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Krishnanath\Downloads\"/>
    </mc:Choice>
  </mc:AlternateContent>
  <xr:revisionPtr revIDLastSave="0" documentId="8_{F99D22B8-3DCF-4BD4-9739-FFE9669D8C13}" xr6:coauthVersionLast="47" xr6:coauthVersionMax="47" xr10:uidLastSave="{00000000-0000-0000-0000-000000000000}"/>
  <bookViews>
    <workbookView xWindow="28680" yWindow="-120" windowWidth="29040" windowHeight="15720" firstSheet="10" activeTab="15" xr2:uid="{00000000-000D-0000-FFFF-FFFF00000000}"/>
  </bookViews>
  <sheets>
    <sheet name="2025+ Revenue Projections" sheetId="60" r:id="rId1"/>
    <sheet name="Do not use - Summary" sheetId="18" r:id="rId2"/>
    <sheet name="AMRIID 2.1" sheetId="47" r:id="rId3"/>
    <sheet name="DHS FLETF" sheetId="59" r:id="rId4"/>
    <sheet name="DOT CTS" sheetId="58" r:id="rId5"/>
    <sheet name="AO Call 2.3" sheetId="71" r:id="rId6"/>
    <sheet name="AO Call 4.3" sheetId="77" r:id="rId7"/>
    <sheet name="AO Call 13.1" sheetId="73" r:id="rId8"/>
    <sheet name="AO Call 13.2" sheetId="80" r:id="rId9"/>
    <sheet name="AO Call 15.1" sheetId="72" r:id="rId10"/>
    <sheet name="BPA Spending" sheetId="78" r:id="rId11"/>
    <sheet name="AO Call 16.1" sheetId="76" r:id="rId12"/>
    <sheet name="AO Call 17" sheetId="74" r:id="rId13"/>
    <sheet name="AO Call 17.1" sheetId="81" r:id="rId14"/>
    <sheet name="AO Call 18" sheetId="75" r:id="rId15"/>
    <sheet name="AO EAC Table" sheetId="42" r:id="rId16"/>
    <sheet name="AO Call 19" sheetId="82" r:id="rId17"/>
    <sheet name="Invoices" sheetId="79" r:id="rId18"/>
    <sheet name="AMRIID" sheetId="7" r:id="rId19"/>
    <sheet name="AMRIID 2" sheetId="24" r:id="rId20"/>
    <sheet name="DHS CRCL" sheetId="4" r:id="rId21"/>
    <sheet name="DHS CRCL OP1" sheetId="23" r:id="rId22"/>
    <sheet name="DHS HSI OP1" sheetId="26" r:id="rId23"/>
    <sheet name="Monthly Financials Tab" sheetId="55" r:id="rId24"/>
    <sheet name="AO Call 1" sheetId="12" r:id="rId25"/>
    <sheet name="AO Call 1.2" sheetId="22" r:id="rId26"/>
    <sheet name="AO Call 1.3" sheetId="40" r:id="rId27"/>
    <sheet name="AO Call 1.4" sheetId="50" r:id="rId28"/>
    <sheet name="AO Call 2" sheetId="13" r:id="rId29"/>
    <sheet name="AO Call 2.1" sheetId="25" r:id="rId30"/>
    <sheet name="AO Call 2.2" sheetId="56" r:id="rId31"/>
    <sheet name="AO Call 3" sheetId="14" r:id="rId32"/>
    <sheet name="AO Call 4" sheetId="16" r:id="rId33"/>
    <sheet name="AO Call 4.1" sheetId="46" r:id="rId34"/>
    <sheet name="AO Call 4.2" sheetId="68" r:id="rId35"/>
    <sheet name="AO Call 5" sheetId="15" r:id="rId36"/>
    <sheet name="AO Call 5.1" sheetId="45" r:id="rId37"/>
    <sheet name="AO Call 6" sheetId="19" r:id="rId38"/>
    <sheet name="AO Call 6.1" sheetId="48" r:id="rId39"/>
    <sheet name="AO Call 7" sheetId="20" r:id="rId40"/>
    <sheet name="AO Call 8" sheetId="41" r:id="rId41"/>
    <sheet name="AO Call 8.1" sheetId="65" r:id="rId42"/>
    <sheet name="AO Call 9" sheetId="43" r:id="rId43"/>
    <sheet name="AO Call 10" sheetId="44" r:id="rId44"/>
    <sheet name="AO Call 10.1" sheetId="51" r:id="rId45"/>
    <sheet name="AO Call 11" sheetId="49" r:id="rId46"/>
    <sheet name="AO Call 12" sheetId="52" r:id="rId47"/>
    <sheet name="AO Call 13" sheetId="53" r:id="rId48"/>
    <sheet name="AO Call 14" sheetId="54" r:id="rId49"/>
    <sheet name="AO Call 15" sheetId="57" r:id="rId50"/>
    <sheet name="AO Call 16" sheetId="66" r:id="rId51"/>
    <sheet name="DOI" sheetId="17" r:id="rId52"/>
    <sheet name="DHS HSI" sheetId="8" r:id="rId53"/>
    <sheet name="DOJ ICITAP" sheetId="3" r:id="rId54"/>
    <sheet name="IAE" sheetId="64" r:id="rId55"/>
    <sheet name="ODOS" sheetId="62" r:id="rId56"/>
    <sheet name="ODOS 2" sheetId="67" r:id="rId57"/>
    <sheet name="FEMA" sheetId="63" r:id="rId58"/>
    <sheet name="Google-USAF" sheetId="70" r:id="rId59"/>
    <sheet name="ECAS" sheetId="28" r:id="rId60"/>
    <sheet name="USPTO" sheetId="31" r:id="rId61"/>
    <sheet name="PPMS" sheetId="32" r:id="rId62"/>
    <sheet name="ACF" sheetId="33" r:id="rId63"/>
    <sheet name="FDA" sheetId="34" r:id="rId64"/>
    <sheet name="LISTER " sheetId="37" r:id="rId65"/>
    <sheet name="CITSII" sheetId="38" r:id="rId66"/>
    <sheet name="Project Template" sheetId="61" r:id="rId67"/>
  </sheets>
  <definedNames>
    <definedName name="LCA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2" l="1"/>
  <c r="C11" i="42"/>
  <c r="B11" i="42"/>
  <c r="Q182" i="82"/>
  <c r="P182" i="82"/>
  <c r="O182" i="82"/>
  <c r="N182" i="82"/>
  <c r="M182" i="82"/>
  <c r="L182" i="82"/>
  <c r="K182" i="82"/>
  <c r="J182" i="82"/>
  <c r="I182" i="82"/>
  <c r="H182" i="82"/>
  <c r="G182" i="82"/>
  <c r="F182" i="82"/>
  <c r="E182" i="82"/>
  <c r="AF175" i="82"/>
  <c r="AE175" i="82"/>
  <c r="AD175" i="82"/>
  <c r="AC175" i="82"/>
  <c r="AB175" i="82"/>
  <c r="AA175" i="82"/>
  <c r="Z175" i="82"/>
  <c r="Y175" i="82"/>
  <c r="X175" i="82"/>
  <c r="W175" i="82"/>
  <c r="V175" i="82"/>
  <c r="U175" i="82"/>
  <c r="T175" i="82"/>
  <c r="S175" i="82"/>
  <c r="R175" i="82"/>
  <c r="Q175" i="82"/>
  <c r="P175" i="82"/>
  <c r="O175" i="82"/>
  <c r="N175" i="82"/>
  <c r="M175" i="82"/>
  <c r="L175" i="82"/>
  <c r="K175" i="82"/>
  <c r="J175" i="82"/>
  <c r="I175" i="82"/>
  <c r="H175" i="82"/>
  <c r="G175" i="82"/>
  <c r="F175" i="82"/>
  <c r="E175" i="82"/>
  <c r="E181" i="82" s="1"/>
  <c r="F181" i="82" s="1"/>
  <c r="AF148" i="82"/>
  <c r="AE148" i="82"/>
  <c r="AD148" i="82"/>
  <c r="AC148" i="82"/>
  <c r="AB148" i="82"/>
  <c r="AA148" i="82"/>
  <c r="Z148" i="82"/>
  <c r="Y148" i="82"/>
  <c r="X148" i="82"/>
  <c r="W148" i="82"/>
  <c r="V148" i="82"/>
  <c r="U148" i="82"/>
  <c r="T148" i="82"/>
  <c r="S148" i="82"/>
  <c r="R148" i="82"/>
  <c r="Q148" i="82"/>
  <c r="P148" i="82"/>
  <c r="O148" i="82"/>
  <c r="N148" i="82"/>
  <c r="M148" i="82"/>
  <c r="L148" i="82"/>
  <c r="K148" i="82"/>
  <c r="J148" i="82"/>
  <c r="I148" i="82"/>
  <c r="H148" i="82"/>
  <c r="G148" i="82"/>
  <c r="F148" i="82"/>
  <c r="E148" i="82"/>
  <c r="Y147" i="82"/>
  <c r="X147" i="82"/>
  <c r="U147" i="82"/>
  <c r="T147" i="82"/>
  <c r="S147" i="82"/>
  <c r="R147" i="82"/>
  <c r="E147" i="82"/>
  <c r="D147" i="82"/>
  <c r="C147" i="82"/>
  <c r="B147" i="82"/>
  <c r="A147" i="82"/>
  <c r="D146" i="82"/>
  <c r="C146" i="82"/>
  <c r="B146" i="82"/>
  <c r="A146" i="82"/>
  <c r="AF145" i="82"/>
  <c r="AE145" i="82"/>
  <c r="AD145" i="82"/>
  <c r="AC145" i="82"/>
  <c r="AB145" i="82"/>
  <c r="AA145" i="82"/>
  <c r="Z145" i="82"/>
  <c r="Y145" i="82"/>
  <c r="X145" i="82"/>
  <c r="W145" i="82"/>
  <c r="V145" i="82"/>
  <c r="U145" i="82"/>
  <c r="T145" i="82"/>
  <c r="S145" i="82"/>
  <c r="R145" i="82"/>
  <c r="Q145" i="82"/>
  <c r="P145" i="82"/>
  <c r="O145" i="82"/>
  <c r="N145" i="82"/>
  <c r="M145" i="82"/>
  <c r="L145" i="82"/>
  <c r="K145" i="82"/>
  <c r="J145" i="82"/>
  <c r="I145" i="82"/>
  <c r="H145" i="82"/>
  <c r="G145" i="82"/>
  <c r="F145" i="82"/>
  <c r="E145" i="82"/>
  <c r="D145" i="82"/>
  <c r="C145" i="82"/>
  <c r="B145" i="82"/>
  <c r="A145" i="82"/>
  <c r="AF144" i="82"/>
  <c r="AE144" i="82"/>
  <c r="AD144" i="82"/>
  <c r="AC144" i="82"/>
  <c r="AB144" i="82"/>
  <c r="AA144" i="82"/>
  <c r="Z144" i="82"/>
  <c r="Y144" i="82"/>
  <c r="X144" i="82"/>
  <c r="W144" i="82"/>
  <c r="V144" i="82"/>
  <c r="U144" i="82"/>
  <c r="T144" i="82"/>
  <c r="S144" i="82"/>
  <c r="R144" i="82"/>
  <c r="Q144" i="82"/>
  <c r="P144" i="82"/>
  <c r="O144" i="82"/>
  <c r="N144" i="82"/>
  <c r="M144" i="82"/>
  <c r="L144" i="82"/>
  <c r="K144" i="82"/>
  <c r="J144" i="82"/>
  <c r="I144" i="82"/>
  <c r="H144" i="82"/>
  <c r="G144" i="82"/>
  <c r="F144" i="82"/>
  <c r="E144" i="82"/>
  <c r="D144" i="82"/>
  <c r="C144" i="82"/>
  <c r="B144" i="82"/>
  <c r="A144" i="82"/>
  <c r="AF143" i="82"/>
  <c r="AE143" i="82"/>
  <c r="AD143" i="82"/>
  <c r="AC143" i="82"/>
  <c r="AB143" i="82"/>
  <c r="AA143" i="82"/>
  <c r="Z143" i="82"/>
  <c r="Y143" i="82"/>
  <c r="X143" i="82"/>
  <c r="W143" i="82"/>
  <c r="V143" i="82"/>
  <c r="U143" i="82"/>
  <c r="T143" i="82"/>
  <c r="S143" i="82"/>
  <c r="R143" i="82"/>
  <c r="Q143" i="82"/>
  <c r="P143" i="82"/>
  <c r="O143" i="82"/>
  <c r="N143" i="82"/>
  <c r="M143" i="82"/>
  <c r="L143" i="82"/>
  <c r="K143" i="82"/>
  <c r="J143" i="82"/>
  <c r="I143" i="82"/>
  <c r="H143" i="82"/>
  <c r="G143" i="82"/>
  <c r="F143" i="82"/>
  <c r="E143" i="82"/>
  <c r="D143" i="82"/>
  <c r="C143" i="82"/>
  <c r="B143" i="82"/>
  <c r="A143" i="82"/>
  <c r="AF142" i="82"/>
  <c r="AE142" i="82"/>
  <c r="AD142" i="82"/>
  <c r="AC142" i="82"/>
  <c r="AB142" i="82"/>
  <c r="AA142" i="82"/>
  <c r="Z142" i="82"/>
  <c r="Y142" i="82"/>
  <c r="X142" i="82"/>
  <c r="W142" i="82"/>
  <c r="V142" i="82"/>
  <c r="U142" i="82"/>
  <c r="T142" i="82"/>
  <c r="S142" i="82"/>
  <c r="R142" i="82"/>
  <c r="Q142" i="82"/>
  <c r="P142" i="82"/>
  <c r="O142" i="82"/>
  <c r="N142" i="82"/>
  <c r="M142" i="82"/>
  <c r="L142" i="82"/>
  <c r="K142" i="82"/>
  <c r="J142" i="82"/>
  <c r="I142" i="82"/>
  <c r="H142" i="82"/>
  <c r="G142" i="82"/>
  <c r="F142" i="82"/>
  <c r="E142" i="82"/>
  <c r="D142" i="82"/>
  <c r="C142" i="82"/>
  <c r="B142" i="82"/>
  <c r="A142" i="82"/>
  <c r="AD141" i="82"/>
  <c r="Y141" i="82"/>
  <c r="X141" i="82"/>
  <c r="V141" i="82"/>
  <c r="U141" i="82"/>
  <c r="T141" i="82"/>
  <c r="S141" i="82"/>
  <c r="R141" i="82"/>
  <c r="N141" i="82"/>
  <c r="I141" i="82"/>
  <c r="H141" i="82"/>
  <c r="F141" i="82"/>
  <c r="E141" i="82"/>
  <c r="D141" i="82"/>
  <c r="C141" i="82"/>
  <c r="B141" i="82"/>
  <c r="A141" i="82"/>
  <c r="AD140" i="82"/>
  <c r="Y140" i="82"/>
  <c r="X140" i="82"/>
  <c r="V140" i="82"/>
  <c r="U140" i="82"/>
  <c r="T140" i="82"/>
  <c r="S140" i="82"/>
  <c r="R140" i="82"/>
  <c r="N140" i="82"/>
  <c r="I140" i="82"/>
  <c r="H140" i="82"/>
  <c r="F140" i="82"/>
  <c r="E140" i="82"/>
  <c r="D140" i="82"/>
  <c r="C140" i="82"/>
  <c r="B140" i="82"/>
  <c r="A140" i="82"/>
  <c r="D139" i="82"/>
  <c r="C139" i="82"/>
  <c r="B139" i="82"/>
  <c r="A139" i="82"/>
  <c r="D138" i="82"/>
  <c r="C138" i="82"/>
  <c r="B138" i="82"/>
  <c r="A138" i="82"/>
  <c r="AD137" i="82"/>
  <c r="Y137" i="82"/>
  <c r="X137" i="82"/>
  <c r="V137" i="82"/>
  <c r="U137" i="82"/>
  <c r="T137" i="82"/>
  <c r="S137" i="82"/>
  <c r="R137" i="82"/>
  <c r="N137" i="82"/>
  <c r="I137" i="82"/>
  <c r="H137" i="82"/>
  <c r="F137" i="82"/>
  <c r="E137" i="82"/>
  <c r="D137" i="82"/>
  <c r="C137" i="82"/>
  <c r="B137" i="82"/>
  <c r="A137" i="82"/>
  <c r="AD136" i="82"/>
  <c r="Y136" i="82"/>
  <c r="X136" i="82"/>
  <c r="V136" i="82"/>
  <c r="U136" i="82"/>
  <c r="T136" i="82"/>
  <c r="S136" i="82"/>
  <c r="R136" i="82"/>
  <c r="N136" i="82"/>
  <c r="I136" i="82"/>
  <c r="H136" i="82"/>
  <c r="F136" i="82"/>
  <c r="E136" i="82"/>
  <c r="D136" i="82"/>
  <c r="C136" i="82"/>
  <c r="B136" i="82"/>
  <c r="A136" i="82"/>
  <c r="Y135" i="82"/>
  <c r="X135" i="82"/>
  <c r="D135" i="82"/>
  <c r="C135" i="82"/>
  <c r="B135" i="82"/>
  <c r="A135" i="82"/>
  <c r="D134" i="82"/>
  <c r="C134" i="82"/>
  <c r="B134" i="82"/>
  <c r="A134" i="82"/>
  <c r="AD133" i="82"/>
  <c r="Y133" i="82"/>
  <c r="X133" i="82"/>
  <c r="V133" i="82"/>
  <c r="U133" i="82"/>
  <c r="T133" i="82"/>
  <c r="S133" i="82"/>
  <c r="R133" i="82"/>
  <c r="N133" i="82"/>
  <c r="I133" i="82"/>
  <c r="H133" i="82"/>
  <c r="F133" i="82"/>
  <c r="E133" i="82"/>
  <c r="D133" i="82"/>
  <c r="C133" i="82"/>
  <c r="B133" i="82"/>
  <c r="A133" i="82"/>
  <c r="AD132" i="82"/>
  <c r="Y132" i="82"/>
  <c r="X132" i="82"/>
  <c r="V132" i="82"/>
  <c r="U132" i="82"/>
  <c r="T132" i="82"/>
  <c r="S132" i="82"/>
  <c r="R132" i="82"/>
  <c r="N132" i="82"/>
  <c r="I132" i="82"/>
  <c r="H132" i="82"/>
  <c r="F132" i="82"/>
  <c r="E132" i="82"/>
  <c r="D132" i="82"/>
  <c r="C132" i="82"/>
  <c r="B132" i="82"/>
  <c r="A132" i="82"/>
  <c r="AD131" i="82"/>
  <c r="Y131" i="82"/>
  <c r="X131" i="82"/>
  <c r="F131" i="82"/>
  <c r="D131" i="82"/>
  <c r="C131" i="82"/>
  <c r="B131" i="82"/>
  <c r="A131" i="82"/>
  <c r="D130" i="82"/>
  <c r="C130" i="82"/>
  <c r="B130" i="82"/>
  <c r="A130" i="82"/>
  <c r="U129" i="82"/>
  <c r="R129" i="82"/>
  <c r="I129" i="82"/>
  <c r="F129" i="82"/>
  <c r="D129" i="82"/>
  <c r="C129" i="82"/>
  <c r="B129" i="82"/>
  <c r="A129" i="82"/>
  <c r="V128" i="82"/>
  <c r="S128" i="82"/>
  <c r="N128" i="82"/>
  <c r="H128" i="82"/>
  <c r="E128" i="82"/>
  <c r="D128" i="82"/>
  <c r="C128" i="82"/>
  <c r="B128" i="82"/>
  <c r="A128" i="82"/>
  <c r="D127" i="82"/>
  <c r="C127" i="82"/>
  <c r="B127" i="82"/>
  <c r="A127" i="82"/>
  <c r="D126" i="82"/>
  <c r="C126" i="82"/>
  <c r="B126" i="82"/>
  <c r="A126" i="82"/>
  <c r="AD125" i="82"/>
  <c r="R125" i="82"/>
  <c r="H125" i="82"/>
  <c r="E125" i="82"/>
  <c r="D125" i="82"/>
  <c r="C125" i="82"/>
  <c r="B125" i="82"/>
  <c r="A125" i="82"/>
  <c r="S124" i="82"/>
  <c r="I124" i="82"/>
  <c r="F124" i="82"/>
  <c r="D124" i="82"/>
  <c r="C124" i="82"/>
  <c r="B124" i="82"/>
  <c r="A124" i="82"/>
  <c r="D123" i="82"/>
  <c r="C123" i="82"/>
  <c r="B123" i="82"/>
  <c r="A123" i="82"/>
  <c r="D122" i="82"/>
  <c r="C122" i="82"/>
  <c r="B122" i="82"/>
  <c r="A122" i="82"/>
  <c r="Y121" i="82"/>
  <c r="N121" i="82"/>
  <c r="F121" i="82"/>
  <c r="D121" i="82"/>
  <c r="C121" i="82"/>
  <c r="B121" i="82"/>
  <c r="A121" i="82"/>
  <c r="AD120" i="82"/>
  <c r="R120" i="82"/>
  <c r="H120" i="82"/>
  <c r="E120" i="82"/>
  <c r="D120" i="82"/>
  <c r="C120" i="82"/>
  <c r="B120" i="82"/>
  <c r="A120" i="82"/>
  <c r="D119" i="82"/>
  <c r="C119" i="82"/>
  <c r="B119" i="82"/>
  <c r="A119" i="82"/>
  <c r="D118" i="82"/>
  <c r="C118" i="82"/>
  <c r="B118" i="82"/>
  <c r="A118" i="82"/>
  <c r="AF112" i="82"/>
  <c r="AE112" i="82"/>
  <c r="AD112" i="82"/>
  <c r="Z112" i="82"/>
  <c r="R112" i="82"/>
  <c r="Q112" i="82"/>
  <c r="P112" i="82"/>
  <c r="O112" i="82"/>
  <c r="N112" i="82"/>
  <c r="M112" i="82"/>
  <c r="L112" i="82"/>
  <c r="K112" i="82"/>
  <c r="J112" i="82"/>
  <c r="I112" i="82"/>
  <c r="AF111" i="82"/>
  <c r="AE111" i="82"/>
  <c r="AD111" i="82"/>
  <c r="AC111" i="82"/>
  <c r="AB111" i="82"/>
  <c r="AA111" i="82"/>
  <c r="Z111" i="82"/>
  <c r="Y111" i="82"/>
  <c r="X111" i="82"/>
  <c r="W111" i="82"/>
  <c r="V111" i="82"/>
  <c r="U111" i="82"/>
  <c r="T111" i="82"/>
  <c r="S111" i="82"/>
  <c r="R111" i="82"/>
  <c r="Q111" i="82"/>
  <c r="P111" i="82"/>
  <c r="O111" i="82"/>
  <c r="N111" i="82"/>
  <c r="M111" i="82"/>
  <c r="L111" i="82"/>
  <c r="K111" i="82"/>
  <c r="J111" i="82"/>
  <c r="I111" i="82"/>
  <c r="H111" i="82"/>
  <c r="G111" i="82"/>
  <c r="F111" i="82"/>
  <c r="E111" i="82"/>
  <c r="D111" i="82"/>
  <c r="C111" i="82"/>
  <c r="B111" i="82"/>
  <c r="A111" i="82"/>
  <c r="AF110" i="82"/>
  <c r="AE110" i="82"/>
  <c r="AD110" i="82"/>
  <c r="AC110" i="82"/>
  <c r="AB110" i="82"/>
  <c r="AA110" i="82"/>
  <c r="Z110" i="82"/>
  <c r="Y110" i="82"/>
  <c r="X110" i="82"/>
  <c r="W110" i="82"/>
  <c r="V110" i="82"/>
  <c r="U110" i="82"/>
  <c r="T110" i="82"/>
  <c r="S110" i="82"/>
  <c r="R110" i="82"/>
  <c r="Q110" i="82"/>
  <c r="P110" i="82"/>
  <c r="O110" i="82"/>
  <c r="N110" i="82"/>
  <c r="M110" i="82"/>
  <c r="L110" i="82"/>
  <c r="K110" i="82"/>
  <c r="J110" i="82"/>
  <c r="I110" i="82"/>
  <c r="H110" i="82"/>
  <c r="G110" i="82"/>
  <c r="F110" i="82"/>
  <c r="E110" i="82"/>
  <c r="D110" i="82"/>
  <c r="C110" i="82"/>
  <c r="B110" i="82"/>
  <c r="A110" i="82"/>
  <c r="AF109" i="82"/>
  <c r="AE109" i="82"/>
  <c r="AD109" i="82"/>
  <c r="AC109" i="82"/>
  <c r="AB109" i="82"/>
  <c r="AA109" i="82"/>
  <c r="Z109" i="82"/>
  <c r="Y109" i="82"/>
  <c r="X109" i="82"/>
  <c r="W109" i="82"/>
  <c r="V109" i="82"/>
  <c r="U109" i="82"/>
  <c r="T109" i="82"/>
  <c r="S109" i="82"/>
  <c r="R109" i="82"/>
  <c r="Q109" i="82"/>
  <c r="P109" i="82"/>
  <c r="O109" i="82"/>
  <c r="N109" i="82"/>
  <c r="M109" i="82"/>
  <c r="L109" i="82"/>
  <c r="K109" i="82"/>
  <c r="J109" i="82"/>
  <c r="I109" i="82"/>
  <c r="H109" i="82"/>
  <c r="G109" i="82"/>
  <c r="F109" i="82"/>
  <c r="E109" i="82"/>
  <c r="D109" i="82"/>
  <c r="C109" i="82"/>
  <c r="B109" i="82"/>
  <c r="A109" i="82"/>
  <c r="AF108" i="82"/>
  <c r="AE108" i="82"/>
  <c r="AD108" i="82"/>
  <c r="AC108" i="82"/>
  <c r="AB108" i="82"/>
  <c r="AA108" i="82"/>
  <c r="Z108" i="82"/>
  <c r="Y108" i="82"/>
  <c r="X108" i="82"/>
  <c r="W108" i="82"/>
  <c r="V108" i="82"/>
  <c r="U108" i="82"/>
  <c r="T108" i="82"/>
  <c r="S108" i="82"/>
  <c r="R108" i="82"/>
  <c r="Q108" i="82"/>
  <c r="P108" i="82"/>
  <c r="O108" i="82"/>
  <c r="N108" i="82"/>
  <c r="M108" i="82"/>
  <c r="L108" i="82"/>
  <c r="K108" i="82"/>
  <c r="J108" i="82"/>
  <c r="I108" i="82"/>
  <c r="H108" i="82"/>
  <c r="G108" i="82"/>
  <c r="F108" i="82"/>
  <c r="E108" i="82"/>
  <c r="D108" i="82"/>
  <c r="C108" i="82"/>
  <c r="B108" i="82"/>
  <c r="A108" i="82"/>
  <c r="AF107" i="82"/>
  <c r="AE107" i="82"/>
  <c r="AD107" i="82"/>
  <c r="AC107" i="82"/>
  <c r="AB107" i="82"/>
  <c r="AA107" i="82"/>
  <c r="Z107" i="82"/>
  <c r="Y107" i="82"/>
  <c r="X107" i="82"/>
  <c r="W107" i="82"/>
  <c r="V107" i="82"/>
  <c r="U107" i="82"/>
  <c r="T107" i="82"/>
  <c r="S107" i="82"/>
  <c r="R107" i="82"/>
  <c r="Q107" i="82"/>
  <c r="P107" i="82"/>
  <c r="O107" i="82"/>
  <c r="N107" i="82"/>
  <c r="M107" i="82"/>
  <c r="L107" i="82"/>
  <c r="K107" i="82"/>
  <c r="J107" i="82"/>
  <c r="I107" i="82"/>
  <c r="H107" i="82"/>
  <c r="G107" i="82"/>
  <c r="F107" i="82"/>
  <c r="E107" i="82"/>
  <c r="D107" i="82"/>
  <c r="C107" i="82"/>
  <c r="B107" i="82"/>
  <c r="A107" i="82"/>
  <c r="AF106" i="82"/>
  <c r="AE106" i="82"/>
  <c r="AD106" i="82"/>
  <c r="AC106" i="82"/>
  <c r="AB106" i="82"/>
  <c r="AA106" i="82"/>
  <c r="Z106" i="82"/>
  <c r="Y106" i="82"/>
  <c r="X106" i="82"/>
  <c r="W106" i="82"/>
  <c r="V106" i="82"/>
  <c r="U106" i="82"/>
  <c r="T106" i="82"/>
  <c r="S106" i="82"/>
  <c r="R106" i="82"/>
  <c r="Q106" i="82"/>
  <c r="P106" i="82"/>
  <c r="O106" i="82"/>
  <c r="N106" i="82"/>
  <c r="M106" i="82"/>
  <c r="L106" i="82"/>
  <c r="K106" i="82"/>
  <c r="J106" i="82"/>
  <c r="I106" i="82"/>
  <c r="H106" i="82"/>
  <c r="G106" i="82"/>
  <c r="F106" i="82"/>
  <c r="E106" i="82"/>
  <c r="D106" i="82"/>
  <c r="C106" i="82"/>
  <c r="B106" i="82"/>
  <c r="A106" i="82"/>
  <c r="AF105" i="82"/>
  <c r="AE105" i="82"/>
  <c r="AD105" i="82"/>
  <c r="AC105" i="82"/>
  <c r="AB105" i="82"/>
  <c r="AA105" i="82"/>
  <c r="Z105" i="82"/>
  <c r="Y105" i="82"/>
  <c r="X105" i="82"/>
  <c r="W105" i="82"/>
  <c r="V105" i="82"/>
  <c r="U105" i="82"/>
  <c r="T105" i="82"/>
  <c r="S105" i="82"/>
  <c r="R105" i="82"/>
  <c r="Q105" i="82"/>
  <c r="P105" i="82"/>
  <c r="O105" i="82"/>
  <c r="N105" i="82"/>
  <c r="M105" i="82"/>
  <c r="L105" i="82"/>
  <c r="K105" i="82"/>
  <c r="J105" i="82"/>
  <c r="I105" i="82"/>
  <c r="H105" i="82"/>
  <c r="G105" i="82"/>
  <c r="F105" i="82"/>
  <c r="E105" i="82"/>
  <c r="D105" i="82"/>
  <c r="C105" i="82"/>
  <c r="B105" i="82"/>
  <c r="A105" i="82"/>
  <c r="AF104" i="82"/>
  <c r="AE104" i="82"/>
  <c r="AD104" i="82"/>
  <c r="AC104" i="82"/>
  <c r="AB104" i="82"/>
  <c r="AA104" i="82"/>
  <c r="Z104" i="82"/>
  <c r="Y104" i="82"/>
  <c r="X104" i="82"/>
  <c r="W104" i="82"/>
  <c r="V104" i="82"/>
  <c r="U104" i="82"/>
  <c r="T104" i="82"/>
  <c r="S104" i="82"/>
  <c r="R104" i="82"/>
  <c r="Q104" i="82"/>
  <c r="P104" i="82"/>
  <c r="O104" i="82"/>
  <c r="N104" i="82"/>
  <c r="M104" i="82"/>
  <c r="L104" i="82"/>
  <c r="K104" i="82"/>
  <c r="J104" i="82"/>
  <c r="I104" i="82"/>
  <c r="H104" i="82"/>
  <c r="G104" i="82"/>
  <c r="F104" i="82"/>
  <c r="E104" i="82"/>
  <c r="D104" i="82"/>
  <c r="C104" i="82"/>
  <c r="B104" i="82"/>
  <c r="A104" i="82"/>
  <c r="AF103" i="82"/>
  <c r="AE103" i="82"/>
  <c r="AD103" i="82"/>
  <c r="AC103" i="82"/>
  <c r="AB103" i="82"/>
  <c r="AA103" i="82"/>
  <c r="Z103" i="82"/>
  <c r="Y103" i="82"/>
  <c r="X103" i="82"/>
  <c r="W103" i="82"/>
  <c r="V103" i="82"/>
  <c r="U103" i="82"/>
  <c r="T103" i="82"/>
  <c r="S103" i="82"/>
  <c r="R103" i="82"/>
  <c r="Q103" i="82"/>
  <c r="P103" i="82"/>
  <c r="O103" i="82"/>
  <c r="N103" i="82"/>
  <c r="M103" i="82"/>
  <c r="L103" i="82"/>
  <c r="K103" i="82"/>
  <c r="J103" i="82"/>
  <c r="I103" i="82"/>
  <c r="H103" i="82"/>
  <c r="G103" i="82"/>
  <c r="F103" i="82"/>
  <c r="E103" i="82"/>
  <c r="D103" i="82"/>
  <c r="C103" i="82"/>
  <c r="B103" i="82"/>
  <c r="A103" i="82"/>
  <c r="AF102" i="82"/>
  <c r="AE102" i="82"/>
  <c r="AD102" i="82"/>
  <c r="AC102" i="82"/>
  <c r="AB102" i="82"/>
  <c r="AA102" i="82"/>
  <c r="Z102" i="82"/>
  <c r="Y102" i="82"/>
  <c r="X102" i="82"/>
  <c r="W102" i="82"/>
  <c r="V102" i="82"/>
  <c r="U102" i="82"/>
  <c r="T102" i="82"/>
  <c r="S102" i="82"/>
  <c r="R102" i="82"/>
  <c r="Q102" i="82"/>
  <c r="P102" i="82"/>
  <c r="O102" i="82"/>
  <c r="N102" i="82"/>
  <c r="M102" i="82"/>
  <c r="L102" i="82"/>
  <c r="K102" i="82"/>
  <c r="J102" i="82"/>
  <c r="I102" i="82"/>
  <c r="H102" i="82"/>
  <c r="G102" i="82"/>
  <c r="F102" i="82"/>
  <c r="E102" i="82"/>
  <c r="D102" i="82"/>
  <c r="C102" i="82"/>
  <c r="B102" i="82"/>
  <c r="A102" i="82"/>
  <c r="AF101" i="82"/>
  <c r="AE101" i="82"/>
  <c r="AD101" i="82"/>
  <c r="AC101" i="82"/>
  <c r="AB101" i="82"/>
  <c r="AA101" i="82"/>
  <c r="Z101" i="82"/>
  <c r="Y101" i="82"/>
  <c r="X101" i="82"/>
  <c r="W101" i="82"/>
  <c r="V101" i="82"/>
  <c r="U101" i="82"/>
  <c r="T101" i="82"/>
  <c r="S101" i="82"/>
  <c r="R101" i="82"/>
  <c r="Q101" i="82"/>
  <c r="P101" i="82"/>
  <c r="O101" i="82"/>
  <c r="N101" i="82"/>
  <c r="M101" i="82"/>
  <c r="L101" i="82"/>
  <c r="K101" i="82"/>
  <c r="J101" i="82"/>
  <c r="I101" i="82"/>
  <c r="H101" i="82"/>
  <c r="G101" i="82"/>
  <c r="F101" i="82"/>
  <c r="E101" i="82"/>
  <c r="D101" i="82"/>
  <c r="C101" i="82"/>
  <c r="B101" i="82"/>
  <c r="A101" i="82"/>
  <c r="AF100" i="82"/>
  <c r="AE100" i="82"/>
  <c r="AD100" i="82"/>
  <c r="AC100" i="82"/>
  <c r="AB100" i="82"/>
  <c r="AA100" i="82"/>
  <c r="Z100" i="82"/>
  <c r="Y100" i="82"/>
  <c r="X100" i="82"/>
  <c r="W100" i="82"/>
  <c r="V100" i="82"/>
  <c r="U100" i="82"/>
  <c r="T100" i="82"/>
  <c r="S100" i="82"/>
  <c r="R100" i="82"/>
  <c r="Q100" i="82"/>
  <c r="P100" i="82"/>
  <c r="O100" i="82"/>
  <c r="N100" i="82"/>
  <c r="M100" i="82"/>
  <c r="L100" i="82"/>
  <c r="K100" i="82"/>
  <c r="J100" i="82"/>
  <c r="I100" i="82"/>
  <c r="H100" i="82"/>
  <c r="G100" i="82"/>
  <c r="F100" i="82"/>
  <c r="E100" i="82"/>
  <c r="D100" i="82"/>
  <c r="C100" i="82"/>
  <c r="B100" i="82"/>
  <c r="A100" i="82"/>
  <c r="AF99" i="82"/>
  <c r="AE99" i="82"/>
  <c r="AD99" i="82"/>
  <c r="AC99" i="82"/>
  <c r="AB99" i="82"/>
  <c r="AA99" i="82"/>
  <c r="Z99" i="82"/>
  <c r="Y99" i="82"/>
  <c r="X99" i="82"/>
  <c r="W99" i="82"/>
  <c r="V99" i="82"/>
  <c r="U99" i="82"/>
  <c r="T99" i="82"/>
  <c r="S99" i="82"/>
  <c r="R99" i="82"/>
  <c r="Q99" i="82"/>
  <c r="P99" i="82"/>
  <c r="O99" i="82"/>
  <c r="N99" i="82"/>
  <c r="M99" i="82"/>
  <c r="L99" i="82"/>
  <c r="K99" i="82"/>
  <c r="J99" i="82"/>
  <c r="I99" i="82"/>
  <c r="H99" i="82"/>
  <c r="G99" i="82"/>
  <c r="F99" i="82"/>
  <c r="E99" i="82"/>
  <c r="D99" i="82"/>
  <c r="C99" i="82"/>
  <c r="B99" i="82"/>
  <c r="A99" i="82"/>
  <c r="AF98" i="82"/>
  <c r="AE98" i="82"/>
  <c r="AD98" i="82"/>
  <c r="AC98" i="82"/>
  <c r="AB98" i="82"/>
  <c r="AA98" i="82"/>
  <c r="Z98" i="82"/>
  <c r="Y98" i="82"/>
  <c r="X98" i="82"/>
  <c r="W98" i="82"/>
  <c r="V98" i="82"/>
  <c r="U98" i="82"/>
  <c r="T98" i="82"/>
  <c r="S98" i="82"/>
  <c r="R98" i="82"/>
  <c r="Q98" i="82"/>
  <c r="P98" i="82"/>
  <c r="O98" i="82"/>
  <c r="N98" i="82"/>
  <c r="M98" i="82"/>
  <c r="L98" i="82"/>
  <c r="K98" i="82"/>
  <c r="J98" i="82"/>
  <c r="I98" i="82"/>
  <c r="H98" i="82"/>
  <c r="G98" i="82"/>
  <c r="F98" i="82"/>
  <c r="E98" i="82"/>
  <c r="D98" i="82"/>
  <c r="C98" i="82"/>
  <c r="B98" i="82"/>
  <c r="A98" i="82"/>
  <c r="AF97" i="82"/>
  <c r="AE97" i="82"/>
  <c r="AD97" i="82"/>
  <c r="AC97" i="82"/>
  <c r="AB97" i="82"/>
  <c r="AA97" i="82"/>
  <c r="Z97" i="82"/>
  <c r="Y97" i="82"/>
  <c r="X97" i="82"/>
  <c r="W97" i="82"/>
  <c r="V97" i="82"/>
  <c r="U97" i="82"/>
  <c r="T97" i="82"/>
  <c r="S97" i="82"/>
  <c r="R97" i="82"/>
  <c r="Q97" i="82"/>
  <c r="P97" i="82"/>
  <c r="O97" i="82"/>
  <c r="N97" i="82"/>
  <c r="M97" i="82"/>
  <c r="L97" i="82"/>
  <c r="K97" i="82"/>
  <c r="J97" i="82"/>
  <c r="I97" i="82"/>
  <c r="H97" i="82"/>
  <c r="G97" i="82"/>
  <c r="F97" i="82"/>
  <c r="E97" i="82"/>
  <c r="D97" i="82"/>
  <c r="C97" i="82"/>
  <c r="B97" i="82"/>
  <c r="A97" i="82"/>
  <c r="AF96" i="82"/>
  <c r="AE96" i="82"/>
  <c r="AD96" i="82"/>
  <c r="AC96" i="82"/>
  <c r="AB96" i="82"/>
  <c r="AA96" i="82"/>
  <c r="Z96" i="82"/>
  <c r="Y96" i="82"/>
  <c r="X96" i="82"/>
  <c r="W96" i="82"/>
  <c r="V96" i="82"/>
  <c r="U96" i="82"/>
  <c r="T96" i="82"/>
  <c r="S96" i="82"/>
  <c r="R96" i="82"/>
  <c r="Q96" i="82"/>
  <c r="P96" i="82"/>
  <c r="O96" i="82"/>
  <c r="N96" i="82"/>
  <c r="M96" i="82"/>
  <c r="L96" i="82"/>
  <c r="K96" i="82"/>
  <c r="J96" i="82"/>
  <c r="I96" i="82"/>
  <c r="H96" i="82"/>
  <c r="G96" i="82"/>
  <c r="F96" i="82"/>
  <c r="E96" i="82"/>
  <c r="D96" i="82"/>
  <c r="C96" i="82"/>
  <c r="B96" i="82"/>
  <c r="A96" i="82"/>
  <c r="AF95" i="82"/>
  <c r="AE95" i="82"/>
  <c r="AD95" i="82"/>
  <c r="AC95" i="82"/>
  <c r="AB95" i="82"/>
  <c r="AA95" i="82"/>
  <c r="Z95" i="82"/>
  <c r="Y95" i="82"/>
  <c r="X95" i="82"/>
  <c r="W95" i="82"/>
  <c r="V95" i="82"/>
  <c r="U95" i="82"/>
  <c r="T95" i="82"/>
  <c r="S95" i="82"/>
  <c r="R95" i="82"/>
  <c r="Q95" i="82"/>
  <c r="P95" i="82"/>
  <c r="O95" i="82"/>
  <c r="N95" i="82"/>
  <c r="M95" i="82"/>
  <c r="L95" i="82"/>
  <c r="K95" i="82"/>
  <c r="J95" i="82"/>
  <c r="I95" i="82"/>
  <c r="H95" i="82"/>
  <c r="G95" i="82"/>
  <c r="F95" i="82"/>
  <c r="E95" i="82"/>
  <c r="D95" i="82"/>
  <c r="C95" i="82"/>
  <c r="B95" i="82"/>
  <c r="A95" i="82"/>
  <c r="AF94" i="82"/>
  <c r="AE94" i="82"/>
  <c r="AD94" i="82"/>
  <c r="AC94" i="82"/>
  <c r="AB94" i="82"/>
  <c r="AA94" i="82"/>
  <c r="Z94" i="82"/>
  <c r="Y94" i="82"/>
  <c r="X94" i="82"/>
  <c r="W94" i="82"/>
  <c r="V94" i="82"/>
  <c r="U94" i="82"/>
  <c r="T94" i="82"/>
  <c r="S94" i="82"/>
  <c r="R94" i="82"/>
  <c r="Q94" i="82"/>
  <c r="P94" i="82"/>
  <c r="O94" i="82"/>
  <c r="N94" i="82"/>
  <c r="M94" i="82"/>
  <c r="L94" i="82"/>
  <c r="K94" i="82"/>
  <c r="J94" i="82"/>
  <c r="I94" i="82"/>
  <c r="H94" i="82"/>
  <c r="G94" i="82"/>
  <c r="F94" i="82"/>
  <c r="E94" i="82"/>
  <c r="D94" i="82"/>
  <c r="C94" i="82"/>
  <c r="B94" i="82"/>
  <c r="A94" i="82"/>
  <c r="AF93" i="82"/>
  <c r="AE93" i="82"/>
  <c r="AD93" i="82"/>
  <c r="AC93" i="82"/>
  <c r="AB93" i="82"/>
  <c r="AA93" i="82"/>
  <c r="Z93" i="82"/>
  <c r="Y93" i="82"/>
  <c r="X93" i="82"/>
  <c r="W93" i="82"/>
  <c r="V93" i="82"/>
  <c r="U93" i="82"/>
  <c r="T93" i="82"/>
  <c r="S93" i="82"/>
  <c r="R93" i="82"/>
  <c r="Q93" i="82"/>
  <c r="P93" i="82"/>
  <c r="O93" i="82"/>
  <c r="N93" i="82"/>
  <c r="M93" i="82"/>
  <c r="L93" i="82"/>
  <c r="K93" i="82"/>
  <c r="J93" i="82"/>
  <c r="I93" i="82"/>
  <c r="H93" i="82"/>
  <c r="G93" i="82"/>
  <c r="F93" i="82"/>
  <c r="E93" i="82"/>
  <c r="D93" i="82"/>
  <c r="C93" i="82"/>
  <c r="B93" i="82"/>
  <c r="A93" i="82"/>
  <c r="AF92" i="82"/>
  <c r="AE92" i="82"/>
  <c r="AD92" i="82"/>
  <c r="AC92" i="82"/>
  <c r="AB92" i="82"/>
  <c r="AA92" i="82"/>
  <c r="Z92" i="82"/>
  <c r="Y92" i="82"/>
  <c r="X92" i="82"/>
  <c r="W92" i="82"/>
  <c r="V92" i="82"/>
  <c r="U92" i="82"/>
  <c r="T92" i="82"/>
  <c r="S92" i="82"/>
  <c r="R92" i="82"/>
  <c r="Q92" i="82"/>
  <c r="P92" i="82"/>
  <c r="O92" i="82"/>
  <c r="N92" i="82"/>
  <c r="M92" i="82"/>
  <c r="L92" i="82"/>
  <c r="K92" i="82"/>
  <c r="J92" i="82"/>
  <c r="I92" i="82"/>
  <c r="H92" i="82"/>
  <c r="G92" i="82"/>
  <c r="F92" i="82"/>
  <c r="E92" i="82"/>
  <c r="D92" i="82"/>
  <c r="C92" i="82"/>
  <c r="B92" i="82"/>
  <c r="A92" i="82"/>
  <c r="AF91" i="82"/>
  <c r="AE91" i="82"/>
  <c r="AD91" i="82"/>
  <c r="AC91" i="82"/>
  <c r="AB91" i="82"/>
  <c r="AA91" i="82"/>
  <c r="Z91" i="82"/>
  <c r="Y91" i="82"/>
  <c r="X91" i="82"/>
  <c r="W91" i="82"/>
  <c r="V91" i="82"/>
  <c r="U91" i="82"/>
  <c r="T91" i="82"/>
  <c r="S91" i="82"/>
  <c r="R91" i="82"/>
  <c r="Q91" i="82"/>
  <c r="N91" i="82"/>
  <c r="M91" i="82"/>
  <c r="L91" i="82"/>
  <c r="K91" i="82"/>
  <c r="J91" i="82"/>
  <c r="I91" i="82"/>
  <c r="H91" i="82"/>
  <c r="G91" i="82"/>
  <c r="F91" i="82"/>
  <c r="E91" i="82"/>
  <c r="D91" i="82"/>
  <c r="C91" i="82"/>
  <c r="B91" i="82"/>
  <c r="A91" i="82"/>
  <c r="AF90" i="82"/>
  <c r="AE90" i="82"/>
  <c r="AD90" i="82"/>
  <c r="AC90" i="82"/>
  <c r="AB90" i="82"/>
  <c r="AA90" i="82"/>
  <c r="Z90" i="82"/>
  <c r="Y90" i="82"/>
  <c r="X90" i="82"/>
  <c r="W90" i="82"/>
  <c r="V90" i="82"/>
  <c r="U90" i="82"/>
  <c r="T90" i="82"/>
  <c r="S90" i="82"/>
  <c r="R90" i="82"/>
  <c r="Q90" i="82"/>
  <c r="P90" i="82"/>
  <c r="N90" i="82"/>
  <c r="M90" i="82"/>
  <c r="L90" i="82"/>
  <c r="K90" i="82"/>
  <c r="J90" i="82"/>
  <c r="I90" i="82"/>
  <c r="H90" i="82"/>
  <c r="G90" i="82"/>
  <c r="F90" i="82"/>
  <c r="E90" i="82"/>
  <c r="D90" i="82"/>
  <c r="C90" i="82"/>
  <c r="B90" i="82"/>
  <c r="A90" i="82"/>
  <c r="AF89" i="82"/>
  <c r="AE89" i="82"/>
  <c r="AD89" i="82"/>
  <c r="AC89" i="82"/>
  <c r="AB89" i="82"/>
  <c r="AA89" i="82"/>
  <c r="Z89" i="82"/>
  <c r="Y89" i="82"/>
  <c r="X89" i="82"/>
  <c r="W89" i="82"/>
  <c r="V89" i="82"/>
  <c r="U89" i="82"/>
  <c r="T89" i="82"/>
  <c r="S89" i="82"/>
  <c r="R89" i="82"/>
  <c r="Q89" i="82"/>
  <c r="P89" i="82"/>
  <c r="O89" i="82"/>
  <c r="N89" i="82"/>
  <c r="M89" i="82"/>
  <c r="L89" i="82"/>
  <c r="K89" i="82"/>
  <c r="J89" i="82"/>
  <c r="F89" i="82"/>
  <c r="E89" i="82"/>
  <c r="D89" i="82"/>
  <c r="C89" i="82"/>
  <c r="B89" i="82"/>
  <c r="A89" i="82"/>
  <c r="AF88" i="82"/>
  <c r="AE88" i="82"/>
  <c r="AD88" i="82"/>
  <c r="AC88" i="82"/>
  <c r="AB88" i="82"/>
  <c r="AA88" i="82"/>
  <c r="Z88" i="82"/>
  <c r="Y88" i="82"/>
  <c r="X88" i="82"/>
  <c r="W88" i="82"/>
  <c r="V88" i="82"/>
  <c r="U88" i="82"/>
  <c r="T88" i="82"/>
  <c r="S88" i="82"/>
  <c r="R88" i="82"/>
  <c r="Q88" i="82"/>
  <c r="M88" i="82"/>
  <c r="L88" i="82"/>
  <c r="K88" i="82"/>
  <c r="I88" i="82"/>
  <c r="F88" i="82"/>
  <c r="E88" i="82"/>
  <c r="D88" i="82"/>
  <c r="C88" i="82"/>
  <c r="B88" i="82"/>
  <c r="A88" i="82"/>
  <c r="AF87" i="82"/>
  <c r="AE87" i="82"/>
  <c r="AD87" i="82"/>
  <c r="AC87" i="82"/>
  <c r="AB87" i="82"/>
  <c r="AA87" i="82"/>
  <c r="Z87" i="82"/>
  <c r="Y87" i="82"/>
  <c r="X87" i="82"/>
  <c r="X113" i="82" s="1"/>
  <c r="W87" i="82"/>
  <c r="V87" i="82"/>
  <c r="U87" i="82"/>
  <c r="T87" i="82"/>
  <c r="S87" i="82"/>
  <c r="R87" i="82"/>
  <c r="Q87" i="82"/>
  <c r="N87" i="82"/>
  <c r="J87" i="82"/>
  <c r="F87" i="82"/>
  <c r="E87" i="82"/>
  <c r="D87" i="82"/>
  <c r="C87" i="82"/>
  <c r="B87" i="82"/>
  <c r="A87" i="82"/>
  <c r="AF86" i="82"/>
  <c r="AE86" i="82"/>
  <c r="AD86" i="82"/>
  <c r="AC86" i="82"/>
  <c r="AB86" i="82"/>
  <c r="AA86" i="82"/>
  <c r="Z86" i="82"/>
  <c r="Y86" i="82"/>
  <c r="X86" i="82"/>
  <c r="W86" i="82"/>
  <c r="V86" i="82"/>
  <c r="U86" i="82"/>
  <c r="T86" i="82"/>
  <c r="S86" i="82"/>
  <c r="R86" i="82"/>
  <c r="Q86" i="82"/>
  <c r="N86" i="82"/>
  <c r="M86" i="82"/>
  <c r="L86" i="82"/>
  <c r="I86" i="82"/>
  <c r="E86" i="82"/>
  <c r="D86" i="82"/>
  <c r="C86" i="82"/>
  <c r="B86" i="82"/>
  <c r="A86" i="82"/>
  <c r="AF85" i="82"/>
  <c r="AE85" i="82"/>
  <c r="AD85" i="82"/>
  <c r="AC85" i="82"/>
  <c r="AB85" i="82"/>
  <c r="AA85" i="82"/>
  <c r="Z85" i="82"/>
  <c r="Y85" i="82"/>
  <c r="X85" i="82"/>
  <c r="W85" i="82"/>
  <c r="V85" i="82"/>
  <c r="U85" i="82"/>
  <c r="T85" i="82"/>
  <c r="S85" i="82"/>
  <c r="R85" i="82"/>
  <c r="Q85" i="82"/>
  <c r="P85" i="82"/>
  <c r="N85" i="82"/>
  <c r="M85" i="82"/>
  <c r="L85" i="82"/>
  <c r="J85" i="82"/>
  <c r="I85" i="82"/>
  <c r="E85" i="82"/>
  <c r="D85" i="82"/>
  <c r="C85" i="82"/>
  <c r="B85" i="82"/>
  <c r="A85" i="82"/>
  <c r="AF84" i="82"/>
  <c r="AE84" i="82"/>
  <c r="AD84" i="82"/>
  <c r="AC84" i="82"/>
  <c r="AB84" i="82"/>
  <c r="AA84" i="82"/>
  <c r="Z84" i="82"/>
  <c r="Y84" i="82"/>
  <c r="X84" i="82"/>
  <c r="W84" i="82"/>
  <c r="V84" i="82"/>
  <c r="U84" i="82"/>
  <c r="T84" i="82"/>
  <c r="S84" i="82"/>
  <c r="R84" i="82"/>
  <c r="Q84" i="82"/>
  <c r="P84" i="82"/>
  <c r="N84" i="82"/>
  <c r="K84" i="82"/>
  <c r="J84" i="82"/>
  <c r="E84" i="82"/>
  <c r="D84" i="82"/>
  <c r="C84" i="82"/>
  <c r="B84" i="82"/>
  <c r="A84" i="82"/>
  <c r="AF83" i="82"/>
  <c r="AE83" i="82"/>
  <c r="AD83" i="82"/>
  <c r="AC83" i="82"/>
  <c r="AB83" i="82"/>
  <c r="AA83" i="82"/>
  <c r="Z83" i="82"/>
  <c r="Y83" i="82"/>
  <c r="X83" i="82"/>
  <c r="W83" i="82"/>
  <c r="V83" i="82"/>
  <c r="U83" i="82"/>
  <c r="T83" i="82"/>
  <c r="S83" i="82"/>
  <c r="R83" i="82"/>
  <c r="Q83" i="82"/>
  <c r="P83" i="82"/>
  <c r="O83" i="82"/>
  <c r="N83" i="82"/>
  <c r="M83" i="82"/>
  <c r="L83" i="82"/>
  <c r="K83" i="82"/>
  <c r="J83" i="82"/>
  <c r="E83" i="82"/>
  <c r="D83" i="82"/>
  <c r="C83" i="82"/>
  <c r="B83" i="82"/>
  <c r="A83" i="82"/>
  <c r="AF82" i="82"/>
  <c r="AE82" i="82"/>
  <c r="AD82" i="82"/>
  <c r="AC82" i="82"/>
  <c r="AB82" i="82"/>
  <c r="AA82" i="82"/>
  <c r="Z82" i="82"/>
  <c r="Y82" i="82"/>
  <c r="Y113" i="82" s="1"/>
  <c r="X82" i="82"/>
  <c r="W82" i="82"/>
  <c r="V82" i="82"/>
  <c r="U82" i="82"/>
  <c r="T82" i="82"/>
  <c r="S82" i="82"/>
  <c r="R82" i="82"/>
  <c r="Q82" i="82"/>
  <c r="N82" i="82"/>
  <c r="L82" i="82"/>
  <c r="K82" i="82"/>
  <c r="J82" i="82"/>
  <c r="F82" i="82"/>
  <c r="E82" i="82"/>
  <c r="D82" i="82"/>
  <c r="C82" i="82"/>
  <c r="B82" i="82"/>
  <c r="A82" i="82"/>
  <c r="AF77" i="82"/>
  <c r="AF147" i="82" s="1"/>
  <c r="AE77" i="82"/>
  <c r="AE147" i="82" s="1"/>
  <c r="AD77" i="82"/>
  <c r="AD147" i="82" s="1"/>
  <c r="AC77" i="82"/>
  <c r="AC147" i="82" s="1"/>
  <c r="AB77" i="82"/>
  <c r="AB147" i="82" s="1"/>
  <c r="AA77" i="82"/>
  <c r="AA147" i="82" s="1"/>
  <c r="Z77" i="82"/>
  <c r="Z147" i="82" s="1"/>
  <c r="Y77" i="82"/>
  <c r="X77" i="82"/>
  <c r="W77" i="82"/>
  <c r="W147" i="82" s="1"/>
  <c r="V77" i="82"/>
  <c r="V147" i="82" s="1"/>
  <c r="U77" i="82"/>
  <c r="T77" i="82"/>
  <c r="S77" i="82"/>
  <c r="R77" i="82"/>
  <c r="Q77" i="82"/>
  <c r="Q147" i="82" s="1"/>
  <c r="P77" i="82"/>
  <c r="P147" i="82" s="1"/>
  <c r="O77" i="82"/>
  <c r="O147" i="82" s="1"/>
  <c r="N77" i="82"/>
  <c r="N147" i="82" s="1"/>
  <c r="M77" i="82"/>
  <c r="M147" i="82" s="1"/>
  <c r="L77" i="82"/>
  <c r="L147" i="82" s="1"/>
  <c r="K77" i="82"/>
  <c r="K147" i="82" s="1"/>
  <c r="J77" i="82"/>
  <c r="J147" i="82" s="1"/>
  <c r="I77" i="82"/>
  <c r="I147" i="82" s="1"/>
  <c r="H77" i="82"/>
  <c r="H147" i="82" s="1"/>
  <c r="G77" i="82"/>
  <c r="G147" i="82" s="1"/>
  <c r="F77" i="82"/>
  <c r="F147" i="82" s="1"/>
  <c r="E77" i="82"/>
  <c r="D76" i="82"/>
  <c r="C76" i="82"/>
  <c r="B76" i="82"/>
  <c r="A76" i="82"/>
  <c r="D75" i="82"/>
  <c r="C75" i="82"/>
  <c r="B75" i="82"/>
  <c r="D74" i="82"/>
  <c r="C74" i="82"/>
  <c r="B74" i="82"/>
  <c r="A74" i="82"/>
  <c r="D69" i="82"/>
  <c r="Q141" i="82" s="1"/>
  <c r="C69" i="82"/>
  <c r="B69" i="82"/>
  <c r="A69" i="82"/>
  <c r="D68" i="82"/>
  <c r="Q140" i="82" s="1"/>
  <c r="C68" i="82"/>
  <c r="B68" i="82"/>
  <c r="A68" i="82"/>
  <c r="D67" i="82"/>
  <c r="X139" i="82" s="1"/>
  <c r="C67" i="82"/>
  <c r="B67" i="82"/>
  <c r="A67" i="82"/>
  <c r="D66" i="82"/>
  <c r="X138" i="82" s="1"/>
  <c r="C66" i="82"/>
  <c r="B66" i="82"/>
  <c r="A66" i="82"/>
  <c r="D65" i="82"/>
  <c r="Q137" i="82" s="1"/>
  <c r="C65" i="82"/>
  <c r="B65" i="82"/>
  <c r="A65" i="82"/>
  <c r="D64" i="82"/>
  <c r="Q136" i="82" s="1"/>
  <c r="C64" i="82"/>
  <c r="B64" i="82"/>
  <c r="A64" i="82"/>
  <c r="D63" i="82"/>
  <c r="U135" i="82" s="1"/>
  <c r="C63" i="82"/>
  <c r="B63" i="82"/>
  <c r="A63" i="82"/>
  <c r="D62" i="82"/>
  <c r="T134" i="82" s="1"/>
  <c r="C62" i="82"/>
  <c r="B62" i="82"/>
  <c r="A62" i="82"/>
  <c r="D61" i="82"/>
  <c r="Q133" i="82" s="1"/>
  <c r="C61" i="82"/>
  <c r="B61" i="82"/>
  <c r="A61" i="82"/>
  <c r="D60" i="82"/>
  <c r="Q132" i="82" s="1"/>
  <c r="C60" i="82"/>
  <c r="B60" i="82"/>
  <c r="A60" i="82"/>
  <c r="D59" i="82"/>
  <c r="V131" i="82" s="1"/>
  <c r="C59" i="82"/>
  <c r="B59" i="82"/>
  <c r="A59" i="82"/>
  <c r="D58" i="82"/>
  <c r="X130" i="82" s="1"/>
  <c r="C58" i="82"/>
  <c r="B58" i="82"/>
  <c r="A58" i="82"/>
  <c r="D57" i="82"/>
  <c r="Q129" i="82" s="1"/>
  <c r="C57" i="82"/>
  <c r="B57" i="82"/>
  <c r="A57" i="82"/>
  <c r="D56" i="82"/>
  <c r="Q128" i="82" s="1"/>
  <c r="C56" i="82"/>
  <c r="B56" i="82"/>
  <c r="A56" i="82"/>
  <c r="D55" i="82"/>
  <c r="S127" i="82" s="1"/>
  <c r="C55" i="82"/>
  <c r="B55" i="82"/>
  <c r="A55" i="82"/>
  <c r="D54" i="82"/>
  <c r="AD126" i="82" s="1"/>
  <c r="C54" i="82"/>
  <c r="B54" i="82"/>
  <c r="A54" i="82"/>
  <c r="D53" i="82"/>
  <c r="Q125" i="82" s="1"/>
  <c r="C53" i="82"/>
  <c r="B53" i="82"/>
  <c r="A53" i="82"/>
  <c r="D52" i="82"/>
  <c r="Q124" i="82" s="1"/>
  <c r="C52" i="82"/>
  <c r="B52" i="82"/>
  <c r="A52" i="82"/>
  <c r="D51" i="82"/>
  <c r="F123" i="82" s="1"/>
  <c r="C51" i="82"/>
  <c r="B51" i="82"/>
  <c r="A51" i="82"/>
  <c r="D50" i="82"/>
  <c r="H122" i="82" s="1"/>
  <c r="C50" i="82"/>
  <c r="B50" i="82"/>
  <c r="A50" i="82"/>
  <c r="D49" i="82"/>
  <c r="Q121" i="82" s="1"/>
  <c r="C49" i="82"/>
  <c r="B49" i="82"/>
  <c r="A49" i="82"/>
  <c r="D48" i="82"/>
  <c r="Q120" i="82" s="1"/>
  <c r="C48" i="82"/>
  <c r="B48" i="82"/>
  <c r="A48" i="82"/>
  <c r="D47" i="82"/>
  <c r="R119" i="82" s="1"/>
  <c r="C47" i="82"/>
  <c r="B47" i="82"/>
  <c r="A47" i="82"/>
  <c r="D46" i="82"/>
  <c r="S118" i="82" s="1"/>
  <c r="C46" i="82"/>
  <c r="B46" i="82"/>
  <c r="A46" i="82"/>
  <c r="AF41" i="82"/>
  <c r="AE41" i="82"/>
  <c r="AD41" i="82"/>
  <c r="AC41" i="82"/>
  <c r="AC112" i="82" s="1"/>
  <c r="AB41" i="82"/>
  <c r="AB112" i="82" s="1"/>
  <c r="AA41" i="82"/>
  <c r="AA112" i="82" s="1"/>
  <c r="Z41" i="82"/>
  <c r="Y41" i="82"/>
  <c r="Y112" i="82" s="1"/>
  <c r="X41" i="82"/>
  <c r="X112" i="82" s="1"/>
  <c r="W41" i="82"/>
  <c r="W112" i="82" s="1"/>
  <c r="V41" i="82"/>
  <c r="V112" i="82" s="1"/>
  <c r="U41" i="82"/>
  <c r="U112" i="82" s="1"/>
  <c r="T41" i="82"/>
  <c r="T112" i="82" s="1"/>
  <c r="T113" i="82" s="1"/>
  <c r="S41" i="82"/>
  <c r="S112" i="82" s="1"/>
  <c r="R41" i="82"/>
  <c r="Q41" i="82"/>
  <c r="E41" i="82"/>
  <c r="E112" i="82" s="1"/>
  <c r="P91" i="82"/>
  <c r="O91" i="82"/>
  <c r="O90" i="82"/>
  <c r="I89" i="82"/>
  <c r="H89" i="82"/>
  <c r="G89" i="82"/>
  <c r="P88" i="82"/>
  <c r="O88" i="82"/>
  <c r="N88" i="82"/>
  <c r="J88" i="82"/>
  <c r="H88" i="82"/>
  <c r="G88" i="82"/>
  <c r="P87" i="82"/>
  <c r="O87" i="82"/>
  <c r="M87" i="82"/>
  <c r="L87" i="82"/>
  <c r="K87" i="82"/>
  <c r="I87" i="82"/>
  <c r="H87" i="82"/>
  <c r="G87" i="82"/>
  <c r="P86" i="82"/>
  <c r="O86" i="82"/>
  <c r="K86" i="82"/>
  <c r="J86" i="82"/>
  <c r="H86" i="82"/>
  <c r="G86" i="82"/>
  <c r="F86" i="82"/>
  <c r="O85" i="82"/>
  <c r="K13" i="82"/>
  <c r="K85" i="82" s="1"/>
  <c r="J13" i="82"/>
  <c r="I13" i="82"/>
  <c r="H13" i="82"/>
  <c r="H85" i="82" s="1"/>
  <c r="G13" i="82"/>
  <c r="G85" i="82" s="1"/>
  <c r="F13" i="82"/>
  <c r="F85" i="82" s="1"/>
  <c r="O84" i="82"/>
  <c r="M84" i="82"/>
  <c r="L84" i="82"/>
  <c r="K12" i="82"/>
  <c r="J12" i="82"/>
  <c r="I12" i="82"/>
  <c r="I84" i="82" s="1"/>
  <c r="H12" i="82"/>
  <c r="H84" i="82" s="1"/>
  <c r="G12" i="82"/>
  <c r="G84" i="82" s="1"/>
  <c r="F12" i="82"/>
  <c r="F84" i="82" s="1"/>
  <c r="K11" i="82"/>
  <c r="J11" i="82"/>
  <c r="I11" i="82"/>
  <c r="I83" i="82" s="1"/>
  <c r="H11" i="82"/>
  <c r="H83" i="82" s="1"/>
  <c r="G11" i="82"/>
  <c r="G83" i="82" s="1"/>
  <c r="F11" i="82"/>
  <c r="F83" i="82" s="1"/>
  <c r="M82" i="82"/>
  <c r="K10" i="82"/>
  <c r="J10" i="82"/>
  <c r="I10" i="82"/>
  <c r="H10" i="82"/>
  <c r="H82" i="82" s="1"/>
  <c r="G10" i="82"/>
  <c r="G82" i="82" s="1"/>
  <c r="F10" i="82"/>
  <c r="D9" i="42"/>
  <c r="C9" i="42"/>
  <c r="B9" i="42"/>
  <c r="P17" i="81"/>
  <c r="O17" i="81"/>
  <c r="N17" i="81"/>
  <c r="M17" i="81"/>
  <c r="L17" i="81"/>
  <c r="K17" i="81"/>
  <c r="J17" i="81"/>
  <c r="I17" i="81"/>
  <c r="H17" i="81"/>
  <c r="G17" i="81"/>
  <c r="F17" i="81"/>
  <c r="E17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P14" i="81"/>
  <c r="O14" i="81"/>
  <c r="N14" i="81"/>
  <c r="M14" i="81"/>
  <c r="L14" i="81"/>
  <c r="K14" i="81"/>
  <c r="J14" i="81"/>
  <c r="I14" i="81"/>
  <c r="H14" i="81"/>
  <c r="G14" i="81"/>
  <c r="F14" i="81"/>
  <c r="E14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P11" i="81"/>
  <c r="O11" i="81"/>
  <c r="N11" i="81"/>
  <c r="M11" i="81"/>
  <c r="L11" i="81"/>
  <c r="K11" i="81"/>
  <c r="J11" i="81"/>
  <c r="I11" i="81"/>
  <c r="H11" i="81"/>
  <c r="G11" i="81"/>
  <c r="F11" i="81"/>
  <c r="E11" i="81"/>
  <c r="E11" i="42" l="1"/>
  <c r="AH175" i="82"/>
  <c r="S120" i="82"/>
  <c r="R121" i="82"/>
  <c r="H123" i="82"/>
  <c r="T124" i="82"/>
  <c r="S125" i="82"/>
  <c r="F127" i="82"/>
  <c r="X128" i="82"/>
  <c r="V129" i="82"/>
  <c r="AD113" i="82"/>
  <c r="T120" i="82"/>
  <c r="S121" i="82"/>
  <c r="I123" i="82"/>
  <c r="U124" i="82"/>
  <c r="T125" i="82"/>
  <c r="R127" i="82"/>
  <c r="Y128" i="82"/>
  <c r="X129" i="82"/>
  <c r="E127" i="82"/>
  <c r="AE113" i="82"/>
  <c r="S119" i="82"/>
  <c r="U120" i="82"/>
  <c r="T121" i="82"/>
  <c r="N123" i="82"/>
  <c r="V124" i="82"/>
  <c r="U125" i="82"/>
  <c r="AD128" i="82"/>
  <c r="Y129" i="82"/>
  <c r="R113" i="82"/>
  <c r="T119" i="82"/>
  <c r="V120" i="82"/>
  <c r="U121" i="82"/>
  <c r="R123" i="82"/>
  <c r="X124" i="82"/>
  <c r="V125" i="82"/>
  <c r="AD129" i="82"/>
  <c r="Q113" i="82"/>
  <c r="V113" i="82"/>
  <c r="U119" i="82"/>
  <c r="X120" i="82"/>
  <c r="V121" i="82"/>
  <c r="V123" i="82"/>
  <c r="Y124" i="82"/>
  <c r="X125" i="82"/>
  <c r="S113" i="82"/>
  <c r="V119" i="82"/>
  <c r="Y120" i="82"/>
  <c r="X121" i="82"/>
  <c r="AD124" i="82"/>
  <c r="Y125" i="82"/>
  <c r="U113" i="82"/>
  <c r="N113" i="82"/>
  <c r="AD121" i="82"/>
  <c r="F128" i="82"/>
  <c r="E129" i="82"/>
  <c r="E113" i="82"/>
  <c r="E180" i="82" s="1"/>
  <c r="E183" i="82" s="1"/>
  <c r="E124" i="82"/>
  <c r="I128" i="82"/>
  <c r="H129" i="82"/>
  <c r="F120" i="82"/>
  <c r="E121" i="82"/>
  <c r="H124" i="82"/>
  <c r="F125" i="82"/>
  <c r="R128" i="82"/>
  <c r="N129" i="82"/>
  <c r="I120" i="82"/>
  <c r="H121" i="82"/>
  <c r="N124" i="82"/>
  <c r="I125" i="82"/>
  <c r="T128" i="82"/>
  <c r="S129" i="82"/>
  <c r="N120" i="82"/>
  <c r="I121" i="82"/>
  <c r="R124" i="82"/>
  <c r="N125" i="82"/>
  <c r="U128" i="82"/>
  <c r="T129" i="82"/>
  <c r="M113" i="82"/>
  <c r="X122" i="82"/>
  <c r="S126" i="82"/>
  <c r="H130" i="82"/>
  <c r="R139" i="82"/>
  <c r="E138" i="82"/>
  <c r="S139" i="82"/>
  <c r="O41" i="82"/>
  <c r="O82" i="82"/>
  <c r="O113" i="82" s="1"/>
  <c r="P41" i="82"/>
  <c r="T126" i="82"/>
  <c r="I130" i="82"/>
  <c r="Z113" i="82"/>
  <c r="AD122" i="82"/>
  <c r="I131" i="82"/>
  <c r="E135" i="82"/>
  <c r="H138" i="82"/>
  <c r="G41" i="82"/>
  <c r="G112" i="82" s="1"/>
  <c r="G113" i="82" s="1"/>
  <c r="J113" i="82"/>
  <c r="AA113" i="82"/>
  <c r="F118" i="82"/>
  <c r="E119" i="82"/>
  <c r="AD123" i="82"/>
  <c r="V126" i="82"/>
  <c r="U127" i="82"/>
  <c r="R130" i="82"/>
  <c r="N131" i="82"/>
  <c r="F134" i="82"/>
  <c r="H135" i="82"/>
  <c r="I138" i="82"/>
  <c r="U139" i="82"/>
  <c r="K41" i="82"/>
  <c r="X118" i="82"/>
  <c r="X123" i="82"/>
  <c r="E118" i="82"/>
  <c r="Y123" i="82"/>
  <c r="U126" i="82"/>
  <c r="T127" i="82"/>
  <c r="N130" i="82"/>
  <c r="E134" i="82"/>
  <c r="T139" i="82"/>
  <c r="H41" i="82"/>
  <c r="H112" i="82" s="1"/>
  <c r="H113" i="82" s="1"/>
  <c r="K113" i="82"/>
  <c r="AB113" i="82"/>
  <c r="H118" i="82"/>
  <c r="F119" i="82"/>
  <c r="X126" i="82"/>
  <c r="V127" i="82"/>
  <c r="S130" i="82"/>
  <c r="R131" i="82"/>
  <c r="H134" i="82"/>
  <c r="I135" i="82"/>
  <c r="R138" i="82"/>
  <c r="I82" i="82"/>
  <c r="I113" i="82" s="1"/>
  <c r="I41" i="82"/>
  <c r="Y126" i="82"/>
  <c r="X127" i="82"/>
  <c r="T130" i="82"/>
  <c r="S131" i="82"/>
  <c r="I134" i="82"/>
  <c r="R135" i="82"/>
  <c r="S138" i="82"/>
  <c r="L113" i="82"/>
  <c r="H119" i="82"/>
  <c r="N118" i="82"/>
  <c r="I119" i="82"/>
  <c r="E122" i="82"/>
  <c r="Y127" i="82"/>
  <c r="U130" i="82"/>
  <c r="T131" i="82"/>
  <c r="R134" i="82"/>
  <c r="S135" i="82"/>
  <c r="T138" i="82"/>
  <c r="U118" i="82"/>
  <c r="AC113" i="82"/>
  <c r="I118" i="82"/>
  <c r="J41" i="82"/>
  <c r="F41" i="82"/>
  <c r="F112" i="82" s="1"/>
  <c r="F113" i="82" s="1"/>
  <c r="R118" i="82"/>
  <c r="N119" i="82"/>
  <c r="F122" i="82"/>
  <c r="E123" i="82"/>
  <c r="AD127" i="82"/>
  <c r="V130" i="82"/>
  <c r="U131" i="82"/>
  <c r="S134" i="82"/>
  <c r="T135" i="82"/>
  <c r="U138" i="82"/>
  <c r="Y122" i="82"/>
  <c r="H131" i="82"/>
  <c r="M41" i="82"/>
  <c r="P82" i="82"/>
  <c r="P113" i="82" s="1"/>
  <c r="AF113" i="82"/>
  <c r="Q118" i="82"/>
  <c r="AF118" i="82"/>
  <c r="P118" i="82"/>
  <c r="AE118" i="82"/>
  <c r="O118" i="82"/>
  <c r="AC118" i="82"/>
  <c r="M118" i="82"/>
  <c r="AB118" i="82"/>
  <c r="L118" i="82"/>
  <c r="AA118" i="82"/>
  <c r="K118" i="82"/>
  <c r="Z118" i="82"/>
  <c r="J118" i="82"/>
  <c r="W118" i="82"/>
  <c r="G118" i="82"/>
  <c r="Q122" i="82"/>
  <c r="AF122" i="82"/>
  <c r="P122" i="82"/>
  <c r="AE122" i="82"/>
  <c r="O122" i="82"/>
  <c r="AC122" i="82"/>
  <c r="M122" i="82"/>
  <c r="AB122" i="82"/>
  <c r="L122" i="82"/>
  <c r="AA122" i="82"/>
  <c r="K122" i="82"/>
  <c r="Z122" i="82"/>
  <c r="J122" i="82"/>
  <c r="W122" i="82"/>
  <c r="G122" i="82"/>
  <c r="Q126" i="82"/>
  <c r="AF126" i="82"/>
  <c r="P126" i="82"/>
  <c r="AE126" i="82"/>
  <c r="O126" i="82"/>
  <c r="AC126" i="82"/>
  <c r="M126" i="82"/>
  <c r="AB126" i="82"/>
  <c r="L126" i="82"/>
  <c r="AA126" i="82"/>
  <c r="K126" i="82"/>
  <c r="Z126" i="82"/>
  <c r="J126" i="82"/>
  <c r="W126" i="82"/>
  <c r="G126" i="82"/>
  <c r="Q130" i="82"/>
  <c r="AF130" i="82"/>
  <c r="P130" i="82"/>
  <c r="AE130" i="82"/>
  <c r="O130" i="82"/>
  <c r="AC130" i="82"/>
  <c r="M130" i="82"/>
  <c r="AB130" i="82"/>
  <c r="L130" i="82"/>
  <c r="AA130" i="82"/>
  <c r="K130" i="82"/>
  <c r="Z130" i="82"/>
  <c r="J130" i="82"/>
  <c r="W130" i="82"/>
  <c r="G130" i="82"/>
  <c r="Q134" i="82"/>
  <c r="AF134" i="82"/>
  <c r="P134" i="82"/>
  <c r="N134" i="82"/>
  <c r="AE134" i="82"/>
  <c r="O134" i="82"/>
  <c r="AC134" i="82"/>
  <c r="M134" i="82"/>
  <c r="AB134" i="82"/>
  <c r="L134" i="82"/>
  <c r="AA134" i="82"/>
  <c r="K134" i="82"/>
  <c r="Z134" i="82"/>
  <c r="J134" i="82"/>
  <c r="W134" i="82"/>
  <c r="G134" i="82"/>
  <c r="Q138" i="82"/>
  <c r="AF138" i="82"/>
  <c r="P138" i="82"/>
  <c r="AE138" i="82"/>
  <c r="O138" i="82"/>
  <c r="AD138" i="82"/>
  <c r="N138" i="82"/>
  <c r="AC138" i="82"/>
  <c r="M138" i="82"/>
  <c r="AB138" i="82"/>
  <c r="L138" i="82"/>
  <c r="AA138" i="82"/>
  <c r="K138" i="82"/>
  <c r="Z138" i="82"/>
  <c r="J138" i="82"/>
  <c r="W138" i="82"/>
  <c r="G138" i="82"/>
  <c r="V138" i="82"/>
  <c r="F138" i="82"/>
  <c r="Q146" i="82"/>
  <c r="AF146" i="82"/>
  <c r="P146" i="82"/>
  <c r="AE146" i="82"/>
  <c r="O146" i="82"/>
  <c r="AD146" i="82"/>
  <c r="N146" i="82"/>
  <c r="AC146" i="82"/>
  <c r="M146" i="82"/>
  <c r="I146" i="82"/>
  <c r="AB146" i="82"/>
  <c r="L146" i="82"/>
  <c r="Y146" i="82"/>
  <c r="AA146" i="82"/>
  <c r="K146" i="82"/>
  <c r="Z146" i="82"/>
  <c r="J146" i="82"/>
  <c r="X146" i="82"/>
  <c r="H146" i="82"/>
  <c r="W146" i="82"/>
  <c r="G146" i="82"/>
  <c r="V146" i="82"/>
  <c r="F146" i="82"/>
  <c r="T118" i="82"/>
  <c r="I122" i="82"/>
  <c r="Y130" i="82"/>
  <c r="U134" i="82"/>
  <c r="Y138" i="82"/>
  <c r="V134" i="82"/>
  <c r="V118" i="82"/>
  <c r="R122" i="82"/>
  <c r="F126" i="82"/>
  <c r="X134" i="82"/>
  <c r="E146" i="82"/>
  <c r="N122" i="82"/>
  <c r="E126" i="82"/>
  <c r="AD130" i="82"/>
  <c r="S122" i="82"/>
  <c r="H126" i="82"/>
  <c r="Y134" i="82"/>
  <c r="R146" i="82"/>
  <c r="L41" i="82"/>
  <c r="Q119" i="82"/>
  <c r="AF119" i="82"/>
  <c r="P119" i="82"/>
  <c r="AE119" i="82"/>
  <c r="O119" i="82"/>
  <c r="AC119" i="82"/>
  <c r="M119" i="82"/>
  <c r="AB119" i="82"/>
  <c r="L119" i="82"/>
  <c r="AA119" i="82"/>
  <c r="K119" i="82"/>
  <c r="Z119" i="82"/>
  <c r="J119" i="82"/>
  <c r="W119" i="82"/>
  <c r="G119" i="82"/>
  <c r="Q123" i="82"/>
  <c r="AF123" i="82"/>
  <c r="P123" i="82"/>
  <c r="AE123" i="82"/>
  <c r="O123" i="82"/>
  <c r="AC123" i="82"/>
  <c r="M123" i="82"/>
  <c r="AB123" i="82"/>
  <c r="L123" i="82"/>
  <c r="AA123" i="82"/>
  <c r="K123" i="82"/>
  <c r="Z123" i="82"/>
  <c r="J123" i="82"/>
  <c r="W123" i="82"/>
  <c r="G123" i="82"/>
  <c r="Q127" i="82"/>
  <c r="AF127" i="82"/>
  <c r="P127" i="82"/>
  <c r="AE127" i="82"/>
  <c r="O127" i="82"/>
  <c r="AC127" i="82"/>
  <c r="M127" i="82"/>
  <c r="AB127" i="82"/>
  <c r="L127" i="82"/>
  <c r="AA127" i="82"/>
  <c r="K127" i="82"/>
  <c r="Z127" i="82"/>
  <c r="J127" i="82"/>
  <c r="W127" i="82"/>
  <c r="G127" i="82"/>
  <c r="Q131" i="82"/>
  <c r="AF131" i="82"/>
  <c r="P131" i="82"/>
  <c r="AE131" i="82"/>
  <c r="O131" i="82"/>
  <c r="AC131" i="82"/>
  <c r="M131" i="82"/>
  <c r="AB131" i="82"/>
  <c r="L131" i="82"/>
  <c r="AA131" i="82"/>
  <c r="K131" i="82"/>
  <c r="Z131" i="82"/>
  <c r="J131" i="82"/>
  <c r="W131" i="82"/>
  <c r="G131" i="82"/>
  <c r="Q135" i="82"/>
  <c r="AF135" i="82"/>
  <c r="P135" i="82"/>
  <c r="AE135" i="82"/>
  <c r="O135" i="82"/>
  <c r="AD135" i="82"/>
  <c r="N135" i="82"/>
  <c r="AC135" i="82"/>
  <c r="M135" i="82"/>
  <c r="AB135" i="82"/>
  <c r="L135" i="82"/>
  <c r="AA135" i="82"/>
  <c r="K135" i="82"/>
  <c r="Z135" i="82"/>
  <c r="J135" i="82"/>
  <c r="W135" i="82"/>
  <c r="G135" i="82"/>
  <c r="V135" i="82"/>
  <c r="F135" i="82"/>
  <c r="Q139" i="82"/>
  <c r="AF139" i="82"/>
  <c r="P139" i="82"/>
  <c r="AE139" i="82"/>
  <c r="O139" i="82"/>
  <c r="AD139" i="82"/>
  <c r="N139" i="82"/>
  <c r="AC139" i="82"/>
  <c r="M139" i="82"/>
  <c r="I139" i="82"/>
  <c r="AB139" i="82"/>
  <c r="L139" i="82"/>
  <c r="Y139" i="82"/>
  <c r="AA139" i="82"/>
  <c r="K139" i="82"/>
  <c r="Z139" i="82"/>
  <c r="J139" i="82"/>
  <c r="W139" i="82"/>
  <c r="G139" i="82"/>
  <c r="V139" i="82"/>
  <c r="F139" i="82"/>
  <c r="Y118" i="82"/>
  <c r="X119" i="82"/>
  <c r="T122" i="82"/>
  <c r="S123" i="82"/>
  <c r="I126" i="82"/>
  <c r="H127" i="82"/>
  <c r="AD134" i="82"/>
  <c r="S146" i="82"/>
  <c r="AD118" i="82"/>
  <c r="Y119" i="82"/>
  <c r="U122" i="82"/>
  <c r="T123" i="82"/>
  <c r="N126" i="82"/>
  <c r="I127" i="82"/>
  <c r="E130" i="82"/>
  <c r="E139" i="82"/>
  <c r="T146" i="82"/>
  <c r="N41" i="82"/>
  <c r="W113" i="82"/>
  <c r="AD119" i="82"/>
  <c r="V122" i="82"/>
  <c r="U123" i="82"/>
  <c r="R126" i="82"/>
  <c r="N127" i="82"/>
  <c r="F130" i="82"/>
  <c r="E131" i="82"/>
  <c r="H139" i="82"/>
  <c r="U146" i="82"/>
  <c r="G181" i="82"/>
  <c r="G120" i="82"/>
  <c r="W120" i="82"/>
  <c r="G121" i="82"/>
  <c r="W121" i="82"/>
  <c r="G124" i="82"/>
  <c r="W124" i="82"/>
  <c r="G125" i="82"/>
  <c r="W125" i="82"/>
  <c r="G128" i="82"/>
  <c r="W128" i="82"/>
  <c r="G129" i="82"/>
  <c r="W129" i="82"/>
  <c r="G132" i="82"/>
  <c r="W132" i="82"/>
  <c r="G133" i="82"/>
  <c r="W133" i="82"/>
  <c r="G136" i="82"/>
  <c r="W136" i="82"/>
  <c r="G137" i="82"/>
  <c r="W137" i="82"/>
  <c r="G140" i="82"/>
  <c r="W140" i="82"/>
  <c r="G141" i="82"/>
  <c r="W141" i="82"/>
  <c r="J120" i="82"/>
  <c r="Z120" i="82"/>
  <c r="J121" i="82"/>
  <c r="Z121" i="82"/>
  <c r="J124" i="82"/>
  <c r="Z124" i="82"/>
  <c r="J125" i="82"/>
  <c r="Z125" i="82"/>
  <c r="J128" i="82"/>
  <c r="Z128" i="82"/>
  <c r="J129" i="82"/>
  <c r="Z129" i="82"/>
  <c r="J132" i="82"/>
  <c r="Z132" i="82"/>
  <c r="J133" i="82"/>
  <c r="Z133" i="82"/>
  <c r="J136" i="82"/>
  <c r="Z136" i="82"/>
  <c r="J137" i="82"/>
  <c r="Z137" i="82"/>
  <c r="J140" i="82"/>
  <c r="Z140" i="82"/>
  <c r="J141" i="82"/>
  <c r="Z141" i="82"/>
  <c r="K120" i="82"/>
  <c r="AA120" i="82"/>
  <c r="K121" i="82"/>
  <c r="AA121" i="82"/>
  <c r="K124" i="82"/>
  <c r="AA124" i="82"/>
  <c r="K125" i="82"/>
  <c r="AA125" i="82"/>
  <c r="K128" i="82"/>
  <c r="AA128" i="82"/>
  <c r="K129" i="82"/>
  <c r="AA129" i="82"/>
  <c r="K132" i="82"/>
  <c r="AA132" i="82"/>
  <c r="K133" i="82"/>
  <c r="AA133" i="82"/>
  <c r="K136" i="82"/>
  <c r="AA136" i="82"/>
  <c r="K137" i="82"/>
  <c r="AA137" i="82"/>
  <c r="K140" i="82"/>
  <c r="AA140" i="82"/>
  <c r="K141" i="82"/>
  <c r="AA141" i="82"/>
  <c r="L120" i="82"/>
  <c r="AB120" i="82"/>
  <c r="L121" i="82"/>
  <c r="AB121" i="82"/>
  <c r="L124" i="82"/>
  <c r="AB124" i="82"/>
  <c r="L125" i="82"/>
  <c r="AB125" i="82"/>
  <c r="L128" i="82"/>
  <c r="AB128" i="82"/>
  <c r="L129" i="82"/>
  <c r="AB129" i="82"/>
  <c r="L132" i="82"/>
  <c r="AB132" i="82"/>
  <c r="L133" i="82"/>
  <c r="AB133" i="82"/>
  <c r="L136" i="82"/>
  <c r="AB136" i="82"/>
  <c r="L137" i="82"/>
  <c r="AB137" i="82"/>
  <c r="L140" i="82"/>
  <c r="AB140" i="82"/>
  <c r="L141" i="82"/>
  <c r="AB141" i="82"/>
  <c r="M120" i="82"/>
  <c r="AC120" i="82"/>
  <c r="M121" i="82"/>
  <c r="AC121" i="82"/>
  <c r="M124" i="82"/>
  <c r="AC124" i="82"/>
  <c r="M125" i="82"/>
  <c r="AC125" i="82"/>
  <c r="M128" i="82"/>
  <c r="AC128" i="82"/>
  <c r="M129" i="82"/>
  <c r="AC129" i="82"/>
  <c r="M132" i="82"/>
  <c r="AC132" i="82"/>
  <c r="M133" i="82"/>
  <c r="AC133" i="82"/>
  <c r="M136" i="82"/>
  <c r="AC136" i="82"/>
  <c r="M137" i="82"/>
  <c r="AC137" i="82"/>
  <c r="M140" i="82"/>
  <c r="AC140" i="82"/>
  <c r="M141" i="82"/>
  <c r="AC141" i="82"/>
  <c r="O120" i="82"/>
  <c r="AE120" i="82"/>
  <c r="O121" i="82"/>
  <c r="AE121" i="82"/>
  <c r="O124" i="82"/>
  <c r="AE124" i="82"/>
  <c r="O125" i="82"/>
  <c r="AE125" i="82"/>
  <c r="O128" i="82"/>
  <c r="AE128" i="82"/>
  <c r="O129" i="82"/>
  <c r="AE129" i="82"/>
  <c r="O132" i="82"/>
  <c r="AE132" i="82"/>
  <c r="O133" i="82"/>
  <c r="AE133" i="82"/>
  <c r="O136" i="82"/>
  <c r="AE136" i="82"/>
  <c r="O137" i="82"/>
  <c r="AE137" i="82"/>
  <c r="O140" i="82"/>
  <c r="AE140" i="82"/>
  <c r="O141" i="82"/>
  <c r="AE141" i="82"/>
  <c r="P120" i="82"/>
  <c r="AF120" i="82"/>
  <c r="P121" i="82"/>
  <c r="AF121" i="82"/>
  <c r="P124" i="82"/>
  <c r="AF124" i="82"/>
  <c r="P125" i="82"/>
  <c r="AF125" i="82"/>
  <c r="P128" i="82"/>
  <c r="AF128" i="82"/>
  <c r="P129" i="82"/>
  <c r="AF129" i="82"/>
  <c r="P132" i="82"/>
  <c r="AF132" i="82"/>
  <c r="P133" i="82"/>
  <c r="AF133" i="82"/>
  <c r="P136" i="82"/>
  <c r="AF136" i="82"/>
  <c r="P137" i="82"/>
  <c r="AF137" i="82"/>
  <c r="P140" i="82"/>
  <c r="AF140" i="82"/>
  <c r="P141" i="82"/>
  <c r="AF141" i="82"/>
  <c r="E9" i="42"/>
  <c r="P181" i="81"/>
  <c r="O181" i="81"/>
  <c r="N181" i="81"/>
  <c r="M181" i="81"/>
  <c r="L181" i="81"/>
  <c r="K181" i="81"/>
  <c r="J181" i="81"/>
  <c r="I181" i="81"/>
  <c r="H181" i="81"/>
  <c r="G181" i="81"/>
  <c r="F181" i="81"/>
  <c r="E181" i="81"/>
  <c r="AF174" i="81"/>
  <c r="AE174" i="81"/>
  <c r="AD174" i="81"/>
  <c r="AC174" i="81"/>
  <c r="AB174" i="81"/>
  <c r="AA174" i="81"/>
  <c r="Z174" i="81"/>
  <c r="Y174" i="81"/>
  <c r="X174" i="81"/>
  <c r="W174" i="81"/>
  <c r="V174" i="81"/>
  <c r="U174" i="81"/>
  <c r="T174" i="81"/>
  <c r="S174" i="81"/>
  <c r="R174" i="81"/>
  <c r="Q174" i="81"/>
  <c r="P174" i="81"/>
  <c r="O174" i="81"/>
  <c r="N174" i="81"/>
  <c r="M174" i="81"/>
  <c r="K174" i="81"/>
  <c r="J174" i="81"/>
  <c r="I174" i="81"/>
  <c r="H174" i="81"/>
  <c r="G174" i="81"/>
  <c r="F174" i="81"/>
  <c r="E174" i="81"/>
  <c r="E180" i="81" s="1"/>
  <c r="AF148" i="81"/>
  <c r="AE148" i="81"/>
  <c r="AD148" i="81"/>
  <c r="AC148" i="81"/>
  <c r="AB148" i="81"/>
  <c r="AA148" i="81"/>
  <c r="Z148" i="81"/>
  <c r="Y148" i="81"/>
  <c r="X148" i="81"/>
  <c r="W148" i="81"/>
  <c r="V148" i="81"/>
  <c r="U148" i="81"/>
  <c r="T148" i="81"/>
  <c r="S148" i="81"/>
  <c r="R148" i="81"/>
  <c r="Q148" i="81"/>
  <c r="P148" i="81"/>
  <c r="O148" i="81"/>
  <c r="N148" i="81"/>
  <c r="M148" i="81"/>
  <c r="L148" i="81"/>
  <c r="K148" i="81"/>
  <c r="J148" i="81"/>
  <c r="I148" i="81"/>
  <c r="H148" i="81"/>
  <c r="G148" i="81"/>
  <c r="F148" i="81"/>
  <c r="E148" i="81"/>
  <c r="AF147" i="81"/>
  <c r="AE147" i="81"/>
  <c r="AD147" i="81"/>
  <c r="AC147" i="81"/>
  <c r="AB147" i="81"/>
  <c r="AA147" i="81"/>
  <c r="Z147" i="81"/>
  <c r="Y147" i="81"/>
  <c r="P147" i="81"/>
  <c r="D147" i="81"/>
  <c r="C147" i="81"/>
  <c r="B147" i="81"/>
  <c r="A147" i="81"/>
  <c r="AF146" i="81"/>
  <c r="AE146" i="81"/>
  <c r="AD146" i="81"/>
  <c r="AC146" i="81"/>
  <c r="AB146" i="81"/>
  <c r="AA146" i="81"/>
  <c r="Z146" i="81"/>
  <c r="Y146" i="81"/>
  <c r="R146" i="81"/>
  <c r="P146" i="81"/>
  <c r="O146" i="81"/>
  <c r="N146" i="81"/>
  <c r="M146" i="81"/>
  <c r="L146" i="81"/>
  <c r="K146" i="81"/>
  <c r="J146" i="81"/>
  <c r="I146" i="81"/>
  <c r="D146" i="81"/>
  <c r="C146" i="81"/>
  <c r="B146" i="81"/>
  <c r="A146" i="81"/>
  <c r="AF145" i="81"/>
  <c r="AE145" i="81"/>
  <c r="AD145" i="81"/>
  <c r="AC145" i="81"/>
  <c r="AB145" i="81"/>
  <c r="AA145" i="81"/>
  <c r="Z145" i="81"/>
  <c r="Y145" i="81"/>
  <c r="X145" i="81"/>
  <c r="W145" i="81"/>
  <c r="V145" i="81"/>
  <c r="U145" i="81"/>
  <c r="T145" i="81"/>
  <c r="S145" i="81"/>
  <c r="R145" i="81"/>
  <c r="Q145" i="81"/>
  <c r="P145" i="81"/>
  <c r="O145" i="81"/>
  <c r="N145" i="81"/>
  <c r="M145" i="81"/>
  <c r="L145" i="81"/>
  <c r="K145" i="81"/>
  <c r="J145" i="81"/>
  <c r="I145" i="81"/>
  <c r="H145" i="81"/>
  <c r="G145" i="81"/>
  <c r="F145" i="81"/>
  <c r="E145" i="81"/>
  <c r="D145" i="81"/>
  <c r="C145" i="81"/>
  <c r="B145" i="81"/>
  <c r="A145" i="81"/>
  <c r="AF144" i="81"/>
  <c r="AE144" i="81"/>
  <c r="AD144" i="81"/>
  <c r="AC144" i="81"/>
  <c r="AB144" i="81"/>
  <c r="AA144" i="81"/>
  <c r="Z144" i="81"/>
  <c r="Y144" i="81"/>
  <c r="X144" i="81"/>
  <c r="W144" i="81"/>
  <c r="V144" i="81"/>
  <c r="U144" i="81"/>
  <c r="T144" i="81"/>
  <c r="S144" i="81"/>
  <c r="R144" i="81"/>
  <c r="Q144" i="81"/>
  <c r="P144" i="81"/>
  <c r="O144" i="81"/>
  <c r="N144" i="81"/>
  <c r="M144" i="81"/>
  <c r="L144" i="81"/>
  <c r="K144" i="81"/>
  <c r="J144" i="81"/>
  <c r="I144" i="81"/>
  <c r="H144" i="81"/>
  <c r="G144" i="81"/>
  <c r="F144" i="81"/>
  <c r="E144" i="81"/>
  <c r="D144" i="81"/>
  <c r="C144" i="81"/>
  <c r="B144" i="81"/>
  <c r="A144" i="81"/>
  <c r="AF143" i="81"/>
  <c r="AE143" i="81"/>
  <c r="AD143" i="81"/>
  <c r="AC143" i="81"/>
  <c r="AB143" i="81"/>
  <c r="AA143" i="81"/>
  <c r="Z143" i="81"/>
  <c r="Y143" i="81"/>
  <c r="X143" i="81"/>
  <c r="W143" i="81"/>
  <c r="V143" i="81"/>
  <c r="U143" i="81"/>
  <c r="T143" i="81"/>
  <c r="S143" i="81"/>
  <c r="R143" i="81"/>
  <c r="Q143" i="81"/>
  <c r="P143" i="81"/>
  <c r="O143" i="81"/>
  <c r="N143" i="81"/>
  <c r="M143" i="81"/>
  <c r="L143" i="81"/>
  <c r="K143" i="81"/>
  <c r="J143" i="81"/>
  <c r="I143" i="81"/>
  <c r="H143" i="81"/>
  <c r="G143" i="81"/>
  <c r="F143" i="81"/>
  <c r="E143" i="81"/>
  <c r="D143" i="81"/>
  <c r="C143" i="81"/>
  <c r="B143" i="81"/>
  <c r="A143" i="81"/>
  <c r="AF142" i="81"/>
  <c r="AE142" i="81"/>
  <c r="AD142" i="81"/>
  <c r="AC142" i="81"/>
  <c r="AB142" i="81"/>
  <c r="AA142" i="81"/>
  <c r="Z142" i="81"/>
  <c r="Y142" i="81"/>
  <c r="X142" i="81"/>
  <c r="W142" i="81"/>
  <c r="V142" i="81"/>
  <c r="U142" i="81"/>
  <c r="T142" i="81"/>
  <c r="S142" i="81"/>
  <c r="R142" i="81"/>
  <c r="Q142" i="81"/>
  <c r="P142" i="81"/>
  <c r="O142" i="81"/>
  <c r="N142" i="81"/>
  <c r="M142" i="81"/>
  <c r="L142" i="81"/>
  <c r="K142" i="81"/>
  <c r="J142" i="81"/>
  <c r="I142" i="81"/>
  <c r="H142" i="81"/>
  <c r="G142" i="81"/>
  <c r="F142" i="81"/>
  <c r="E142" i="81"/>
  <c r="D142" i="81"/>
  <c r="C142" i="81"/>
  <c r="B142" i="81"/>
  <c r="A142" i="81"/>
  <c r="AF141" i="81"/>
  <c r="AE141" i="81"/>
  <c r="AD141" i="81"/>
  <c r="AC141" i="81"/>
  <c r="AB141" i="81"/>
  <c r="AA141" i="81"/>
  <c r="Z141" i="81"/>
  <c r="Y141" i="81"/>
  <c r="R141" i="81"/>
  <c r="P141" i="81"/>
  <c r="O141" i="81"/>
  <c r="N141" i="81"/>
  <c r="M141" i="81"/>
  <c r="L141" i="81"/>
  <c r="K141" i="81"/>
  <c r="J141" i="81"/>
  <c r="I141" i="81"/>
  <c r="D141" i="81"/>
  <c r="C141" i="81"/>
  <c r="B141" i="81"/>
  <c r="A141" i="81"/>
  <c r="AC140" i="81"/>
  <c r="AA140" i="81"/>
  <c r="Z140" i="81"/>
  <c r="Y140" i="81"/>
  <c r="N140" i="81"/>
  <c r="M140" i="81"/>
  <c r="L140" i="81"/>
  <c r="K140" i="81"/>
  <c r="J140" i="81"/>
  <c r="D140" i="81"/>
  <c r="C140" i="81"/>
  <c r="B140" i="81"/>
  <c r="A140" i="81"/>
  <c r="D139" i="81"/>
  <c r="C139" i="81"/>
  <c r="B139" i="81"/>
  <c r="A139" i="81"/>
  <c r="AF138" i="81"/>
  <c r="AE138" i="81"/>
  <c r="AD138" i="81"/>
  <c r="AC138" i="81"/>
  <c r="AB138" i="81"/>
  <c r="AA138" i="81"/>
  <c r="Z138" i="81"/>
  <c r="Y138" i="81"/>
  <c r="R138" i="81"/>
  <c r="P138" i="81"/>
  <c r="O138" i="81"/>
  <c r="N138" i="81"/>
  <c r="M138" i="81"/>
  <c r="L138" i="81"/>
  <c r="K138" i="81"/>
  <c r="J138" i="81"/>
  <c r="I138" i="81"/>
  <c r="D138" i="81"/>
  <c r="C138" i="81"/>
  <c r="B138" i="81"/>
  <c r="A138" i="81"/>
  <c r="AF137" i="81"/>
  <c r="AE137" i="81"/>
  <c r="AD137" i="81"/>
  <c r="AC137" i="81"/>
  <c r="AB137" i="81"/>
  <c r="AA137" i="81"/>
  <c r="Z137" i="81"/>
  <c r="Y137" i="81"/>
  <c r="R137" i="81"/>
  <c r="P137" i="81"/>
  <c r="O137" i="81"/>
  <c r="N137" i="81"/>
  <c r="M137" i="81"/>
  <c r="L137" i="81"/>
  <c r="K137" i="81"/>
  <c r="J137" i="81"/>
  <c r="I137" i="81"/>
  <c r="D137" i="81"/>
  <c r="C137" i="81"/>
  <c r="B137" i="81"/>
  <c r="A137" i="81"/>
  <c r="AD136" i="81"/>
  <c r="M136" i="81"/>
  <c r="K136" i="81"/>
  <c r="J136" i="81"/>
  <c r="I136" i="81"/>
  <c r="D136" i="81"/>
  <c r="C136" i="81"/>
  <c r="B136" i="81"/>
  <c r="A136" i="81"/>
  <c r="D135" i="81"/>
  <c r="C135" i="81"/>
  <c r="B135" i="81"/>
  <c r="A135" i="81"/>
  <c r="AF134" i="81"/>
  <c r="AE134" i="81"/>
  <c r="AD134" i="81"/>
  <c r="AC134" i="81"/>
  <c r="AB134" i="81"/>
  <c r="AA134" i="81"/>
  <c r="Z134" i="81"/>
  <c r="Y134" i="81"/>
  <c r="R134" i="81"/>
  <c r="P134" i="81"/>
  <c r="O134" i="81"/>
  <c r="N134" i="81"/>
  <c r="M134" i="81"/>
  <c r="L134" i="81"/>
  <c r="K134" i="81"/>
  <c r="J134" i="81"/>
  <c r="I134" i="81"/>
  <c r="D134" i="81"/>
  <c r="C134" i="81"/>
  <c r="B134" i="81"/>
  <c r="A134" i="81"/>
  <c r="AF133" i="81"/>
  <c r="AE133" i="81"/>
  <c r="AD133" i="81"/>
  <c r="AC133" i="81"/>
  <c r="AB133" i="81"/>
  <c r="AA133" i="81"/>
  <c r="Z133" i="81"/>
  <c r="Y133" i="81"/>
  <c r="R133" i="81"/>
  <c r="P133" i="81"/>
  <c r="O133" i="81"/>
  <c r="N133" i="81"/>
  <c r="M133" i="81"/>
  <c r="L133" i="81"/>
  <c r="K133" i="81"/>
  <c r="J133" i="81"/>
  <c r="I133" i="81"/>
  <c r="D133" i="81"/>
  <c r="C133" i="81"/>
  <c r="B133" i="81"/>
  <c r="A133" i="81"/>
  <c r="AD132" i="81"/>
  <c r="AC132" i="81"/>
  <c r="AB132" i="81"/>
  <c r="AA132" i="81"/>
  <c r="Z132" i="81"/>
  <c r="Y132" i="81"/>
  <c r="N132" i="81"/>
  <c r="D132" i="81"/>
  <c r="C132" i="81"/>
  <c r="B132" i="81"/>
  <c r="A132" i="81"/>
  <c r="D131" i="81"/>
  <c r="C131" i="81"/>
  <c r="B131" i="81"/>
  <c r="A131" i="81"/>
  <c r="AF130" i="81"/>
  <c r="AE130" i="81"/>
  <c r="AD130" i="81"/>
  <c r="AC130" i="81"/>
  <c r="AB130" i="81"/>
  <c r="AA130" i="81"/>
  <c r="Z130" i="81"/>
  <c r="Y130" i="81"/>
  <c r="R130" i="81"/>
  <c r="P130" i="81"/>
  <c r="O130" i="81"/>
  <c r="N130" i="81"/>
  <c r="M130" i="81"/>
  <c r="L130" i="81"/>
  <c r="K130" i="81"/>
  <c r="J130" i="81"/>
  <c r="I130" i="81"/>
  <c r="D130" i="81"/>
  <c r="C130" i="81"/>
  <c r="B130" i="81"/>
  <c r="A130" i="81"/>
  <c r="AF129" i="81"/>
  <c r="AE129" i="81"/>
  <c r="AD129" i="81"/>
  <c r="AC129" i="81"/>
  <c r="AB129" i="81"/>
  <c r="AA129" i="81"/>
  <c r="Z129" i="81"/>
  <c r="Y129" i="81"/>
  <c r="R129" i="81"/>
  <c r="P129" i="81"/>
  <c r="O129" i="81"/>
  <c r="N129" i="81"/>
  <c r="M129" i="81"/>
  <c r="L129" i="81"/>
  <c r="K129" i="81"/>
  <c r="J129" i="81"/>
  <c r="I129" i="81"/>
  <c r="D129" i="81"/>
  <c r="C129" i="81"/>
  <c r="B129" i="81"/>
  <c r="A129" i="81"/>
  <c r="AA128" i="81"/>
  <c r="Y128" i="81"/>
  <c r="N128" i="81"/>
  <c r="M128" i="81"/>
  <c r="L128" i="81"/>
  <c r="K128" i="81"/>
  <c r="J128" i="81"/>
  <c r="I128" i="81"/>
  <c r="D128" i="81"/>
  <c r="C128" i="81"/>
  <c r="B128" i="81"/>
  <c r="A128" i="81"/>
  <c r="D127" i="81"/>
  <c r="C127" i="81"/>
  <c r="B127" i="81"/>
  <c r="A127" i="81"/>
  <c r="AF126" i="81"/>
  <c r="AE126" i="81"/>
  <c r="AD126" i="81"/>
  <c r="AC126" i="81"/>
  <c r="AB126" i="81"/>
  <c r="AA126" i="81"/>
  <c r="Z126" i="81"/>
  <c r="Y126" i="81"/>
  <c r="R126" i="81"/>
  <c r="P126" i="81"/>
  <c r="O126" i="81"/>
  <c r="N126" i="81"/>
  <c r="M126" i="81"/>
  <c r="L126" i="81"/>
  <c r="K126" i="81"/>
  <c r="J126" i="81"/>
  <c r="I126" i="81"/>
  <c r="D126" i="81"/>
  <c r="C126" i="81"/>
  <c r="B126" i="81"/>
  <c r="A126" i="81"/>
  <c r="AE125" i="81"/>
  <c r="AC125" i="81"/>
  <c r="R125" i="81"/>
  <c r="O125" i="81"/>
  <c r="N125" i="81"/>
  <c r="L125" i="81"/>
  <c r="J125" i="81"/>
  <c r="D125" i="81"/>
  <c r="C125" i="81"/>
  <c r="B125" i="81"/>
  <c r="A125" i="81"/>
  <c r="AD124" i="81"/>
  <c r="AC124" i="81"/>
  <c r="AB124" i="81"/>
  <c r="K124" i="81"/>
  <c r="I124" i="81"/>
  <c r="D124" i="81"/>
  <c r="C124" i="81"/>
  <c r="B124" i="81"/>
  <c r="A124" i="81"/>
  <c r="D123" i="81"/>
  <c r="C123" i="81"/>
  <c r="B123" i="81"/>
  <c r="A123" i="81"/>
  <c r="AD122" i="81"/>
  <c r="AC122" i="81"/>
  <c r="K122" i="81"/>
  <c r="J122" i="81"/>
  <c r="D122" i="81"/>
  <c r="C122" i="81"/>
  <c r="B122" i="81"/>
  <c r="A122" i="81"/>
  <c r="AB121" i="81"/>
  <c r="P121" i="81"/>
  <c r="M121" i="81"/>
  <c r="K121" i="81"/>
  <c r="D121" i="81"/>
  <c r="C121" i="81"/>
  <c r="B121" i="81"/>
  <c r="A121" i="81"/>
  <c r="AC120" i="81"/>
  <c r="AA120" i="81"/>
  <c r="Y120" i="81"/>
  <c r="N120" i="81"/>
  <c r="M120" i="81"/>
  <c r="D120" i="81"/>
  <c r="C120" i="81"/>
  <c r="B120" i="81"/>
  <c r="A120" i="81"/>
  <c r="D119" i="81"/>
  <c r="C119" i="81"/>
  <c r="B119" i="81"/>
  <c r="A119" i="81"/>
  <c r="Z118" i="81"/>
  <c r="D118" i="81"/>
  <c r="C118" i="81"/>
  <c r="B118" i="81"/>
  <c r="A118" i="81"/>
  <c r="AA112" i="81"/>
  <c r="Y112" i="81"/>
  <c r="W112" i="81"/>
  <c r="V112" i="81"/>
  <c r="U112" i="81"/>
  <c r="AF111" i="81"/>
  <c r="AE111" i="81"/>
  <c r="AD111" i="81"/>
  <c r="AC111" i="81"/>
  <c r="AB111" i="81"/>
  <c r="AA111" i="81"/>
  <c r="Z111" i="81"/>
  <c r="Y111" i="81"/>
  <c r="X111" i="81"/>
  <c r="W111" i="81"/>
  <c r="V111" i="81"/>
  <c r="U111" i="81"/>
  <c r="T111" i="81"/>
  <c r="S111" i="81"/>
  <c r="R111" i="81"/>
  <c r="Q111" i="81"/>
  <c r="P111" i="81"/>
  <c r="O111" i="81"/>
  <c r="N111" i="81"/>
  <c r="M111" i="81"/>
  <c r="L111" i="81"/>
  <c r="K111" i="81"/>
  <c r="J111" i="81"/>
  <c r="I111" i="81"/>
  <c r="H111" i="81"/>
  <c r="G111" i="81"/>
  <c r="F111" i="81"/>
  <c r="E111" i="81"/>
  <c r="D111" i="81"/>
  <c r="C111" i="81"/>
  <c r="B111" i="81"/>
  <c r="A111" i="81"/>
  <c r="AF110" i="81"/>
  <c r="AE110" i="81"/>
  <c r="AD110" i="81"/>
  <c r="AC110" i="81"/>
  <c r="AB110" i="81"/>
  <c r="AA110" i="81"/>
  <c r="Z110" i="81"/>
  <c r="Y110" i="81"/>
  <c r="X110" i="81"/>
  <c r="W110" i="81"/>
  <c r="V110" i="81"/>
  <c r="U110" i="81"/>
  <c r="T110" i="81"/>
  <c r="S110" i="81"/>
  <c r="R110" i="81"/>
  <c r="Q110" i="81"/>
  <c r="P110" i="81"/>
  <c r="O110" i="81"/>
  <c r="N110" i="81"/>
  <c r="M110" i="81"/>
  <c r="L110" i="81"/>
  <c r="K110" i="81"/>
  <c r="J110" i="81"/>
  <c r="I110" i="81"/>
  <c r="H110" i="81"/>
  <c r="G110" i="81"/>
  <c r="F110" i="81"/>
  <c r="E110" i="81"/>
  <c r="D110" i="81"/>
  <c r="C110" i="81"/>
  <c r="B110" i="81"/>
  <c r="A110" i="81"/>
  <c r="AF109" i="81"/>
  <c r="AE109" i="81"/>
  <c r="AD109" i="81"/>
  <c r="AC109" i="81"/>
  <c r="AB109" i="81"/>
  <c r="AA109" i="81"/>
  <c r="Z109" i="81"/>
  <c r="Y109" i="81"/>
  <c r="X109" i="81"/>
  <c r="W109" i="81"/>
  <c r="V109" i="81"/>
  <c r="U109" i="81"/>
  <c r="T109" i="81"/>
  <c r="S109" i="81"/>
  <c r="R109" i="81"/>
  <c r="Q109" i="81"/>
  <c r="P109" i="81"/>
  <c r="O109" i="81"/>
  <c r="N109" i="81"/>
  <c r="M109" i="81"/>
  <c r="L109" i="81"/>
  <c r="K109" i="81"/>
  <c r="J109" i="81"/>
  <c r="I109" i="81"/>
  <c r="H109" i="81"/>
  <c r="G109" i="81"/>
  <c r="F109" i="81"/>
  <c r="E109" i="81"/>
  <c r="D109" i="81"/>
  <c r="C109" i="81"/>
  <c r="B109" i="81"/>
  <c r="A109" i="81"/>
  <c r="AF108" i="81"/>
  <c r="AE108" i="81"/>
  <c r="AD108" i="81"/>
  <c r="AC108" i="81"/>
  <c r="AB108" i="81"/>
  <c r="AA108" i="81"/>
  <c r="Z108" i="81"/>
  <c r="Y108" i="81"/>
  <c r="X108" i="81"/>
  <c r="W108" i="81"/>
  <c r="V108" i="81"/>
  <c r="U108" i="81"/>
  <c r="T108" i="81"/>
  <c r="S108" i="81"/>
  <c r="R108" i="81"/>
  <c r="Q108" i="81"/>
  <c r="P108" i="81"/>
  <c r="O108" i="81"/>
  <c r="N108" i="81"/>
  <c r="M108" i="81"/>
  <c r="L108" i="81"/>
  <c r="K108" i="81"/>
  <c r="J108" i="81"/>
  <c r="I108" i="81"/>
  <c r="H108" i="81"/>
  <c r="G108" i="81"/>
  <c r="F108" i="81"/>
  <c r="E108" i="81"/>
  <c r="D108" i="81"/>
  <c r="C108" i="81"/>
  <c r="B108" i="81"/>
  <c r="A108" i="81"/>
  <c r="AF107" i="81"/>
  <c r="AE107" i="81"/>
  <c r="AD107" i="81"/>
  <c r="AC107" i="81"/>
  <c r="AB107" i="81"/>
  <c r="AA107" i="81"/>
  <c r="Z107" i="81"/>
  <c r="Y107" i="81"/>
  <c r="X107" i="81"/>
  <c r="W107" i="81"/>
  <c r="V107" i="81"/>
  <c r="U107" i="81"/>
  <c r="T107" i="81"/>
  <c r="S107" i="81"/>
  <c r="R107" i="81"/>
  <c r="Q107" i="81"/>
  <c r="P107" i="81"/>
  <c r="O107" i="81"/>
  <c r="N107" i="81"/>
  <c r="M107" i="81"/>
  <c r="L107" i="81"/>
  <c r="K107" i="81"/>
  <c r="J107" i="81"/>
  <c r="I107" i="81"/>
  <c r="H107" i="81"/>
  <c r="G107" i="81"/>
  <c r="F107" i="81"/>
  <c r="E107" i="81"/>
  <c r="D107" i="81"/>
  <c r="C107" i="81"/>
  <c r="B107" i="81"/>
  <c r="A107" i="81"/>
  <c r="AF106" i="81"/>
  <c r="AE106" i="81"/>
  <c r="AD106" i="81"/>
  <c r="AC106" i="81"/>
  <c r="AB106" i="81"/>
  <c r="AA106" i="81"/>
  <c r="Z106" i="81"/>
  <c r="Y106" i="81"/>
  <c r="X106" i="81"/>
  <c r="W106" i="81"/>
  <c r="V106" i="81"/>
  <c r="U106" i="81"/>
  <c r="T106" i="81"/>
  <c r="S106" i="81"/>
  <c r="R106" i="81"/>
  <c r="Q106" i="81"/>
  <c r="P106" i="81"/>
  <c r="O106" i="81"/>
  <c r="N106" i="81"/>
  <c r="M106" i="81"/>
  <c r="L106" i="81"/>
  <c r="K106" i="81"/>
  <c r="J106" i="81"/>
  <c r="I106" i="81"/>
  <c r="H106" i="81"/>
  <c r="G106" i="81"/>
  <c r="F106" i="81"/>
  <c r="E106" i="81"/>
  <c r="D106" i="81"/>
  <c r="C106" i="81"/>
  <c r="B106" i="81"/>
  <c r="A106" i="81"/>
  <c r="AF105" i="81"/>
  <c r="AE105" i="81"/>
  <c r="AD105" i="81"/>
  <c r="AC105" i="81"/>
  <c r="AB105" i="81"/>
  <c r="AA105" i="81"/>
  <c r="Z105" i="81"/>
  <c r="Y105" i="81"/>
  <c r="X105" i="81"/>
  <c r="W105" i="81"/>
  <c r="V105" i="81"/>
  <c r="U105" i="81"/>
  <c r="T105" i="81"/>
  <c r="S105" i="81"/>
  <c r="R105" i="81"/>
  <c r="Q105" i="81"/>
  <c r="P105" i="81"/>
  <c r="O105" i="81"/>
  <c r="N105" i="81"/>
  <c r="M105" i="81"/>
  <c r="L105" i="81"/>
  <c r="K105" i="81"/>
  <c r="J105" i="81"/>
  <c r="I105" i="81"/>
  <c r="H105" i="81"/>
  <c r="G105" i="81"/>
  <c r="F105" i="81"/>
  <c r="E105" i="81"/>
  <c r="D105" i="81"/>
  <c r="C105" i="81"/>
  <c r="B105" i="81"/>
  <c r="A105" i="81"/>
  <c r="AF104" i="81"/>
  <c r="AE104" i="81"/>
  <c r="AD104" i="81"/>
  <c r="AC104" i="81"/>
  <c r="AB104" i="81"/>
  <c r="AA104" i="81"/>
  <c r="Z104" i="81"/>
  <c r="Y104" i="81"/>
  <c r="X104" i="81"/>
  <c r="W104" i="81"/>
  <c r="V104" i="81"/>
  <c r="U104" i="81"/>
  <c r="T104" i="81"/>
  <c r="S104" i="81"/>
  <c r="R104" i="81"/>
  <c r="Q104" i="81"/>
  <c r="P104" i="81"/>
  <c r="O104" i="81"/>
  <c r="N104" i="81"/>
  <c r="M104" i="81"/>
  <c r="L104" i="81"/>
  <c r="K104" i="81"/>
  <c r="J104" i="81"/>
  <c r="I104" i="81"/>
  <c r="H104" i="81"/>
  <c r="G104" i="81"/>
  <c r="F104" i="81"/>
  <c r="E104" i="81"/>
  <c r="D104" i="81"/>
  <c r="C104" i="81"/>
  <c r="B104" i="81"/>
  <c r="A104" i="81"/>
  <c r="AF103" i="81"/>
  <c r="AE103" i="81"/>
  <c r="AD103" i="81"/>
  <c r="AC103" i="81"/>
  <c r="AB103" i="81"/>
  <c r="AA103" i="81"/>
  <c r="Z103" i="81"/>
  <c r="Y103" i="81"/>
  <c r="X103" i="81"/>
  <c r="W103" i="81"/>
  <c r="V103" i="81"/>
  <c r="U103" i="81"/>
  <c r="T103" i="81"/>
  <c r="S103" i="81"/>
  <c r="R103" i="81"/>
  <c r="Q103" i="81"/>
  <c r="P103" i="81"/>
  <c r="O103" i="81"/>
  <c r="N103" i="81"/>
  <c r="M103" i="81"/>
  <c r="L103" i="81"/>
  <c r="K103" i="81"/>
  <c r="J103" i="81"/>
  <c r="I103" i="81"/>
  <c r="H103" i="81"/>
  <c r="G103" i="81"/>
  <c r="F103" i="81"/>
  <c r="E103" i="81"/>
  <c r="D103" i="81"/>
  <c r="C103" i="81"/>
  <c r="B103" i="81"/>
  <c r="A103" i="81"/>
  <c r="AF102" i="81"/>
  <c r="AE102" i="81"/>
  <c r="AD102" i="81"/>
  <c r="AC102" i="81"/>
  <c r="AB102" i="81"/>
  <c r="AA102" i="81"/>
  <c r="Z102" i="81"/>
  <c r="Y102" i="81"/>
  <c r="X102" i="81"/>
  <c r="W102" i="81"/>
  <c r="V102" i="81"/>
  <c r="U102" i="81"/>
  <c r="T102" i="81"/>
  <c r="S102" i="81"/>
  <c r="R102" i="81"/>
  <c r="Q102" i="81"/>
  <c r="P102" i="81"/>
  <c r="O102" i="81"/>
  <c r="N102" i="81"/>
  <c r="M102" i="81"/>
  <c r="L102" i="81"/>
  <c r="K102" i="81"/>
  <c r="J102" i="81"/>
  <c r="I102" i="81"/>
  <c r="H102" i="81"/>
  <c r="G102" i="81"/>
  <c r="F102" i="81"/>
  <c r="E102" i="81"/>
  <c r="D102" i="81"/>
  <c r="C102" i="81"/>
  <c r="B102" i="81"/>
  <c r="A102" i="81"/>
  <c r="AF101" i="81"/>
  <c r="AE101" i="81"/>
  <c r="AD101" i="81"/>
  <c r="AC101" i="81"/>
  <c r="AB101" i="81"/>
  <c r="AA101" i="81"/>
  <c r="Z101" i="81"/>
  <c r="Y101" i="81"/>
  <c r="X101" i="81"/>
  <c r="W101" i="81"/>
  <c r="V101" i="81"/>
  <c r="U101" i="81"/>
  <c r="T101" i="81"/>
  <c r="S101" i="81"/>
  <c r="R101" i="81"/>
  <c r="Q101" i="81"/>
  <c r="P101" i="81"/>
  <c r="O101" i="81"/>
  <c r="N101" i="81"/>
  <c r="M101" i="81"/>
  <c r="L101" i="81"/>
  <c r="K101" i="81"/>
  <c r="J101" i="81"/>
  <c r="I101" i="81"/>
  <c r="H101" i="81"/>
  <c r="G101" i="81"/>
  <c r="F101" i="81"/>
  <c r="E101" i="81"/>
  <c r="D101" i="81"/>
  <c r="C101" i="81"/>
  <c r="B101" i="81"/>
  <c r="A101" i="81"/>
  <c r="AF100" i="81"/>
  <c r="AE100" i="81"/>
  <c r="AD100" i="81"/>
  <c r="AC100" i="81"/>
  <c r="AB100" i="81"/>
  <c r="AA100" i="81"/>
  <c r="Z100" i="81"/>
  <c r="Y100" i="81"/>
  <c r="X100" i="81"/>
  <c r="W100" i="81"/>
  <c r="V100" i="81"/>
  <c r="U100" i="81"/>
  <c r="T100" i="81"/>
  <c r="S100" i="81"/>
  <c r="R100" i="81"/>
  <c r="Q100" i="81"/>
  <c r="P100" i="81"/>
  <c r="O100" i="81"/>
  <c r="N100" i="81"/>
  <c r="M100" i="81"/>
  <c r="L100" i="81"/>
  <c r="K100" i="81"/>
  <c r="J100" i="81"/>
  <c r="I100" i="81"/>
  <c r="H100" i="81"/>
  <c r="G100" i="81"/>
  <c r="F100" i="81"/>
  <c r="E100" i="81"/>
  <c r="D100" i="81"/>
  <c r="C100" i="81"/>
  <c r="B100" i="81"/>
  <c r="A100" i="81"/>
  <c r="AF99" i="81"/>
  <c r="AE99" i="81"/>
  <c r="AD99" i="81"/>
  <c r="AC99" i="81"/>
  <c r="AB99" i="81"/>
  <c r="AA99" i="81"/>
  <c r="Z99" i="81"/>
  <c r="Y99" i="81"/>
  <c r="X99" i="81"/>
  <c r="W99" i="81"/>
  <c r="V99" i="81"/>
  <c r="U99" i="81"/>
  <c r="T99" i="81"/>
  <c r="S99" i="81"/>
  <c r="R99" i="81"/>
  <c r="Q99" i="81"/>
  <c r="P99" i="81"/>
  <c r="O99" i="81"/>
  <c r="N99" i="81"/>
  <c r="M99" i="81"/>
  <c r="L99" i="81"/>
  <c r="K99" i="81"/>
  <c r="J99" i="81"/>
  <c r="I99" i="81"/>
  <c r="H99" i="81"/>
  <c r="G99" i="81"/>
  <c r="F99" i="81"/>
  <c r="E99" i="81"/>
  <c r="D99" i="81"/>
  <c r="C99" i="81"/>
  <c r="B99" i="81"/>
  <c r="A99" i="81"/>
  <c r="AF98" i="81"/>
  <c r="AE98" i="81"/>
  <c r="AD98" i="81"/>
  <c r="AC98" i="81"/>
  <c r="AB98" i="81"/>
  <c r="AA98" i="81"/>
  <c r="Z98" i="81"/>
  <c r="Y98" i="81"/>
  <c r="X98" i="81"/>
  <c r="W98" i="81"/>
  <c r="V98" i="81"/>
  <c r="U98" i="81"/>
  <c r="T98" i="81"/>
  <c r="S98" i="81"/>
  <c r="R98" i="81"/>
  <c r="Q98" i="81"/>
  <c r="P98" i="81"/>
  <c r="O98" i="81"/>
  <c r="N98" i="81"/>
  <c r="M98" i="81"/>
  <c r="L98" i="81"/>
  <c r="K98" i="81"/>
  <c r="J98" i="81"/>
  <c r="I98" i="81"/>
  <c r="H98" i="81"/>
  <c r="G98" i="81"/>
  <c r="F98" i="81"/>
  <c r="E98" i="81"/>
  <c r="D98" i="81"/>
  <c r="C98" i="81"/>
  <c r="B98" i="81"/>
  <c r="A98" i="81"/>
  <c r="AF97" i="81"/>
  <c r="AE97" i="81"/>
  <c r="AD97" i="81"/>
  <c r="AC97" i="81"/>
  <c r="AB97" i="81"/>
  <c r="AA97" i="81"/>
  <c r="Z97" i="81"/>
  <c r="Y97" i="81"/>
  <c r="X97" i="81"/>
  <c r="W97" i="81"/>
  <c r="V97" i="81"/>
  <c r="U97" i="81"/>
  <c r="T97" i="81"/>
  <c r="S97" i="81"/>
  <c r="R97" i="81"/>
  <c r="Q97" i="81"/>
  <c r="P97" i="81"/>
  <c r="O97" i="81"/>
  <c r="N97" i="81"/>
  <c r="M97" i="81"/>
  <c r="L97" i="81"/>
  <c r="K97" i="81"/>
  <c r="J97" i="81"/>
  <c r="I97" i="81"/>
  <c r="H97" i="81"/>
  <c r="G97" i="81"/>
  <c r="F97" i="81"/>
  <c r="E97" i="81"/>
  <c r="D97" i="81"/>
  <c r="C97" i="81"/>
  <c r="B97" i="81"/>
  <c r="A97" i="81"/>
  <c r="AF96" i="81"/>
  <c r="AE96" i="81"/>
  <c r="AD96" i="81"/>
  <c r="AC96" i="81"/>
  <c r="AB96" i="81"/>
  <c r="AA96" i="81"/>
  <c r="Z96" i="81"/>
  <c r="Y96" i="81"/>
  <c r="X96" i="81"/>
  <c r="W96" i="81"/>
  <c r="V96" i="81"/>
  <c r="U96" i="81"/>
  <c r="T96" i="81"/>
  <c r="S96" i="81"/>
  <c r="R96" i="81"/>
  <c r="Q96" i="81"/>
  <c r="P96" i="81"/>
  <c r="O96" i="81"/>
  <c r="N96" i="81"/>
  <c r="M96" i="81"/>
  <c r="L96" i="81"/>
  <c r="K96" i="81"/>
  <c r="J96" i="81"/>
  <c r="I96" i="81"/>
  <c r="H96" i="81"/>
  <c r="G96" i="81"/>
  <c r="F96" i="81"/>
  <c r="E96" i="81"/>
  <c r="D96" i="81"/>
  <c r="C96" i="81"/>
  <c r="B96" i="81"/>
  <c r="A96" i="81"/>
  <c r="AF95" i="81"/>
  <c r="AE95" i="81"/>
  <c r="AD95" i="81"/>
  <c r="AC95" i="81"/>
  <c r="AB95" i="81"/>
  <c r="AA95" i="81"/>
  <c r="Z95" i="81"/>
  <c r="Y95" i="81"/>
  <c r="X95" i="81"/>
  <c r="W95" i="81"/>
  <c r="V95" i="81"/>
  <c r="U95" i="81"/>
  <c r="T95" i="81"/>
  <c r="S95" i="81"/>
  <c r="R95" i="81"/>
  <c r="Q95" i="81"/>
  <c r="P95" i="81"/>
  <c r="O95" i="81"/>
  <c r="N95" i="81"/>
  <c r="M95" i="81"/>
  <c r="L95" i="81"/>
  <c r="K95" i="81"/>
  <c r="J95" i="81"/>
  <c r="I95" i="81"/>
  <c r="H95" i="81"/>
  <c r="G95" i="81"/>
  <c r="F95" i="81"/>
  <c r="E95" i="81"/>
  <c r="D95" i="81"/>
  <c r="C95" i="81"/>
  <c r="B95" i="81"/>
  <c r="A95" i="81"/>
  <c r="AF94" i="81"/>
  <c r="AE94" i="81"/>
  <c r="AD94" i="81"/>
  <c r="AC94" i="81"/>
  <c r="AB94" i="81"/>
  <c r="AA94" i="81"/>
  <c r="Z94" i="81"/>
  <c r="Y94" i="81"/>
  <c r="X94" i="81"/>
  <c r="W94" i="81"/>
  <c r="V94" i="81"/>
  <c r="U94" i="81"/>
  <c r="T94" i="81"/>
  <c r="S94" i="81"/>
  <c r="R94" i="81"/>
  <c r="Q94" i="81"/>
  <c r="P94" i="81"/>
  <c r="O94" i="81"/>
  <c r="N94" i="81"/>
  <c r="M94" i="81"/>
  <c r="L94" i="81"/>
  <c r="K94" i="81"/>
  <c r="J94" i="81"/>
  <c r="I94" i="81"/>
  <c r="H94" i="81"/>
  <c r="G94" i="81"/>
  <c r="F94" i="81"/>
  <c r="E94" i="81"/>
  <c r="D94" i="81"/>
  <c r="C94" i="81"/>
  <c r="B94" i="81"/>
  <c r="A94" i="81"/>
  <c r="AF93" i="81"/>
  <c r="AE93" i="81"/>
  <c r="AD93" i="81"/>
  <c r="AC93" i="81"/>
  <c r="AB93" i="81"/>
  <c r="AA93" i="81"/>
  <c r="Z93" i="81"/>
  <c r="Y93" i="81"/>
  <c r="X93" i="81"/>
  <c r="W93" i="81"/>
  <c r="V93" i="81"/>
  <c r="U93" i="81"/>
  <c r="T93" i="81"/>
  <c r="S93" i="81"/>
  <c r="R93" i="81"/>
  <c r="Q93" i="81"/>
  <c r="P93" i="81"/>
  <c r="O93" i="81"/>
  <c r="N93" i="81"/>
  <c r="M93" i="81"/>
  <c r="L93" i="81"/>
  <c r="K93" i="81"/>
  <c r="J93" i="81"/>
  <c r="I93" i="81"/>
  <c r="H93" i="81"/>
  <c r="G93" i="81"/>
  <c r="F93" i="81"/>
  <c r="E93" i="81"/>
  <c r="D93" i="81"/>
  <c r="C93" i="81"/>
  <c r="B93" i="81"/>
  <c r="A93" i="81"/>
  <c r="AF92" i="81"/>
  <c r="AE92" i="81"/>
  <c r="AD92" i="81"/>
  <c r="AC92" i="81"/>
  <c r="AB92" i="81"/>
  <c r="AA92" i="81"/>
  <c r="Z92" i="81"/>
  <c r="Y92" i="81"/>
  <c r="X92" i="81"/>
  <c r="W92" i="81"/>
  <c r="V92" i="81"/>
  <c r="U92" i="81"/>
  <c r="T92" i="81"/>
  <c r="S92" i="81"/>
  <c r="R92" i="81"/>
  <c r="Q92" i="81"/>
  <c r="P92" i="81"/>
  <c r="O92" i="81"/>
  <c r="N92" i="81"/>
  <c r="M92" i="81"/>
  <c r="L92" i="81"/>
  <c r="K92" i="81"/>
  <c r="J92" i="81"/>
  <c r="I92" i="81"/>
  <c r="H92" i="81"/>
  <c r="G92" i="81"/>
  <c r="F92" i="81"/>
  <c r="E92" i="81"/>
  <c r="D92" i="81"/>
  <c r="C92" i="81"/>
  <c r="B92" i="81"/>
  <c r="A92" i="81"/>
  <c r="AF91" i="81"/>
  <c r="AE91" i="81"/>
  <c r="AD91" i="81"/>
  <c r="AC91" i="81"/>
  <c r="AB91" i="81"/>
  <c r="AA91" i="81"/>
  <c r="Z91" i="81"/>
  <c r="Y91" i="81"/>
  <c r="X91" i="81"/>
  <c r="W91" i="81"/>
  <c r="V91" i="81"/>
  <c r="U91" i="81"/>
  <c r="T91" i="81"/>
  <c r="S91" i="81"/>
  <c r="R91" i="81"/>
  <c r="Q91" i="81"/>
  <c r="P91" i="81"/>
  <c r="O91" i="81"/>
  <c r="N91" i="81"/>
  <c r="M91" i="81"/>
  <c r="L91" i="81"/>
  <c r="K91" i="81"/>
  <c r="J91" i="81"/>
  <c r="I91" i="81"/>
  <c r="H91" i="81"/>
  <c r="G91" i="81"/>
  <c r="F91" i="81"/>
  <c r="E91" i="81"/>
  <c r="D91" i="81"/>
  <c r="C91" i="81"/>
  <c r="B91" i="81"/>
  <c r="A91" i="81"/>
  <c r="AF90" i="81"/>
  <c r="AE90" i="81"/>
  <c r="AD90" i="81"/>
  <c r="AC90" i="81"/>
  <c r="AB90" i="81"/>
  <c r="AA90" i="81"/>
  <c r="Z90" i="81"/>
  <c r="Y90" i="81"/>
  <c r="X90" i="81"/>
  <c r="W90" i="81"/>
  <c r="V90" i="81"/>
  <c r="U90" i="81"/>
  <c r="T90" i="81"/>
  <c r="S90" i="81"/>
  <c r="R90" i="81"/>
  <c r="Q90" i="81"/>
  <c r="P90" i="81"/>
  <c r="O90" i="81"/>
  <c r="N90" i="81"/>
  <c r="M90" i="81"/>
  <c r="L90" i="81"/>
  <c r="K90" i="81"/>
  <c r="J90" i="81"/>
  <c r="I90" i="81"/>
  <c r="H90" i="81"/>
  <c r="G90" i="81"/>
  <c r="F90" i="81"/>
  <c r="E90" i="81"/>
  <c r="D90" i="81"/>
  <c r="C90" i="81"/>
  <c r="B90" i="81"/>
  <c r="A90" i="81"/>
  <c r="AF89" i="81"/>
  <c r="AE89" i="81"/>
  <c r="AD89" i="81"/>
  <c r="AC89" i="81"/>
  <c r="AB89" i="81"/>
  <c r="AA89" i="81"/>
  <c r="Z89" i="81"/>
  <c r="Y89" i="81"/>
  <c r="X89" i="81"/>
  <c r="W89" i="81"/>
  <c r="V89" i="81"/>
  <c r="U89" i="81"/>
  <c r="T89" i="81"/>
  <c r="S89" i="81"/>
  <c r="R89" i="81"/>
  <c r="Q89" i="81"/>
  <c r="J89" i="81"/>
  <c r="I89" i="81"/>
  <c r="H89" i="81"/>
  <c r="G89" i="81"/>
  <c r="F89" i="81"/>
  <c r="E89" i="81"/>
  <c r="D89" i="81"/>
  <c r="C89" i="81"/>
  <c r="B89" i="81"/>
  <c r="A89" i="81"/>
  <c r="AF88" i="81"/>
  <c r="AE88" i="81"/>
  <c r="AD88" i="81"/>
  <c r="AC88" i="81"/>
  <c r="AB88" i="81"/>
  <c r="AA88" i="81"/>
  <c r="Z88" i="81"/>
  <c r="Y88" i="81"/>
  <c r="X88" i="81"/>
  <c r="W88" i="81"/>
  <c r="V88" i="81"/>
  <c r="U88" i="81"/>
  <c r="T88" i="81"/>
  <c r="S88" i="81"/>
  <c r="R88" i="81"/>
  <c r="Q88" i="81"/>
  <c r="H88" i="81"/>
  <c r="G88" i="81"/>
  <c r="F88" i="81"/>
  <c r="E88" i="81"/>
  <c r="D88" i="81"/>
  <c r="C88" i="81"/>
  <c r="B88" i="81"/>
  <c r="A88" i="81"/>
  <c r="AF87" i="81"/>
  <c r="AE87" i="81"/>
  <c r="AD87" i="81"/>
  <c r="AC87" i="81"/>
  <c r="AB87" i="81"/>
  <c r="AA87" i="81"/>
  <c r="Z87" i="81"/>
  <c r="Y87" i="81"/>
  <c r="X87" i="81"/>
  <c r="W87" i="81"/>
  <c r="V87" i="81"/>
  <c r="U87" i="81"/>
  <c r="T87" i="81"/>
  <c r="S87" i="81"/>
  <c r="R87" i="81"/>
  <c r="Q87" i="81"/>
  <c r="G87" i="81"/>
  <c r="F87" i="81"/>
  <c r="E87" i="81"/>
  <c r="D87" i="81"/>
  <c r="C87" i="81"/>
  <c r="B87" i="81"/>
  <c r="A87" i="81"/>
  <c r="AF86" i="81"/>
  <c r="AE86" i="81"/>
  <c r="AD86" i="81"/>
  <c r="AC86" i="81"/>
  <c r="AB86" i="81"/>
  <c r="AA86" i="81"/>
  <c r="Z86" i="81"/>
  <c r="Y86" i="81"/>
  <c r="X86" i="81"/>
  <c r="W86" i="81"/>
  <c r="V86" i="81"/>
  <c r="U86" i="81"/>
  <c r="T86" i="81"/>
  <c r="S86" i="81"/>
  <c r="R86" i="81"/>
  <c r="Q86" i="81"/>
  <c r="J86" i="81"/>
  <c r="G86" i="81"/>
  <c r="F86" i="81"/>
  <c r="E86" i="81"/>
  <c r="D86" i="81"/>
  <c r="C86" i="81"/>
  <c r="B86" i="81"/>
  <c r="A86" i="81"/>
  <c r="AF85" i="81"/>
  <c r="AE85" i="81"/>
  <c r="AD85" i="81"/>
  <c r="AC85" i="81"/>
  <c r="AB85" i="81"/>
  <c r="AA85" i="81"/>
  <c r="Z85" i="81"/>
  <c r="Y85" i="81"/>
  <c r="X85" i="81"/>
  <c r="W85" i="81"/>
  <c r="V85" i="81"/>
  <c r="U85" i="81"/>
  <c r="T85" i="81"/>
  <c r="S85" i="81"/>
  <c r="R85" i="81"/>
  <c r="Q85" i="81"/>
  <c r="K85" i="81"/>
  <c r="J85" i="81"/>
  <c r="H85" i="81"/>
  <c r="G85" i="81"/>
  <c r="F85" i="81"/>
  <c r="E85" i="81"/>
  <c r="D85" i="81"/>
  <c r="C85" i="81"/>
  <c r="B85" i="81"/>
  <c r="A85" i="81"/>
  <c r="AF84" i="81"/>
  <c r="AE84" i="81"/>
  <c r="AD84" i="81"/>
  <c r="AC84" i="81"/>
  <c r="AB84" i="81"/>
  <c r="AA84" i="81"/>
  <c r="Z84" i="81"/>
  <c r="Y84" i="81"/>
  <c r="X84" i="81"/>
  <c r="W84" i="81"/>
  <c r="V84" i="81"/>
  <c r="U84" i="81"/>
  <c r="T84" i="81"/>
  <c r="S84" i="81"/>
  <c r="R84" i="81"/>
  <c r="Q84" i="81"/>
  <c r="H84" i="81"/>
  <c r="G84" i="81"/>
  <c r="F84" i="81"/>
  <c r="E84" i="81"/>
  <c r="D84" i="81"/>
  <c r="C84" i="81"/>
  <c r="B84" i="81"/>
  <c r="A84" i="81"/>
  <c r="AF83" i="81"/>
  <c r="AE83" i="81"/>
  <c r="AD83" i="81"/>
  <c r="AC83" i="81"/>
  <c r="AB83" i="81"/>
  <c r="AA83" i="81"/>
  <c r="Z83" i="81"/>
  <c r="Y83" i="81"/>
  <c r="X83" i="81"/>
  <c r="W83" i="81"/>
  <c r="V83" i="81"/>
  <c r="U83" i="81"/>
  <c r="T83" i="81"/>
  <c r="S83" i="81"/>
  <c r="R83" i="81"/>
  <c r="Q83" i="81"/>
  <c r="G83" i="81"/>
  <c r="F83" i="81"/>
  <c r="D83" i="81"/>
  <c r="C83" i="81"/>
  <c r="B83" i="81"/>
  <c r="A83" i="81"/>
  <c r="AF82" i="81"/>
  <c r="AE82" i="81"/>
  <c r="AD82" i="81"/>
  <c r="AC82" i="81"/>
  <c r="AB82" i="81"/>
  <c r="AA82" i="81"/>
  <c r="Z82" i="81"/>
  <c r="Y82" i="81"/>
  <c r="X82" i="81"/>
  <c r="W82" i="81"/>
  <c r="V82" i="81"/>
  <c r="U82" i="81"/>
  <c r="T82" i="81"/>
  <c r="S82" i="81"/>
  <c r="R82" i="81"/>
  <c r="Q82" i="81"/>
  <c r="G82" i="81"/>
  <c r="F82" i="81"/>
  <c r="E82" i="81"/>
  <c r="D82" i="81"/>
  <c r="C82" i="81"/>
  <c r="B82" i="81"/>
  <c r="A82" i="81"/>
  <c r="AF77" i="81"/>
  <c r="AE77" i="81"/>
  <c r="AD77" i="81"/>
  <c r="AC77" i="81"/>
  <c r="AB77" i="81"/>
  <c r="AA77" i="81"/>
  <c r="Z77" i="81"/>
  <c r="Y77" i="81"/>
  <c r="X77" i="81"/>
  <c r="X147" i="81" s="1"/>
  <c r="W77" i="81"/>
  <c r="W147" i="81" s="1"/>
  <c r="V77" i="81"/>
  <c r="V147" i="81" s="1"/>
  <c r="U77" i="81"/>
  <c r="U147" i="81" s="1"/>
  <c r="T77" i="81"/>
  <c r="T147" i="81" s="1"/>
  <c r="S77" i="81"/>
  <c r="S147" i="81" s="1"/>
  <c r="R77" i="81"/>
  <c r="R147" i="81" s="1"/>
  <c r="Q77" i="81"/>
  <c r="Q147" i="81" s="1"/>
  <c r="P77" i="81"/>
  <c r="O77" i="81"/>
  <c r="O147" i="81" s="1"/>
  <c r="N77" i="81"/>
  <c r="N147" i="81" s="1"/>
  <c r="M77" i="81"/>
  <c r="M147" i="81" s="1"/>
  <c r="L77" i="81"/>
  <c r="L147" i="81" s="1"/>
  <c r="K77" i="81"/>
  <c r="K147" i="81" s="1"/>
  <c r="J77" i="81"/>
  <c r="J147" i="81" s="1"/>
  <c r="I77" i="81"/>
  <c r="I147" i="81" s="1"/>
  <c r="H77" i="81"/>
  <c r="H147" i="81" s="1"/>
  <c r="G77" i="81"/>
  <c r="G147" i="81" s="1"/>
  <c r="F77" i="81"/>
  <c r="F147" i="81" s="1"/>
  <c r="E77" i="81"/>
  <c r="E147" i="81" s="1"/>
  <c r="D76" i="81"/>
  <c r="C76" i="81"/>
  <c r="B76" i="81"/>
  <c r="A76" i="81"/>
  <c r="D75" i="81"/>
  <c r="C75" i="81"/>
  <c r="B75" i="81"/>
  <c r="D74" i="81"/>
  <c r="Q146" i="81" s="1"/>
  <c r="C74" i="81"/>
  <c r="B74" i="81"/>
  <c r="A74" i="81"/>
  <c r="D69" i="81"/>
  <c r="Q141" i="81" s="1"/>
  <c r="C69" i="81"/>
  <c r="B69" i="81"/>
  <c r="A69" i="81"/>
  <c r="D68" i="81"/>
  <c r="I140" i="81" s="1"/>
  <c r="C68" i="81"/>
  <c r="B68" i="81"/>
  <c r="A68" i="81"/>
  <c r="D67" i="81"/>
  <c r="C67" i="81"/>
  <c r="B67" i="81"/>
  <c r="A67" i="81"/>
  <c r="D66" i="81"/>
  <c r="Q138" i="81" s="1"/>
  <c r="C66" i="81"/>
  <c r="B66" i="81"/>
  <c r="A66" i="81"/>
  <c r="D65" i="81"/>
  <c r="Q137" i="81" s="1"/>
  <c r="C65" i="81"/>
  <c r="B65" i="81"/>
  <c r="A65" i="81"/>
  <c r="D64" i="81"/>
  <c r="AC136" i="81" s="1"/>
  <c r="C64" i="81"/>
  <c r="B64" i="81"/>
  <c r="A64" i="81"/>
  <c r="D63" i="81"/>
  <c r="AA135" i="81" s="1"/>
  <c r="C63" i="81"/>
  <c r="B63" i="81"/>
  <c r="A63" i="81"/>
  <c r="D62" i="81"/>
  <c r="Q134" i="81" s="1"/>
  <c r="C62" i="81"/>
  <c r="B62" i="81"/>
  <c r="A62" i="81"/>
  <c r="D61" i="81"/>
  <c r="Q133" i="81" s="1"/>
  <c r="C61" i="81"/>
  <c r="B61" i="81"/>
  <c r="A61" i="81"/>
  <c r="D60" i="81"/>
  <c r="M132" i="81" s="1"/>
  <c r="C60" i="81"/>
  <c r="B60" i="81"/>
  <c r="A60" i="81"/>
  <c r="D59" i="81"/>
  <c r="AB131" i="81" s="1"/>
  <c r="C59" i="81"/>
  <c r="B59" i="81"/>
  <c r="A59" i="81"/>
  <c r="D58" i="81"/>
  <c r="Q130" i="81" s="1"/>
  <c r="C58" i="81"/>
  <c r="B58" i="81"/>
  <c r="A58" i="81"/>
  <c r="D57" i="81"/>
  <c r="Q129" i="81" s="1"/>
  <c r="C57" i="81"/>
  <c r="B57" i="81"/>
  <c r="A57" i="81"/>
  <c r="D56" i="81"/>
  <c r="AD128" i="81" s="1"/>
  <c r="C56" i="81"/>
  <c r="B56" i="81"/>
  <c r="A56" i="81"/>
  <c r="D55" i="81"/>
  <c r="AC127" i="81" s="1"/>
  <c r="C55" i="81"/>
  <c r="B55" i="81"/>
  <c r="A55" i="81"/>
  <c r="D54" i="81"/>
  <c r="Q126" i="81" s="1"/>
  <c r="C54" i="81"/>
  <c r="B54" i="81"/>
  <c r="A54" i="81"/>
  <c r="D53" i="81"/>
  <c r="Q125" i="81" s="1"/>
  <c r="C53" i="81"/>
  <c r="B53" i="81"/>
  <c r="A53" i="81"/>
  <c r="D52" i="81"/>
  <c r="AA124" i="81" s="1"/>
  <c r="C52" i="81"/>
  <c r="B52" i="81"/>
  <c r="A52" i="81"/>
  <c r="D51" i="81"/>
  <c r="Y123" i="81" s="1"/>
  <c r="C51" i="81"/>
  <c r="B51" i="81"/>
  <c r="A51" i="81"/>
  <c r="D50" i="81"/>
  <c r="Q122" i="81" s="1"/>
  <c r="C50" i="81"/>
  <c r="B50" i="81"/>
  <c r="A50" i="81"/>
  <c r="D49" i="81"/>
  <c r="Q121" i="81" s="1"/>
  <c r="C49" i="81"/>
  <c r="B49" i="81"/>
  <c r="A49" i="81"/>
  <c r="D48" i="81"/>
  <c r="L120" i="81" s="1"/>
  <c r="C48" i="81"/>
  <c r="B48" i="81"/>
  <c r="A48" i="81"/>
  <c r="D47" i="81"/>
  <c r="L119" i="81" s="1"/>
  <c r="C47" i="81"/>
  <c r="B47" i="81"/>
  <c r="A47" i="81"/>
  <c r="D46" i="81"/>
  <c r="Q118" i="81" s="1"/>
  <c r="C46" i="81"/>
  <c r="B46" i="81"/>
  <c r="A46" i="81"/>
  <c r="AF41" i="81"/>
  <c r="AF112" i="81" s="1"/>
  <c r="AE41" i="81"/>
  <c r="AE112" i="81" s="1"/>
  <c r="AD41" i="81"/>
  <c r="AD112" i="81" s="1"/>
  <c r="AC41" i="81"/>
  <c r="AC112" i="81" s="1"/>
  <c r="AB41" i="81"/>
  <c r="AB112" i="81" s="1"/>
  <c r="AA41" i="81"/>
  <c r="Z41" i="81"/>
  <c r="Z112" i="81" s="1"/>
  <c r="Y41" i="81"/>
  <c r="X41" i="81"/>
  <c r="X112" i="81" s="1"/>
  <c r="W41" i="81"/>
  <c r="V41" i="81"/>
  <c r="U41" i="81"/>
  <c r="T41" i="81"/>
  <c r="T112" i="81" s="1"/>
  <c r="S41" i="81"/>
  <c r="S112" i="81" s="1"/>
  <c r="R41" i="81"/>
  <c r="R112" i="81" s="1"/>
  <c r="Q41" i="81"/>
  <c r="Q112" i="81" s="1"/>
  <c r="L41" i="81"/>
  <c r="L112" i="81" s="1"/>
  <c r="K41" i="81"/>
  <c r="K112" i="81" s="1"/>
  <c r="I41" i="81"/>
  <c r="I112" i="81" s="1"/>
  <c r="H41" i="81"/>
  <c r="H112" i="81" s="1"/>
  <c r="P89" i="81"/>
  <c r="O89" i="81"/>
  <c r="N89" i="81"/>
  <c r="M89" i="81"/>
  <c r="L89" i="81"/>
  <c r="K83" i="81"/>
  <c r="P88" i="81"/>
  <c r="O88" i="81"/>
  <c r="N88" i="81"/>
  <c r="M88" i="81"/>
  <c r="L88" i="81"/>
  <c r="K88" i="81"/>
  <c r="J88" i="81"/>
  <c r="I88" i="81"/>
  <c r="P87" i="81"/>
  <c r="O87" i="81"/>
  <c r="N87" i="81"/>
  <c r="M87" i="81"/>
  <c r="L87" i="81"/>
  <c r="K87" i="81"/>
  <c r="J87" i="81"/>
  <c r="I87" i="81"/>
  <c r="H87" i="81"/>
  <c r="P86" i="81"/>
  <c r="O86" i="81"/>
  <c r="N86" i="81"/>
  <c r="M86" i="81"/>
  <c r="L86" i="81"/>
  <c r="K86" i="81"/>
  <c r="I86" i="81"/>
  <c r="H86" i="81"/>
  <c r="P85" i="81"/>
  <c r="O85" i="81"/>
  <c r="N85" i="81"/>
  <c r="M85" i="81"/>
  <c r="L85" i="81"/>
  <c r="I85" i="81"/>
  <c r="P84" i="81"/>
  <c r="N84" i="81"/>
  <c r="M84" i="81"/>
  <c r="L84" i="81"/>
  <c r="K84" i="81"/>
  <c r="J84" i="81"/>
  <c r="I84" i="81"/>
  <c r="P41" i="81"/>
  <c r="P112" i="81" s="1"/>
  <c r="J83" i="81"/>
  <c r="I83" i="81"/>
  <c r="H83" i="81"/>
  <c r="E83" i="81"/>
  <c r="P10" i="81"/>
  <c r="P82" i="81" s="1"/>
  <c r="O10" i="81"/>
  <c r="O82" i="81" s="1"/>
  <c r="N10" i="81"/>
  <c r="N82" i="81" s="1"/>
  <c r="M10" i="81"/>
  <c r="M82" i="81" s="1"/>
  <c r="L10" i="81"/>
  <c r="L82" i="81" s="1"/>
  <c r="K10" i="81"/>
  <c r="K82" i="81" s="1"/>
  <c r="J10" i="81"/>
  <c r="J82" i="81" s="1"/>
  <c r="I10" i="81"/>
  <c r="I82" i="81" s="1"/>
  <c r="H10" i="81"/>
  <c r="H82" i="81" s="1"/>
  <c r="G10" i="81"/>
  <c r="F10" i="81"/>
  <c r="E10" i="81"/>
  <c r="C5" i="42"/>
  <c r="B5" i="42"/>
  <c r="D5" i="42"/>
  <c r="Q15" i="80"/>
  <c r="P15" i="80"/>
  <c r="O15" i="80"/>
  <c r="N15" i="80"/>
  <c r="M15" i="80"/>
  <c r="L15" i="80"/>
  <c r="K15" i="80"/>
  <c r="Q14" i="80"/>
  <c r="P14" i="80"/>
  <c r="O14" i="80"/>
  <c r="N14" i="80"/>
  <c r="M14" i="80"/>
  <c r="L14" i="80"/>
  <c r="K14" i="80"/>
  <c r="Q13" i="80"/>
  <c r="P13" i="80"/>
  <c r="O13" i="80"/>
  <c r="N13" i="80"/>
  <c r="M13" i="80"/>
  <c r="L13" i="80"/>
  <c r="K13" i="80"/>
  <c r="Q11" i="80"/>
  <c r="P11" i="80"/>
  <c r="O11" i="80"/>
  <c r="N11" i="80"/>
  <c r="M11" i="80"/>
  <c r="L11" i="80"/>
  <c r="K11" i="80"/>
  <c r="Q10" i="80"/>
  <c r="P10" i="80"/>
  <c r="O10" i="80"/>
  <c r="N10" i="80"/>
  <c r="M10" i="80"/>
  <c r="L10" i="80"/>
  <c r="K10" i="80"/>
  <c r="E184" i="82" l="1"/>
  <c r="S149" i="82"/>
  <c r="F180" i="82"/>
  <c r="V149" i="82"/>
  <c r="J149" i="82"/>
  <c r="F183" i="82"/>
  <c r="G180" i="82"/>
  <c r="F184" i="82"/>
  <c r="G184" i="82"/>
  <c r="H181" i="82"/>
  <c r="Z149" i="82"/>
  <c r="U149" i="82"/>
  <c r="K149" i="82"/>
  <c r="AA149" i="82"/>
  <c r="L149" i="82"/>
  <c r="AB149" i="82"/>
  <c r="T149" i="82"/>
  <c r="M149" i="82"/>
  <c r="F149" i="82"/>
  <c r="AD149" i="82"/>
  <c r="AC149" i="82"/>
  <c r="O149" i="82"/>
  <c r="E149" i="82"/>
  <c r="P149" i="82"/>
  <c r="N149" i="82"/>
  <c r="X149" i="82"/>
  <c r="AF149" i="82"/>
  <c r="Q149" i="82"/>
  <c r="R149" i="82"/>
  <c r="G149" i="82"/>
  <c r="H149" i="82"/>
  <c r="AE149" i="82"/>
  <c r="Y149" i="82"/>
  <c r="W149" i="82"/>
  <c r="I149" i="82"/>
  <c r="AC113" i="81"/>
  <c r="P125" i="81"/>
  <c r="Y125" i="81"/>
  <c r="Z125" i="81"/>
  <c r="AA125" i="81"/>
  <c r="AB125" i="81"/>
  <c r="AD125" i="81"/>
  <c r="I125" i="81"/>
  <c r="AF125" i="81"/>
  <c r="K125" i="81"/>
  <c r="M125" i="81"/>
  <c r="P122" i="81"/>
  <c r="N122" i="81"/>
  <c r="O122" i="81"/>
  <c r="R122" i="81"/>
  <c r="Y122" i="81"/>
  <c r="AA122" i="81"/>
  <c r="Z122" i="81"/>
  <c r="AB122" i="81"/>
  <c r="AE122" i="81"/>
  <c r="I122" i="81"/>
  <c r="AF122" i="81"/>
  <c r="L122" i="81"/>
  <c r="M122" i="81"/>
  <c r="AC121" i="81"/>
  <c r="AD121" i="81"/>
  <c r="AE121" i="81"/>
  <c r="I121" i="81"/>
  <c r="AF121" i="81"/>
  <c r="J121" i="81"/>
  <c r="L121" i="81"/>
  <c r="N121" i="81"/>
  <c r="O121" i="81"/>
  <c r="Y121" i="81"/>
  <c r="R121" i="81"/>
  <c r="AE113" i="81"/>
  <c r="Z121" i="81"/>
  <c r="AA121" i="81"/>
  <c r="V113" i="81"/>
  <c r="O120" i="81"/>
  <c r="AD113" i="81"/>
  <c r="Z120" i="81"/>
  <c r="AB120" i="81"/>
  <c r="I113" i="81"/>
  <c r="Z113" i="81"/>
  <c r="K118" i="81"/>
  <c r="M118" i="81"/>
  <c r="N118" i="81"/>
  <c r="O118" i="81"/>
  <c r="P118" i="81"/>
  <c r="R118" i="81"/>
  <c r="Y113" i="81"/>
  <c r="S118" i="81"/>
  <c r="L118" i="81"/>
  <c r="AB113" i="81"/>
  <c r="AA113" i="81"/>
  <c r="Y118" i="81"/>
  <c r="AB118" i="81"/>
  <c r="I118" i="81"/>
  <c r="AE118" i="81"/>
  <c r="AA118" i="81"/>
  <c r="AF113" i="81"/>
  <c r="AC118" i="81"/>
  <c r="AD118" i="81"/>
  <c r="J118" i="81"/>
  <c r="AF118" i="81"/>
  <c r="X113" i="81"/>
  <c r="Q139" i="81"/>
  <c r="AF139" i="81"/>
  <c r="P139" i="81"/>
  <c r="X139" i="81"/>
  <c r="H139" i="81"/>
  <c r="W139" i="81"/>
  <c r="G139" i="81"/>
  <c r="O139" i="81"/>
  <c r="V139" i="81"/>
  <c r="F139" i="81"/>
  <c r="R139" i="81"/>
  <c r="U139" i="81"/>
  <c r="E139" i="81"/>
  <c r="AE139" i="81"/>
  <c r="T139" i="81"/>
  <c r="S139" i="81"/>
  <c r="K123" i="81"/>
  <c r="AC139" i="81"/>
  <c r="N135" i="81"/>
  <c r="M41" i="81"/>
  <c r="M112" i="81" s="1"/>
  <c r="Q113" i="81"/>
  <c r="I119" i="81"/>
  <c r="M123" i="81"/>
  <c r="M124" i="81"/>
  <c r="AC128" i="81"/>
  <c r="I131" i="81"/>
  <c r="I132" i="81"/>
  <c r="Y135" i="81"/>
  <c r="Y136" i="81"/>
  <c r="H113" i="81"/>
  <c r="Q127" i="81"/>
  <c r="AF127" i="81"/>
  <c r="P127" i="81"/>
  <c r="X127" i="81"/>
  <c r="H127" i="81"/>
  <c r="W127" i="81"/>
  <c r="G127" i="81"/>
  <c r="R127" i="81"/>
  <c r="V127" i="81"/>
  <c r="F127" i="81"/>
  <c r="AE127" i="81"/>
  <c r="U127" i="81"/>
  <c r="E127" i="81"/>
  <c r="O127" i="81"/>
  <c r="T127" i="81"/>
  <c r="S127" i="81"/>
  <c r="AB128" i="81"/>
  <c r="AD140" i="81"/>
  <c r="J119" i="81"/>
  <c r="I120" i="81"/>
  <c r="N123" i="81"/>
  <c r="N124" i="81"/>
  <c r="AD127" i="81"/>
  <c r="J131" i="81"/>
  <c r="J132" i="81"/>
  <c r="Z135" i="81"/>
  <c r="Z136" i="81"/>
  <c r="M135" i="81"/>
  <c r="E41" i="81"/>
  <c r="E112" i="81" s="1"/>
  <c r="E113" i="81" s="1"/>
  <c r="E179" i="81" s="1"/>
  <c r="S113" i="81"/>
  <c r="K119" i="81"/>
  <c r="J120" i="81"/>
  <c r="Y124" i="81"/>
  <c r="K131" i="81"/>
  <c r="K132" i="81"/>
  <c r="AA136" i="81"/>
  <c r="Q123" i="81"/>
  <c r="AF123" i="81"/>
  <c r="P123" i="81"/>
  <c r="O123" i="81"/>
  <c r="X123" i="81"/>
  <c r="H123" i="81"/>
  <c r="W123" i="81"/>
  <c r="G123" i="81"/>
  <c r="V123" i="81"/>
  <c r="F123" i="81"/>
  <c r="U123" i="81"/>
  <c r="E123" i="81"/>
  <c r="R123" i="81"/>
  <c r="AE123" i="81"/>
  <c r="T123" i="81"/>
  <c r="S123" i="81"/>
  <c r="Q135" i="81"/>
  <c r="AF135" i="81"/>
  <c r="P135" i="81"/>
  <c r="X135" i="81"/>
  <c r="H135" i="81"/>
  <c r="W135" i="81"/>
  <c r="G135" i="81"/>
  <c r="V135" i="81"/>
  <c r="F135" i="81"/>
  <c r="O135" i="81"/>
  <c r="U135" i="81"/>
  <c r="E135" i="81"/>
  <c r="AE135" i="81"/>
  <c r="T135" i="81"/>
  <c r="S135" i="81"/>
  <c r="R135" i="81"/>
  <c r="F113" i="81"/>
  <c r="AA127" i="81"/>
  <c r="L123" i="81"/>
  <c r="L124" i="81"/>
  <c r="AB127" i="81"/>
  <c r="N136" i="81"/>
  <c r="AD139" i="81"/>
  <c r="N41" i="81"/>
  <c r="N112" i="81" s="1"/>
  <c r="R113" i="81"/>
  <c r="F41" i="81"/>
  <c r="F112" i="81" s="1"/>
  <c r="O41" i="81"/>
  <c r="O112" i="81" s="1"/>
  <c r="O84" i="81"/>
  <c r="T113" i="81"/>
  <c r="K120" i="81"/>
  <c r="Z123" i="81"/>
  <c r="Z124" i="81"/>
  <c r="L131" i="81"/>
  <c r="L132" i="81"/>
  <c r="AB135" i="81"/>
  <c r="AB136" i="81"/>
  <c r="F180" i="81"/>
  <c r="Q119" i="81"/>
  <c r="AF119" i="81"/>
  <c r="P119" i="81"/>
  <c r="X119" i="81"/>
  <c r="H119" i="81"/>
  <c r="W119" i="81"/>
  <c r="G119" i="81"/>
  <c r="V119" i="81"/>
  <c r="F119" i="81"/>
  <c r="R119" i="81"/>
  <c r="U119" i="81"/>
  <c r="E119" i="81"/>
  <c r="AE119" i="81"/>
  <c r="T119" i="81"/>
  <c r="S119" i="81"/>
  <c r="G41" i="81"/>
  <c r="G112" i="81" s="1"/>
  <c r="G113" i="81" s="1"/>
  <c r="U113" i="81"/>
  <c r="M119" i="81"/>
  <c r="AA123" i="81"/>
  <c r="M131" i="81"/>
  <c r="AC135" i="81"/>
  <c r="I139" i="81"/>
  <c r="N119" i="81"/>
  <c r="AB123" i="81"/>
  <c r="N131" i="81"/>
  <c r="AD135" i="81"/>
  <c r="J139" i="81"/>
  <c r="W113" i="81"/>
  <c r="O119" i="81"/>
  <c r="AC123" i="81"/>
  <c r="I127" i="81"/>
  <c r="Y131" i="81"/>
  <c r="K139" i="81"/>
  <c r="Y119" i="81"/>
  <c r="AD123" i="81"/>
  <c r="J127" i="81"/>
  <c r="Z131" i="81"/>
  <c r="L139" i="81"/>
  <c r="Z119" i="81"/>
  <c r="K127" i="81"/>
  <c r="AA131" i="81"/>
  <c r="M139" i="81"/>
  <c r="AA119" i="81"/>
  <c r="L127" i="81"/>
  <c r="N139" i="81"/>
  <c r="Q131" i="81"/>
  <c r="AF131" i="81"/>
  <c r="P131" i="81"/>
  <c r="X131" i="81"/>
  <c r="H131" i="81"/>
  <c r="W131" i="81"/>
  <c r="G131" i="81"/>
  <c r="R131" i="81"/>
  <c r="V131" i="81"/>
  <c r="F131" i="81"/>
  <c r="U131" i="81"/>
  <c r="E131" i="81"/>
  <c r="O131" i="81"/>
  <c r="T131" i="81"/>
  <c r="AE131" i="81"/>
  <c r="S131" i="81"/>
  <c r="AB119" i="81"/>
  <c r="AB149" i="81" s="1"/>
  <c r="M127" i="81"/>
  <c r="AC131" i="81"/>
  <c r="I135" i="81"/>
  <c r="Y139" i="81"/>
  <c r="AC119" i="81"/>
  <c r="N127" i="81"/>
  <c r="AD131" i="81"/>
  <c r="J135" i="81"/>
  <c r="Z139" i="81"/>
  <c r="K135" i="81"/>
  <c r="AD119" i="81"/>
  <c r="I123" i="81"/>
  <c r="Y127" i="81"/>
  <c r="AA139" i="81"/>
  <c r="J41" i="81"/>
  <c r="J112" i="81" s="1"/>
  <c r="J113" i="81" s="1"/>
  <c r="Q120" i="81"/>
  <c r="AF120" i="81"/>
  <c r="P120" i="81"/>
  <c r="X120" i="81"/>
  <c r="H120" i="81"/>
  <c r="W120" i="81"/>
  <c r="G120" i="81"/>
  <c r="AE120" i="81"/>
  <c r="V120" i="81"/>
  <c r="F120" i="81"/>
  <c r="U120" i="81"/>
  <c r="E120" i="81"/>
  <c r="R120" i="81"/>
  <c r="T120" i="81"/>
  <c r="S120" i="81"/>
  <c r="Q124" i="81"/>
  <c r="AF124" i="81"/>
  <c r="P124" i="81"/>
  <c r="X124" i="81"/>
  <c r="H124" i="81"/>
  <c r="W124" i="81"/>
  <c r="G124" i="81"/>
  <c r="R124" i="81"/>
  <c r="V124" i="81"/>
  <c r="F124" i="81"/>
  <c r="O124" i="81"/>
  <c r="U124" i="81"/>
  <c r="E124" i="81"/>
  <c r="T124" i="81"/>
  <c r="AE124" i="81"/>
  <c r="S124" i="81"/>
  <c r="Q128" i="81"/>
  <c r="AF128" i="81"/>
  <c r="P128" i="81"/>
  <c r="X128" i="81"/>
  <c r="H128" i="81"/>
  <c r="R128" i="81"/>
  <c r="W128" i="81"/>
  <c r="G128" i="81"/>
  <c r="AE128" i="81"/>
  <c r="V128" i="81"/>
  <c r="F128" i="81"/>
  <c r="U128" i="81"/>
  <c r="E128" i="81"/>
  <c r="T128" i="81"/>
  <c r="O128" i="81"/>
  <c r="S128" i="81"/>
  <c r="Q132" i="81"/>
  <c r="AF132" i="81"/>
  <c r="P132" i="81"/>
  <c r="X132" i="81"/>
  <c r="H132" i="81"/>
  <c r="W132" i="81"/>
  <c r="G132" i="81"/>
  <c r="O132" i="81"/>
  <c r="V132" i="81"/>
  <c r="F132" i="81"/>
  <c r="R132" i="81"/>
  <c r="AE132" i="81"/>
  <c r="U132" i="81"/>
  <c r="E132" i="81"/>
  <c r="T132" i="81"/>
  <c r="S132" i="81"/>
  <c r="Q136" i="81"/>
  <c r="AF136" i="81"/>
  <c r="P136" i="81"/>
  <c r="X136" i="81"/>
  <c r="H136" i="81"/>
  <c r="W136" i="81"/>
  <c r="G136" i="81"/>
  <c r="O136" i="81"/>
  <c r="V136" i="81"/>
  <c r="F136" i="81"/>
  <c r="R136" i="81"/>
  <c r="U136" i="81"/>
  <c r="E136" i="81"/>
  <c r="T136" i="81"/>
  <c r="AE136" i="81"/>
  <c r="S136" i="81"/>
  <c r="Q140" i="81"/>
  <c r="AF140" i="81"/>
  <c r="P140" i="81"/>
  <c r="X140" i="81"/>
  <c r="H140" i="81"/>
  <c r="R140" i="81"/>
  <c r="W140" i="81"/>
  <c r="G140" i="81"/>
  <c r="V140" i="81"/>
  <c r="F140" i="81"/>
  <c r="O140" i="81"/>
  <c r="U140" i="81"/>
  <c r="E140" i="81"/>
  <c r="T140" i="81"/>
  <c r="AE140" i="81"/>
  <c r="S140" i="81"/>
  <c r="AD120" i="81"/>
  <c r="J123" i="81"/>
  <c r="J124" i="81"/>
  <c r="Z127" i="81"/>
  <c r="Z128" i="81"/>
  <c r="L135" i="81"/>
  <c r="L136" i="81"/>
  <c r="AB139" i="81"/>
  <c r="AB140" i="81"/>
  <c r="S121" i="81"/>
  <c r="S122" i="81"/>
  <c r="S125" i="81"/>
  <c r="S126" i="81"/>
  <c r="S129" i="81"/>
  <c r="S130" i="81"/>
  <c r="S133" i="81"/>
  <c r="S134" i="81"/>
  <c r="S137" i="81"/>
  <c r="S138" i="81"/>
  <c r="S141" i="81"/>
  <c r="S146" i="81"/>
  <c r="K89" i="81"/>
  <c r="K113" i="81" s="1"/>
  <c r="L83" i="81"/>
  <c r="L113" i="81" s="1"/>
  <c r="T118" i="81"/>
  <c r="T121" i="81"/>
  <c r="T122" i="81"/>
  <c r="T125" i="81"/>
  <c r="T126" i="81"/>
  <c r="T129" i="81"/>
  <c r="T130" i="81"/>
  <c r="T133" i="81"/>
  <c r="T134" i="81"/>
  <c r="T137" i="81"/>
  <c r="T138" i="81"/>
  <c r="T141" i="81"/>
  <c r="T146" i="81"/>
  <c r="M83" i="81"/>
  <c r="M113" i="81" s="1"/>
  <c r="E118" i="81"/>
  <c r="U118" i="81"/>
  <c r="E121" i="81"/>
  <c r="U121" i="81"/>
  <c r="E122" i="81"/>
  <c r="U122" i="81"/>
  <c r="E125" i="81"/>
  <c r="U125" i="81"/>
  <c r="E126" i="81"/>
  <c r="U126" i="81"/>
  <c r="E129" i="81"/>
  <c r="U129" i="81"/>
  <c r="E130" i="81"/>
  <c r="U130" i="81"/>
  <c r="E133" i="81"/>
  <c r="U133" i="81"/>
  <c r="E134" i="81"/>
  <c r="U134" i="81"/>
  <c r="E137" i="81"/>
  <c r="U137" i="81"/>
  <c r="E138" i="81"/>
  <c r="U138" i="81"/>
  <c r="E141" i="81"/>
  <c r="U141" i="81"/>
  <c r="E146" i="81"/>
  <c r="U146" i="81"/>
  <c r="N83" i="81"/>
  <c r="N113" i="81" s="1"/>
  <c r="F118" i="81"/>
  <c r="V118" i="81"/>
  <c r="F121" i="81"/>
  <c r="V121" i="81"/>
  <c r="F122" i="81"/>
  <c r="V122" i="81"/>
  <c r="F125" i="81"/>
  <c r="V125" i="81"/>
  <c r="F126" i="81"/>
  <c r="V126" i="81"/>
  <c r="F129" i="81"/>
  <c r="V129" i="81"/>
  <c r="F130" i="81"/>
  <c r="V130" i="81"/>
  <c r="F133" i="81"/>
  <c r="V133" i="81"/>
  <c r="F134" i="81"/>
  <c r="V134" i="81"/>
  <c r="F137" i="81"/>
  <c r="V137" i="81"/>
  <c r="F138" i="81"/>
  <c r="V138" i="81"/>
  <c r="F141" i="81"/>
  <c r="V141" i="81"/>
  <c r="F146" i="81"/>
  <c r="V146" i="81"/>
  <c r="O83" i="81"/>
  <c r="G118" i="81"/>
  <c r="W118" i="81"/>
  <c r="G121" i="81"/>
  <c r="W121" i="81"/>
  <c r="G122" i="81"/>
  <c r="W122" i="81"/>
  <c r="G125" i="81"/>
  <c r="W125" i="81"/>
  <c r="G126" i="81"/>
  <c r="W126" i="81"/>
  <c r="G129" i="81"/>
  <c r="W129" i="81"/>
  <c r="G130" i="81"/>
  <c r="W130" i="81"/>
  <c r="G133" i="81"/>
  <c r="W133" i="81"/>
  <c r="G134" i="81"/>
  <c r="W134" i="81"/>
  <c r="G137" i="81"/>
  <c r="W137" i="81"/>
  <c r="G138" i="81"/>
  <c r="W138" i="81"/>
  <c r="G141" i="81"/>
  <c r="W141" i="81"/>
  <c r="G146" i="81"/>
  <c r="W146" i="81"/>
  <c r="P83" i="81"/>
  <c r="P113" i="81" s="1"/>
  <c r="H118" i="81"/>
  <c r="X118" i="81"/>
  <c r="H121" i="81"/>
  <c r="X121" i="81"/>
  <c r="H122" i="81"/>
  <c r="X122" i="81"/>
  <c r="H125" i="81"/>
  <c r="X125" i="81"/>
  <c r="H126" i="81"/>
  <c r="X126" i="81"/>
  <c r="H129" i="81"/>
  <c r="X129" i="81"/>
  <c r="H130" i="81"/>
  <c r="X130" i="81"/>
  <c r="H133" i="81"/>
  <c r="X133" i="81"/>
  <c r="H134" i="81"/>
  <c r="X134" i="81"/>
  <c r="H137" i="81"/>
  <c r="X137" i="81"/>
  <c r="H138" i="81"/>
  <c r="X138" i="81"/>
  <c r="H141" i="81"/>
  <c r="X141" i="81"/>
  <c r="H146" i="81"/>
  <c r="X146" i="81"/>
  <c r="E5" i="42"/>
  <c r="I181" i="82" l="1"/>
  <c r="G183" i="82"/>
  <c r="H180" i="82"/>
  <c r="O113" i="81"/>
  <c r="M149" i="81"/>
  <c r="O149" i="81"/>
  <c r="Q149" i="81"/>
  <c r="AC149" i="81"/>
  <c r="L149" i="81"/>
  <c r="L174" i="81" s="1"/>
  <c r="AD149" i="81"/>
  <c r="Z149" i="81"/>
  <c r="AF149" i="81"/>
  <c r="V149" i="81"/>
  <c r="N149" i="81"/>
  <c r="K149" i="81"/>
  <c r="I149" i="81"/>
  <c r="AA149" i="81"/>
  <c r="AE149" i="81"/>
  <c r="P149" i="81"/>
  <c r="Y149" i="81"/>
  <c r="J149" i="81"/>
  <c r="R149" i="81"/>
  <c r="F179" i="81"/>
  <c r="F183" i="81" s="1"/>
  <c r="E182" i="81"/>
  <c r="F149" i="81"/>
  <c r="T149" i="81"/>
  <c r="W149" i="81"/>
  <c r="G149" i="81"/>
  <c r="U149" i="81"/>
  <c r="E149" i="81"/>
  <c r="G180" i="81"/>
  <c r="X149" i="81"/>
  <c r="S149" i="81"/>
  <c r="E183" i="81"/>
  <c r="H149" i="81"/>
  <c r="F169" i="80"/>
  <c r="G169" i="80" s="1"/>
  <c r="H169" i="80" s="1"/>
  <c r="I169" i="80" s="1"/>
  <c r="J169" i="80" s="1"/>
  <c r="K169" i="80" s="1"/>
  <c r="L169" i="80" s="1"/>
  <c r="M169" i="80" s="1"/>
  <c r="N169" i="80" s="1"/>
  <c r="O169" i="80" s="1"/>
  <c r="P169" i="80" s="1"/>
  <c r="Q169" i="80" s="1"/>
  <c r="R169" i="80" s="1"/>
  <c r="AS163" i="80"/>
  <c r="AR163" i="80"/>
  <c r="AQ163" i="80"/>
  <c r="AP163" i="80"/>
  <c r="AO163" i="80"/>
  <c r="AN163" i="80"/>
  <c r="AM163" i="80"/>
  <c r="AL163" i="80"/>
  <c r="AK163" i="80"/>
  <c r="AJ163" i="80"/>
  <c r="AI163" i="80"/>
  <c r="AH163" i="80"/>
  <c r="AG163" i="80"/>
  <c r="AF163" i="80"/>
  <c r="AE163" i="80"/>
  <c r="AD163" i="80"/>
  <c r="AC163" i="80"/>
  <c r="AB163" i="80"/>
  <c r="AA163" i="80"/>
  <c r="Z163" i="80"/>
  <c r="Y163" i="80"/>
  <c r="X163" i="80"/>
  <c r="W163" i="80"/>
  <c r="V163" i="80"/>
  <c r="U163" i="80"/>
  <c r="T163" i="80"/>
  <c r="S163" i="80"/>
  <c r="R163" i="80"/>
  <c r="Q163" i="80"/>
  <c r="P163" i="80"/>
  <c r="O163" i="80"/>
  <c r="N163" i="80"/>
  <c r="L163" i="80"/>
  <c r="K163" i="80"/>
  <c r="J163" i="80"/>
  <c r="I163" i="80"/>
  <c r="H163" i="80"/>
  <c r="G163" i="80"/>
  <c r="F163" i="80"/>
  <c r="I183" i="80" s="1"/>
  <c r="E163" i="80"/>
  <c r="B163" i="80"/>
  <c r="AS144" i="80"/>
  <c r="AR144" i="80"/>
  <c r="AQ144" i="80"/>
  <c r="AP144" i="80"/>
  <c r="AO144" i="80"/>
  <c r="AN144" i="80"/>
  <c r="AM144" i="80"/>
  <c r="AL144" i="80"/>
  <c r="AK144" i="80"/>
  <c r="AJ144" i="80"/>
  <c r="AI144" i="80"/>
  <c r="AH144" i="80"/>
  <c r="AG144" i="80"/>
  <c r="AF144" i="80"/>
  <c r="AE144" i="80"/>
  <c r="AD144" i="80"/>
  <c r="AC144" i="80"/>
  <c r="AB144" i="80"/>
  <c r="AA144" i="80"/>
  <c r="Z144" i="80"/>
  <c r="Y144" i="80"/>
  <c r="X144" i="80"/>
  <c r="W144" i="80"/>
  <c r="V144" i="80"/>
  <c r="U144" i="80"/>
  <c r="T144" i="80"/>
  <c r="S144" i="80"/>
  <c r="R144" i="80"/>
  <c r="Q144" i="80"/>
  <c r="AS143" i="80"/>
  <c r="AR143" i="80"/>
  <c r="AQ143" i="80"/>
  <c r="AP143" i="80"/>
  <c r="AO143" i="80"/>
  <c r="AN143" i="80"/>
  <c r="AM143" i="80"/>
  <c r="AL143" i="80"/>
  <c r="AK143" i="80"/>
  <c r="AJ143" i="80"/>
  <c r="AI143" i="80"/>
  <c r="AH143" i="80"/>
  <c r="AG143" i="80"/>
  <c r="AF143" i="80"/>
  <c r="AE143" i="80"/>
  <c r="AD143" i="80"/>
  <c r="AC143" i="80"/>
  <c r="AB143" i="80"/>
  <c r="AA143" i="80"/>
  <c r="Z143" i="80"/>
  <c r="Y143" i="80"/>
  <c r="X143" i="80"/>
  <c r="W143" i="80"/>
  <c r="V143" i="80"/>
  <c r="U143" i="80"/>
  <c r="T143" i="80"/>
  <c r="S143" i="80"/>
  <c r="R143" i="80"/>
  <c r="Q143" i="80"/>
  <c r="AS142" i="80"/>
  <c r="AR142" i="80"/>
  <c r="AQ142" i="80"/>
  <c r="AP142" i="80"/>
  <c r="AO142" i="80"/>
  <c r="AN142" i="80"/>
  <c r="AM142" i="80"/>
  <c r="AL142" i="80"/>
  <c r="AK142" i="80"/>
  <c r="AJ142" i="80"/>
  <c r="AI142" i="80"/>
  <c r="AH142" i="80"/>
  <c r="AG142" i="80"/>
  <c r="AF142" i="80"/>
  <c r="AE142" i="80"/>
  <c r="AD142" i="80"/>
  <c r="AC142" i="80"/>
  <c r="AB142" i="80"/>
  <c r="AA142" i="80"/>
  <c r="Z142" i="80"/>
  <c r="Y142" i="80"/>
  <c r="X142" i="80"/>
  <c r="W142" i="80"/>
  <c r="V142" i="80"/>
  <c r="U142" i="80"/>
  <c r="T142" i="80"/>
  <c r="S142" i="80"/>
  <c r="R142" i="80"/>
  <c r="Q142" i="80"/>
  <c r="AS141" i="80"/>
  <c r="AR141" i="80"/>
  <c r="AQ141" i="80"/>
  <c r="AP141" i="80"/>
  <c r="AO141" i="80"/>
  <c r="AN141" i="80"/>
  <c r="AM141" i="80"/>
  <c r="AL141" i="80"/>
  <c r="AK141" i="80"/>
  <c r="AJ141" i="80"/>
  <c r="AI141" i="80"/>
  <c r="AH141" i="80"/>
  <c r="AG141" i="80"/>
  <c r="AF141" i="80"/>
  <c r="AE141" i="80"/>
  <c r="AD141" i="80"/>
  <c r="AC141" i="80"/>
  <c r="AB141" i="80"/>
  <c r="AA141" i="80"/>
  <c r="Z141" i="80"/>
  <c r="Y141" i="80"/>
  <c r="X141" i="80"/>
  <c r="W141" i="80"/>
  <c r="V141" i="80"/>
  <c r="U141" i="80"/>
  <c r="T141" i="80"/>
  <c r="S141" i="80"/>
  <c r="R141" i="80"/>
  <c r="Q141" i="80"/>
  <c r="AS140" i="80"/>
  <c r="AR140" i="80"/>
  <c r="AQ140" i="80"/>
  <c r="AP140" i="80"/>
  <c r="AO140" i="80"/>
  <c r="AN140" i="80"/>
  <c r="AM140" i="80"/>
  <c r="AL140" i="80"/>
  <c r="AK140" i="80"/>
  <c r="AJ140" i="80"/>
  <c r="AI140" i="80"/>
  <c r="AH140" i="80"/>
  <c r="AG140" i="80"/>
  <c r="AF140" i="80"/>
  <c r="AE140" i="80"/>
  <c r="AD140" i="80"/>
  <c r="AC140" i="80"/>
  <c r="AB140" i="80"/>
  <c r="AA140" i="80"/>
  <c r="Z140" i="80"/>
  <c r="Y140" i="80"/>
  <c r="X140" i="80"/>
  <c r="W140" i="80"/>
  <c r="V140" i="80"/>
  <c r="U140" i="80"/>
  <c r="T140" i="80"/>
  <c r="S140" i="80"/>
  <c r="R140" i="80"/>
  <c r="Q140" i="80"/>
  <c r="AS139" i="80"/>
  <c r="AR139" i="80"/>
  <c r="AQ139" i="80"/>
  <c r="AP139" i="80"/>
  <c r="AO139" i="80"/>
  <c r="AN139" i="80"/>
  <c r="AM139" i="80"/>
  <c r="AL139" i="80"/>
  <c r="AK139" i="80"/>
  <c r="AJ139" i="80"/>
  <c r="AI139" i="80"/>
  <c r="AH139" i="80"/>
  <c r="AG139" i="80"/>
  <c r="AF139" i="80"/>
  <c r="AE139" i="80"/>
  <c r="AD139" i="80"/>
  <c r="AC139" i="80"/>
  <c r="AB139" i="80"/>
  <c r="AA139" i="80"/>
  <c r="Z139" i="80"/>
  <c r="Y139" i="80"/>
  <c r="X139" i="80"/>
  <c r="W139" i="80"/>
  <c r="V139" i="80"/>
  <c r="U139" i="80"/>
  <c r="T139" i="80"/>
  <c r="S139" i="80"/>
  <c r="R139" i="80"/>
  <c r="Q139" i="80"/>
  <c r="AS138" i="80"/>
  <c r="AR138" i="80"/>
  <c r="AQ138" i="80"/>
  <c r="AP138" i="80"/>
  <c r="AO138" i="80"/>
  <c r="AN138" i="80"/>
  <c r="AM138" i="80"/>
  <c r="AL138" i="80"/>
  <c r="AK138" i="80"/>
  <c r="AJ138" i="80"/>
  <c r="AI138" i="80"/>
  <c r="AH138" i="80"/>
  <c r="AG138" i="80"/>
  <c r="AF138" i="80"/>
  <c r="AE138" i="80"/>
  <c r="AD138" i="80"/>
  <c r="AC138" i="80"/>
  <c r="AB138" i="80"/>
  <c r="AA138" i="80"/>
  <c r="Z138" i="80"/>
  <c r="Y138" i="80"/>
  <c r="X138" i="80"/>
  <c r="W138" i="80"/>
  <c r="V138" i="80"/>
  <c r="U138" i="80"/>
  <c r="T138" i="80"/>
  <c r="S138" i="80"/>
  <c r="R138" i="80"/>
  <c r="Q138" i="80"/>
  <c r="AS137" i="80"/>
  <c r="AR137" i="80"/>
  <c r="AQ137" i="80"/>
  <c r="AP137" i="80"/>
  <c r="AO137" i="80"/>
  <c r="AN137" i="80"/>
  <c r="AM137" i="80"/>
  <c r="AL137" i="80"/>
  <c r="AK137" i="80"/>
  <c r="AJ137" i="80"/>
  <c r="AI137" i="80"/>
  <c r="AH137" i="80"/>
  <c r="AG137" i="80"/>
  <c r="AF137" i="80"/>
  <c r="AE137" i="80"/>
  <c r="AD137" i="80"/>
  <c r="AC137" i="80"/>
  <c r="AB137" i="80"/>
  <c r="AA137" i="80"/>
  <c r="Z137" i="80"/>
  <c r="Y137" i="80"/>
  <c r="X137" i="80"/>
  <c r="W137" i="80"/>
  <c r="V137" i="80"/>
  <c r="U137" i="80"/>
  <c r="T137" i="80"/>
  <c r="S137" i="80"/>
  <c r="R137" i="80"/>
  <c r="Q137" i="80"/>
  <c r="AS136" i="80"/>
  <c r="AR136" i="80"/>
  <c r="AQ136" i="80"/>
  <c r="AP136" i="80"/>
  <c r="AO136" i="80"/>
  <c r="AN136" i="80"/>
  <c r="AM136" i="80"/>
  <c r="AL136" i="80"/>
  <c r="AK136" i="80"/>
  <c r="AJ136" i="80"/>
  <c r="AI136" i="80"/>
  <c r="AH136" i="80"/>
  <c r="AG136" i="80"/>
  <c r="AF136" i="80"/>
  <c r="AE136" i="80"/>
  <c r="AD136" i="80"/>
  <c r="AC136" i="80"/>
  <c r="AB136" i="80"/>
  <c r="AA136" i="80"/>
  <c r="Z136" i="80"/>
  <c r="Y136" i="80"/>
  <c r="X136" i="80"/>
  <c r="W136" i="80"/>
  <c r="V136" i="80"/>
  <c r="U136" i="80"/>
  <c r="T136" i="80"/>
  <c r="S136" i="80"/>
  <c r="R136" i="80"/>
  <c r="Q136" i="80"/>
  <c r="AS135" i="80"/>
  <c r="AR135" i="80"/>
  <c r="AQ135" i="80"/>
  <c r="AP135" i="80"/>
  <c r="AO135" i="80"/>
  <c r="AN135" i="80"/>
  <c r="AM135" i="80"/>
  <c r="AL135" i="80"/>
  <c r="AK135" i="80"/>
  <c r="AJ135" i="80"/>
  <c r="AI135" i="80"/>
  <c r="AH135" i="80"/>
  <c r="AG135" i="80"/>
  <c r="AF135" i="80"/>
  <c r="AE135" i="80"/>
  <c r="AD135" i="80"/>
  <c r="AC135" i="80"/>
  <c r="AB135" i="80"/>
  <c r="AA135" i="80"/>
  <c r="Z135" i="80"/>
  <c r="Y135" i="80"/>
  <c r="X135" i="80"/>
  <c r="W135" i="80"/>
  <c r="V135" i="80"/>
  <c r="U135" i="80"/>
  <c r="T135" i="80"/>
  <c r="S135" i="80"/>
  <c r="R135" i="80"/>
  <c r="Q135" i="80"/>
  <c r="AS134" i="80"/>
  <c r="AR134" i="80"/>
  <c r="AQ134" i="80"/>
  <c r="AP134" i="80"/>
  <c r="AO134" i="80"/>
  <c r="AN134" i="80"/>
  <c r="AM134" i="80"/>
  <c r="AL134" i="80"/>
  <c r="AK134" i="80"/>
  <c r="AJ134" i="80"/>
  <c r="AI134" i="80"/>
  <c r="AH134" i="80"/>
  <c r="AG134" i="80"/>
  <c r="AF134" i="80"/>
  <c r="AE134" i="80"/>
  <c r="AD134" i="80"/>
  <c r="AC134" i="80"/>
  <c r="AB134" i="80"/>
  <c r="AA134" i="80"/>
  <c r="Z134" i="80"/>
  <c r="Y134" i="80"/>
  <c r="X134" i="80"/>
  <c r="W134" i="80"/>
  <c r="V134" i="80"/>
  <c r="U134" i="80"/>
  <c r="T134" i="80"/>
  <c r="S134" i="80"/>
  <c r="R134" i="80"/>
  <c r="Q134" i="80"/>
  <c r="AS133" i="80"/>
  <c r="AR133" i="80"/>
  <c r="AQ133" i="80"/>
  <c r="AP133" i="80"/>
  <c r="AO133" i="80"/>
  <c r="AN133" i="80"/>
  <c r="AM133" i="80"/>
  <c r="AL133" i="80"/>
  <c r="AK133" i="80"/>
  <c r="AJ133" i="80"/>
  <c r="AI133" i="80"/>
  <c r="AH133" i="80"/>
  <c r="AG133" i="80"/>
  <c r="AF133" i="80"/>
  <c r="AE133" i="80"/>
  <c r="AD133" i="80"/>
  <c r="AC133" i="80"/>
  <c r="AB133" i="80"/>
  <c r="AA133" i="80"/>
  <c r="Z133" i="80"/>
  <c r="Y133" i="80"/>
  <c r="X133" i="80"/>
  <c r="W133" i="80"/>
  <c r="V133" i="80"/>
  <c r="U133" i="80"/>
  <c r="T133" i="80"/>
  <c r="S133" i="80"/>
  <c r="R133" i="80"/>
  <c r="Q133" i="80"/>
  <c r="AS132" i="80"/>
  <c r="AR132" i="80"/>
  <c r="AQ132" i="80"/>
  <c r="AP132" i="80"/>
  <c r="AO132" i="80"/>
  <c r="AN132" i="80"/>
  <c r="AM132" i="80"/>
  <c r="AL132" i="80"/>
  <c r="AK132" i="80"/>
  <c r="AJ132" i="80"/>
  <c r="AI132" i="80"/>
  <c r="AH132" i="80"/>
  <c r="AG132" i="80"/>
  <c r="AF132" i="80"/>
  <c r="AE132" i="80"/>
  <c r="AD132" i="80"/>
  <c r="AC132" i="80"/>
  <c r="AB132" i="80"/>
  <c r="AA132" i="80"/>
  <c r="Z132" i="80"/>
  <c r="Y132" i="80"/>
  <c r="X132" i="80"/>
  <c r="W132" i="80"/>
  <c r="V132" i="80"/>
  <c r="U132" i="80"/>
  <c r="T132" i="80"/>
  <c r="S132" i="80"/>
  <c r="R132" i="80"/>
  <c r="Q132" i="80"/>
  <c r="AS131" i="80"/>
  <c r="AR131" i="80"/>
  <c r="AQ131" i="80"/>
  <c r="AP131" i="80"/>
  <c r="AO131" i="80"/>
  <c r="AN131" i="80"/>
  <c r="AM131" i="80"/>
  <c r="AL131" i="80"/>
  <c r="AK131" i="80"/>
  <c r="AJ131" i="80"/>
  <c r="AI131" i="80"/>
  <c r="AH131" i="80"/>
  <c r="AG131" i="80"/>
  <c r="AF131" i="80"/>
  <c r="AE131" i="80"/>
  <c r="AD131" i="80"/>
  <c r="AC131" i="80"/>
  <c r="AB131" i="80"/>
  <c r="AA131" i="80"/>
  <c r="Z131" i="80"/>
  <c r="Y131" i="80"/>
  <c r="X131" i="80"/>
  <c r="W131" i="80"/>
  <c r="V131" i="80"/>
  <c r="U131" i="80"/>
  <c r="T131" i="80"/>
  <c r="S131" i="80"/>
  <c r="R131" i="80"/>
  <c r="Q131" i="80"/>
  <c r="AS130" i="80"/>
  <c r="AR130" i="80"/>
  <c r="AQ130" i="80"/>
  <c r="AP130" i="80"/>
  <c r="AO130" i="80"/>
  <c r="AN130" i="80"/>
  <c r="AM130" i="80"/>
  <c r="AL130" i="80"/>
  <c r="AK130" i="80"/>
  <c r="AJ130" i="80"/>
  <c r="AI130" i="80"/>
  <c r="AH130" i="80"/>
  <c r="AG130" i="80"/>
  <c r="AF130" i="80"/>
  <c r="AE130" i="80"/>
  <c r="AD130" i="80"/>
  <c r="AC130" i="80"/>
  <c r="AB130" i="80"/>
  <c r="AA130" i="80"/>
  <c r="Z130" i="80"/>
  <c r="Y130" i="80"/>
  <c r="X130" i="80"/>
  <c r="W130" i="80"/>
  <c r="V130" i="80"/>
  <c r="U130" i="80"/>
  <c r="T130" i="80"/>
  <c r="S130" i="80"/>
  <c r="R130" i="80"/>
  <c r="Q130" i="80"/>
  <c r="AS129" i="80"/>
  <c r="AR129" i="80"/>
  <c r="AQ129" i="80"/>
  <c r="AP129" i="80"/>
  <c r="AO129" i="80"/>
  <c r="AN129" i="80"/>
  <c r="AM129" i="80"/>
  <c r="AL129" i="80"/>
  <c r="AK129" i="80"/>
  <c r="AJ129" i="80"/>
  <c r="AI129" i="80"/>
  <c r="AH129" i="80"/>
  <c r="AG129" i="80"/>
  <c r="AF129" i="80"/>
  <c r="AE129" i="80"/>
  <c r="AD129" i="80"/>
  <c r="AC129" i="80"/>
  <c r="AB129" i="80"/>
  <c r="AA129" i="80"/>
  <c r="Z129" i="80"/>
  <c r="Y129" i="80"/>
  <c r="X129" i="80"/>
  <c r="W129" i="80"/>
  <c r="V129" i="80"/>
  <c r="U129" i="80"/>
  <c r="T129" i="80"/>
  <c r="S129" i="80"/>
  <c r="R129" i="80"/>
  <c r="Q129" i="80"/>
  <c r="AS128" i="80"/>
  <c r="AR128" i="80"/>
  <c r="AQ128" i="80"/>
  <c r="AP128" i="80"/>
  <c r="AO128" i="80"/>
  <c r="AN128" i="80"/>
  <c r="AM128" i="80"/>
  <c r="AL128" i="80"/>
  <c r="AK128" i="80"/>
  <c r="AJ128" i="80"/>
  <c r="AI128" i="80"/>
  <c r="AH128" i="80"/>
  <c r="AG128" i="80"/>
  <c r="AF128" i="80"/>
  <c r="AE128" i="80"/>
  <c r="AD128" i="80"/>
  <c r="AC128" i="80"/>
  <c r="AB128" i="80"/>
  <c r="AA128" i="80"/>
  <c r="Z128" i="80"/>
  <c r="Y128" i="80"/>
  <c r="X128" i="80"/>
  <c r="W128" i="80"/>
  <c r="V128" i="80"/>
  <c r="U128" i="80"/>
  <c r="T128" i="80"/>
  <c r="S128" i="80"/>
  <c r="R128" i="80"/>
  <c r="Q128" i="80"/>
  <c r="AS127" i="80"/>
  <c r="AR127" i="80"/>
  <c r="AQ127" i="80"/>
  <c r="AP127" i="80"/>
  <c r="AO127" i="80"/>
  <c r="AN127" i="80"/>
  <c r="AM127" i="80"/>
  <c r="AL127" i="80"/>
  <c r="AK127" i="80"/>
  <c r="AJ127" i="80"/>
  <c r="AI127" i="80"/>
  <c r="AH127" i="80"/>
  <c r="AG127" i="80"/>
  <c r="AF127" i="80"/>
  <c r="AE127" i="80"/>
  <c r="AD127" i="80"/>
  <c r="AC127" i="80"/>
  <c r="AB127" i="80"/>
  <c r="AA127" i="80"/>
  <c r="Z127" i="80"/>
  <c r="Y127" i="80"/>
  <c r="X127" i="80"/>
  <c r="W127" i="80"/>
  <c r="V127" i="80"/>
  <c r="U127" i="80"/>
  <c r="T127" i="80"/>
  <c r="S127" i="80"/>
  <c r="R127" i="80"/>
  <c r="Q127" i="80"/>
  <c r="P127" i="80"/>
  <c r="O127" i="80"/>
  <c r="N127" i="80"/>
  <c r="M127" i="80"/>
  <c r="L127" i="80"/>
  <c r="K127" i="80"/>
  <c r="J127" i="80"/>
  <c r="I127" i="80"/>
  <c r="H127" i="80"/>
  <c r="G127" i="80"/>
  <c r="F127" i="80"/>
  <c r="E127" i="80"/>
  <c r="AS126" i="80"/>
  <c r="AR126" i="80"/>
  <c r="AQ126" i="80"/>
  <c r="AP126" i="80"/>
  <c r="AO126" i="80"/>
  <c r="AN126" i="80"/>
  <c r="AM126" i="80"/>
  <c r="AL126" i="80"/>
  <c r="AK126" i="80"/>
  <c r="AJ126" i="80"/>
  <c r="AI126" i="80"/>
  <c r="AH126" i="80"/>
  <c r="AG126" i="80"/>
  <c r="AF126" i="80"/>
  <c r="AE126" i="80"/>
  <c r="AD126" i="80"/>
  <c r="AC126" i="80"/>
  <c r="AB126" i="80"/>
  <c r="AA126" i="80"/>
  <c r="Z126" i="80"/>
  <c r="Y126" i="80"/>
  <c r="X126" i="80"/>
  <c r="W126" i="80"/>
  <c r="V126" i="80"/>
  <c r="U126" i="80"/>
  <c r="T126" i="80"/>
  <c r="S126" i="80"/>
  <c r="R126" i="80"/>
  <c r="Q126" i="80"/>
  <c r="P126" i="80"/>
  <c r="O126" i="80"/>
  <c r="N126" i="80"/>
  <c r="M126" i="80"/>
  <c r="L126" i="80"/>
  <c r="K126" i="80"/>
  <c r="J126" i="80"/>
  <c r="I126" i="80"/>
  <c r="H126" i="80"/>
  <c r="G126" i="80"/>
  <c r="F126" i="80"/>
  <c r="E126" i="80"/>
  <c r="AS125" i="80"/>
  <c r="AR125" i="80"/>
  <c r="AQ125" i="80"/>
  <c r="AP125" i="80"/>
  <c r="AO125" i="80"/>
  <c r="AN125" i="80"/>
  <c r="AM125" i="80"/>
  <c r="AL125" i="80"/>
  <c r="AK125" i="80"/>
  <c r="AJ125" i="80"/>
  <c r="AI125" i="80"/>
  <c r="AH125" i="80"/>
  <c r="AG125" i="80"/>
  <c r="AF125" i="80"/>
  <c r="AE125" i="80"/>
  <c r="AD125" i="80"/>
  <c r="AC125" i="80"/>
  <c r="AB125" i="80"/>
  <c r="AA125" i="80"/>
  <c r="Z125" i="80"/>
  <c r="Y125" i="80"/>
  <c r="X125" i="80"/>
  <c r="W125" i="80"/>
  <c r="V125" i="80"/>
  <c r="U125" i="80"/>
  <c r="T125" i="80"/>
  <c r="S125" i="80"/>
  <c r="R125" i="80"/>
  <c r="Q125" i="80"/>
  <c r="P125" i="80"/>
  <c r="O125" i="80"/>
  <c r="N125" i="80"/>
  <c r="M125" i="80"/>
  <c r="L125" i="80"/>
  <c r="K125" i="80"/>
  <c r="J125" i="80"/>
  <c r="I125" i="80"/>
  <c r="H125" i="80"/>
  <c r="G125" i="80"/>
  <c r="F125" i="80"/>
  <c r="E125" i="80"/>
  <c r="AS124" i="80"/>
  <c r="AR124" i="80"/>
  <c r="AQ124" i="80"/>
  <c r="AP124" i="80"/>
  <c r="AO124" i="80"/>
  <c r="AN124" i="80"/>
  <c r="AM124" i="80"/>
  <c r="AL124" i="80"/>
  <c r="AK124" i="80"/>
  <c r="AJ124" i="80"/>
  <c r="AI124" i="80"/>
  <c r="AH124" i="80"/>
  <c r="AG124" i="80"/>
  <c r="AF124" i="80"/>
  <c r="AE124" i="80"/>
  <c r="AD124" i="80"/>
  <c r="AC124" i="80"/>
  <c r="AB124" i="80"/>
  <c r="AA124" i="80"/>
  <c r="Z124" i="80"/>
  <c r="Y124" i="80"/>
  <c r="X124" i="80"/>
  <c r="W124" i="80"/>
  <c r="V124" i="80"/>
  <c r="U124" i="80"/>
  <c r="T124" i="80"/>
  <c r="S124" i="80"/>
  <c r="R124" i="80"/>
  <c r="Q124" i="80"/>
  <c r="P124" i="80"/>
  <c r="O124" i="80"/>
  <c r="N124" i="80"/>
  <c r="M124" i="80"/>
  <c r="L124" i="80"/>
  <c r="K124" i="80"/>
  <c r="J124" i="80"/>
  <c r="I124" i="80"/>
  <c r="H124" i="80"/>
  <c r="G124" i="80"/>
  <c r="F124" i="80"/>
  <c r="E124" i="80"/>
  <c r="D123" i="80"/>
  <c r="AO123" i="80" s="1"/>
  <c r="C123" i="80"/>
  <c r="B123" i="80"/>
  <c r="A123" i="80"/>
  <c r="AS122" i="80"/>
  <c r="AR122" i="80"/>
  <c r="AQ122" i="80"/>
  <c r="AP122" i="80"/>
  <c r="AO122" i="80"/>
  <c r="AN122" i="80"/>
  <c r="AM122" i="80"/>
  <c r="AL122" i="80"/>
  <c r="AK122" i="80"/>
  <c r="AJ122" i="80"/>
  <c r="AI122" i="80"/>
  <c r="AH122" i="80"/>
  <c r="AG122" i="80"/>
  <c r="AF122" i="80"/>
  <c r="AE122" i="80"/>
  <c r="AD122" i="80"/>
  <c r="AC122" i="80"/>
  <c r="AB122" i="80"/>
  <c r="AA122" i="80"/>
  <c r="Z122" i="80"/>
  <c r="Y122" i="80"/>
  <c r="X122" i="80"/>
  <c r="W122" i="80"/>
  <c r="V122" i="80"/>
  <c r="U122" i="80"/>
  <c r="T122" i="80"/>
  <c r="S122" i="80"/>
  <c r="R122" i="80"/>
  <c r="Q122" i="80"/>
  <c r="P122" i="80"/>
  <c r="O122" i="80"/>
  <c r="N122" i="80"/>
  <c r="M122" i="80"/>
  <c r="L122" i="80"/>
  <c r="K122" i="80"/>
  <c r="J122" i="80"/>
  <c r="I122" i="80"/>
  <c r="H122" i="80"/>
  <c r="G122" i="80"/>
  <c r="F122" i="80"/>
  <c r="E122" i="80"/>
  <c r="AF121" i="80"/>
  <c r="P121" i="80"/>
  <c r="D121" i="80"/>
  <c r="AE121" i="80" s="1"/>
  <c r="C121" i="80"/>
  <c r="B121" i="80"/>
  <c r="A121" i="80"/>
  <c r="AC120" i="80"/>
  <c r="F120" i="80"/>
  <c r="D120" i="80"/>
  <c r="AR120" i="80" s="1"/>
  <c r="C120" i="80"/>
  <c r="B120" i="80"/>
  <c r="A120" i="80"/>
  <c r="D119" i="80"/>
  <c r="AO119" i="80" s="1"/>
  <c r="C119" i="80"/>
  <c r="B119" i="80"/>
  <c r="A119" i="80"/>
  <c r="D118" i="80"/>
  <c r="AJ118" i="80" s="1"/>
  <c r="C118" i="80"/>
  <c r="B118" i="80"/>
  <c r="A118" i="80"/>
  <c r="D117" i="80"/>
  <c r="AI117" i="80" s="1"/>
  <c r="C117" i="80"/>
  <c r="B117" i="80"/>
  <c r="A117" i="80"/>
  <c r="D116" i="80"/>
  <c r="AF116" i="80" s="1"/>
  <c r="C116" i="80"/>
  <c r="B116" i="80"/>
  <c r="A116" i="80"/>
  <c r="AE115" i="80"/>
  <c r="W115" i="80"/>
  <c r="D115" i="80"/>
  <c r="AS115" i="80" s="1"/>
  <c r="C115" i="80"/>
  <c r="B115" i="80"/>
  <c r="A115" i="80"/>
  <c r="AS96" i="80"/>
  <c r="AR96" i="80"/>
  <c r="AQ96" i="80"/>
  <c r="AP96" i="80"/>
  <c r="AO96" i="80"/>
  <c r="AN96" i="80"/>
  <c r="AM96" i="80"/>
  <c r="AL96" i="80"/>
  <c r="AK96" i="80"/>
  <c r="AJ96" i="80"/>
  <c r="AI96" i="80"/>
  <c r="AH96" i="80"/>
  <c r="AG96" i="80"/>
  <c r="AF96" i="80"/>
  <c r="AE96" i="80"/>
  <c r="AD96" i="80"/>
  <c r="AC96" i="80"/>
  <c r="AB96" i="80"/>
  <c r="AA96" i="80"/>
  <c r="Z96" i="80"/>
  <c r="Y96" i="80"/>
  <c r="X96" i="80"/>
  <c r="W96" i="80"/>
  <c r="V96" i="80"/>
  <c r="U96" i="80"/>
  <c r="T96" i="80"/>
  <c r="S96" i="80"/>
  <c r="R96" i="80"/>
  <c r="Q96" i="80"/>
  <c r="P96" i="80"/>
  <c r="O96" i="80"/>
  <c r="N96" i="80"/>
  <c r="M96" i="80"/>
  <c r="L96" i="80"/>
  <c r="K96" i="80"/>
  <c r="J96" i="80"/>
  <c r="I96" i="80"/>
  <c r="H96" i="80"/>
  <c r="G96" i="80"/>
  <c r="F96" i="80"/>
  <c r="E96" i="80"/>
  <c r="AS95" i="80"/>
  <c r="AR95" i="80"/>
  <c r="AQ95" i="80"/>
  <c r="AP95" i="80"/>
  <c r="AO95" i="80"/>
  <c r="AN95" i="80"/>
  <c r="AM95" i="80"/>
  <c r="AL95" i="80"/>
  <c r="AK95" i="80"/>
  <c r="AJ95" i="80"/>
  <c r="AI95" i="80"/>
  <c r="AH95" i="80"/>
  <c r="AG95" i="80"/>
  <c r="AF95" i="80"/>
  <c r="AE95" i="80"/>
  <c r="AD95" i="80"/>
  <c r="AC95" i="80"/>
  <c r="AB95" i="80"/>
  <c r="AA95" i="80"/>
  <c r="Z95" i="80"/>
  <c r="Y95" i="80"/>
  <c r="X95" i="80"/>
  <c r="W95" i="80"/>
  <c r="V95" i="80"/>
  <c r="U95" i="80"/>
  <c r="T95" i="80"/>
  <c r="S95" i="80"/>
  <c r="R95" i="80"/>
  <c r="Q95" i="80"/>
  <c r="P95" i="80"/>
  <c r="O95" i="80"/>
  <c r="N95" i="80"/>
  <c r="M95" i="80"/>
  <c r="L95" i="80"/>
  <c r="K95" i="80"/>
  <c r="J95" i="80"/>
  <c r="I95" i="80"/>
  <c r="H95" i="80"/>
  <c r="G95" i="80"/>
  <c r="F95" i="80"/>
  <c r="E95" i="80"/>
  <c r="AS94" i="80"/>
  <c r="AR94" i="80"/>
  <c r="AQ94" i="80"/>
  <c r="AP94" i="80"/>
  <c r="AO94" i="80"/>
  <c r="AN94" i="80"/>
  <c r="AM94" i="80"/>
  <c r="AL94" i="80"/>
  <c r="AK94" i="80"/>
  <c r="AJ94" i="80"/>
  <c r="AI94" i="80"/>
  <c r="AH94" i="80"/>
  <c r="AG94" i="80"/>
  <c r="AF94" i="80"/>
  <c r="AE94" i="80"/>
  <c r="AD94" i="80"/>
  <c r="AC94" i="80"/>
  <c r="AB94" i="80"/>
  <c r="AA94" i="80"/>
  <c r="Z94" i="80"/>
  <c r="Y94" i="80"/>
  <c r="X94" i="80"/>
  <c r="W94" i="80"/>
  <c r="V94" i="80"/>
  <c r="U94" i="80"/>
  <c r="T94" i="80"/>
  <c r="S94" i="80"/>
  <c r="R94" i="80"/>
  <c r="Q94" i="80"/>
  <c r="P94" i="80"/>
  <c r="O94" i="80"/>
  <c r="N94" i="80"/>
  <c r="M94" i="80"/>
  <c r="L94" i="80"/>
  <c r="K94" i="80"/>
  <c r="J94" i="80"/>
  <c r="I94" i="80"/>
  <c r="H94" i="80"/>
  <c r="G94" i="80"/>
  <c r="F94" i="80"/>
  <c r="E94" i="80"/>
  <c r="AS93" i="80"/>
  <c r="AR93" i="80"/>
  <c r="AQ93" i="80"/>
  <c r="AP93" i="80"/>
  <c r="AO93" i="80"/>
  <c r="AN93" i="80"/>
  <c r="AM93" i="80"/>
  <c r="AL93" i="80"/>
  <c r="AK93" i="80"/>
  <c r="AJ93" i="80"/>
  <c r="AI93" i="80"/>
  <c r="AH93" i="80"/>
  <c r="AG93" i="80"/>
  <c r="AF93" i="80"/>
  <c r="AE93" i="80"/>
  <c r="AD93" i="80"/>
  <c r="AC93" i="80"/>
  <c r="AB93" i="80"/>
  <c r="AA93" i="80"/>
  <c r="Z93" i="80"/>
  <c r="Y93" i="80"/>
  <c r="X93" i="80"/>
  <c r="W93" i="80"/>
  <c r="V93" i="80"/>
  <c r="U93" i="80"/>
  <c r="T93" i="80"/>
  <c r="S93" i="80"/>
  <c r="R93" i="80"/>
  <c r="Q93" i="80"/>
  <c r="P93" i="80"/>
  <c r="O93" i="80"/>
  <c r="N93" i="80"/>
  <c r="M93" i="80"/>
  <c r="L93" i="80"/>
  <c r="K93" i="80"/>
  <c r="J93" i="80"/>
  <c r="I93" i="80"/>
  <c r="H93" i="80"/>
  <c r="G93" i="80"/>
  <c r="F93" i="80"/>
  <c r="E93" i="80"/>
  <c r="AS92" i="80"/>
  <c r="AR92" i="80"/>
  <c r="AQ92" i="80"/>
  <c r="AP92" i="80"/>
  <c r="AO92" i="80"/>
  <c r="AN92" i="80"/>
  <c r="AM92" i="80"/>
  <c r="AL92" i="80"/>
  <c r="AK92" i="80"/>
  <c r="AJ92" i="80"/>
  <c r="AI92" i="80"/>
  <c r="AH92" i="80"/>
  <c r="AG92" i="80"/>
  <c r="AF92" i="80"/>
  <c r="AE92" i="80"/>
  <c r="AD92" i="80"/>
  <c r="AC92" i="80"/>
  <c r="AB92" i="80"/>
  <c r="AA92" i="80"/>
  <c r="Z92" i="80"/>
  <c r="Y92" i="80"/>
  <c r="X92" i="80"/>
  <c r="W92" i="80"/>
  <c r="V92" i="80"/>
  <c r="U92" i="80"/>
  <c r="T92" i="80"/>
  <c r="S92" i="80"/>
  <c r="R92" i="80"/>
  <c r="Q92" i="80"/>
  <c r="P92" i="80"/>
  <c r="O92" i="80"/>
  <c r="N92" i="80"/>
  <c r="M92" i="80"/>
  <c r="L92" i="80"/>
  <c r="K92" i="80"/>
  <c r="J92" i="80"/>
  <c r="I92" i="80"/>
  <c r="H92" i="80"/>
  <c r="G92" i="80"/>
  <c r="F92" i="80"/>
  <c r="E92" i="80"/>
  <c r="AS91" i="80"/>
  <c r="AR91" i="80"/>
  <c r="AQ91" i="80"/>
  <c r="AP91" i="80"/>
  <c r="AO91" i="80"/>
  <c r="AN91" i="80"/>
  <c r="AM91" i="80"/>
  <c r="AL91" i="80"/>
  <c r="AK91" i="80"/>
  <c r="AJ91" i="80"/>
  <c r="AI91" i="80"/>
  <c r="AH91" i="80"/>
  <c r="AG91" i="80"/>
  <c r="AF91" i="80"/>
  <c r="AE91" i="80"/>
  <c r="AD91" i="80"/>
  <c r="AC91" i="80"/>
  <c r="AB91" i="80"/>
  <c r="AA91" i="80"/>
  <c r="Z91" i="80"/>
  <c r="Y91" i="80"/>
  <c r="X91" i="80"/>
  <c r="W91" i="80"/>
  <c r="V91" i="80"/>
  <c r="U91" i="80"/>
  <c r="T91" i="80"/>
  <c r="S91" i="80"/>
  <c r="R91" i="80"/>
  <c r="Q91" i="80"/>
  <c r="P91" i="80"/>
  <c r="O91" i="80"/>
  <c r="N91" i="80"/>
  <c r="M91" i="80"/>
  <c r="L91" i="80"/>
  <c r="K91" i="80"/>
  <c r="J91" i="80"/>
  <c r="I91" i="80"/>
  <c r="H91" i="80"/>
  <c r="G91" i="80"/>
  <c r="F91" i="80"/>
  <c r="E91" i="80"/>
  <c r="AS90" i="80"/>
  <c r="AR90" i="80"/>
  <c r="AQ90" i="80"/>
  <c r="AP90" i="80"/>
  <c r="AO90" i="80"/>
  <c r="AN90" i="80"/>
  <c r="AM90" i="80"/>
  <c r="AL90" i="80"/>
  <c r="AK90" i="80"/>
  <c r="AJ90" i="80"/>
  <c r="AI90" i="80"/>
  <c r="AH90" i="80"/>
  <c r="AG90" i="80"/>
  <c r="AF90" i="80"/>
  <c r="AE90" i="80"/>
  <c r="AD90" i="80"/>
  <c r="AC90" i="80"/>
  <c r="AB90" i="80"/>
  <c r="AA90" i="80"/>
  <c r="Z90" i="80"/>
  <c r="Y90" i="80"/>
  <c r="X90" i="80"/>
  <c r="W90" i="80"/>
  <c r="V90" i="80"/>
  <c r="U90" i="80"/>
  <c r="T90" i="80"/>
  <c r="S90" i="80"/>
  <c r="R90" i="80"/>
  <c r="Q90" i="80"/>
  <c r="P90" i="80"/>
  <c r="O90" i="80"/>
  <c r="N90" i="80"/>
  <c r="M90" i="80"/>
  <c r="L90" i="80"/>
  <c r="K90" i="80"/>
  <c r="J90" i="80"/>
  <c r="I90" i="80"/>
  <c r="H90" i="80"/>
  <c r="G90" i="80"/>
  <c r="F90" i="80"/>
  <c r="E90" i="80"/>
  <c r="AS89" i="80"/>
  <c r="AR89" i="80"/>
  <c r="AQ89" i="80"/>
  <c r="AP89" i="80"/>
  <c r="AO89" i="80"/>
  <c r="AN89" i="80"/>
  <c r="AM89" i="80"/>
  <c r="AL89" i="80"/>
  <c r="AK89" i="80"/>
  <c r="AJ89" i="80"/>
  <c r="AI89" i="80"/>
  <c r="AH89" i="80"/>
  <c r="AG89" i="80"/>
  <c r="AF89" i="80"/>
  <c r="AE89" i="80"/>
  <c r="AD89" i="80"/>
  <c r="AC89" i="80"/>
  <c r="AB89" i="80"/>
  <c r="AA89" i="80"/>
  <c r="Z89" i="80"/>
  <c r="Y89" i="80"/>
  <c r="X89" i="80"/>
  <c r="W89" i="80"/>
  <c r="V89" i="80"/>
  <c r="U89" i="80"/>
  <c r="T89" i="80"/>
  <c r="S89" i="80"/>
  <c r="R89" i="80"/>
  <c r="Q89" i="80"/>
  <c r="P89" i="80"/>
  <c r="O89" i="80"/>
  <c r="N89" i="80"/>
  <c r="M89" i="80"/>
  <c r="L89" i="80"/>
  <c r="K89" i="80"/>
  <c r="J89" i="80"/>
  <c r="I89" i="80"/>
  <c r="H89" i="80"/>
  <c r="G89" i="80"/>
  <c r="F89" i="80"/>
  <c r="E89" i="80"/>
  <c r="AS88" i="80"/>
  <c r="AR88" i="80"/>
  <c r="AQ88" i="80"/>
  <c r="AP88" i="80"/>
  <c r="AO88" i="80"/>
  <c r="AN88" i="80"/>
  <c r="AM88" i="80"/>
  <c r="AL88" i="80"/>
  <c r="AK88" i="80"/>
  <c r="AJ88" i="80"/>
  <c r="AI88" i="80"/>
  <c r="AH88" i="80"/>
  <c r="AG88" i="80"/>
  <c r="AF88" i="80"/>
  <c r="AE88" i="80"/>
  <c r="AD88" i="80"/>
  <c r="AC88" i="80"/>
  <c r="AB88" i="80"/>
  <c r="AA88" i="80"/>
  <c r="Z88" i="80"/>
  <c r="Y88" i="80"/>
  <c r="X88" i="80"/>
  <c r="W88" i="80"/>
  <c r="V88" i="80"/>
  <c r="U88" i="80"/>
  <c r="T88" i="80"/>
  <c r="S88" i="80"/>
  <c r="R88" i="80"/>
  <c r="Q88" i="80"/>
  <c r="P88" i="80"/>
  <c r="O88" i="80"/>
  <c r="N88" i="80"/>
  <c r="M88" i="80"/>
  <c r="L88" i="80"/>
  <c r="K88" i="80"/>
  <c r="J88" i="80"/>
  <c r="I88" i="80"/>
  <c r="H88" i="80"/>
  <c r="G88" i="80"/>
  <c r="F88" i="80"/>
  <c r="E88" i="80"/>
  <c r="D88" i="80"/>
  <c r="C88" i="80"/>
  <c r="B88" i="80"/>
  <c r="A88" i="80"/>
  <c r="AS87" i="80"/>
  <c r="AR87" i="80"/>
  <c r="AQ87" i="80"/>
  <c r="AP87" i="80"/>
  <c r="AO87" i="80"/>
  <c r="AN87" i="80"/>
  <c r="AM87" i="80"/>
  <c r="AL87" i="80"/>
  <c r="AK87" i="80"/>
  <c r="AJ87" i="80"/>
  <c r="AI87" i="80"/>
  <c r="AH87" i="80"/>
  <c r="AG87" i="80"/>
  <c r="AF87" i="80"/>
  <c r="AE87" i="80"/>
  <c r="AD87" i="80"/>
  <c r="AC87" i="80"/>
  <c r="AB87" i="80"/>
  <c r="AA87" i="80"/>
  <c r="Z87" i="80"/>
  <c r="Y87" i="80"/>
  <c r="X87" i="80"/>
  <c r="W87" i="80"/>
  <c r="V87" i="80"/>
  <c r="U87" i="80"/>
  <c r="T87" i="80"/>
  <c r="S87" i="80"/>
  <c r="R87" i="80"/>
  <c r="Q87" i="80"/>
  <c r="P87" i="80"/>
  <c r="O87" i="80"/>
  <c r="L87" i="80"/>
  <c r="K87" i="80"/>
  <c r="J87" i="80"/>
  <c r="I87" i="80"/>
  <c r="H87" i="80"/>
  <c r="G87" i="80"/>
  <c r="F87" i="80"/>
  <c r="E87" i="80"/>
  <c r="D87" i="80"/>
  <c r="C87" i="80"/>
  <c r="B87" i="80"/>
  <c r="A87" i="80"/>
  <c r="AS86" i="80"/>
  <c r="AR86" i="80"/>
  <c r="AQ86" i="80"/>
  <c r="AP86" i="80"/>
  <c r="AO86" i="80"/>
  <c r="AN86" i="80"/>
  <c r="AM86" i="80"/>
  <c r="AL86" i="80"/>
  <c r="AK86" i="80"/>
  <c r="AJ86" i="80"/>
  <c r="AI86" i="80"/>
  <c r="AH86" i="80"/>
  <c r="AG86" i="80"/>
  <c r="AF86" i="80"/>
  <c r="AE86" i="80"/>
  <c r="AD86" i="80"/>
  <c r="AC86" i="80"/>
  <c r="AB86" i="80"/>
  <c r="AA86" i="80"/>
  <c r="Z86" i="80"/>
  <c r="Y86" i="80"/>
  <c r="X86" i="80"/>
  <c r="W86" i="80"/>
  <c r="V86" i="80"/>
  <c r="U86" i="80"/>
  <c r="T86" i="80"/>
  <c r="S86" i="80"/>
  <c r="R86" i="80"/>
  <c r="O86" i="80"/>
  <c r="K86" i="80"/>
  <c r="J86" i="80"/>
  <c r="I86" i="80"/>
  <c r="H86" i="80"/>
  <c r="G86" i="80"/>
  <c r="F86" i="80"/>
  <c r="E86" i="80"/>
  <c r="D86" i="80"/>
  <c r="C86" i="80"/>
  <c r="B86" i="80"/>
  <c r="A86" i="80"/>
  <c r="AS85" i="80"/>
  <c r="AR85" i="80"/>
  <c r="AQ85" i="80"/>
  <c r="AP85" i="80"/>
  <c r="AO85" i="80"/>
  <c r="AN85" i="80"/>
  <c r="AM85" i="80"/>
  <c r="AL85" i="80"/>
  <c r="AK85" i="80"/>
  <c r="AJ85" i="80"/>
  <c r="AI85" i="80"/>
  <c r="AH85" i="80"/>
  <c r="AG85" i="80"/>
  <c r="AF85" i="80"/>
  <c r="AE85" i="80"/>
  <c r="AD85" i="80"/>
  <c r="AC85" i="80"/>
  <c r="AB85" i="80"/>
  <c r="AA85" i="80"/>
  <c r="Z85" i="80"/>
  <c r="Y85" i="80"/>
  <c r="X85" i="80"/>
  <c r="W85" i="80"/>
  <c r="V85" i="80"/>
  <c r="U85" i="80"/>
  <c r="T85" i="80"/>
  <c r="S85" i="80"/>
  <c r="R85" i="80"/>
  <c r="O85" i="80"/>
  <c r="M85" i="80"/>
  <c r="L85" i="80"/>
  <c r="K85" i="80"/>
  <c r="I85" i="80"/>
  <c r="H85" i="80"/>
  <c r="G85" i="80"/>
  <c r="F85" i="80"/>
  <c r="E85" i="80"/>
  <c r="D85" i="80"/>
  <c r="C85" i="80"/>
  <c r="B85" i="80"/>
  <c r="A85" i="80"/>
  <c r="AS84" i="80"/>
  <c r="AR84" i="80"/>
  <c r="AQ84" i="80"/>
  <c r="AP84" i="80"/>
  <c r="AO84" i="80"/>
  <c r="AN84" i="80"/>
  <c r="AM84" i="80"/>
  <c r="AL84" i="80"/>
  <c r="AK84" i="80"/>
  <c r="AJ84" i="80"/>
  <c r="AI84" i="80"/>
  <c r="AH84" i="80"/>
  <c r="AG84" i="80"/>
  <c r="AF84" i="80"/>
  <c r="AE84" i="80"/>
  <c r="AD84" i="80"/>
  <c r="AC84" i="80"/>
  <c r="AB84" i="80"/>
  <c r="AA84" i="80"/>
  <c r="Z84" i="80"/>
  <c r="Y84" i="80"/>
  <c r="X84" i="80"/>
  <c r="W84" i="80"/>
  <c r="V84" i="80"/>
  <c r="U84" i="80"/>
  <c r="T84" i="80"/>
  <c r="S84" i="80"/>
  <c r="R84" i="80"/>
  <c r="Q84" i="80"/>
  <c r="P84" i="80"/>
  <c r="O84" i="80"/>
  <c r="N84" i="80"/>
  <c r="M84" i="80"/>
  <c r="L84" i="80"/>
  <c r="J84" i="80"/>
  <c r="I84" i="80"/>
  <c r="H84" i="80"/>
  <c r="G84" i="80"/>
  <c r="F84" i="80"/>
  <c r="E84" i="80"/>
  <c r="D84" i="80"/>
  <c r="C84" i="80"/>
  <c r="B84" i="80"/>
  <c r="A84" i="80"/>
  <c r="AS83" i="80"/>
  <c r="AR83" i="80"/>
  <c r="AQ83" i="80"/>
  <c r="AP83" i="80"/>
  <c r="AO83" i="80"/>
  <c r="AN83" i="80"/>
  <c r="AM83" i="80"/>
  <c r="AL83" i="80"/>
  <c r="AK83" i="80"/>
  <c r="AJ83" i="80"/>
  <c r="AI83" i="80"/>
  <c r="AH83" i="80"/>
  <c r="AG83" i="80"/>
  <c r="AF83" i="80"/>
  <c r="AE83" i="80"/>
  <c r="AD83" i="80"/>
  <c r="AC83" i="80"/>
  <c r="AB83" i="80"/>
  <c r="AA83" i="80"/>
  <c r="Z83" i="80"/>
  <c r="Y83" i="80"/>
  <c r="X83" i="80"/>
  <c r="W83" i="80"/>
  <c r="V83" i="80"/>
  <c r="U83" i="80"/>
  <c r="T83" i="80"/>
  <c r="S83" i="80"/>
  <c r="R83" i="80"/>
  <c r="Q83" i="80"/>
  <c r="O83" i="80"/>
  <c r="N83" i="80"/>
  <c r="M83" i="80"/>
  <c r="I83" i="80"/>
  <c r="H83" i="80"/>
  <c r="G83" i="80"/>
  <c r="F83" i="80"/>
  <c r="E83" i="80"/>
  <c r="D83" i="80"/>
  <c r="C83" i="80"/>
  <c r="B83" i="80"/>
  <c r="A83" i="80"/>
  <c r="AS82" i="80"/>
  <c r="AR82" i="80"/>
  <c r="AQ82" i="80"/>
  <c r="AP82" i="80"/>
  <c r="AO82" i="80"/>
  <c r="AN82" i="80"/>
  <c r="AM82" i="80"/>
  <c r="AL82" i="80"/>
  <c r="AK82" i="80"/>
  <c r="AJ82" i="80"/>
  <c r="AI82" i="80"/>
  <c r="AH82" i="80"/>
  <c r="AG82" i="80"/>
  <c r="AF82" i="80"/>
  <c r="AE82" i="80"/>
  <c r="AD82" i="80"/>
  <c r="AC82" i="80"/>
  <c r="AB82" i="80"/>
  <c r="AA82" i="80"/>
  <c r="Z82" i="80"/>
  <c r="Y82" i="80"/>
  <c r="X82" i="80"/>
  <c r="W82" i="80"/>
  <c r="V82" i="80"/>
  <c r="U82" i="80"/>
  <c r="T82" i="80"/>
  <c r="S82" i="80"/>
  <c r="R82" i="80"/>
  <c r="Q82" i="80"/>
  <c r="P82" i="80"/>
  <c r="N82" i="80"/>
  <c r="M82" i="80"/>
  <c r="L82" i="80"/>
  <c r="K82" i="80"/>
  <c r="J82" i="80"/>
  <c r="I82" i="80"/>
  <c r="H82" i="80"/>
  <c r="G82" i="80"/>
  <c r="F82" i="80"/>
  <c r="E82" i="80"/>
  <c r="D82" i="80"/>
  <c r="C82" i="80"/>
  <c r="B82" i="80"/>
  <c r="A82" i="80"/>
  <c r="AS81" i="80"/>
  <c r="AQ81" i="80"/>
  <c r="AO81" i="80"/>
  <c r="AN81" i="80"/>
  <c r="AM81" i="80"/>
  <c r="AK81" i="80"/>
  <c r="AI81" i="80"/>
  <c r="AG81" i="80"/>
  <c r="AF81" i="80"/>
  <c r="AD81" i="80"/>
  <c r="AC81" i="80"/>
  <c r="AA81" i="80"/>
  <c r="Y81" i="80"/>
  <c r="X81" i="80"/>
  <c r="W81" i="80"/>
  <c r="U81" i="80"/>
  <c r="S81" i="80"/>
  <c r="R81" i="80"/>
  <c r="Q81" i="80"/>
  <c r="P81" i="80"/>
  <c r="O81" i="80"/>
  <c r="N81" i="80"/>
  <c r="M81" i="80"/>
  <c r="K81" i="80"/>
  <c r="J81" i="80"/>
  <c r="I81" i="80"/>
  <c r="H81" i="80"/>
  <c r="G81" i="80"/>
  <c r="F81" i="80"/>
  <c r="E81" i="80"/>
  <c r="D81" i="80"/>
  <c r="C81" i="80"/>
  <c r="B81" i="80"/>
  <c r="A81" i="80"/>
  <c r="AS80" i="80"/>
  <c r="AQ80" i="80"/>
  <c r="AP80" i="80"/>
  <c r="AN80" i="80"/>
  <c r="AL80" i="80"/>
  <c r="AK80" i="80"/>
  <c r="AJ80" i="80"/>
  <c r="AH80" i="80"/>
  <c r="AF80" i="80"/>
  <c r="AD80" i="80"/>
  <c r="AC80" i="80"/>
  <c r="AA80" i="80"/>
  <c r="Z80" i="80"/>
  <c r="X80" i="80"/>
  <c r="V80" i="80"/>
  <c r="U80" i="80"/>
  <c r="T80" i="80"/>
  <c r="S80" i="80"/>
  <c r="R80" i="80"/>
  <c r="Q80" i="80"/>
  <c r="P80" i="80"/>
  <c r="O80" i="80"/>
  <c r="N80" i="80"/>
  <c r="M80" i="80"/>
  <c r="L80" i="80"/>
  <c r="K80" i="80"/>
  <c r="I80" i="80"/>
  <c r="H80" i="80"/>
  <c r="G80" i="80"/>
  <c r="F80" i="80"/>
  <c r="E80" i="80"/>
  <c r="D80" i="80"/>
  <c r="C80" i="80"/>
  <c r="B80" i="80"/>
  <c r="A80" i="80"/>
  <c r="AS75" i="80"/>
  <c r="AR75" i="80"/>
  <c r="AQ75" i="80"/>
  <c r="AP75" i="80"/>
  <c r="AO75" i="80"/>
  <c r="AN75" i="80"/>
  <c r="AM75" i="80"/>
  <c r="AL75" i="80"/>
  <c r="AK75" i="80"/>
  <c r="AJ75" i="80"/>
  <c r="AI75" i="80"/>
  <c r="AH75" i="80"/>
  <c r="AG75" i="80"/>
  <c r="AF75" i="80"/>
  <c r="AE75" i="80"/>
  <c r="AD75" i="80"/>
  <c r="AC75" i="80"/>
  <c r="AB75" i="80"/>
  <c r="AA75" i="80"/>
  <c r="Z75" i="80"/>
  <c r="Y75" i="80"/>
  <c r="X75" i="80"/>
  <c r="W75" i="80"/>
  <c r="V75" i="80"/>
  <c r="U75" i="80"/>
  <c r="T75" i="80"/>
  <c r="S75" i="80"/>
  <c r="R75" i="80"/>
  <c r="Q75" i="80"/>
  <c r="P75" i="80"/>
  <c r="O75" i="80"/>
  <c r="N75" i="80"/>
  <c r="M75" i="80"/>
  <c r="L75" i="80"/>
  <c r="K75" i="80"/>
  <c r="J75" i="80"/>
  <c r="I75" i="80"/>
  <c r="H75" i="80"/>
  <c r="G75" i="80"/>
  <c r="F75" i="80"/>
  <c r="E75" i="80"/>
  <c r="D54" i="80"/>
  <c r="C54" i="80"/>
  <c r="B54" i="80"/>
  <c r="A54" i="80"/>
  <c r="D53" i="80"/>
  <c r="C53" i="80"/>
  <c r="B53" i="80"/>
  <c r="A53" i="80"/>
  <c r="D52" i="80"/>
  <c r="C52" i="80"/>
  <c r="B52" i="80"/>
  <c r="A52" i="80"/>
  <c r="D51" i="80"/>
  <c r="C51" i="80"/>
  <c r="B51" i="80"/>
  <c r="A51" i="80"/>
  <c r="D50" i="80"/>
  <c r="C50" i="80"/>
  <c r="B50" i="80"/>
  <c r="A50" i="80"/>
  <c r="D49" i="80"/>
  <c r="C49" i="80"/>
  <c r="B49" i="80"/>
  <c r="A49" i="80"/>
  <c r="D48" i="80"/>
  <c r="C48" i="80"/>
  <c r="B48" i="80"/>
  <c r="A48" i="80"/>
  <c r="D47" i="80"/>
  <c r="C47" i="80"/>
  <c r="B47" i="80"/>
  <c r="A47" i="80"/>
  <c r="D46" i="80"/>
  <c r="C46" i="80"/>
  <c r="B46" i="80"/>
  <c r="A46" i="80"/>
  <c r="D45" i="80"/>
  <c r="C45" i="80"/>
  <c r="B45" i="80"/>
  <c r="A45" i="80"/>
  <c r="R40" i="80"/>
  <c r="O40" i="80"/>
  <c r="I40" i="80"/>
  <c r="H40" i="80"/>
  <c r="G40" i="80"/>
  <c r="F40" i="80"/>
  <c r="E40" i="80"/>
  <c r="N87" i="80"/>
  <c r="M40" i="80"/>
  <c r="Q86" i="80"/>
  <c r="P86" i="80"/>
  <c r="N86" i="80"/>
  <c r="M86" i="80"/>
  <c r="L86" i="80"/>
  <c r="Q85" i="80"/>
  <c r="P85" i="80"/>
  <c r="N85" i="80"/>
  <c r="J15" i="80"/>
  <c r="J85" i="80" s="1"/>
  <c r="K84" i="80"/>
  <c r="J14" i="80"/>
  <c r="P83" i="80"/>
  <c r="N40" i="80"/>
  <c r="L83" i="80"/>
  <c r="K83" i="80"/>
  <c r="J13" i="80"/>
  <c r="J83" i="80" s="1"/>
  <c r="Q12" i="80"/>
  <c r="P12" i="80"/>
  <c r="O12" i="80"/>
  <c r="O82" i="80" s="1"/>
  <c r="N12" i="80"/>
  <c r="M12" i="80"/>
  <c r="L12" i="80"/>
  <c r="K12" i="80"/>
  <c r="K40" i="80" s="1"/>
  <c r="J12" i="80"/>
  <c r="AR81" i="80"/>
  <c r="AP81" i="80"/>
  <c r="AL81" i="80"/>
  <c r="AJ81" i="80"/>
  <c r="AH81" i="80"/>
  <c r="AE81" i="80"/>
  <c r="AB81" i="80"/>
  <c r="Z81" i="80"/>
  <c r="V81" i="80"/>
  <c r="T81" i="80"/>
  <c r="J11" i="80"/>
  <c r="AR80" i="80"/>
  <c r="AO80" i="80"/>
  <c r="AM80" i="80"/>
  <c r="AI80" i="80"/>
  <c r="AG80" i="80"/>
  <c r="AE80" i="80"/>
  <c r="AB80" i="80"/>
  <c r="Y80" i="80"/>
  <c r="W80" i="80"/>
  <c r="J10" i="80"/>
  <c r="J80" i="80" s="1"/>
  <c r="D123" i="73"/>
  <c r="C123" i="73"/>
  <c r="B123" i="73"/>
  <c r="A123" i="73"/>
  <c r="D131" i="71"/>
  <c r="D130" i="71"/>
  <c r="D129" i="71"/>
  <c r="D128" i="71"/>
  <c r="C131" i="71"/>
  <c r="C130" i="71"/>
  <c r="C129" i="71"/>
  <c r="C128" i="71"/>
  <c r="A131" i="71"/>
  <c r="A130" i="71"/>
  <c r="A129" i="71"/>
  <c r="A128" i="71"/>
  <c r="D97" i="71"/>
  <c r="D96" i="71"/>
  <c r="D95" i="71"/>
  <c r="D94" i="71"/>
  <c r="C97" i="71"/>
  <c r="C96" i="71"/>
  <c r="C95" i="71"/>
  <c r="C94" i="71"/>
  <c r="A97" i="71"/>
  <c r="A96" i="71"/>
  <c r="A95" i="71"/>
  <c r="A94" i="71"/>
  <c r="C65" i="71"/>
  <c r="D65" i="71"/>
  <c r="D64" i="71"/>
  <c r="D63" i="71"/>
  <c r="D62" i="71"/>
  <c r="C64" i="71"/>
  <c r="C63" i="71"/>
  <c r="A65" i="71"/>
  <c r="A64" i="71"/>
  <c r="A63" i="71"/>
  <c r="C62" i="71"/>
  <c r="A62" i="71"/>
  <c r="F6" i="42"/>
  <c r="D6" i="42"/>
  <c r="F3" i="42"/>
  <c r="F2" i="42"/>
  <c r="D69" i="79"/>
  <c r="D52" i="79"/>
  <c r="D18" i="79"/>
  <c r="P168" i="72"/>
  <c r="P127" i="71"/>
  <c r="I180" i="76"/>
  <c r="H180" i="76"/>
  <c r="G180" i="76"/>
  <c r="F180" i="76"/>
  <c r="E180" i="76"/>
  <c r="O159" i="71"/>
  <c r="O165" i="71" s="1"/>
  <c r="O127" i="71"/>
  <c r="H183" i="82" l="1"/>
  <c r="I180" i="82"/>
  <c r="I184" i="82"/>
  <c r="J181" i="82"/>
  <c r="H184" i="82"/>
  <c r="H180" i="81"/>
  <c r="G179" i="81"/>
  <c r="F182" i="81"/>
  <c r="F121" i="80"/>
  <c r="P119" i="80"/>
  <c r="S119" i="80"/>
  <c r="Z119" i="80"/>
  <c r="AA119" i="80"/>
  <c r="AQ119" i="80"/>
  <c r="AR119" i="80"/>
  <c r="W118" i="80"/>
  <c r="P120" i="80"/>
  <c r="AE120" i="80"/>
  <c r="AM120" i="80"/>
  <c r="K123" i="80"/>
  <c r="S123" i="80"/>
  <c r="E110" i="80"/>
  <c r="AB123" i="80"/>
  <c r="AF123" i="80"/>
  <c r="AI123" i="80"/>
  <c r="AP123" i="80"/>
  <c r="Z123" i="80"/>
  <c r="AD115" i="80"/>
  <c r="U118" i="80"/>
  <c r="I121" i="80"/>
  <c r="AF115" i="80"/>
  <c r="AN118" i="80"/>
  <c r="G120" i="80"/>
  <c r="V121" i="80"/>
  <c r="AM115" i="80"/>
  <c r="O120" i="80"/>
  <c r="Z121" i="80"/>
  <c r="Q120" i="80"/>
  <c r="AH121" i="80"/>
  <c r="S120" i="80"/>
  <c r="AL121" i="80"/>
  <c r="W120" i="80"/>
  <c r="AP121" i="80"/>
  <c r="S110" i="80"/>
  <c r="E116" i="80"/>
  <c r="S116" i="80"/>
  <c r="U116" i="80"/>
  <c r="W116" i="80"/>
  <c r="Z116" i="80"/>
  <c r="AA116" i="80"/>
  <c r="P115" i="80"/>
  <c r="AP116" i="80"/>
  <c r="AR123" i="80"/>
  <c r="AQ123" i="80"/>
  <c r="J123" i="80"/>
  <c r="AI110" i="80"/>
  <c r="L123" i="80"/>
  <c r="P123" i="80"/>
  <c r="AA123" i="80"/>
  <c r="O110" i="80"/>
  <c r="R121" i="80"/>
  <c r="Y121" i="80"/>
  <c r="AG121" i="80"/>
  <c r="AO121" i="80"/>
  <c r="J121" i="80"/>
  <c r="Q121" i="80"/>
  <c r="AF120" i="80"/>
  <c r="AG120" i="80"/>
  <c r="AI120" i="80"/>
  <c r="AL120" i="80"/>
  <c r="M120" i="80"/>
  <c r="AS120" i="80"/>
  <c r="N120" i="80"/>
  <c r="V120" i="80"/>
  <c r="AD120" i="80"/>
  <c r="J119" i="80"/>
  <c r="K119" i="80"/>
  <c r="L119" i="80"/>
  <c r="P110" i="80"/>
  <c r="AQ110" i="80"/>
  <c r="N119" i="80"/>
  <c r="AB119" i="80"/>
  <c r="AF119" i="80"/>
  <c r="AI119" i="80"/>
  <c r="AH110" i="80"/>
  <c r="AP119" i="80"/>
  <c r="I118" i="80"/>
  <c r="AC118" i="80"/>
  <c r="AD118" i="80"/>
  <c r="K118" i="80"/>
  <c r="AE118" i="80"/>
  <c r="J118" i="80"/>
  <c r="M118" i="80"/>
  <c r="AF118" i="80"/>
  <c r="N118" i="80"/>
  <c r="AG118" i="80"/>
  <c r="O118" i="80"/>
  <c r="AK110" i="80"/>
  <c r="AI118" i="80"/>
  <c r="AL110" i="80"/>
  <c r="P118" i="80"/>
  <c r="AK118" i="80"/>
  <c r="Q118" i="80"/>
  <c r="AL118" i="80"/>
  <c r="AP118" i="80"/>
  <c r="S118" i="80"/>
  <c r="AM118" i="80"/>
  <c r="V118" i="80"/>
  <c r="AO118" i="80"/>
  <c r="E118" i="80"/>
  <c r="AQ118" i="80"/>
  <c r="X118" i="80"/>
  <c r="F118" i="80"/>
  <c r="Y118" i="80"/>
  <c r="AS118" i="80"/>
  <c r="Z118" i="80"/>
  <c r="G118" i="80"/>
  <c r="H118" i="80"/>
  <c r="AA118" i="80"/>
  <c r="AK116" i="80"/>
  <c r="AM116" i="80"/>
  <c r="G116" i="80"/>
  <c r="AQ116" i="80"/>
  <c r="J116" i="80"/>
  <c r="K116" i="80"/>
  <c r="Q116" i="80"/>
  <c r="AF110" i="80"/>
  <c r="R116" i="80"/>
  <c r="AG116" i="80"/>
  <c r="AH116" i="80"/>
  <c r="AI116" i="80"/>
  <c r="F110" i="80"/>
  <c r="F167" i="80" s="1"/>
  <c r="X110" i="80"/>
  <c r="AM110" i="80"/>
  <c r="W110" i="80"/>
  <c r="G110" i="80"/>
  <c r="H110" i="80"/>
  <c r="AA110" i="80"/>
  <c r="AN110" i="80"/>
  <c r="AG110" i="80"/>
  <c r="AD110" i="80"/>
  <c r="Y110" i="80"/>
  <c r="AO110" i="80"/>
  <c r="U110" i="80"/>
  <c r="AC110" i="80"/>
  <c r="R110" i="80"/>
  <c r="K110" i="80"/>
  <c r="I110" i="80"/>
  <c r="G115" i="80"/>
  <c r="N115" i="80"/>
  <c r="AS110" i="80"/>
  <c r="O115" i="80"/>
  <c r="AP110" i="80"/>
  <c r="Q110" i="80"/>
  <c r="J110" i="80"/>
  <c r="N110" i="80"/>
  <c r="AJ110" i="80"/>
  <c r="AB110" i="80"/>
  <c r="V110" i="80"/>
  <c r="T110" i="80"/>
  <c r="L81" i="80"/>
  <c r="L110" i="80" s="1"/>
  <c r="L40" i="80"/>
  <c r="Z110" i="80"/>
  <c r="AR110" i="80"/>
  <c r="AE110" i="80"/>
  <c r="V117" i="80"/>
  <c r="J40" i="80"/>
  <c r="Q115" i="80"/>
  <c r="AG115" i="80"/>
  <c r="T116" i="80"/>
  <c r="AJ116" i="80"/>
  <c r="G117" i="80"/>
  <c r="W117" i="80"/>
  <c r="AM117" i="80"/>
  <c r="M119" i="80"/>
  <c r="AC119" i="80"/>
  <c r="AS119" i="80"/>
  <c r="S121" i="80"/>
  <c r="AI121" i="80"/>
  <c r="M123" i="80"/>
  <c r="AC123" i="80"/>
  <c r="AS123" i="80"/>
  <c r="AJ117" i="80"/>
  <c r="F117" i="80"/>
  <c r="AL117" i="80"/>
  <c r="M87" i="80"/>
  <c r="M110" i="80" s="1"/>
  <c r="R115" i="80"/>
  <c r="AH115" i="80"/>
  <c r="H117" i="80"/>
  <c r="X117" i="80"/>
  <c r="AN117" i="80"/>
  <c r="AD119" i="80"/>
  <c r="T121" i="80"/>
  <c r="AJ121" i="80"/>
  <c r="N123" i="80"/>
  <c r="AD123" i="80"/>
  <c r="S115" i="80"/>
  <c r="AI115" i="80"/>
  <c r="F116" i="80"/>
  <c r="V116" i="80"/>
  <c r="AL116" i="80"/>
  <c r="I117" i="80"/>
  <c r="Y117" i="80"/>
  <c r="AO117" i="80"/>
  <c r="L118" i="80"/>
  <c r="AB118" i="80"/>
  <c r="AR118" i="80"/>
  <c r="O119" i="80"/>
  <c r="AE119" i="80"/>
  <c r="R120" i="80"/>
  <c r="AH120" i="80"/>
  <c r="E121" i="80"/>
  <c r="U121" i="80"/>
  <c r="AK121" i="80"/>
  <c r="O123" i="80"/>
  <c r="AE123" i="80"/>
  <c r="T115" i="80"/>
  <c r="AJ115" i="80"/>
  <c r="J117" i="80"/>
  <c r="Z117" i="80"/>
  <c r="AP117" i="80"/>
  <c r="E115" i="80"/>
  <c r="U115" i="80"/>
  <c r="AK115" i="80"/>
  <c r="H116" i="80"/>
  <c r="X116" i="80"/>
  <c r="AN116" i="80"/>
  <c r="K117" i="80"/>
  <c r="AA117" i="80"/>
  <c r="AQ117" i="80"/>
  <c r="Q119" i="80"/>
  <c r="AG119" i="80"/>
  <c r="T120" i="80"/>
  <c r="AJ120" i="80"/>
  <c r="G121" i="80"/>
  <c r="W121" i="80"/>
  <c r="AM121" i="80"/>
  <c r="Q123" i="80"/>
  <c r="AG123" i="80"/>
  <c r="F115" i="80"/>
  <c r="V115" i="80"/>
  <c r="AL115" i="80"/>
  <c r="I116" i="80"/>
  <c r="Y116" i="80"/>
  <c r="AO116" i="80"/>
  <c r="L117" i="80"/>
  <c r="AB117" i="80"/>
  <c r="AR117" i="80"/>
  <c r="R119" i="80"/>
  <c r="AH119" i="80"/>
  <c r="E120" i="80"/>
  <c r="U120" i="80"/>
  <c r="AK120" i="80"/>
  <c r="H121" i="80"/>
  <c r="X121" i="80"/>
  <c r="AN121" i="80"/>
  <c r="R123" i="80"/>
  <c r="AH123" i="80"/>
  <c r="F168" i="80"/>
  <c r="I115" i="80"/>
  <c r="Y115" i="80"/>
  <c r="AO115" i="80"/>
  <c r="L116" i="80"/>
  <c r="AB116" i="80"/>
  <c r="AR116" i="80"/>
  <c r="O117" i="80"/>
  <c r="AE117" i="80"/>
  <c r="R118" i="80"/>
  <c r="AH118" i="80"/>
  <c r="E119" i="80"/>
  <c r="U119" i="80"/>
  <c r="AK119" i="80"/>
  <c r="H120" i="80"/>
  <c r="X120" i="80"/>
  <c r="AN120" i="80"/>
  <c r="K121" i="80"/>
  <c r="AA121" i="80"/>
  <c r="AQ121" i="80"/>
  <c r="E123" i="80"/>
  <c r="U123" i="80"/>
  <c r="AK123" i="80"/>
  <c r="U117" i="80"/>
  <c r="P40" i="80"/>
  <c r="AC117" i="80"/>
  <c r="Q40" i="80"/>
  <c r="H115" i="80"/>
  <c r="AN115" i="80"/>
  <c r="T119" i="80"/>
  <c r="T123" i="80"/>
  <c r="Z115" i="80"/>
  <c r="AP115" i="80"/>
  <c r="M116" i="80"/>
  <c r="AC116" i="80"/>
  <c r="AS116" i="80"/>
  <c r="P117" i="80"/>
  <c r="AF117" i="80"/>
  <c r="F119" i="80"/>
  <c r="V119" i="80"/>
  <c r="AL119" i="80"/>
  <c r="I120" i="80"/>
  <c r="Y120" i="80"/>
  <c r="L121" i="80"/>
  <c r="AB121" i="80"/>
  <c r="AR121" i="80"/>
  <c r="F123" i="80"/>
  <c r="V123" i="80"/>
  <c r="AL123" i="80"/>
  <c r="K115" i="80"/>
  <c r="AA115" i="80"/>
  <c r="AQ115" i="80"/>
  <c r="N116" i="80"/>
  <c r="AD116" i="80"/>
  <c r="Q117" i="80"/>
  <c r="AG117" i="80"/>
  <c r="T118" i="80"/>
  <c r="G119" i="80"/>
  <c r="W119" i="80"/>
  <c r="AM119" i="80"/>
  <c r="J120" i="80"/>
  <c r="Z120" i="80"/>
  <c r="AP120" i="80"/>
  <c r="M121" i="80"/>
  <c r="AC121" i="80"/>
  <c r="AS121" i="80"/>
  <c r="G123" i="80"/>
  <c r="W123" i="80"/>
  <c r="AM123" i="80"/>
  <c r="T117" i="80"/>
  <c r="E117" i="80"/>
  <c r="AK117" i="80"/>
  <c r="M117" i="80"/>
  <c r="AS117" i="80"/>
  <c r="X115" i="80"/>
  <c r="N117" i="80"/>
  <c r="AD117" i="80"/>
  <c r="AJ119" i="80"/>
  <c r="AJ123" i="80"/>
  <c r="J115" i="80"/>
  <c r="AO120" i="80"/>
  <c r="L115" i="80"/>
  <c r="AB115" i="80"/>
  <c r="AR115" i="80"/>
  <c r="O116" i="80"/>
  <c r="AE116" i="80"/>
  <c r="R117" i="80"/>
  <c r="AH117" i="80"/>
  <c r="H119" i="80"/>
  <c r="X119" i="80"/>
  <c r="AN119" i="80"/>
  <c r="K120" i="80"/>
  <c r="AA120" i="80"/>
  <c r="AQ120" i="80"/>
  <c r="N121" i="80"/>
  <c r="AD121" i="80"/>
  <c r="H123" i="80"/>
  <c r="X123" i="80"/>
  <c r="AN123" i="80"/>
  <c r="M115" i="80"/>
  <c r="AC115" i="80"/>
  <c r="P116" i="80"/>
  <c r="S117" i="80"/>
  <c r="I119" i="80"/>
  <c r="Y119" i="80"/>
  <c r="L120" i="80"/>
  <c r="AB120" i="80"/>
  <c r="O121" i="80"/>
  <c r="I123" i="80"/>
  <c r="Y123" i="80"/>
  <c r="E84" i="77"/>
  <c r="P120" i="77"/>
  <c r="O120" i="77"/>
  <c r="N120" i="77"/>
  <c r="M120" i="77"/>
  <c r="L120" i="77"/>
  <c r="K120" i="77"/>
  <c r="J120" i="77"/>
  <c r="I120" i="77"/>
  <c r="H120" i="77"/>
  <c r="G120" i="77"/>
  <c r="F120" i="77"/>
  <c r="E120" i="77"/>
  <c r="P119" i="77"/>
  <c r="O119" i="77"/>
  <c r="N119" i="77"/>
  <c r="M119" i="77"/>
  <c r="L119" i="77"/>
  <c r="K119" i="77"/>
  <c r="J119" i="77"/>
  <c r="I119" i="77"/>
  <c r="H119" i="77"/>
  <c r="G119" i="77"/>
  <c r="F119" i="77"/>
  <c r="E119" i="77"/>
  <c r="P118" i="77"/>
  <c r="O118" i="77"/>
  <c r="N118" i="77"/>
  <c r="M118" i="77"/>
  <c r="L118" i="77"/>
  <c r="K118" i="77"/>
  <c r="J118" i="77"/>
  <c r="I118" i="77"/>
  <c r="H118" i="77"/>
  <c r="G118" i="77"/>
  <c r="F118" i="77"/>
  <c r="E118" i="77"/>
  <c r="P117" i="77"/>
  <c r="O117" i="77"/>
  <c r="N117" i="77"/>
  <c r="M117" i="77"/>
  <c r="L117" i="77"/>
  <c r="K117" i="77"/>
  <c r="J117" i="77"/>
  <c r="I117" i="77"/>
  <c r="H117" i="77"/>
  <c r="G117" i="77"/>
  <c r="F117" i="77"/>
  <c r="P15" i="77"/>
  <c r="O15" i="77"/>
  <c r="N15" i="77"/>
  <c r="M15" i="77"/>
  <c r="L15" i="77"/>
  <c r="K15" i="77"/>
  <c r="J15" i="77"/>
  <c r="I15" i="77"/>
  <c r="H15" i="77"/>
  <c r="G15" i="77"/>
  <c r="P14" i="77"/>
  <c r="O14" i="77"/>
  <c r="N14" i="77"/>
  <c r="M14" i="77"/>
  <c r="L14" i="77"/>
  <c r="K14" i="77"/>
  <c r="J14" i="77"/>
  <c r="I14" i="77"/>
  <c r="H14" i="77"/>
  <c r="G14" i="77"/>
  <c r="P13" i="77"/>
  <c r="O13" i="77"/>
  <c r="N13" i="77"/>
  <c r="M13" i="77"/>
  <c r="L13" i="77"/>
  <c r="K13" i="77"/>
  <c r="J13" i="77"/>
  <c r="I13" i="77"/>
  <c r="H13" i="77"/>
  <c r="G13" i="77"/>
  <c r="P12" i="77"/>
  <c r="O12" i="77"/>
  <c r="N12" i="77"/>
  <c r="M12" i="77"/>
  <c r="L12" i="77"/>
  <c r="K12" i="77"/>
  <c r="J12" i="77"/>
  <c r="I12" i="77"/>
  <c r="H12" i="77"/>
  <c r="G12" i="77"/>
  <c r="P11" i="77"/>
  <c r="O11" i="77"/>
  <c r="N11" i="77"/>
  <c r="M11" i="77"/>
  <c r="L11" i="77"/>
  <c r="K11" i="77"/>
  <c r="J11" i="77"/>
  <c r="I11" i="77"/>
  <c r="H11" i="77"/>
  <c r="G11" i="77"/>
  <c r="P10" i="77"/>
  <c r="O10" i="77"/>
  <c r="N10" i="77"/>
  <c r="M10" i="77"/>
  <c r="L10" i="77"/>
  <c r="K10" i="77"/>
  <c r="J10" i="77"/>
  <c r="I10" i="77"/>
  <c r="H10" i="77"/>
  <c r="G10" i="77"/>
  <c r="D120" i="77"/>
  <c r="D119" i="77"/>
  <c r="D118" i="77"/>
  <c r="B121" i="77"/>
  <c r="A121" i="77"/>
  <c r="B120" i="77"/>
  <c r="A120" i="77"/>
  <c r="B119" i="77"/>
  <c r="A119" i="77"/>
  <c r="B118" i="77"/>
  <c r="A118" i="77"/>
  <c r="B117" i="77"/>
  <c r="A117" i="77"/>
  <c r="C121" i="77"/>
  <c r="C120" i="77"/>
  <c r="C119" i="77"/>
  <c r="C118" i="77"/>
  <c r="C55" i="75"/>
  <c r="N127" i="71"/>
  <c r="K181" i="82" l="1"/>
  <c r="I183" i="82"/>
  <c r="J180" i="82"/>
  <c r="G182" i="81"/>
  <c r="H179" i="81"/>
  <c r="H183" i="81" s="1"/>
  <c r="I180" i="81"/>
  <c r="G183" i="81"/>
  <c r="S145" i="80"/>
  <c r="F171" i="80"/>
  <c r="V145" i="80"/>
  <c r="AA145" i="80"/>
  <c r="AF145" i="80"/>
  <c r="AM145" i="80"/>
  <c r="W145" i="80"/>
  <c r="K145" i="80"/>
  <c r="I145" i="80"/>
  <c r="G145" i="80"/>
  <c r="AS145" i="80"/>
  <c r="G167" i="80"/>
  <c r="H167" i="80" s="1"/>
  <c r="P145" i="80"/>
  <c r="AE145" i="80"/>
  <c r="AD145" i="80"/>
  <c r="AB145" i="80"/>
  <c r="L145" i="80"/>
  <c r="O145" i="80"/>
  <c r="N145" i="80"/>
  <c r="Q145" i="80"/>
  <c r="AC145" i="80"/>
  <c r="M145" i="80"/>
  <c r="M163" i="80" s="1"/>
  <c r="AU163" i="80" s="1"/>
  <c r="AR145" i="80"/>
  <c r="AQ145" i="80"/>
  <c r="AO145" i="80"/>
  <c r="AI145" i="80"/>
  <c r="Y145" i="80"/>
  <c r="AP145" i="80"/>
  <c r="J145" i="80"/>
  <c r="Z145" i="80"/>
  <c r="AL145" i="80"/>
  <c r="F145" i="80"/>
  <c r="AK145" i="80"/>
  <c r="AN145" i="80"/>
  <c r="U145" i="80"/>
  <c r="H145" i="80"/>
  <c r="E145" i="80"/>
  <c r="I184" i="80"/>
  <c r="I185" i="80" s="1"/>
  <c r="X145" i="80"/>
  <c r="G168" i="80"/>
  <c r="AH145" i="80"/>
  <c r="R145" i="80"/>
  <c r="F170" i="80"/>
  <c r="AJ145" i="80"/>
  <c r="T145" i="80"/>
  <c r="AG145" i="80"/>
  <c r="R24" i="71"/>
  <c r="Q24" i="71"/>
  <c r="P24" i="71"/>
  <c r="O24" i="71"/>
  <c r="N24" i="71"/>
  <c r="M24" i="71"/>
  <c r="R23" i="71"/>
  <c r="Q23" i="71"/>
  <c r="P23" i="71"/>
  <c r="O23" i="71"/>
  <c r="N23" i="71"/>
  <c r="M23" i="71"/>
  <c r="R22" i="71"/>
  <c r="Q22" i="71"/>
  <c r="P22" i="71"/>
  <c r="O22" i="71"/>
  <c r="N22" i="71"/>
  <c r="M22" i="71"/>
  <c r="R21" i="71"/>
  <c r="Q21" i="71"/>
  <c r="P21" i="71"/>
  <c r="O21" i="71"/>
  <c r="N21" i="71"/>
  <c r="M21" i="71"/>
  <c r="R20" i="71"/>
  <c r="Q20" i="71"/>
  <c r="P20" i="71"/>
  <c r="O20" i="71"/>
  <c r="N20" i="71"/>
  <c r="M20" i="71"/>
  <c r="R19" i="71"/>
  <c r="Q19" i="71"/>
  <c r="P19" i="71"/>
  <c r="O19" i="71"/>
  <c r="N19" i="71"/>
  <c r="M19" i="71"/>
  <c r="R18" i="71"/>
  <c r="Q18" i="71"/>
  <c r="P18" i="71"/>
  <c r="O18" i="71"/>
  <c r="N18" i="71"/>
  <c r="M18" i="71"/>
  <c r="R17" i="71"/>
  <c r="Q17" i="71"/>
  <c r="P17" i="71"/>
  <c r="O17" i="71"/>
  <c r="N17" i="71"/>
  <c r="M17" i="71"/>
  <c r="R16" i="71"/>
  <c r="Q16" i="71"/>
  <c r="P16" i="71"/>
  <c r="O16" i="71"/>
  <c r="N16" i="71"/>
  <c r="M16" i="71"/>
  <c r="R15" i="71"/>
  <c r="Q15" i="71"/>
  <c r="P15" i="71"/>
  <c r="O15" i="71"/>
  <c r="N15" i="71"/>
  <c r="M15" i="71"/>
  <c r="R14" i="71"/>
  <c r="Q14" i="71"/>
  <c r="P14" i="71"/>
  <c r="O14" i="71"/>
  <c r="N14" i="71"/>
  <c r="M14" i="71"/>
  <c r="R13" i="71"/>
  <c r="Q13" i="71"/>
  <c r="P13" i="71"/>
  <c r="O13" i="71"/>
  <c r="N13" i="71"/>
  <c r="M13" i="71"/>
  <c r="R12" i="71"/>
  <c r="Q12" i="71"/>
  <c r="P12" i="71"/>
  <c r="O12" i="71"/>
  <c r="N12" i="71"/>
  <c r="M12" i="71"/>
  <c r="R11" i="71"/>
  <c r="Q11" i="71"/>
  <c r="P11" i="71"/>
  <c r="O11" i="71"/>
  <c r="N11" i="71"/>
  <c r="M11" i="71"/>
  <c r="R10" i="71"/>
  <c r="Q10" i="71"/>
  <c r="P10" i="71"/>
  <c r="O10" i="71"/>
  <c r="N10" i="71"/>
  <c r="M10" i="71"/>
  <c r="L181" i="82" l="1"/>
  <c r="K180" i="82"/>
  <c r="K184" i="82" s="1"/>
  <c r="J183" i="82"/>
  <c r="J184" i="82"/>
  <c r="J180" i="81"/>
  <c r="H182" i="81"/>
  <c r="I179" i="81"/>
  <c r="I183" i="81" s="1"/>
  <c r="G170" i="80"/>
  <c r="I167" i="80"/>
  <c r="H168" i="80"/>
  <c r="H170" i="80" s="1"/>
  <c r="G171" i="80"/>
  <c r="AU145" i="80"/>
  <c r="F31" i="78"/>
  <c r="E34" i="78"/>
  <c r="E33" i="78"/>
  <c r="E32" i="78"/>
  <c r="E31" i="78"/>
  <c r="D31" i="78"/>
  <c r="C31" i="78"/>
  <c r="B31" i="78"/>
  <c r="E28" i="78"/>
  <c r="E27" i="78"/>
  <c r="E26" i="78"/>
  <c r="E25" i="78"/>
  <c r="E21" i="78"/>
  <c r="E19" i="78"/>
  <c r="E16" i="78"/>
  <c r="E15" i="78"/>
  <c r="E5" i="78"/>
  <c r="E4" i="78"/>
  <c r="F25" i="78"/>
  <c r="F24" i="78"/>
  <c r="F23" i="78"/>
  <c r="F12" i="78"/>
  <c r="F11" i="78"/>
  <c r="F10" i="78"/>
  <c r="F8" i="78"/>
  <c r="F7" i="78"/>
  <c r="F4" i="78"/>
  <c r="E3" i="78"/>
  <c r="E2" i="78"/>
  <c r="D29" i="78"/>
  <c r="F29" i="78" s="1"/>
  <c r="C29" i="78"/>
  <c r="B29" i="78"/>
  <c r="D28" i="78"/>
  <c r="F28" i="78" s="1"/>
  <c r="C28" i="78"/>
  <c r="B28" i="78"/>
  <c r="D26" i="78"/>
  <c r="F26" i="78" s="1"/>
  <c r="C26" i="78"/>
  <c r="B26" i="78"/>
  <c r="D25" i="78"/>
  <c r="C25" i="78"/>
  <c r="B25" i="78"/>
  <c r="D24" i="78"/>
  <c r="C24" i="78"/>
  <c r="B24" i="78"/>
  <c r="D23" i="78"/>
  <c r="D22" i="78"/>
  <c r="F22" i="78" s="1"/>
  <c r="C23" i="78"/>
  <c r="B23" i="78"/>
  <c r="C22" i="78"/>
  <c r="B22" i="78"/>
  <c r="D21" i="78"/>
  <c r="F21" i="78" s="1"/>
  <c r="C21" i="78"/>
  <c r="B21" i="78"/>
  <c r="D20" i="78"/>
  <c r="F20" i="78" s="1"/>
  <c r="C20" i="78"/>
  <c r="B20" i="78"/>
  <c r="C19" i="78"/>
  <c r="D19" i="78" s="1"/>
  <c r="F19" i="78" s="1"/>
  <c r="B19" i="78"/>
  <c r="D16" i="78"/>
  <c r="F16" i="78" s="1"/>
  <c r="C16" i="78"/>
  <c r="B16" i="78"/>
  <c r="C18" i="78"/>
  <c r="D18" i="78"/>
  <c r="F18" i="78" s="1"/>
  <c r="D17" i="78"/>
  <c r="F17" i="78" s="1"/>
  <c r="C17" i="78"/>
  <c r="B18" i="78"/>
  <c r="B17" i="78"/>
  <c r="D15" i="78"/>
  <c r="F15" i="78" s="1"/>
  <c r="C15" i="78"/>
  <c r="B15" i="78"/>
  <c r="D12" i="78"/>
  <c r="C12" i="78"/>
  <c r="B12" i="78"/>
  <c r="D11" i="78"/>
  <c r="C11" i="78"/>
  <c r="D10" i="78"/>
  <c r="C10" i="78"/>
  <c r="B10" i="78"/>
  <c r="B11" i="78"/>
  <c r="D8" i="78"/>
  <c r="C8" i="78"/>
  <c r="B8" i="78"/>
  <c r="D7" i="78"/>
  <c r="C7" i="78"/>
  <c r="B7" i="78"/>
  <c r="D6" i="78"/>
  <c r="F6" i="78" s="1"/>
  <c r="C6" i="78"/>
  <c r="B6" i="78"/>
  <c r="D5" i="78"/>
  <c r="F5" i="78" s="1"/>
  <c r="D4" i="78"/>
  <c r="C5" i="78"/>
  <c r="C4" i="78"/>
  <c r="B5" i="78"/>
  <c r="B4" i="78"/>
  <c r="D3" i="78"/>
  <c r="F3" i="78" s="1"/>
  <c r="C3" i="78"/>
  <c r="B3" i="78"/>
  <c r="D2" i="78"/>
  <c r="F2" i="78" s="1"/>
  <c r="C2" i="78"/>
  <c r="B2" i="78"/>
  <c r="C34" i="78"/>
  <c r="B34" i="78"/>
  <c r="C33" i="78"/>
  <c r="B33" i="78"/>
  <c r="C32" i="78"/>
  <c r="B32" i="78"/>
  <c r="C30" i="78"/>
  <c r="B30" i="78"/>
  <c r="D27" i="78"/>
  <c r="C27" i="78"/>
  <c r="B27" i="78"/>
  <c r="C14" i="78"/>
  <c r="H13" i="78"/>
  <c r="D13" i="78"/>
  <c r="F13" i="78" s="1"/>
  <c r="C13" i="78"/>
  <c r="C9" i="78"/>
  <c r="M181" i="82" l="1"/>
  <c r="K183" i="82"/>
  <c r="L180" i="82"/>
  <c r="K180" i="81"/>
  <c r="I182" i="81"/>
  <c r="J179" i="81"/>
  <c r="I168" i="80"/>
  <c r="I170" i="80" s="1"/>
  <c r="H171" i="80"/>
  <c r="J167" i="80"/>
  <c r="C35" i="78"/>
  <c r="G27" i="78"/>
  <c r="G13" i="78"/>
  <c r="I13" i="78"/>
  <c r="Q162" i="68"/>
  <c r="Q124" i="68"/>
  <c r="Q123" i="68"/>
  <c r="M151" i="71"/>
  <c r="A127" i="71"/>
  <c r="B127" i="71"/>
  <c r="C127" i="71"/>
  <c r="D127" i="71"/>
  <c r="M127" i="71" s="1"/>
  <c r="D61" i="71"/>
  <c r="C61" i="71"/>
  <c r="B61" i="71"/>
  <c r="A61" i="71"/>
  <c r="N181" i="82" l="1"/>
  <c r="M180" i="82"/>
  <c r="L183" i="82"/>
  <c r="L184" i="82"/>
  <c r="J182" i="81"/>
  <c r="K179" i="81"/>
  <c r="K183" i="81" s="1"/>
  <c r="J183" i="81"/>
  <c r="L180" i="81"/>
  <c r="K167" i="80"/>
  <c r="J168" i="80"/>
  <c r="I171" i="80"/>
  <c r="L161" i="74"/>
  <c r="D50" i="77"/>
  <c r="D49" i="77"/>
  <c r="D48" i="77"/>
  <c r="C50" i="77"/>
  <c r="C49" i="77"/>
  <c r="C48" i="77"/>
  <c r="B50" i="77"/>
  <c r="B49" i="77"/>
  <c r="B48" i="77"/>
  <c r="A50" i="77"/>
  <c r="A49" i="77"/>
  <c r="A48" i="77"/>
  <c r="N180" i="82" l="1"/>
  <c r="N184" i="82" s="1"/>
  <c r="M183" i="82"/>
  <c r="O181" i="82"/>
  <c r="M184" i="82"/>
  <c r="M180" i="81"/>
  <c r="K182" i="81"/>
  <c r="L179" i="81"/>
  <c r="K168" i="80"/>
  <c r="J171" i="80"/>
  <c r="K170" i="80"/>
  <c r="L167" i="80"/>
  <c r="J170" i="80"/>
  <c r="L4" i="74"/>
  <c r="M4" i="74"/>
  <c r="M2" i="74"/>
  <c r="M3" i="74"/>
  <c r="P11" i="74"/>
  <c r="O11" i="74"/>
  <c r="N11" i="74"/>
  <c r="M11" i="74"/>
  <c r="L11" i="74"/>
  <c r="P181" i="82" l="1"/>
  <c r="O180" i="82"/>
  <c r="O184" i="82" s="1"/>
  <c r="N183" i="82"/>
  <c r="L182" i="81"/>
  <c r="M179" i="81"/>
  <c r="M183" i="81" s="1"/>
  <c r="N180" i="81"/>
  <c r="L183" i="81"/>
  <c r="M167" i="80"/>
  <c r="L168" i="80"/>
  <c r="K171" i="80"/>
  <c r="L82" i="40"/>
  <c r="K82" i="40"/>
  <c r="J82" i="40"/>
  <c r="P13" i="73"/>
  <c r="N15" i="73"/>
  <c r="N17" i="73"/>
  <c r="Q17" i="73"/>
  <c r="P17" i="73"/>
  <c r="O17" i="73"/>
  <c r="M17" i="73"/>
  <c r="Q16" i="73"/>
  <c r="P16" i="73"/>
  <c r="O16" i="73"/>
  <c r="N16" i="73"/>
  <c r="M16" i="73"/>
  <c r="Q15" i="73"/>
  <c r="P15" i="73"/>
  <c r="O15" i="73"/>
  <c r="M15" i="73"/>
  <c r="Q13" i="73"/>
  <c r="O13" i="73"/>
  <c r="N13" i="73"/>
  <c r="M13" i="73"/>
  <c r="Q12" i="73"/>
  <c r="P12" i="73"/>
  <c r="O12" i="73"/>
  <c r="N12" i="73"/>
  <c r="M12" i="73"/>
  <c r="P180" i="82" l="1"/>
  <c r="P184" i="82" s="1"/>
  <c r="O183" i="82"/>
  <c r="Q181" i="82"/>
  <c r="O180" i="81"/>
  <c r="M182" i="81"/>
  <c r="N179" i="81"/>
  <c r="N183" i="81" s="1"/>
  <c r="N167" i="80"/>
  <c r="M168" i="80"/>
  <c r="L171" i="80"/>
  <c r="L170" i="80"/>
  <c r="I183" i="73"/>
  <c r="P89" i="74"/>
  <c r="O89" i="74"/>
  <c r="N89" i="74"/>
  <c r="M89" i="74"/>
  <c r="L89" i="74"/>
  <c r="K89" i="74"/>
  <c r="D88" i="73"/>
  <c r="C88" i="73"/>
  <c r="B88" i="73"/>
  <c r="A88" i="73"/>
  <c r="D87" i="73"/>
  <c r="C87" i="73"/>
  <c r="B87" i="73"/>
  <c r="A87" i="73"/>
  <c r="D86" i="73"/>
  <c r="C86" i="73"/>
  <c r="B86" i="73"/>
  <c r="A86" i="73"/>
  <c r="D85" i="73"/>
  <c r="C85" i="73"/>
  <c r="B85" i="73"/>
  <c r="A85" i="73"/>
  <c r="D84" i="73"/>
  <c r="C84" i="73"/>
  <c r="B84" i="73"/>
  <c r="A84" i="73"/>
  <c r="D83" i="73"/>
  <c r="C83" i="73"/>
  <c r="B83" i="73"/>
  <c r="A83" i="73"/>
  <c r="D82" i="73"/>
  <c r="C82" i="73"/>
  <c r="B82" i="73"/>
  <c r="A82" i="73"/>
  <c r="D81" i="73"/>
  <c r="C81" i="73"/>
  <c r="B81" i="73"/>
  <c r="A81" i="73"/>
  <c r="D80" i="73"/>
  <c r="C80" i="73"/>
  <c r="B80" i="73"/>
  <c r="D54" i="73"/>
  <c r="C54" i="73"/>
  <c r="B54" i="73"/>
  <c r="A54" i="73"/>
  <c r="D53" i="73"/>
  <c r="C53" i="73"/>
  <c r="B53" i="73"/>
  <c r="A53" i="73"/>
  <c r="D52" i="73"/>
  <c r="C52" i="73"/>
  <c r="B52" i="73"/>
  <c r="A52" i="73"/>
  <c r="D51" i="73"/>
  <c r="C51" i="73"/>
  <c r="B51" i="73"/>
  <c r="A51" i="73"/>
  <c r="D50" i="73"/>
  <c r="C50" i="73"/>
  <c r="B50" i="73"/>
  <c r="A50" i="73"/>
  <c r="D49" i="73"/>
  <c r="C49" i="73"/>
  <c r="B49" i="73"/>
  <c r="A49" i="73"/>
  <c r="D48" i="73"/>
  <c r="C48" i="73"/>
  <c r="B48" i="73"/>
  <c r="A48" i="73"/>
  <c r="D47" i="73"/>
  <c r="C47" i="73"/>
  <c r="B47" i="73"/>
  <c r="A47" i="73"/>
  <c r="D46" i="73"/>
  <c r="C46" i="73"/>
  <c r="B46" i="73"/>
  <c r="A46" i="73"/>
  <c r="P183" i="82" l="1"/>
  <c r="Q180" i="82"/>
  <c r="Q183" i="82" s="1"/>
  <c r="O179" i="81"/>
  <c r="O183" i="81" s="1"/>
  <c r="N182" i="81"/>
  <c r="P180" i="81"/>
  <c r="M171" i="80"/>
  <c r="N168" i="80"/>
  <c r="N170" i="80" s="1"/>
  <c r="O167" i="80"/>
  <c r="M170" i="80"/>
  <c r="AS87" i="72"/>
  <c r="AR87" i="72"/>
  <c r="AQ87" i="72"/>
  <c r="AP87" i="72"/>
  <c r="AO87" i="72"/>
  <c r="AN87" i="72"/>
  <c r="AM87" i="72"/>
  <c r="AL87" i="72"/>
  <c r="AK87" i="72"/>
  <c r="AJ87" i="72"/>
  <c r="AI87" i="72"/>
  <c r="AH87" i="72"/>
  <c r="AG87" i="72"/>
  <c r="AF87" i="72"/>
  <c r="AE87" i="72"/>
  <c r="AD87" i="72"/>
  <c r="AC87" i="72"/>
  <c r="AB87" i="72"/>
  <c r="AA87" i="72"/>
  <c r="Z87" i="72"/>
  <c r="Y87" i="72"/>
  <c r="X87" i="72"/>
  <c r="W87" i="72"/>
  <c r="V87" i="72"/>
  <c r="U87" i="72"/>
  <c r="T87" i="72"/>
  <c r="S87" i="72"/>
  <c r="R87" i="72"/>
  <c r="Q87" i="72"/>
  <c r="P87" i="72"/>
  <c r="O87" i="72"/>
  <c r="N87" i="72"/>
  <c r="M87" i="72"/>
  <c r="L87" i="72"/>
  <c r="AS94" i="72"/>
  <c r="AR94" i="72"/>
  <c r="AQ94" i="72"/>
  <c r="AP94" i="72"/>
  <c r="AO94" i="72"/>
  <c r="AN94" i="72"/>
  <c r="AM94" i="72"/>
  <c r="AL94" i="72"/>
  <c r="AK94" i="72"/>
  <c r="AJ94" i="72"/>
  <c r="AI94" i="72"/>
  <c r="AH94" i="72"/>
  <c r="AG94" i="72"/>
  <c r="AF94" i="72"/>
  <c r="AE94" i="72"/>
  <c r="AD94" i="72"/>
  <c r="AC94" i="72"/>
  <c r="AB94" i="72"/>
  <c r="AA94" i="72"/>
  <c r="Z94" i="72"/>
  <c r="Y94" i="72"/>
  <c r="X94" i="72"/>
  <c r="W94" i="72"/>
  <c r="V94" i="72"/>
  <c r="U94" i="72"/>
  <c r="T94" i="72"/>
  <c r="S94" i="72"/>
  <c r="K94" i="72"/>
  <c r="J94" i="72"/>
  <c r="R24" i="72"/>
  <c r="R94" i="72" s="1"/>
  <c r="Q24" i="72"/>
  <c r="Q94" i="72" s="1"/>
  <c r="P24" i="72"/>
  <c r="P94" i="72" s="1"/>
  <c r="O24" i="72"/>
  <c r="O94" i="72" s="1"/>
  <c r="N24" i="72"/>
  <c r="N94" i="72" s="1"/>
  <c r="M24" i="72"/>
  <c r="M94" i="72" s="1"/>
  <c r="L24" i="72"/>
  <c r="L94" i="72" s="1"/>
  <c r="R23" i="72"/>
  <c r="Q23" i="72"/>
  <c r="P23" i="72"/>
  <c r="O23" i="72"/>
  <c r="N23" i="72"/>
  <c r="M23" i="72"/>
  <c r="L23" i="72"/>
  <c r="R22" i="72"/>
  <c r="Q22" i="72"/>
  <c r="P22" i="72"/>
  <c r="O22" i="72"/>
  <c r="N22" i="72"/>
  <c r="M22" i="72"/>
  <c r="L22" i="72"/>
  <c r="P19" i="75"/>
  <c r="O19" i="75"/>
  <c r="N19" i="75"/>
  <c r="M19" i="75"/>
  <c r="L19" i="75"/>
  <c r="K19" i="75"/>
  <c r="Q184" i="82" l="1"/>
  <c r="P179" i="81"/>
  <c r="P182" i="81" s="1"/>
  <c r="O182" i="81"/>
  <c r="P167" i="80"/>
  <c r="N171" i="80"/>
  <c r="O168" i="80"/>
  <c r="L11" i="73"/>
  <c r="P183" i="81" l="1"/>
  <c r="O171" i="80"/>
  <c r="P168" i="80"/>
  <c r="P170" i="80" s="1"/>
  <c r="Q167" i="80"/>
  <c r="O170" i="80"/>
  <c r="C3" i="42"/>
  <c r="P171" i="80" l="1"/>
  <c r="Q168" i="80"/>
  <c r="Q170" i="80" s="1"/>
  <c r="R167" i="80"/>
  <c r="F91" i="77"/>
  <c r="E91" i="77"/>
  <c r="F88" i="77"/>
  <c r="E88" i="77"/>
  <c r="F87" i="77"/>
  <c r="E87" i="77"/>
  <c r="F86" i="77"/>
  <c r="E86" i="77"/>
  <c r="F85" i="77"/>
  <c r="E85" i="77"/>
  <c r="F82" i="77"/>
  <c r="P171" i="77"/>
  <c r="O171" i="77"/>
  <c r="N171" i="77"/>
  <c r="M171" i="77"/>
  <c r="L171" i="77"/>
  <c r="K171" i="77"/>
  <c r="J171" i="77"/>
  <c r="I171" i="77"/>
  <c r="H171" i="77"/>
  <c r="G171" i="77"/>
  <c r="F171" i="77"/>
  <c r="E171" i="77"/>
  <c r="AW164" i="77"/>
  <c r="AV164" i="77"/>
  <c r="AU164" i="77"/>
  <c r="AT164" i="77"/>
  <c r="AS164" i="77"/>
  <c r="AR164" i="77"/>
  <c r="AQ164" i="77"/>
  <c r="AP164" i="77"/>
  <c r="AO164" i="77"/>
  <c r="AN164" i="77"/>
  <c r="AM164" i="77"/>
  <c r="AL164" i="77"/>
  <c r="AK164" i="77"/>
  <c r="AJ164" i="77"/>
  <c r="AI164" i="77"/>
  <c r="AH164" i="77"/>
  <c r="AG164" i="77"/>
  <c r="AF164" i="77"/>
  <c r="AE164" i="77"/>
  <c r="AD164" i="77"/>
  <c r="AC164" i="77"/>
  <c r="AB164" i="77"/>
  <c r="AA164" i="77"/>
  <c r="Z164" i="77"/>
  <c r="Y164" i="77"/>
  <c r="X164" i="77"/>
  <c r="W164" i="77"/>
  <c r="V164" i="77"/>
  <c r="U164" i="77"/>
  <c r="T164" i="77"/>
  <c r="S164" i="77"/>
  <c r="R164" i="77"/>
  <c r="Q164" i="77"/>
  <c r="P164" i="77"/>
  <c r="O164" i="77"/>
  <c r="N164" i="77"/>
  <c r="M164" i="77"/>
  <c r="L164" i="77"/>
  <c r="K164" i="77"/>
  <c r="J164" i="77"/>
  <c r="I164" i="77"/>
  <c r="H164" i="77"/>
  <c r="G164" i="77"/>
  <c r="F164" i="77"/>
  <c r="AW146" i="77"/>
  <c r="AV146" i="77"/>
  <c r="AU146" i="77"/>
  <c r="AT146" i="77"/>
  <c r="AS146" i="77"/>
  <c r="AR146" i="77"/>
  <c r="AQ146" i="77"/>
  <c r="AP146" i="77"/>
  <c r="D125" i="77"/>
  <c r="G125" i="77" s="1"/>
  <c r="C125" i="77"/>
  <c r="B125" i="77"/>
  <c r="A125" i="77"/>
  <c r="D124" i="77"/>
  <c r="G124" i="77" s="1"/>
  <c r="C124" i="77"/>
  <c r="B124" i="77"/>
  <c r="A124" i="77"/>
  <c r="D123" i="77"/>
  <c r="G123" i="77" s="1"/>
  <c r="C123" i="77"/>
  <c r="B123" i="77"/>
  <c r="A123" i="77"/>
  <c r="D122" i="77"/>
  <c r="AC122" i="77" s="1"/>
  <c r="C122" i="77"/>
  <c r="B122" i="77"/>
  <c r="A122" i="77"/>
  <c r="AL121" i="77"/>
  <c r="AN119" i="77"/>
  <c r="D117" i="77"/>
  <c r="AJ117" i="77" s="1"/>
  <c r="C117" i="77"/>
  <c r="D116" i="77"/>
  <c r="Z116" i="77" s="1"/>
  <c r="C116" i="77"/>
  <c r="B116" i="77"/>
  <c r="A116" i="77"/>
  <c r="D115" i="77"/>
  <c r="AL115" i="77" s="1"/>
  <c r="C115" i="77"/>
  <c r="B115" i="77"/>
  <c r="A115" i="77"/>
  <c r="AW110" i="77"/>
  <c r="AV110" i="77"/>
  <c r="AU110" i="77"/>
  <c r="AT110" i="77"/>
  <c r="AS110" i="77"/>
  <c r="AR110" i="77"/>
  <c r="AQ110" i="77"/>
  <c r="AP110" i="77"/>
  <c r="D90" i="77"/>
  <c r="F90" i="77" s="1"/>
  <c r="C90" i="77"/>
  <c r="B90" i="77"/>
  <c r="A90" i="77"/>
  <c r="D89" i="77"/>
  <c r="AB89" i="77" s="1"/>
  <c r="C89" i="77"/>
  <c r="B89" i="77"/>
  <c r="A89" i="77"/>
  <c r="D88" i="77"/>
  <c r="AL88" i="77" s="1"/>
  <c r="C88" i="77"/>
  <c r="B88" i="77"/>
  <c r="A88" i="77"/>
  <c r="D87" i="77"/>
  <c r="AE87" i="77" s="1"/>
  <c r="C87" i="77"/>
  <c r="B87" i="77"/>
  <c r="A87" i="77"/>
  <c r="AL86" i="77"/>
  <c r="AK86" i="77"/>
  <c r="AJ86" i="77"/>
  <c r="AI86" i="77"/>
  <c r="AG86" i="77"/>
  <c r="AF86" i="77"/>
  <c r="V86" i="77"/>
  <c r="U86" i="77"/>
  <c r="T86" i="77"/>
  <c r="S86" i="77"/>
  <c r="D86" i="77"/>
  <c r="H86" i="77" s="1"/>
  <c r="C86" i="77"/>
  <c r="B86" i="77"/>
  <c r="A86" i="77"/>
  <c r="AO85" i="77"/>
  <c r="AK85" i="77"/>
  <c r="AC85" i="77"/>
  <c r="AB85" i="77"/>
  <c r="AA85" i="77"/>
  <c r="Z85" i="77"/>
  <c r="Y85" i="77"/>
  <c r="U85" i="77"/>
  <c r="D85" i="77"/>
  <c r="K85" i="77" s="1"/>
  <c r="C85" i="77"/>
  <c r="B85" i="77"/>
  <c r="A85" i="77"/>
  <c r="AL84" i="77"/>
  <c r="AK84" i="77"/>
  <c r="AH84" i="77"/>
  <c r="AF84" i="77"/>
  <c r="AE84" i="77"/>
  <c r="AD84" i="77"/>
  <c r="V84" i="77"/>
  <c r="U84" i="77"/>
  <c r="R84" i="77"/>
  <c r="D84" i="77"/>
  <c r="J84" i="77" s="1"/>
  <c r="C84" i="77"/>
  <c r="B84" i="77"/>
  <c r="A84" i="77"/>
  <c r="AO83" i="77"/>
  <c r="AN83" i="77"/>
  <c r="AM83" i="77"/>
  <c r="AG83" i="77"/>
  <c r="AF83" i="77"/>
  <c r="AE83" i="77"/>
  <c r="AC83" i="77"/>
  <c r="AB83" i="77"/>
  <c r="AA83" i="77"/>
  <c r="Y83" i="77"/>
  <c r="X83" i="77"/>
  <c r="W83" i="77"/>
  <c r="D83" i="77"/>
  <c r="Q83" i="77" s="1"/>
  <c r="C83" i="77"/>
  <c r="B83" i="77"/>
  <c r="A83" i="77"/>
  <c r="AN82" i="77"/>
  <c r="AM82" i="77"/>
  <c r="AL82" i="77"/>
  <c r="AK82" i="77"/>
  <c r="AJ82" i="77"/>
  <c r="X82" i="77"/>
  <c r="W82" i="77"/>
  <c r="V82" i="77"/>
  <c r="U82" i="77"/>
  <c r="T82" i="77"/>
  <c r="D82" i="77"/>
  <c r="K82" i="77" s="1"/>
  <c r="C82" i="77"/>
  <c r="B82" i="77"/>
  <c r="A82" i="77"/>
  <c r="AI81" i="77"/>
  <c r="AH81" i="77"/>
  <c r="AG81" i="77"/>
  <c r="AF81" i="77"/>
  <c r="AE81" i="77"/>
  <c r="AD81" i="77"/>
  <c r="AC81" i="77"/>
  <c r="S81" i="77"/>
  <c r="R81" i="77"/>
  <c r="D81" i="77"/>
  <c r="H81" i="77" s="1"/>
  <c r="C81" i="77"/>
  <c r="B81" i="77"/>
  <c r="A81" i="77"/>
  <c r="AO80" i="77"/>
  <c r="AM80" i="77"/>
  <c r="AL80" i="77"/>
  <c r="AH80" i="77"/>
  <c r="AD80" i="77"/>
  <c r="AB80" i="77"/>
  <c r="AA80" i="77"/>
  <c r="Z80" i="77"/>
  <c r="Y80" i="77"/>
  <c r="W80" i="77"/>
  <c r="V80" i="77"/>
  <c r="R80" i="77"/>
  <c r="D80" i="77"/>
  <c r="M80" i="77" s="1"/>
  <c r="C80" i="77"/>
  <c r="B80" i="77"/>
  <c r="A80" i="77"/>
  <c r="AW75" i="77"/>
  <c r="AV75" i="77"/>
  <c r="AU75" i="77"/>
  <c r="AT75" i="77"/>
  <c r="AS75" i="77"/>
  <c r="AR75" i="77"/>
  <c r="AQ75" i="77"/>
  <c r="AP75" i="77"/>
  <c r="AO75" i="77"/>
  <c r="AN75" i="77"/>
  <c r="AM75" i="77"/>
  <c r="AL75" i="77"/>
  <c r="AK75" i="77"/>
  <c r="AJ75" i="77"/>
  <c r="AI75" i="77"/>
  <c r="AH75" i="77"/>
  <c r="AG75" i="77"/>
  <c r="AF75" i="77"/>
  <c r="AE75" i="77"/>
  <c r="AD75" i="77"/>
  <c r="AC75" i="77"/>
  <c r="AB75" i="77"/>
  <c r="AA75" i="77"/>
  <c r="Z75" i="77"/>
  <c r="Y75" i="77"/>
  <c r="X75" i="77"/>
  <c r="W75" i="77"/>
  <c r="V75" i="77"/>
  <c r="U75" i="77"/>
  <c r="T75" i="77"/>
  <c r="S75" i="77"/>
  <c r="R75" i="77"/>
  <c r="Q75" i="77"/>
  <c r="P75" i="77"/>
  <c r="O75" i="77"/>
  <c r="N75" i="77"/>
  <c r="M75" i="77"/>
  <c r="L75" i="77"/>
  <c r="K75" i="77"/>
  <c r="J75" i="77"/>
  <c r="I75" i="77"/>
  <c r="H75" i="77"/>
  <c r="G75" i="77"/>
  <c r="F75" i="77"/>
  <c r="E75" i="77"/>
  <c r="D54" i="77"/>
  <c r="C54" i="77"/>
  <c r="B54" i="77"/>
  <c r="A54" i="77"/>
  <c r="D53" i="77"/>
  <c r="C53" i="77"/>
  <c r="B53" i="77"/>
  <c r="A53" i="77"/>
  <c r="D52" i="77"/>
  <c r="C52" i="77"/>
  <c r="B52" i="77"/>
  <c r="A52" i="77"/>
  <c r="D51" i="77"/>
  <c r="C51" i="77"/>
  <c r="B51" i="77"/>
  <c r="A51" i="77"/>
  <c r="D47" i="77"/>
  <c r="C47" i="77"/>
  <c r="B47" i="77"/>
  <c r="A47" i="77"/>
  <c r="D46" i="77"/>
  <c r="C46" i="77"/>
  <c r="B46" i="77"/>
  <c r="A46" i="77"/>
  <c r="D45" i="77"/>
  <c r="C45" i="77"/>
  <c r="B45" i="77"/>
  <c r="A45" i="77"/>
  <c r="AW40" i="77"/>
  <c r="AV40" i="77"/>
  <c r="AU40" i="77"/>
  <c r="AT40" i="77"/>
  <c r="AS40" i="77"/>
  <c r="AR40" i="77"/>
  <c r="AQ40" i="77"/>
  <c r="AP40" i="77"/>
  <c r="AB40" i="77"/>
  <c r="Q40" i="77"/>
  <c r="M40" i="77"/>
  <c r="L40" i="77"/>
  <c r="K40" i="77"/>
  <c r="J40" i="77"/>
  <c r="I40" i="77"/>
  <c r="H40" i="77"/>
  <c r="G40" i="77"/>
  <c r="F40" i="77"/>
  <c r="E40" i="77"/>
  <c r="AN85" i="77"/>
  <c r="AM85" i="77"/>
  <c r="AL85" i="77"/>
  <c r="AJ85" i="77"/>
  <c r="AI85" i="77"/>
  <c r="AH85" i="77"/>
  <c r="AG85" i="77"/>
  <c r="AF85" i="77"/>
  <c r="AE85" i="77"/>
  <c r="AD85" i="77"/>
  <c r="X85" i="77"/>
  <c r="W85" i="77"/>
  <c r="V85" i="77"/>
  <c r="T85" i="77"/>
  <c r="S85" i="77"/>
  <c r="R85" i="77"/>
  <c r="AO86" i="77"/>
  <c r="AN86" i="77"/>
  <c r="AM86" i="77"/>
  <c r="AH86" i="77"/>
  <c r="AE86" i="77"/>
  <c r="AD86" i="77"/>
  <c r="AC86" i="77"/>
  <c r="AB86" i="77"/>
  <c r="AA86" i="77"/>
  <c r="Z86" i="77"/>
  <c r="Y86" i="77"/>
  <c r="X86" i="77"/>
  <c r="W86" i="77"/>
  <c r="R86" i="77"/>
  <c r="AO84" i="77"/>
  <c r="AN84" i="77"/>
  <c r="AM84" i="77"/>
  <c r="AJ84" i="77"/>
  <c r="AI84" i="77"/>
  <c r="AG84" i="77"/>
  <c r="AC84" i="77"/>
  <c r="AB84" i="77"/>
  <c r="AA84" i="77"/>
  <c r="Z84" i="77"/>
  <c r="Y84" i="77"/>
  <c r="X84" i="77"/>
  <c r="W84" i="77"/>
  <c r="T84" i="77"/>
  <c r="S84" i="77"/>
  <c r="AL83" i="77"/>
  <c r="AK83" i="77"/>
  <c r="AJ83" i="77"/>
  <c r="AI83" i="77"/>
  <c r="AH83" i="77"/>
  <c r="AD83" i="77"/>
  <c r="Z83" i="77"/>
  <c r="V83" i="77"/>
  <c r="U83" i="77"/>
  <c r="T83" i="77"/>
  <c r="S83" i="77"/>
  <c r="R83" i="77"/>
  <c r="AO82" i="77"/>
  <c r="AI82" i="77"/>
  <c r="AH82" i="77"/>
  <c r="AG82" i="77"/>
  <c r="AF82" i="77"/>
  <c r="AE82" i="77"/>
  <c r="AD40" i="77"/>
  <c r="AC40" i="77"/>
  <c r="AB82" i="77"/>
  <c r="AA82" i="77"/>
  <c r="Z82" i="77"/>
  <c r="Y82" i="77"/>
  <c r="S82" i="77"/>
  <c r="R82" i="77"/>
  <c r="AO40" i="77"/>
  <c r="AN40" i="77"/>
  <c r="AM81" i="77"/>
  <c r="AL81" i="77"/>
  <c r="AK81" i="77"/>
  <c r="AJ81" i="77"/>
  <c r="AB81" i="77"/>
  <c r="AA81" i="77"/>
  <c r="Z40" i="77"/>
  <c r="Y40" i="77"/>
  <c r="X40" i="77"/>
  <c r="W81" i="77"/>
  <c r="V81" i="77"/>
  <c r="U81" i="77"/>
  <c r="T81" i="77"/>
  <c r="AN80" i="77"/>
  <c r="AM40" i="77"/>
  <c r="AL40" i="77"/>
  <c r="AK80" i="77"/>
  <c r="AJ80" i="77"/>
  <c r="AI40" i="77"/>
  <c r="AG80" i="77"/>
  <c r="AF80" i="77"/>
  <c r="AE40" i="77"/>
  <c r="AC80" i="77"/>
  <c r="AA40" i="77"/>
  <c r="X80" i="77"/>
  <c r="W40" i="77"/>
  <c r="V40" i="77"/>
  <c r="U80" i="77"/>
  <c r="T80" i="77"/>
  <c r="S40" i="77"/>
  <c r="N40" i="77"/>
  <c r="N40" i="73"/>
  <c r="M40" i="73"/>
  <c r="L40" i="73"/>
  <c r="R40" i="73"/>
  <c r="Q40" i="73"/>
  <c r="O40" i="73"/>
  <c r="K14" i="73"/>
  <c r="K40" i="73" s="1"/>
  <c r="L17" i="73"/>
  <c r="D121" i="73"/>
  <c r="C121" i="73"/>
  <c r="B121" i="73"/>
  <c r="A121" i="73"/>
  <c r="L16" i="73"/>
  <c r="Q112" i="75"/>
  <c r="P112" i="75"/>
  <c r="O112" i="75"/>
  <c r="N112" i="75"/>
  <c r="M112" i="75"/>
  <c r="L112" i="75"/>
  <c r="K112" i="75"/>
  <c r="J112" i="75"/>
  <c r="I112" i="75"/>
  <c r="Q111" i="75"/>
  <c r="P111" i="75"/>
  <c r="O111" i="75"/>
  <c r="N111" i="75"/>
  <c r="M111" i="75"/>
  <c r="L111" i="75"/>
  <c r="K111" i="75"/>
  <c r="J111" i="75"/>
  <c r="I111" i="75"/>
  <c r="Q110" i="75"/>
  <c r="P110" i="75"/>
  <c r="O110" i="75"/>
  <c r="N110" i="75"/>
  <c r="M110" i="75"/>
  <c r="L110" i="75"/>
  <c r="K110" i="75"/>
  <c r="J110" i="75"/>
  <c r="I110" i="75"/>
  <c r="Q109" i="75"/>
  <c r="P109" i="75"/>
  <c r="O109" i="75"/>
  <c r="N109" i="75"/>
  <c r="M109" i="75"/>
  <c r="L109" i="75"/>
  <c r="K109" i="75"/>
  <c r="J109" i="75"/>
  <c r="I109" i="75"/>
  <c r="Q108" i="75"/>
  <c r="P108" i="75"/>
  <c r="O108" i="75"/>
  <c r="N108" i="75"/>
  <c r="M108" i="75"/>
  <c r="L108" i="75"/>
  <c r="K108" i="75"/>
  <c r="J108" i="75"/>
  <c r="I108" i="75"/>
  <c r="Q107" i="75"/>
  <c r="P107" i="75"/>
  <c r="O107" i="75"/>
  <c r="N107" i="75"/>
  <c r="M107" i="75"/>
  <c r="L107" i="75"/>
  <c r="K107" i="75"/>
  <c r="J107" i="75"/>
  <c r="I107" i="75"/>
  <c r="Q106" i="75"/>
  <c r="P106" i="75"/>
  <c r="O106" i="75"/>
  <c r="N106" i="75"/>
  <c r="M106" i="75"/>
  <c r="L106" i="75"/>
  <c r="K106" i="75"/>
  <c r="J106" i="75"/>
  <c r="I106" i="75"/>
  <c r="Q105" i="75"/>
  <c r="P105" i="75"/>
  <c r="O105" i="75"/>
  <c r="N105" i="75"/>
  <c r="M105" i="75"/>
  <c r="L105" i="75"/>
  <c r="K105" i="75"/>
  <c r="J105" i="75"/>
  <c r="I105" i="75"/>
  <c r="Q104" i="75"/>
  <c r="P104" i="75"/>
  <c r="O104" i="75"/>
  <c r="N104" i="75"/>
  <c r="M104" i="75"/>
  <c r="L104" i="75"/>
  <c r="K104" i="75"/>
  <c r="J104" i="75"/>
  <c r="I104" i="75"/>
  <c r="Q103" i="75"/>
  <c r="P103" i="75"/>
  <c r="O103" i="75"/>
  <c r="N103" i="75"/>
  <c r="M103" i="75"/>
  <c r="L103" i="75"/>
  <c r="K103" i="75"/>
  <c r="J103" i="75"/>
  <c r="I103" i="75"/>
  <c r="Q102" i="75"/>
  <c r="P102" i="75"/>
  <c r="O102" i="75"/>
  <c r="N102" i="75"/>
  <c r="M102" i="75"/>
  <c r="L102" i="75"/>
  <c r="K102" i="75"/>
  <c r="J102" i="75"/>
  <c r="I102" i="75"/>
  <c r="Q101" i="75"/>
  <c r="P101" i="75"/>
  <c r="O101" i="75"/>
  <c r="N101" i="75"/>
  <c r="M101" i="75"/>
  <c r="L101" i="75"/>
  <c r="K101" i="75"/>
  <c r="J101" i="75"/>
  <c r="I101" i="75"/>
  <c r="Q100" i="75"/>
  <c r="P100" i="75"/>
  <c r="O100" i="75"/>
  <c r="N100" i="75"/>
  <c r="M100" i="75"/>
  <c r="L100" i="75"/>
  <c r="K100" i="75"/>
  <c r="J100" i="75"/>
  <c r="I100" i="75"/>
  <c r="Q99" i="75"/>
  <c r="P99" i="75"/>
  <c r="O99" i="75"/>
  <c r="N99" i="75"/>
  <c r="M99" i="75"/>
  <c r="L99" i="75"/>
  <c r="K99" i="75"/>
  <c r="J99" i="75"/>
  <c r="I99" i="75"/>
  <c r="Q98" i="75"/>
  <c r="P98" i="75"/>
  <c r="O98" i="75"/>
  <c r="N98" i="75"/>
  <c r="M98" i="75"/>
  <c r="L98" i="75"/>
  <c r="K98" i="75"/>
  <c r="J98" i="75"/>
  <c r="I98" i="75"/>
  <c r="Q97" i="75"/>
  <c r="P97" i="75"/>
  <c r="O97" i="75"/>
  <c r="N97" i="75"/>
  <c r="M97" i="75"/>
  <c r="L97" i="75"/>
  <c r="K97" i="75"/>
  <c r="J97" i="75"/>
  <c r="I97" i="75"/>
  <c r="Q96" i="75"/>
  <c r="P96" i="75"/>
  <c r="O96" i="75"/>
  <c r="N96" i="75"/>
  <c r="M96" i="75"/>
  <c r="L96" i="75"/>
  <c r="K96" i="75"/>
  <c r="J96" i="75"/>
  <c r="I96" i="75"/>
  <c r="Q95" i="75"/>
  <c r="P95" i="75"/>
  <c r="O95" i="75"/>
  <c r="N95" i="75"/>
  <c r="M95" i="75"/>
  <c r="L95" i="75"/>
  <c r="K95" i="75"/>
  <c r="J95" i="75"/>
  <c r="I95" i="75"/>
  <c r="Q94" i="75"/>
  <c r="P94" i="75"/>
  <c r="O94" i="75"/>
  <c r="N94" i="75"/>
  <c r="M94" i="75"/>
  <c r="L94" i="75"/>
  <c r="K94" i="75"/>
  <c r="J94" i="75"/>
  <c r="I94" i="75"/>
  <c r="Q93" i="75"/>
  <c r="P93" i="75"/>
  <c r="O93" i="75"/>
  <c r="N93" i="75"/>
  <c r="M93" i="75"/>
  <c r="L93" i="75"/>
  <c r="K93" i="75"/>
  <c r="J93" i="75"/>
  <c r="I93" i="75"/>
  <c r="Q92" i="75"/>
  <c r="P92" i="75"/>
  <c r="O92" i="75"/>
  <c r="N92" i="75"/>
  <c r="M92" i="75"/>
  <c r="L92" i="75"/>
  <c r="K92" i="75"/>
  <c r="J92" i="75"/>
  <c r="I92" i="75"/>
  <c r="Q91" i="75"/>
  <c r="P91" i="75"/>
  <c r="O91" i="75"/>
  <c r="N91" i="75"/>
  <c r="M91" i="75"/>
  <c r="L91" i="75"/>
  <c r="K91" i="75"/>
  <c r="J91" i="75"/>
  <c r="I91" i="75"/>
  <c r="Q90" i="75"/>
  <c r="I90" i="75"/>
  <c r="Q89" i="75"/>
  <c r="P89" i="75"/>
  <c r="O89" i="75"/>
  <c r="N89" i="75"/>
  <c r="M89" i="75"/>
  <c r="L89" i="75"/>
  <c r="K89" i="75"/>
  <c r="J89" i="75"/>
  <c r="C7" i="42"/>
  <c r="B7" i="42"/>
  <c r="D61" i="76"/>
  <c r="O133" i="76" s="1"/>
  <c r="C61" i="76"/>
  <c r="AA135" i="76"/>
  <c r="Z135" i="76"/>
  <c r="Y135" i="76"/>
  <c r="X135" i="76"/>
  <c r="W135" i="76"/>
  <c r="V135" i="76"/>
  <c r="U135" i="76"/>
  <c r="T135" i="76"/>
  <c r="S135" i="76"/>
  <c r="R135" i="76"/>
  <c r="Q135" i="76"/>
  <c r="P135" i="76"/>
  <c r="O135" i="76"/>
  <c r="N135" i="76"/>
  <c r="M135" i="76"/>
  <c r="L135" i="76"/>
  <c r="K135" i="76"/>
  <c r="J135" i="76"/>
  <c r="I135" i="76"/>
  <c r="H135" i="76"/>
  <c r="G135" i="76"/>
  <c r="F135" i="76"/>
  <c r="E135" i="76"/>
  <c r="D135" i="76"/>
  <c r="C135" i="76"/>
  <c r="B135" i="76"/>
  <c r="A135" i="76"/>
  <c r="D134" i="76"/>
  <c r="C134" i="76"/>
  <c r="B134" i="76"/>
  <c r="A134" i="76"/>
  <c r="Y133" i="76"/>
  <c r="W133" i="76"/>
  <c r="V133" i="76"/>
  <c r="U133" i="76"/>
  <c r="T133" i="76"/>
  <c r="S133" i="76"/>
  <c r="R133" i="76"/>
  <c r="Q133" i="76"/>
  <c r="P133" i="76"/>
  <c r="I133" i="76"/>
  <c r="G133" i="76"/>
  <c r="F133" i="76"/>
  <c r="E133" i="76"/>
  <c r="D133" i="76"/>
  <c r="C133" i="76"/>
  <c r="B133" i="76"/>
  <c r="A133" i="76"/>
  <c r="AA103" i="76"/>
  <c r="Z103" i="76"/>
  <c r="Y103" i="76"/>
  <c r="X103" i="76"/>
  <c r="W103" i="76"/>
  <c r="V103" i="76"/>
  <c r="U103" i="76"/>
  <c r="T103" i="76"/>
  <c r="S103" i="76"/>
  <c r="R103" i="76"/>
  <c r="Q103" i="76"/>
  <c r="P103" i="76"/>
  <c r="O103" i="76"/>
  <c r="N103" i="76"/>
  <c r="M103" i="76"/>
  <c r="L103" i="76"/>
  <c r="K103" i="76"/>
  <c r="J103" i="76"/>
  <c r="I103" i="76"/>
  <c r="H103" i="76"/>
  <c r="G103" i="76"/>
  <c r="F103" i="76"/>
  <c r="E103" i="76"/>
  <c r="D103" i="76"/>
  <c r="C103" i="76"/>
  <c r="B103" i="76"/>
  <c r="A103" i="76"/>
  <c r="AA102" i="76"/>
  <c r="Z102" i="76"/>
  <c r="Y102" i="76"/>
  <c r="X102" i="76"/>
  <c r="W102" i="76"/>
  <c r="V102" i="76"/>
  <c r="U102" i="76"/>
  <c r="T102" i="76"/>
  <c r="S102" i="76"/>
  <c r="R102" i="76"/>
  <c r="Q102" i="76"/>
  <c r="P102" i="76"/>
  <c r="O102" i="76"/>
  <c r="N102" i="76"/>
  <c r="M102" i="76"/>
  <c r="L102" i="76"/>
  <c r="K102" i="76"/>
  <c r="J102" i="76"/>
  <c r="I102" i="76"/>
  <c r="H102" i="76"/>
  <c r="G102" i="76"/>
  <c r="E102" i="76"/>
  <c r="D102" i="76"/>
  <c r="C102" i="76"/>
  <c r="B102" i="76"/>
  <c r="A102" i="76"/>
  <c r="AA101" i="76"/>
  <c r="Z101" i="76"/>
  <c r="Y101" i="76"/>
  <c r="X101" i="76"/>
  <c r="W101" i="76"/>
  <c r="V101" i="76"/>
  <c r="U101" i="76"/>
  <c r="T101" i="76"/>
  <c r="S101" i="76"/>
  <c r="R101" i="76"/>
  <c r="Q101" i="76"/>
  <c r="P101" i="76"/>
  <c r="O101" i="76"/>
  <c r="N101" i="76"/>
  <c r="M101" i="76"/>
  <c r="L101" i="76"/>
  <c r="K101" i="76"/>
  <c r="J101" i="76"/>
  <c r="I101" i="76"/>
  <c r="H101" i="76"/>
  <c r="G101" i="76"/>
  <c r="F101" i="76"/>
  <c r="E101" i="76"/>
  <c r="D101" i="76"/>
  <c r="C101" i="76"/>
  <c r="B101" i="76"/>
  <c r="A101" i="76"/>
  <c r="AA100" i="76"/>
  <c r="Z100" i="76"/>
  <c r="Y100" i="76"/>
  <c r="X100" i="76"/>
  <c r="W100" i="76"/>
  <c r="V100" i="76"/>
  <c r="U100" i="76"/>
  <c r="T100" i="76"/>
  <c r="S100" i="76"/>
  <c r="R100" i="76"/>
  <c r="Q100" i="76"/>
  <c r="P100" i="76"/>
  <c r="O100" i="76"/>
  <c r="N100" i="76"/>
  <c r="M100" i="76"/>
  <c r="L100" i="76"/>
  <c r="K100" i="76"/>
  <c r="J100" i="76"/>
  <c r="I100" i="76"/>
  <c r="H100" i="76"/>
  <c r="G100" i="76"/>
  <c r="F100" i="76"/>
  <c r="E100" i="76"/>
  <c r="D100" i="76"/>
  <c r="C100" i="76"/>
  <c r="B100" i="76"/>
  <c r="A100" i="76"/>
  <c r="AA99" i="76"/>
  <c r="Z99" i="76"/>
  <c r="Y99" i="76"/>
  <c r="X99" i="76"/>
  <c r="W99" i="76"/>
  <c r="V99" i="76"/>
  <c r="U99" i="76"/>
  <c r="T99" i="76"/>
  <c r="S99" i="76"/>
  <c r="R99" i="76"/>
  <c r="Q99" i="76"/>
  <c r="P99" i="76"/>
  <c r="O99" i="76"/>
  <c r="N99" i="76"/>
  <c r="M99" i="76"/>
  <c r="L99" i="76"/>
  <c r="K99" i="76"/>
  <c r="J99" i="76"/>
  <c r="I99" i="76"/>
  <c r="H99" i="76"/>
  <c r="G99" i="76"/>
  <c r="F99" i="76"/>
  <c r="E99" i="76"/>
  <c r="D99" i="76"/>
  <c r="C99" i="76"/>
  <c r="B99" i="76"/>
  <c r="A99" i="76"/>
  <c r="AA98" i="76"/>
  <c r="Z98" i="76"/>
  <c r="Y98" i="76"/>
  <c r="X98" i="76"/>
  <c r="W98" i="76"/>
  <c r="V98" i="76"/>
  <c r="U98" i="76"/>
  <c r="T98" i="76"/>
  <c r="S98" i="76"/>
  <c r="R98" i="76"/>
  <c r="Q98" i="76"/>
  <c r="P98" i="76"/>
  <c r="O98" i="76"/>
  <c r="N98" i="76"/>
  <c r="M98" i="76"/>
  <c r="L98" i="76"/>
  <c r="K98" i="76"/>
  <c r="J98" i="76"/>
  <c r="I98" i="76"/>
  <c r="H98" i="76"/>
  <c r="G98" i="76"/>
  <c r="F98" i="76"/>
  <c r="E98" i="76"/>
  <c r="D98" i="76"/>
  <c r="C98" i="76"/>
  <c r="B98" i="76"/>
  <c r="A98" i="76"/>
  <c r="AA97" i="76"/>
  <c r="Z97" i="76"/>
  <c r="Y97" i="76"/>
  <c r="X97" i="76"/>
  <c r="W97" i="76"/>
  <c r="V97" i="76"/>
  <c r="U97" i="76"/>
  <c r="T97" i="76"/>
  <c r="S97" i="76"/>
  <c r="R97" i="76"/>
  <c r="Q97" i="76"/>
  <c r="P97" i="76"/>
  <c r="O97" i="76"/>
  <c r="N97" i="76"/>
  <c r="M97" i="76"/>
  <c r="L97" i="76"/>
  <c r="K97" i="76"/>
  <c r="J97" i="76"/>
  <c r="I97" i="76"/>
  <c r="H97" i="76"/>
  <c r="G97" i="76"/>
  <c r="F97" i="76"/>
  <c r="E97" i="76"/>
  <c r="D97" i="76"/>
  <c r="C97" i="76"/>
  <c r="B97" i="76"/>
  <c r="A97" i="76"/>
  <c r="F24" i="76"/>
  <c r="E24" i="76"/>
  <c r="F23" i="76"/>
  <c r="E23" i="76"/>
  <c r="F22" i="76"/>
  <c r="E22" i="76"/>
  <c r="F21" i="76"/>
  <c r="E21" i="76"/>
  <c r="F20" i="76"/>
  <c r="E20" i="76"/>
  <c r="F19" i="76"/>
  <c r="E19" i="76"/>
  <c r="F18" i="76"/>
  <c r="E18" i="76"/>
  <c r="F17" i="76"/>
  <c r="E17" i="76"/>
  <c r="F16" i="76"/>
  <c r="E16" i="76"/>
  <c r="F15" i="76"/>
  <c r="E15" i="76"/>
  <c r="F14" i="76"/>
  <c r="E14" i="76"/>
  <c r="F13" i="76"/>
  <c r="E13" i="76"/>
  <c r="F12" i="76"/>
  <c r="E12" i="76"/>
  <c r="F11" i="76"/>
  <c r="E11" i="76"/>
  <c r="F10" i="76"/>
  <c r="E10" i="76"/>
  <c r="R174" i="80" l="1"/>
  <c r="Q171" i="80"/>
  <c r="R168" i="80"/>
  <c r="R171" i="80" s="1"/>
  <c r="W89" i="77"/>
  <c r="AE120" i="77"/>
  <c r="E83" i="77"/>
  <c r="E90" i="77"/>
  <c r="F89" i="77"/>
  <c r="AD88" i="77"/>
  <c r="F80" i="77"/>
  <c r="E81" i="77"/>
  <c r="E89" i="77"/>
  <c r="O40" i="77"/>
  <c r="AC117" i="77"/>
  <c r="E82" i="77"/>
  <c r="G84" i="77"/>
  <c r="F84" i="77"/>
  <c r="N84" i="77"/>
  <c r="P84" i="77"/>
  <c r="F81" i="77"/>
  <c r="F83" i="77"/>
  <c r="X115" i="77"/>
  <c r="E80" i="77"/>
  <c r="AE88" i="77"/>
  <c r="AN87" i="77"/>
  <c r="S119" i="77"/>
  <c r="AA88" i="77"/>
  <c r="AB88" i="77"/>
  <c r="J87" i="77"/>
  <c r="Y117" i="77"/>
  <c r="H87" i="77"/>
  <c r="K87" i="77"/>
  <c r="AB117" i="77"/>
  <c r="W87" i="77"/>
  <c r="L87" i="77"/>
  <c r="X87" i="77"/>
  <c r="AI116" i="77"/>
  <c r="Z120" i="77"/>
  <c r="H116" i="77"/>
  <c r="AM117" i="77"/>
  <c r="AK116" i="77"/>
  <c r="AA120" i="77"/>
  <c r="AD116" i="77"/>
  <c r="AB120" i="77"/>
  <c r="W120" i="77"/>
  <c r="AC120" i="77"/>
  <c r="Q119" i="77"/>
  <c r="AN120" i="77"/>
  <c r="L115" i="77"/>
  <c r="Y115" i="77"/>
  <c r="O84" i="77"/>
  <c r="U117" i="77"/>
  <c r="Z117" i="77"/>
  <c r="J125" i="77"/>
  <c r="K125" i="77"/>
  <c r="L125" i="77"/>
  <c r="M125" i="77"/>
  <c r="H124" i="77"/>
  <c r="L124" i="77"/>
  <c r="J88" i="77"/>
  <c r="M124" i="77"/>
  <c r="K88" i="77"/>
  <c r="N124" i="77"/>
  <c r="J124" i="77"/>
  <c r="K124" i="77"/>
  <c r="Q88" i="77"/>
  <c r="O124" i="77"/>
  <c r="R88" i="77"/>
  <c r="Z88" i="77"/>
  <c r="P123" i="77"/>
  <c r="AA122" i="77"/>
  <c r="AN122" i="77"/>
  <c r="Y122" i="77"/>
  <c r="AG122" i="77"/>
  <c r="H122" i="77"/>
  <c r="W122" i="77"/>
  <c r="P40" i="77"/>
  <c r="AH122" i="77"/>
  <c r="AO122" i="77"/>
  <c r="E122" i="77"/>
  <c r="F122" i="77"/>
  <c r="G122" i="77"/>
  <c r="K122" i="77"/>
  <c r="Q122" i="77"/>
  <c r="R122" i="77"/>
  <c r="U122" i="77"/>
  <c r="V122" i="77"/>
  <c r="J85" i="77"/>
  <c r="L85" i="77"/>
  <c r="P85" i="77"/>
  <c r="G85" i="77"/>
  <c r="I85" i="77"/>
  <c r="Z87" i="77"/>
  <c r="AA87" i="77"/>
  <c r="AB87" i="77"/>
  <c r="J123" i="77"/>
  <c r="AI87" i="77"/>
  <c r="K123" i="77"/>
  <c r="AM87" i="77"/>
  <c r="L123" i="77"/>
  <c r="I81" i="77"/>
  <c r="Z115" i="77"/>
  <c r="AB119" i="77"/>
  <c r="AB115" i="77"/>
  <c r="K81" i="77"/>
  <c r="G83" i="77"/>
  <c r="AC115" i="77"/>
  <c r="J81" i="77"/>
  <c r="L81" i="77"/>
  <c r="H83" i="77"/>
  <c r="E115" i="77"/>
  <c r="AD115" i="77"/>
  <c r="AD117" i="77"/>
  <c r="AK120" i="77"/>
  <c r="G81" i="77"/>
  <c r="M81" i="77"/>
  <c r="G115" i="77"/>
  <c r="AH115" i="77"/>
  <c r="AE117" i="77"/>
  <c r="AM120" i="77"/>
  <c r="H115" i="77"/>
  <c r="AI115" i="77"/>
  <c r="AF117" i="77"/>
  <c r="N81" i="77"/>
  <c r="O81" i="77"/>
  <c r="H84" i="77"/>
  <c r="J115" i="77"/>
  <c r="AK115" i="77"/>
  <c r="AL117" i="77"/>
  <c r="K115" i="77"/>
  <c r="AM115" i="77"/>
  <c r="M115" i="77"/>
  <c r="P115" i="77"/>
  <c r="Q115" i="77"/>
  <c r="R115" i="77"/>
  <c r="F116" i="77"/>
  <c r="S120" i="77"/>
  <c r="AI122" i="77"/>
  <c r="S115" i="77"/>
  <c r="G116" i="77"/>
  <c r="S117" i="77"/>
  <c r="U120" i="77"/>
  <c r="AM122" i="77"/>
  <c r="G80" i="77"/>
  <c r="I80" i="77"/>
  <c r="K80" i="77"/>
  <c r="AA115" i="77"/>
  <c r="I115" i="77"/>
  <c r="AE115" i="77"/>
  <c r="I83" i="77"/>
  <c r="AL116" i="77"/>
  <c r="N121" i="77"/>
  <c r="P81" i="77"/>
  <c r="J83" i="77"/>
  <c r="M85" i="77"/>
  <c r="L86" i="77"/>
  <c r="AG88" i="77"/>
  <c r="N115" i="77"/>
  <c r="AF115" i="77"/>
  <c r="N116" i="77"/>
  <c r="AM116" i="77"/>
  <c r="AG117" i="77"/>
  <c r="AF119" i="77"/>
  <c r="O121" i="77"/>
  <c r="M123" i="77"/>
  <c r="Q81" i="77"/>
  <c r="K83" i="77"/>
  <c r="N85" i="77"/>
  <c r="P86" i="77"/>
  <c r="G87" i="77"/>
  <c r="AH88" i="77"/>
  <c r="O115" i="77"/>
  <c r="AG115" i="77"/>
  <c r="O116" i="77"/>
  <c r="AN116" i="77"/>
  <c r="AI117" i="77"/>
  <c r="AG119" i="77"/>
  <c r="X120" i="77"/>
  <c r="R121" i="77"/>
  <c r="I122" i="77"/>
  <c r="AK122" i="77"/>
  <c r="N123" i="77"/>
  <c r="P124" i="77"/>
  <c r="L83" i="77"/>
  <c r="O85" i="77"/>
  <c r="Q86" i="77"/>
  <c r="AI88" i="77"/>
  <c r="P116" i="77"/>
  <c r="Q117" i="77"/>
  <c r="AK117" i="77"/>
  <c r="AI119" i="77"/>
  <c r="S121" i="77"/>
  <c r="J122" i="77"/>
  <c r="AL122" i="77"/>
  <c r="O123" i="77"/>
  <c r="J121" i="77"/>
  <c r="S116" i="77"/>
  <c r="O83" i="77"/>
  <c r="L88" i="77"/>
  <c r="U116" i="77"/>
  <c r="V117" i="77"/>
  <c r="AN117" i="77"/>
  <c r="AE121" i="77"/>
  <c r="M83" i="77"/>
  <c r="Q85" i="77"/>
  <c r="R116" i="77"/>
  <c r="Z121" i="77"/>
  <c r="N83" i="77"/>
  <c r="AD121" i="77"/>
  <c r="J80" i="77"/>
  <c r="P83" i="77"/>
  <c r="S87" i="77"/>
  <c r="N88" i="77"/>
  <c r="U115" i="77"/>
  <c r="AN115" i="77"/>
  <c r="V116" i="77"/>
  <c r="E117" i="77"/>
  <c r="W117" i="77"/>
  <c r="AO117" i="77"/>
  <c r="AI120" i="77"/>
  <c r="AG121" i="77"/>
  <c r="S122" i="77"/>
  <c r="O88" i="77"/>
  <c r="W115" i="77"/>
  <c r="AO115" i="77"/>
  <c r="W116" i="77"/>
  <c r="X117" i="77"/>
  <c r="AH121" i="77"/>
  <c r="X116" i="77"/>
  <c r="AI121" i="77"/>
  <c r="F124" i="77"/>
  <c r="S88" i="77"/>
  <c r="AE116" i="77"/>
  <c r="AA117" i="77"/>
  <c r="X122" i="77"/>
  <c r="F123" i="77"/>
  <c r="I124" i="77"/>
  <c r="AF116" i="77"/>
  <c r="H123" i="77"/>
  <c r="E116" i="77"/>
  <c r="AH116" i="77"/>
  <c r="Z122" i="77"/>
  <c r="I123" i="77"/>
  <c r="O89" i="77"/>
  <c r="AK89" i="77"/>
  <c r="Q89" i="77"/>
  <c r="AL89" i="77"/>
  <c r="R89" i="77"/>
  <c r="AM89" i="77"/>
  <c r="S89" i="77"/>
  <c r="AN89" i="77"/>
  <c r="F125" i="77"/>
  <c r="U89" i="77"/>
  <c r="AO89" i="77"/>
  <c r="H125" i="77"/>
  <c r="V89" i="77"/>
  <c r="I125" i="77"/>
  <c r="Y89" i="77"/>
  <c r="N125" i="77"/>
  <c r="H89" i="77"/>
  <c r="AC89" i="77"/>
  <c r="O125" i="77"/>
  <c r="G89" i="77"/>
  <c r="I89" i="77"/>
  <c r="AE89" i="77"/>
  <c r="P125" i="77"/>
  <c r="J89" i="77"/>
  <c r="AG89" i="77"/>
  <c r="K89" i="77"/>
  <c r="AH89" i="77"/>
  <c r="X89" i="77"/>
  <c r="Z89" i="77"/>
  <c r="AA89" i="77"/>
  <c r="M89" i="77"/>
  <c r="AI89" i="77"/>
  <c r="H85" i="77"/>
  <c r="L121" i="77"/>
  <c r="Q121" i="77"/>
  <c r="G82" i="77"/>
  <c r="J82" i="77"/>
  <c r="M87" i="77"/>
  <c r="AC87" i="77"/>
  <c r="T88" i="77"/>
  <c r="T40" i="77"/>
  <c r="AJ40" i="77"/>
  <c r="N80" i="77"/>
  <c r="L82" i="77"/>
  <c r="U40" i="77"/>
  <c r="AK40" i="77"/>
  <c r="O80" i="77"/>
  <c r="AE80" i="77"/>
  <c r="M82" i="77"/>
  <c r="AC82" i="77"/>
  <c r="K84" i="77"/>
  <c r="I86" i="77"/>
  <c r="P87" i="77"/>
  <c r="AF87" i="77"/>
  <c r="G88" i="77"/>
  <c r="W88" i="77"/>
  <c r="W110" i="77" s="1"/>
  <c r="AM88" i="77"/>
  <c r="N89" i="77"/>
  <c r="AD89" i="77"/>
  <c r="T115" i="77"/>
  <c r="AJ115" i="77"/>
  <c r="K116" i="77"/>
  <c r="AA116" i="77"/>
  <c r="R117" i="77"/>
  <c r="AH117" i="77"/>
  <c r="Y119" i="77"/>
  <c r="AO119" i="77"/>
  <c r="AF120" i="77"/>
  <c r="G121" i="77"/>
  <c r="W121" i="77"/>
  <c r="AM121" i="77"/>
  <c r="N122" i="77"/>
  <c r="AD122" i="77"/>
  <c r="E123" i="77"/>
  <c r="E124" i="77"/>
  <c r="E125" i="77"/>
  <c r="AF40" i="77"/>
  <c r="AG40" i="77"/>
  <c r="R40" i="77"/>
  <c r="AH40" i="77"/>
  <c r="AJ88" i="77"/>
  <c r="V119" i="77"/>
  <c r="AL119" i="77"/>
  <c r="T121" i="77"/>
  <c r="P80" i="77"/>
  <c r="N82" i="77"/>
  <c r="AD82" i="77"/>
  <c r="L84" i="77"/>
  <c r="Q87" i="77"/>
  <c r="AG87" i="77"/>
  <c r="H88" i="77"/>
  <c r="X88" i="77"/>
  <c r="AN88" i="77"/>
  <c r="L116" i="77"/>
  <c r="AB116" i="77"/>
  <c r="Z119" i="77"/>
  <c r="Q120" i="77"/>
  <c r="AG120" i="77"/>
  <c r="H121" i="77"/>
  <c r="X121" i="77"/>
  <c r="AN121" i="77"/>
  <c r="O122" i="77"/>
  <c r="AE122" i="77"/>
  <c r="H82" i="77"/>
  <c r="AJ119" i="77"/>
  <c r="I82" i="77"/>
  <c r="U119" i="77"/>
  <c r="AK119" i="77"/>
  <c r="L80" i="77"/>
  <c r="AJ121" i="77"/>
  <c r="J86" i="77"/>
  <c r="Q80" i="77"/>
  <c r="X81" i="77"/>
  <c r="AN81" i="77"/>
  <c r="O82" i="77"/>
  <c r="M84" i="77"/>
  <c r="K86" i="77"/>
  <c r="R87" i="77"/>
  <c r="AH87" i="77"/>
  <c r="I88" i="77"/>
  <c r="Y88" i="77"/>
  <c r="AO88" i="77"/>
  <c r="P89" i="77"/>
  <c r="AF89" i="77"/>
  <c r="F115" i="77"/>
  <c r="V115" i="77"/>
  <c r="M116" i="77"/>
  <c r="AC116" i="77"/>
  <c r="T117" i="77"/>
  <c r="AA119" i="77"/>
  <c r="R120" i="77"/>
  <c r="AH120" i="77"/>
  <c r="I121" i="77"/>
  <c r="Y121" i="77"/>
  <c r="AO121" i="77"/>
  <c r="P122" i="77"/>
  <c r="AF122" i="77"/>
  <c r="M86" i="77"/>
  <c r="T87" i="77"/>
  <c r="AJ87" i="77"/>
  <c r="AC119" i="77"/>
  <c r="T120" i="77"/>
  <c r="AJ120" i="77"/>
  <c r="K121" i="77"/>
  <c r="AA121" i="77"/>
  <c r="Y81" i="77"/>
  <c r="AO81" i="77"/>
  <c r="P82" i="77"/>
  <c r="S80" i="77"/>
  <c r="AI80" i="77"/>
  <c r="Z81" i="77"/>
  <c r="Q82" i="77"/>
  <c r="N86" i="77"/>
  <c r="U87" i="77"/>
  <c r="U110" i="77" s="1"/>
  <c r="AK87" i="77"/>
  <c r="AD119" i="77"/>
  <c r="AB121" i="77"/>
  <c r="Q84" i="77"/>
  <c r="O86" i="77"/>
  <c r="V87" i="77"/>
  <c r="AL87" i="77"/>
  <c r="M88" i="77"/>
  <c r="AC88" i="77"/>
  <c r="T89" i="77"/>
  <c r="AJ89" i="77"/>
  <c r="Q116" i="77"/>
  <c r="AG116" i="77"/>
  <c r="AE119" i="77"/>
  <c r="V120" i="77"/>
  <c r="AL120" i="77"/>
  <c r="M121" i="77"/>
  <c r="AC121" i="77"/>
  <c r="T122" i="77"/>
  <c r="AJ122" i="77"/>
  <c r="H80" i="77"/>
  <c r="I87" i="77"/>
  <c r="Y87" i="77"/>
  <c r="AO87" i="77"/>
  <c r="P88" i="77"/>
  <c r="AF88" i="77"/>
  <c r="T116" i="77"/>
  <c r="AJ116" i="77"/>
  <c r="R119" i="77"/>
  <c r="AH119" i="77"/>
  <c r="Y120" i="77"/>
  <c r="AO120" i="77"/>
  <c r="P121" i="77"/>
  <c r="AF121" i="77"/>
  <c r="T119" i="77"/>
  <c r="I84" i="77"/>
  <c r="G86" i="77"/>
  <c r="N87" i="77"/>
  <c r="AD87" i="77"/>
  <c r="U88" i="77"/>
  <c r="AK88" i="77"/>
  <c r="L89" i="77"/>
  <c r="I116" i="77"/>
  <c r="Y116" i="77"/>
  <c r="AO116" i="77"/>
  <c r="W119" i="77"/>
  <c r="AM119" i="77"/>
  <c r="AD120" i="77"/>
  <c r="E121" i="77"/>
  <c r="U121" i="77"/>
  <c r="AK121" i="77"/>
  <c r="L122" i="77"/>
  <c r="AB122" i="77"/>
  <c r="O87" i="77"/>
  <c r="V88" i="77"/>
  <c r="J116" i="77"/>
  <c r="X119" i="77"/>
  <c r="F121" i="77"/>
  <c r="V121" i="77"/>
  <c r="M122" i="77"/>
  <c r="P40" i="73"/>
  <c r="H133" i="76"/>
  <c r="X133" i="76"/>
  <c r="J133" i="76"/>
  <c r="Z133" i="76"/>
  <c r="K133" i="76"/>
  <c r="AA133" i="76"/>
  <c r="L133" i="76"/>
  <c r="M133" i="76"/>
  <c r="N133" i="76"/>
  <c r="D76" i="76"/>
  <c r="C76" i="76"/>
  <c r="B76" i="76"/>
  <c r="A76" i="76"/>
  <c r="D75" i="76"/>
  <c r="C75" i="76"/>
  <c r="B75" i="76"/>
  <c r="A75" i="76"/>
  <c r="D74" i="76"/>
  <c r="C74" i="76"/>
  <c r="B74" i="76"/>
  <c r="A74" i="76"/>
  <c r="D73" i="76"/>
  <c r="U145" i="76" s="1"/>
  <c r="C73" i="76"/>
  <c r="B73" i="76"/>
  <c r="A73" i="76"/>
  <c r="D72" i="76"/>
  <c r="R144" i="76" s="1"/>
  <c r="C72" i="76"/>
  <c r="B72" i="76"/>
  <c r="A72" i="76"/>
  <c r="D71" i="76"/>
  <c r="AA143" i="76" s="1"/>
  <c r="C71" i="76"/>
  <c r="B71" i="76"/>
  <c r="A71" i="76"/>
  <c r="D70" i="76"/>
  <c r="Y142" i="76" s="1"/>
  <c r="C70" i="76"/>
  <c r="B70" i="76"/>
  <c r="A70" i="76"/>
  <c r="D69" i="76"/>
  <c r="V141" i="76" s="1"/>
  <c r="C69" i="76"/>
  <c r="B69" i="76"/>
  <c r="A69" i="76"/>
  <c r="D68" i="76"/>
  <c r="C68" i="76"/>
  <c r="B68" i="76"/>
  <c r="A68" i="76"/>
  <c r="D67" i="76"/>
  <c r="E139" i="76" s="1"/>
  <c r="C67" i="76"/>
  <c r="B67" i="76"/>
  <c r="A67" i="76"/>
  <c r="D66" i="76"/>
  <c r="W138" i="76" s="1"/>
  <c r="C66" i="76"/>
  <c r="B66" i="76"/>
  <c r="A66" i="76"/>
  <c r="D65" i="76"/>
  <c r="Z137" i="76" s="1"/>
  <c r="C65" i="76"/>
  <c r="B65" i="76"/>
  <c r="A65" i="76"/>
  <c r="D64" i="76"/>
  <c r="J136" i="76" s="1"/>
  <c r="C64" i="76"/>
  <c r="B64" i="76"/>
  <c r="A64" i="76"/>
  <c r="D63" i="76"/>
  <c r="C63" i="76"/>
  <c r="B63" i="76"/>
  <c r="A63" i="76"/>
  <c r="D62" i="76"/>
  <c r="C62" i="76"/>
  <c r="B62" i="76"/>
  <c r="A62" i="76"/>
  <c r="D60" i="76"/>
  <c r="V132" i="76" s="1"/>
  <c r="C60" i="76"/>
  <c r="B60" i="76"/>
  <c r="A60" i="76"/>
  <c r="D59" i="76"/>
  <c r="C59" i="76"/>
  <c r="B59" i="76"/>
  <c r="A59" i="76"/>
  <c r="D58" i="76"/>
  <c r="C58" i="76"/>
  <c r="B58" i="76"/>
  <c r="A58" i="76"/>
  <c r="D57" i="76"/>
  <c r="W129" i="76" s="1"/>
  <c r="C57" i="76"/>
  <c r="B57" i="76"/>
  <c r="A57" i="76"/>
  <c r="D56" i="76"/>
  <c r="E128" i="76" s="1"/>
  <c r="C56" i="76"/>
  <c r="B56" i="76"/>
  <c r="A56" i="76"/>
  <c r="D55" i="76"/>
  <c r="C55" i="76"/>
  <c r="B55" i="76"/>
  <c r="A55" i="76"/>
  <c r="D54" i="76"/>
  <c r="L126" i="76" s="1"/>
  <c r="C54" i="76"/>
  <c r="B54" i="76"/>
  <c r="A54" i="76"/>
  <c r="D53" i="76"/>
  <c r="U125" i="76" s="1"/>
  <c r="C53" i="76"/>
  <c r="B53" i="76"/>
  <c r="A53" i="76"/>
  <c r="D52" i="76"/>
  <c r="Q124" i="76" s="1"/>
  <c r="C52" i="76"/>
  <c r="B52" i="76"/>
  <c r="A52" i="76"/>
  <c r="D51" i="76"/>
  <c r="C51" i="76"/>
  <c r="B51" i="76"/>
  <c r="A51" i="76"/>
  <c r="D50" i="76"/>
  <c r="C50" i="76"/>
  <c r="B50" i="76"/>
  <c r="A50" i="76"/>
  <c r="D49" i="76"/>
  <c r="C49" i="76"/>
  <c r="B49" i="76"/>
  <c r="A49" i="76"/>
  <c r="D48" i="76"/>
  <c r="H120" i="76" s="1"/>
  <c r="C48" i="76"/>
  <c r="B48" i="76"/>
  <c r="A48" i="76"/>
  <c r="D47" i="76"/>
  <c r="C47" i="76"/>
  <c r="B47" i="76"/>
  <c r="A47" i="76"/>
  <c r="D46" i="76"/>
  <c r="H118" i="76" s="1"/>
  <c r="C46" i="76"/>
  <c r="B46" i="76"/>
  <c r="A46" i="76"/>
  <c r="D142" i="76"/>
  <c r="D106" i="76"/>
  <c r="Q24" i="76"/>
  <c r="Q23" i="76"/>
  <c r="Q95" i="76" s="1"/>
  <c r="Q22" i="76"/>
  <c r="Q94" i="76" s="1"/>
  <c r="Q21" i="76"/>
  <c r="Q93" i="76" s="1"/>
  <c r="Q20" i="76"/>
  <c r="Q92" i="76" s="1"/>
  <c r="Q19" i="76"/>
  <c r="Q91" i="76" s="1"/>
  <c r="Q18" i="76"/>
  <c r="Q90" i="76" s="1"/>
  <c r="Q17" i="76"/>
  <c r="Q89" i="76" s="1"/>
  <c r="Q16" i="76"/>
  <c r="Q88" i="76" s="1"/>
  <c r="Q15" i="76"/>
  <c r="Q87" i="76" s="1"/>
  <c r="Q14" i="76"/>
  <c r="Q13" i="76"/>
  <c r="Q12" i="76"/>
  <c r="Q84" i="76" s="1"/>
  <c r="Q11" i="76"/>
  <c r="Q83" i="76" s="1"/>
  <c r="Q10" i="76"/>
  <c r="Q82" i="76" s="1"/>
  <c r="P24" i="76"/>
  <c r="P96" i="76" s="1"/>
  <c r="O24" i="76"/>
  <c r="O96" i="76" s="1"/>
  <c r="N24" i="76"/>
  <c r="N96" i="76" s="1"/>
  <c r="M24" i="76"/>
  <c r="L24" i="76"/>
  <c r="L96" i="76" s="1"/>
  <c r="K24" i="76"/>
  <c r="K96" i="76" s="1"/>
  <c r="J24" i="76"/>
  <c r="J96" i="76" s="1"/>
  <c r="I24" i="76"/>
  <c r="I96" i="76" s="1"/>
  <c r="H24" i="76"/>
  <c r="H96" i="76" s="1"/>
  <c r="G24" i="76"/>
  <c r="G96" i="76" s="1"/>
  <c r="P23" i="76"/>
  <c r="P95" i="76" s="1"/>
  <c r="O23" i="76"/>
  <c r="O95" i="76" s="1"/>
  <c r="N23" i="76"/>
  <c r="N95" i="76" s="1"/>
  <c r="M23" i="76"/>
  <c r="M95" i="76" s="1"/>
  <c r="L23" i="76"/>
  <c r="L95" i="76" s="1"/>
  <c r="K23" i="76"/>
  <c r="K95" i="76" s="1"/>
  <c r="J23" i="76"/>
  <c r="J95" i="76" s="1"/>
  <c r="I23" i="76"/>
  <c r="I95" i="76" s="1"/>
  <c r="H23" i="76"/>
  <c r="H95" i="76" s="1"/>
  <c r="G23" i="76"/>
  <c r="G95" i="76" s="1"/>
  <c r="F95" i="76"/>
  <c r="E95" i="76"/>
  <c r="P22" i="76"/>
  <c r="P94" i="76" s="1"/>
  <c r="O22" i="76"/>
  <c r="O94" i="76" s="1"/>
  <c r="N22" i="76"/>
  <c r="N94" i="76" s="1"/>
  <c r="M22" i="76"/>
  <c r="M94" i="76" s="1"/>
  <c r="L22" i="76"/>
  <c r="L94" i="76" s="1"/>
  <c r="K22" i="76"/>
  <c r="J22" i="76"/>
  <c r="J94" i="76" s="1"/>
  <c r="I22" i="76"/>
  <c r="I94" i="76" s="1"/>
  <c r="H22" i="76"/>
  <c r="H94" i="76" s="1"/>
  <c r="G22" i="76"/>
  <c r="G94" i="76" s="1"/>
  <c r="F94" i="76"/>
  <c r="E94" i="76"/>
  <c r="P21" i="76"/>
  <c r="P93" i="76" s="1"/>
  <c r="O21" i="76"/>
  <c r="O93" i="76" s="1"/>
  <c r="N21" i="76"/>
  <c r="N93" i="76" s="1"/>
  <c r="M21" i="76"/>
  <c r="M93" i="76" s="1"/>
  <c r="L21" i="76"/>
  <c r="L93" i="76" s="1"/>
  <c r="K21" i="76"/>
  <c r="K93" i="76" s="1"/>
  <c r="J21" i="76"/>
  <c r="I21" i="76"/>
  <c r="I93" i="76" s="1"/>
  <c r="H21" i="76"/>
  <c r="H93" i="76" s="1"/>
  <c r="G21" i="76"/>
  <c r="F93" i="76"/>
  <c r="E93" i="76"/>
  <c r="P20" i="76"/>
  <c r="P92" i="76" s="1"/>
  <c r="O20" i="76"/>
  <c r="O92" i="76" s="1"/>
  <c r="N20" i="76"/>
  <c r="N92" i="76" s="1"/>
  <c r="M20" i="76"/>
  <c r="M92" i="76" s="1"/>
  <c r="L20" i="76"/>
  <c r="L92" i="76" s="1"/>
  <c r="K20" i="76"/>
  <c r="K92" i="76" s="1"/>
  <c r="J20" i="76"/>
  <c r="J92" i="76" s="1"/>
  <c r="I20" i="76"/>
  <c r="H20" i="76"/>
  <c r="H92" i="76" s="1"/>
  <c r="G20" i="76"/>
  <c r="G92" i="76" s="1"/>
  <c r="F92" i="76"/>
  <c r="E92" i="76"/>
  <c r="P19" i="76"/>
  <c r="P91" i="76" s="1"/>
  <c r="O19" i="76"/>
  <c r="N19" i="76"/>
  <c r="N91" i="76" s="1"/>
  <c r="M19" i="76"/>
  <c r="M91" i="76" s="1"/>
  <c r="L19" i="76"/>
  <c r="L91" i="76" s="1"/>
  <c r="K19" i="76"/>
  <c r="K91" i="76" s="1"/>
  <c r="J19" i="76"/>
  <c r="J91" i="76" s="1"/>
  <c r="I19" i="76"/>
  <c r="I91" i="76" s="1"/>
  <c r="H19" i="76"/>
  <c r="H91" i="76" s="1"/>
  <c r="G19" i="76"/>
  <c r="G91" i="76" s="1"/>
  <c r="F91" i="76"/>
  <c r="P18" i="76"/>
  <c r="P90" i="76" s="1"/>
  <c r="O18" i="76"/>
  <c r="O90" i="76" s="1"/>
  <c r="N18" i="76"/>
  <c r="N90" i="76" s="1"/>
  <c r="M18" i="76"/>
  <c r="M90" i="76" s="1"/>
  <c r="L18" i="76"/>
  <c r="K18" i="76"/>
  <c r="J18" i="76"/>
  <c r="J90" i="76" s="1"/>
  <c r="I18" i="76"/>
  <c r="I90" i="76" s="1"/>
  <c r="H18" i="76"/>
  <c r="H90" i="76" s="1"/>
  <c r="G18" i="76"/>
  <c r="P17" i="76"/>
  <c r="P89" i="76" s="1"/>
  <c r="O17" i="76"/>
  <c r="O89" i="76" s="1"/>
  <c r="N17" i="76"/>
  <c r="M17" i="76"/>
  <c r="L17" i="76"/>
  <c r="K17" i="76"/>
  <c r="K89" i="76" s="1"/>
  <c r="J17" i="76"/>
  <c r="J89" i="76" s="1"/>
  <c r="I17" i="76"/>
  <c r="I89" i="76" s="1"/>
  <c r="H17" i="76"/>
  <c r="H89" i="76" s="1"/>
  <c r="G17" i="76"/>
  <c r="F89" i="76"/>
  <c r="P16" i="76"/>
  <c r="O16" i="76"/>
  <c r="O88" i="76" s="1"/>
  <c r="N16" i="76"/>
  <c r="N88" i="76" s="1"/>
  <c r="M16" i="76"/>
  <c r="M88" i="76" s="1"/>
  <c r="L16" i="76"/>
  <c r="L88" i="76" s="1"/>
  <c r="K16" i="76"/>
  <c r="K88" i="76" s="1"/>
  <c r="J16" i="76"/>
  <c r="J88" i="76" s="1"/>
  <c r="I16" i="76"/>
  <c r="I88" i="76" s="1"/>
  <c r="H16" i="76"/>
  <c r="H88" i="76" s="1"/>
  <c r="G16" i="76"/>
  <c r="G88" i="76" s="1"/>
  <c r="F88" i="76"/>
  <c r="P15" i="76"/>
  <c r="P87" i="76" s="1"/>
  <c r="O15" i="76"/>
  <c r="O87" i="76" s="1"/>
  <c r="N15" i="76"/>
  <c r="N87" i="76" s="1"/>
  <c r="M15" i="76"/>
  <c r="M87" i="76" s="1"/>
  <c r="L15" i="76"/>
  <c r="L87" i="76" s="1"/>
  <c r="K15" i="76"/>
  <c r="K87" i="76" s="1"/>
  <c r="J15" i="76"/>
  <c r="I15" i="76"/>
  <c r="I87" i="76" s="1"/>
  <c r="H15" i="76"/>
  <c r="H87" i="76" s="1"/>
  <c r="G15" i="76"/>
  <c r="G87" i="76" s="1"/>
  <c r="F87" i="76"/>
  <c r="E87" i="76"/>
  <c r="P14" i="76"/>
  <c r="O14" i="76"/>
  <c r="O86" i="76" s="1"/>
  <c r="N14" i="76"/>
  <c r="M14" i="76"/>
  <c r="M86" i="76" s="1"/>
  <c r="L14" i="76"/>
  <c r="L86" i="76" s="1"/>
  <c r="K14" i="76"/>
  <c r="K86" i="76" s="1"/>
  <c r="J14" i="76"/>
  <c r="J86" i="76" s="1"/>
  <c r="I14" i="76"/>
  <c r="I86" i="76" s="1"/>
  <c r="H14" i="76"/>
  <c r="H86" i="76" s="1"/>
  <c r="G14" i="76"/>
  <c r="G86" i="76" s="1"/>
  <c r="E86" i="76"/>
  <c r="P13" i="76"/>
  <c r="P85" i="76" s="1"/>
  <c r="O13" i="76"/>
  <c r="O85" i="76" s="1"/>
  <c r="N13" i="76"/>
  <c r="N85" i="76" s="1"/>
  <c r="M13" i="76"/>
  <c r="M85" i="76" s="1"/>
  <c r="L13" i="76"/>
  <c r="L85" i="76" s="1"/>
  <c r="K13" i="76"/>
  <c r="K85" i="76" s="1"/>
  <c r="J13" i="76"/>
  <c r="J85" i="76" s="1"/>
  <c r="I13" i="76"/>
  <c r="I85" i="76" s="1"/>
  <c r="H13" i="76"/>
  <c r="H85" i="76" s="1"/>
  <c r="G13" i="76"/>
  <c r="F85" i="76"/>
  <c r="E85" i="76"/>
  <c r="P12" i="76"/>
  <c r="P84" i="76" s="1"/>
  <c r="O12" i="76"/>
  <c r="O84" i="76" s="1"/>
  <c r="N12" i="76"/>
  <c r="N84" i="76" s="1"/>
  <c r="M12" i="76"/>
  <c r="M84" i="76" s="1"/>
  <c r="L12" i="76"/>
  <c r="L84" i="76" s="1"/>
  <c r="K12" i="76"/>
  <c r="K84" i="76" s="1"/>
  <c r="J12" i="76"/>
  <c r="J84" i="76" s="1"/>
  <c r="I12" i="76"/>
  <c r="H12" i="76"/>
  <c r="H84" i="76" s="1"/>
  <c r="G12" i="76"/>
  <c r="G84" i="76" s="1"/>
  <c r="E84" i="76"/>
  <c r="P11" i="76"/>
  <c r="P83" i="76" s="1"/>
  <c r="O11" i="76"/>
  <c r="O83" i="76" s="1"/>
  <c r="N11" i="76"/>
  <c r="N83" i="76" s="1"/>
  <c r="M11" i="76"/>
  <c r="M83" i="76" s="1"/>
  <c r="L11" i="76"/>
  <c r="L83" i="76" s="1"/>
  <c r="K11" i="76"/>
  <c r="K83" i="76" s="1"/>
  <c r="J11" i="76"/>
  <c r="J83" i="76" s="1"/>
  <c r="I11" i="76"/>
  <c r="I83" i="76" s="1"/>
  <c r="H11" i="76"/>
  <c r="H83" i="76" s="1"/>
  <c r="G11" i="76"/>
  <c r="G83" i="76" s="1"/>
  <c r="F83" i="76"/>
  <c r="P10" i="76"/>
  <c r="P82" i="76" s="1"/>
  <c r="O10" i="76"/>
  <c r="O82" i="76" s="1"/>
  <c r="N10" i="76"/>
  <c r="N82" i="76" s="1"/>
  <c r="M10" i="76"/>
  <c r="M82" i="76" s="1"/>
  <c r="L10" i="76"/>
  <c r="L82" i="76" s="1"/>
  <c r="K10" i="76"/>
  <c r="K82" i="76" s="1"/>
  <c r="J10" i="76"/>
  <c r="I10" i="76"/>
  <c r="I82" i="76" s="1"/>
  <c r="H10" i="76"/>
  <c r="H82" i="76" s="1"/>
  <c r="G10" i="76"/>
  <c r="G82" i="76" s="1"/>
  <c r="F82" i="76"/>
  <c r="E82" i="76"/>
  <c r="AA174" i="76"/>
  <c r="Z174" i="76"/>
  <c r="Y174" i="76"/>
  <c r="X174" i="76"/>
  <c r="W174" i="76"/>
  <c r="V174" i="76"/>
  <c r="U174" i="76"/>
  <c r="T174" i="76"/>
  <c r="S174" i="76"/>
  <c r="R174" i="76"/>
  <c r="Q174" i="76"/>
  <c r="P174" i="76"/>
  <c r="O174" i="76"/>
  <c r="N174" i="76"/>
  <c r="M174" i="76"/>
  <c r="L174" i="76"/>
  <c r="K174" i="76"/>
  <c r="J174" i="76"/>
  <c r="J180" i="76" s="1"/>
  <c r="I174" i="76"/>
  <c r="H174" i="76"/>
  <c r="G174" i="76"/>
  <c r="F174" i="76"/>
  <c r="E174" i="76"/>
  <c r="AA148" i="76"/>
  <c r="Z148" i="76"/>
  <c r="Y148" i="76"/>
  <c r="X148" i="76"/>
  <c r="W148" i="76"/>
  <c r="V148" i="76"/>
  <c r="U148" i="76"/>
  <c r="T148" i="76"/>
  <c r="S148" i="76"/>
  <c r="R148" i="76"/>
  <c r="Q148" i="76"/>
  <c r="P148" i="76"/>
  <c r="O148" i="76"/>
  <c r="N148" i="76"/>
  <c r="M148" i="76"/>
  <c r="L148" i="76"/>
  <c r="K148" i="76"/>
  <c r="J148" i="76"/>
  <c r="I148" i="76"/>
  <c r="H148" i="76"/>
  <c r="G148" i="76"/>
  <c r="F148" i="76"/>
  <c r="E148" i="76"/>
  <c r="D148" i="76"/>
  <c r="C148" i="76"/>
  <c r="B148" i="76"/>
  <c r="A148" i="76"/>
  <c r="D147" i="76"/>
  <c r="C147" i="76"/>
  <c r="B147" i="76"/>
  <c r="A147" i="76"/>
  <c r="D146" i="76"/>
  <c r="C146" i="76"/>
  <c r="B146" i="76"/>
  <c r="A146" i="76"/>
  <c r="AA145" i="76"/>
  <c r="R145" i="76"/>
  <c r="Q145" i="76"/>
  <c r="P145" i="76"/>
  <c r="N145" i="76"/>
  <c r="K145" i="76"/>
  <c r="J145" i="76"/>
  <c r="G145" i="76"/>
  <c r="D145" i="76"/>
  <c r="A145" i="76"/>
  <c r="D144" i="76"/>
  <c r="C144" i="76"/>
  <c r="B144" i="76"/>
  <c r="A144" i="76"/>
  <c r="D143" i="76"/>
  <c r="C143" i="76"/>
  <c r="B143" i="76"/>
  <c r="A143" i="76"/>
  <c r="AA142" i="76"/>
  <c r="Z142" i="76"/>
  <c r="X142" i="76"/>
  <c r="W142" i="76"/>
  <c r="Q142" i="76"/>
  <c r="P142" i="76"/>
  <c r="G142" i="76"/>
  <c r="C142" i="76"/>
  <c r="B142" i="76"/>
  <c r="A142" i="76"/>
  <c r="D141" i="76"/>
  <c r="C141" i="76"/>
  <c r="B141" i="76"/>
  <c r="A141" i="76"/>
  <c r="D140" i="76"/>
  <c r="C140" i="76"/>
  <c r="B140" i="76"/>
  <c r="A140" i="76"/>
  <c r="D139" i="76"/>
  <c r="C139" i="76"/>
  <c r="B139" i="76"/>
  <c r="A139" i="76"/>
  <c r="D138" i="76"/>
  <c r="C138" i="76"/>
  <c r="B138" i="76"/>
  <c r="A138" i="76"/>
  <c r="D137" i="76"/>
  <c r="C137" i="76"/>
  <c r="B137" i="76"/>
  <c r="A137" i="76"/>
  <c r="D136" i="76"/>
  <c r="C136" i="76"/>
  <c r="B136" i="76"/>
  <c r="A136" i="76"/>
  <c r="D132" i="76"/>
  <c r="C132" i="76"/>
  <c r="B132" i="76"/>
  <c r="A132" i="76"/>
  <c r="D131" i="76"/>
  <c r="C131" i="76"/>
  <c r="B131" i="76"/>
  <c r="A131" i="76"/>
  <c r="D130" i="76"/>
  <c r="C130" i="76"/>
  <c r="B130" i="76"/>
  <c r="A130" i="76"/>
  <c r="D129" i="76"/>
  <c r="C129" i="76"/>
  <c r="B129" i="76"/>
  <c r="A129" i="76"/>
  <c r="D128" i="76"/>
  <c r="C128" i="76"/>
  <c r="B128" i="76"/>
  <c r="A128" i="76"/>
  <c r="D127" i="76"/>
  <c r="C127" i="76"/>
  <c r="B127" i="76"/>
  <c r="A127" i="76"/>
  <c r="D126" i="76"/>
  <c r="C126" i="76"/>
  <c r="B126" i="76"/>
  <c r="A126" i="76"/>
  <c r="D125" i="76"/>
  <c r="C125" i="76"/>
  <c r="B125" i="76"/>
  <c r="A125" i="76"/>
  <c r="D124" i="76"/>
  <c r="C124" i="76"/>
  <c r="B124" i="76"/>
  <c r="A124" i="76"/>
  <c r="D123" i="76"/>
  <c r="C123" i="76"/>
  <c r="B123" i="76"/>
  <c r="A123" i="76"/>
  <c r="D122" i="76"/>
  <c r="C122" i="76"/>
  <c r="B122" i="76"/>
  <c r="A122" i="76"/>
  <c r="D121" i="76"/>
  <c r="C121" i="76"/>
  <c r="B121" i="76"/>
  <c r="A121" i="76"/>
  <c r="D120" i="76"/>
  <c r="C120" i="76"/>
  <c r="B120" i="76"/>
  <c r="A120" i="76"/>
  <c r="D119" i="76"/>
  <c r="C119" i="76"/>
  <c r="B119" i="76"/>
  <c r="A119" i="76"/>
  <c r="D118" i="76"/>
  <c r="C118" i="76"/>
  <c r="B118" i="76"/>
  <c r="A118" i="76"/>
  <c r="D112" i="76"/>
  <c r="C112" i="76"/>
  <c r="B112" i="76"/>
  <c r="A112" i="76"/>
  <c r="AA111" i="76"/>
  <c r="Z111" i="76"/>
  <c r="Y111" i="76"/>
  <c r="X111" i="76"/>
  <c r="W111" i="76"/>
  <c r="V111" i="76"/>
  <c r="U111" i="76"/>
  <c r="T111" i="76"/>
  <c r="S111" i="76"/>
  <c r="R111" i="76"/>
  <c r="Q111" i="76"/>
  <c r="P111" i="76"/>
  <c r="O111" i="76"/>
  <c r="N111" i="76"/>
  <c r="M111" i="76"/>
  <c r="L111" i="76"/>
  <c r="K111" i="76"/>
  <c r="J111" i="76"/>
  <c r="I111" i="76"/>
  <c r="H111" i="76"/>
  <c r="G111" i="76"/>
  <c r="F111" i="76"/>
  <c r="E111" i="76"/>
  <c r="D111" i="76"/>
  <c r="C111" i="76"/>
  <c r="B111" i="76"/>
  <c r="A111" i="76"/>
  <c r="AA110" i="76"/>
  <c r="Z110" i="76"/>
  <c r="Y110" i="76"/>
  <c r="X110" i="76"/>
  <c r="W110" i="76"/>
  <c r="V110" i="76"/>
  <c r="U110" i="76"/>
  <c r="T110" i="76"/>
  <c r="S110" i="76"/>
  <c r="R110" i="76"/>
  <c r="Q110" i="76"/>
  <c r="P110" i="76"/>
  <c r="O110" i="76"/>
  <c r="N110" i="76"/>
  <c r="M110" i="76"/>
  <c r="L110" i="76"/>
  <c r="K110" i="76"/>
  <c r="J110" i="76"/>
  <c r="I110" i="76"/>
  <c r="H110" i="76"/>
  <c r="G110" i="76"/>
  <c r="F110" i="76"/>
  <c r="E110" i="76"/>
  <c r="D110" i="76"/>
  <c r="C110" i="76"/>
  <c r="B110" i="76"/>
  <c r="A110" i="76"/>
  <c r="AA109" i="76"/>
  <c r="Z109" i="76"/>
  <c r="Y109" i="76"/>
  <c r="X109" i="76"/>
  <c r="W109" i="76"/>
  <c r="V109" i="76"/>
  <c r="U109" i="76"/>
  <c r="T109" i="76"/>
  <c r="S109" i="76"/>
  <c r="R109" i="76"/>
  <c r="Q109" i="76"/>
  <c r="P109" i="76"/>
  <c r="O109" i="76"/>
  <c r="N109" i="76"/>
  <c r="M109" i="76"/>
  <c r="L109" i="76"/>
  <c r="K109" i="76"/>
  <c r="J109" i="76"/>
  <c r="I109" i="76"/>
  <c r="H109" i="76"/>
  <c r="G109" i="76"/>
  <c r="F109" i="76"/>
  <c r="E109" i="76"/>
  <c r="D109" i="76"/>
  <c r="A109" i="76"/>
  <c r="AA108" i="76"/>
  <c r="Z108" i="76"/>
  <c r="Y108" i="76"/>
  <c r="X108" i="76"/>
  <c r="W108" i="76"/>
  <c r="V108" i="76"/>
  <c r="U108" i="76"/>
  <c r="T108" i="76"/>
  <c r="S108" i="76"/>
  <c r="R108" i="76"/>
  <c r="Q108" i="76"/>
  <c r="P108" i="76"/>
  <c r="O108" i="76"/>
  <c r="N108" i="76"/>
  <c r="M108" i="76"/>
  <c r="L108" i="76"/>
  <c r="K108" i="76"/>
  <c r="J108" i="76"/>
  <c r="I108" i="76"/>
  <c r="H108" i="76"/>
  <c r="G108" i="76"/>
  <c r="F108" i="76"/>
  <c r="D108" i="76"/>
  <c r="C108" i="76"/>
  <c r="B108" i="76"/>
  <c r="A108" i="76"/>
  <c r="AA107" i="76"/>
  <c r="Z107" i="76"/>
  <c r="Y107" i="76"/>
  <c r="X107" i="76"/>
  <c r="W107" i="76"/>
  <c r="V107" i="76"/>
  <c r="U107" i="76"/>
  <c r="T107" i="76"/>
  <c r="S107" i="76"/>
  <c r="R107" i="76"/>
  <c r="Q107" i="76"/>
  <c r="P107" i="76"/>
  <c r="O107" i="76"/>
  <c r="N107" i="76"/>
  <c r="M107" i="76"/>
  <c r="L107" i="76"/>
  <c r="K107" i="76"/>
  <c r="J107" i="76"/>
  <c r="I107" i="76"/>
  <c r="H107" i="76"/>
  <c r="G107" i="76"/>
  <c r="F107" i="76"/>
  <c r="D107" i="76"/>
  <c r="C107" i="76"/>
  <c r="B107" i="76"/>
  <c r="A107" i="76"/>
  <c r="AA106" i="76"/>
  <c r="Z106" i="76"/>
  <c r="Y106" i="76"/>
  <c r="X106" i="76"/>
  <c r="W106" i="76"/>
  <c r="V106" i="76"/>
  <c r="U106" i="76"/>
  <c r="T106" i="76"/>
  <c r="S106" i="76"/>
  <c r="R106" i="76"/>
  <c r="Q106" i="76"/>
  <c r="P106" i="76"/>
  <c r="O106" i="76"/>
  <c r="N106" i="76"/>
  <c r="M106" i="76"/>
  <c r="L106" i="76"/>
  <c r="K106" i="76"/>
  <c r="J106" i="76"/>
  <c r="I106" i="76"/>
  <c r="H106" i="76"/>
  <c r="G106" i="76"/>
  <c r="F106" i="76"/>
  <c r="C106" i="76"/>
  <c r="B106" i="76"/>
  <c r="A106" i="76"/>
  <c r="AA105" i="76"/>
  <c r="Z105" i="76"/>
  <c r="Y105" i="76"/>
  <c r="X105" i="76"/>
  <c r="W105" i="76"/>
  <c r="V105" i="76"/>
  <c r="U105" i="76"/>
  <c r="T105" i="76"/>
  <c r="S105" i="76"/>
  <c r="R105" i="76"/>
  <c r="Q105" i="76"/>
  <c r="P105" i="76"/>
  <c r="O105" i="76"/>
  <c r="N105" i="76"/>
  <c r="M105" i="76"/>
  <c r="L105" i="76"/>
  <c r="K105" i="76"/>
  <c r="J105" i="76"/>
  <c r="I105" i="76"/>
  <c r="H105" i="76"/>
  <c r="G105" i="76"/>
  <c r="F105" i="76"/>
  <c r="D105" i="76"/>
  <c r="C105" i="76"/>
  <c r="B105" i="76"/>
  <c r="A105" i="76"/>
  <c r="AA104" i="76"/>
  <c r="Z104" i="76"/>
  <c r="Y104" i="76"/>
  <c r="X104" i="76"/>
  <c r="W104" i="76"/>
  <c r="V104" i="76"/>
  <c r="U104" i="76"/>
  <c r="T104" i="76"/>
  <c r="S104" i="76"/>
  <c r="R104" i="76"/>
  <c r="Q104" i="76"/>
  <c r="P104" i="76"/>
  <c r="O104" i="76"/>
  <c r="N104" i="76"/>
  <c r="M104" i="76"/>
  <c r="L104" i="76"/>
  <c r="K104" i="76"/>
  <c r="J104" i="76"/>
  <c r="I104" i="76"/>
  <c r="H104" i="76"/>
  <c r="G104" i="76"/>
  <c r="F104" i="76"/>
  <c r="E104" i="76"/>
  <c r="D104" i="76"/>
  <c r="C104" i="76"/>
  <c r="B104" i="76"/>
  <c r="A104" i="76"/>
  <c r="AA96" i="76"/>
  <c r="Z96" i="76"/>
  <c r="Y96" i="76"/>
  <c r="X96" i="76"/>
  <c r="W96" i="76"/>
  <c r="V96" i="76"/>
  <c r="U96" i="76"/>
  <c r="T96" i="76"/>
  <c r="S96" i="76"/>
  <c r="R96" i="76"/>
  <c r="Q96" i="76"/>
  <c r="M96" i="76"/>
  <c r="F96" i="76"/>
  <c r="D96" i="76"/>
  <c r="C96" i="76"/>
  <c r="B96" i="76"/>
  <c r="A96" i="76"/>
  <c r="AA95" i="76"/>
  <c r="Z95" i="76"/>
  <c r="Y95" i="76"/>
  <c r="X95" i="76"/>
  <c r="W95" i="76"/>
  <c r="V95" i="76"/>
  <c r="U95" i="76"/>
  <c r="T95" i="76"/>
  <c r="S95" i="76"/>
  <c r="R95" i="76"/>
  <c r="D95" i="76"/>
  <c r="C95" i="76"/>
  <c r="B95" i="76"/>
  <c r="A95" i="76"/>
  <c r="AA94" i="76"/>
  <c r="Z94" i="76"/>
  <c r="Y94" i="76"/>
  <c r="X94" i="76"/>
  <c r="W94" i="76"/>
  <c r="V94" i="76"/>
  <c r="U94" i="76"/>
  <c r="T94" i="76"/>
  <c r="S94" i="76"/>
  <c r="R94" i="76"/>
  <c r="K94" i="76"/>
  <c r="D94" i="76"/>
  <c r="C94" i="76"/>
  <c r="B94" i="76"/>
  <c r="A94" i="76"/>
  <c r="AA93" i="76"/>
  <c r="Z93" i="76"/>
  <c r="Y93" i="76"/>
  <c r="X93" i="76"/>
  <c r="W93" i="76"/>
  <c r="V93" i="76"/>
  <c r="U93" i="76"/>
  <c r="T93" i="76"/>
  <c r="S93" i="76"/>
  <c r="R93" i="76"/>
  <c r="J93" i="76"/>
  <c r="G93" i="76"/>
  <c r="D93" i="76"/>
  <c r="C93" i="76"/>
  <c r="B93" i="76"/>
  <c r="A93" i="76"/>
  <c r="AA92" i="76"/>
  <c r="Z92" i="76"/>
  <c r="Y92" i="76"/>
  <c r="X92" i="76"/>
  <c r="W92" i="76"/>
  <c r="V92" i="76"/>
  <c r="U92" i="76"/>
  <c r="T92" i="76"/>
  <c r="S92" i="76"/>
  <c r="R92" i="76"/>
  <c r="I92" i="76"/>
  <c r="D92" i="76"/>
  <c r="C92" i="76"/>
  <c r="B92" i="76"/>
  <c r="A92" i="76"/>
  <c r="AA91" i="76"/>
  <c r="Z91" i="76"/>
  <c r="Y91" i="76"/>
  <c r="X91" i="76"/>
  <c r="W91" i="76"/>
  <c r="V91" i="76"/>
  <c r="U91" i="76"/>
  <c r="T91" i="76"/>
  <c r="S91" i="76"/>
  <c r="R91" i="76"/>
  <c r="O91" i="76"/>
  <c r="D91" i="76"/>
  <c r="C91" i="76"/>
  <c r="B91" i="76"/>
  <c r="A91" i="76"/>
  <c r="AA90" i="76"/>
  <c r="Z90" i="76"/>
  <c r="Y90" i="76"/>
  <c r="X90" i="76"/>
  <c r="W90" i="76"/>
  <c r="V90" i="76"/>
  <c r="U90" i="76"/>
  <c r="T90" i="76"/>
  <c r="S90" i="76"/>
  <c r="R90" i="76"/>
  <c r="L90" i="76"/>
  <c r="K90" i="76"/>
  <c r="F90" i="76"/>
  <c r="D90" i="76"/>
  <c r="C90" i="76"/>
  <c r="B90" i="76"/>
  <c r="A90" i="76"/>
  <c r="AA89" i="76"/>
  <c r="Z89" i="76"/>
  <c r="Y89" i="76"/>
  <c r="X89" i="76"/>
  <c r="W89" i="76"/>
  <c r="V89" i="76"/>
  <c r="U89" i="76"/>
  <c r="T89" i="76"/>
  <c r="S89" i="76"/>
  <c r="R89" i="76"/>
  <c r="N89" i="76"/>
  <c r="M89" i="76"/>
  <c r="L89" i="76"/>
  <c r="G89" i="76"/>
  <c r="D89" i="76"/>
  <c r="C89" i="76"/>
  <c r="B89" i="76"/>
  <c r="A89" i="76"/>
  <c r="AA88" i="76"/>
  <c r="Z88" i="76"/>
  <c r="Y88" i="76"/>
  <c r="X88" i="76"/>
  <c r="W88" i="76"/>
  <c r="V88" i="76"/>
  <c r="U88" i="76"/>
  <c r="T88" i="76"/>
  <c r="S88" i="76"/>
  <c r="R88" i="76"/>
  <c r="P88" i="76"/>
  <c r="D88" i="76"/>
  <c r="C88" i="76"/>
  <c r="B88" i="76"/>
  <c r="A88" i="76"/>
  <c r="AA87" i="76"/>
  <c r="Z87" i="76"/>
  <c r="Y87" i="76"/>
  <c r="X87" i="76"/>
  <c r="W87" i="76"/>
  <c r="V87" i="76"/>
  <c r="U87" i="76"/>
  <c r="T87" i="76"/>
  <c r="S87" i="76"/>
  <c r="R87" i="76"/>
  <c r="D87" i="76"/>
  <c r="C87" i="76"/>
  <c r="B87" i="76"/>
  <c r="A87" i="76"/>
  <c r="AA86" i="76"/>
  <c r="Z86" i="76"/>
  <c r="Y86" i="76"/>
  <c r="X86" i="76"/>
  <c r="W86" i="76"/>
  <c r="V86" i="76"/>
  <c r="U86" i="76"/>
  <c r="T86" i="76"/>
  <c r="S86" i="76"/>
  <c r="R86" i="76"/>
  <c r="Q86" i="76"/>
  <c r="P86" i="76"/>
  <c r="N86" i="76"/>
  <c r="D86" i="76"/>
  <c r="C86" i="76"/>
  <c r="B86" i="76"/>
  <c r="A86" i="76"/>
  <c r="AA85" i="76"/>
  <c r="Z85" i="76"/>
  <c r="Y85" i="76"/>
  <c r="X85" i="76"/>
  <c r="W85" i="76"/>
  <c r="V85" i="76"/>
  <c r="U85" i="76"/>
  <c r="T85" i="76"/>
  <c r="S85" i="76"/>
  <c r="R85" i="76"/>
  <c r="Q85" i="76"/>
  <c r="G85" i="76"/>
  <c r="D85" i="76"/>
  <c r="C85" i="76"/>
  <c r="B85" i="76"/>
  <c r="A85" i="76"/>
  <c r="AA84" i="76"/>
  <c r="Z84" i="76"/>
  <c r="Y84" i="76"/>
  <c r="X84" i="76"/>
  <c r="W84" i="76"/>
  <c r="V84" i="76"/>
  <c r="U84" i="76"/>
  <c r="T84" i="76"/>
  <c r="S84" i="76"/>
  <c r="R84" i="76"/>
  <c r="I84" i="76"/>
  <c r="F84" i="76"/>
  <c r="D84" i="76"/>
  <c r="C84" i="76"/>
  <c r="B84" i="76"/>
  <c r="A84" i="76"/>
  <c r="AA83" i="76"/>
  <c r="Z83" i="76"/>
  <c r="Y83" i="76"/>
  <c r="X83" i="76"/>
  <c r="W83" i="76"/>
  <c r="V83" i="76"/>
  <c r="U83" i="76"/>
  <c r="T83" i="76"/>
  <c r="S83" i="76"/>
  <c r="R83" i="76"/>
  <c r="D83" i="76"/>
  <c r="C83" i="76"/>
  <c r="B83" i="76"/>
  <c r="A83" i="76"/>
  <c r="AA82" i="76"/>
  <c r="Z82" i="76"/>
  <c r="Y82" i="76"/>
  <c r="X82" i="76"/>
  <c r="W82" i="76"/>
  <c r="V82" i="76"/>
  <c r="U82" i="76"/>
  <c r="T82" i="76"/>
  <c r="S82" i="76"/>
  <c r="R82" i="76"/>
  <c r="J82" i="76"/>
  <c r="D82" i="76"/>
  <c r="C82" i="76"/>
  <c r="B82" i="76"/>
  <c r="A82" i="76"/>
  <c r="AA77" i="76"/>
  <c r="AA147" i="76" s="1"/>
  <c r="Z77" i="76"/>
  <c r="Z147" i="76" s="1"/>
  <c r="Y77" i="76"/>
  <c r="Y147" i="76" s="1"/>
  <c r="X77" i="76"/>
  <c r="X147" i="76" s="1"/>
  <c r="W77" i="76"/>
  <c r="W147" i="76" s="1"/>
  <c r="V77" i="76"/>
  <c r="V147" i="76" s="1"/>
  <c r="U77" i="76"/>
  <c r="U147" i="76" s="1"/>
  <c r="T77" i="76"/>
  <c r="T147" i="76" s="1"/>
  <c r="S77" i="76"/>
  <c r="S147" i="76" s="1"/>
  <c r="R77" i="76"/>
  <c r="R147" i="76" s="1"/>
  <c r="Q77" i="76"/>
  <c r="Q147" i="76" s="1"/>
  <c r="P77" i="76"/>
  <c r="P147" i="76" s="1"/>
  <c r="O77" i="76"/>
  <c r="O147" i="76" s="1"/>
  <c r="N77" i="76"/>
  <c r="N147" i="76" s="1"/>
  <c r="M77" i="76"/>
  <c r="M147" i="76" s="1"/>
  <c r="L77" i="76"/>
  <c r="L147" i="76" s="1"/>
  <c r="K77" i="76"/>
  <c r="K147" i="76" s="1"/>
  <c r="J77" i="76"/>
  <c r="J147" i="76" s="1"/>
  <c r="I77" i="76"/>
  <c r="I147" i="76" s="1"/>
  <c r="H77" i="76"/>
  <c r="H147" i="76" s="1"/>
  <c r="G77" i="76"/>
  <c r="G147" i="76" s="1"/>
  <c r="F77" i="76"/>
  <c r="F147" i="76" s="1"/>
  <c r="E77" i="76"/>
  <c r="E147" i="76" s="1"/>
  <c r="Y140" i="76"/>
  <c r="X123" i="76"/>
  <c r="K122" i="76"/>
  <c r="Z121" i="76"/>
  <c r="X119" i="76"/>
  <c r="AA41" i="76"/>
  <c r="AA112" i="76" s="1"/>
  <c r="Z41" i="76"/>
  <c r="Z112" i="76" s="1"/>
  <c r="Y41" i="76"/>
  <c r="Y112" i="76" s="1"/>
  <c r="X41" i="76"/>
  <c r="X112" i="76" s="1"/>
  <c r="W41" i="76"/>
  <c r="W112" i="76" s="1"/>
  <c r="V41" i="76"/>
  <c r="V112" i="76" s="1"/>
  <c r="U41" i="76"/>
  <c r="U112" i="76" s="1"/>
  <c r="T41" i="76"/>
  <c r="T112" i="76" s="1"/>
  <c r="S41" i="76"/>
  <c r="S112" i="76" s="1"/>
  <c r="R41" i="76"/>
  <c r="R112" i="76" s="1"/>
  <c r="B145" i="76"/>
  <c r="E108" i="76"/>
  <c r="E107" i="76"/>
  <c r="E106" i="76"/>
  <c r="E105" i="76"/>
  <c r="E96" i="76"/>
  <c r="E91" i="76"/>
  <c r="E83" i="76"/>
  <c r="R170" i="80" l="1"/>
  <c r="L134" i="76"/>
  <c r="K134" i="76"/>
  <c r="S134" i="76"/>
  <c r="M134" i="76"/>
  <c r="AA134" i="76"/>
  <c r="O134" i="76"/>
  <c r="Z134" i="76"/>
  <c r="J134" i="76"/>
  <c r="Q134" i="76"/>
  <c r="P134" i="76"/>
  <c r="Y134" i="76"/>
  <c r="I134" i="76"/>
  <c r="N134" i="76"/>
  <c r="X134" i="76"/>
  <c r="H134" i="76"/>
  <c r="W134" i="76"/>
  <c r="G134" i="76"/>
  <c r="U134" i="76"/>
  <c r="E134" i="76"/>
  <c r="T134" i="76"/>
  <c r="V134" i="76"/>
  <c r="F134" i="76"/>
  <c r="R134" i="76"/>
  <c r="D32" i="78"/>
  <c r="G32" i="78" s="1"/>
  <c r="AC174" i="76"/>
  <c r="D7" i="42"/>
  <c r="AB110" i="77"/>
  <c r="AJ110" i="77"/>
  <c r="Z146" i="77"/>
  <c r="AL110" i="77"/>
  <c r="AE110" i="77"/>
  <c r="Y110" i="77"/>
  <c r="T110" i="77"/>
  <c r="P146" i="77"/>
  <c r="AM110" i="77"/>
  <c r="AI146" i="77"/>
  <c r="AM146" i="77"/>
  <c r="AA110" i="77"/>
  <c r="AH110" i="77"/>
  <c r="AF110" i="77"/>
  <c r="L146" i="77"/>
  <c r="AC110" i="77"/>
  <c r="AI110" i="77"/>
  <c r="S146" i="77"/>
  <c r="G110" i="77"/>
  <c r="AN110" i="77"/>
  <c r="AK146" i="77"/>
  <c r="K146" i="77"/>
  <c r="N146" i="77"/>
  <c r="F110" i="77"/>
  <c r="AH146" i="77"/>
  <c r="U146" i="77"/>
  <c r="AF146" i="77"/>
  <c r="AN146" i="77"/>
  <c r="R146" i="77"/>
  <c r="W146" i="77"/>
  <c r="M146" i="77"/>
  <c r="AA146" i="77"/>
  <c r="AL146" i="77"/>
  <c r="AB146" i="77"/>
  <c r="P110" i="77"/>
  <c r="J110" i="77"/>
  <c r="E110" i="77"/>
  <c r="X146" i="77"/>
  <c r="H146" i="77"/>
  <c r="J146" i="77"/>
  <c r="AE146" i="77"/>
  <c r="O146" i="77"/>
  <c r="K110" i="77"/>
  <c r="M110" i="77"/>
  <c r="AD146" i="77"/>
  <c r="X110" i="77"/>
  <c r="I146" i="77"/>
  <c r="AK110" i="77"/>
  <c r="S110" i="77"/>
  <c r="AG110" i="77"/>
  <c r="Z110" i="77"/>
  <c r="I110" i="77"/>
  <c r="V110" i="77"/>
  <c r="AO110" i="77"/>
  <c r="R110" i="77"/>
  <c r="AD110" i="77"/>
  <c r="G146" i="77"/>
  <c r="AO146" i="77"/>
  <c r="Y146" i="77"/>
  <c r="AC146" i="77"/>
  <c r="E146" i="77"/>
  <c r="Q110" i="77"/>
  <c r="V146" i="77"/>
  <c r="AG146" i="77"/>
  <c r="F146" i="77"/>
  <c r="L110" i="77"/>
  <c r="N110" i="77"/>
  <c r="Q146" i="77"/>
  <c r="O110" i="77"/>
  <c r="H110" i="77"/>
  <c r="AJ146" i="77"/>
  <c r="T146" i="77"/>
  <c r="H142" i="76"/>
  <c r="J142" i="76"/>
  <c r="K142" i="76"/>
  <c r="L142" i="76"/>
  <c r="M142" i="76"/>
  <c r="N142" i="76"/>
  <c r="O142" i="76"/>
  <c r="S145" i="76"/>
  <c r="R142" i="76"/>
  <c r="V145" i="76"/>
  <c r="T145" i="76"/>
  <c r="S142" i="76"/>
  <c r="W145" i="76"/>
  <c r="T142" i="76"/>
  <c r="X145" i="76"/>
  <c r="E142" i="76"/>
  <c r="U142" i="76"/>
  <c r="Y145" i="76"/>
  <c r="F142" i="76"/>
  <c r="V142" i="76"/>
  <c r="F145" i="76"/>
  <c r="Z145" i="76"/>
  <c r="H145" i="76"/>
  <c r="I142" i="76"/>
  <c r="I145" i="76"/>
  <c r="L145" i="76"/>
  <c r="M145" i="76"/>
  <c r="O145" i="76"/>
  <c r="E145" i="76"/>
  <c r="Q41" i="76"/>
  <c r="Q112" i="76" s="1"/>
  <c r="Q113" i="76" s="1"/>
  <c r="O41" i="76"/>
  <c r="O112" i="76" s="1"/>
  <c r="P41" i="76"/>
  <c r="P112" i="76" s="1"/>
  <c r="P113" i="76" s="1"/>
  <c r="F41" i="76"/>
  <c r="F112" i="76" s="1"/>
  <c r="J41" i="76"/>
  <c r="J112" i="76" s="1"/>
  <c r="G41" i="76"/>
  <c r="G112" i="76" s="1"/>
  <c r="G90" i="76"/>
  <c r="G113" i="76" s="1"/>
  <c r="F86" i="76"/>
  <c r="N41" i="76"/>
  <c r="N112" i="76" s="1"/>
  <c r="N113" i="76" s="1"/>
  <c r="J87" i="76"/>
  <c r="H41" i="76"/>
  <c r="H112" i="76" s="1"/>
  <c r="H113" i="76" s="1"/>
  <c r="L41" i="76"/>
  <c r="L112" i="76" s="1"/>
  <c r="L113" i="76" s="1"/>
  <c r="M41" i="76"/>
  <c r="M112" i="76" s="1"/>
  <c r="K41" i="76"/>
  <c r="K112" i="76" s="1"/>
  <c r="K113" i="76" s="1"/>
  <c r="I41" i="76"/>
  <c r="I112" i="76" s="1"/>
  <c r="I113" i="76" s="1"/>
  <c r="E90" i="76"/>
  <c r="E89" i="76"/>
  <c r="E88" i="76"/>
  <c r="E130" i="76"/>
  <c r="Q130" i="76"/>
  <c r="S130" i="76"/>
  <c r="I124" i="76"/>
  <c r="N138" i="76"/>
  <c r="E146" i="76"/>
  <c r="U127" i="76"/>
  <c r="Y132" i="76"/>
  <c r="Z127" i="76"/>
  <c r="T127" i="76"/>
  <c r="T130" i="76"/>
  <c r="P127" i="76"/>
  <c r="X132" i="76"/>
  <c r="E118" i="76"/>
  <c r="F139" i="76"/>
  <c r="O140" i="76"/>
  <c r="E123" i="76"/>
  <c r="G139" i="76"/>
  <c r="M128" i="76"/>
  <c r="R139" i="76"/>
  <c r="H119" i="76"/>
  <c r="N128" i="76"/>
  <c r="S139" i="76"/>
  <c r="P126" i="76"/>
  <c r="Y131" i="76"/>
  <c r="T139" i="76"/>
  <c r="Z131" i="76"/>
  <c r="AA131" i="76"/>
  <c r="L127" i="76"/>
  <c r="N140" i="76"/>
  <c r="K124" i="76"/>
  <c r="AA118" i="76"/>
  <c r="M132" i="76"/>
  <c r="V143" i="76"/>
  <c r="E127" i="76"/>
  <c r="L131" i="76"/>
  <c r="Q132" i="76"/>
  <c r="K140" i="76"/>
  <c r="W143" i="76"/>
  <c r="F127" i="76"/>
  <c r="M131" i="76"/>
  <c r="R132" i="76"/>
  <c r="L140" i="76"/>
  <c r="X143" i="76"/>
  <c r="Z113" i="76"/>
  <c r="K127" i="76"/>
  <c r="I128" i="76"/>
  <c r="N131" i="76"/>
  <c r="W132" i="76"/>
  <c r="M140" i="76"/>
  <c r="Y143" i="76"/>
  <c r="F136" i="76"/>
  <c r="AA140" i="76"/>
  <c r="K136" i="76"/>
  <c r="S128" i="76"/>
  <c r="I120" i="76"/>
  <c r="L124" i="76"/>
  <c r="L119" i="76"/>
  <c r="J120" i="76"/>
  <c r="P123" i="76"/>
  <c r="M124" i="76"/>
  <c r="O126" i="76"/>
  <c r="AA127" i="76"/>
  <c r="Y128" i="76"/>
  <c r="L136" i="76"/>
  <c r="G138" i="76"/>
  <c r="J124" i="76"/>
  <c r="E136" i="76"/>
  <c r="T128" i="76"/>
  <c r="M119" i="76"/>
  <c r="K120" i="76"/>
  <c r="Q123" i="76"/>
  <c r="U124" i="76"/>
  <c r="M136" i="76"/>
  <c r="O113" i="76"/>
  <c r="F118" i="76"/>
  <c r="N119" i="76"/>
  <c r="V120" i="76"/>
  <c r="L122" i="76"/>
  <c r="R123" i="76"/>
  <c r="Y124" i="76"/>
  <c r="X136" i="76"/>
  <c r="S138" i="76"/>
  <c r="P144" i="76"/>
  <c r="AA113" i="76"/>
  <c r="Z140" i="76"/>
  <c r="O118" i="76"/>
  <c r="O119" i="76"/>
  <c r="W120" i="76"/>
  <c r="M122" i="76"/>
  <c r="W123" i="76"/>
  <c r="Z124" i="76"/>
  <c r="Y136" i="76"/>
  <c r="H143" i="76"/>
  <c r="R113" i="76"/>
  <c r="B109" i="76"/>
  <c r="S118" i="76"/>
  <c r="T119" i="76"/>
  <c r="X120" i="76"/>
  <c r="N122" i="76"/>
  <c r="Z136" i="76"/>
  <c r="I143" i="76"/>
  <c r="C145" i="76"/>
  <c r="U128" i="76"/>
  <c r="C109" i="76"/>
  <c r="Y118" i="76"/>
  <c r="Y120" i="76"/>
  <c r="O122" i="76"/>
  <c r="H132" i="76"/>
  <c r="AA136" i="76"/>
  <c r="J143" i="76"/>
  <c r="V113" i="76"/>
  <c r="Z118" i="76"/>
  <c r="Z120" i="76"/>
  <c r="AA122" i="76"/>
  <c r="I132" i="76"/>
  <c r="U143" i="76"/>
  <c r="M113" i="76"/>
  <c r="E121" i="76"/>
  <c r="V125" i="76"/>
  <c r="Y130" i="76"/>
  <c r="I130" i="76"/>
  <c r="X130" i="76"/>
  <c r="H130" i="76"/>
  <c r="N130" i="76"/>
  <c r="M130" i="76"/>
  <c r="L130" i="76"/>
  <c r="Z130" i="76"/>
  <c r="J130" i="76"/>
  <c r="Q138" i="76"/>
  <c r="P138" i="76"/>
  <c r="V138" i="76"/>
  <c r="F138" i="76"/>
  <c r="U138" i="76"/>
  <c r="E138" i="76"/>
  <c r="T138" i="76"/>
  <c r="R138" i="76"/>
  <c r="V119" i="76"/>
  <c r="F119" i="76"/>
  <c r="U119" i="76"/>
  <c r="E119" i="76"/>
  <c r="AA119" i="76"/>
  <c r="K119" i="76"/>
  <c r="Z119" i="76"/>
  <c r="J119" i="76"/>
  <c r="Y119" i="76"/>
  <c r="I119" i="76"/>
  <c r="W119" i="76"/>
  <c r="G119" i="76"/>
  <c r="Z123" i="76"/>
  <c r="J123" i="76"/>
  <c r="Y123" i="76"/>
  <c r="I123" i="76"/>
  <c r="O123" i="76"/>
  <c r="N123" i="76"/>
  <c r="M123" i="76"/>
  <c r="AA123" i="76"/>
  <c r="K123" i="76"/>
  <c r="N127" i="76"/>
  <c r="M127" i="76"/>
  <c r="S127" i="76"/>
  <c r="R127" i="76"/>
  <c r="Q127" i="76"/>
  <c r="O127" i="76"/>
  <c r="R131" i="76"/>
  <c r="Q131" i="76"/>
  <c r="W131" i="76"/>
  <c r="G131" i="76"/>
  <c r="V131" i="76"/>
  <c r="F131" i="76"/>
  <c r="U131" i="76"/>
  <c r="E131" i="76"/>
  <c r="S131" i="76"/>
  <c r="Z139" i="76"/>
  <c r="J139" i="76"/>
  <c r="Y139" i="76"/>
  <c r="I139" i="76"/>
  <c r="O139" i="76"/>
  <c r="N139" i="76"/>
  <c r="M139" i="76"/>
  <c r="AA139" i="76"/>
  <c r="K139" i="76"/>
  <c r="S113" i="76"/>
  <c r="K118" i="76"/>
  <c r="S119" i="76"/>
  <c r="Q121" i="76"/>
  <c r="Z122" i="76"/>
  <c r="L123" i="76"/>
  <c r="F125" i="76"/>
  <c r="N126" i="76"/>
  <c r="Y127" i="76"/>
  <c r="R129" i="76"/>
  <c r="K131" i="76"/>
  <c r="S137" i="76"/>
  <c r="Q139" i="76"/>
  <c r="H141" i="76"/>
  <c r="G143" i="76"/>
  <c r="O144" i="76"/>
  <c r="Q146" i="76"/>
  <c r="G125" i="76"/>
  <c r="I141" i="76"/>
  <c r="R146" i="76"/>
  <c r="U113" i="76"/>
  <c r="H125" i="76"/>
  <c r="U137" i="76"/>
  <c r="H138" i="76"/>
  <c r="J141" i="76"/>
  <c r="Q144" i="76"/>
  <c r="S146" i="76"/>
  <c r="P129" i="76"/>
  <c r="O129" i="76"/>
  <c r="U129" i="76"/>
  <c r="E129" i="76"/>
  <c r="T129" i="76"/>
  <c r="S129" i="76"/>
  <c r="Q129" i="76"/>
  <c r="T137" i="76"/>
  <c r="W144" i="76"/>
  <c r="G144" i="76"/>
  <c r="V144" i="76"/>
  <c r="F144" i="76"/>
  <c r="L144" i="76"/>
  <c r="AA144" i="76"/>
  <c r="K144" i="76"/>
  <c r="Z144" i="76"/>
  <c r="J144" i="76"/>
  <c r="X144" i="76"/>
  <c r="H144" i="76"/>
  <c r="T121" i="76"/>
  <c r="Q126" i="76"/>
  <c r="I138" i="76"/>
  <c r="N141" i="76"/>
  <c r="O120" i="76"/>
  <c r="N120" i="76"/>
  <c r="T120" i="76"/>
  <c r="S120" i="76"/>
  <c r="R120" i="76"/>
  <c r="P120" i="76"/>
  <c r="S124" i="76"/>
  <c r="R124" i="76"/>
  <c r="X124" i="76"/>
  <c r="H124" i="76"/>
  <c r="W124" i="76"/>
  <c r="G124" i="76"/>
  <c r="V124" i="76"/>
  <c r="F124" i="76"/>
  <c r="T124" i="76"/>
  <c r="W128" i="76"/>
  <c r="G128" i="76"/>
  <c r="V128" i="76"/>
  <c r="F128" i="76"/>
  <c r="L128" i="76"/>
  <c r="AA128" i="76"/>
  <c r="K128" i="76"/>
  <c r="Z128" i="76"/>
  <c r="J128" i="76"/>
  <c r="X128" i="76"/>
  <c r="H128" i="76"/>
  <c r="AA132" i="76"/>
  <c r="K132" i="76"/>
  <c r="Z132" i="76"/>
  <c r="J132" i="76"/>
  <c r="P132" i="76"/>
  <c r="O132" i="76"/>
  <c r="N132" i="76"/>
  <c r="L132" i="76"/>
  <c r="O136" i="76"/>
  <c r="N136" i="76"/>
  <c r="T136" i="76"/>
  <c r="S136" i="76"/>
  <c r="R136" i="76"/>
  <c r="P136" i="76"/>
  <c r="S140" i="76"/>
  <c r="R140" i="76"/>
  <c r="X140" i="76"/>
  <c r="H140" i="76"/>
  <c r="W140" i="76"/>
  <c r="G140" i="76"/>
  <c r="V140" i="76"/>
  <c r="F140" i="76"/>
  <c r="T140" i="76"/>
  <c r="W113" i="76"/>
  <c r="U118" i="76"/>
  <c r="L120" i="76"/>
  <c r="U121" i="76"/>
  <c r="H122" i="76"/>
  <c r="S123" i="76"/>
  <c r="AA124" i="76"/>
  <c r="J125" i="76"/>
  <c r="R126" i="76"/>
  <c r="G127" i="76"/>
  <c r="O128" i="76"/>
  <c r="Y129" i="76"/>
  <c r="G130" i="76"/>
  <c r="O131" i="76"/>
  <c r="Q136" i="76"/>
  <c r="J138" i="76"/>
  <c r="U139" i="76"/>
  <c r="R141" i="76"/>
  <c r="K143" i="76"/>
  <c r="S144" i="76"/>
  <c r="U146" i="76"/>
  <c r="X137" i="76"/>
  <c r="H137" i="76"/>
  <c r="W137" i="76"/>
  <c r="G137" i="76"/>
  <c r="M137" i="76"/>
  <c r="L137" i="76"/>
  <c r="AA137" i="76"/>
  <c r="K137" i="76"/>
  <c r="Y137" i="76"/>
  <c r="I137" i="76"/>
  <c r="T113" i="76"/>
  <c r="G122" i="76"/>
  <c r="I125" i="76"/>
  <c r="F130" i="76"/>
  <c r="X113" i="76"/>
  <c r="V118" i="76"/>
  <c r="M120" i="76"/>
  <c r="V121" i="76"/>
  <c r="I122" i="76"/>
  <c r="T123" i="76"/>
  <c r="N125" i="76"/>
  <c r="S126" i="76"/>
  <c r="H127" i="76"/>
  <c r="P128" i="76"/>
  <c r="Z129" i="76"/>
  <c r="K130" i="76"/>
  <c r="P131" i="76"/>
  <c r="E132" i="76"/>
  <c r="U136" i="76"/>
  <c r="K138" i="76"/>
  <c r="V139" i="76"/>
  <c r="E140" i="76"/>
  <c r="S141" i="76"/>
  <c r="L143" i="76"/>
  <c r="T144" i="76"/>
  <c r="V146" i="76"/>
  <c r="R121" i="76"/>
  <c r="V129" i="76"/>
  <c r="X129" i="76"/>
  <c r="V137" i="76"/>
  <c r="T146" i="76"/>
  <c r="Y113" i="76"/>
  <c r="W118" i="76"/>
  <c r="Q120" i="76"/>
  <c r="J122" i="76"/>
  <c r="U123" i="76"/>
  <c r="R125" i="76"/>
  <c r="W126" i="76"/>
  <c r="I127" i="76"/>
  <c r="Q128" i="76"/>
  <c r="AA129" i="76"/>
  <c r="O130" i="76"/>
  <c r="T131" i="76"/>
  <c r="F132" i="76"/>
  <c r="V136" i="76"/>
  <c r="L138" i="76"/>
  <c r="W139" i="76"/>
  <c r="I140" i="76"/>
  <c r="T141" i="76"/>
  <c r="P143" i="76"/>
  <c r="U144" i="76"/>
  <c r="W146" i="76"/>
  <c r="X121" i="76"/>
  <c r="H121" i="76"/>
  <c r="W121" i="76"/>
  <c r="G121" i="76"/>
  <c r="M121" i="76"/>
  <c r="L121" i="76"/>
  <c r="AA121" i="76"/>
  <c r="K121" i="76"/>
  <c r="Y121" i="76"/>
  <c r="I121" i="76"/>
  <c r="E41" i="76"/>
  <c r="E112" i="76" s="1"/>
  <c r="S121" i="76"/>
  <c r="T118" i="76"/>
  <c r="X118" i="76"/>
  <c r="U120" i="76"/>
  <c r="V123" i="76"/>
  <c r="E124" i="76"/>
  <c r="S125" i="76"/>
  <c r="AA126" i="76"/>
  <c r="J127" i="76"/>
  <c r="R128" i="76"/>
  <c r="F129" i="76"/>
  <c r="P130" i="76"/>
  <c r="X131" i="76"/>
  <c r="G132" i="76"/>
  <c r="W136" i="76"/>
  <c r="M138" i="76"/>
  <c r="X139" i="76"/>
  <c r="J140" i="76"/>
  <c r="U141" i="76"/>
  <c r="T143" i="76"/>
  <c r="Y144" i="76"/>
  <c r="AA146" i="76"/>
  <c r="T125" i="76"/>
  <c r="G129" i="76"/>
  <c r="E137" i="76"/>
  <c r="L141" i="76"/>
  <c r="AA141" i="76"/>
  <c r="K141" i="76"/>
  <c r="Q141" i="76"/>
  <c r="P141" i="76"/>
  <c r="O141" i="76"/>
  <c r="M141" i="76"/>
  <c r="Y146" i="76"/>
  <c r="I146" i="76"/>
  <c r="X146" i="76"/>
  <c r="H146" i="76"/>
  <c r="N146" i="76"/>
  <c r="M146" i="76"/>
  <c r="L146" i="76"/>
  <c r="Z146" i="76"/>
  <c r="J146" i="76"/>
  <c r="H129" i="76"/>
  <c r="R130" i="76"/>
  <c r="F137" i="76"/>
  <c r="O138" i="76"/>
  <c r="W141" i="76"/>
  <c r="X141" i="76"/>
  <c r="L125" i="76"/>
  <c r="AA125" i="76"/>
  <c r="K125" i="76"/>
  <c r="Q125" i="76"/>
  <c r="P125" i="76"/>
  <c r="O125" i="76"/>
  <c r="M125" i="76"/>
  <c r="Q122" i="76"/>
  <c r="P122" i="76"/>
  <c r="V122" i="76"/>
  <c r="F122" i="76"/>
  <c r="U122" i="76"/>
  <c r="E122" i="76"/>
  <c r="T122" i="76"/>
  <c r="R122" i="76"/>
  <c r="G118" i="76"/>
  <c r="J121" i="76"/>
  <c r="S122" i="76"/>
  <c r="K129" i="76"/>
  <c r="Z141" i="76"/>
  <c r="P119" i="76"/>
  <c r="E120" i="76"/>
  <c r="AA120" i="76"/>
  <c r="N121" i="76"/>
  <c r="W122" i="76"/>
  <c r="F123" i="76"/>
  <c r="N124" i="76"/>
  <c r="Y125" i="76"/>
  <c r="K126" i="76"/>
  <c r="V127" i="76"/>
  <c r="L129" i="76"/>
  <c r="V130" i="76"/>
  <c r="H131" i="76"/>
  <c r="S132" i="76"/>
  <c r="G136" i="76"/>
  <c r="P137" i="76"/>
  <c r="Y138" i="76"/>
  <c r="H139" i="76"/>
  <c r="P140" i="76"/>
  <c r="E141" i="76"/>
  <c r="Z143" i="76"/>
  <c r="I144" i="76"/>
  <c r="K146" i="76"/>
  <c r="W125" i="76"/>
  <c r="J129" i="76"/>
  <c r="N137" i="76"/>
  <c r="F146" i="76"/>
  <c r="M118" i="76"/>
  <c r="L118" i="76"/>
  <c r="R118" i="76"/>
  <c r="Q118" i="76"/>
  <c r="P118" i="76"/>
  <c r="N118" i="76"/>
  <c r="G126" i="76"/>
  <c r="O137" i="76"/>
  <c r="E144" i="76"/>
  <c r="I118" i="76"/>
  <c r="Q119" i="76"/>
  <c r="F120" i="76"/>
  <c r="O121" i="76"/>
  <c r="X122" i="76"/>
  <c r="G123" i="76"/>
  <c r="O124" i="76"/>
  <c r="Z125" i="76"/>
  <c r="W127" i="76"/>
  <c r="M129" i="76"/>
  <c r="W130" i="76"/>
  <c r="I131" i="76"/>
  <c r="T132" i="76"/>
  <c r="H136" i="76"/>
  <c r="Q137" i="76"/>
  <c r="Z138" i="76"/>
  <c r="L139" i="76"/>
  <c r="Q140" i="76"/>
  <c r="F141" i="76"/>
  <c r="E143" i="76"/>
  <c r="M144" i="76"/>
  <c r="O146" i="76"/>
  <c r="I129" i="76"/>
  <c r="J137" i="76"/>
  <c r="F121" i="76"/>
  <c r="Y141" i="76"/>
  <c r="U126" i="76"/>
  <c r="E126" i="76"/>
  <c r="T126" i="76"/>
  <c r="Z126" i="76"/>
  <c r="J126" i="76"/>
  <c r="Y126" i="76"/>
  <c r="I126" i="76"/>
  <c r="X126" i="76"/>
  <c r="H126" i="76"/>
  <c r="V126" i="76"/>
  <c r="F126" i="76"/>
  <c r="X125" i="76"/>
  <c r="U130" i="76"/>
  <c r="X138" i="76"/>
  <c r="G146" i="76"/>
  <c r="N143" i="76"/>
  <c r="M143" i="76"/>
  <c r="S143" i="76"/>
  <c r="R143" i="76"/>
  <c r="Q143" i="76"/>
  <c r="O143" i="76"/>
  <c r="J118" i="76"/>
  <c r="R119" i="76"/>
  <c r="G120" i="76"/>
  <c r="P121" i="76"/>
  <c r="Y122" i="76"/>
  <c r="H123" i="76"/>
  <c r="P124" i="76"/>
  <c r="E125" i="76"/>
  <c r="M126" i="76"/>
  <c r="X127" i="76"/>
  <c r="N129" i="76"/>
  <c r="AA130" i="76"/>
  <c r="J131" i="76"/>
  <c r="U132" i="76"/>
  <c r="I136" i="76"/>
  <c r="R137" i="76"/>
  <c r="AA138" i="76"/>
  <c r="P139" i="76"/>
  <c r="U140" i="76"/>
  <c r="G141" i="76"/>
  <c r="F143" i="76"/>
  <c r="N144" i="76"/>
  <c r="P146" i="76"/>
  <c r="P148" i="66"/>
  <c r="P147" i="66"/>
  <c r="P124" i="68"/>
  <c r="O124" i="68"/>
  <c r="N124" i="68"/>
  <c r="M124" i="68"/>
  <c r="L124" i="68"/>
  <c r="K124" i="68"/>
  <c r="J124" i="68"/>
  <c r="I124" i="68"/>
  <c r="H124" i="68"/>
  <c r="G124" i="68"/>
  <c r="F124" i="68"/>
  <c r="E124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AO89" i="68"/>
  <c r="AN89" i="68"/>
  <c r="AM89" i="68"/>
  <c r="AL89" i="68"/>
  <c r="AK89" i="68"/>
  <c r="AJ89" i="68"/>
  <c r="AI89" i="68"/>
  <c r="AH89" i="68"/>
  <c r="AG89" i="68"/>
  <c r="AF89" i="68"/>
  <c r="AE89" i="68"/>
  <c r="AD89" i="68"/>
  <c r="AC89" i="68"/>
  <c r="AB89" i="68"/>
  <c r="AA89" i="68"/>
  <c r="Z89" i="68"/>
  <c r="Y89" i="68"/>
  <c r="X89" i="68"/>
  <c r="W89" i="68"/>
  <c r="V89" i="68"/>
  <c r="U89" i="68"/>
  <c r="T89" i="68"/>
  <c r="S89" i="68"/>
  <c r="R89" i="68"/>
  <c r="Q89" i="68"/>
  <c r="P89" i="68"/>
  <c r="O89" i="68"/>
  <c r="N89" i="68"/>
  <c r="M89" i="68"/>
  <c r="L89" i="68"/>
  <c r="K89" i="68"/>
  <c r="J89" i="68"/>
  <c r="I89" i="68"/>
  <c r="H89" i="68"/>
  <c r="G89" i="68"/>
  <c r="F89" i="68"/>
  <c r="E89" i="68"/>
  <c r="AO88" i="68"/>
  <c r="AN88" i="68"/>
  <c r="AM88" i="68"/>
  <c r="AL88" i="68"/>
  <c r="AK88" i="68"/>
  <c r="AJ88" i="68"/>
  <c r="AI88" i="68"/>
  <c r="AH88" i="68"/>
  <c r="AG88" i="68"/>
  <c r="AF88" i="68"/>
  <c r="AE88" i="68"/>
  <c r="AD88" i="68"/>
  <c r="AC88" i="68"/>
  <c r="AB88" i="68"/>
  <c r="AA88" i="68"/>
  <c r="Z88" i="68"/>
  <c r="Y88" i="68"/>
  <c r="X88" i="68"/>
  <c r="W88" i="68"/>
  <c r="V88" i="68"/>
  <c r="U88" i="68"/>
  <c r="T88" i="68"/>
  <c r="S88" i="68"/>
  <c r="R88" i="68"/>
  <c r="Q88" i="68"/>
  <c r="P88" i="68"/>
  <c r="O88" i="68"/>
  <c r="N88" i="68"/>
  <c r="M88" i="68"/>
  <c r="L88" i="68"/>
  <c r="K88" i="68"/>
  <c r="J88" i="68"/>
  <c r="I88" i="68"/>
  <c r="H88" i="68"/>
  <c r="G88" i="68"/>
  <c r="F88" i="68"/>
  <c r="E88" i="68"/>
  <c r="F7" i="42" l="1"/>
  <c r="H7" i="42"/>
  <c r="E151" i="77"/>
  <c r="E164" i="77" s="1"/>
  <c r="E170" i="77" s="1"/>
  <c r="F170" i="77" s="1"/>
  <c r="G170" i="77" s="1"/>
  <c r="H170" i="77" s="1"/>
  <c r="AY146" i="77"/>
  <c r="E169" i="77"/>
  <c r="E7" i="42"/>
  <c r="F169" i="77"/>
  <c r="J113" i="76"/>
  <c r="H32" i="78" s="1"/>
  <c r="F113" i="76"/>
  <c r="E113" i="76"/>
  <c r="E179" i="76" s="1"/>
  <c r="F179" i="76" s="1"/>
  <c r="G179" i="76" s="1"/>
  <c r="H179" i="76" s="1"/>
  <c r="I179" i="76" s="1"/>
  <c r="J179" i="76" s="1"/>
  <c r="Y149" i="76"/>
  <c r="S149" i="76"/>
  <c r="O149" i="76"/>
  <c r="Z149" i="76"/>
  <c r="H149" i="76"/>
  <c r="E149" i="76"/>
  <c r="AA149" i="76"/>
  <c r="X149" i="76"/>
  <c r="R149" i="76"/>
  <c r="U149" i="76"/>
  <c r="L149" i="76"/>
  <c r="V149" i="76"/>
  <c r="G149" i="76"/>
  <c r="I149" i="76"/>
  <c r="M149" i="76"/>
  <c r="W149" i="76"/>
  <c r="K149" i="76"/>
  <c r="J149" i="76"/>
  <c r="N149" i="76"/>
  <c r="P149" i="76"/>
  <c r="T149" i="76"/>
  <c r="F149" i="76"/>
  <c r="Q149" i="76"/>
  <c r="AC149" i="76" l="1"/>
  <c r="E172" i="77"/>
  <c r="D3" i="42"/>
  <c r="E3" i="42" s="1"/>
  <c r="D14" i="78"/>
  <c r="G3" i="42"/>
  <c r="E173" i="77"/>
  <c r="F173" i="77"/>
  <c r="I32" i="78"/>
  <c r="G7" i="42"/>
  <c r="G169" i="77"/>
  <c r="G172" i="77" s="1"/>
  <c r="F172" i="77"/>
  <c r="I170" i="77"/>
  <c r="H3" i="74"/>
  <c r="F14" i="78" l="1"/>
  <c r="G14" i="78"/>
  <c r="G173" i="77"/>
  <c r="H169" i="77"/>
  <c r="H173" i="77" s="1"/>
  <c r="J170" i="77"/>
  <c r="O148" i="66"/>
  <c r="O147" i="66"/>
  <c r="G168" i="73"/>
  <c r="Q182" i="75"/>
  <c r="P182" i="75"/>
  <c r="O182" i="75"/>
  <c r="N182" i="75"/>
  <c r="M182" i="75"/>
  <c r="L182" i="75"/>
  <c r="K182" i="75"/>
  <c r="AD24" i="71"/>
  <c r="AC24" i="71"/>
  <c r="AB24" i="71"/>
  <c r="AA24" i="71"/>
  <c r="Z24" i="71"/>
  <c r="Y24" i="71"/>
  <c r="X24" i="71"/>
  <c r="W24" i="71"/>
  <c r="V24" i="71"/>
  <c r="U24" i="71"/>
  <c r="T24" i="71"/>
  <c r="S24" i="71"/>
  <c r="I169" i="77" l="1"/>
  <c r="I173" i="77" s="1"/>
  <c r="H172" i="77"/>
  <c r="K170" i="77"/>
  <c r="E157" i="56"/>
  <c r="E156" i="56"/>
  <c r="E155" i="56"/>
  <c r="E154" i="56"/>
  <c r="E153" i="56"/>
  <c r="E152" i="56"/>
  <c r="E151" i="56"/>
  <c r="E150" i="56"/>
  <c r="E149" i="56"/>
  <c r="E148" i="56"/>
  <c r="E147" i="56"/>
  <c r="E146" i="56"/>
  <c r="E145" i="56"/>
  <c r="E144" i="56"/>
  <c r="R165" i="56"/>
  <c r="J169" i="77" l="1"/>
  <c r="J173" i="77" s="1"/>
  <c r="I172" i="77"/>
  <c r="L170" i="77"/>
  <c r="K169" i="77"/>
  <c r="K173" i="77" s="1"/>
  <c r="J172" i="77"/>
  <c r="D112" i="66"/>
  <c r="C112" i="66"/>
  <c r="B112" i="66"/>
  <c r="A112" i="66"/>
  <c r="D148" i="66"/>
  <c r="C148" i="66"/>
  <c r="B148" i="66"/>
  <c r="A148" i="66"/>
  <c r="M148" i="66"/>
  <c r="M147" i="66"/>
  <c r="A75" i="66"/>
  <c r="D94" i="72"/>
  <c r="C94" i="72"/>
  <c r="B94" i="72"/>
  <c r="A94" i="72"/>
  <c r="D59" i="72"/>
  <c r="C59" i="72"/>
  <c r="B59" i="72"/>
  <c r="A59" i="72"/>
  <c r="D58" i="72"/>
  <c r="C58" i="72"/>
  <c r="B58" i="72"/>
  <c r="A58" i="72"/>
  <c r="R171" i="56"/>
  <c r="Q169" i="46"/>
  <c r="Q168" i="46"/>
  <c r="Q167" i="46"/>
  <c r="Q150" i="43"/>
  <c r="P181" i="74"/>
  <c r="O181" i="74"/>
  <c r="N181" i="74"/>
  <c r="M181" i="74"/>
  <c r="L181" i="74"/>
  <c r="K181" i="74"/>
  <c r="C10" i="42"/>
  <c r="B10" i="42"/>
  <c r="P18" i="75"/>
  <c r="P90" i="75" s="1"/>
  <c r="O18" i="75"/>
  <c r="O90" i="75" s="1"/>
  <c r="N18" i="75"/>
  <c r="N90" i="75" s="1"/>
  <c r="M18" i="75"/>
  <c r="M90" i="75" s="1"/>
  <c r="L18" i="75"/>
  <c r="L90" i="75" s="1"/>
  <c r="K18" i="75"/>
  <c r="K90" i="75" s="1"/>
  <c r="J18" i="75"/>
  <c r="J90" i="75" s="1"/>
  <c r="I17" i="75"/>
  <c r="H17" i="75"/>
  <c r="G17" i="75"/>
  <c r="F17" i="75"/>
  <c r="J182" i="75"/>
  <c r="I182" i="75"/>
  <c r="H182" i="75"/>
  <c r="G182" i="75"/>
  <c r="F182" i="75"/>
  <c r="E182" i="75"/>
  <c r="AF175" i="75"/>
  <c r="AE175" i="75"/>
  <c r="AD175" i="75"/>
  <c r="AC175" i="75"/>
  <c r="AB175" i="75"/>
  <c r="AA175" i="75"/>
  <c r="Z175" i="75"/>
  <c r="Y175" i="75"/>
  <c r="X175" i="75"/>
  <c r="W175" i="75"/>
  <c r="V175" i="75"/>
  <c r="U175" i="75"/>
  <c r="T175" i="75"/>
  <c r="S175" i="75"/>
  <c r="R175" i="75"/>
  <c r="Q175" i="75"/>
  <c r="P175" i="75"/>
  <c r="O175" i="75"/>
  <c r="N175" i="75"/>
  <c r="M175" i="75"/>
  <c r="L175" i="75"/>
  <c r="K175" i="75"/>
  <c r="J175" i="75"/>
  <c r="I175" i="75"/>
  <c r="H175" i="75"/>
  <c r="G175" i="75"/>
  <c r="F175" i="75"/>
  <c r="E175" i="75"/>
  <c r="E181" i="75" s="1"/>
  <c r="AF148" i="75"/>
  <c r="AE148" i="75"/>
  <c r="AD148" i="75"/>
  <c r="AC148" i="75"/>
  <c r="AB148" i="75"/>
  <c r="AA148" i="75"/>
  <c r="Z148" i="75"/>
  <c r="Y148" i="75"/>
  <c r="X148" i="75"/>
  <c r="W148" i="75"/>
  <c r="V148" i="75"/>
  <c r="U148" i="75"/>
  <c r="T148" i="75"/>
  <c r="S148" i="75"/>
  <c r="R148" i="75"/>
  <c r="Q148" i="75"/>
  <c r="P148" i="75"/>
  <c r="O148" i="75"/>
  <c r="N148" i="75"/>
  <c r="M148" i="75"/>
  <c r="L148" i="75"/>
  <c r="K148" i="75"/>
  <c r="J148" i="75"/>
  <c r="I148" i="75"/>
  <c r="H148" i="75"/>
  <c r="G148" i="75"/>
  <c r="F148" i="75"/>
  <c r="E148" i="75"/>
  <c r="V147" i="75"/>
  <c r="D147" i="75"/>
  <c r="C147" i="75"/>
  <c r="B147" i="75"/>
  <c r="A147" i="75"/>
  <c r="D146" i="75"/>
  <c r="C146" i="75"/>
  <c r="B146" i="75"/>
  <c r="A146" i="75"/>
  <c r="AF145" i="75"/>
  <c r="AE145" i="75"/>
  <c r="AD145" i="75"/>
  <c r="AC145" i="75"/>
  <c r="AB145" i="75"/>
  <c r="AA145" i="75"/>
  <c r="Z145" i="75"/>
  <c r="Y145" i="75"/>
  <c r="X145" i="75"/>
  <c r="W145" i="75"/>
  <c r="V145" i="75"/>
  <c r="U145" i="75"/>
  <c r="T145" i="75"/>
  <c r="S145" i="75"/>
  <c r="R145" i="75"/>
  <c r="Q145" i="75"/>
  <c r="P145" i="75"/>
  <c r="O145" i="75"/>
  <c r="N145" i="75"/>
  <c r="M145" i="75"/>
  <c r="L145" i="75"/>
  <c r="K145" i="75"/>
  <c r="J145" i="75"/>
  <c r="I145" i="75"/>
  <c r="H145" i="75"/>
  <c r="G145" i="75"/>
  <c r="F145" i="75"/>
  <c r="E145" i="75"/>
  <c r="D145" i="75"/>
  <c r="C145" i="75"/>
  <c r="B145" i="75"/>
  <c r="A145" i="75"/>
  <c r="AF144" i="75"/>
  <c r="AE144" i="75"/>
  <c r="AD144" i="75"/>
  <c r="AC144" i="75"/>
  <c r="AB144" i="75"/>
  <c r="AA144" i="75"/>
  <c r="Z144" i="75"/>
  <c r="Y144" i="75"/>
  <c r="X144" i="75"/>
  <c r="W144" i="75"/>
  <c r="V144" i="75"/>
  <c r="U144" i="75"/>
  <c r="T144" i="75"/>
  <c r="S144" i="75"/>
  <c r="R144" i="75"/>
  <c r="Q144" i="75"/>
  <c r="P144" i="75"/>
  <c r="O144" i="75"/>
  <c r="N144" i="75"/>
  <c r="M144" i="75"/>
  <c r="L144" i="75"/>
  <c r="K144" i="75"/>
  <c r="J144" i="75"/>
  <c r="I144" i="75"/>
  <c r="H144" i="75"/>
  <c r="G144" i="75"/>
  <c r="F144" i="75"/>
  <c r="E144" i="75"/>
  <c r="D144" i="75"/>
  <c r="C144" i="75"/>
  <c r="B144" i="75"/>
  <c r="A144" i="75"/>
  <c r="AF143" i="75"/>
  <c r="AE143" i="75"/>
  <c r="AD143" i="75"/>
  <c r="AC143" i="75"/>
  <c r="AB143" i="75"/>
  <c r="AA143" i="75"/>
  <c r="Z143" i="75"/>
  <c r="Y143" i="75"/>
  <c r="X143" i="75"/>
  <c r="W143" i="75"/>
  <c r="V143" i="75"/>
  <c r="U143" i="75"/>
  <c r="T143" i="75"/>
  <c r="S143" i="75"/>
  <c r="R143" i="75"/>
  <c r="Q143" i="75"/>
  <c r="P143" i="75"/>
  <c r="O143" i="75"/>
  <c r="N143" i="75"/>
  <c r="M143" i="75"/>
  <c r="L143" i="75"/>
  <c r="K143" i="75"/>
  <c r="J143" i="75"/>
  <c r="I143" i="75"/>
  <c r="H143" i="75"/>
  <c r="G143" i="75"/>
  <c r="F143" i="75"/>
  <c r="E143" i="75"/>
  <c r="D143" i="75"/>
  <c r="C143" i="75"/>
  <c r="B143" i="75"/>
  <c r="A143" i="75"/>
  <c r="AF142" i="75"/>
  <c r="AE142" i="75"/>
  <c r="AD142" i="75"/>
  <c r="AC142" i="75"/>
  <c r="AB142" i="75"/>
  <c r="AA142" i="75"/>
  <c r="Z142" i="75"/>
  <c r="Y142" i="75"/>
  <c r="X142" i="75"/>
  <c r="W142" i="75"/>
  <c r="V142" i="75"/>
  <c r="U142" i="75"/>
  <c r="T142" i="75"/>
  <c r="S142" i="75"/>
  <c r="R142" i="75"/>
  <c r="Q142" i="75"/>
  <c r="P142" i="75"/>
  <c r="O142" i="75"/>
  <c r="N142" i="75"/>
  <c r="M142" i="75"/>
  <c r="L142" i="75"/>
  <c r="K142" i="75"/>
  <c r="J142" i="75"/>
  <c r="I142" i="75"/>
  <c r="H142" i="75"/>
  <c r="G142" i="75"/>
  <c r="F142" i="75"/>
  <c r="E142" i="75"/>
  <c r="D142" i="75"/>
  <c r="C142" i="75"/>
  <c r="B142" i="75"/>
  <c r="A142" i="75"/>
  <c r="AC141" i="75"/>
  <c r="Z141" i="75"/>
  <c r="Y141" i="75"/>
  <c r="X141" i="75"/>
  <c r="W141" i="75"/>
  <c r="V141" i="75"/>
  <c r="U141" i="75"/>
  <c r="T141" i="75"/>
  <c r="S141" i="75"/>
  <c r="J141" i="75"/>
  <c r="G141" i="75"/>
  <c r="F141" i="75"/>
  <c r="E141" i="75"/>
  <c r="D141" i="75"/>
  <c r="C141" i="75"/>
  <c r="B141" i="75"/>
  <c r="A141" i="75"/>
  <c r="Z140" i="75"/>
  <c r="T140" i="75"/>
  <c r="E140" i="75"/>
  <c r="D140" i="75"/>
  <c r="C140" i="75"/>
  <c r="B140" i="75"/>
  <c r="A140" i="75"/>
  <c r="D139" i="75"/>
  <c r="C139" i="75"/>
  <c r="B139" i="75"/>
  <c r="A139" i="75"/>
  <c r="D138" i="75"/>
  <c r="C138" i="75"/>
  <c r="B138" i="75"/>
  <c r="A138" i="75"/>
  <c r="AE137" i="75"/>
  <c r="AB137" i="75"/>
  <c r="AA137" i="75"/>
  <c r="Z137" i="75"/>
  <c r="Y137" i="75"/>
  <c r="X137" i="75"/>
  <c r="W137" i="75"/>
  <c r="V137" i="75"/>
  <c r="U137" i="75"/>
  <c r="L137" i="75"/>
  <c r="I137" i="75"/>
  <c r="H137" i="75"/>
  <c r="G137" i="75"/>
  <c r="F137" i="75"/>
  <c r="E137" i="75"/>
  <c r="D137" i="75"/>
  <c r="C137" i="75"/>
  <c r="B137" i="75"/>
  <c r="A137" i="75"/>
  <c r="D136" i="75"/>
  <c r="C136" i="75"/>
  <c r="B136" i="75"/>
  <c r="A136" i="75"/>
  <c r="D135" i="75"/>
  <c r="C135" i="75"/>
  <c r="B135" i="75"/>
  <c r="A135" i="75"/>
  <c r="D134" i="75"/>
  <c r="C134" i="75"/>
  <c r="B134" i="75"/>
  <c r="A134" i="75"/>
  <c r="AB133" i="75"/>
  <c r="AA133" i="75"/>
  <c r="I133" i="75"/>
  <c r="H133" i="75"/>
  <c r="D133" i="75"/>
  <c r="C133" i="75"/>
  <c r="B133" i="75"/>
  <c r="A133" i="75"/>
  <c r="J132" i="75"/>
  <c r="D132" i="75"/>
  <c r="C132" i="75"/>
  <c r="B132" i="75"/>
  <c r="A132" i="75"/>
  <c r="D131" i="75"/>
  <c r="C131" i="75"/>
  <c r="B131" i="75"/>
  <c r="A131" i="75"/>
  <c r="D130" i="75"/>
  <c r="C130" i="75"/>
  <c r="B130" i="75"/>
  <c r="A130" i="75"/>
  <c r="N129" i="75"/>
  <c r="D129" i="75"/>
  <c r="C129" i="75"/>
  <c r="B129" i="75"/>
  <c r="A129" i="75"/>
  <c r="X128" i="75"/>
  <c r="W128" i="75"/>
  <c r="V128" i="75"/>
  <c r="D128" i="75"/>
  <c r="C128" i="75"/>
  <c r="B128" i="75"/>
  <c r="A128" i="75"/>
  <c r="D127" i="75"/>
  <c r="C127" i="75"/>
  <c r="B127" i="75"/>
  <c r="A127" i="75"/>
  <c r="D126" i="75"/>
  <c r="C126" i="75"/>
  <c r="B126" i="75"/>
  <c r="A126" i="75"/>
  <c r="D125" i="75"/>
  <c r="C125" i="75"/>
  <c r="B125" i="75"/>
  <c r="A125" i="75"/>
  <c r="D124" i="75"/>
  <c r="C124" i="75"/>
  <c r="B124" i="75"/>
  <c r="A124" i="75"/>
  <c r="D123" i="75"/>
  <c r="C123" i="75"/>
  <c r="B123" i="75"/>
  <c r="A123" i="75"/>
  <c r="D122" i="75"/>
  <c r="C122" i="75"/>
  <c r="B122" i="75"/>
  <c r="A122" i="75"/>
  <c r="D121" i="75"/>
  <c r="C121" i="75"/>
  <c r="B121" i="75"/>
  <c r="A121" i="75"/>
  <c r="Y120" i="75"/>
  <c r="X120" i="75"/>
  <c r="W120" i="75"/>
  <c r="V120" i="75"/>
  <c r="D120" i="75"/>
  <c r="C120" i="75"/>
  <c r="B120" i="75"/>
  <c r="A120" i="75"/>
  <c r="D119" i="75"/>
  <c r="C119" i="75"/>
  <c r="B119" i="75"/>
  <c r="A119" i="75"/>
  <c r="D118" i="75"/>
  <c r="C118" i="75"/>
  <c r="B118" i="75"/>
  <c r="A118" i="75"/>
  <c r="AF111" i="75"/>
  <c r="AE111" i="75"/>
  <c r="AD111" i="75"/>
  <c r="AC111" i="75"/>
  <c r="AB111" i="75"/>
  <c r="AA111" i="75"/>
  <c r="Z111" i="75"/>
  <c r="Y111" i="75"/>
  <c r="X111" i="75"/>
  <c r="W111" i="75"/>
  <c r="V111" i="75"/>
  <c r="U111" i="75"/>
  <c r="T111" i="75"/>
  <c r="S111" i="75"/>
  <c r="R111" i="75"/>
  <c r="H111" i="75"/>
  <c r="G111" i="75"/>
  <c r="F111" i="75"/>
  <c r="E111" i="75"/>
  <c r="D111" i="75"/>
  <c r="C111" i="75"/>
  <c r="B111" i="75"/>
  <c r="A111" i="75"/>
  <c r="AF110" i="75"/>
  <c r="AE110" i="75"/>
  <c r="AD110" i="75"/>
  <c r="AC110" i="75"/>
  <c r="AB110" i="75"/>
  <c r="AA110" i="75"/>
  <c r="Z110" i="75"/>
  <c r="Y110" i="75"/>
  <c r="X110" i="75"/>
  <c r="W110" i="75"/>
  <c r="V110" i="75"/>
  <c r="U110" i="75"/>
  <c r="T110" i="75"/>
  <c r="S110" i="75"/>
  <c r="R110" i="75"/>
  <c r="H110" i="75"/>
  <c r="G110" i="75"/>
  <c r="F110" i="75"/>
  <c r="E110" i="75"/>
  <c r="D110" i="75"/>
  <c r="C110" i="75"/>
  <c r="B110" i="75"/>
  <c r="A110" i="75"/>
  <c r="AF109" i="75"/>
  <c r="AE109" i="75"/>
  <c r="AD109" i="75"/>
  <c r="AC109" i="75"/>
  <c r="AB109" i="75"/>
  <c r="AA109" i="75"/>
  <c r="Z109" i="75"/>
  <c r="Y109" i="75"/>
  <c r="X109" i="75"/>
  <c r="W109" i="75"/>
  <c r="V109" i="75"/>
  <c r="U109" i="75"/>
  <c r="T109" i="75"/>
  <c r="S109" i="75"/>
  <c r="R109" i="75"/>
  <c r="H109" i="75"/>
  <c r="G109" i="75"/>
  <c r="F109" i="75"/>
  <c r="E109" i="75"/>
  <c r="D109" i="75"/>
  <c r="C109" i="75"/>
  <c r="B109" i="75"/>
  <c r="A109" i="75"/>
  <c r="AF108" i="75"/>
  <c r="AE108" i="75"/>
  <c r="AD108" i="75"/>
  <c r="AC108" i="75"/>
  <c r="AB108" i="75"/>
  <c r="AA108" i="75"/>
  <c r="Z108" i="75"/>
  <c r="Y108" i="75"/>
  <c r="X108" i="75"/>
  <c r="W108" i="75"/>
  <c r="V108" i="75"/>
  <c r="U108" i="75"/>
  <c r="T108" i="75"/>
  <c r="S108" i="75"/>
  <c r="R108" i="75"/>
  <c r="H108" i="75"/>
  <c r="G108" i="75"/>
  <c r="F108" i="75"/>
  <c r="E108" i="75"/>
  <c r="D108" i="75"/>
  <c r="C108" i="75"/>
  <c r="B108" i="75"/>
  <c r="A108" i="75"/>
  <c r="AF107" i="75"/>
  <c r="AE107" i="75"/>
  <c r="AD107" i="75"/>
  <c r="AC107" i="75"/>
  <c r="AB107" i="75"/>
  <c r="AA107" i="75"/>
  <c r="Z107" i="75"/>
  <c r="Y107" i="75"/>
  <c r="X107" i="75"/>
  <c r="W107" i="75"/>
  <c r="V107" i="75"/>
  <c r="U107" i="75"/>
  <c r="T107" i="75"/>
  <c r="S107" i="75"/>
  <c r="R107" i="75"/>
  <c r="H107" i="75"/>
  <c r="G107" i="75"/>
  <c r="F107" i="75"/>
  <c r="E107" i="75"/>
  <c r="D107" i="75"/>
  <c r="C107" i="75"/>
  <c r="B107" i="75"/>
  <c r="A107" i="75"/>
  <c r="AF106" i="75"/>
  <c r="AE106" i="75"/>
  <c r="AD106" i="75"/>
  <c r="AC106" i="75"/>
  <c r="AB106" i="75"/>
  <c r="AA106" i="75"/>
  <c r="Z106" i="75"/>
  <c r="Y106" i="75"/>
  <c r="X106" i="75"/>
  <c r="W106" i="75"/>
  <c r="V106" i="75"/>
  <c r="U106" i="75"/>
  <c r="T106" i="75"/>
  <c r="S106" i="75"/>
  <c r="R106" i="75"/>
  <c r="H106" i="75"/>
  <c r="G106" i="75"/>
  <c r="F106" i="75"/>
  <c r="E106" i="75"/>
  <c r="D106" i="75"/>
  <c r="C106" i="75"/>
  <c r="B106" i="75"/>
  <c r="A106" i="75"/>
  <c r="AF105" i="75"/>
  <c r="AE105" i="75"/>
  <c r="AD105" i="75"/>
  <c r="AC105" i="75"/>
  <c r="AB105" i="75"/>
  <c r="AA105" i="75"/>
  <c r="Z105" i="75"/>
  <c r="Y105" i="75"/>
  <c r="X105" i="75"/>
  <c r="W105" i="75"/>
  <c r="V105" i="75"/>
  <c r="U105" i="75"/>
  <c r="T105" i="75"/>
  <c r="S105" i="75"/>
  <c r="R105" i="75"/>
  <c r="H105" i="75"/>
  <c r="G105" i="75"/>
  <c r="F105" i="75"/>
  <c r="E105" i="75"/>
  <c r="D105" i="75"/>
  <c r="C105" i="75"/>
  <c r="B105" i="75"/>
  <c r="A105" i="75"/>
  <c r="AF104" i="75"/>
  <c r="AE104" i="75"/>
  <c r="AD104" i="75"/>
  <c r="AC104" i="75"/>
  <c r="AB104" i="75"/>
  <c r="AA104" i="75"/>
  <c r="Z104" i="75"/>
  <c r="Y104" i="75"/>
  <c r="X104" i="75"/>
  <c r="W104" i="75"/>
  <c r="V104" i="75"/>
  <c r="U104" i="75"/>
  <c r="T104" i="75"/>
  <c r="S104" i="75"/>
  <c r="R104" i="75"/>
  <c r="H104" i="75"/>
  <c r="G104" i="75"/>
  <c r="F104" i="75"/>
  <c r="E104" i="75"/>
  <c r="D104" i="75"/>
  <c r="C104" i="75"/>
  <c r="B104" i="75"/>
  <c r="A104" i="75"/>
  <c r="AF103" i="75"/>
  <c r="AE103" i="75"/>
  <c r="AD103" i="75"/>
  <c r="AC103" i="75"/>
  <c r="AB103" i="75"/>
  <c r="AA103" i="75"/>
  <c r="Z103" i="75"/>
  <c r="Y103" i="75"/>
  <c r="X103" i="75"/>
  <c r="W103" i="75"/>
  <c r="V103" i="75"/>
  <c r="U103" i="75"/>
  <c r="T103" i="75"/>
  <c r="S103" i="75"/>
  <c r="R103" i="75"/>
  <c r="H103" i="75"/>
  <c r="G103" i="75"/>
  <c r="F103" i="75"/>
  <c r="E103" i="75"/>
  <c r="D103" i="75"/>
  <c r="C103" i="75"/>
  <c r="B103" i="75"/>
  <c r="A103" i="75"/>
  <c r="AF102" i="75"/>
  <c r="AE102" i="75"/>
  <c r="AD102" i="75"/>
  <c r="AC102" i="75"/>
  <c r="AB102" i="75"/>
  <c r="AA102" i="75"/>
  <c r="Z102" i="75"/>
  <c r="Y102" i="75"/>
  <c r="X102" i="75"/>
  <c r="W102" i="75"/>
  <c r="V102" i="75"/>
  <c r="U102" i="75"/>
  <c r="T102" i="75"/>
  <c r="S102" i="75"/>
  <c r="R102" i="75"/>
  <c r="H102" i="75"/>
  <c r="G102" i="75"/>
  <c r="F102" i="75"/>
  <c r="E102" i="75"/>
  <c r="D102" i="75"/>
  <c r="C102" i="75"/>
  <c r="B102" i="75"/>
  <c r="A102" i="75"/>
  <c r="AF101" i="75"/>
  <c r="AE101" i="75"/>
  <c r="AD101" i="75"/>
  <c r="AC101" i="75"/>
  <c r="AB101" i="75"/>
  <c r="AA101" i="75"/>
  <c r="Z101" i="75"/>
  <c r="Y101" i="75"/>
  <c r="X101" i="75"/>
  <c r="W101" i="75"/>
  <c r="V101" i="75"/>
  <c r="U101" i="75"/>
  <c r="T101" i="75"/>
  <c r="S101" i="75"/>
  <c r="R101" i="75"/>
  <c r="H101" i="75"/>
  <c r="G101" i="75"/>
  <c r="F101" i="75"/>
  <c r="E101" i="75"/>
  <c r="D101" i="75"/>
  <c r="C101" i="75"/>
  <c r="B101" i="75"/>
  <c r="A101" i="75"/>
  <c r="AF100" i="75"/>
  <c r="AE100" i="75"/>
  <c r="AD100" i="75"/>
  <c r="AC100" i="75"/>
  <c r="AB100" i="75"/>
  <c r="AA100" i="75"/>
  <c r="Z100" i="75"/>
  <c r="Y100" i="75"/>
  <c r="X100" i="75"/>
  <c r="W100" i="75"/>
  <c r="V100" i="75"/>
  <c r="U100" i="75"/>
  <c r="T100" i="75"/>
  <c r="S100" i="75"/>
  <c r="R100" i="75"/>
  <c r="H100" i="75"/>
  <c r="G100" i="75"/>
  <c r="F100" i="75"/>
  <c r="E100" i="75"/>
  <c r="D100" i="75"/>
  <c r="C100" i="75"/>
  <c r="B100" i="75"/>
  <c r="A100" i="75"/>
  <c r="AF99" i="75"/>
  <c r="AE99" i="75"/>
  <c r="AD99" i="75"/>
  <c r="AC99" i="75"/>
  <c r="AB99" i="75"/>
  <c r="AA99" i="75"/>
  <c r="Z99" i="75"/>
  <c r="Y99" i="75"/>
  <c r="X99" i="75"/>
  <c r="W99" i="75"/>
  <c r="V99" i="75"/>
  <c r="U99" i="75"/>
  <c r="T99" i="75"/>
  <c r="S99" i="75"/>
  <c r="R99" i="75"/>
  <c r="H99" i="75"/>
  <c r="G99" i="75"/>
  <c r="F99" i="75"/>
  <c r="E99" i="75"/>
  <c r="D99" i="75"/>
  <c r="C99" i="75"/>
  <c r="B99" i="75"/>
  <c r="A99" i="75"/>
  <c r="AF98" i="75"/>
  <c r="AE98" i="75"/>
  <c r="AD98" i="75"/>
  <c r="AC98" i="75"/>
  <c r="AB98" i="75"/>
  <c r="AA98" i="75"/>
  <c r="Z98" i="75"/>
  <c r="Y98" i="75"/>
  <c r="X98" i="75"/>
  <c r="W98" i="75"/>
  <c r="V98" i="75"/>
  <c r="U98" i="75"/>
  <c r="T98" i="75"/>
  <c r="S98" i="75"/>
  <c r="R98" i="75"/>
  <c r="H98" i="75"/>
  <c r="G98" i="75"/>
  <c r="F98" i="75"/>
  <c r="E98" i="75"/>
  <c r="D98" i="75"/>
  <c r="C98" i="75"/>
  <c r="B98" i="75"/>
  <c r="A98" i="75"/>
  <c r="AF97" i="75"/>
  <c r="AE97" i="75"/>
  <c r="AD97" i="75"/>
  <c r="AC97" i="75"/>
  <c r="AB97" i="75"/>
  <c r="AA97" i="75"/>
  <c r="Z97" i="75"/>
  <c r="Y97" i="75"/>
  <c r="X97" i="75"/>
  <c r="W97" i="75"/>
  <c r="V97" i="75"/>
  <c r="U97" i="75"/>
  <c r="T97" i="75"/>
  <c r="S97" i="75"/>
  <c r="R97" i="75"/>
  <c r="H97" i="75"/>
  <c r="G97" i="75"/>
  <c r="F97" i="75"/>
  <c r="E97" i="75"/>
  <c r="D97" i="75"/>
  <c r="C97" i="75"/>
  <c r="B97" i="75"/>
  <c r="A97" i="75"/>
  <c r="AF96" i="75"/>
  <c r="AE96" i="75"/>
  <c r="AD96" i="75"/>
  <c r="AC96" i="75"/>
  <c r="AB96" i="75"/>
  <c r="AA96" i="75"/>
  <c r="Z96" i="75"/>
  <c r="Y96" i="75"/>
  <c r="X96" i="75"/>
  <c r="W96" i="75"/>
  <c r="V96" i="75"/>
  <c r="U96" i="75"/>
  <c r="T96" i="75"/>
  <c r="S96" i="75"/>
  <c r="R96" i="75"/>
  <c r="H96" i="75"/>
  <c r="G96" i="75"/>
  <c r="F96" i="75"/>
  <c r="E96" i="75"/>
  <c r="D96" i="75"/>
  <c r="C96" i="75"/>
  <c r="B96" i="75"/>
  <c r="A96" i="75"/>
  <c r="AF95" i="75"/>
  <c r="AE95" i="75"/>
  <c r="AD95" i="75"/>
  <c r="AC95" i="75"/>
  <c r="AB95" i="75"/>
  <c r="AA95" i="75"/>
  <c r="Z95" i="75"/>
  <c r="Y95" i="75"/>
  <c r="X95" i="75"/>
  <c r="W95" i="75"/>
  <c r="V95" i="75"/>
  <c r="U95" i="75"/>
  <c r="T95" i="75"/>
  <c r="S95" i="75"/>
  <c r="R95" i="75"/>
  <c r="H95" i="75"/>
  <c r="G95" i="75"/>
  <c r="F95" i="75"/>
  <c r="E95" i="75"/>
  <c r="D95" i="75"/>
  <c r="C95" i="75"/>
  <c r="B95" i="75"/>
  <c r="A95" i="75"/>
  <c r="AF94" i="75"/>
  <c r="AE94" i="75"/>
  <c r="AD94" i="75"/>
  <c r="AC94" i="75"/>
  <c r="AB94" i="75"/>
  <c r="AA94" i="75"/>
  <c r="Z94" i="75"/>
  <c r="Y94" i="75"/>
  <c r="X94" i="75"/>
  <c r="W94" i="75"/>
  <c r="V94" i="75"/>
  <c r="U94" i="75"/>
  <c r="T94" i="75"/>
  <c r="S94" i="75"/>
  <c r="R94" i="75"/>
  <c r="H94" i="75"/>
  <c r="G94" i="75"/>
  <c r="F94" i="75"/>
  <c r="E94" i="75"/>
  <c r="D94" i="75"/>
  <c r="C94" i="75"/>
  <c r="B94" i="75"/>
  <c r="A94" i="75"/>
  <c r="AF93" i="75"/>
  <c r="AE93" i="75"/>
  <c r="AD93" i="75"/>
  <c r="AC93" i="75"/>
  <c r="AB93" i="75"/>
  <c r="AA93" i="75"/>
  <c r="Z93" i="75"/>
  <c r="Y93" i="75"/>
  <c r="X93" i="75"/>
  <c r="W93" i="75"/>
  <c r="V93" i="75"/>
  <c r="U93" i="75"/>
  <c r="T93" i="75"/>
  <c r="S93" i="75"/>
  <c r="R93" i="75"/>
  <c r="H93" i="75"/>
  <c r="G93" i="75"/>
  <c r="F93" i="75"/>
  <c r="E93" i="75"/>
  <c r="D93" i="75"/>
  <c r="C93" i="75"/>
  <c r="B93" i="75"/>
  <c r="A93" i="75"/>
  <c r="AF92" i="75"/>
  <c r="AE92" i="75"/>
  <c r="AD92" i="75"/>
  <c r="AC92" i="75"/>
  <c r="AB92" i="75"/>
  <c r="AA92" i="75"/>
  <c r="Z92" i="75"/>
  <c r="Y92" i="75"/>
  <c r="X92" i="75"/>
  <c r="W92" i="75"/>
  <c r="V92" i="75"/>
  <c r="U92" i="75"/>
  <c r="T92" i="75"/>
  <c r="S92" i="75"/>
  <c r="R92" i="75"/>
  <c r="H92" i="75"/>
  <c r="G92" i="75"/>
  <c r="F92" i="75"/>
  <c r="E92" i="75"/>
  <c r="D92" i="75"/>
  <c r="C92" i="75"/>
  <c r="B92" i="75"/>
  <c r="A92" i="75"/>
  <c r="AF91" i="75"/>
  <c r="AE91" i="75"/>
  <c r="AD91" i="75"/>
  <c r="AC91" i="75"/>
  <c r="AB91" i="75"/>
  <c r="AA91" i="75"/>
  <c r="Z91" i="75"/>
  <c r="Y91" i="75"/>
  <c r="X91" i="75"/>
  <c r="W91" i="75"/>
  <c r="V91" i="75"/>
  <c r="U91" i="75"/>
  <c r="T91" i="75"/>
  <c r="S91" i="75"/>
  <c r="R91" i="75"/>
  <c r="H91" i="75"/>
  <c r="G91" i="75"/>
  <c r="F91" i="75"/>
  <c r="E91" i="75"/>
  <c r="D91" i="75"/>
  <c r="C91" i="75"/>
  <c r="B91" i="75"/>
  <c r="A91" i="75"/>
  <c r="AF90" i="75"/>
  <c r="AE90" i="75"/>
  <c r="AD90" i="75"/>
  <c r="AC90" i="75"/>
  <c r="AB90" i="75"/>
  <c r="AA90" i="75"/>
  <c r="Z90" i="75"/>
  <c r="Y90" i="75"/>
  <c r="X90" i="75"/>
  <c r="W90" i="75"/>
  <c r="V90" i="75"/>
  <c r="U90" i="75"/>
  <c r="T90" i="75"/>
  <c r="S90" i="75"/>
  <c r="R90" i="75"/>
  <c r="H90" i="75"/>
  <c r="G90" i="75"/>
  <c r="F90" i="75"/>
  <c r="E90" i="75"/>
  <c r="D90" i="75"/>
  <c r="C90" i="75"/>
  <c r="B90" i="75"/>
  <c r="A90" i="75"/>
  <c r="AF89" i="75"/>
  <c r="AE89" i="75"/>
  <c r="AD89" i="75"/>
  <c r="AC89" i="75"/>
  <c r="AB89" i="75"/>
  <c r="AA89" i="75"/>
  <c r="Z89" i="75"/>
  <c r="Y89" i="75"/>
  <c r="X89" i="75"/>
  <c r="W89" i="75"/>
  <c r="V89" i="75"/>
  <c r="U89" i="75"/>
  <c r="T89" i="75"/>
  <c r="S89" i="75"/>
  <c r="R89" i="75"/>
  <c r="I89" i="75"/>
  <c r="H89" i="75"/>
  <c r="G89" i="75"/>
  <c r="F89" i="75"/>
  <c r="E89" i="75"/>
  <c r="D89" i="75"/>
  <c r="C89" i="75"/>
  <c r="B89" i="75"/>
  <c r="A89" i="75"/>
  <c r="AF88" i="75"/>
  <c r="AE88" i="75"/>
  <c r="AD88" i="75"/>
  <c r="AC88" i="75"/>
  <c r="AB88" i="75"/>
  <c r="AA88" i="75"/>
  <c r="Z88" i="75"/>
  <c r="Y88" i="75"/>
  <c r="X88" i="75"/>
  <c r="W88" i="75"/>
  <c r="V88" i="75"/>
  <c r="U88" i="75"/>
  <c r="T88" i="75"/>
  <c r="S88" i="75"/>
  <c r="R88" i="75"/>
  <c r="Q88" i="75"/>
  <c r="E88" i="75"/>
  <c r="D88" i="75"/>
  <c r="C88" i="75"/>
  <c r="B88" i="75"/>
  <c r="A88" i="75"/>
  <c r="AF87" i="75"/>
  <c r="AE87" i="75"/>
  <c r="AD87" i="75"/>
  <c r="AC87" i="75"/>
  <c r="AB87" i="75"/>
  <c r="AA87" i="75"/>
  <c r="Z87" i="75"/>
  <c r="Y87" i="75"/>
  <c r="X87" i="75"/>
  <c r="W87" i="75"/>
  <c r="V87" i="75"/>
  <c r="U87" i="75"/>
  <c r="T87" i="75"/>
  <c r="S87" i="75"/>
  <c r="R87" i="75"/>
  <c r="Q87" i="75"/>
  <c r="E87" i="75"/>
  <c r="D87" i="75"/>
  <c r="C87" i="75"/>
  <c r="B87" i="75"/>
  <c r="A87" i="75"/>
  <c r="AF86" i="75"/>
  <c r="AE86" i="75"/>
  <c r="AD86" i="75"/>
  <c r="AC86" i="75"/>
  <c r="AB86" i="75"/>
  <c r="AA86" i="75"/>
  <c r="Z86" i="75"/>
  <c r="Y86" i="75"/>
  <c r="X86" i="75"/>
  <c r="W86" i="75"/>
  <c r="V86" i="75"/>
  <c r="U86" i="75"/>
  <c r="T86" i="75"/>
  <c r="S86" i="75"/>
  <c r="R86" i="75"/>
  <c r="Q86" i="75"/>
  <c r="E86" i="75"/>
  <c r="D86" i="75"/>
  <c r="C86" i="75"/>
  <c r="B86" i="75"/>
  <c r="A86" i="75"/>
  <c r="AF85" i="75"/>
  <c r="AE85" i="75"/>
  <c r="AD85" i="75"/>
  <c r="AC85" i="75"/>
  <c r="AB85" i="75"/>
  <c r="AA85" i="75"/>
  <c r="Z85" i="75"/>
  <c r="Y85" i="75"/>
  <c r="X85" i="75"/>
  <c r="W85" i="75"/>
  <c r="V85" i="75"/>
  <c r="U85" i="75"/>
  <c r="T85" i="75"/>
  <c r="S85" i="75"/>
  <c r="R85" i="75"/>
  <c r="Q85" i="75"/>
  <c r="O85" i="75"/>
  <c r="N85" i="75"/>
  <c r="M85" i="75"/>
  <c r="L85" i="75"/>
  <c r="K85" i="75"/>
  <c r="D85" i="75"/>
  <c r="C85" i="75"/>
  <c r="B85" i="75"/>
  <c r="A85" i="75"/>
  <c r="AF84" i="75"/>
  <c r="AE84" i="75"/>
  <c r="AD84" i="75"/>
  <c r="AC84" i="75"/>
  <c r="AB84" i="75"/>
  <c r="AA84" i="75"/>
  <c r="Z84" i="75"/>
  <c r="Y84" i="75"/>
  <c r="X84" i="75"/>
  <c r="W84" i="75"/>
  <c r="V84" i="75"/>
  <c r="U84" i="75"/>
  <c r="T84" i="75"/>
  <c r="S84" i="75"/>
  <c r="R84" i="75"/>
  <c r="Q84" i="75"/>
  <c r="E84" i="75"/>
  <c r="D84" i="75"/>
  <c r="C84" i="75"/>
  <c r="B84" i="75"/>
  <c r="A84" i="75"/>
  <c r="AF83" i="75"/>
  <c r="AE83" i="75"/>
  <c r="AD83" i="75"/>
  <c r="AC83" i="75"/>
  <c r="AB83" i="75"/>
  <c r="AA83" i="75"/>
  <c r="Z83" i="75"/>
  <c r="Y83" i="75"/>
  <c r="X83" i="75"/>
  <c r="W83" i="75"/>
  <c r="V83" i="75"/>
  <c r="U83" i="75"/>
  <c r="T83" i="75"/>
  <c r="S83" i="75"/>
  <c r="R83" i="75"/>
  <c r="Q83" i="75"/>
  <c r="G83" i="75"/>
  <c r="E83" i="75"/>
  <c r="D83" i="75"/>
  <c r="C83" i="75"/>
  <c r="B83" i="75"/>
  <c r="A83" i="75"/>
  <c r="AF82" i="75"/>
  <c r="AE82" i="75"/>
  <c r="AD82" i="75"/>
  <c r="AC82" i="75"/>
  <c r="AB82" i="75"/>
  <c r="AA82" i="75"/>
  <c r="Z82" i="75"/>
  <c r="Y82" i="75"/>
  <c r="X82" i="75"/>
  <c r="W82" i="75"/>
  <c r="V82" i="75"/>
  <c r="U82" i="75"/>
  <c r="T82" i="75"/>
  <c r="S82" i="75"/>
  <c r="R82" i="75"/>
  <c r="Q82" i="75"/>
  <c r="E82" i="75"/>
  <c r="D82" i="75"/>
  <c r="C82" i="75"/>
  <c r="B82" i="75"/>
  <c r="A82" i="75"/>
  <c r="AF77" i="75"/>
  <c r="AF147" i="75" s="1"/>
  <c r="AE77" i="75"/>
  <c r="AE147" i="75"/>
  <c r="AD77" i="75"/>
  <c r="AD147" i="75"/>
  <c r="AC77" i="75"/>
  <c r="AC147" i="75"/>
  <c r="AB77" i="75"/>
  <c r="AB147" i="75" s="1"/>
  <c r="AA77" i="75"/>
  <c r="AA147" i="75" s="1"/>
  <c r="Z77" i="75"/>
  <c r="Z147" i="75" s="1"/>
  <c r="Y77" i="75"/>
  <c r="Y147" i="75" s="1"/>
  <c r="X77" i="75"/>
  <c r="X147" i="75" s="1"/>
  <c r="W77" i="75"/>
  <c r="W147" i="75" s="1"/>
  <c r="V77" i="75"/>
  <c r="U77" i="75"/>
  <c r="U147" i="75" s="1"/>
  <c r="T77" i="75"/>
  <c r="T147" i="75" s="1"/>
  <c r="S77" i="75"/>
  <c r="S147" i="75"/>
  <c r="R77" i="75"/>
  <c r="R147" i="75"/>
  <c r="Q77" i="75"/>
  <c r="Q147" i="75"/>
  <c r="P77" i="75"/>
  <c r="P147" i="75"/>
  <c r="O77" i="75"/>
  <c r="O147" i="75"/>
  <c r="N77" i="75"/>
  <c r="N147" i="75" s="1"/>
  <c r="M77" i="75"/>
  <c r="M147" i="75" s="1"/>
  <c r="L77" i="75"/>
  <c r="L147" i="75"/>
  <c r="K77" i="75"/>
  <c r="K147" i="75" s="1"/>
  <c r="J77" i="75"/>
  <c r="J147" i="75" s="1"/>
  <c r="I77" i="75"/>
  <c r="I147" i="75" s="1"/>
  <c r="H77" i="75"/>
  <c r="H147" i="75" s="1"/>
  <c r="G77" i="75"/>
  <c r="G147" i="75" s="1"/>
  <c r="F77" i="75"/>
  <c r="F147" i="75" s="1"/>
  <c r="E77" i="75"/>
  <c r="E147" i="75"/>
  <c r="D76" i="75"/>
  <c r="C76" i="75"/>
  <c r="B76" i="75"/>
  <c r="A76" i="75"/>
  <c r="D75" i="75"/>
  <c r="C75" i="75"/>
  <c r="B75" i="75"/>
  <c r="D74" i="75"/>
  <c r="AD146" i="75" s="1"/>
  <c r="C74" i="75"/>
  <c r="B74" i="75"/>
  <c r="A74" i="75"/>
  <c r="D69" i="75"/>
  <c r="O141" i="75" s="1"/>
  <c r="R141" i="75"/>
  <c r="C69" i="75"/>
  <c r="B69" i="75"/>
  <c r="A69" i="75"/>
  <c r="D68" i="75"/>
  <c r="Y140" i="75" s="1"/>
  <c r="C68" i="75"/>
  <c r="B68" i="75"/>
  <c r="A68" i="75"/>
  <c r="D67" i="75"/>
  <c r="O139" i="75" s="1"/>
  <c r="L139" i="75"/>
  <c r="C67" i="75"/>
  <c r="B67" i="75"/>
  <c r="A67" i="75"/>
  <c r="D66" i="75"/>
  <c r="AA138" i="75" s="1"/>
  <c r="C66" i="75"/>
  <c r="B66" i="75"/>
  <c r="A66" i="75"/>
  <c r="D65" i="75"/>
  <c r="T137" i="75" s="1"/>
  <c r="R137" i="75"/>
  <c r="C65" i="75"/>
  <c r="B65" i="75"/>
  <c r="A65" i="75"/>
  <c r="D64" i="75"/>
  <c r="AE136" i="75" s="1"/>
  <c r="C64" i="75"/>
  <c r="B64" i="75"/>
  <c r="A64" i="75"/>
  <c r="D63" i="75"/>
  <c r="Z135" i="75" s="1"/>
  <c r="H135" i="75"/>
  <c r="C63" i="75"/>
  <c r="B63" i="75"/>
  <c r="A63" i="75"/>
  <c r="D62" i="75"/>
  <c r="W134" i="75"/>
  <c r="C62" i="75"/>
  <c r="B62" i="75"/>
  <c r="A62" i="75"/>
  <c r="D61" i="75"/>
  <c r="Z133" i="75" s="1"/>
  <c r="R133" i="75"/>
  <c r="C61" i="75"/>
  <c r="B61" i="75"/>
  <c r="A61" i="75"/>
  <c r="D60" i="75"/>
  <c r="I132" i="75" s="1"/>
  <c r="U132" i="75"/>
  <c r="C60" i="75"/>
  <c r="B60" i="75"/>
  <c r="A60" i="75"/>
  <c r="D59" i="75"/>
  <c r="T131" i="75"/>
  <c r="C59" i="75"/>
  <c r="B59" i="75"/>
  <c r="A59" i="75"/>
  <c r="D58" i="75"/>
  <c r="N130" i="75" s="1"/>
  <c r="M130" i="75"/>
  <c r="C58" i="75"/>
  <c r="B58" i="75"/>
  <c r="A58" i="75"/>
  <c r="D57" i="75"/>
  <c r="M129" i="75" s="1"/>
  <c r="C57" i="75"/>
  <c r="B57" i="75"/>
  <c r="A57" i="75"/>
  <c r="D56" i="75"/>
  <c r="U128" i="75" s="1"/>
  <c r="AD128" i="75"/>
  <c r="C56" i="75"/>
  <c r="B56" i="75"/>
  <c r="A56" i="75"/>
  <c r="D55" i="75"/>
  <c r="J127" i="75" s="1"/>
  <c r="B55" i="75"/>
  <c r="A55" i="75"/>
  <c r="D54" i="75"/>
  <c r="H126" i="75" s="1"/>
  <c r="X126" i="75"/>
  <c r="C54" i="75"/>
  <c r="B54" i="75"/>
  <c r="A54" i="75"/>
  <c r="D53" i="75"/>
  <c r="J125" i="75" s="1"/>
  <c r="C53" i="75"/>
  <c r="B53" i="75"/>
  <c r="A53" i="75"/>
  <c r="D52" i="75"/>
  <c r="J124" i="75" s="1"/>
  <c r="Y124" i="75"/>
  <c r="C52" i="75"/>
  <c r="B52" i="75"/>
  <c r="A52" i="75"/>
  <c r="D51" i="75"/>
  <c r="G123" i="75" s="1"/>
  <c r="C51" i="75"/>
  <c r="B51" i="75"/>
  <c r="A51" i="75"/>
  <c r="D50" i="75"/>
  <c r="AB122" i="75" s="1"/>
  <c r="K122" i="75"/>
  <c r="C50" i="75"/>
  <c r="B50" i="75"/>
  <c r="A50" i="75"/>
  <c r="D49" i="75"/>
  <c r="M121" i="75" s="1"/>
  <c r="R121" i="75"/>
  <c r="C49" i="75"/>
  <c r="B49" i="75"/>
  <c r="A49" i="75"/>
  <c r="D48" i="75"/>
  <c r="F120" i="75" s="1"/>
  <c r="U120" i="75"/>
  <c r="C48" i="75"/>
  <c r="B48" i="75"/>
  <c r="A48" i="75"/>
  <c r="D47" i="75"/>
  <c r="AC119" i="75" s="1"/>
  <c r="L119" i="75"/>
  <c r="C47" i="75"/>
  <c r="B47" i="75"/>
  <c r="A47" i="75"/>
  <c r="D46" i="75"/>
  <c r="AB118" i="75"/>
  <c r="C46" i="75"/>
  <c r="B46" i="75"/>
  <c r="A46" i="75"/>
  <c r="AF41" i="75"/>
  <c r="AF112" i="75" s="1"/>
  <c r="AE41" i="75"/>
  <c r="AE112" i="75" s="1"/>
  <c r="AD41" i="75"/>
  <c r="AD112" i="75" s="1"/>
  <c r="AC41" i="75"/>
  <c r="AC112" i="75" s="1"/>
  <c r="AB41" i="75"/>
  <c r="AB112" i="75" s="1"/>
  <c r="AA41" i="75"/>
  <c r="AA112" i="75" s="1"/>
  <c r="Z41" i="75"/>
  <c r="Z112" i="75" s="1"/>
  <c r="Y41" i="75"/>
  <c r="Y112" i="75" s="1"/>
  <c r="X41" i="75"/>
  <c r="X112" i="75" s="1"/>
  <c r="W41" i="75"/>
  <c r="W112" i="75"/>
  <c r="V41" i="75"/>
  <c r="V112" i="75" s="1"/>
  <c r="U41" i="75"/>
  <c r="U112" i="75" s="1"/>
  <c r="T41" i="75"/>
  <c r="T112" i="75" s="1"/>
  <c r="S41" i="75"/>
  <c r="S112" i="75" s="1"/>
  <c r="R41" i="75"/>
  <c r="R112" i="75" s="1"/>
  <c r="Q41" i="75"/>
  <c r="P16" i="75"/>
  <c r="P88" i="75" s="1"/>
  <c r="O16" i="75"/>
  <c r="O88" i="75"/>
  <c r="N16" i="75"/>
  <c r="N88" i="75"/>
  <c r="M16" i="75"/>
  <c r="M88" i="75" s="1"/>
  <c r="L16" i="75"/>
  <c r="L88" i="75" s="1"/>
  <c r="K16" i="75"/>
  <c r="K88" i="75" s="1"/>
  <c r="J16" i="75"/>
  <c r="J88" i="75"/>
  <c r="I16" i="75"/>
  <c r="I88" i="75"/>
  <c r="H16" i="75"/>
  <c r="H88" i="75"/>
  <c r="G16" i="75"/>
  <c r="G88" i="75" s="1"/>
  <c r="F16" i="75"/>
  <c r="F88" i="75" s="1"/>
  <c r="P15" i="75"/>
  <c r="P87" i="75" s="1"/>
  <c r="O15" i="75"/>
  <c r="O87" i="75" s="1"/>
  <c r="N15" i="75"/>
  <c r="N87" i="75"/>
  <c r="M15" i="75"/>
  <c r="M87" i="75"/>
  <c r="L15" i="75"/>
  <c r="L87" i="75"/>
  <c r="K15" i="75"/>
  <c r="K87" i="75"/>
  <c r="J15" i="75"/>
  <c r="J87" i="75"/>
  <c r="I15" i="75"/>
  <c r="I87" i="75"/>
  <c r="H15" i="75"/>
  <c r="H87" i="75"/>
  <c r="G15" i="75"/>
  <c r="G87" i="75" s="1"/>
  <c r="F15" i="75"/>
  <c r="F87" i="75" s="1"/>
  <c r="P14" i="75"/>
  <c r="P86" i="75" s="1"/>
  <c r="O14" i="75"/>
  <c r="O86" i="75" s="1"/>
  <c r="N14" i="75"/>
  <c r="N86" i="75" s="1"/>
  <c r="M14" i="75"/>
  <c r="M86" i="75" s="1"/>
  <c r="L14" i="75"/>
  <c r="L86" i="75" s="1"/>
  <c r="K14" i="75"/>
  <c r="K86" i="75"/>
  <c r="J14" i="75"/>
  <c r="J86" i="75" s="1"/>
  <c r="I14" i="75"/>
  <c r="I86" i="75"/>
  <c r="H14" i="75"/>
  <c r="H86" i="75" s="1"/>
  <c r="G14" i="75"/>
  <c r="G86" i="75"/>
  <c r="F14" i="75"/>
  <c r="F86" i="75"/>
  <c r="P13" i="75"/>
  <c r="P85" i="75" s="1"/>
  <c r="O13" i="75"/>
  <c r="N13" i="75"/>
  <c r="M13" i="75"/>
  <c r="L13" i="75"/>
  <c r="K13" i="75"/>
  <c r="J13" i="75"/>
  <c r="J85" i="75" s="1"/>
  <c r="I13" i="75"/>
  <c r="I85" i="75"/>
  <c r="H13" i="75"/>
  <c r="H85" i="75" s="1"/>
  <c r="G13" i="75"/>
  <c r="G85" i="75" s="1"/>
  <c r="F13" i="75"/>
  <c r="F85" i="75"/>
  <c r="E85" i="75"/>
  <c r="P12" i="75"/>
  <c r="P84" i="75" s="1"/>
  <c r="O12" i="75"/>
  <c r="O84" i="75" s="1"/>
  <c r="N12" i="75"/>
  <c r="N84" i="75"/>
  <c r="M12" i="75"/>
  <c r="M84" i="75" s="1"/>
  <c r="L12" i="75"/>
  <c r="L84" i="75" s="1"/>
  <c r="K12" i="75"/>
  <c r="K84" i="75" s="1"/>
  <c r="J12" i="75"/>
  <c r="J84" i="75"/>
  <c r="I12" i="75"/>
  <c r="I84" i="75"/>
  <c r="H12" i="75"/>
  <c r="H84" i="75"/>
  <c r="G12" i="75"/>
  <c r="G84" i="75" s="1"/>
  <c r="F12" i="75"/>
  <c r="F84" i="75" s="1"/>
  <c r="P83" i="75"/>
  <c r="O83" i="75"/>
  <c r="N83" i="75"/>
  <c r="M11" i="75"/>
  <c r="M83" i="75"/>
  <c r="L11" i="75"/>
  <c r="L83" i="75"/>
  <c r="K11" i="75"/>
  <c r="K83" i="75"/>
  <c r="J11" i="75"/>
  <c r="J83" i="75"/>
  <c r="I11" i="75"/>
  <c r="I83" i="75"/>
  <c r="H11" i="75"/>
  <c r="H83" i="75"/>
  <c r="G11" i="75"/>
  <c r="F11" i="75"/>
  <c r="F83" i="75" s="1"/>
  <c r="P10" i="75"/>
  <c r="P82" i="75" s="1"/>
  <c r="O10" i="75"/>
  <c r="N10" i="75"/>
  <c r="N82" i="75"/>
  <c r="M10" i="75"/>
  <c r="M41" i="75" s="1"/>
  <c r="L10" i="75"/>
  <c r="L82" i="75" s="1"/>
  <c r="K10" i="75"/>
  <c r="J10" i="75"/>
  <c r="I10" i="75"/>
  <c r="I41" i="75" s="1"/>
  <c r="I82" i="75"/>
  <c r="H10" i="75"/>
  <c r="H41" i="75" s="1"/>
  <c r="H112" i="75" s="1"/>
  <c r="H82" i="75"/>
  <c r="G10" i="75"/>
  <c r="G82" i="75"/>
  <c r="F10" i="75"/>
  <c r="F82" i="75"/>
  <c r="C8" i="42"/>
  <c r="B8" i="42"/>
  <c r="P16" i="74"/>
  <c r="O16" i="74"/>
  <c r="N16" i="74"/>
  <c r="M16" i="74"/>
  <c r="L16" i="74"/>
  <c r="K16" i="74"/>
  <c r="P15" i="74"/>
  <c r="O15" i="74"/>
  <c r="N15" i="74"/>
  <c r="M15" i="74"/>
  <c r="L15" i="74"/>
  <c r="K15" i="74"/>
  <c r="P14" i="74"/>
  <c r="O14" i="74"/>
  <c r="N14" i="74"/>
  <c r="M14" i="74"/>
  <c r="L14" i="74"/>
  <c r="K14" i="74"/>
  <c r="P13" i="74"/>
  <c r="O13" i="74"/>
  <c r="N13" i="74"/>
  <c r="M13" i="74"/>
  <c r="L13" i="74"/>
  <c r="K13" i="74"/>
  <c r="P12" i="74"/>
  <c r="O12" i="74"/>
  <c r="N12" i="74"/>
  <c r="M12" i="74"/>
  <c r="L12" i="74"/>
  <c r="K12" i="74"/>
  <c r="P17" i="74"/>
  <c r="O17" i="74"/>
  <c r="N17" i="74"/>
  <c r="M17" i="74"/>
  <c r="L17" i="74"/>
  <c r="K17" i="74"/>
  <c r="P10" i="74"/>
  <c r="O10" i="74"/>
  <c r="N10" i="74"/>
  <c r="M10" i="74"/>
  <c r="L10" i="74"/>
  <c r="K10" i="74"/>
  <c r="J16" i="74"/>
  <c r="I16" i="74"/>
  <c r="H16" i="74"/>
  <c r="G16" i="74"/>
  <c r="F16" i="74"/>
  <c r="E16" i="74"/>
  <c r="J15" i="74"/>
  <c r="I15" i="74"/>
  <c r="H15" i="74"/>
  <c r="G15" i="74"/>
  <c r="F15" i="74"/>
  <c r="E15" i="74"/>
  <c r="I124" i="75"/>
  <c r="G124" i="75"/>
  <c r="H124" i="75"/>
  <c r="K124" i="75"/>
  <c r="J121" i="75"/>
  <c r="K121" i="75"/>
  <c r="L121" i="75"/>
  <c r="AC121" i="75"/>
  <c r="AD121" i="75"/>
  <c r="AE121" i="75"/>
  <c r="Z120" i="75"/>
  <c r="G120" i="75"/>
  <c r="G121" i="75"/>
  <c r="Z121" i="75"/>
  <c r="S121" i="75"/>
  <c r="T121" i="75"/>
  <c r="U121" i="75"/>
  <c r="N124" i="75"/>
  <c r="V121" i="75"/>
  <c r="AA124" i="75"/>
  <c r="W121" i="75"/>
  <c r="AB124" i="75"/>
  <c r="E120" i="75"/>
  <c r="E121" i="75"/>
  <c r="X121" i="75"/>
  <c r="Z123" i="75"/>
  <c r="AC124" i="75"/>
  <c r="AD124" i="75"/>
  <c r="H121" i="75"/>
  <c r="AA121" i="75"/>
  <c r="I121" i="75"/>
  <c r="AB121" i="75"/>
  <c r="AD130" i="75"/>
  <c r="S146" i="75"/>
  <c r="F118" i="75"/>
  <c r="F126" i="75"/>
  <c r="U134" i="75"/>
  <c r="I118" i="75"/>
  <c r="K118" i="75"/>
  <c r="S131" i="75"/>
  <c r="M139" i="75"/>
  <c r="K82" i="75"/>
  <c r="K41" i="75"/>
  <c r="M118" i="75"/>
  <c r="T119" i="75"/>
  <c r="U131" i="75"/>
  <c r="Y118" i="75"/>
  <c r="U119" i="75"/>
  <c r="U123" i="75"/>
  <c r="AA126" i="75"/>
  <c r="K130" i="75"/>
  <c r="V131" i="75"/>
  <c r="Z118" i="75"/>
  <c r="V123" i="75"/>
  <c r="L130" i="75"/>
  <c r="W131" i="75"/>
  <c r="G135" i="75"/>
  <c r="AD139" i="75"/>
  <c r="J146" i="75"/>
  <c r="AA118" i="75"/>
  <c r="Y122" i="75"/>
  <c r="W122" i="75"/>
  <c r="R130" i="75"/>
  <c r="AE130" i="75"/>
  <c r="Q130" i="75"/>
  <c r="AF130" i="75"/>
  <c r="P130" i="75"/>
  <c r="O130" i="75"/>
  <c r="Z130" i="75"/>
  <c r="F130" i="75"/>
  <c r="U130" i="75"/>
  <c r="W130" i="75"/>
  <c r="T130" i="75"/>
  <c r="K138" i="75"/>
  <c r="E126" i="75"/>
  <c r="AC146" i="75"/>
  <c r="R123" i="75"/>
  <c r="O123" i="75"/>
  <c r="Q123" i="75"/>
  <c r="AE123" i="75"/>
  <c r="M123" i="75"/>
  <c r="L123" i="75"/>
  <c r="AD123" i="75"/>
  <c r="J123" i="75"/>
  <c r="H123" i="75"/>
  <c r="R135" i="75"/>
  <c r="O135" i="75"/>
  <c r="AD135" i="75"/>
  <c r="J135" i="75"/>
  <c r="G126" i="75"/>
  <c r="V134" i="75"/>
  <c r="H118" i="75"/>
  <c r="M131" i="75"/>
  <c r="J118" i="75"/>
  <c r="G130" i="75"/>
  <c r="E41" i="75"/>
  <c r="E112" i="75"/>
  <c r="L118" i="75"/>
  <c r="X123" i="75"/>
  <c r="AA130" i="75"/>
  <c r="I135" i="75"/>
  <c r="R118" i="75"/>
  <c r="AE118" i="75"/>
  <c r="Q118" i="75"/>
  <c r="AF118" i="75"/>
  <c r="P118" i="75"/>
  <c r="X118" i="75"/>
  <c r="E118" i="75"/>
  <c r="S118" i="75"/>
  <c r="W118" i="75"/>
  <c r="N118" i="75"/>
  <c r="V118" i="75"/>
  <c r="U118" i="75"/>
  <c r="T118" i="75"/>
  <c r="O118" i="75"/>
  <c r="P126" i="75"/>
  <c r="T126" i="75"/>
  <c r="I126" i="75"/>
  <c r="R134" i="75"/>
  <c r="Q134" i="75"/>
  <c r="AE134" i="75"/>
  <c r="AF134" i="75"/>
  <c r="P134" i="75"/>
  <c r="O134" i="75"/>
  <c r="L134" i="75"/>
  <c r="AA134" i="75"/>
  <c r="Z134" i="75"/>
  <c r="E134" i="75"/>
  <c r="K134" i="75"/>
  <c r="G134" i="75"/>
  <c r="F134" i="75"/>
  <c r="Y134" i="75"/>
  <c r="AD134" i="75"/>
  <c r="J134" i="75"/>
  <c r="AC134" i="75"/>
  <c r="I134" i="75"/>
  <c r="AB134" i="75"/>
  <c r="H134" i="75"/>
  <c r="X134" i="75"/>
  <c r="R146" i="75"/>
  <c r="Q146" i="75"/>
  <c r="AF146" i="75"/>
  <c r="P146" i="75"/>
  <c r="F146" i="75"/>
  <c r="Y146" i="75"/>
  <c r="E146" i="75"/>
  <c r="X146" i="75"/>
  <c r="V146" i="75"/>
  <c r="T146" i="75"/>
  <c r="AD118" i="75"/>
  <c r="N134" i="75"/>
  <c r="S134" i="75"/>
  <c r="T134" i="75"/>
  <c r="AF119" i="75"/>
  <c r="P119" i="75"/>
  <c r="AE119" i="75"/>
  <c r="AD119" i="75"/>
  <c r="J119" i="75"/>
  <c r="Y119" i="75"/>
  <c r="X119" i="75"/>
  <c r="F119" i="75"/>
  <c r="R131" i="75"/>
  <c r="Q131" i="75"/>
  <c r="O131" i="75"/>
  <c r="AF131" i="75"/>
  <c r="P131" i="75"/>
  <c r="AE131" i="75"/>
  <c r="L131" i="75"/>
  <c r="AA131" i="75"/>
  <c r="E131" i="75"/>
  <c r="K131" i="75"/>
  <c r="G131" i="75"/>
  <c r="Y131" i="75"/>
  <c r="X131" i="75"/>
  <c r="AD131" i="75"/>
  <c r="J131" i="75"/>
  <c r="AC131" i="75"/>
  <c r="I131" i="75"/>
  <c r="AB131" i="75"/>
  <c r="H131" i="75"/>
  <c r="Z131" i="75"/>
  <c r="F131" i="75"/>
  <c r="R139" i="75"/>
  <c r="AA139" i="75"/>
  <c r="G139" i="75"/>
  <c r="U139" i="75"/>
  <c r="T139" i="75"/>
  <c r="Z139" i="75"/>
  <c r="F139" i="75"/>
  <c r="Y139" i="75"/>
  <c r="E139" i="75"/>
  <c r="G118" i="75"/>
  <c r="N131" i="75"/>
  <c r="E123" i="75"/>
  <c r="J82" i="75"/>
  <c r="J41" i="75"/>
  <c r="S119" i="75"/>
  <c r="AC118" i="75"/>
  <c r="AB130" i="75"/>
  <c r="M134" i="75"/>
  <c r="W135" i="75"/>
  <c r="M146" i="75"/>
  <c r="R120" i="75"/>
  <c r="O120" i="75"/>
  <c r="Q120" i="75"/>
  <c r="AE120" i="75"/>
  <c r="R140" i="75"/>
  <c r="Q140" i="75"/>
  <c r="AE140" i="75"/>
  <c r="AF140" i="75"/>
  <c r="P140" i="75"/>
  <c r="O140" i="75"/>
  <c r="G140" i="75"/>
  <c r="O41" i="75"/>
  <c r="AD120" i="75"/>
  <c r="T124" i="75"/>
  <c r="Z128" i="75"/>
  <c r="L132" i="75"/>
  <c r="V136" i="75"/>
  <c r="H140" i="75"/>
  <c r="AB140" i="75"/>
  <c r="G128" i="75"/>
  <c r="V124" i="75"/>
  <c r="AB128" i="75"/>
  <c r="J140" i="75"/>
  <c r="AD140" i="75"/>
  <c r="M120" i="75"/>
  <c r="W124" i="75"/>
  <c r="I128" i="75"/>
  <c r="AC128" i="75"/>
  <c r="S132" i="75"/>
  <c r="E136" i="75"/>
  <c r="Y136" i="75"/>
  <c r="K140" i="75"/>
  <c r="X124" i="75"/>
  <c r="J128" i="75"/>
  <c r="L140" i="75"/>
  <c r="R128" i="75"/>
  <c r="O128" i="75"/>
  <c r="Q128" i="75"/>
  <c r="AF128" i="75"/>
  <c r="P128" i="75"/>
  <c r="AE128" i="75"/>
  <c r="R136" i="75"/>
  <c r="O136" i="75"/>
  <c r="Q136" i="75"/>
  <c r="E128" i="75"/>
  <c r="F128" i="75"/>
  <c r="K120" i="75"/>
  <c r="M132" i="75"/>
  <c r="W136" i="75"/>
  <c r="I140" i="75"/>
  <c r="S120" i="75"/>
  <c r="E124" i="75"/>
  <c r="K128" i="75"/>
  <c r="M140" i="75"/>
  <c r="R124" i="75"/>
  <c r="Q124" i="75"/>
  <c r="AE124" i="75"/>
  <c r="AF124" i="75"/>
  <c r="P124" i="75"/>
  <c r="O124" i="75"/>
  <c r="R132" i="75"/>
  <c r="O132" i="75"/>
  <c r="Q132" i="75"/>
  <c r="AF132" i="75"/>
  <c r="P132" i="75"/>
  <c r="AE132" i="75"/>
  <c r="S124" i="75"/>
  <c r="Y128" i="75"/>
  <c r="AA140" i="75"/>
  <c r="U124" i="75"/>
  <c r="AA128" i="75"/>
  <c r="AC140" i="75"/>
  <c r="H128" i="75"/>
  <c r="O82" i="75"/>
  <c r="T120" i="75"/>
  <c r="F124" i="75"/>
  <c r="Z124" i="75"/>
  <c r="L128" i="75"/>
  <c r="V132" i="75"/>
  <c r="H136" i="75"/>
  <c r="N140" i="75"/>
  <c r="P121" i="75"/>
  <c r="AF121" i="75"/>
  <c r="P133" i="75"/>
  <c r="AF133" i="75"/>
  <c r="P137" i="75"/>
  <c r="AF137" i="75"/>
  <c r="P141" i="75"/>
  <c r="AF141" i="75"/>
  <c r="Q121" i="75"/>
  <c r="Q125" i="75"/>
  <c r="Q137" i="75"/>
  <c r="Q141" i="75"/>
  <c r="J181" i="74"/>
  <c r="I181" i="74"/>
  <c r="H181" i="74"/>
  <c r="G181" i="74"/>
  <c r="F181" i="74"/>
  <c r="E181" i="74"/>
  <c r="AF174" i="74"/>
  <c r="AE174" i="74"/>
  <c r="AD174" i="74"/>
  <c r="AC174" i="74"/>
  <c r="AB174" i="74"/>
  <c r="AA174" i="74"/>
  <c r="Z174" i="74"/>
  <c r="Y174" i="74"/>
  <c r="X174" i="74"/>
  <c r="W174" i="74"/>
  <c r="V174" i="74"/>
  <c r="U174" i="74"/>
  <c r="T174" i="74"/>
  <c r="S174" i="74"/>
  <c r="R174" i="74"/>
  <c r="Q174" i="74"/>
  <c r="P174" i="74"/>
  <c r="O174" i="74"/>
  <c r="N174" i="74"/>
  <c r="M174" i="74"/>
  <c r="L174" i="74"/>
  <c r="K174" i="74"/>
  <c r="J174" i="74"/>
  <c r="I174" i="74"/>
  <c r="H174" i="74"/>
  <c r="G174" i="74"/>
  <c r="F174" i="74"/>
  <c r="E174" i="74"/>
  <c r="E180" i="74" s="1"/>
  <c r="AF148" i="74"/>
  <c r="AE148" i="74"/>
  <c r="AD148" i="74"/>
  <c r="AC148" i="74"/>
  <c r="AB148" i="74"/>
  <c r="AA148" i="74"/>
  <c r="Z148" i="74"/>
  <c r="Y148" i="74"/>
  <c r="X148" i="74"/>
  <c r="W148" i="74"/>
  <c r="V148" i="74"/>
  <c r="U148" i="74"/>
  <c r="T148" i="74"/>
  <c r="S148" i="74"/>
  <c r="R148" i="74"/>
  <c r="Q148" i="74"/>
  <c r="P148" i="74"/>
  <c r="O148" i="74"/>
  <c r="N148" i="74"/>
  <c r="M148" i="74"/>
  <c r="L148" i="74"/>
  <c r="K148" i="74"/>
  <c r="J148" i="74"/>
  <c r="I148" i="74"/>
  <c r="H148" i="74"/>
  <c r="G148" i="74"/>
  <c r="F148" i="74"/>
  <c r="E148" i="74"/>
  <c r="AF147" i="74"/>
  <c r="AE147" i="74"/>
  <c r="D147" i="74"/>
  <c r="C147" i="74"/>
  <c r="B147" i="74"/>
  <c r="A147" i="74"/>
  <c r="D146" i="74"/>
  <c r="C146" i="74"/>
  <c r="B146" i="74"/>
  <c r="A146" i="74"/>
  <c r="AF145" i="74"/>
  <c r="AE145" i="74"/>
  <c r="AD145" i="74"/>
  <c r="AC145" i="74"/>
  <c r="AB145" i="74"/>
  <c r="AA145" i="74"/>
  <c r="Z145" i="74"/>
  <c r="Y145" i="74"/>
  <c r="X145" i="74"/>
  <c r="W145" i="74"/>
  <c r="V145" i="74"/>
  <c r="U145" i="74"/>
  <c r="T145" i="74"/>
  <c r="S145" i="74"/>
  <c r="R145" i="74"/>
  <c r="Q145" i="74"/>
  <c r="P145" i="74"/>
  <c r="O145" i="74"/>
  <c r="N145" i="74"/>
  <c r="M145" i="74"/>
  <c r="L145" i="74"/>
  <c r="K145" i="74"/>
  <c r="J145" i="74"/>
  <c r="I145" i="74"/>
  <c r="H145" i="74"/>
  <c r="G145" i="74"/>
  <c r="F145" i="74"/>
  <c r="E145" i="74"/>
  <c r="D145" i="74"/>
  <c r="C145" i="74"/>
  <c r="A145" i="74"/>
  <c r="D144" i="74"/>
  <c r="C144" i="74"/>
  <c r="B144" i="74"/>
  <c r="A144" i="74"/>
  <c r="D143" i="74"/>
  <c r="C143" i="74"/>
  <c r="B143" i="74"/>
  <c r="A143" i="74"/>
  <c r="AF142" i="74"/>
  <c r="AE142" i="74"/>
  <c r="AD142" i="74"/>
  <c r="AC142" i="74"/>
  <c r="AB142" i="74"/>
  <c r="AA142" i="74"/>
  <c r="Z142" i="74"/>
  <c r="Y142" i="74"/>
  <c r="X142" i="74"/>
  <c r="W142" i="74"/>
  <c r="V142" i="74"/>
  <c r="U142" i="74"/>
  <c r="T142" i="74"/>
  <c r="S142" i="74"/>
  <c r="R142" i="74"/>
  <c r="Q142" i="74"/>
  <c r="P142" i="74"/>
  <c r="O142" i="74"/>
  <c r="N142" i="74"/>
  <c r="M142" i="74"/>
  <c r="L142" i="74"/>
  <c r="K142" i="74"/>
  <c r="J142" i="74"/>
  <c r="I142" i="74"/>
  <c r="H142" i="74"/>
  <c r="G142" i="74"/>
  <c r="F142" i="74"/>
  <c r="E142" i="74"/>
  <c r="D142" i="74"/>
  <c r="C142" i="74"/>
  <c r="B142" i="74"/>
  <c r="A142" i="74"/>
  <c r="AA141" i="74"/>
  <c r="Z141" i="74"/>
  <c r="Y141" i="74"/>
  <c r="U141" i="74"/>
  <c r="D141" i="74"/>
  <c r="C141" i="74"/>
  <c r="B141" i="74"/>
  <c r="A141" i="74"/>
  <c r="Y140" i="74"/>
  <c r="U140" i="74"/>
  <c r="S140" i="74"/>
  <c r="P140" i="74"/>
  <c r="O140" i="74"/>
  <c r="K140" i="74"/>
  <c r="J140" i="74"/>
  <c r="D140" i="74"/>
  <c r="C140" i="74"/>
  <c r="B140" i="74"/>
  <c r="A140" i="74"/>
  <c r="D139" i="74"/>
  <c r="C139" i="74"/>
  <c r="B139" i="74"/>
  <c r="A139" i="74"/>
  <c r="S138" i="74"/>
  <c r="Q138" i="74"/>
  <c r="P138" i="74"/>
  <c r="D138" i="74"/>
  <c r="C138" i="74"/>
  <c r="B138" i="74"/>
  <c r="A138" i="74"/>
  <c r="AB137" i="74"/>
  <c r="W137" i="74"/>
  <c r="V137" i="74"/>
  <c r="U137" i="74"/>
  <c r="T137" i="74"/>
  <c r="S137" i="74"/>
  <c r="J137" i="74"/>
  <c r="H137" i="74"/>
  <c r="D137" i="74"/>
  <c r="C137" i="74"/>
  <c r="B137" i="74"/>
  <c r="A137" i="74"/>
  <c r="K136" i="74"/>
  <c r="D136" i="74"/>
  <c r="C136" i="74"/>
  <c r="B136" i="74"/>
  <c r="A136" i="74"/>
  <c r="AD135" i="74"/>
  <c r="AC135" i="74"/>
  <c r="D135" i="74"/>
  <c r="C135" i="74"/>
  <c r="B135" i="74"/>
  <c r="A135" i="74"/>
  <c r="D134" i="74"/>
  <c r="C134" i="74"/>
  <c r="B134" i="74"/>
  <c r="A134" i="74"/>
  <c r="W133" i="74"/>
  <c r="V133" i="74"/>
  <c r="T133" i="74"/>
  <c r="Q133" i="74"/>
  <c r="F133" i="74"/>
  <c r="D133" i="74"/>
  <c r="C133" i="74"/>
  <c r="B133" i="74"/>
  <c r="A133" i="74"/>
  <c r="T132" i="74"/>
  <c r="S132" i="74"/>
  <c r="K132" i="74"/>
  <c r="D132" i="74"/>
  <c r="C132" i="74"/>
  <c r="B132" i="74"/>
  <c r="A132" i="74"/>
  <c r="AF131" i="74"/>
  <c r="Z131" i="74"/>
  <c r="P131" i="74"/>
  <c r="D131" i="74"/>
  <c r="C131" i="74"/>
  <c r="B131" i="74"/>
  <c r="A131" i="74"/>
  <c r="D130" i="74"/>
  <c r="C130" i="74"/>
  <c r="B130" i="74"/>
  <c r="A130" i="74"/>
  <c r="AD129" i="74"/>
  <c r="AC129" i="74"/>
  <c r="K129" i="74"/>
  <c r="J129" i="74"/>
  <c r="D129" i="74"/>
  <c r="C129" i="74"/>
  <c r="B129" i="74"/>
  <c r="A129" i="74"/>
  <c r="AE128" i="74"/>
  <c r="AD128" i="74"/>
  <c r="AA128" i="74"/>
  <c r="Z128" i="74"/>
  <c r="R128" i="74"/>
  <c r="Q128" i="74"/>
  <c r="F128" i="74"/>
  <c r="E128" i="74"/>
  <c r="D128" i="74"/>
  <c r="C128" i="74"/>
  <c r="B128" i="74"/>
  <c r="A128" i="74"/>
  <c r="D127" i="74"/>
  <c r="C127" i="74"/>
  <c r="B127" i="74"/>
  <c r="A127" i="74"/>
  <c r="E126" i="74"/>
  <c r="D126" i="74"/>
  <c r="C126" i="74"/>
  <c r="B126" i="74"/>
  <c r="A126" i="74"/>
  <c r="D125" i="74"/>
  <c r="C125" i="74"/>
  <c r="B125" i="74"/>
  <c r="A125" i="74"/>
  <c r="AB124" i="74"/>
  <c r="E124" i="74"/>
  <c r="D124" i="74"/>
  <c r="C124" i="74"/>
  <c r="B124" i="74"/>
  <c r="A124" i="74"/>
  <c r="D123" i="74"/>
  <c r="C123" i="74"/>
  <c r="B123" i="74"/>
  <c r="A123" i="74"/>
  <c r="D122" i="74"/>
  <c r="C122" i="74"/>
  <c r="B122" i="74"/>
  <c r="A122" i="74"/>
  <c r="F121" i="74"/>
  <c r="E121" i="74"/>
  <c r="D121" i="74"/>
  <c r="C121" i="74"/>
  <c r="B121" i="74"/>
  <c r="A121" i="74"/>
  <c r="D120" i="74"/>
  <c r="C120" i="74"/>
  <c r="B120" i="74"/>
  <c r="A120" i="74"/>
  <c r="D119" i="74"/>
  <c r="C119" i="74"/>
  <c r="B119" i="74"/>
  <c r="A119" i="74"/>
  <c r="AE118" i="74"/>
  <c r="L118" i="74"/>
  <c r="I118" i="74"/>
  <c r="D118" i="74"/>
  <c r="C118" i="74"/>
  <c r="B118" i="74"/>
  <c r="A118" i="74"/>
  <c r="AF111" i="74"/>
  <c r="AE111" i="74"/>
  <c r="AD111" i="74"/>
  <c r="AC111" i="74"/>
  <c r="AB111" i="74"/>
  <c r="AA111" i="74"/>
  <c r="Z111" i="74"/>
  <c r="Y111" i="74"/>
  <c r="X111" i="74"/>
  <c r="W111" i="74"/>
  <c r="V111" i="74"/>
  <c r="U111" i="74"/>
  <c r="T111" i="74"/>
  <c r="S111" i="74"/>
  <c r="R111" i="74"/>
  <c r="Q111" i="74"/>
  <c r="P111" i="74"/>
  <c r="O111" i="74"/>
  <c r="N111" i="74"/>
  <c r="M111" i="74"/>
  <c r="L111" i="74"/>
  <c r="K111" i="74"/>
  <c r="J111" i="74"/>
  <c r="I111" i="74"/>
  <c r="H111" i="74"/>
  <c r="G111" i="74"/>
  <c r="F111" i="74"/>
  <c r="E111" i="74"/>
  <c r="D111" i="74"/>
  <c r="C111" i="74"/>
  <c r="B111" i="74"/>
  <c r="A111" i="74"/>
  <c r="AF110" i="74"/>
  <c r="AE110" i="74"/>
  <c r="AD110" i="74"/>
  <c r="AC110" i="74"/>
  <c r="AB110" i="74"/>
  <c r="AA110" i="74"/>
  <c r="Z110" i="74"/>
  <c r="Y110" i="74"/>
  <c r="X110" i="74"/>
  <c r="W110" i="74"/>
  <c r="V110" i="74"/>
  <c r="U110" i="74"/>
  <c r="T110" i="74"/>
  <c r="S110" i="74"/>
  <c r="R110" i="74"/>
  <c r="Q110" i="74"/>
  <c r="P110" i="74"/>
  <c r="O110" i="74"/>
  <c r="N110" i="74"/>
  <c r="M110" i="74"/>
  <c r="L110" i="74"/>
  <c r="K110" i="74"/>
  <c r="J110" i="74"/>
  <c r="I110" i="74"/>
  <c r="H110" i="74"/>
  <c r="G110" i="74"/>
  <c r="F110" i="74"/>
  <c r="E110" i="74"/>
  <c r="D110" i="74"/>
  <c r="C110" i="74"/>
  <c r="B110" i="74"/>
  <c r="A110" i="74"/>
  <c r="AF109" i="74"/>
  <c r="AE109" i="74"/>
  <c r="AD109" i="74"/>
  <c r="AC109" i="74"/>
  <c r="AB109" i="74"/>
  <c r="AA109" i="74"/>
  <c r="Z109" i="74"/>
  <c r="Y109" i="74"/>
  <c r="X109" i="74"/>
  <c r="W109" i="74"/>
  <c r="V109" i="74"/>
  <c r="U109" i="74"/>
  <c r="T109" i="74"/>
  <c r="S109" i="74"/>
  <c r="R109" i="74"/>
  <c r="Q109" i="74"/>
  <c r="P109" i="74"/>
  <c r="O109" i="74"/>
  <c r="N109" i="74"/>
  <c r="M109" i="74"/>
  <c r="L109" i="74"/>
  <c r="K109" i="74"/>
  <c r="J109" i="74"/>
  <c r="I109" i="74"/>
  <c r="H109" i="74"/>
  <c r="G109" i="74"/>
  <c r="F109" i="74"/>
  <c r="E109" i="74"/>
  <c r="D109" i="74"/>
  <c r="C109" i="74"/>
  <c r="A109" i="74"/>
  <c r="AF108" i="74"/>
  <c r="AE108" i="74"/>
  <c r="AD108" i="74"/>
  <c r="AC108" i="74"/>
  <c r="AB108" i="74"/>
  <c r="AA108" i="74"/>
  <c r="Z108" i="74"/>
  <c r="Y108" i="74"/>
  <c r="X108" i="74"/>
  <c r="W108" i="74"/>
  <c r="V108" i="74"/>
  <c r="U108" i="74"/>
  <c r="T108" i="74"/>
  <c r="S108" i="74"/>
  <c r="R108" i="74"/>
  <c r="Q108" i="74"/>
  <c r="P108" i="74"/>
  <c r="O108" i="74"/>
  <c r="N108" i="74"/>
  <c r="M108" i="74"/>
  <c r="L108" i="74"/>
  <c r="K108" i="74"/>
  <c r="D108" i="74"/>
  <c r="C108" i="74"/>
  <c r="B108" i="74"/>
  <c r="A108" i="74"/>
  <c r="AF107" i="74"/>
  <c r="AE107" i="74"/>
  <c r="AD107" i="74"/>
  <c r="AC107" i="74"/>
  <c r="AB107" i="74"/>
  <c r="AA107" i="74"/>
  <c r="Z107" i="74"/>
  <c r="Y107" i="74"/>
  <c r="X107" i="74"/>
  <c r="W107" i="74"/>
  <c r="V107" i="74"/>
  <c r="U107" i="74"/>
  <c r="T107" i="74"/>
  <c r="S107" i="74"/>
  <c r="R107" i="74"/>
  <c r="Q107" i="74"/>
  <c r="P107" i="74"/>
  <c r="O107" i="74"/>
  <c r="N107" i="74"/>
  <c r="M107" i="74"/>
  <c r="L107" i="74"/>
  <c r="K107" i="74"/>
  <c r="D107" i="74"/>
  <c r="C107" i="74"/>
  <c r="B107" i="74"/>
  <c r="A107" i="74"/>
  <c r="AF106" i="74"/>
  <c r="AE106" i="74"/>
  <c r="AD106" i="74"/>
  <c r="AC106" i="74"/>
  <c r="AB106" i="74"/>
  <c r="AA106" i="74"/>
  <c r="Z106" i="74"/>
  <c r="Y106" i="74"/>
  <c r="X106" i="74"/>
  <c r="W106" i="74"/>
  <c r="V106" i="74"/>
  <c r="U106" i="74"/>
  <c r="T106" i="74"/>
  <c r="S106" i="74"/>
  <c r="R106" i="74"/>
  <c r="Q106" i="74"/>
  <c r="P106" i="74"/>
  <c r="O106" i="74"/>
  <c r="N106" i="74"/>
  <c r="M106" i="74"/>
  <c r="L106" i="74"/>
  <c r="K106" i="74"/>
  <c r="J106" i="74"/>
  <c r="I106" i="74"/>
  <c r="H106" i="74"/>
  <c r="G106" i="74"/>
  <c r="D106" i="74"/>
  <c r="C106" i="74"/>
  <c r="B106" i="74"/>
  <c r="A106" i="74"/>
  <c r="AF105" i="74"/>
  <c r="AE105" i="74"/>
  <c r="AD105" i="74"/>
  <c r="AC105" i="74"/>
  <c r="AB105" i="74"/>
  <c r="AA105" i="74"/>
  <c r="Z105" i="74"/>
  <c r="Y105" i="74"/>
  <c r="X105" i="74"/>
  <c r="W105" i="74"/>
  <c r="V105" i="74"/>
  <c r="U105" i="74"/>
  <c r="T105" i="74"/>
  <c r="S105" i="74"/>
  <c r="R105" i="74"/>
  <c r="Q105" i="74"/>
  <c r="P105" i="74"/>
  <c r="O105" i="74"/>
  <c r="N105" i="74"/>
  <c r="M105" i="74"/>
  <c r="L105" i="74"/>
  <c r="K105" i="74"/>
  <c r="J105" i="74"/>
  <c r="D105" i="74"/>
  <c r="C105" i="74"/>
  <c r="B105" i="74"/>
  <c r="A105" i="74"/>
  <c r="AF104" i="74"/>
  <c r="AE104" i="74"/>
  <c r="AD104" i="74"/>
  <c r="AC104" i="74"/>
  <c r="AB104" i="74"/>
  <c r="AA104" i="74"/>
  <c r="Z104" i="74"/>
  <c r="Y104" i="74"/>
  <c r="X104" i="74"/>
  <c r="W104" i="74"/>
  <c r="V104" i="74"/>
  <c r="U104" i="74"/>
  <c r="T104" i="74"/>
  <c r="S104" i="74"/>
  <c r="R104" i="74"/>
  <c r="Q104" i="74"/>
  <c r="P104" i="74"/>
  <c r="O104" i="74"/>
  <c r="N104" i="74"/>
  <c r="M104" i="74"/>
  <c r="L104" i="74"/>
  <c r="K104" i="74"/>
  <c r="J104" i="74"/>
  <c r="I104" i="74"/>
  <c r="H104" i="74"/>
  <c r="G104" i="74"/>
  <c r="F104" i="74"/>
  <c r="E104" i="74"/>
  <c r="D104" i="74"/>
  <c r="C104" i="74"/>
  <c r="B104" i="74"/>
  <c r="A104" i="74"/>
  <c r="AF103" i="74"/>
  <c r="AE103" i="74"/>
  <c r="AD103" i="74"/>
  <c r="AC103" i="74"/>
  <c r="AB103" i="74"/>
  <c r="AA103" i="74"/>
  <c r="Z103" i="74"/>
  <c r="Y103" i="74"/>
  <c r="X103" i="74"/>
  <c r="W103" i="74"/>
  <c r="V103" i="74"/>
  <c r="U103" i="74"/>
  <c r="T103" i="74"/>
  <c r="S103" i="74"/>
  <c r="R103" i="74"/>
  <c r="Q103" i="74"/>
  <c r="P103" i="74"/>
  <c r="O103" i="74"/>
  <c r="N103" i="74"/>
  <c r="M103" i="74"/>
  <c r="L103" i="74"/>
  <c r="K103" i="74"/>
  <c r="G103" i="74"/>
  <c r="F103" i="74"/>
  <c r="D103" i="74"/>
  <c r="C103" i="74"/>
  <c r="B103" i="74"/>
  <c r="A103" i="74"/>
  <c r="AF102" i="74"/>
  <c r="AE102" i="74"/>
  <c r="AD102" i="74"/>
  <c r="AC102" i="74"/>
  <c r="AB102" i="74"/>
  <c r="AA102" i="74"/>
  <c r="Z102" i="74"/>
  <c r="Y102" i="74"/>
  <c r="X102" i="74"/>
  <c r="W102" i="74"/>
  <c r="V102" i="74"/>
  <c r="U102" i="74"/>
  <c r="T102" i="74"/>
  <c r="S102" i="74"/>
  <c r="R102" i="74"/>
  <c r="Q102" i="74"/>
  <c r="P102" i="74"/>
  <c r="O102" i="74"/>
  <c r="N102" i="74"/>
  <c r="M102" i="74"/>
  <c r="L102" i="74"/>
  <c r="K102" i="74"/>
  <c r="J102" i="74"/>
  <c r="I102" i="74"/>
  <c r="H102" i="74"/>
  <c r="G102" i="74"/>
  <c r="F102" i="74"/>
  <c r="E102" i="74"/>
  <c r="D102" i="74"/>
  <c r="C102" i="74"/>
  <c r="B102" i="74"/>
  <c r="A102" i="74"/>
  <c r="AF101" i="74"/>
  <c r="AE101" i="74"/>
  <c r="AD101" i="74"/>
  <c r="AC101" i="74"/>
  <c r="AB101" i="74"/>
  <c r="AA101" i="74"/>
  <c r="Z101" i="74"/>
  <c r="Y101" i="74"/>
  <c r="X101" i="74"/>
  <c r="W101" i="74"/>
  <c r="V101" i="74"/>
  <c r="U101" i="74"/>
  <c r="T101" i="74"/>
  <c r="S101" i="74"/>
  <c r="R101" i="74"/>
  <c r="Q101" i="74"/>
  <c r="P101" i="74"/>
  <c r="O101" i="74"/>
  <c r="N101" i="74"/>
  <c r="M101" i="74"/>
  <c r="L101" i="74"/>
  <c r="K101" i="74"/>
  <c r="D101" i="74"/>
  <c r="C101" i="74"/>
  <c r="B101" i="74"/>
  <c r="A101" i="74"/>
  <c r="AF100" i="74"/>
  <c r="AE100" i="74"/>
  <c r="AD100" i="74"/>
  <c r="AC100" i="74"/>
  <c r="AB100" i="74"/>
  <c r="AA100" i="74"/>
  <c r="Z100" i="74"/>
  <c r="Y100" i="74"/>
  <c r="X100" i="74"/>
  <c r="W100" i="74"/>
  <c r="V100" i="74"/>
  <c r="U100" i="74"/>
  <c r="T100" i="74"/>
  <c r="S100" i="74"/>
  <c r="R100" i="74"/>
  <c r="Q100" i="74"/>
  <c r="P100" i="74"/>
  <c r="O100" i="74"/>
  <c r="N100" i="74"/>
  <c r="M100" i="74"/>
  <c r="L100" i="74"/>
  <c r="K100" i="74"/>
  <c r="J100" i="74"/>
  <c r="I100" i="74"/>
  <c r="H100" i="74"/>
  <c r="G100" i="74"/>
  <c r="F100" i="74"/>
  <c r="E100" i="74"/>
  <c r="D100" i="74"/>
  <c r="C100" i="74"/>
  <c r="B100" i="74"/>
  <c r="A100" i="74"/>
  <c r="AF99" i="74"/>
  <c r="AE99" i="74"/>
  <c r="AD99" i="74"/>
  <c r="AC99" i="74"/>
  <c r="AB99" i="74"/>
  <c r="AA99" i="74"/>
  <c r="Z99" i="74"/>
  <c r="Y99" i="74"/>
  <c r="X99" i="74"/>
  <c r="W99" i="74"/>
  <c r="V99" i="74"/>
  <c r="U99" i="74"/>
  <c r="T99" i="74"/>
  <c r="S99" i="74"/>
  <c r="R99" i="74"/>
  <c r="Q99" i="74"/>
  <c r="P99" i="74"/>
  <c r="O99" i="74"/>
  <c r="N99" i="74"/>
  <c r="M99" i="74"/>
  <c r="L99" i="74"/>
  <c r="K99" i="74"/>
  <c r="J99" i="74"/>
  <c r="I99" i="74"/>
  <c r="H99" i="74"/>
  <c r="G99" i="74"/>
  <c r="F99" i="74"/>
  <c r="E99" i="74"/>
  <c r="D99" i="74"/>
  <c r="C99" i="74"/>
  <c r="B99" i="74"/>
  <c r="A99" i="74"/>
  <c r="AF98" i="74"/>
  <c r="AE98" i="74"/>
  <c r="AD98" i="74"/>
  <c r="AC98" i="74"/>
  <c r="AB98" i="74"/>
  <c r="AA98" i="74"/>
  <c r="Z98" i="74"/>
  <c r="Y98" i="74"/>
  <c r="X98" i="74"/>
  <c r="W98" i="74"/>
  <c r="V98" i="74"/>
  <c r="U98" i="74"/>
  <c r="T98" i="74"/>
  <c r="S98" i="74"/>
  <c r="R98" i="74"/>
  <c r="Q98" i="74"/>
  <c r="P98" i="74"/>
  <c r="O98" i="74"/>
  <c r="N98" i="74"/>
  <c r="M98" i="74"/>
  <c r="L98" i="74"/>
  <c r="K98" i="74"/>
  <c r="J98" i="74"/>
  <c r="I98" i="74"/>
  <c r="H98" i="74"/>
  <c r="G98" i="74"/>
  <c r="F98" i="74"/>
  <c r="E98" i="74"/>
  <c r="D98" i="74"/>
  <c r="C98" i="74"/>
  <c r="B98" i="74"/>
  <c r="A98" i="74"/>
  <c r="AF97" i="74"/>
  <c r="AE97" i="74"/>
  <c r="AD97" i="74"/>
  <c r="AC97" i="74"/>
  <c r="AB97" i="74"/>
  <c r="AA97" i="74"/>
  <c r="Z97" i="74"/>
  <c r="Y97" i="74"/>
  <c r="X97" i="74"/>
  <c r="W97" i="74"/>
  <c r="V97" i="74"/>
  <c r="U97" i="74"/>
  <c r="T97" i="74"/>
  <c r="S97" i="74"/>
  <c r="R97" i="74"/>
  <c r="Q97" i="74"/>
  <c r="P97" i="74"/>
  <c r="O97" i="74"/>
  <c r="N97" i="74"/>
  <c r="M97" i="74"/>
  <c r="L97" i="74"/>
  <c r="K97" i="74"/>
  <c r="J97" i="74"/>
  <c r="I97" i="74"/>
  <c r="H97" i="74"/>
  <c r="E97" i="74"/>
  <c r="D97" i="74"/>
  <c r="C97" i="74"/>
  <c r="B97" i="74"/>
  <c r="A97" i="74"/>
  <c r="AF96" i="74"/>
  <c r="AE96" i="74"/>
  <c r="AD96" i="74"/>
  <c r="AC96" i="74"/>
  <c r="AB96" i="74"/>
  <c r="AA96" i="74"/>
  <c r="Z96" i="74"/>
  <c r="Y96" i="74"/>
  <c r="X96" i="74"/>
  <c r="W96" i="74"/>
  <c r="V96" i="74"/>
  <c r="U96" i="74"/>
  <c r="T96" i="74"/>
  <c r="S96" i="74"/>
  <c r="R96" i="74"/>
  <c r="Q96" i="74"/>
  <c r="P96" i="74"/>
  <c r="O96" i="74"/>
  <c r="N96" i="74"/>
  <c r="M96" i="74"/>
  <c r="L96" i="74"/>
  <c r="K96" i="74"/>
  <c r="J96" i="74"/>
  <c r="D96" i="74"/>
  <c r="C96" i="74"/>
  <c r="B96" i="74"/>
  <c r="A96" i="74"/>
  <c r="AF95" i="74"/>
  <c r="AE95" i="74"/>
  <c r="AD95" i="74"/>
  <c r="AC95" i="74"/>
  <c r="AB95" i="74"/>
  <c r="AA95" i="74"/>
  <c r="Z95" i="74"/>
  <c r="Y95" i="74"/>
  <c r="X95" i="74"/>
  <c r="W95" i="74"/>
  <c r="V95" i="74"/>
  <c r="U95" i="74"/>
  <c r="T95" i="74"/>
  <c r="S95" i="74"/>
  <c r="R95" i="74"/>
  <c r="Q95" i="74"/>
  <c r="P95" i="74"/>
  <c r="O95" i="74"/>
  <c r="N95" i="74"/>
  <c r="M95" i="74"/>
  <c r="L95" i="74"/>
  <c r="K95" i="74"/>
  <c r="J95" i="74"/>
  <c r="I95" i="74"/>
  <c r="H95" i="74"/>
  <c r="G95" i="74"/>
  <c r="F95" i="74"/>
  <c r="E95" i="74"/>
  <c r="D95" i="74"/>
  <c r="C95" i="74"/>
  <c r="B95" i="74"/>
  <c r="A95" i="74"/>
  <c r="AF94" i="74"/>
  <c r="AE94" i="74"/>
  <c r="AD94" i="74"/>
  <c r="AC94" i="74"/>
  <c r="AB94" i="74"/>
  <c r="AA94" i="74"/>
  <c r="Z94" i="74"/>
  <c r="Y94" i="74"/>
  <c r="X94" i="74"/>
  <c r="W94" i="74"/>
  <c r="V94" i="74"/>
  <c r="U94" i="74"/>
  <c r="T94" i="74"/>
  <c r="S94" i="74"/>
  <c r="R94" i="74"/>
  <c r="Q94" i="74"/>
  <c r="P94" i="74"/>
  <c r="O94" i="74"/>
  <c r="N94" i="74"/>
  <c r="M94" i="74"/>
  <c r="L94" i="74"/>
  <c r="K94" i="74"/>
  <c r="J94" i="74"/>
  <c r="I94" i="74"/>
  <c r="H94" i="74"/>
  <c r="G94" i="74"/>
  <c r="F94" i="74"/>
  <c r="E94" i="74"/>
  <c r="D94" i="74"/>
  <c r="C94" i="74"/>
  <c r="B94" i="74"/>
  <c r="A94" i="74"/>
  <c r="AF93" i="74"/>
  <c r="AE93" i="74"/>
  <c r="AD93" i="74"/>
  <c r="AC93" i="74"/>
  <c r="AB93" i="74"/>
  <c r="AA93" i="74"/>
  <c r="Z93" i="74"/>
  <c r="Y93" i="74"/>
  <c r="X93" i="74"/>
  <c r="W93" i="74"/>
  <c r="V93" i="74"/>
  <c r="U93" i="74"/>
  <c r="T93" i="74"/>
  <c r="S93" i="74"/>
  <c r="R93" i="74"/>
  <c r="Q93" i="74"/>
  <c r="P93" i="74"/>
  <c r="O93" i="74"/>
  <c r="N93" i="74"/>
  <c r="M93" i="74"/>
  <c r="L93" i="74"/>
  <c r="K93" i="74"/>
  <c r="J93" i="74"/>
  <c r="I93" i="74"/>
  <c r="H93" i="74"/>
  <c r="G93" i="74"/>
  <c r="F93" i="74"/>
  <c r="E93" i="74"/>
  <c r="D93" i="74"/>
  <c r="C93" i="74"/>
  <c r="B93" i="74"/>
  <c r="A93" i="74"/>
  <c r="AF92" i="74"/>
  <c r="AE92" i="74"/>
  <c r="AD92" i="74"/>
  <c r="AC92" i="74"/>
  <c r="AB92" i="74"/>
  <c r="AA92" i="74"/>
  <c r="Z92" i="74"/>
  <c r="Y92" i="74"/>
  <c r="X92" i="74"/>
  <c r="W92" i="74"/>
  <c r="V92" i="74"/>
  <c r="U92" i="74"/>
  <c r="T92" i="74"/>
  <c r="S92" i="74"/>
  <c r="R92" i="74"/>
  <c r="Q92" i="74"/>
  <c r="P92" i="74"/>
  <c r="O92" i="74"/>
  <c r="N92" i="74"/>
  <c r="M92" i="74"/>
  <c r="L92" i="74"/>
  <c r="K92" i="74"/>
  <c r="D92" i="74"/>
  <c r="C92" i="74"/>
  <c r="B92" i="74"/>
  <c r="A92" i="74"/>
  <c r="AF91" i="74"/>
  <c r="AE91" i="74"/>
  <c r="AD91" i="74"/>
  <c r="AC91" i="74"/>
  <c r="AB91" i="74"/>
  <c r="AA91" i="74"/>
  <c r="Z91" i="74"/>
  <c r="Y91" i="74"/>
  <c r="X91" i="74"/>
  <c r="W91" i="74"/>
  <c r="V91" i="74"/>
  <c r="U91" i="74"/>
  <c r="T91" i="74"/>
  <c r="S91" i="74"/>
  <c r="R91" i="74"/>
  <c r="Q91" i="74"/>
  <c r="P91" i="74"/>
  <c r="O91" i="74"/>
  <c r="N91" i="74"/>
  <c r="M91" i="74"/>
  <c r="L91" i="74"/>
  <c r="K91" i="74"/>
  <c r="E91" i="74"/>
  <c r="D91" i="74"/>
  <c r="C91" i="74"/>
  <c r="B91" i="74"/>
  <c r="A91" i="74"/>
  <c r="AF90" i="74"/>
  <c r="AE90" i="74"/>
  <c r="AD90" i="74"/>
  <c r="AC90" i="74"/>
  <c r="AB90" i="74"/>
  <c r="AA90" i="74"/>
  <c r="Z90" i="74"/>
  <c r="Y90" i="74"/>
  <c r="X90" i="74"/>
  <c r="W90" i="74"/>
  <c r="V90" i="74"/>
  <c r="U90" i="74"/>
  <c r="T90" i="74"/>
  <c r="S90" i="74"/>
  <c r="R90" i="74"/>
  <c r="Q90" i="74"/>
  <c r="P90" i="74"/>
  <c r="O90" i="74"/>
  <c r="N90" i="74"/>
  <c r="M90" i="74"/>
  <c r="L90" i="74"/>
  <c r="K90" i="74"/>
  <c r="J90" i="74"/>
  <c r="I90" i="74"/>
  <c r="H90" i="74"/>
  <c r="G90" i="74"/>
  <c r="F90" i="74"/>
  <c r="E90" i="74"/>
  <c r="D90" i="74"/>
  <c r="C90" i="74"/>
  <c r="B90" i="74"/>
  <c r="A90" i="74"/>
  <c r="AF89" i="74"/>
  <c r="AE89" i="74"/>
  <c r="AD89" i="74"/>
  <c r="AC89" i="74"/>
  <c r="AB89" i="74"/>
  <c r="AA89" i="74"/>
  <c r="Z89" i="74"/>
  <c r="Y89" i="74"/>
  <c r="X89" i="74"/>
  <c r="W89" i="74"/>
  <c r="V89" i="74"/>
  <c r="U89" i="74"/>
  <c r="T89" i="74"/>
  <c r="S89" i="74"/>
  <c r="R89" i="74"/>
  <c r="Q89" i="74"/>
  <c r="D89" i="74"/>
  <c r="C89" i="74"/>
  <c r="B89" i="74"/>
  <c r="A89" i="74"/>
  <c r="AF88" i="74"/>
  <c r="AE88" i="74"/>
  <c r="AD88" i="74"/>
  <c r="AC88" i="74"/>
  <c r="AB88" i="74"/>
  <c r="AA88" i="74"/>
  <c r="Z88" i="74"/>
  <c r="Y88" i="74"/>
  <c r="X88" i="74"/>
  <c r="W88" i="74"/>
  <c r="V88" i="74"/>
  <c r="U88" i="74"/>
  <c r="T88" i="74"/>
  <c r="S88" i="74"/>
  <c r="R88" i="74"/>
  <c r="Q88" i="74"/>
  <c r="P88" i="74"/>
  <c r="O88" i="74"/>
  <c r="N88" i="74"/>
  <c r="M88" i="74"/>
  <c r="L88" i="74"/>
  <c r="K88" i="74"/>
  <c r="J88" i="74"/>
  <c r="I88" i="74"/>
  <c r="H88" i="74"/>
  <c r="G88" i="74"/>
  <c r="F88" i="74"/>
  <c r="E88" i="74"/>
  <c r="D88" i="74"/>
  <c r="C88" i="74"/>
  <c r="B88" i="74"/>
  <c r="A88" i="74"/>
  <c r="AF87" i="74"/>
  <c r="AE87" i="74"/>
  <c r="AD87" i="74"/>
  <c r="AC87" i="74"/>
  <c r="AB87" i="74"/>
  <c r="AA87" i="74"/>
  <c r="Z87" i="74"/>
  <c r="Y87" i="74"/>
  <c r="X87" i="74"/>
  <c r="W87" i="74"/>
  <c r="V87" i="74"/>
  <c r="U87" i="74"/>
  <c r="T87" i="74"/>
  <c r="S87" i="74"/>
  <c r="R87" i="74"/>
  <c r="Q87" i="74"/>
  <c r="P87" i="74"/>
  <c r="O87" i="74"/>
  <c r="N87" i="74"/>
  <c r="M87" i="74"/>
  <c r="L87" i="74"/>
  <c r="K87" i="74"/>
  <c r="J87" i="74"/>
  <c r="I87" i="74"/>
  <c r="H87" i="74"/>
  <c r="G87" i="74"/>
  <c r="F87" i="74"/>
  <c r="E87" i="74"/>
  <c r="D87" i="74"/>
  <c r="C87" i="74"/>
  <c r="B87" i="74"/>
  <c r="A87" i="74"/>
  <c r="AF86" i="74"/>
  <c r="AE86" i="74"/>
  <c r="AD86" i="74"/>
  <c r="AC86" i="74"/>
  <c r="AB86" i="74"/>
  <c r="AA86" i="74"/>
  <c r="Z86" i="74"/>
  <c r="Y86" i="74"/>
  <c r="X86" i="74"/>
  <c r="W86" i="74"/>
  <c r="V86" i="74"/>
  <c r="U86" i="74"/>
  <c r="T86" i="74"/>
  <c r="S86" i="74"/>
  <c r="R86" i="74"/>
  <c r="Q86" i="74"/>
  <c r="P86" i="74"/>
  <c r="O86" i="74"/>
  <c r="N86" i="74"/>
  <c r="M86" i="74"/>
  <c r="L86" i="74"/>
  <c r="K86" i="74"/>
  <c r="E86" i="74"/>
  <c r="D86" i="74"/>
  <c r="C86" i="74"/>
  <c r="B86" i="74"/>
  <c r="A86" i="74"/>
  <c r="AF85" i="74"/>
  <c r="AE85" i="74"/>
  <c r="AD85" i="74"/>
  <c r="AC85" i="74"/>
  <c r="AB85" i="74"/>
  <c r="AA85" i="74"/>
  <c r="Z85" i="74"/>
  <c r="Y85" i="74"/>
  <c r="X85" i="74"/>
  <c r="W85" i="74"/>
  <c r="V85" i="74"/>
  <c r="U85" i="74"/>
  <c r="T85" i="74"/>
  <c r="S85" i="74"/>
  <c r="R85" i="74"/>
  <c r="Q85" i="74"/>
  <c r="P85" i="74"/>
  <c r="O85" i="74"/>
  <c r="N85" i="74"/>
  <c r="M85" i="74"/>
  <c r="L85" i="74"/>
  <c r="K85" i="74"/>
  <c r="D85" i="74"/>
  <c r="C85" i="74"/>
  <c r="B85" i="74"/>
  <c r="A85" i="74"/>
  <c r="AF84" i="74"/>
  <c r="AE84" i="74"/>
  <c r="AD84" i="74"/>
  <c r="AC84" i="74"/>
  <c r="AB84" i="74"/>
  <c r="AA84" i="74"/>
  <c r="Z84" i="74"/>
  <c r="Y84" i="74"/>
  <c r="X84" i="74"/>
  <c r="W84" i="74"/>
  <c r="V84" i="74"/>
  <c r="U84" i="74"/>
  <c r="T84" i="74"/>
  <c r="S84" i="74"/>
  <c r="R84" i="74"/>
  <c r="Q84" i="74"/>
  <c r="P84" i="74"/>
  <c r="O84" i="74"/>
  <c r="N84" i="74"/>
  <c r="M84" i="74"/>
  <c r="L84" i="74"/>
  <c r="K84" i="74"/>
  <c r="D84" i="74"/>
  <c r="C84" i="74"/>
  <c r="B84" i="74"/>
  <c r="A84" i="74"/>
  <c r="AF83" i="74"/>
  <c r="AE83" i="74"/>
  <c r="AD83" i="74"/>
  <c r="AC83" i="74"/>
  <c r="AB83" i="74"/>
  <c r="AA83" i="74"/>
  <c r="Z83" i="74"/>
  <c r="Y83" i="74"/>
  <c r="X83" i="74"/>
  <c r="W83" i="74"/>
  <c r="V83" i="74"/>
  <c r="U83" i="74"/>
  <c r="T83" i="74"/>
  <c r="S83" i="74"/>
  <c r="R83" i="74"/>
  <c r="Q83" i="74"/>
  <c r="P83" i="74"/>
  <c r="O83" i="74"/>
  <c r="N83" i="74"/>
  <c r="M83" i="74"/>
  <c r="L83" i="74"/>
  <c r="K83" i="74"/>
  <c r="D83" i="74"/>
  <c r="C83" i="74"/>
  <c r="B83" i="74"/>
  <c r="A83" i="74"/>
  <c r="AF82" i="74"/>
  <c r="AE82" i="74"/>
  <c r="AE113" i="74" s="1"/>
  <c r="AD82" i="74"/>
  <c r="AC82" i="74"/>
  <c r="AB82" i="74"/>
  <c r="AA82" i="74"/>
  <c r="Z82" i="74"/>
  <c r="Y82" i="74"/>
  <c r="X82" i="74"/>
  <c r="W82" i="74"/>
  <c r="V82" i="74"/>
  <c r="U82" i="74"/>
  <c r="T82" i="74"/>
  <c r="S82" i="74"/>
  <c r="R82" i="74"/>
  <c r="Q82" i="74"/>
  <c r="P82" i="74"/>
  <c r="O82" i="74"/>
  <c r="N82" i="74"/>
  <c r="M82" i="74"/>
  <c r="L82" i="74"/>
  <c r="K82" i="74"/>
  <c r="D82" i="74"/>
  <c r="C82" i="74"/>
  <c r="B82" i="74"/>
  <c r="A82" i="74"/>
  <c r="AF77" i="74"/>
  <c r="AE77" i="74"/>
  <c r="AD77" i="74"/>
  <c r="AD147" i="74"/>
  <c r="AC77" i="74"/>
  <c r="AC147" i="74"/>
  <c r="AB77" i="74"/>
  <c r="AB147" i="74"/>
  <c r="AA77" i="74"/>
  <c r="AA147" i="74"/>
  <c r="Z77" i="74"/>
  <c r="Z147" i="74"/>
  <c r="Y77" i="74"/>
  <c r="Y147" i="74"/>
  <c r="X77" i="74"/>
  <c r="X147" i="74"/>
  <c r="W77" i="74"/>
  <c r="W147" i="74"/>
  <c r="V77" i="74"/>
  <c r="V147" i="74"/>
  <c r="U77" i="74"/>
  <c r="U147" i="74"/>
  <c r="T77" i="74"/>
  <c r="T147" i="74"/>
  <c r="S77" i="74"/>
  <c r="S147" i="74"/>
  <c r="R77" i="74"/>
  <c r="R147" i="74"/>
  <c r="Q77" i="74"/>
  <c r="Q147" i="74"/>
  <c r="P77" i="74"/>
  <c r="P147" i="74"/>
  <c r="O77" i="74"/>
  <c r="O147" i="74"/>
  <c r="N77" i="74"/>
  <c r="N147" i="74" s="1"/>
  <c r="M77" i="74"/>
  <c r="M147" i="74" s="1"/>
  <c r="L77" i="74"/>
  <c r="L147" i="74"/>
  <c r="K77" i="74"/>
  <c r="K147" i="74" s="1"/>
  <c r="J77" i="74"/>
  <c r="J147" i="74" s="1"/>
  <c r="I77" i="74"/>
  <c r="I147" i="74" s="1"/>
  <c r="H77" i="74"/>
  <c r="H147" i="74" s="1"/>
  <c r="G77" i="74"/>
  <c r="G147" i="74"/>
  <c r="G149" i="74" s="1"/>
  <c r="F77" i="74"/>
  <c r="F147" i="74" s="1"/>
  <c r="E77" i="74"/>
  <c r="E147" i="74"/>
  <c r="D76" i="74"/>
  <c r="C76" i="74"/>
  <c r="B76" i="74"/>
  <c r="A76" i="74"/>
  <c r="D75" i="74"/>
  <c r="C75" i="74"/>
  <c r="B75" i="74"/>
  <c r="D74" i="74"/>
  <c r="H146" i="74"/>
  <c r="C74" i="74"/>
  <c r="B74" i="74"/>
  <c r="A74" i="74"/>
  <c r="AE144" i="74"/>
  <c r="M143" i="74"/>
  <c r="D69" i="74"/>
  <c r="X141" i="74"/>
  <c r="C69" i="74"/>
  <c r="B69" i="74"/>
  <c r="A69" i="74"/>
  <c r="D68" i="74"/>
  <c r="C68" i="74"/>
  <c r="B68" i="74"/>
  <c r="A68" i="74"/>
  <c r="D67" i="74"/>
  <c r="AC139" i="74"/>
  <c r="C67" i="74"/>
  <c r="B67" i="74"/>
  <c r="A67" i="74"/>
  <c r="D66" i="74"/>
  <c r="M138" i="74"/>
  <c r="C66" i="74"/>
  <c r="B66" i="74"/>
  <c r="A66" i="74"/>
  <c r="D65" i="74"/>
  <c r="AD137" i="74"/>
  <c r="C65" i="74"/>
  <c r="B65" i="74"/>
  <c r="A65" i="74"/>
  <c r="D64" i="74"/>
  <c r="AB136" i="74"/>
  <c r="C64" i="74"/>
  <c r="B64" i="74"/>
  <c r="A64" i="74"/>
  <c r="D63" i="74"/>
  <c r="C63" i="74"/>
  <c r="B63" i="74"/>
  <c r="A63" i="74"/>
  <c r="D62" i="74"/>
  <c r="I134" i="74"/>
  <c r="C62" i="74"/>
  <c r="B62" i="74"/>
  <c r="A62" i="74"/>
  <c r="D61" i="74"/>
  <c r="K133" i="74"/>
  <c r="C61" i="74"/>
  <c r="B61" i="74"/>
  <c r="A61" i="74"/>
  <c r="D60" i="74"/>
  <c r="V132" i="74"/>
  <c r="C60" i="74"/>
  <c r="B60" i="74"/>
  <c r="A60" i="74"/>
  <c r="D59" i="74"/>
  <c r="C59" i="74"/>
  <c r="B59" i="74"/>
  <c r="A59" i="74"/>
  <c r="D58" i="74"/>
  <c r="K130" i="74"/>
  <c r="C58" i="74"/>
  <c r="B58" i="74"/>
  <c r="A58" i="74"/>
  <c r="D57" i="74"/>
  <c r="I129" i="74"/>
  <c r="C57" i="74"/>
  <c r="B57" i="74"/>
  <c r="A57" i="74"/>
  <c r="D56" i="74"/>
  <c r="C56" i="74"/>
  <c r="B56" i="74"/>
  <c r="A56" i="74"/>
  <c r="D55" i="74"/>
  <c r="Z127" i="74"/>
  <c r="C55" i="74"/>
  <c r="B55" i="74"/>
  <c r="A55" i="74"/>
  <c r="D54" i="74"/>
  <c r="W126" i="74"/>
  <c r="C54" i="74"/>
  <c r="B54" i="74"/>
  <c r="A54" i="74"/>
  <c r="D53" i="74"/>
  <c r="G125" i="74" s="1"/>
  <c r="S125" i="74"/>
  <c r="S149" i="74" s="1"/>
  <c r="C53" i="74"/>
  <c r="B53" i="74"/>
  <c r="A53" i="74"/>
  <c r="D52" i="74"/>
  <c r="AA124" i="74"/>
  <c r="C52" i="74"/>
  <c r="B52" i="74"/>
  <c r="A52" i="74"/>
  <c r="D51" i="74"/>
  <c r="E123" i="74"/>
  <c r="C51" i="74"/>
  <c r="B51" i="74"/>
  <c r="A51" i="74"/>
  <c r="D50" i="74"/>
  <c r="X122" i="74"/>
  <c r="C50" i="74"/>
  <c r="B50" i="74"/>
  <c r="A50" i="74"/>
  <c r="D49" i="74"/>
  <c r="X121" i="74"/>
  <c r="C49" i="74"/>
  <c r="B49" i="74"/>
  <c r="A49" i="74"/>
  <c r="D48" i="74"/>
  <c r="K120" i="74"/>
  <c r="C48" i="74"/>
  <c r="B48" i="74"/>
  <c r="A48" i="74"/>
  <c r="D47" i="74"/>
  <c r="AA119" i="74"/>
  <c r="C47" i="74"/>
  <c r="B47" i="74"/>
  <c r="A47" i="74"/>
  <c r="D46" i="74"/>
  <c r="Y118" i="74"/>
  <c r="C46" i="74"/>
  <c r="B46" i="74"/>
  <c r="A46" i="74"/>
  <c r="AF41" i="74"/>
  <c r="AF112" i="74"/>
  <c r="AE41" i="74"/>
  <c r="AE112" i="74" s="1"/>
  <c r="AD41" i="74"/>
  <c r="AD112" i="74" s="1"/>
  <c r="AC41" i="74"/>
  <c r="AC112" i="74" s="1"/>
  <c r="AC113" i="74" s="1"/>
  <c r="AB41" i="74"/>
  <c r="AB112" i="74" s="1"/>
  <c r="AA41" i="74"/>
  <c r="AA112" i="74" s="1"/>
  <c r="Z41" i="74"/>
  <c r="Z112" i="74" s="1"/>
  <c r="Y41" i="74"/>
  <c r="Y112" i="74" s="1"/>
  <c r="X41" i="74"/>
  <c r="X112" i="74" s="1"/>
  <c r="W41" i="74"/>
  <c r="W112" i="74" s="1"/>
  <c r="V41" i="74"/>
  <c r="V112" i="74"/>
  <c r="U41" i="74"/>
  <c r="U112" i="74"/>
  <c r="T41" i="74"/>
  <c r="T112" i="74" s="1"/>
  <c r="S41" i="74"/>
  <c r="S112" i="74" s="1"/>
  <c r="R41" i="74"/>
  <c r="R112" i="74" s="1"/>
  <c r="Q41" i="74"/>
  <c r="Q112" i="74" s="1"/>
  <c r="P41" i="74"/>
  <c r="P112" i="74" s="1"/>
  <c r="P113" i="74" s="1"/>
  <c r="O41" i="74"/>
  <c r="O112" i="74" s="1"/>
  <c r="N41" i="74"/>
  <c r="N112" i="74" s="1"/>
  <c r="M41" i="74"/>
  <c r="M112" i="74" s="1"/>
  <c r="M113" i="74" s="1"/>
  <c r="L41" i="74"/>
  <c r="L112" i="74" s="1"/>
  <c r="K41" i="74"/>
  <c r="K112" i="74" s="1"/>
  <c r="B109" i="74"/>
  <c r="J108" i="74"/>
  <c r="I108" i="74"/>
  <c r="H108" i="74"/>
  <c r="G108" i="74"/>
  <c r="F108" i="74"/>
  <c r="E108" i="74"/>
  <c r="J107" i="74"/>
  <c r="I107" i="74"/>
  <c r="H107" i="74"/>
  <c r="G107" i="74"/>
  <c r="F107" i="74"/>
  <c r="E107" i="74"/>
  <c r="F106" i="74"/>
  <c r="E106" i="74"/>
  <c r="I105" i="74"/>
  <c r="H105" i="74"/>
  <c r="G105" i="74"/>
  <c r="F105" i="74"/>
  <c r="E105" i="74"/>
  <c r="J103" i="74"/>
  <c r="I103" i="74"/>
  <c r="H103" i="74"/>
  <c r="E103" i="74"/>
  <c r="J101" i="74"/>
  <c r="I101" i="74"/>
  <c r="H101" i="74"/>
  <c r="G101" i="74"/>
  <c r="F101" i="74"/>
  <c r="E101" i="74"/>
  <c r="G97" i="74"/>
  <c r="F97" i="74"/>
  <c r="I96" i="74"/>
  <c r="H96" i="74"/>
  <c r="G96" i="74"/>
  <c r="F96" i="74"/>
  <c r="E96" i="74"/>
  <c r="J92" i="74"/>
  <c r="I92" i="74"/>
  <c r="H92" i="74"/>
  <c r="G92" i="74"/>
  <c r="F92" i="74"/>
  <c r="E92" i="74"/>
  <c r="J91" i="74"/>
  <c r="I91" i="74"/>
  <c r="H91" i="74"/>
  <c r="G91" i="74"/>
  <c r="F91" i="74"/>
  <c r="J89" i="74"/>
  <c r="I89" i="74"/>
  <c r="H89" i="74"/>
  <c r="G89" i="74"/>
  <c r="F89" i="74"/>
  <c r="E89" i="74"/>
  <c r="J14" i="74"/>
  <c r="J86" i="74"/>
  <c r="I14" i="74"/>
  <c r="I86" i="74"/>
  <c r="H14" i="74"/>
  <c r="H86" i="74"/>
  <c r="G14" i="74"/>
  <c r="G86" i="74"/>
  <c r="F14" i="74"/>
  <c r="F86" i="74"/>
  <c r="E14" i="74"/>
  <c r="J13" i="74"/>
  <c r="J85" i="74"/>
  <c r="I13" i="74"/>
  <c r="I85" i="74"/>
  <c r="H13" i="74"/>
  <c r="H85" i="74"/>
  <c r="G13" i="74"/>
  <c r="G85" i="74"/>
  <c r="F13" i="74"/>
  <c r="F85" i="74"/>
  <c r="F113" i="74" s="1"/>
  <c r="E13" i="74"/>
  <c r="E85" i="74"/>
  <c r="J12" i="74"/>
  <c r="J84" i="74"/>
  <c r="I12" i="74"/>
  <c r="H12" i="74"/>
  <c r="H84" i="74"/>
  <c r="G12" i="74"/>
  <c r="G84" i="74"/>
  <c r="F12" i="74"/>
  <c r="F84" i="74"/>
  <c r="E12" i="74"/>
  <c r="E84" i="74"/>
  <c r="J11" i="74"/>
  <c r="J83" i="74"/>
  <c r="I11" i="74"/>
  <c r="I83" i="74"/>
  <c r="H11" i="74"/>
  <c r="H83" i="74"/>
  <c r="G11" i="74"/>
  <c r="G83" i="74"/>
  <c r="F11" i="74"/>
  <c r="F83" i="74"/>
  <c r="E11" i="74"/>
  <c r="E83" i="74"/>
  <c r="J10" i="74"/>
  <c r="J82" i="74"/>
  <c r="I10" i="74"/>
  <c r="I82" i="74"/>
  <c r="H10" i="74"/>
  <c r="H82" i="74"/>
  <c r="G10" i="74"/>
  <c r="G82" i="74"/>
  <c r="G113" i="74" s="1"/>
  <c r="F10" i="74"/>
  <c r="F82" i="74"/>
  <c r="E10" i="74"/>
  <c r="E82" i="74"/>
  <c r="C6" i="42"/>
  <c r="B6" i="42"/>
  <c r="Q85" i="73"/>
  <c r="L15" i="73"/>
  <c r="K15" i="73"/>
  <c r="J15" i="73"/>
  <c r="J14" i="73"/>
  <c r="L13" i="73"/>
  <c r="K13" i="73"/>
  <c r="J13" i="73"/>
  <c r="L12" i="73"/>
  <c r="K12" i="73"/>
  <c r="J12" i="73"/>
  <c r="K11" i="73"/>
  <c r="J11" i="73"/>
  <c r="C4" i="42"/>
  <c r="B4" i="42"/>
  <c r="F169" i="73"/>
  <c r="G169" i="73"/>
  <c r="H169" i="73" s="1"/>
  <c r="I169" i="73" s="1"/>
  <c r="J169" i="73" s="1"/>
  <c r="K169" i="73" s="1"/>
  <c r="L169" i="73" s="1"/>
  <c r="M169" i="73" s="1"/>
  <c r="N169" i="73" s="1"/>
  <c r="O169" i="73" s="1"/>
  <c r="P169" i="73" s="1"/>
  <c r="Q169" i="73" s="1"/>
  <c r="R169" i="73" s="1"/>
  <c r="AS163" i="73"/>
  <c r="AR163" i="73"/>
  <c r="AQ163" i="73"/>
  <c r="AP163" i="73"/>
  <c r="AO163" i="73"/>
  <c r="AN163" i="73"/>
  <c r="AM163" i="73"/>
  <c r="AL163" i="73"/>
  <c r="AK163" i="73"/>
  <c r="AJ163" i="73"/>
  <c r="AI163" i="73"/>
  <c r="AH163" i="73"/>
  <c r="AG163" i="73"/>
  <c r="AF163" i="73"/>
  <c r="AE163" i="73"/>
  <c r="AD163" i="73"/>
  <c r="AC163" i="73"/>
  <c r="AB163" i="73"/>
  <c r="AA163" i="73"/>
  <c r="Z163" i="73"/>
  <c r="Y163" i="73"/>
  <c r="X163" i="73"/>
  <c r="W163" i="73"/>
  <c r="V163" i="73"/>
  <c r="U163" i="73"/>
  <c r="T163" i="73"/>
  <c r="S163" i="73"/>
  <c r="R163" i="73"/>
  <c r="Q163" i="73"/>
  <c r="P163" i="73"/>
  <c r="O163" i="73"/>
  <c r="N163" i="73"/>
  <c r="L163" i="73"/>
  <c r="K163" i="73"/>
  <c r="J163" i="73"/>
  <c r="I163" i="73"/>
  <c r="H163" i="73"/>
  <c r="F163" i="73"/>
  <c r="F168" i="73" s="1"/>
  <c r="E163" i="73"/>
  <c r="AS144" i="73"/>
  <c r="AR144" i="73"/>
  <c r="AQ144" i="73"/>
  <c r="AP144" i="73"/>
  <c r="AO144" i="73"/>
  <c r="AN144" i="73"/>
  <c r="AM144" i="73"/>
  <c r="AL144" i="73"/>
  <c r="AK144" i="73"/>
  <c r="AJ144" i="73"/>
  <c r="AI144" i="73"/>
  <c r="AH144" i="73"/>
  <c r="AG144" i="73"/>
  <c r="AF144" i="73"/>
  <c r="AE144" i="73"/>
  <c r="AD144" i="73"/>
  <c r="AC144" i="73"/>
  <c r="AB144" i="73"/>
  <c r="AA144" i="73"/>
  <c r="Z144" i="73"/>
  <c r="Y144" i="73"/>
  <c r="X144" i="73"/>
  <c r="W144" i="73"/>
  <c r="V144" i="73"/>
  <c r="U144" i="73"/>
  <c r="T144" i="73"/>
  <c r="S144" i="73"/>
  <c r="R144" i="73"/>
  <c r="Q144" i="73"/>
  <c r="AS143" i="73"/>
  <c r="AR143" i="73"/>
  <c r="AQ143" i="73"/>
  <c r="AP143" i="73"/>
  <c r="AO143" i="73"/>
  <c r="AN143" i="73"/>
  <c r="AM143" i="73"/>
  <c r="AL143" i="73"/>
  <c r="AK143" i="73"/>
  <c r="AJ143" i="73"/>
  <c r="AI143" i="73"/>
  <c r="AH143" i="73"/>
  <c r="AG143" i="73"/>
  <c r="AF143" i="73"/>
  <c r="AE143" i="73"/>
  <c r="AD143" i="73"/>
  <c r="AC143" i="73"/>
  <c r="AB143" i="73"/>
  <c r="AA143" i="73"/>
  <c r="Z143" i="73"/>
  <c r="Y143" i="73"/>
  <c r="X143" i="73"/>
  <c r="W143" i="73"/>
  <c r="V143" i="73"/>
  <c r="U143" i="73"/>
  <c r="T143" i="73"/>
  <c r="S143" i="73"/>
  <c r="R143" i="73"/>
  <c r="Q143" i="73"/>
  <c r="AS142" i="73"/>
  <c r="AR142" i="73"/>
  <c r="AQ142" i="73"/>
  <c r="AP142" i="73"/>
  <c r="AO142" i="73"/>
  <c r="AN142" i="73"/>
  <c r="AM142" i="73"/>
  <c r="AL142" i="73"/>
  <c r="AK142" i="73"/>
  <c r="AJ142" i="73"/>
  <c r="AI142" i="73"/>
  <c r="AH142" i="73"/>
  <c r="AG142" i="73"/>
  <c r="AF142" i="73"/>
  <c r="AE142" i="73"/>
  <c r="AD142" i="73"/>
  <c r="AC142" i="73"/>
  <c r="AB142" i="73"/>
  <c r="AA142" i="73"/>
  <c r="Z142" i="73"/>
  <c r="Y142" i="73"/>
  <c r="X142" i="73"/>
  <c r="W142" i="73"/>
  <c r="V142" i="73"/>
  <c r="U142" i="73"/>
  <c r="T142" i="73"/>
  <c r="S142" i="73"/>
  <c r="R142" i="73"/>
  <c r="Q142" i="73"/>
  <c r="AS141" i="73"/>
  <c r="AR141" i="73"/>
  <c r="AQ141" i="73"/>
  <c r="AP141" i="73"/>
  <c r="AO141" i="73"/>
  <c r="AN141" i="73"/>
  <c r="AM141" i="73"/>
  <c r="AL141" i="73"/>
  <c r="AK141" i="73"/>
  <c r="AJ141" i="73"/>
  <c r="AI141" i="73"/>
  <c r="AH141" i="73"/>
  <c r="AG141" i="73"/>
  <c r="AF141" i="73"/>
  <c r="AE141" i="73"/>
  <c r="AD141" i="73"/>
  <c r="AC141" i="73"/>
  <c r="AB141" i="73"/>
  <c r="AA141" i="73"/>
  <c r="Z141" i="73"/>
  <c r="Y141" i="73"/>
  <c r="X141" i="73"/>
  <c r="W141" i="73"/>
  <c r="V141" i="73"/>
  <c r="U141" i="73"/>
  <c r="T141" i="73"/>
  <c r="S141" i="73"/>
  <c r="R141" i="73"/>
  <c r="Q141" i="73"/>
  <c r="AS140" i="73"/>
  <c r="AR140" i="73"/>
  <c r="AQ140" i="73"/>
  <c r="AP140" i="73"/>
  <c r="AO140" i="73"/>
  <c r="AN140" i="73"/>
  <c r="AM140" i="73"/>
  <c r="AL140" i="73"/>
  <c r="AK140" i="73"/>
  <c r="AJ140" i="73"/>
  <c r="AI140" i="73"/>
  <c r="AH140" i="73"/>
  <c r="AG140" i="73"/>
  <c r="AF140" i="73"/>
  <c r="AE140" i="73"/>
  <c r="AD140" i="73"/>
  <c r="AC140" i="73"/>
  <c r="AB140" i="73"/>
  <c r="AA140" i="73"/>
  <c r="Z140" i="73"/>
  <c r="Y140" i="73"/>
  <c r="X140" i="73"/>
  <c r="W140" i="73"/>
  <c r="V140" i="73"/>
  <c r="U140" i="73"/>
  <c r="T140" i="73"/>
  <c r="S140" i="73"/>
  <c r="R140" i="73"/>
  <c r="Q140" i="73"/>
  <c r="AS139" i="73"/>
  <c r="AR139" i="73"/>
  <c r="AQ139" i="73"/>
  <c r="AP139" i="73"/>
  <c r="AO139" i="73"/>
  <c r="AN139" i="73"/>
  <c r="AM139" i="73"/>
  <c r="AL139" i="73"/>
  <c r="AK139" i="73"/>
  <c r="AJ139" i="73"/>
  <c r="AI139" i="73"/>
  <c r="AH139" i="73"/>
  <c r="AG139" i="73"/>
  <c r="AF139" i="73"/>
  <c r="AE139" i="73"/>
  <c r="AD139" i="73"/>
  <c r="AC139" i="73"/>
  <c r="AB139" i="73"/>
  <c r="AA139" i="73"/>
  <c r="Z139" i="73"/>
  <c r="Y139" i="73"/>
  <c r="X139" i="73"/>
  <c r="W139" i="73"/>
  <c r="V139" i="73"/>
  <c r="U139" i="73"/>
  <c r="T139" i="73"/>
  <c r="S139" i="73"/>
  <c r="R139" i="73"/>
  <c r="Q139" i="73"/>
  <c r="AS138" i="73"/>
  <c r="AR138" i="73"/>
  <c r="AQ138" i="73"/>
  <c r="AP138" i="73"/>
  <c r="AO138" i="73"/>
  <c r="AN138" i="73"/>
  <c r="AM138" i="73"/>
  <c r="AL138" i="73"/>
  <c r="AK138" i="73"/>
  <c r="AJ138" i="73"/>
  <c r="AI138" i="73"/>
  <c r="AH138" i="73"/>
  <c r="AG138" i="73"/>
  <c r="AF138" i="73"/>
  <c r="AE138" i="73"/>
  <c r="AD138" i="73"/>
  <c r="AC138" i="73"/>
  <c r="AB138" i="73"/>
  <c r="AA138" i="73"/>
  <c r="Z138" i="73"/>
  <c r="Y138" i="73"/>
  <c r="X138" i="73"/>
  <c r="W138" i="73"/>
  <c r="V138" i="73"/>
  <c r="U138" i="73"/>
  <c r="T138" i="73"/>
  <c r="S138" i="73"/>
  <c r="R138" i="73"/>
  <c r="Q138" i="73"/>
  <c r="AS137" i="73"/>
  <c r="AR137" i="73"/>
  <c r="AQ137" i="73"/>
  <c r="AP137" i="73"/>
  <c r="AO137" i="73"/>
  <c r="AN137" i="73"/>
  <c r="AM137" i="73"/>
  <c r="AL137" i="73"/>
  <c r="AK137" i="73"/>
  <c r="AJ137" i="73"/>
  <c r="AI137" i="73"/>
  <c r="AH137" i="73"/>
  <c r="AG137" i="73"/>
  <c r="AF137" i="73"/>
  <c r="AE137" i="73"/>
  <c r="AD137" i="73"/>
  <c r="AC137" i="73"/>
  <c r="AB137" i="73"/>
  <c r="AA137" i="73"/>
  <c r="Z137" i="73"/>
  <c r="Y137" i="73"/>
  <c r="X137" i="73"/>
  <c r="W137" i="73"/>
  <c r="V137" i="73"/>
  <c r="U137" i="73"/>
  <c r="T137" i="73"/>
  <c r="S137" i="73"/>
  <c r="R137" i="73"/>
  <c r="Q137" i="73"/>
  <c r="AS136" i="73"/>
  <c r="AR136" i="73"/>
  <c r="AQ136" i="73"/>
  <c r="AP136" i="73"/>
  <c r="AO136" i="73"/>
  <c r="AN136" i="73"/>
  <c r="AM136" i="73"/>
  <c r="AL136" i="73"/>
  <c r="AK136" i="73"/>
  <c r="AJ136" i="73"/>
  <c r="AI136" i="73"/>
  <c r="AH136" i="73"/>
  <c r="AG136" i="73"/>
  <c r="AF136" i="73"/>
  <c r="AE136" i="73"/>
  <c r="AD136" i="73"/>
  <c r="AC136" i="73"/>
  <c r="AB136" i="73"/>
  <c r="AA136" i="73"/>
  <c r="Z136" i="73"/>
  <c r="Y136" i="73"/>
  <c r="X136" i="73"/>
  <c r="W136" i="73"/>
  <c r="V136" i="73"/>
  <c r="U136" i="73"/>
  <c r="T136" i="73"/>
  <c r="S136" i="73"/>
  <c r="R136" i="73"/>
  <c r="Q136" i="73"/>
  <c r="AS135" i="73"/>
  <c r="AR135" i="73"/>
  <c r="AQ135" i="73"/>
  <c r="AP135" i="73"/>
  <c r="AO135" i="73"/>
  <c r="AN135" i="73"/>
  <c r="AM135" i="73"/>
  <c r="AL135" i="73"/>
  <c r="AK135" i="73"/>
  <c r="AJ135" i="73"/>
  <c r="AI135" i="73"/>
  <c r="AH135" i="73"/>
  <c r="AG135" i="73"/>
  <c r="AF135" i="73"/>
  <c r="AE135" i="73"/>
  <c r="AD135" i="73"/>
  <c r="AC135" i="73"/>
  <c r="AB135" i="73"/>
  <c r="AA135" i="73"/>
  <c r="Z135" i="73"/>
  <c r="Y135" i="73"/>
  <c r="X135" i="73"/>
  <c r="W135" i="73"/>
  <c r="V135" i="73"/>
  <c r="U135" i="73"/>
  <c r="T135" i="73"/>
  <c r="S135" i="73"/>
  <c r="R135" i="73"/>
  <c r="Q135" i="73"/>
  <c r="AS134" i="73"/>
  <c r="AR134" i="73"/>
  <c r="AQ134" i="73"/>
  <c r="AP134" i="73"/>
  <c r="AO134" i="73"/>
  <c r="AN134" i="73"/>
  <c r="AM134" i="73"/>
  <c r="AL134" i="73"/>
  <c r="AK134" i="73"/>
  <c r="AJ134" i="73"/>
  <c r="AI134" i="73"/>
  <c r="AH134" i="73"/>
  <c r="AG134" i="73"/>
  <c r="AF134" i="73"/>
  <c r="AE134" i="73"/>
  <c r="AD134" i="73"/>
  <c r="AC134" i="73"/>
  <c r="AB134" i="73"/>
  <c r="AA134" i="73"/>
  <c r="Z134" i="73"/>
  <c r="Y134" i="73"/>
  <c r="X134" i="73"/>
  <c r="W134" i="73"/>
  <c r="V134" i="73"/>
  <c r="U134" i="73"/>
  <c r="T134" i="73"/>
  <c r="S134" i="73"/>
  <c r="R134" i="73"/>
  <c r="Q134" i="73"/>
  <c r="AS133" i="73"/>
  <c r="AR133" i="73"/>
  <c r="AQ133" i="73"/>
  <c r="AP133" i="73"/>
  <c r="AO133" i="73"/>
  <c r="AN133" i="73"/>
  <c r="AM133" i="73"/>
  <c r="AL133" i="73"/>
  <c r="AK133" i="73"/>
  <c r="AJ133" i="73"/>
  <c r="AI133" i="73"/>
  <c r="AH133" i="73"/>
  <c r="AG133" i="73"/>
  <c r="AF133" i="73"/>
  <c r="AE133" i="73"/>
  <c r="AD133" i="73"/>
  <c r="AC133" i="73"/>
  <c r="AB133" i="73"/>
  <c r="AA133" i="73"/>
  <c r="Z133" i="73"/>
  <c r="Y133" i="73"/>
  <c r="X133" i="73"/>
  <c r="W133" i="73"/>
  <c r="V133" i="73"/>
  <c r="U133" i="73"/>
  <c r="T133" i="73"/>
  <c r="S133" i="73"/>
  <c r="R133" i="73"/>
  <c r="Q133" i="73"/>
  <c r="AS132" i="73"/>
  <c r="AR132" i="73"/>
  <c r="AQ132" i="73"/>
  <c r="AP132" i="73"/>
  <c r="AO132" i="73"/>
  <c r="AN132" i="73"/>
  <c r="AM132" i="73"/>
  <c r="AL132" i="73"/>
  <c r="AK132" i="73"/>
  <c r="AJ132" i="73"/>
  <c r="AI132" i="73"/>
  <c r="AH132" i="73"/>
  <c r="AG132" i="73"/>
  <c r="AF132" i="73"/>
  <c r="AE132" i="73"/>
  <c r="AD132" i="73"/>
  <c r="AC132" i="73"/>
  <c r="AB132" i="73"/>
  <c r="AA132" i="73"/>
  <c r="Z132" i="73"/>
  <c r="Y132" i="73"/>
  <c r="X132" i="73"/>
  <c r="W132" i="73"/>
  <c r="V132" i="73"/>
  <c r="U132" i="73"/>
  <c r="T132" i="73"/>
  <c r="S132" i="73"/>
  <c r="R132" i="73"/>
  <c r="Q132" i="73"/>
  <c r="AS131" i="73"/>
  <c r="AR131" i="73"/>
  <c r="AQ131" i="73"/>
  <c r="AP131" i="73"/>
  <c r="AO131" i="73"/>
  <c r="AN131" i="73"/>
  <c r="AM131" i="73"/>
  <c r="AL131" i="73"/>
  <c r="AK131" i="73"/>
  <c r="AJ131" i="73"/>
  <c r="AI131" i="73"/>
  <c r="AH131" i="73"/>
  <c r="AG131" i="73"/>
  <c r="AF131" i="73"/>
  <c r="AE131" i="73"/>
  <c r="AD131" i="73"/>
  <c r="AC131" i="73"/>
  <c r="AB131" i="73"/>
  <c r="AA131" i="73"/>
  <c r="Z131" i="73"/>
  <c r="Y131" i="73"/>
  <c r="X131" i="73"/>
  <c r="W131" i="73"/>
  <c r="V131" i="73"/>
  <c r="U131" i="73"/>
  <c r="T131" i="73"/>
  <c r="S131" i="73"/>
  <c r="R131" i="73"/>
  <c r="Q131" i="73"/>
  <c r="AQ130" i="73"/>
  <c r="AP130" i="73"/>
  <c r="AO130" i="73"/>
  <c r="AN130" i="73"/>
  <c r="AM130" i="73"/>
  <c r="AK130" i="73"/>
  <c r="AJ130" i="73"/>
  <c r="AI130" i="73"/>
  <c r="AH130" i="73"/>
  <c r="AG130" i="73"/>
  <c r="AF130" i="73"/>
  <c r="Y130" i="73"/>
  <c r="X130" i="73"/>
  <c r="W130" i="73"/>
  <c r="V130" i="73"/>
  <c r="U130" i="73"/>
  <c r="T130" i="73"/>
  <c r="S130" i="73"/>
  <c r="R130" i="73"/>
  <c r="Q130" i="73"/>
  <c r="AK129" i="73"/>
  <c r="AJ129" i="73"/>
  <c r="AI129" i="73"/>
  <c r="AH129" i="73"/>
  <c r="AG129" i="73"/>
  <c r="AF129" i="73"/>
  <c r="AC129" i="73"/>
  <c r="AS128" i="73"/>
  <c r="AR128" i="73"/>
  <c r="AQ128" i="73"/>
  <c r="AP128" i="73"/>
  <c r="AO128" i="73"/>
  <c r="AN128" i="73"/>
  <c r="AM128" i="73"/>
  <c r="AL128" i="73"/>
  <c r="AK128" i="73"/>
  <c r="AJ128" i="73"/>
  <c r="AI128" i="73"/>
  <c r="AH128" i="73"/>
  <c r="AG128" i="73"/>
  <c r="AE128" i="73"/>
  <c r="AD128" i="73"/>
  <c r="AC128" i="73"/>
  <c r="AB128" i="73"/>
  <c r="AA128" i="73"/>
  <c r="Z128" i="73"/>
  <c r="Y128" i="73"/>
  <c r="X128" i="73"/>
  <c r="W128" i="73"/>
  <c r="V128" i="73"/>
  <c r="U128" i="73"/>
  <c r="T128" i="73"/>
  <c r="S128" i="73"/>
  <c r="R128" i="73"/>
  <c r="Q128" i="73"/>
  <c r="AF128" i="73"/>
  <c r="AO127" i="73"/>
  <c r="AN127" i="73"/>
  <c r="AM127" i="73"/>
  <c r="AL127" i="73"/>
  <c r="AC127" i="73"/>
  <c r="AB127" i="73"/>
  <c r="V126" i="73"/>
  <c r="AJ125" i="73"/>
  <c r="AE125" i="73"/>
  <c r="AD125" i="73"/>
  <c r="AC125" i="73"/>
  <c r="V125" i="73"/>
  <c r="U125" i="73"/>
  <c r="AI125" i="73"/>
  <c r="Z124" i="73"/>
  <c r="AK123" i="73"/>
  <c r="V122" i="73"/>
  <c r="AP121" i="73"/>
  <c r="D120" i="73"/>
  <c r="AI120" i="73"/>
  <c r="C120" i="73"/>
  <c r="B120" i="73"/>
  <c r="A120" i="73"/>
  <c r="D119" i="73"/>
  <c r="AM119" i="73" s="1"/>
  <c r="C119" i="73"/>
  <c r="B119" i="73"/>
  <c r="A119" i="73"/>
  <c r="D118" i="73"/>
  <c r="N118" i="73" s="1"/>
  <c r="AJ118" i="73"/>
  <c r="C118" i="73"/>
  <c r="B118" i="73"/>
  <c r="A118" i="73"/>
  <c r="D117" i="73"/>
  <c r="Q117" i="73" s="1"/>
  <c r="C117" i="73"/>
  <c r="B117" i="73"/>
  <c r="A117" i="73"/>
  <c r="D116" i="73"/>
  <c r="AQ116" i="73"/>
  <c r="C116" i="73"/>
  <c r="B116" i="73"/>
  <c r="A116" i="73"/>
  <c r="D115" i="73"/>
  <c r="W115" i="73" s="1"/>
  <c r="C115" i="73"/>
  <c r="B115" i="73"/>
  <c r="A115" i="73"/>
  <c r="AS96" i="73"/>
  <c r="AR96" i="73"/>
  <c r="AQ96" i="73"/>
  <c r="AP96" i="73"/>
  <c r="AO96" i="73"/>
  <c r="AN96" i="73"/>
  <c r="AM96" i="73"/>
  <c r="AL96" i="73"/>
  <c r="AK96" i="73"/>
  <c r="AJ96" i="73"/>
  <c r="AI96" i="73"/>
  <c r="AH96" i="73"/>
  <c r="AG96" i="73"/>
  <c r="AF96" i="73"/>
  <c r="AE96" i="73"/>
  <c r="AD96" i="73"/>
  <c r="AC96" i="73"/>
  <c r="AB96" i="73"/>
  <c r="AA96" i="73"/>
  <c r="Z96" i="73"/>
  <c r="Y96" i="73"/>
  <c r="X96" i="73"/>
  <c r="W96" i="73"/>
  <c r="V96" i="73"/>
  <c r="U96" i="73"/>
  <c r="T96" i="73"/>
  <c r="S96" i="73"/>
  <c r="R96" i="73"/>
  <c r="Q96" i="73"/>
  <c r="P96" i="73"/>
  <c r="O96" i="73"/>
  <c r="N96" i="73"/>
  <c r="M96" i="73"/>
  <c r="L96" i="73"/>
  <c r="K96" i="73"/>
  <c r="J96" i="73"/>
  <c r="I96" i="73"/>
  <c r="H96" i="73"/>
  <c r="G96" i="73"/>
  <c r="F96" i="73"/>
  <c r="E96" i="73"/>
  <c r="AS95" i="73"/>
  <c r="AR95" i="73"/>
  <c r="AQ95" i="73"/>
  <c r="AP95" i="73"/>
  <c r="AO95" i="73"/>
  <c r="AN95" i="73"/>
  <c r="AM95" i="73"/>
  <c r="AL95" i="73"/>
  <c r="AK95" i="73"/>
  <c r="AJ95" i="73"/>
  <c r="AI95" i="73"/>
  <c r="AH95" i="73"/>
  <c r="AG95" i="73"/>
  <c r="AF95" i="73"/>
  <c r="AE95" i="73"/>
  <c r="AD95" i="73"/>
  <c r="AC95" i="73"/>
  <c r="AB95" i="73"/>
  <c r="AA95" i="73"/>
  <c r="Z95" i="73"/>
  <c r="Y95" i="73"/>
  <c r="X95" i="73"/>
  <c r="W95" i="73"/>
  <c r="V95" i="73"/>
  <c r="U95" i="73"/>
  <c r="T95" i="73"/>
  <c r="S95" i="73"/>
  <c r="R95" i="73"/>
  <c r="Q95" i="73"/>
  <c r="P95" i="73"/>
  <c r="O95" i="73"/>
  <c r="N95" i="73"/>
  <c r="M95" i="73"/>
  <c r="L95" i="73"/>
  <c r="K95" i="73"/>
  <c r="J95" i="73"/>
  <c r="I95" i="73"/>
  <c r="H95" i="73"/>
  <c r="G95" i="73"/>
  <c r="F95" i="73"/>
  <c r="E95" i="73"/>
  <c r="AS94" i="73"/>
  <c r="AR94" i="73"/>
  <c r="AQ94" i="73"/>
  <c r="AP94" i="73"/>
  <c r="AO94" i="73"/>
  <c r="AN94" i="73"/>
  <c r="AM94" i="73"/>
  <c r="AL94" i="73"/>
  <c r="AK94" i="73"/>
  <c r="AJ94" i="73"/>
  <c r="AI94" i="73"/>
  <c r="AH94" i="73"/>
  <c r="AG94" i="73"/>
  <c r="AF94" i="73"/>
  <c r="AE94" i="73"/>
  <c r="AD94" i="73"/>
  <c r="AC94" i="73"/>
  <c r="AB94" i="73"/>
  <c r="AA94" i="73"/>
  <c r="Z94" i="73"/>
  <c r="Y94" i="73"/>
  <c r="X94" i="73"/>
  <c r="W94" i="73"/>
  <c r="V94" i="73"/>
  <c r="U94" i="73"/>
  <c r="T94" i="73"/>
  <c r="S94" i="73"/>
  <c r="R94" i="73"/>
  <c r="Q94" i="73"/>
  <c r="P94" i="73"/>
  <c r="O94" i="73"/>
  <c r="N94" i="73"/>
  <c r="M94" i="73"/>
  <c r="L94" i="73"/>
  <c r="K94" i="73"/>
  <c r="J94" i="73"/>
  <c r="I94" i="73"/>
  <c r="H94" i="73"/>
  <c r="G94" i="73"/>
  <c r="F94" i="73"/>
  <c r="E94" i="73"/>
  <c r="AS93" i="73"/>
  <c r="AR93" i="73"/>
  <c r="AQ93" i="73"/>
  <c r="AP93" i="73"/>
  <c r="AO93" i="73"/>
  <c r="AN93" i="73"/>
  <c r="AM93" i="73"/>
  <c r="AL93" i="73"/>
  <c r="AK93" i="73"/>
  <c r="AJ93" i="73"/>
  <c r="AI93" i="73"/>
  <c r="AH93" i="73"/>
  <c r="AG93" i="73"/>
  <c r="AF93" i="73"/>
  <c r="AE93" i="73"/>
  <c r="AD93" i="73"/>
  <c r="AC93" i="73"/>
  <c r="AB93" i="73"/>
  <c r="AA93" i="73"/>
  <c r="Z93" i="73"/>
  <c r="Y93" i="73"/>
  <c r="X93" i="73"/>
  <c r="W93" i="73"/>
  <c r="V93" i="73"/>
  <c r="U93" i="73"/>
  <c r="T93" i="73"/>
  <c r="S93" i="73"/>
  <c r="R93" i="73"/>
  <c r="Q93" i="73"/>
  <c r="P93" i="73"/>
  <c r="O93" i="73"/>
  <c r="N93" i="73"/>
  <c r="M93" i="73"/>
  <c r="L93" i="73"/>
  <c r="K93" i="73"/>
  <c r="J93" i="73"/>
  <c r="I93" i="73"/>
  <c r="H93" i="73"/>
  <c r="G93" i="73"/>
  <c r="F93" i="73"/>
  <c r="E93" i="73"/>
  <c r="AS92" i="73"/>
  <c r="AR92" i="73"/>
  <c r="AQ92" i="73"/>
  <c r="AP92" i="73"/>
  <c r="AO92" i="73"/>
  <c r="AN92" i="73"/>
  <c r="AM92" i="73"/>
  <c r="AL92" i="73"/>
  <c r="AK92" i="73"/>
  <c r="AJ92" i="73"/>
  <c r="AI92" i="73"/>
  <c r="AH92" i="73"/>
  <c r="AG92" i="73"/>
  <c r="AF92" i="73"/>
  <c r="AE92" i="73"/>
  <c r="AD92" i="73"/>
  <c r="AC92" i="73"/>
  <c r="AB92" i="73"/>
  <c r="AA92" i="73"/>
  <c r="Z92" i="73"/>
  <c r="Y92" i="73"/>
  <c r="X92" i="73"/>
  <c r="W92" i="73"/>
  <c r="V92" i="73"/>
  <c r="R92" i="73"/>
  <c r="P92" i="73"/>
  <c r="N92" i="73"/>
  <c r="M92" i="73"/>
  <c r="L92" i="73"/>
  <c r="K92" i="73"/>
  <c r="J92" i="73"/>
  <c r="I92" i="73"/>
  <c r="H92" i="73"/>
  <c r="G92" i="73"/>
  <c r="F92" i="73"/>
  <c r="E92" i="73"/>
  <c r="AS91" i="73"/>
  <c r="AR91" i="73"/>
  <c r="AQ91" i="73"/>
  <c r="AP91" i="73"/>
  <c r="AO91" i="73"/>
  <c r="AN91" i="73"/>
  <c r="AM91" i="73"/>
  <c r="AL91" i="73"/>
  <c r="AK91" i="73"/>
  <c r="AJ91" i="73"/>
  <c r="AI91" i="73"/>
  <c r="AH91" i="73"/>
  <c r="AG91" i="73"/>
  <c r="AF91" i="73"/>
  <c r="AE91" i="73"/>
  <c r="AD91" i="73"/>
  <c r="AC91" i="73"/>
  <c r="AB91" i="73"/>
  <c r="AA91" i="73"/>
  <c r="Z91" i="73"/>
  <c r="Y91" i="73"/>
  <c r="X91" i="73"/>
  <c r="W91" i="73"/>
  <c r="V91" i="73"/>
  <c r="U91" i="73"/>
  <c r="S91" i="73"/>
  <c r="R91" i="73"/>
  <c r="Q91" i="73"/>
  <c r="P91" i="73"/>
  <c r="O91" i="73"/>
  <c r="N91" i="73"/>
  <c r="M91" i="73"/>
  <c r="L91" i="73"/>
  <c r="K91" i="73"/>
  <c r="J91" i="73"/>
  <c r="I91" i="73"/>
  <c r="H91" i="73"/>
  <c r="G91" i="73"/>
  <c r="F91" i="73"/>
  <c r="E91" i="73"/>
  <c r="AS90" i="73"/>
  <c r="AR90" i="73"/>
  <c r="AQ90" i="73"/>
  <c r="AP90" i="73"/>
  <c r="AO90" i="73"/>
  <c r="AN90" i="73"/>
  <c r="AM90" i="73"/>
  <c r="AL90" i="73"/>
  <c r="AK90" i="73"/>
  <c r="AJ90" i="73"/>
  <c r="AI90" i="73"/>
  <c r="AH90" i="73"/>
  <c r="AG90" i="73"/>
  <c r="AF90" i="73"/>
  <c r="AE90" i="73"/>
  <c r="AD90" i="73"/>
  <c r="AC90" i="73"/>
  <c r="AB90" i="73"/>
  <c r="AA90" i="73"/>
  <c r="Z90" i="73"/>
  <c r="Y90" i="73"/>
  <c r="X90" i="73"/>
  <c r="W90" i="73"/>
  <c r="V90" i="73"/>
  <c r="R90" i="73"/>
  <c r="N90" i="73"/>
  <c r="M90" i="73"/>
  <c r="L90" i="73"/>
  <c r="K90" i="73"/>
  <c r="J90" i="73"/>
  <c r="I90" i="73"/>
  <c r="H90" i="73"/>
  <c r="G90" i="73"/>
  <c r="F90" i="73"/>
  <c r="E90" i="73"/>
  <c r="AS89" i="73"/>
  <c r="AR89" i="73"/>
  <c r="AQ89" i="73"/>
  <c r="AP89" i="73"/>
  <c r="AO89" i="73"/>
  <c r="AN89" i="73"/>
  <c r="AM89" i="73"/>
  <c r="AL89" i="73"/>
  <c r="AK89" i="73"/>
  <c r="AJ89" i="73"/>
  <c r="AI89" i="73"/>
  <c r="AH89" i="73"/>
  <c r="AG89" i="73"/>
  <c r="AF89" i="73"/>
  <c r="AE89" i="73"/>
  <c r="AD89" i="73"/>
  <c r="AC89" i="73"/>
  <c r="AB89" i="73"/>
  <c r="AA89" i="73"/>
  <c r="Z89" i="73"/>
  <c r="Y89" i="73"/>
  <c r="X89" i="73"/>
  <c r="W89" i="73"/>
  <c r="V89" i="73"/>
  <c r="T89" i="73"/>
  <c r="R89" i="73"/>
  <c r="M89" i="73"/>
  <c r="L89" i="73"/>
  <c r="K89" i="73"/>
  <c r="J89" i="73"/>
  <c r="I89" i="73"/>
  <c r="H89" i="73"/>
  <c r="G89" i="73"/>
  <c r="F89" i="73"/>
  <c r="E89" i="73"/>
  <c r="AS88" i="73"/>
  <c r="AS110" i="73" s="1"/>
  <c r="AR88" i="73"/>
  <c r="AK88" i="73"/>
  <c r="AJ88" i="73"/>
  <c r="AI88" i="73"/>
  <c r="AH88" i="73"/>
  <c r="AD88" i="73"/>
  <c r="AC88" i="73"/>
  <c r="AB88" i="73"/>
  <c r="U88" i="73"/>
  <c r="T88" i="73"/>
  <c r="S88" i="73"/>
  <c r="R88" i="73"/>
  <c r="Q88" i="73"/>
  <c r="P88" i="73"/>
  <c r="O88" i="73"/>
  <c r="N88" i="73"/>
  <c r="M88" i="73"/>
  <c r="I88" i="73"/>
  <c r="H88" i="73"/>
  <c r="G88" i="73"/>
  <c r="F88" i="73"/>
  <c r="E88" i="73"/>
  <c r="AS87" i="73"/>
  <c r="AO87" i="73"/>
  <c r="AH87" i="73"/>
  <c r="AC87" i="73"/>
  <c r="AB87" i="73"/>
  <c r="T87" i="73"/>
  <c r="S87" i="73"/>
  <c r="R87" i="73"/>
  <c r="Q87" i="73"/>
  <c r="L87" i="73"/>
  <c r="K87" i="73"/>
  <c r="I87" i="73"/>
  <c r="H87" i="73"/>
  <c r="G87" i="73"/>
  <c r="F87" i="73"/>
  <c r="E87" i="73"/>
  <c r="AS86" i="73"/>
  <c r="AI86" i="73"/>
  <c r="AH86" i="73"/>
  <c r="AG86" i="73"/>
  <c r="AF86" i="73"/>
  <c r="AE86" i="73"/>
  <c r="AD86" i="73"/>
  <c r="AC86" i="73"/>
  <c r="AB86" i="73"/>
  <c r="AA86" i="73"/>
  <c r="Z86" i="73"/>
  <c r="Y86" i="73"/>
  <c r="W86" i="73"/>
  <c r="R86" i="73"/>
  <c r="O86" i="73"/>
  <c r="N86" i="73"/>
  <c r="M86" i="73"/>
  <c r="I86" i="73"/>
  <c r="H86" i="73"/>
  <c r="G86" i="73"/>
  <c r="F86" i="73"/>
  <c r="E86" i="73"/>
  <c r="AS85" i="73"/>
  <c r="AR85" i="73"/>
  <c r="AQ85" i="73"/>
  <c r="AP85" i="73"/>
  <c r="AO85" i="73"/>
  <c r="AN85" i="73"/>
  <c r="AM85" i="73"/>
  <c r="AL85" i="73"/>
  <c r="AK85" i="73"/>
  <c r="AJ85" i="73"/>
  <c r="AI85" i="73"/>
  <c r="AH85" i="73"/>
  <c r="AG85" i="73"/>
  <c r="AF85" i="73"/>
  <c r="AE85" i="73"/>
  <c r="AD85" i="73"/>
  <c r="AC85" i="73"/>
  <c r="AB85" i="73"/>
  <c r="AA85" i="73"/>
  <c r="Z85" i="73"/>
  <c r="Y85" i="73"/>
  <c r="X85" i="73"/>
  <c r="W85" i="73"/>
  <c r="V85" i="73"/>
  <c r="U85" i="73"/>
  <c r="T85" i="73"/>
  <c r="S85" i="73"/>
  <c r="R85" i="73"/>
  <c r="P85" i="73"/>
  <c r="O85" i="73"/>
  <c r="N85" i="73"/>
  <c r="M85" i="73"/>
  <c r="L85" i="73"/>
  <c r="K85" i="73"/>
  <c r="J85" i="73"/>
  <c r="I85" i="73"/>
  <c r="H85" i="73"/>
  <c r="G85" i="73"/>
  <c r="F85" i="73"/>
  <c r="E85" i="73"/>
  <c r="AS84" i="73"/>
  <c r="AR84" i="73"/>
  <c r="AQ84" i="73"/>
  <c r="AP84" i="73"/>
  <c r="AO84" i="73"/>
  <c r="AN84" i="73"/>
  <c r="AM84" i="73"/>
  <c r="AL84" i="73"/>
  <c r="AK84" i="73"/>
  <c r="AJ84" i="73"/>
  <c r="AI84" i="73"/>
  <c r="AH84" i="73"/>
  <c r="AG84" i="73"/>
  <c r="AF84" i="73"/>
  <c r="AE84" i="73"/>
  <c r="AD84" i="73"/>
  <c r="AC84" i="73"/>
  <c r="AB84" i="73"/>
  <c r="AA84" i="73"/>
  <c r="Z84" i="73"/>
  <c r="Y84" i="73"/>
  <c r="X84" i="73"/>
  <c r="W84" i="73"/>
  <c r="V84" i="73"/>
  <c r="U84" i="73"/>
  <c r="T84" i="73"/>
  <c r="S84" i="73"/>
  <c r="R84" i="73"/>
  <c r="Q84" i="73"/>
  <c r="P84" i="73"/>
  <c r="O84" i="73"/>
  <c r="N84" i="73"/>
  <c r="M84" i="73"/>
  <c r="L84" i="73"/>
  <c r="K84" i="73"/>
  <c r="J84" i="73"/>
  <c r="I84" i="73"/>
  <c r="H84" i="73"/>
  <c r="G84" i="73"/>
  <c r="F84" i="73"/>
  <c r="E84" i="73"/>
  <c r="AS83" i="73"/>
  <c r="AR83" i="73"/>
  <c r="AQ83" i="73"/>
  <c r="AP83" i="73"/>
  <c r="AO83" i="73"/>
  <c r="AN83" i="73"/>
  <c r="AM83" i="73"/>
  <c r="AL83" i="73"/>
  <c r="AK83" i="73"/>
  <c r="AJ83" i="73"/>
  <c r="AI83" i="73"/>
  <c r="AH83" i="73"/>
  <c r="AG83" i="73"/>
  <c r="AF83" i="73"/>
  <c r="AE83" i="73"/>
  <c r="AD83" i="73"/>
  <c r="AC83" i="73"/>
  <c r="AB83" i="73"/>
  <c r="AA83" i="73"/>
  <c r="Z83" i="73"/>
  <c r="Y83" i="73"/>
  <c r="X83" i="73"/>
  <c r="W83" i="73"/>
  <c r="V83" i="73"/>
  <c r="U83" i="73"/>
  <c r="T83" i="73"/>
  <c r="S83" i="73"/>
  <c r="R83" i="73"/>
  <c r="Q83" i="73"/>
  <c r="P83" i="73"/>
  <c r="O83" i="73"/>
  <c r="N83" i="73"/>
  <c r="M83" i="73"/>
  <c r="L83" i="73"/>
  <c r="K83" i="73"/>
  <c r="J83" i="73"/>
  <c r="I83" i="73"/>
  <c r="H83" i="73"/>
  <c r="G83" i="73"/>
  <c r="F83" i="73"/>
  <c r="E83" i="73"/>
  <c r="AS82" i="73"/>
  <c r="AR82" i="73"/>
  <c r="AQ82" i="73"/>
  <c r="AP82" i="73"/>
  <c r="AO82" i="73"/>
  <c r="AN82" i="73"/>
  <c r="AM82" i="73"/>
  <c r="AL82" i="73"/>
  <c r="AK82" i="73"/>
  <c r="AJ82" i="73"/>
  <c r="AI82" i="73"/>
  <c r="AH82" i="73"/>
  <c r="AG82" i="73"/>
  <c r="AF82" i="73"/>
  <c r="AE82" i="73"/>
  <c r="AD82" i="73"/>
  <c r="AC82" i="73"/>
  <c r="AB82" i="73"/>
  <c r="AA82" i="73"/>
  <c r="Z82" i="73"/>
  <c r="Y82" i="73"/>
  <c r="X82" i="73"/>
  <c r="W82" i="73"/>
  <c r="V82" i="73"/>
  <c r="U82" i="73"/>
  <c r="T82" i="73"/>
  <c r="S82" i="73"/>
  <c r="R82" i="73"/>
  <c r="Q82" i="73"/>
  <c r="P82" i="73"/>
  <c r="O82" i="73"/>
  <c r="N82" i="73"/>
  <c r="M82" i="73"/>
  <c r="L82" i="73"/>
  <c r="K82" i="73"/>
  <c r="J82" i="73"/>
  <c r="I82" i="73"/>
  <c r="H82" i="73"/>
  <c r="G82" i="73"/>
  <c r="F82" i="73"/>
  <c r="E82" i="73"/>
  <c r="AP81" i="73"/>
  <c r="AO81" i="73"/>
  <c r="AN81" i="73"/>
  <c r="AM81" i="73"/>
  <c r="AI81" i="73"/>
  <c r="AH81" i="73"/>
  <c r="AG81" i="73"/>
  <c r="Z81" i="73"/>
  <c r="Y81" i="73"/>
  <c r="X81" i="73"/>
  <c r="W81" i="73"/>
  <c r="U81" i="73"/>
  <c r="S81" i="73"/>
  <c r="R81" i="73"/>
  <c r="Q81" i="73"/>
  <c r="P81" i="73"/>
  <c r="M81" i="73"/>
  <c r="L81" i="73"/>
  <c r="K81" i="73"/>
  <c r="J81" i="73"/>
  <c r="I81" i="73"/>
  <c r="H81" i="73"/>
  <c r="G81" i="73"/>
  <c r="F81" i="73"/>
  <c r="E81" i="73"/>
  <c r="AO80" i="73"/>
  <c r="AN80" i="73"/>
  <c r="AM80" i="73"/>
  <c r="AL80" i="73"/>
  <c r="AK80" i="73"/>
  <c r="AJ80" i="73"/>
  <c r="AH80" i="73"/>
  <c r="AG80" i="73"/>
  <c r="W80" i="73"/>
  <c r="R80" i="73"/>
  <c r="Q80" i="73"/>
  <c r="P80" i="73"/>
  <c r="O80" i="73"/>
  <c r="N80" i="73"/>
  <c r="M80" i="73"/>
  <c r="L80" i="73"/>
  <c r="K80" i="73"/>
  <c r="J80" i="73"/>
  <c r="I80" i="73"/>
  <c r="H80" i="73"/>
  <c r="G80" i="73"/>
  <c r="F80" i="73"/>
  <c r="E80" i="73"/>
  <c r="A80" i="73"/>
  <c r="AS75" i="73"/>
  <c r="AR75" i="73"/>
  <c r="AQ75" i="73"/>
  <c r="AP75" i="73"/>
  <c r="AO75" i="73"/>
  <c r="AN75" i="73"/>
  <c r="AM75" i="73"/>
  <c r="AL75" i="73"/>
  <c r="AK75" i="73"/>
  <c r="AJ75" i="73"/>
  <c r="AI75" i="73"/>
  <c r="AH75" i="73"/>
  <c r="AG75" i="73"/>
  <c r="AF75" i="73"/>
  <c r="AE75" i="73"/>
  <c r="AD75" i="73"/>
  <c r="AC75" i="73"/>
  <c r="AB75" i="73"/>
  <c r="AA75" i="73"/>
  <c r="Z75" i="73"/>
  <c r="Y75" i="73"/>
  <c r="X75" i="73"/>
  <c r="W75" i="73"/>
  <c r="V75" i="73"/>
  <c r="U75" i="73"/>
  <c r="T75" i="73"/>
  <c r="S75" i="73"/>
  <c r="R75" i="73"/>
  <c r="Q75" i="73"/>
  <c r="P75" i="73"/>
  <c r="O75" i="73"/>
  <c r="N75" i="73"/>
  <c r="M75" i="73"/>
  <c r="L75" i="73"/>
  <c r="K75" i="73"/>
  <c r="J75" i="73"/>
  <c r="I75" i="73"/>
  <c r="H75" i="73"/>
  <c r="G75" i="73"/>
  <c r="F75" i="73"/>
  <c r="E75" i="73"/>
  <c r="D45" i="73"/>
  <c r="C45" i="73"/>
  <c r="B45" i="73"/>
  <c r="A45" i="73"/>
  <c r="I40" i="73"/>
  <c r="H40" i="73"/>
  <c r="G40" i="73"/>
  <c r="F40" i="73"/>
  <c r="E40" i="73"/>
  <c r="U92" i="73"/>
  <c r="T92" i="73"/>
  <c r="S92" i="73"/>
  <c r="Q92" i="73"/>
  <c r="O92" i="73"/>
  <c r="T91" i="73"/>
  <c r="U90" i="73"/>
  <c r="T90" i="73"/>
  <c r="S90" i="73"/>
  <c r="Q90" i="73"/>
  <c r="P90" i="73"/>
  <c r="O90" i="73"/>
  <c r="U89" i="73"/>
  <c r="S89" i="73"/>
  <c r="Q89" i="73"/>
  <c r="P89" i="73"/>
  <c r="O89" i="73"/>
  <c r="N89" i="73"/>
  <c r="AQ88" i="73"/>
  <c r="AP88" i="73"/>
  <c r="AO88" i="73"/>
  <c r="AN88" i="73"/>
  <c r="AM88" i="73"/>
  <c r="AL88" i="73"/>
  <c r="AG88" i="73"/>
  <c r="AF88" i="73"/>
  <c r="AE88" i="73"/>
  <c r="AA88" i="73"/>
  <c r="Z88" i="73"/>
  <c r="Y88" i="73"/>
  <c r="X88" i="73"/>
  <c r="W88" i="73"/>
  <c r="V88" i="73"/>
  <c r="L88" i="73"/>
  <c r="K88" i="73"/>
  <c r="J88" i="73"/>
  <c r="AR87" i="73"/>
  <c r="AQ87" i="73"/>
  <c r="AP87" i="73"/>
  <c r="AN87" i="73"/>
  <c r="AM87" i="73"/>
  <c r="AL87" i="73"/>
  <c r="AK87" i="73"/>
  <c r="AJ87" i="73"/>
  <c r="AI87" i="73"/>
  <c r="AG87" i="73"/>
  <c r="AF87" i="73"/>
  <c r="AE87" i="73"/>
  <c r="AD87" i="73"/>
  <c r="AA87" i="73"/>
  <c r="Z87" i="73"/>
  <c r="Y87" i="73"/>
  <c r="X87" i="73"/>
  <c r="W87" i="73"/>
  <c r="V87" i="73"/>
  <c r="U87" i="73"/>
  <c r="P87" i="73"/>
  <c r="O87" i="73"/>
  <c r="N87" i="73"/>
  <c r="M87" i="73"/>
  <c r="J87" i="73"/>
  <c r="AR86" i="73"/>
  <c r="AQ86" i="73"/>
  <c r="AP86" i="73"/>
  <c r="AO86" i="73"/>
  <c r="AN86" i="73"/>
  <c r="AM86" i="73"/>
  <c r="AL86" i="73"/>
  <c r="AK86" i="73"/>
  <c r="AJ86" i="73"/>
  <c r="X86" i="73"/>
  <c r="V86" i="73"/>
  <c r="U86" i="73"/>
  <c r="T86" i="73"/>
  <c r="S86" i="73"/>
  <c r="Q86" i="73"/>
  <c r="P86" i="73"/>
  <c r="L86" i="73"/>
  <c r="K86" i="73"/>
  <c r="J86" i="73"/>
  <c r="AS11" i="73"/>
  <c r="AS81" i="73"/>
  <c r="AR11" i="73"/>
  <c r="AR81" i="73"/>
  <c r="AQ11" i="73"/>
  <c r="AQ81" i="73"/>
  <c r="AP11" i="73"/>
  <c r="AO11" i="73"/>
  <c r="AN11" i="73"/>
  <c r="AM11" i="73"/>
  <c r="AL11" i="73"/>
  <c r="AL81" i="73"/>
  <c r="AK11" i="73"/>
  <c r="AK81" i="73"/>
  <c r="AJ11" i="73"/>
  <c r="AJ81" i="73"/>
  <c r="AI11" i="73"/>
  <c r="AH11" i="73"/>
  <c r="AG11" i="73"/>
  <c r="AF11" i="73"/>
  <c r="AF81" i="73"/>
  <c r="AE11" i="73"/>
  <c r="AE81" i="73"/>
  <c r="AD11" i="73"/>
  <c r="AD81" i="73"/>
  <c r="AC11" i="73"/>
  <c r="AC81" i="73"/>
  <c r="AB11" i="73"/>
  <c r="AB81" i="73"/>
  <c r="AA11" i="73"/>
  <c r="AA81" i="73"/>
  <c r="Z11" i="73"/>
  <c r="Y11" i="73"/>
  <c r="X11" i="73"/>
  <c r="W11" i="73"/>
  <c r="V11" i="73"/>
  <c r="V81" i="73"/>
  <c r="U11" i="73"/>
  <c r="T11" i="73"/>
  <c r="T81" i="73"/>
  <c r="O81" i="73"/>
  <c r="N81" i="73"/>
  <c r="AS10" i="73"/>
  <c r="AS80" i="73"/>
  <c r="AR10" i="73"/>
  <c r="AR80" i="73"/>
  <c r="AQ10" i="73"/>
  <c r="AQ80" i="73"/>
  <c r="AP10" i="73"/>
  <c r="AP80" i="73"/>
  <c r="AO10" i="73"/>
  <c r="AN10" i="73"/>
  <c r="AM10" i="73"/>
  <c r="AL10" i="73"/>
  <c r="AK10" i="73"/>
  <c r="AJ10" i="73"/>
  <c r="AI10" i="73"/>
  <c r="AI80" i="73"/>
  <c r="AH10" i="73"/>
  <c r="AG10" i="73"/>
  <c r="AF10" i="73"/>
  <c r="AF80" i="73"/>
  <c r="AE10" i="73"/>
  <c r="AE80" i="73"/>
  <c r="AD10" i="73"/>
  <c r="AD80" i="73"/>
  <c r="AC10" i="73"/>
  <c r="AC80" i="73"/>
  <c r="AB10" i="73"/>
  <c r="AB80" i="73"/>
  <c r="AA10" i="73"/>
  <c r="AA80" i="73"/>
  <c r="Z10" i="73"/>
  <c r="Z80" i="73"/>
  <c r="Y10" i="73"/>
  <c r="Y80" i="73"/>
  <c r="X10" i="73"/>
  <c r="X80" i="73"/>
  <c r="W10" i="73"/>
  <c r="V10" i="73"/>
  <c r="V80" i="73"/>
  <c r="U10" i="73"/>
  <c r="U80" i="73"/>
  <c r="T10" i="73"/>
  <c r="T80" i="73"/>
  <c r="S80" i="73"/>
  <c r="J10" i="73"/>
  <c r="C2" i="42"/>
  <c r="S23" i="71"/>
  <c r="T23" i="71"/>
  <c r="U23" i="71"/>
  <c r="O179" i="52"/>
  <c r="AD124" i="74"/>
  <c r="K125" i="74"/>
  <c r="L125" i="74"/>
  <c r="N125" i="74"/>
  <c r="F124" i="74"/>
  <c r="G124" i="74"/>
  <c r="H124" i="74"/>
  <c r="I124" i="74"/>
  <c r="AC124" i="74"/>
  <c r="U121" i="74"/>
  <c r="V121" i="74"/>
  <c r="Z121" i="74"/>
  <c r="Y120" i="74"/>
  <c r="L120" i="74"/>
  <c r="Z120" i="74"/>
  <c r="M120" i="74"/>
  <c r="AA120" i="74"/>
  <c r="N120" i="74"/>
  <c r="O120" i="74"/>
  <c r="I41" i="74"/>
  <c r="I112" i="74"/>
  <c r="G126" i="74"/>
  <c r="I146" i="74"/>
  <c r="K126" i="74"/>
  <c r="U138" i="74"/>
  <c r="F118" i="74"/>
  <c r="E120" i="74"/>
  <c r="G121" i="74"/>
  <c r="L124" i="74"/>
  <c r="U125" i="74"/>
  <c r="U149" i="74" s="1"/>
  <c r="E129" i="74"/>
  <c r="Y132" i="74"/>
  <c r="R134" i="74"/>
  <c r="R136" i="74"/>
  <c r="V141" i="74"/>
  <c r="V144" i="74"/>
  <c r="AF118" i="74"/>
  <c r="AD126" i="74"/>
  <c r="E122" i="74"/>
  <c r="AE126" i="74"/>
  <c r="F122" i="74"/>
  <c r="AF126" i="74"/>
  <c r="N130" i="74"/>
  <c r="L122" i="74"/>
  <c r="O130" i="74"/>
  <c r="G139" i="74"/>
  <c r="M122" i="74"/>
  <c r="P130" i="74"/>
  <c r="H139" i="74"/>
  <c r="N122" i="74"/>
  <c r="J124" i="74"/>
  <c r="S130" i="74"/>
  <c r="U132" i="74"/>
  <c r="P134" i="74"/>
  <c r="L136" i="74"/>
  <c r="I139" i="74"/>
  <c r="AF122" i="74"/>
  <c r="K124" i="74"/>
  <c r="T130" i="74"/>
  <c r="Q134" i="74"/>
  <c r="Q136" i="74"/>
  <c r="AF139" i="74"/>
  <c r="E144" i="74"/>
  <c r="G118" i="74"/>
  <c r="J120" i="74"/>
  <c r="P121" i="74"/>
  <c r="M124" i="74"/>
  <c r="H129" i="74"/>
  <c r="S134" i="74"/>
  <c r="X136" i="74"/>
  <c r="W141" i="74"/>
  <c r="T138" i="74"/>
  <c r="Z126" i="74"/>
  <c r="H118" i="74"/>
  <c r="Q121" i="74"/>
  <c r="T134" i="74"/>
  <c r="AA144" i="74"/>
  <c r="Z144" i="74"/>
  <c r="Y144" i="74"/>
  <c r="W144" i="74"/>
  <c r="U118" i="74"/>
  <c r="W122" i="74"/>
  <c r="S126" i="74"/>
  <c r="E127" i="74"/>
  <c r="I130" i="74"/>
  <c r="AF130" i="74"/>
  <c r="G138" i="74"/>
  <c r="F144" i="74"/>
  <c r="AD120" i="74"/>
  <c r="X120" i="74"/>
  <c r="T120" i="74"/>
  <c r="Q120" i="74"/>
  <c r="V124" i="74"/>
  <c r="U124" i="74"/>
  <c r="S124" i="74"/>
  <c r="U128" i="74"/>
  <c r="T128" i="74"/>
  <c r="S128" i="74"/>
  <c r="Z132" i="74"/>
  <c r="Q132" i="74"/>
  <c r="P132" i="74"/>
  <c r="O132" i="74"/>
  <c r="W136" i="74"/>
  <c r="T136" i="74"/>
  <c r="S136" i="74"/>
  <c r="AF140" i="74"/>
  <c r="AA140" i="74"/>
  <c r="Z140" i="74"/>
  <c r="V128" i="74"/>
  <c r="M132" i="74"/>
  <c r="M136" i="74"/>
  <c r="L140" i="74"/>
  <c r="G144" i="74"/>
  <c r="X118" i="74"/>
  <c r="E118" i="74"/>
  <c r="W118" i="74"/>
  <c r="V118" i="74"/>
  <c r="AD122" i="74"/>
  <c r="K122" i="74"/>
  <c r="AC122" i="74"/>
  <c r="J122" i="74"/>
  <c r="AB122" i="74"/>
  <c r="G122" i="74"/>
  <c r="AC126" i="74"/>
  <c r="J126" i="74"/>
  <c r="AB126" i="74"/>
  <c r="I126" i="74"/>
  <c r="AA126" i="74"/>
  <c r="H126" i="74"/>
  <c r="W130" i="74"/>
  <c r="V130" i="74"/>
  <c r="U130" i="74"/>
  <c r="Y134" i="74"/>
  <c r="F134" i="74"/>
  <c r="X134" i="74"/>
  <c r="E134" i="74"/>
  <c r="W134" i="74"/>
  <c r="AE138" i="74"/>
  <c r="J138" i="74"/>
  <c r="AD138" i="74"/>
  <c r="I138" i="74"/>
  <c r="AA138" i="74"/>
  <c r="H138" i="74"/>
  <c r="Z138" i="74"/>
  <c r="M118" i="74"/>
  <c r="O122" i="74"/>
  <c r="L126" i="74"/>
  <c r="X130" i="74"/>
  <c r="U134" i="74"/>
  <c r="V138" i="74"/>
  <c r="O118" i="74"/>
  <c r="P122" i="74"/>
  <c r="M126" i="74"/>
  <c r="Y130" i="74"/>
  <c r="V134" i="74"/>
  <c r="W138" i="74"/>
  <c r="P118" i="74"/>
  <c r="Q122" i="74"/>
  <c r="N126" i="74"/>
  <c r="AA130" i="74"/>
  <c r="Z134" i="74"/>
  <c r="X138" i="74"/>
  <c r="Q118" i="74"/>
  <c r="S122" i="74"/>
  <c r="O126" i="74"/>
  <c r="E130" i="74"/>
  <c r="AB130" i="74"/>
  <c r="AA134" i="74"/>
  <c r="Y138" i="74"/>
  <c r="O119" i="74"/>
  <c r="AE119" i="74"/>
  <c r="AD119" i="74"/>
  <c r="AC119" i="74"/>
  <c r="M123" i="74"/>
  <c r="AF123" i="74"/>
  <c r="AE123" i="74"/>
  <c r="AD123" i="74"/>
  <c r="Y127" i="74"/>
  <c r="AA127" i="74"/>
  <c r="K131" i="74"/>
  <c r="Y131" i="74"/>
  <c r="X131" i="74"/>
  <c r="Q131" i="74"/>
  <c r="V135" i="74"/>
  <c r="AF135" i="74"/>
  <c r="AE135" i="74"/>
  <c r="R118" i="74"/>
  <c r="AB119" i="74"/>
  <c r="T122" i="74"/>
  <c r="Z123" i="74"/>
  <c r="P126" i="74"/>
  <c r="F130" i="74"/>
  <c r="AC130" i="74"/>
  <c r="AB134" i="74"/>
  <c r="AF138" i="74"/>
  <c r="S118" i="74"/>
  <c r="AF119" i="74"/>
  <c r="U122" i="74"/>
  <c r="AB123" i="74"/>
  <c r="Q126" i="74"/>
  <c r="G130" i="74"/>
  <c r="AD130" i="74"/>
  <c r="G134" i="74"/>
  <c r="AC134" i="74"/>
  <c r="E138" i="74"/>
  <c r="T118" i="74"/>
  <c r="V122" i="74"/>
  <c r="AC123" i="74"/>
  <c r="R126" i="74"/>
  <c r="H130" i="74"/>
  <c r="AE130" i="74"/>
  <c r="H134" i="74"/>
  <c r="F138" i="74"/>
  <c r="T144" i="74"/>
  <c r="J134" i="74"/>
  <c r="Z118" i="74"/>
  <c r="AA122" i="74"/>
  <c r="X126" i="74"/>
  <c r="W128" i="74"/>
  <c r="L130" i="74"/>
  <c r="N132" i="74"/>
  <c r="K134" i="74"/>
  <c r="N136" i="74"/>
  <c r="N138" i="74"/>
  <c r="M140" i="74"/>
  <c r="AC118" i="74"/>
  <c r="AE122" i="74"/>
  <c r="Y126" i="74"/>
  <c r="Y128" i="74"/>
  <c r="M130" i="74"/>
  <c r="R132" i="74"/>
  <c r="L134" i="74"/>
  <c r="O136" i="74"/>
  <c r="O138" i="74"/>
  <c r="N140" i="74"/>
  <c r="U144" i="74"/>
  <c r="W121" i="74"/>
  <c r="R125" i="74"/>
  <c r="G133" i="74"/>
  <c r="AC137" i="74"/>
  <c r="K146" i="74"/>
  <c r="Y121" i="74"/>
  <c r="I121" i="74"/>
  <c r="AE121" i="74"/>
  <c r="N121" i="74"/>
  <c r="AD121" i="74"/>
  <c r="M121" i="74"/>
  <c r="T121" i="74"/>
  <c r="S121" i="74"/>
  <c r="R121" i="74"/>
  <c r="O121" i="74"/>
  <c r="L121" i="74"/>
  <c r="K121" i="74"/>
  <c r="J121" i="74"/>
  <c r="H121" i="74"/>
  <c r="AC125" i="74"/>
  <c r="M125" i="74"/>
  <c r="Z125" i="74"/>
  <c r="Z149" i="74" s="1"/>
  <c r="I125" i="74"/>
  <c r="Y125" i="74"/>
  <c r="Y149" i="74" s="1"/>
  <c r="H125" i="74"/>
  <c r="Q125" i="74"/>
  <c r="Q149" i="74" s="1"/>
  <c r="P125" i="74"/>
  <c r="P149" i="74" s="1"/>
  <c r="O125" i="74"/>
  <c r="AE125" i="74"/>
  <c r="F125" i="74"/>
  <c r="AD125" i="74"/>
  <c r="E125" i="74"/>
  <c r="AB125" i="74"/>
  <c r="AB149" i="74" s="1"/>
  <c r="AA125" i="74"/>
  <c r="X125" i="74"/>
  <c r="X149" i="74" s="1"/>
  <c r="Q129" i="74"/>
  <c r="X129" i="74"/>
  <c r="G129" i="74"/>
  <c r="W129" i="74"/>
  <c r="F129" i="74"/>
  <c r="N129" i="74"/>
  <c r="AF129" i="74"/>
  <c r="M129" i="74"/>
  <c r="AE129" i="74"/>
  <c r="L129" i="74"/>
  <c r="T129" i="74"/>
  <c r="S129" i="74"/>
  <c r="R129" i="74"/>
  <c r="P129" i="74"/>
  <c r="O129" i="74"/>
  <c r="U133" i="74"/>
  <c r="E133" i="74"/>
  <c r="S133" i="74"/>
  <c r="R133" i="74"/>
  <c r="AC133" i="74"/>
  <c r="J133" i="74"/>
  <c r="AB133" i="74"/>
  <c r="I133" i="74"/>
  <c r="AA133" i="74"/>
  <c r="H133" i="74"/>
  <c r="P133" i="74"/>
  <c r="O133" i="74"/>
  <c r="N133" i="74"/>
  <c r="M133" i="74"/>
  <c r="L133" i="74"/>
  <c r="Y137" i="74"/>
  <c r="I137" i="74"/>
  <c r="Q137" i="74"/>
  <c r="P137" i="74"/>
  <c r="AA137" i="74"/>
  <c r="G137" i="74"/>
  <c r="E137" i="74"/>
  <c r="Z137" i="74"/>
  <c r="F137" i="74"/>
  <c r="X137" i="74"/>
  <c r="R137" i="74"/>
  <c r="O137" i="74"/>
  <c r="N137" i="74"/>
  <c r="M137" i="74"/>
  <c r="L137" i="74"/>
  <c r="K137" i="74"/>
  <c r="AC141" i="74"/>
  <c r="M141" i="74"/>
  <c r="AD141" i="74"/>
  <c r="L141" i="74"/>
  <c r="AB141" i="74"/>
  <c r="K141" i="74"/>
  <c r="T141" i="74"/>
  <c r="R141" i="74"/>
  <c r="S141" i="74"/>
  <c r="N141" i="74"/>
  <c r="J141" i="74"/>
  <c r="I141" i="74"/>
  <c r="H141" i="74"/>
  <c r="AF141" i="74"/>
  <c r="G141" i="74"/>
  <c r="AE141" i="74"/>
  <c r="F141" i="74"/>
  <c r="AF113" i="74"/>
  <c r="Y123" i="74"/>
  <c r="AB129" i="74"/>
  <c r="O131" i="74"/>
  <c r="AF133" i="74"/>
  <c r="AE139" i="74"/>
  <c r="Q141" i="74"/>
  <c r="Z146" i="74"/>
  <c r="J146" i="74"/>
  <c r="Q146" i="74"/>
  <c r="P146" i="74"/>
  <c r="AF146" i="74"/>
  <c r="O146" i="74"/>
  <c r="AB146" i="74"/>
  <c r="G146" i="74"/>
  <c r="E146" i="74"/>
  <c r="AA146" i="74"/>
  <c r="F146" i="74"/>
  <c r="Y146" i="74"/>
  <c r="U146" i="74"/>
  <c r="T146" i="74"/>
  <c r="S146" i="74"/>
  <c r="R146" i="74"/>
  <c r="N146" i="74"/>
  <c r="M146" i="74"/>
  <c r="G41" i="74"/>
  <c r="G112" i="74"/>
  <c r="AE143" i="74"/>
  <c r="O143" i="74"/>
  <c r="R143" i="74"/>
  <c r="Q143" i="74"/>
  <c r="P143" i="74"/>
  <c r="L143" i="74"/>
  <c r="J143" i="74"/>
  <c r="AF143" i="74"/>
  <c r="K143" i="74"/>
  <c r="AD143" i="74"/>
  <c r="I143" i="74"/>
  <c r="H143" i="74"/>
  <c r="G143" i="74"/>
  <c r="AC143" i="74"/>
  <c r="F143" i="74"/>
  <c r="AB143" i="74"/>
  <c r="E143" i="74"/>
  <c r="AA143" i="74"/>
  <c r="H41" i="74"/>
  <c r="H112" i="74"/>
  <c r="W119" i="74"/>
  <c r="G119" i="74"/>
  <c r="X119" i="74"/>
  <c r="F119" i="74"/>
  <c r="V119" i="74"/>
  <c r="E119" i="74"/>
  <c r="U119" i="74"/>
  <c r="T119" i="74"/>
  <c r="S119" i="74"/>
  <c r="Z119" i="74"/>
  <c r="Y119" i="74"/>
  <c r="R119" i="74"/>
  <c r="Q119" i="74"/>
  <c r="P119" i="74"/>
  <c r="AE127" i="74"/>
  <c r="O127" i="74"/>
  <c r="Q127" i="74"/>
  <c r="P127" i="74"/>
  <c r="R127" i="74"/>
  <c r="N127" i="74"/>
  <c r="M127" i="74"/>
  <c r="J127" i="74"/>
  <c r="AF127" i="74"/>
  <c r="I127" i="74"/>
  <c r="AD127" i="74"/>
  <c r="H127" i="74"/>
  <c r="AC127" i="74"/>
  <c r="G127" i="74"/>
  <c r="AB127" i="74"/>
  <c r="F127" i="74"/>
  <c r="W135" i="74"/>
  <c r="G135" i="74"/>
  <c r="AA135" i="74"/>
  <c r="J135" i="74"/>
  <c r="Z135" i="74"/>
  <c r="I135" i="74"/>
  <c r="AB135" i="74"/>
  <c r="F135" i="74"/>
  <c r="Y135" i="74"/>
  <c r="E135" i="74"/>
  <c r="X135" i="74"/>
  <c r="U135" i="74"/>
  <c r="T135" i="74"/>
  <c r="S135" i="74"/>
  <c r="R135" i="74"/>
  <c r="Q135" i="74"/>
  <c r="F123" i="74"/>
  <c r="K127" i="74"/>
  <c r="J139" i="74"/>
  <c r="S143" i="74"/>
  <c r="V146" i="74"/>
  <c r="H119" i="74"/>
  <c r="G123" i="74"/>
  <c r="W146" i="74"/>
  <c r="J41" i="74"/>
  <c r="J112" i="74"/>
  <c r="H123" i="74"/>
  <c r="M139" i="74"/>
  <c r="I84" i="74"/>
  <c r="I123" i="74"/>
  <c r="V125" i="74"/>
  <c r="V149" i="74" s="1"/>
  <c r="U129" i="74"/>
  <c r="N139" i="74"/>
  <c r="J123" i="74"/>
  <c r="W125" i="74"/>
  <c r="W149" i="74" s="1"/>
  <c r="F131" i="74"/>
  <c r="Y133" i="74"/>
  <c r="M135" i="74"/>
  <c r="Z139" i="74"/>
  <c r="L119" i="74"/>
  <c r="AC121" i="74"/>
  <c r="L123" i="74"/>
  <c r="AF125" i="74"/>
  <c r="V127" i="74"/>
  <c r="Y129" i="74"/>
  <c r="G131" i="74"/>
  <c r="Z133" i="74"/>
  <c r="N135" i="74"/>
  <c r="AB139" i="74"/>
  <c r="E141" i="74"/>
  <c r="X143" i="74"/>
  <c r="AE146" i="74"/>
  <c r="M119" i="74"/>
  <c r="AF121" i="74"/>
  <c r="W127" i="74"/>
  <c r="Z129" i="74"/>
  <c r="AD133" i="74"/>
  <c r="O135" i="74"/>
  <c r="O141" i="74"/>
  <c r="Y143" i="74"/>
  <c r="F41" i="74"/>
  <c r="F112" i="74"/>
  <c r="N143" i="74"/>
  <c r="L146" i="74"/>
  <c r="AA123" i="74"/>
  <c r="K123" i="74"/>
  <c r="T123" i="74"/>
  <c r="S123" i="74"/>
  <c r="R123" i="74"/>
  <c r="P123" i="74"/>
  <c r="Q123" i="74"/>
  <c r="W123" i="74"/>
  <c r="V123" i="74"/>
  <c r="U123" i="74"/>
  <c r="O123" i="74"/>
  <c r="N123" i="74"/>
  <c r="S131" i="74"/>
  <c r="AD131" i="74"/>
  <c r="M131" i="74"/>
  <c r="AC131" i="74"/>
  <c r="L131" i="74"/>
  <c r="AE131" i="74"/>
  <c r="J131" i="74"/>
  <c r="H131" i="74"/>
  <c r="AB131" i="74"/>
  <c r="I131" i="74"/>
  <c r="AA131" i="74"/>
  <c r="W131" i="74"/>
  <c r="R131" i="74"/>
  <c r="V131" i="74"/>
  <c r="U131" i="74"/>
  <c r="T131" i="74"/>
  <c r="AA139" i="74"/>
  <c r="K139" i="74"/>
  <c r="W139" i="74"/>
  <c r="F139" i="74"/>
  <c r="V139" i="74"/>
  <c r="E139" i="74"/>
  <c r="X139" i="74"/>
  <c r="U139" i="74"/>
  <c r="T139" i="74"/>
  <c r="Y139" i="74"/>
  <c r="S139" i="74"/>
  <c r="R139" i="74"/>
  <c r="Q139" i="74"/>
  <c r="P139" i="74"/>
  <c r="O139" i="74"/>
  <c r="L127" i="74"/>
  <c r="H135" i="74"/>
  <c r="L139" i="74"/>
  <c r="T143" i="74"/>
  <c r="I119" i="74"/>
  <c r="S127" i="74"/>
  <c r="K135" i="74"/>
  <c r="U143" i="74"/>
  <c r="X146" i="74"/>
  <c r="J119" i="74"/>
  <c r="AA121" i="74"/>
  <c r="T127" i="74"/>
  <c r="E131" i="74"/>
  <c r="X133" i="74"/>
  <c r="L135" i="74"/>
  <c r="AE137" i="74"/>
  <c r="V143" i="74"/>
  <c r="AC146" i="74"/>
  <c r="K119" i="74"/>
  <c r="AB121" i="74"/>
  <c r="U127" i="74"/>
  <c r="V129" i="74"/>
  <c r="AF137" i="74"/>
  <c r="W143" i="74"/>
  <c r="AD146" i="74"/>
  <c r="N119" i="74"/>
  <c r="X123" i="74"/>
  <c r="X127" i="74"/>
  <c r="AA129" i="74"/>
  <c r="N131" i="74"/>
  <c r="AE133" i="74"/>
  <c r="P135" i="74"/>
  <c r="AD139" i="74"/>
  <c r="P141" i="74"/>
  <c r="Z143" i="74"/>
  <c r="X144" i="74"/>
  <c r="H144" i="74"/>
  <c r="AD144" i="74"/>
  <c r="M144" i="74"/>
  <c r="AC144" i="74"/>
  <c r="L144" i="74"/>
  <c r="AB144" i="74"/>
  <c r="K144" i="74"/>
  <c r="N144" i="74"/>
  <c r="I144" i="74"/>
  <c r="J144" i="74"/>
  <c r="AF144" i="74"/>
  <c r="O144" i="74"/>
  <c r="E41" i="74"/>
  <c r="E112" i="74"/>
  <c r="T124" i="74"/>
  <c r="AF124" i="74"/>
  <c r="O124" i="74"/>
  <c r="AE124" i="74"/>
  <c r="N124" i="74"/>
  <c r="R124" i="74"/>
  <c r="Q124" i="74"/>
  <c r="P124" i="74"/>
  <c r="X128" i="74"/>
  <c r="H128" i="74"/>
  <c r="AC128" i="74"/>
  <c r="L128" i="74"/>
  <c r="AB128" i="74"/>
  <c r="K128" i="74"/>
  <c r="O128" i="74"/>
  <c r="M128" i="74"/>
  <c r="N128" i="74"/>
  <c r="AF128" i="74"/>
  <c r="AF136" i="74"/>
  <c r="P136" i="74"/>
  <c r="V136" i="74"/>
  <c r="E136" i="74"/>
  <c r="U136" i="74"/>
  <c r="AA136" i="74"/>
  <c r="H136" i="74"/>
  <c r="Z136" i="74"/>
  <c r="G136" i="74"/>
  <c r="Y136" i="74"/>
  <c r="F136" i="74"/>
  <c r="T140" i="74"/>
  <c r="R140" i="74"/>
  <c r="Q140" i="74"/>
  <c r="X140" i="74"/>
  <c r="E140" i="74"/>
  <c r="W140" i="74"/>
  <c r="V140" i="74"/>
  <c r="F120" i="74"/>
  <c r="AB120" i="74"/>
  <c r="W124" i="74"/>
  <c r="G128" i="74"/>
  <c r="AC136" i="74"/>
  <c r="F140" i="74"/>
  <c r="AB140" i="74"/>
  <c r="P144" i="74"/>
  <c r="AB132" i="74"/>
  <c r="L132" i="74"/>
  <c r="X132" i="74"/>
  <c r="G132" i="74"/>
  <c r="W132" i="74"/>
  <c r="F132" i="74"/>
  <c r="AD132" i="74"/>
  <c r="J132" i="74"/>
  <c r="AC132" i="74"/>
  <c r="I132" i="74"/>
  <c r="AA132" i="74"/>
  <c r="H132" i="74"/>
  <c r="G120" i="74"/>
  <c r="AC120" i="74"/>
  <c r="X124" i="74"/>
  <c r="I128" i="74"/>
  <c r="AE132" i="74"/>
  <c r="AD136" i="74"/>
  <c r="G140" i="74"/>
  <c r="AC140" i="74"/>
  <c r="Q144" i="74"/>
  <c r="H120" i="74"/>
  <c r="Y124" i="74"/>
  <c r="J128" i="74"/>
  <c r="AF132" i="74"/>
  <c r="I136" i="74"/>
  <c r="AE136" i="74"/>
  <c r="H140" i="74"/>
  <c r="AD140" i="74"/>
  <c r="R144" i="74"/>
  <c r="AF120" i="74"/>
  <c r="P120" i="74"/>
  <c r="S120" i="74"/>
  <c r="R120" i="74"/>
  <c r="W120" i="74"/>
  <c r="U120" i="74"/>
  <c r="V120" i="74"/>
  <c r="I120" i="74"/>
  <c r="AE120" i="74"/>
  <c r="Z124" i="74"/>
  <c r="P128" i="74"/>
  <c r="E132" i="74"/>
  <c r="J136" i="74"/>
  <c r="I140" i="74"/>
  <c r="AE140" i="74"/>
  <c r="S144" i="74"/>
  <c r="B145" i="74"/>
  <c r="AD118" i="74"/>
  <c r="N118" i="74"/>
  <c r="R122" i="74"/>
  <c r="V126" i="74"/>
  <c r="F126" i="74"/>
  <c r="Z130" i="74"/>
  <c r="J130" i="74"/>
  <c r="AD134" i="74"/>
  <c r="N134" i="74"/>
  <c r="R138" i="74"/>
  <c r="J118" i="74"/>
  <c r="AA118" i="74"/>
  <c r="H122" i="74"/>
  <c r="Y122" i="74"/>
  <c r="T126" i="74"/>
  <c r="Q130" i="74"/>
  <c r="M134" i="74"/>
  <c r="AE134" i="74"/>
  <c r="K138" i="74"/>
  <c r="AB138" i="74"/>
  <c r="K118" i="74"/>
  <c r="AB118" i="74"/>
  <c r="I122" i="74"/>
  <c r="Z122" i="74"/>
  <c r="U126" i="74"/>
  <c r="R130" i="74"/>
  <c r="O134" i="74"/>
  <c r="AF134" i="74"/>
  <c r="L138" i="74"/>
  <c r="AC138" i="74"/>
  <c r="U118" i="73"/>
  <c r="X118" i="73"/>
  <c r="T117" i="73"/>
  <c r="AE118" i="73"/>
  <c r="O125" i="73"/>
  <c r="T118" i="73"/>
  <c r="W118" i="73"/>
  <c r="R117" i="73"/>
  <c r="W117" i="73"/>
  <c r="AF118" i="73"/>
  <c r="AJ117" i="73"/>
  <c r="AK118" i="73"/>
  <c r="P125" i="73"/>
  <c r="Q125" i="73"/>
  <c r="AN117" i="73"/>
  <c r="AN118" i="73"/>
  <c r="R125" i="73"/>
  <c r="AO117" i="73"/>
  <c r="S125" i="73"/>
  <c r="T125" i="73"/>
  <c r="W126" i="73"/>
  <c r="X126" i="73"/>
  <c r="Y126" i="73"/>
  <c r="AL126" i="73"/>
  <c r="AA124" i="73"/>
  <c r="AM126" i="73"/>
  <c r="AN126" i="73"/>
  <c r="W122" i="73"/>
  <c r="AO126" i="73"/>
  <c r="X122" i="73"/>
  <c r="AP126" i="73"/>
  <c r="AP122" i="73"/>
  <c r="AK125" i="73"/>
  <c r="P118" i="73"/>
  <c r="AQ122" i="73"/>
  <c r="L125" i="73"/>
  <c r="AL125" i="73"/>
  <c r="Q118" i="73"/>
  <c r="AR122" i="73"/>
  <c r="M125" i="73"/>
  <c r="AM125" i="73"/>
  <c r="AS122" i="73"/>
  <c r="N125" i="73"/>
  <c r="AN125" i="73"/>
  <c r="AC124" i="73"/>
  <c r="P120" i="73"/>
  <c r="R119" i="73"/>
  <c r="Q120" i="73"/>
  <c r="T121" i="73"/>
  <c r="F124" i="73"/>
  <c r="AE124" i="73"/>
  <c r="S119" i="73"/>
  <c r="R120" i="73"/>
  <c r="U121" i="73"/>
  <c r="I124" i="73"/>
  <c r="AJ124" i="73"/>
  <c r="T119" i="73"/>
  <c r="U119" i="73"/>
  <c r="W121" i="73"/>
  <c r="K124" i="73"/>
  <c r="AL124" i="73"/>
  <c r="V119" i="73"/>
  <c r="AO121" i="73"/>
  <c r="L124" i="73"/>
  <c r="AO124" i="73"/>
  <c r="W119" i="73"/>
  <c r="W116" i="73"/>
  <c r="AJ120" i="73"/>
  <c r="AQ124" i="73"/>
  <c r="J126" i="73"/>
  <c r="AP120" i="73"/>
  <c r="U124" i="73"/>
  <c r="O126" i="73"/>
  <c r="AR119" i="73"/>
  <c r="AQ120" i="73"/>
  <c r="T122" i="73"/>
  <c r="AN123" i="73"/>
  <c r="V124" i="73"/>
  <c r="T126" i="73"/>
  <c r="AP118" i="73"/>
  <c r="AS120" i="73"/>
  <c r="U122" i="73"/>
  <c r="Y124" i="73"/>
  <c r="AH125" i="73"/>
  <c r="U126" i="73"/>
  <c r="E124" i="73"/>
  <c r="AD124" i="73"/>
  <c r="S120" i="73"/>
  <c r="V121" i="73"/>
  <c r="J124" i="73"/>
  <c r="AK124" i="73"/>
  <c r="T120" i="73"/>
  <c r="X120" i="73"/>
  <c r="V116" i="73"/>
  <c r="Y120" i="73"/>
  <c r="M124" i="73"/>
  <c r="AP124" i="73"/>
  <c r="AQ126" i="73"/>
  <c r="AA119" i="73"/>
  <c r="R124" i="73"/>
  <c r="AR126" i="73"/>
  <c r="AP116" i="73"/>
  <c r="AN119" i="73"/>
  <c r="AK120" i="73"/>
  <c r="S123" i="73"/>
  <c r="S124" i="73"/>
  <c r="AR124" i="73"/>
  <c r="K126" i="73"/>
  <c r="AP119" i="73"/>
  <c r="AO120" i="73"/>
  <c r="V123" i="73"/>
  <c r="T124" i="73"/>
  <c r="AS124" i="73"/>
  <c r="L126" i="73"/>
  <c r="AQ119" i="73"/>
  <c r="AM123" i="73"/>
  <c r="O118" i="73"/>
  <c r="N127" i="73"/>
  <c r="O127" i="73"/>
  <c r="R127" i="73"/>
  <c r="S127" i="73"/>
  <c r="T127" i="73"/>
  <c r="U127" i="73"/>
  <c r="V127" i="73"/>
  <c r="W127" i="73"/>
  <c r="W123" i="73"/>
  <c r="AO123" i="73"/>
  <c r="F123" i="73"/>
  <c r="X123" i="73"/>
  <c r="AP123" i="73"/>
  <c r="G123" i="73"/>
  <c r="Y123" i="73"/>
  <c r="AQ123" i="73"/>
  <c r="H123" i="73"/>
  <c r="Z123" i="73"/>
  <c r="Z145" i="73" s="1"/>
  <c r="AR123" i="73"/>
  <c r="I123" i="73"/>
  <c r="AA123" i="73"/>
  <c r="AS123" i="73"/>
  <c r="J123" i="73"/>
  <c r="AB123" i="73"/>
  <c r="K123" i="73"/>
  <c r="AC123" i="73"/>
  <c r="L123" i="73"/>
  <c r="AD123" i="73"/>
  <c r="M123" i="73"/>
  <c r="AE123" i="73"/>
  <c r="N123" i="73"/>
  <c r="AF123" i="73"/>
  <c r="O123" i="73"/>
  <c r="AG123" i="73"/>
  <c r="P123" i="73"/>
  <c r="AH123" i="73"/>
  <c r="Q123" i="73"/>
  <c r="AI123" i="73"/>
  <c r="R123" i="73"/>
  <c r="AL123" i="73"/>
  <c r="F119" i="73"/>
  <c r="AC119" i="73"/>
  <c r="G120" i="73"/>
  <c r="AA120" i="73"/>
  <c r="G119" i="73"/>
  <c r="AD119" i="73"/>
  <c r="H120" i="73"/>
  <c r="AC120" i="73"/>
  <c r="H119" i="73"/>
  <c r="AE119" i="73"/>
  <c r="I120" i="73"/>
  <c r="AD120" i="73"/>
  <c r="AG118" i="73"/>
  <c r="J119" i="73"/>
  <c r="AI119" i="73"/>
  <c r="J120" i="73"/>
  <c r="AE120" i="73"/>
  <c r="H118" i="73"/>
  <c r="AH118" i="73"/>
  <c r="K119" i="73"/>
  <c r="AJ119" i="73"/>
  <c r="K120" i="73"/>
  <c r="AF120" i="73"/>
  <c r="L118" i="73"/>
  <c r="L119" i="73"/>
  <c r="AK119" i="73"/>
  <c r="M120" i="73"/>
  <c r="AG120" i="73"/>
  <c r="M118" i="73"/>
  <c r="M119" i="73"/>
  <c r="AL119" i="73"/>
  <c r="N120" i="73"/>
  <c r="AH120" i="73"/>
  <c r="AB119" i="73"/>
  <c r="Z120" i="73"/>
  <c r="N119" i="73"/>
  <c r="O120" i="73"/>
  <c r="X117" i="73"/>
  <c r="AQ117" i="73"/>
  <c r="AR117" i="73"/>
  <c r="G117" i="73"/>
  <c r="Z117" i="73"/>
  <c r="AS117" i="73"/>
  <c r="H117" i="73"/>
  <c r="AA117" i="73"/>
  <c r="J117" i="73"/>
  <c r="AC117" i="73"/>
  <c r="K117" i="73"/>
  <c r="AD117" i="73"/>
  <c r="L117" i="73"/>
  <c r="AE117" i="73"/>
  <c r="AF117" i="73"/>
  <c r="N117" i="73"/>
  <c r="AG117" i="73"/>
  <c r="O117" i="73"/>
  <c r="AS115" i="73"/>
  <c r="AC115" i="73"/>
  <c r="M115" i="73"/>
  <c r="AR115" i="73"/>
  <c r="AQ115" i="73"/>
  <c r="Z115" i="73"/>
  <c r="I115" i="73"/>
  <c r="AP115" i="73"/>
  <c r="Y115" i="73"/>
  <c r="H115" i="73"/>
  <c r="X115" i="73"/>
  <c r="AF116" i="73"/>
  <c r="P116" i="73"/>
  <c r="AH116" i="73"/>
  <c r="Q116" i="73"/>
  <c r="AG116" i="73"/>
  <c r="O116" i="73"/>
  <c r="AE116" i="73"/>
  <c r="N116" i="73"/>
  <c r="X116" i="73"/>
  <c r="AR116" i="73"/>
  <c r="F115" i="73"/>
  <c r="AD115" i="73"/>
  <c r="E116" i="73"/>
  <c r="Y116" i="73"/>
  <c r="AS116" i="73"/>
  <c r="AE115" i="73"/>
  <c r="F116" i="73"/>
  <c r="Z116" i="73"/>
  <c r="AE121" i="73"/>
  <c r="O121" i="73"/>
  <c r="AC121" i="73"/>
  <c r="L121" i="73"/>
  <c r="AS121" i="73"/>
  <c r="AB121" i="73"/>
  <c r="K121" i="73"/>
  <c r="AR121" i="73"/>
  <c r="AA121" i="73"/>
  <c r="J121" i="73"/>
  <c r="AQ121" i="73"/>
  <c r="Z121" i="73"/>
  <c r="X121" i="73"/>
  <c r="J40" i="73"/>
  <c r="K115" i="73"/>
  <c r="AF115" i="73"/>
  <c r="G116" i="73"/>
  <c r="AA116" i="73"/>
  <c r="E121" i="73"/>
  <c r="Y121" i="73"/>
  <c r="AH122" i="73"/>
  <c r="R122" i="73"/>
  <c r="AG122" i="73"/>
  <c r="AJ122" i="73"/>
  <c r="Q122" i="73"/>
  <c r="AI122" i="73"/>
  <c r="P122" i="73"/>
  <c r="AF122" i="73"/>
  <c r="O122" i="73"/>
  <c r="AE122" i="73"/>
  <c r="N122" i="73"/>
  <c r="Y122" i="73"/>
  <c r="H116" i="73"/>
  <c r="AB116" i="73"/>
  <c r="F121" i="73"/>
  <c r="AD121" i="73"/>
  <c r="E122" i="73"/>
  <c r="Z122" i="73"/>
  <c r="AH115" i="73"/>
  <c r="I116" i="73"/>
  <c r="AC116" i="73"/>
  <c r="G121" i="73"/>
  <c r="AF121" i="73"/>
  <c r="F122" i="73"/>
  <c r="AA122" i="73"/>
  <c r="AE129" i="73"/>
  <c r="AD129" i="73"/>
  <c r="AB129" i="73"/>
  <c r="AS129" i="73"/>
  <c r="AA129" i="73"/>
  <c r="AR129" i="73"/>
  <c r="Z129" i="73"/>
  <c r="AQ129" i="73"/>
  <c r="Y129" i="73"/>
  <c r="AL129" i="73"/>
  <c r="O115" i="73"/>
  <c r="AI115" i="73"/>
  <c r="J116" i="73"/>
  <c r="AD116" i="73"/>
  <c r="H121" i="73"/>
  <c r="AG121" i="73"/>
  <c r="G122" i="73"/>
  <c r="AB122" i="73"/>
  <c r="Q129" i="73"/>
  <c r="AM129" i="73"/>
  <c r="P115" i="73"/>
  <c r="AJ115" i="73"/>
  <c r="K116" i="73"/>
  <c r="AI116" i="73"/>
  <c r="I121" i="73"/>
  <c r="AH121" i="73"/>
  <c r="H122" i="73"/>
  <c r="AC122" i="73"/>
  <c r="R129" i="73"/>
  <c r="AN129" i="73"/>
  <c r="Q115" i="73"/>
  <c r="AK115" i="73"/>
  <c r="L116" i="73"/>
  <c r="AJ116" i="73"/>
  <c r="M121" i="73"/>
  <c r="AI121" i="73"/>
  <c r="I122" i="73"/>
  <c r="AD122" i="73"/>
  <c r="AD126" i="73"/>
  <c r="N126" i="73"/>
  <c r="AS126" i="73"/>
  <c r="AC126" i="73"/>
  <c r="M126" i="73"/>
  <c r="AK126" i="73"/>
  <c r="S126" i="73"/>
  <c r="AJ126" i="73"/>
  <c r="R126" i="73"/>
  <c r="AI126" i="73"/>
  <c r="Q126" i="73"/>
  <c r="AH126" i="73"/>
  <c r="P126" i="73"/>
  <c r="Z126" i="73"/>
  <c r="AG127" i="73"/>
  <c r="Q127" i="73"/>
  <c r="AF127" i="73"/>
  <c r="P127" i="73"/>
  <c r="AS127" i="73"/>
  <c r="AA127" i="73"/>
  <c r="I127" i="73"/>
  <c r="AR127" i="73"/>
  <c r="Z127" i="73"/>
  <c r="H127" i="73"/>
  <c r="AQ127" i="73"/>
  <c r="Y127" i="73"/>
  <c r="G127" i="73"/>
  <c r="AP127" i="73"/>
  <c r="X127" i="73"/>
  <c r="F127" i="73"/>
  <c r="AD127" i="73"/>
  <c r="S129" i="73"/>
  <c r="AO129" i="73"/>
  <c r="R115" i="73"/>
  <c r="AL115" i="73"/>
  <c r="M116" i="73"/>
  <c r="AK116" i="73"/>
  <c r="N121" i="73"/>
  <c r="AJ121" i="73"/>
  <c r="J122" i="73"/>
  <c r="AK122" i="73"/>
  <c r="E126" i="73"/>
  <c r="AA126" i="73"/>
  <c r="E127" i="73"/>
  <c r="AE127" i="73"/>
  <c r="T129" i="73"/>
  <c r="AP129" i="73"/>
  <c r="S115" i="73"/>
  <c r="AM115" i="73"/>
  <c r="R116" i="73"/>
  <c r="AL116" i="73"/>
  <c r="P121" i="73"/>
  <c r="AK121" i="73"/>
  <c r="K122" i="73"/>
  <c r="AL122" i="73"/>
  <c r="F126" i="73"/>
  <c r="AB126" i="73"/>
  <c r="J127" i="73"/>
  <c r="AH127" i="73"/>
  <c r="U129" i="73"/>
  <c r="T115" i="73"/>
  <c r="AN115" i="73"/>
  <c r="S116" i="73"/>
  <c r="AM116" i="73"/>
  <c r="AL118" i="73"/>
  <c r="V118" i="73"/>
  <c r="F118" i="73"/>
  <c r="AS118" i="73"/>
  <c r="AB118" i="73"/>
  <c r="K118" i="73"/>
  <c r="AR118" i="73"/>
  <c r="AA118" i="73"/>
  <c r="J118" i="73"/>
  <c r="AQ118" i="73"/>
  <c r="Z118" i="73"/>
  <c r="I118" i="73"/>
  <c r="Y118" i="73"/>
  <c r="Q121" i="73"/>
  <c r="AL121" i="73"/>
  <c r="L122" i="73"/>
  <c r="AM122" i="73"/>
  <c r="G126" i="73"/>
  <c r="AE126" i="73"/>
  <c r="K127" i="73"/>
  <c r="AI127" i="73"/>
  <c r="V129" i="73"/>
  <c r="U115" i="73"/>
  <c r="AO115" i="73"/>
  <c r="T116" i="73"/>
  <c r="AN116" i="73"/>
  <c r="E118" i="73"/>
  <c r="AC118" i="73"/>
  <c r="AO119" i="73"/>
  <c r="Y119" i="73"/>
  <c r="I119" i="73"/>
  <c r="AH119" i="73"/>
  <c r="Q119" i="73"/>
  <c r="AG119" i="73"/>
  <c r="P119" i="73"/>
  <c r="AF119" i="73"/>
  <c r="O119" i="73"/>
  <c r="X119" i="73"/>
  <c r="AS119" i="73"/>
  <c r="R121" i="73"/>
  <c r="AM121" i="73"/>
  <c r="M122" i="73"/>
  <c r="AN122" i="73"/>
  <c r="AQ125" i="73"/>
  <c r="AA125" i="73"/>
  <c r="K125" i="73"/>
  <c r="AP125" i="73"/>
  <c r="Z125" i="73"/>
  <c r="J125" i="73"/>
  <c r="AB125" i="73"/>
  <c r="H125" i="73"/>
  <c r="AS125" i="73"/>
  <c r="Y125" i="73"/>
  <c r="G125" i="73"/>
  <c r="AR125" i="73"/>
  <c r="X125" i="73"/>
  <c r="F125" i="73"/>
  <c r="AO125" i="73"/>
  <c r="W125" i="73"/>
  <c r="E125" i="73"/>
  <c r="AF125" i="73"/>
  <c r="H126" i="73"/>
  <c r="AF126" i="73"/>
  <c r="L127" i="73"/>
  <c r="AJ127" i="73"/>
  <c r="W129" i="73"/>
  <c r="V115" i="73"/>
  <c r="U116" i="73"/>
  <c r="AO116" i="73"/>
  <c r="G118" i="73"/>
  <c r="AD118" i="73"/>
  <c r="E119" i="73"/>
  <c r="Z119" i="73"/>
  <c r="S121" i="73"/>
  <c r="AN121" i="73"/>
  <c r="S122" i="73"/>
  <c r="AO122" i="73"/>
  <c r="AN124" i="73"/>
  <c r="X124" i="73"/>
  <c r="H124" i="73"/>
  <c r="AM124" i="73"/>
  <c r="W124" i="73"/>
  <c r="G124" i="73"/>
  <c r="AI124" i="73"/>
  <c r="Q124" i="73"/>
  <c r="AH124" i="73"/>
  <c r="P124" i="73"/>
  <c r="AG124" i="73"/>
  <c r="O124" i="73"/>
  <c r="AF124" i="73"/>
  <c r="N124" i="73"/>
  <c r="AB124" i="73"/>
  <c r="I125" i="73"/>
  <c r="AG125" i="73"/>
  <c r="I126" i="73"/>
  <c r="AG126" i="73"/>
  <c r="M127" i="73"/>
  <c r="AK127" i="73"/>
  <c r="X129" i="73"/>
  <c r="AD130" i="73"/>
  <c r="AS130" i="73"/>
  <c r="AC130" i="73"/>
  <c r="AE130" i="73"/>
  <c r="AB130" i="73"/>
  <c r="AA130" i="73"/>
  <c r="AR130" i="73"/>
  <c r="Z130" i="73"/>
  <c r="AL130" i="73"/>
  <c r="AR120" i="73"/>
  <c r="AB120" i="73"/>
  <c r="L120" i="73"/>
  <c r="U120" i="73"/>
  <c r="AL120" i="73"/>
  <c r="AI117" i="73"/>
  <c r="S117" i="73"/>
  <c r="U117" i="73"/>
  <c r="AL117" i="73"/>
  <c r="E120" i="73"/>
  <c r="V120" i="73"/>
  <c r="AM120" i="73"/>
  <c r="E117" i="73"/>
  <c r="V117" i="73"/>
  <c r="AM117" i="73"/>
  <c r="F120" i="73"/>
  <c r="W120" i="73"/>
  <c r="AN120" i="73"/>
  <c r="T123" i="73"/>
  <c r="AJ123" i="73"/>
  <c r="E123" i="73"/>
  <c r="U123" i="73"/>
  <c r="E224" i="52"/>
  <c r="S45" i="52"/>
  <c r="S46" i="52"/>
  <c r="S47" i="52"/>
  <c r="Q165" i="56"/>
  <c r="D142" i="66"/>
  <c r="D106" i="66"/>
  <c r="Q168" i="57"/>
  <c r="P168" i="57"/>
  <c r="Q162" i="57"/>
  <c r="R151" i="57"/>
  <c r="R152" i="57"/>
  <c r="R153" i="57"/>
  <c r="R154" i="57"/>
  <c r="R155" i="57"/>
  <c r="R156" i="57"/>
  <c r="R157" i="57"/>
  <c r="R158" i="57"/>
  <c r="R159" i="57"/>
  <c r="R160" i="57"/>
  <c r="C94" i="57"/>
  <c r="D59" i="57"/>
  <c r="D94" i="57"/>
  <c r="D58" i="57"/>
  <c r="D57" i="57"/>
  <c r="C59" i="57"/>
  <c r="C58" i="57"/>
  <c r="C57" i="57"/>
  <c r="B59" i="57"/>
  <c r="B94" i="57"/>
  <c r="B58" i="57"/>
  <c r="B57" i="57"/>
  <c r="Q168" i="53"/>
  <c r="B163" i="53"/>
  <c r="R195" i="52"/>
  <c r="Q197" i="52"/>
  <c r="Q122" i="52"/>
  <c r="P122" i="52"/>
  <c r="D127" i="56"/>
  <c r="C127" i="56"/>
  <c r="B127" i="56"/>
  <c r="A127" i="56"/>
  <c r="D61" i="56"/>
  <c r="C61" i="56"/>
  <c r="B61" i="56"/>
  <c r="A61" i="56"/>
  <c r="E10" i="72"/>
  <c r="E40" i="72" s="1"/>
  <c r="O149" i="74"/>
  <c r="AC149" i="74"/>
  <c r="R149" i="74"/>
  <c r="AF149" i="74"/>
  <c r="AE149" i="74"/>
  <c r="AD149" i="74"/>
  <c r="AA149" i="74"/>
  <c r="E149" i="74"/>
  <c r="Q169" i="72"/>
  <c r="P169" i="72"/>
  <c r="O169" i="72"/>
  <c r="N169" i="72"/>
  <c r="M169" i="72"/>
  <c r="L169" i="72"/>
  <c r="K169" i="72"/>
  <c r="J169" i="72"/>
  <c r="I169" i="72"/>
  <c r="H169" i="72"/>
  <c r="G169" i="72"/>
  <c r="F169" i="72"/>
  <c r="E169" i="72"/>
  <c r="P162" i="72"/>
  <c r="O162" i="72"/>
  <c r="N162" i="72"/>
  <c r="M162" i="72"/>
  <c r="L162" i="72"/>
  <c r="K162" i="72"/>
  <c r="J162" i="72"/>
  <c r="I162" i="72"/>
  <c r="H162" i="72"/>
  <c r="E162" i="72"/>
  <c r="E168" i="72" s="1"/>
  <c r="AS145" i="72"/>
  <c r="AR145" i="72"/>
  <c r="AQ145" i="72"/>
  <c r="AP145" i="72"/>
  <c r="AO145" i="72"/>
  <c r="AN145" i="72"/>
  <c r="AM145" i="72"/>
  <c r="AL145" i="72"/>
  <c r="AK145" i="72"/>
  <c r="AJ145" i="72"/>
  <c r="AI145" i="72"/>
  <c r="AH145" i="72"/>
  <c r="AG145" i="72"/>
  <c r="AF145" i="72"/>
  <c r="AE145" i="72"/>
  <c r="AD145" i="72"/>
  <c r="AC145" i="72"/>
  <c r="AB145" i="72"/>
  <c r="AA145" i="72"/>
  <c r="Z145" i="72"/>
  <c r="Y145" i="72"/>
  <c r="X145" i="72"/>
  <c r="W145" i="72"/>
  <c r="V145" i="72"/>
  <c r="U145" i="72"/>
  <c r="T145" i="72"/>
  <c r="S145" i="72"/>
  <c r="D137" i="72"/>
  <c r="P137" i="72" s="1"/>
  <c r="C137" i="72"/>
  <c r="B137" i="72"/>
  <c r="A137" i="72"/>
  <c r="D136" i="72"/>
  <c r="R136" i="72" s="1"/>
  <c r="C136" i="72"/>
  <c r="B136" i="72"/>
  <c r="A136" i="72"/>
  <c r="D135" i="72"/>
  <c r="Q135" i="72" s="1"/>
  <c r="C135" i="72"/>
  <c r="B135" i="72"/>
  <c r="A135" i="72"/>
  <c r="D134" i="72"/>
  <c r="R134" i="72" s="1"/>
  <c r="I134" i="72"/>
  <c r="C134" i="72"/>
  <c r="B134" i="72"/>
  <c r="A134" i="72"/>
  <c r="N133" i="72"/>
  <c r="M133" i="72"/>
  <c r="D133" i="72"/>
  <c r="L133" i="72" s="1"/>
  <c r="C133" i="72"/>
  <c r="B133" i="72"/>
  <c r="A133" i="72"/>
  <c r="D132" i="72"/>
  <c r="E132" i="72" s="1"/>
  <c r="M132" i="72"/>
  <c r="C132" i="72"/>
  <c r="B132" i="72"/>
  <c r="A132" i="72"/>
  <c r="D131" i="72"/>
  <c r="G131" i="72" s="1"/>
  <c r="O131" i="72"/>
  <c r="C131" i="72"/>
  <c r="B131" i="72"/>
  <c r="A131" i="72"/>
  <c r="D130" i="72"/>
  <c r="R130" i="72"/>
  <c r="C130" i="72"/>
  <c r="B130" i="72"/>
  <c r="A130" i="72"/>
  <c r="D129" i="72"/>
  <c r="N129" i="72" s="1"/>
  <c r="C129" i="72"/>
  <c r="B129" i="72"/>
  <c r="A129" i="72"/>
  <c r="D128" i="72"/>
  <c r="E128" i="72" s="1"/>
  <c r="C128" i="72"/>
  <c r="B128" i="72"/>
  <c r="A128" i="72"/>
  <c r="R127" i="72"/>
  <c r="Q127" i="72"/>
  <c r="O127" i="72"/>
  <c r="D127" i="72"/>
  <c r="L127" i="72" s="1"/>
  <c r="G127" i="72"/>
  <c r="C127" i="72"/>
  <c r="B127" i="72"/>
  <c r="A127" i="72"/>
  <c r="R126" i="72"/>
  <c r="Q126" i="72"/>
  <c r="P126" i="72"/>
  <c r="O126" i="72"/>
  <c r="N126" i="72"/>
  <c r="K126" i="72"/>
  <c r="D126" i="72"/>
  <c r="I126" i="72" s="1"/>
  <c r="C126" i="72"/>
  <c r="B126" i="72"/>
  <c r="A126" i="72"/>
  <c r="D125" i="72"/>
  <c r="J125" i="72" s="1"/>
  <c r="L125" i="72"/>
  <c r="C125" i="72"/>
  <c r="B125" i="72"/>
  <c r="A125" i="72"/>
  <c r="D124" i="72"/>
  <c r="N124" i="72" s="1"/>
  <c r="C124" i="72"/>
  <c r="B124" i="72"/>
  <c r="A124" i="72"/>
  <c r="D123" i="72"/>
  <c r="O123" i="72" s="1"/>
  <c r="C123" i="72"/>
  <c r="B123" i="72"/>
  <c r="A123" i="72"/>
  <c r="D122" i="72"/>
  <c r="R122" i="72"/>
  <c r="C122" i="72"/>
  <c r="B122" i="72"/>
  <c r="A122" i="72"/>
  <c r="D121" i="72"/>
  <c r="F121" i="72" s="1"/>
  <c r="C121" i="72"/>
  <c r="B121" i="72"/>
  <c r="A121" i="72"/>
  <c r="O120" i="72"/>
  <c r="D120" i="72"/>
  <c r="M120" i="72" s="1"/>
  <c r="C120" i="72"/>
  <c r="B120" i="72"/>
  <c r="A120" i="72"/>
  <c r="D119" i="72"/>
  <c r="G119" i="72" s="1"/>
  <c r="C119" i="72"/>
  <c r="B119" i="72"/>
  <c r="A119" i="72"/>
  <c r="D118" i="72"/>
  <c r="R118" i="72" s="1"/>
  <c r="I118" i="72"/>
  <c r="C118" i="72"/>
  <c r="B118" i="72"/>
  <c r="A118" i="72"/>
  <c r="N117" i="72"/>
  <c r="D117" i="72"/>
  <c r="M117" i="72" s="1"/>
  <c r="C117" i="72"/>
  <c r="B117" i="72"/>
  <c r="A117" i="72"/>
  <c r="G116" i="72"/>
  <c r="D116" i="72"/>
  <c r="F116" i="72" s="1"/>
  <c r="C116" i="72"/>
  <c r="B116" i="72"/>
  <c r="A116" i="72"/>
  <c r="D115" i="72"/>
  <c r="R115" i="72" s="1"/>
  <c r="C115" i="72"/>
  <c r="B115" i="72"/>
  <c r="A115" i="72"/>
  <c r="AS93" i="72"/>
  <c r="AR93" i="72"/>
  <c r="AQ93" i="72"/>
  <c r="AP93" i="72"/>
  <c r="AO93" i="72"/>
  <c r="AN93" i="72"/>
  <c r="AM93" i="72"/>
  <c r="AL93" i="72"/>
  <c r="AK93" i="72"/>
  <c r="AJ93" i="72"/>
  <c r="AI93" i="72"/>
  <c r="AH93" i="72"/>
  <c r="AG93" i="72"/>
  <c r="AF93" i="72"/>
  <c r="AE93" i="72"/>
  <c r="AD93" i="72"/>
  <c r="AC93" i="72"/>
  <c r="AB93" i="72"/>
  <c r="AA93" i="72"/>
  <c r="Z93" i="72"/>
  <c r="Y93" i="72"/>
  <c r="X93" i="72"/>
  <c r="W93" i="72"/>
  <c r="V93" i="72"/>
  <c r="U93" i="72"/>
  <c r="T93" i="72"/>
  <c r="S93" i="72"/>
  <c r="R93" i="72"/>
  <c r="Q93" i="72"/>
  <c r="P93" i="72"/>
  <c r="O93" i="72"/>
  <c r="N93" i="72"/>
  <c r="M93" i="72"/>
  <c r="L93" i="72"/>
  <c r="K93" i="72"/>
  <c r="J93" i="72"/>
  <c r="D93" i="72"/>
  <c r="C93" i="72"/>
  <c r="B93" i="72"/>
  <c r="A93" i="72"/>
  <c r="AS92" i="72"/>
  <c r="AR92" i="72"/>
  <c r="AQ92" i="72"/>
  <c r="AP92" i="72"/>
  <c r="AO92" i="72"/>
  <c r="AN92" i="72"/>
  <c r="AM92" i="72"/>
  <c r="AL92" i="72"/>
  <c r="AK92" i="72"/>
  <c r="AJ92" i="72"/>
  <c r="AI92" i="72"/>
  <c r="AH92" i="72"/>
  <c r="AG92" i="72"/>
  <c r="AF92" i="72"/>
  <c r="AE92" i="72"/>
  <c r="AD92" i="72"/>
  <c r="AC92" i="72"/>
  <c r="AB92" i="72"/>
  <c r="AA92" i="72"/>
  <c r="Z92" i="72"/>
  <c r="Y92" i="72"/>
  <c r="X92" i="72"/>
  <c r="W92" i="72"/>
  <c r="V92" i="72"/>
  <c r="U92" i="72"/>
  <c r="T92" i="72"/>
  <c r="S92" i="72"/>
  <c r="P92" i="72"/>
  <c r="N92" i="72"/>
  <c r="M92" i="72"/>
  <c r="L92" i="72"/>
  <c r="K92" i="72"/>
  <c r="J92" i="72"/>
  <c r="D92" i="72"/>
  <c r="C92" i="72"/>
  <c r="B92" i="72"/>
  <c r="A92" i="72"/>
  <c r="AS91" i="72"/>
  <c r="AR91" i="72"/>
  <c r="AQ91" i="72"/>
  <c r="AP91" i="72"/>
  <c r="AO91" i="72"/>
  <c r="AN91" i="72"/>
  <c r="AM91" i="72"/>
  <c r="AL91" i="72"/>
  <c r="AK91" i="72"/>
  <c r="AJ91" i="72"/>
  <c r="AI91" i="72"/>
  <c r="AH91" i="72"/>
  <c r="AG91" i="72"/>
  <c r="AF91" i="72"/>
  <c r="AE91" i="72"/>
  <c r="AD91" i="72"/>
  <c r="AC91" i="72"/>
  <c r="AB91" i="72"/>
  <c r="AA91" i="72"/>
  <c r="Z91" i="72"/>
  <c r="Y91" i="72"/>
  <c r="X91" i="72"/>
  <c r="W91" i="72"/>
  <c r="V91" i="72"/>
  <c r="U91" i="72"/>
  <c r="T91" i="72"/>
  <c r="S91" i="72"/>
  <c r="R91" i="72"/>
  <c r="Q91" i="72"/>
  <c r="P91" i="72"/>
  <c r="O91" i="72"/>
  <c r="N91" i="72"/>
  <c r="M91" i="72"/>
  <c r="L91" i="72"/>
  <c r="K91" i="72"/>
  <c r="J91" i="72"/>
  <c r="D91" i="72"/>
  <c r="C91" i="72"/>
  <c r="B91" i="72"/>
  <c r="A91" i="72"/>
  <c r="AS90" i="72"/>
  <c r="AR90" i="72"/>
  <c r="AQ90" i="72"/>
  <c r="AP90" i="72"/>
  <c r="AO90" i="72"/>
  <c r="AN90" i="72"/>
  <c r="AM90" i="72"/>
  <c r="AL90" i="72"/>
  <c r="AK90" i="72"/>
  <c r="AJ90" i="72"/>
  <c r="AI90" i="72"/>
  <c r="AH90" i="72"/>
  <c r="AG90" i="72"/>
  <c r="AF90" i="72"/>
  <c r="AE90" i="72"/>
  <c r="AD90" i="72"/>
  <c r="AC90" i="72"/>
  <c r="AB90" i="72"/>
  <c r="AA90" i="72"/>
  <c r="Z90" i="72"/>
  <c r="Y90" i="72"/>
  <c r="X90" i="72"/>
  <c r="W90" i="72"/>
  <c r="V90" i="72"/>
  <c r="U90" i="72"/>
  <c r="T90" i="72"/>
  <c r="S90" i="72"/>
  <c r="R90" i="72"/>
  <c r="Q90" i="72"/>
  <c r="P90" i="72"/>
  <c r="O90" i="72"/>
  <c r="N90" i="72"/>
  <c r="M90" i="72"/>
  <c r="L90" i="72"/>
  <c r="K90" i="72"/>
  <c r="J90" i="72"/>
  <c r="D90" i="72"/>
  <c r="C90" i="72"/>
  <c r="B90" i="72"/>
  <c r="A90" i="72"/>
  <c r="AS89" i="72"/>
  <c r="AR89" i="72"/>
  <c r="AQ89" i="72"/>
  <c r="AP89" i="72"/>
  <c r="AO89" i="72"/>
  <c r="AN89" i="72"/>
  <c r="AM89" i="72"/>
  <c r="AL89" i="72"/>
  <c r="AK89" i="72"/>
  <c r="AJ89" i="72"/>
  <c r="AI89" i="72"/>
  <c r="AH89" i="72"/>
  <c r="AG89" i="72"/>
  <c r="AF89" i="72"/>
  <c r="AE89" i="72"/>
  <c r="AD89" i="72"/>
  <c r="AC89" i="72"/>
  <c r="AB89" i="72"/>
  <c r="AA89" i="72"/>
  <c r="Z89" i="72"/>
  <c r="Y89" i="72"/>
  <c r="X89" i="72"/>
  <c r="W89" i="72"/>
  <c r="V89" i="72"/>
  <c r="U89" i="72"/>
  <c r="T89" i="72"/>
  <c r="S89" i="72"/>
  <c r="R89" i="72"/>
  <c r="Q89" i="72"/>
  <c r="P89" i="72"/>
  <c r="O89" i="72"/>
  <c r="N89" i="72"/>
  <c r="M89" i="72"/>
  <c r="L89" i="72"/>
  <c r="K89" i="72"/>
  <c r="J89" i="72"/>
  <c r="D89" i="72"/>
  <c r="C89" i="72"/>
  <c r="B89" i="72"/>
  <c r="A89" i="72"/>
  <c r="AS88" i="72"/>
  <c r="AR88" i="72"/>
  <c r="AQ88" i="72"/>
  <c r="AP88" i="72"/>
  <c r="AO88" i="72"/>
  <c r="AN88" i="72"/>
  <c r="AM88" i="72"/>
  <c r="AL88" i="72"/>
  <c r="AK88" i="72"/>
  <c r="AJ88" i="72"/>
  <c r="AI88" i="72"/>
  <c r="AB88" i="72"/>
  <c r="AA88" i="72"/>
  <c r="T88" i="72"/>
  <c r="S88" i="72"/>
  <c r="L88" i="72"/>
  <c r="J88" i="72"/>
  <c r="D88" i="72"/>
  <c r="C88" i="72"/>
  <c r="B88" i="72"/>
  <c r="A88" i="72"/>
  <c r="I87" i="72"/>
  <c r="H87" i="72"/>
  <c r="G87" i="72"/>
  <c r="F87" i="72"/>
  <c r="E87" i="72"/>
  <c r="D87" i="72"/>
  <c r="C87" i="72"/>
  <c r="B87" i="72"/>
  <c r="A87" i="72"/>
  <c r="AS86" i="72"/>
  <c r="AR86" i="72"/>
  <c r="AQ86" i="72"/>
  <c r="I86" i="72"/>
  <c r="H86" i="72"/>
  <c r="G86" i="72"/>
  <c r="F86" i="72"/>
  <c r="E86" i="72"/>
  <c r="D86" i="72"/>
  <c r="C86" i="72"/>
  <c r="B86" i="72"/>
  <c r="A86" i="72"/>
  <c r="AS85" i="72"/>
  <c r="AR85" i="72"/>
  <c r="AQ85" i="72"/>
  <c r="AL85" i="72"/>
  <c r="AK85" i="72"/>
  <c r="AD85" i="72"/>
  <c r="AC85" i="72"/>
  <c r="V85" i="72"/>
  <c r="U85" i="72"/>
  <c r="N85" i="72"/>
  <c r="M85" i="72"/>
  <c r="I85" i="72"/>
  <c r="H85" i="72"/>
  <c r="G85" i="72"/>
  <c r="F85" i="72"/>
  <c r="E85" i="72"/>
  <c r="D85" i="72"/>
  <c r="C85" i="72"/>
  <c r="B85" i="72"/>
  <c r="A85" i="72"/>
  <c r="AS84" i="72"/>
  <c r="AR84" i="72"/>
  <c r="AQ84" i="72"/>
  <c r="AB84" i="72"/>
  <c r="AA84" i="72"/>
  <c r="Z84" i="72"/>
  <c r="O84" i="72"/>
  <c r="M84" i="72"/>
  <c r="L84" i="72"/>
  <c r="K84" i="72"/>
  <c r="J84" i="72"/>
  <c r="I84" i="72"/>
  <c r="H84" i="72"/>
  <c r="G84" i="72"/>
  <c r="F84" i="72"/>
  <c r="E84" i="72"/>
  <c r="D84" i="72"/>
  <c r="C84" i="72"/>
  <c r="B84" i="72"/>
  <c r="A84" i="72"/>
  <c r="AS83" i="72"/>
  <c r="AR83" i="72"/>
  <c r="AQ83" i="72"/>
  <c r="I83" i="72"/>
  <c r="H83" i="72"/>
  <c r="G83" i="72"/>
  <c r="F83" i="72"/>
  <c r="E83" i="72"/>
  <c r="D83" i="72"/>
  <c r="C83" i="72"/>
  <c r="B83" i="72"/>
  <c r="A83" i="72"/>
  <c r="AS82" i="72"/>
  <c r="AR82" i="72"/>
  <c r="AQ82" i="72"/>
  <c r="AM82" i="72"/>
  <c r="AL82" i="72"/>
  <c r="AK82" i="72"/>
  <c r="M82" i="72"/>
  <c r="L82" i="72"/>
  <c r="I82" i="72"/>
  <c r="H82" i="72"/>
  <c r="G82" i="72"/>
  <c r="F82" i="72"/>
  <c r="E82" i="72"/>
  <c r="D82" i="72"/>
  <c r="C82" i="72"/>
  <c r="B82" i="72"/>
  <c r="A82" i="72"/>
  <c r="AS81" i="72"/>
  <c r="AR81" i="72"/>
  <c r="AQ81" i="72"/>
  <c r="R81" i="72"/>
  <c r="I81" i="72"/>
  <c r="H81" i="72"/>
  <c r="G81" i="72"/>
  <c r="F81" i="72"/>
  <c r="E81" i="72"/>
  <c r="D81" i="72"/>
  <c r="C81" i="72"/>
  <c r="B81" i="72"/>
  <c r="A81" i="72"/>
  <c r="AS80" i="72"/>
  <c r="AR80" i="72"/>
  <c r="AQ80" i="72"/>
  <c r="AI80" i="72"/>
  <c r="R80" i="72"/>
  <c r="Q80" i="72"/>
  <c r="P80" i="72"/>
  <c r="O80" i="72"/>
  <c r="N80" i="72"/>
  <c r="L80" i="72"/>
  <c r="K80" i="72"/>
  <c r="I80" i="72"/>
  <c r="H80" i="72"/>
  <c r="G80" i="72"/>
  <c r="F80" i="72"/>
  <c r="E80" i="72"/>
  <c r="D80" i="72"/>
  <c r="C80" i="72"/>
  <c r="B80" i="72"/>
  <c r="A80" i="72"/>
  <c r="AS75" i="72"/>
  <c r="AR75" i="72"/>
  <c r="AQ75" i="72"/>
  <c r="AP75" i="72"/>
  <c r="AO75" i="72"/>
  <c r="AN75" i="72"/>
  <c r="AM75" i="72"/>
  <c r="AL75" i="72"/>
  <c r="AK75" i="72"/>
  <c r="AJ75" i="72"/>
  <c r="AI75" i="72"/>
  <c r="AH75" i="72"/>
  <c r="AG75" i="72"/>
  <c r="AF75" i="72"/>
  <c r="AE75" i="72"/>
  <c r="AD75" i="72"/>
  <c r="AC75" i="72"/>
  <c r="AB75" i="72"/>
  <c r="AA75" i="72"/>
  <c r="Z75" i="72"/>
  <c r="Y75" i="72"/>
  <c r="X75" i="72"/>
  <c r="W75" i="72"/>
  <c r="V75" i="72"/>
  <c r="U75" i="72"/>
  <c r="T75" i="72"/>
  <c r="S75" i="72"/>
  <c r="R75" i="72"/>
  <c r="Q75" i="72"/>
  <c r="P75" i="72"/>
  <c r="O75" i="72"/>
  <c r="N75" i="72"/>
  <c r="M75" i="72"/>
  <c r="L75" i="72"/>
  <c r="K75" i="72"/>
  <c r="J75" i="72"/>
  <c r="I75" i="72"/>
  <c r="H75" i="72"/>
  <c r="G75" i="72"/>
  <c r="F75" i="72"/>
  <c r="E75" i="72"/>
  <c r="D56" i="72"/>
  <c r="C56" i="72"/>
  <c r="B56" i="72"/>
  <c r="A56" i="72"/>
  <c r="D55" i="72"/>
  <c r="C55" i="72"/>
  <c r="B55" i="72"/>
  <c r="A55" i="72"/>
  <c r="D54" i="72"/>
  <c r="C54" i="72"/>
  <c r="B54" i="72"/>
  <c r="A54" i="72"/>
  <c r="D53" i="72"/>
  <c r="C53" i="72"/>
  <c r="B53" i="72"/>
  <c r="A53" i="72"/>
  <c r="D52" i="72"/>
  <c r="C52" i="72"/>
  <c r="B52" i="72"/>
  <c r="A52" i="72"/>
  <c r="D51" i="72"/>
  <c r="C51" i="72"/>
  <c r="B51" i="72"/>
  <c r="A51" i="72"/>
  <c r="D50" i="72"/>
  <c r="C50" i="72"/>
  <c r="B50" i="72"/>
  <c r="A50" i="72"/>
  <c r="D49" i="72"/>
  <c r="C49" i="72"/>
  <c r="B49" i="72"/>
  <c r="A49" i="72"/>
  <c r="D48" i="72"/>
  <c r="C48" i="72"/>
  <c r="B48" i="72"/>
  <c r="A48" i="72"/>
  <c r="D47" i="72"/>
  <c r="C47" i="72"/>
  <c r="B47" i="72"/>
  <c r="A47" i="72"/>
  <c r="D46" i="72"/>
  <c r="C46" i="72"/>
  <c r="B46" i="72"/>
  <c r="D45" i="72"/>
  <c r="C45" i="72"/>
  <c r="B45" i="72"/>
  <c r="A45" i="72"/>
  <c r="AS40" i="72"/>
  <c r="AR40" i="72"/>
  <c r="AQ40" i="72"/>
  <c r="I40" i="72"/>
  <c r="H40" i="72"/>
  <c r="G40" i="72"/>
  <c r="F40" i="72"/>
  <c r="R92" i="72"/>
  <c r="Q92" i="72"/>
  <c r="O92" i="72"/>
  <c r="AC88" i="72"/>
  <c r="Z88" i="72"/>
  <c r="Y88" i="72"/>
  <c r="X88" i="72"/>
  <c r="W88" i="72"/>
  <c r="V88" i="72"/>
  <c r="U88" i="72"/>
  <c r="K18" i="72"/>
  <c r="K88" i="72" s="1"/>
  <c r="J17" i="72"/>
  <c r="J87" i="72" s="1"/>
  <c r="AP16" i="72"/>
  <c r="AP86" i="72" s="1"/>
  <c r="AO16" i="72"/>
  <c r="AO86" i="72" s="1"/>
  <c r="AN16" i="72"/>
  <c r="AN86" i="72" s="1"/>
  <c r="AM16" i="72"/>
  <c r="AM86" i="72" s="1"/>
  <c r="AL16" i="72"/>
  <c r="AL86" i="72" s="1"/>
  <c r="AK16" i="72"/>
  <c r="AK86" i="72" s="1"/>
  <c r="AJ16" i="72"/>
  <c r="AJ86" i="72" s="1"/>
  <c r="AI16" i="72"/>
  <c r="AI86" i="72" s="1"/>
  <c r="AH16" i="72"/>
  <c r="AH86" i="72" s="1"/>
  <c r="AG16" i="72"/>
  <c r="AG86" i="72" s="1"/>
  <c r="AF16" i="72"/>
  <c r="AF86" i="72" s="1"/>
  <c r="AE16" i="72"/>
  <c r="AE86" i="72" s="1"/>
  <c r="AD16" i="72"/>
  <c r="AD86" i="72" s="1"/>
  <c r="AC16" i="72"/>
  <c r="AC86" i="72"/>
  <c r="AB16" i="72"/>
  <c r="AB86" i="72"/>
  <c r="AA16" i="72"/>
  <c r="AA86" i="72" s="1"/>
  <c r="Z16" i="72"/>
  <c r="Z86" i="72" s="1"/>
  <c r="Y16" i="72"/>
  <c r="Y86" i="72" s="1"/>
  <c r="X16" i="72"/>
  <c r="X86" i="72" s="1"/>
  <c r="W16" i="72"/>
  <c r="W86" i="72" s="1"/>
  <c r="V16" i="72"/>
  <c r="V86" i="72" s="1"/>
  <c r="U16" i="72"/>
  <c r="U86" i="72" s="1"/>
  <c r="T16" i="72"/>
  <c r="T86" i="72"/>
  <c r="S16" i="72"/>
  <c r="S86" i="72" s="1"/>
  <c r="R16" i="72"/>
  <c r="R86" i="72" s="1"/>
  <c r="Q16" i="72"/>
  <c r="Q86" i="72" s="1"/>
  <c r="P16" i="72"/>
  <c r="P86" i="72" s="1"/>
  <c r="O16" i="72"/>
  <c r="O86" i="72"/>
  <c r="N16" i="72"/>
  <c r="N86" i="72"/>
  <c r="M16" i="72"/>
  <c r="M86" i="72" s="1"/>
  <c r="L16" i="72"/>
  <c r="L86" i="72" s="1"/>
  <c r="K16" i="72"/>
  <c r="K86" i="72" s="1"/>
  <c r="J16" i="72"/>
  <c r="J86" i="72" s="1"/>
  <c r="AP85" i="72"/>
  <c r="AO85" i="72"/>
  <c r="AN85" i="72"/>
  <c r="AM85" i="72"/>
  <c r="AJ85" i="72"/>
  <c r="AI85" i="72"/>
  <c r="AH85" i="72"/>
  <c r="AG85" i="72"/>
  <c r="AF85" i="72"/>
  <c r="AE85" i="72"/>
  <c r="AB85" i="72"/>
  <c r="AA85" i="72"/>
  <c r="Z85" i="72"/>
  <c r="Y85" i="72"/>
  <c r="X85" i="72"/>
  <c r="W85" i="72"/>
  <c r="T85" i="72"/>
  <c r="S85" i="72"/>
  <c r="R85" i="72"/>
  <c r="Q85" i="72"/>
  <c r="P85" i="72"/>
  <c r="O85" i="72"/>
  <c r="L85" i="72"/>
  <c r="K85" i="72"/>
  <c r="J85" i="72"/>
  <c r="AP14" i="72"/>
  <c r="AP84" i="72" s="1"/>
  <c r="AO14" i="72"/>
  <c r="AO84" i="72"/>
  <c r="AN14" i="72"/>
  <c r="AN84" i="72" s="1"/>
  <c r="AM14" i="72"/>
  <c r="AM84" i="72" s="1"/>
  <c r="AL14" i="72"/>
  <c r="AL84" i="72" s="1"/>
  <c r="AK14" i="72"/>
  <c r="AK84" i="72" s="1"/>
  <c r="AJ14" i="72"/>
  <c r="AJ84" i="72"/>
  <c r="AI14" i="72"/>
  <c r="AI84" i="72" s="1"/>
  <c r="AH14" i="72"/>
  <c r="AH84" i="72" s="1"/>
  <c r="AG14" i="72"/>
  <c r="AG84" i="72"/>
  <c r="AF14" i="72"/>
  <c r="AF84" i="72" s="1"/>
  <c r="AE14" i="72"/>
  <c r="AE84" i="72" s="1"/>
  <c r="AD14" i="72"/>
  <c r="AD84" i="72"/>
  <c r="AC14" i="72"/>
  <c r="AC84" i="72" s="1"/>
  <c r="AB14" i="72"/>
  <c r="AA14" i="72"/>
  <c r="Z14" i="72"/>
  <c r="Y14" i="72"/>
  <c r="Y84" i="72"/>
  <c r="X14" i="72"/>
  <c r="X84" i="72" s="1"/>
  <c r="W14" i="72"/>
  <c r="W84" i="72" s="1"/>
  <c r="V14" i="72"/>
  <c r="V84" i="72" s="1"/>
  <c r="U14" i="72"/>
  <c r="U84" i="72"/>
  <c r="T14" i="72"/>
  <c r="T84" i="72"/>
  <c r="S14" i="72"/>
  <c r="S84" i="72" s="1"/>
  <c r="R14" i="72"/>
  <c r="R84" i="72"/>
  <c r="Q14" i="72"/>
  <c r="Q84" i="72" s="1"/>
  <c r="P14" i="72"/>
  <c r="P84" i="72" s="1"/>
  <c r="O14" i="72"/>
  <c r="N14" i="72"/>
  <c r="N84" i="72"/>
  <c r="M14" i="72"/>
  <c r="L14" i="72"/>
  <c r="K14" i="72"/>
  <c r="K40" i="72" s="1"/>
  <c r="J14" i="72"/>
  <c r="AP13" i="72"/>
  <c r="AP83" i="72" s="1"/>
  <c r="AO13" i="72"/>
  <c r="AO83" i="72" s="1"/>
  <c r="AN13" i="72"/>
  <c r="AN83" i="72" s="1"/>
  <c r="AM13" i="72"/>
  <c r="AM83" i="72" s="1"/>
  <c r="AL13" i="72"/>
  <c r="AL83" i="72"/>
  <c r="AK13" i="72"/>
  <c r="AK83" i="72" s="1"/>
  <c r="AJ13" i="72"/>
  <c r="AJ83" i="72" s="1"/>
  <c r="AI13" i="72"/>
  <c r="AI83" i="72" s="1"/>
  <c r="AH13" i="72"/>
  <c r="AH83" i="72" s="1"/>
  <c r="AG13" i="72"/>
  <c r="AG83" i="72" s="1"/>
  <c r="AF13" i="72"/>
  <c r="AF83" i="72" s="1"/>
  <c r="AE13" i="72"/>
  <c r="AE83" i="72" s="1"/>
  <c r="AD13" i="72"/>
  <c r="AD83" i="72" s="1"/>
  <c r="AC13" i="72"/>
  <c r="AC83" i="72" s="1"/>
  <c r="AB13" i="72"/>
  <c r="AB83" i="72" s="1"/>
  <c r="AA13" i="72"/>
  <c r="AA83" i="72" s="1"/>
  <c r="Z13" i="72"/>
  <c r="Z83" i="72" s="1"/>
  <c r="Y13" i="72"/>
  <c r="Y83" i="72" s="1"/>
  <c r="X13" i="72"/>
  <c r="X83" i="72" s="1"/>
  <c r="W13" i="72"/>
  <c r="W83" i="72" s="1"/>
  <c r="V13" i="72"/>
  <c r="V83" i="72"/>
  <c r="U13" i="72"/>
  <c r="U83" i="72" s="1"/>
  <c r="T13" i="72"/>
  <c r="T83" i="72" s="1"/>
  <c r="S13" i="72"/>
  <c r="S83" i="72" s="1"/>
  <c r="R13" i="72"/>
  <c r="R83" i="72" s="1"/>
  <c r="Q13" i="72"/>
  <c r="Q83" i="72" s="1"/>
  <c r="P13" i="72"/>
  <c r="P83" i="72" s="1"/>
  <c r="O13" i="72"/>
  <c r="O83" i="72" s="1"/>
  <c r="N13" i="72"/>
  <c r="N83" i="72" s="1"/>
  <c r="M13" i="72"/>
  <c r="L13" i="72"/>
  <c r="L83" i="72" s="1"/>
  <c r="K13" i="72"/>
  <c r="K83" i="72" s="1"/>
  <c r="J13" i="72"/>
  <c r="J83" i="72" s="1"/>
  <c r="AP12" i="72"/>
  <c r="AP82" i="72"/>
  <c r="AO12" i="72"/>
  <c r="AO82" i="72" s="1"/>
  <c r="AN12" i="72"/>
  <c r="AN82" i="72" s="1"/>
  <c r="AM12" i="72"/>
  <c r="AL12" i="72"/>
  <c r="AK12" i="72"/>
  <c r="AJ12" i="72"/>
  <c r="AJ82" i="72"/>
  <c r="AI12" i="72"/>
  <c r="AI82" i="72" s="1"/>
  <c r="AH12" i="72"/>
  <c r="AH82" i="72"/>
  <c r="AG12" i="72"/>
  <c r="AG82" i="72" s="1"/>
  <c r="AF12" i="72"/>
  <c r="AF82" i="72" s="1"/>
  <c r="AE12" i="72"/>
  <c r="AE82" i="72" s="1"/>
  <c r="AD12" i="72"/>
  <c r="AD82" i="72" s="1"/>
  <c r="AC12" i="72"/>
  <c r="AC82" i="72" s="1"/>
  <c r="AB12" i="72"/>
  <c r="AB82" i="72" s="1"/>
  <c r="AA12" i="72"/>
  <c r="AA82" i="72"/>
  <c r="Z12" i="72"/>
  <c r="Z82" i="72" s="1"/>
  <c r="Y12" i="72"/>
  <c r="Y82" i="72"/>
  <c r="X12" i="72"/>
  <c r="X82" i="72" s="1"/>
  <c r="W12" i="72"/>
  <c r="W82" i="72" s="1"/>
  <c r="V12" i="72"/>
  <c r="V82" i="72" s="1"/>
  <c r="U12" i="72"/>
  <c r="U82" i="72" s="1"/>
  <c r="T12" i="72"/>
  <c r="T82" i="72" s="1"/>
  <c r="S12" i="72"/>
  <c r="S82" i="72" s="1"/>
  <c r="R82" i="72"/>
  <c r="Q82" i="72"/>
  <c r="P82" i="72"/>
  <c r="O82" i="72"/>
  <c r="N82" i="72"/>
  <c r="K12" i="72"/>
  <c r="K82" i="72"/>
  <c r="J12" i="72"/>
  <c r="J82" i="72" s="1"/>
  <c r="AP11" i="72"/>
  <c r="AP81" i="72" s="1"/>
  <c r="AO11" i="72"/>
  <c r="AO81" i="72" s="1"/>
  <c r="AN11" i="72"/>
  <c r="AN81" i="72" s="1"/>
  <c r="AM11" i="72"/>
  <c r="AM81" i="72" s="1"/>
  <c r="AL11" i="72"/>
  <c r="AL81" i="72"/>
  <c r="AK11" i="72"/>
  <c r="AK40" i="72" s="1"/>
  <c r="AJ11" i="72"/>
  <c r="AJ81" i="72" s="1"/>
  <c r="AI11" i="72"/>
  <c r="AH11" i="72"/>
  <c r="AH81" i="72" s="1"/>
  <c r="AG11" i="72"/>
  <c r="AG81" i="72" s="1"/>
  <c r="AF11" i="72"/>
  <c r="AF81" i="72"/>
  <c r="AE11" i="72"/>
  <c r="AE81" i="72" s="1"/>
  <c r="AD11" i="72"/>
  <c r="AD81" i="72" s="1"/>
  <c r="AC11" i="72"/>
  <c r="AC81" i="72" s="1"/>
  <c r="AB11" i="72"/>
  <c r="AB81" i="72"/>
  <c r="AA11" i="72"/>
  <c r="Z11" i="72"/>
  <c r="Z81" i="72" s="1"/>
  <c r="Y11" i="72"/>
  <c r="Y81" i="72" s="1"/>
  <c r="X11" i="72"/>
  <c r="X81" i="72" s="1"/>
  <c r="W11" i="72"/>
  <c r="W81" i="72" s="1"/>
  <c r="V11" i="72"/>
  <c r="V81" i="72" s="1"/>
  <c r="U11" i="72"/>
  <c r="U81" i="72" s="1"/>
  <c r="T11" i="72"/>
  <c r="S11" i="72"/>
  <c r="S81" i="72" s="1"/>
  <c r="R11" i="72"/>
  <c r="Q11" i="72"/>
  <c r="Q81" i="72" s="1"/>
  <c r="P11" i="72"/>
  <c r="P81" i="72" s="1"/>
  <c r="O11" i="72"/>
  <c r="N11" i="72"/>
  <c r="N81" i="72" s="1"/>
  <c r="M11" i="72"/>
  <c r="M81" i="72" s="1"/>
  <c r="L11" i="72"/>
  <c r="L40" i="72" s="1"/>
  <c r="K11" i="72"/>
  <c r="J11" i="72"/>
  <c r="J81" i="72" s="1"/>
  <c r="AP10" i="72"/>
  <c r="AP80" i="72" s="1"/>
  <c r="AO10" i="72"/>
  <c r="AO80" i="72" s="1"/>
  <c r="AN10" i="72"/>
  <c r="AN80" i="72" s="1"/>
  <c r="AM10" i="72"/>
  <c r="AM80" i="72" s="1"/>
  <c r="AL10" i="72"/>
  <c r="AL80" i="72" s="1"/>
  <c r="AK10" i="72"/>
  <c r="AK80" i="72" s="1"/>
  <c r="AJ10" i="72"/>
  <c r="AJ40" i="72" s="1"/>
  <c r="AJ80" i="72"/>
  <c r="AI10" i="72"/>
  <c r="AI40" i="72" s="1"/>
  <c r="AH10" i="72"/>
  <c r="AH40" i="72" s="1"/>
  <c r="AG10" i="72"/>
  <c r="AG40" i="72" s="1"/>
  <c r="AF10" i="72"/>
  <c r="AE10" i="72"/>
  <c r="AD10" i="72"/>
  <c r="AC10" i="72"/>
  <c r="AC80" i="72" s="1"/>
  <c r="AB10" i="72"/>
  <c r="AB80" i="72" s="1"/>
  <c r="AA10" i="72"/>
  <c r="AA80" i="72"/>
  <c r="Z10" i="72"/>
  <c r="Y10" i="72"/>
  <c r="Y80" i="72" s="1"/>
  <c r="X10" i="72"/>
  <c r="X80" i="72" s="1"/>
  <c r="W10" i="72"/>
  <c r="W80" i="72" s="1"/>
  <c r="V10" i="72"/>
  <c r="V80" i="72" s="1"/>
  <c r="U10" i="72"/>
  <c r="U80" i="72" s="1"/>
  <c r="T10" i="72"/>
  <c r="T80" i="72" s="1"/>
  <c r="S10" i="72"/>
  <c r="S80" i="72" s="1"/>
  <c r="M80" i="72"/>
  <c r="J10" i="72"/>
  <c r="R166" i="71"/>
  <c r="Q166" i="71"/>
  <c r="P166" i="71"/>
  <c r="O166" i="71"/>
  <c r="N166" i="71"/>
  <c r="M166" i="71"/>
  <c r="L166" i="71"/>
  <c r="K166" i="71"/>
  <c r="J166" i="71"/>
  <c r="I166" i="71"/>
  <c r="H166" i="71"/>
  <c r="G166" i="71"/>
  <c r="F166" i="71"/>
  <c r="AG159" i="71"/>
  <c r="AF159" i="71"/>
  <c r="AE159" i="71"/>
  <c r="AD159" i="71"/>
  <c r="AC159" i="71"/>
  <c r="AB159" i="71"/>
  <c r="AA159" i="71"/>
  <c r="Z159" i="71"/>
  <c r="Y159" i="71"/>
  <c r="X159" i="71"/>
  <c r="W159" i="71"/>
  <c r="V159" i="71"/>
  <c r="U159" i="71"/>
  <c r="T159" i="71"/>
  <c r="S159" i="71"/>
  <c r="R159" i="71"/>
  <c r="Q159" i="71"/>
  <c r="P159" i="71"/>
  <c r="N159" i="71"/>
  <c r="M159" i="71"/>
  <c r="L159" i="71"/>
  <c r="K159" i="71"/>
  <c r="J159" i="71"/>
  <c r="I159" i="71"/>
  <c r="H159" i="71"/>
  <c r="G159" i="71"/>
  <c r="AG137" i="71"/>
  <c r="AF137" i="71"/>
  <c r="AE137" i="71"/>
  <c r="AD136" i="71"/>
  <c r="AC136" i="71"/>
  <c r="AB136" i="71"/>
  <c r="AA136" i="71"/>
  <c r="Z136" i="71"/>
  <c r="Y136" i="71"/>
  <c r="X136" i="71"/>
  <c r="W136" i="71"/>
  <c r="V136" i="71"/>
  <c r="U136" i="71"/>
  <c r="T136" i="71"/>
  <c r="S136" i="71"/>
  <c r="R136" i="71"/>
  <c r="Q136" i="71"/>
  <c r="AD135" i="71"/>
  <c r="AC135" i="71"/>
  <c r="AB135" i="71"/>
  <c r="AA135" i="71"/>
  <c r="Z135" i="71"/>
  <c r="Y135" i="71"/>
  <c r="X135" i="71"/>
  <c r="W135" i="71"/>
  <c r="V135" i="71"/>
  <c r="U135" i="71"/>
  <c r="T135" i="71"/>
  <c r="S135" i="71"/>
  <c r="R135" i="71"/>
  <c r="Q135" i="71"/>
  <c r="AD134" i="71"/>
  <c r="AC134" i="71"/>
  <c r="AB134" i="71"/>
  <c r="AA134" i="71"/>
  <c r="Z134" i="71"/>
  <c r="Y134" i="71"/>
  <c r="X134" i="71"/>
  <c r="W134" i="71"/>
  <c r="V134" i="71"/>
  <c r="U134" i="71"/>
  <c r="T134" i="71"/>
  <c r="S134" i="71"/>
  <c r="R134" i="71"/>
  <c r="Q134" i="71"/>
  <c r="AD133" i="71"/>
  <c r="AC133" i="71"/>
  <c r="AB133" i="71"/>
  <c r="AA133" i="71"/>
  <c r="Z133" i="71"/>
  <c r="Y133" i="71"/>
  <c r="X133" i="71"/>
  <c r="W133" i="71"/>
  <c r="V133" i="71"/>
  <c r="U133" i="71"/>
  <c r="T133" i="71"/>
  <c r="S133" i="71"/>
  <c r="R133" i="71"/>
  <c r="Q133" i="71"/>
  <c r="AD132" i="71"/>
  <c r="AC132" i="71"/>
  <c r="AB132" i="71"/>
  <c r="AA132" i="71"/>
  <c r="Z132" i="71"/>
  <c r="Y132" i="71"/>
  <c r="X132" i="71"/>
  <c r="W132" i="71"/>
  <c r="V132" i="71"/>
  <c r="U132" i="71"/>
  <c r="T132" i="71"/>
  <c r="S132" i="71"/>
  <c r="R132" i="71"/>
  <c r="Q132" i="71"/>
  <c r="AD131" i="71"/>
  <c r="AC131" i="71"/>
  <c r="AB131" i="71"/>
  <c r="AA131" i="71"/>
  <c r="Z131" i="71"/>
  <c r="Y131" i="71"/>
  <c r="X131" i="71"/>
  <c r="W131" i="71"/>
  <c r="V131" i="71"/>
  <c r="U131" i="71"/>
  <c r="T131" i="71"/>
  <c r="S131" i="71"/>
  <c r="R131" i="71"/>
  <c r="Q131" i="71"/>
  <c r="AD130" i="71"/>
  <c r="AC130" i="71"/>
  <c r="AB130" i="71"/>
  <c r="AA130" i="71"/>
  <c r="Z130" i="71"/>
  <c r="Y130" i="71"/>
  <c r="X130" i="71"/>
  <c r="W130" i="71"/>
  <c r="V130" i="71"/>
  <c r="U130" i="71"/>
  <c r="T130" i="71"/>
  <c r="S130" i="71"/>
  <c r="R130" i="71"/>
  <c r="Q130" i="71"/>
  <c r="AD129" i="71"/>
  <c r="AC129" i="71"/>
  <c r="AB129" i="71"/>
  <c r="AA129" i="71"/>
  <c r="Z129" i="71"/>
  <c r="Y129" i="71"/>
  <c r="X129" i="71"/>
  <c r="W129" i="71"/>
  <c r="V129" i="71"/>
  <c r="U129" i="71"/>
  <c r="T129" i="71"/>
  <c r="S129" i="71"/>
  <c r="R129" i="71"/>
  <c r="Q129" i="71"/>
  <c r="AD128" i="71"/>
  <c r="AC128" i="71"/>
  <c r="AB128" i="71"/>
  <c r="AA128" i="71"/>
  <c r="Z128" i="71"/>
  <c r="Y128" i="71"/>
  <c r="X128" i="71"/>
  <c r="W128" i="71"/>
  <c r="V128" i="71"/>
  <c r="U128" i="71"/>
  <c r="T128" i="71"/>
  <c r="S128" i="71"/>
  <c r="R128" i="71"/>
  <c r="Q128" i="71"/>
  <c r="AD127" i="71"/>
  <c r="AC127" i="71"/>
  <c r="AB127" i="71"/>
  <c r="AA127" i="71"/>
  <c r="Z127" i="71"/>
  <c r="Y127" i="71"/>
  <c r="X127" i="71"/>
  <c r="W127" i="71"/>
  <c r="V127" i="71"/>
  <c r="U127" i="71"/>
  <c r="T127" i="71"/>
  <c r="S127" i="71"/>
  <c r="R127" i="71"/>
  <c r="Q127" i="71"/>
  <c r="D126" i="71"/>
  <c r="O126" i="71" s="1"/>
  <c r="C126" i="71"/>
  <c r="B126" i="71"/>
  <c r="A126" i="71"/>
  <c r="D125" i="71"/>
  <c r="AB125" i="71" s="1"/>
  <c r="C125" i="71"/>
  <c r="B125" i="71"/>
  <c r="A125" i="71"/>
  <c r="D124" i="71"/>
  <c r="AB124" i="71"/>
  <c r="C124" i="71"/>
  <c r="B124" i="71"/>
  <c r="A124" i="71"/>
  <c r="D123" i="71"/>
  <c r="Z123" i="71"/>
  <c r="C123" i="71"/>
  <c r="B123" i="71"/>
  <c r="A123" i="71"/>
  <c r="X122" i="71"/>
  <c r="T122" i="71"/>
  <c r="S122" i="71"/>
  <c r="Q122" i="71"/>
  <c r="M122" i="71"/>
  <c r="D122" i="71"/>
  <c r="R122" i="71" s="1"/>
  <c r="U122" i="71"/>
  <c r="C122" i="71"/>
  <c r="B122" i="71"/>
  <c r="A122" i="71"/>
  <c r="D121" i="71"/>
  <c r="S121" i="71"/>
  <c r="C121" i="71"/>
  <c r="B121" i="71"/>
  <c r="A121" i="71"/>
  <c r="D120" i="71"/>
  <c r="O120" i="71" s="1"/>
  <c r="C120" i="71"/>
  <c r="B120" i="71"/>
  <c r="A120" i="71"/>
  <c r="D119" i="71"/>
  <c r="G119" i="71" s="1"/>
  <c r="C119" i="71"/>
  <c r="B119" i="71"/>
  <c r="A119" i="71"/>
  <c r="D118" i="71"/>
  <c r="Q118" i="71" s="1"/>
  <c r="C118" i="71"/>
  <c r="B118" i="71"/>
  <c r="A118" i="71"/>
  <c r="Y117" i="71"/>
  <c r="P117" i="71"/>
  <c r="D117" i="71"/>
  <c r="K117" i="71" s="1"/>
  <c r="C117" i="71"/>
  <c r="B117" i="71"/>
  <c r="A117" i="71"/>
  <c r="D116" i="71"/>
  <c r="W116" i="71" s="1"/>
  <c r="X116" i="71"/>
  <c r="C116" i="71"/>
  <c r="B116" i="71"/>
  <c r="A116" i="71"/>
  <c r="AD115" i="71"/>
  <c r="AC115" i="71"/>
  <c r="D115" i="71"/>
  <c r="AB115" i="71" s="1"/>
  <c r="U115" i="71"/>
  <c r="C115" i="71"/>
  <c r="B115" i="71"/>
  <c r="A115" i="71"/>
  <c r="D114" i="71"/>
  <c r="AC114" i="71" s="1"/>
  <c r="C114" i="71"/>
  <c r="B114" i="71"/>
  <c r="A114" i="71"/>
  <c r="D113" i="71"/>
  <c r="AC113" i="71" s="1"/>
  <c r="AA113" i="71"/>
  <c r="C113" i="71"/>
  <c r="B113" i="71"/>
  <c r="A113" i="71"/>
  <c r="D112" i="71"/>
  <c r="C112" i="71"/>
  <c r="B112" i="71"/>
  <c r="A112" i="71"/>
  <c r="Y111" i="71"/>
  <c r="W111" i="71"/>
  <c r="V111" i="71"/>
  <c r="R111" i="71"/>
  <c r="D111" i="71"/>
  <c r="S111" i="71" s="1"/>
  <c r="U111" i="71"/>
  <c r="C111" i="71"/>
  <c r="B111" i="71"/>
  <c r="A111" i="71"/>
  <c r="D110" i="71"/>
  <c r="V110" i="71" s="1"/>
  <c r="C110" i="71"/>
  <c r="B110" i="71"/>
  <c r="A110" i="71"/>
  <c r="D109" i="71"/>
  <c r="L109" i="71" s="1"/>
  <c r="O109" i="71"/>
  <c r="C109" i="71"/>
  <c r="B109" i="71"/>
  <c r="A109" i="71"/>
  <c r="D93" i="71"/>
  <c r="S93" i="71" s="1"/>
  <c r="C93" i="71"/>
  <c r="B93" i="71"/>
  <c r="A93" i="71"/>
  <c r="D92" i="71"/>
  <c r="R92" i="71" s="1"/>
  <c r="C92" i="71"/>
  <c r="B92" i="71"/>
  <c r="A92" i="71"/>
  <c r="D91" i="71"/>
  <c r="O91" i="71"/>
  <c r="C91" i="71"/>
  <c r="B91" i="71"/>
  <c r="A91" i="71"/>
  <c r="D90" i="71"/>
  <c r="AB90" i="71" s="1"/>
  <c r="C90" i="71"/>
  <c r="B90" i="71"/>
  <c r="A90" i="71"/>
  <c r="D89" i="71"/>
  <c r="T89" i="71" s="1"/>
  <c r="C89" i="71"/>
  <c r="B89" i="71"/>
  <c r="A89" i="71"/>
  <c r="D88" i="71"/>
  <c r="U88" i="71" s="1"/>
  <c r="C88" i="71"/>
  <c r="B88" i="71"/>
  <c r="A88" i="71"/>
  <c r="D87" i="71"/>
  <c r="S87" i="71" s="1"/>
  <c r="C87" i="71"/>
  <c r="B87" i="71"/>
  <c r="A87" i="71"/>
  <c r="D86" i="71"/>
  <c r="K86" i="71" s="1"/>
  <c r="C86" i="71"/>
  <c r="B86" i="71"/>
  <c r="A86" i="71"/>
  <c r="D85" i="71"/>
  <c r="AC85" i="71" s="1"/>
  <c r="C85" i="71"/>
  <c r="B85" i="71"/>
  <c r="A85" i="71"/>
  <c r="AD84" i="71"/>
  <c r="D84" i="71"/>
  <c r="Q84" i="71" s="1"/>
  <c r="C84" i="71"/>
  <c r="B84" i="71"/>
  <c r="A84" i="71"/>
  <c r="S83" i="71"/>
  <c r="D83" i="71"/>
  <c r="R83" i="71" s="1"/>
  <c r="C83" i="71"/>
  <c r="B83" i="71"/>
  <c r="A83" i="71"/>
  <c r="D82" i="71"/>
  <c r="O82" i="71"/>
  <c r="C82" i="71"/>
  <c r="B82" i="71"/>
  <c r="A82" i="71"/>
  <c r="D81" i="71"/>
  <c r="Q81" i="71" s="1"/>
  <c r="C81" i="71"/>
  <c r="B81" i="71"/>
  <c r="A81" i="71"/>
  <c r="Z80" i="71"/>
  <c r="Y80" i="71"/>
  <c r="V80" i="71"/>
  <c r="R80" i="71"/>
  <c r="Q80" i="71"/>
  <c r="P80" i="71"/>
  <c r="I80" i="71"/>
  <c r="D80" i="71"/>
  <c r="F80" i="71" s="1"/>
  <c r="AC80" i="71"/>
  <c r="C80" i="71"/>
  <c r="B80" i="71"/>
  <c r="A80" i="71"/>
  <c r="D79" i="71"/>
  <c r="AA79" i="71" s="1"/>
  <c r="C79" i="71"/>
  <c r="B79" i="71"/>
  <c r="A79" i="71"/>
  <c r="D78" i="71"/>
  <c r="Y78" i="71" s="1"/>
  <c r="L78" i="71"/>
  <c r="C78" i="71"/>
  <c r="B78" i="71"/>
  <c r="A78" i="71"/>
  <c r="D77" i="71"/>
  <c r="J77" i="71" s="1"/>
  <c r="C77" i="71"/>
  <c r="B77" i="71"/>
  <c r="A77" i="71"/>
  <c r="Z76" i="71"/>
  <c r="V76" i="71"/>
  <c r="D76" i="71"/>
  <c r="G76" i="71" s="1"/>
  <c r="C76" i="71"/>
  <c r="B76" i="71"/>
  <c r="A76" i="71"/>
  <c r="AG71" i="71"/>
  <c r="AF71" i="71"/>
  <c r="AE71" i="71"/>
  <c r="AD71" i="71"/>
  <c r="AC71" i="71"/>
  <c r="AB71" i="71"/>
  <c r="AA71" i="71"/>
  <c r="Z71" i="71"/>
  <c r="Y71" i="71"/>
  <c r="X71" i="71"/>
  <c r="W71" i="71"/>
  <c r="V71" i="71"/>
  <c r="U71" i="71"/>
  <c r="T71" i="71"/>
  <c r="S71" i="71"/>
  <c r="R71" i="71"/>
  <c r="Q71" i="71"/>
  <c r="P71" i="71"/>
  <c r="O71" i="71"/>
  <c r="N71" i="71"/>
  <c r="M71" i="71"/>
  <c r="L71" i="71"/>
  <c r="K71" i="71"/>
  <c r="J71" i="71"/>
  <c r="I71" i="71"/>
  <c r="H71" i="71"/>
  <c r="G71" i="71"/>
  <c r="F71" i="71"/>
  <c r="D60" i="71"/>
  <c r="C60" i="71"/>
  <c r="B60" i="71"/>
  <c r="A60" i="71"/>
  <c r="D59" i="71"/>
  <c r="C59" i="71"/>
  <c r="B59" i="71"/>
  <c r="A59" i="71"/>
  <c r="D58" i="71"/>
  <c r="C58" i="71"/>
  <c r="B58" i="71"/>
  <c r="A58" i="71"/>
  <c r="D57" i="71"/>
  <c r="C57" i="71"/>
  <c r="B57" i="71"/>
  <c r="A57" i="71"/>
  <c r="D56" i="71"/>
  <c r="C56" i="71"/>
  <c r="B56" i="71"/>
  <c r="A56" i="71"/>
  <c r="D55" i="71"/>
  <c r="C55" i="71"/>
  <c r="B55" i="71"/>
  <c r="A55" i="71"/>
  <c r="D54" i="71"/>
  <c r="C54" i="71"/>
  <c r="B54" i="71"/>
  <c r="A54" i="71"/>
  <c r="D53" i="71"/>
  <c r="C53" i="71"/>
  <c r="B53" i="71"/>
  <c r="A53" i="71"/>
  <c r="D52" i="71"/>
  <c r="C52" i="71"/>
  <c r="B52" i="71"/>
  <c r="A52" i="71"/>
  <c r="D51" i="71"/>
  <c r="C51" i="71"/>
  <c r="B51" i="71"/>
  <c r="A51" i="71"/>
  <c r="D50" i="71"/>
  <c r="C50" i="71"/>
  <c r="B50" i="71"/>
  <c r="A50" i="71"/>
  <c r="D49" i="71"/>
  <c r="C49" i="71"/>
  <c r="B49" i="71"/>
  <c r="A49" i="71"/>
  <c r="D48" i="71"/>
  <c r="C48" i="71"/>
  <c r="B48" i="71"/>
  <c r="A48" i="71"/>
  <c r="D47" i="71"/>
  <c r="C47" i="71"/>
  <c r="B47" i="71"/>
  <c r="A47" i="71"/>
  <c r="D46" i="71"/>
  <c r="C46" i="71"/>
  <c r="B46" i="71"/>
  <c r="A46" i="71"/>
  <c r="D45" i="71"/>
  <c r="C45" i="71"/>
  <c r="B45" i="71"/>
  <c r="A45" i="71"/>
  <c r="D44" i="71"/>
  <c r="C44" i="71"/>
  <c r="B44" i="71"/>
  <c r="A44" i="71"/>
  <c r="D43" i="71"/>
  <c r="C43" i="71"/>
  <c r="B43" i="71"/>
  <c r="A43" i="71"/>
  <c r="AG38" i="71"/>
  <c r="AF38" i="71"/>
  <c r="AE38" i="71"/>
  <c r="R38" i="71"/>
  <c r="Q38" i="71"/>
  <c r="P38" i="71"/>
  <c r="O38" i="71"/>
  <c r="N38" i="71"/>
  <c r="M38" i="71"/>
  <c r="L38" i="71"/>
  <c r="K38" i="71"/>
  <c r="J38" i="71"/>
  <c r="I38" i="71"/>
  <c r="H38" i="71"/>
  <c r="G38" i="71"/>
  <c r="F38" i="71"/>
  <c r="AD23" i="71"/>
  <c r="AC23" i="71"/>
  <c r="AB23" i="71"/>
  <c r="AA23" i="71"/>
  <c r="Z23" i="71"/>
  <c r="Y23" i="71"/>
  <c r="X23" i="71"/>
  <c r="W23" i="71"/>
  <c r="V23" i="71"/>
  <c r="AD22" i="71"/>
  <c r="AC22" i="71"/>
  <c r="AB22" i="71"/>
  <c r="AA22" i="71"/>
  <c r="Z22" i="71"/>
  <c r="Y22" i="71"/>
  <c r="X22" i="71"/>
  <c r="W22" i="71"/>
  <c r="V22" i="71"/>
  <c r="U22" i="71"/>
  <c r="T22" i="71"/>
  <c r="S22" i="71"/>
  <c r="AD21" i="71"/>
  <c r="AC21" i="71"/>
  <c r="AB21" i="71"/>
  <c r="AA21" i="71"/>
  <c r="Z21" i="71"/>
  <c r="Y21" i="71"/>
  <c r="X21" i="71"/>
  <c r="W21" i="71"/>
  <c r="V21" i="71"/>
  <c r="U21" i="71"/>
  <c r="T21" i="71"/>
  <c r="S21" i="71"/>
  <c r="AD20" i="71"/>
  <c r="AC20" i="71"/>
  <c r="AB20" i="71"/>
  <c r="AA20" i="71"/>
  <c r="Z20" i="71"/>
  <c r="Y20" i="71"/>
  <c r="X20" i="71"/>
  <c r="X38" i="71"/>
  <c r="W20" i="71"/>
  <c r="W38" i="71"/>
  <c r="V20" i="71"/>
  <c r="U20" i="71"/>
  <c r="T20" i="71"/>
  <c r="S20" i="71"/>
  <c r="AD19" i="71"/>
  <c r="AC19" i="71"/>
  <c r="AB19" i="71"/>
  <c r="AA19" i="71"/>
  <c r="Z19" i="71"/>
  <c r="Y19" i="71"/>
  <c r="X19" i="71"/>
  <c r="W19" i="71"/>
  <c r="V19" i="71"/>
  <c r="U19" i="71"/>
  <c r="T19" i="71"/>
  <c r="S19" i="71"/>
  <c r="S38" i="71"/>
  <c r="AD18" i="71"/>
  <c r="AC18" i="71"/>
  <c r="AB18" i="71"/>
  <c r="AA18" i="71"/>
  <c r="Z18" i="71"/>
  <c r="Y18" i="71"/>
  <c r="X18" i="71"/>
  <c r="W18" i="71"/>
  <c r="V18" i="71"/>
  <c r="U18" i="71"/>
  <c r="T18" i="71"/>
  <c r="S18" i="71"/>
  <c r="AD17" i="71"/>
  <c r="AC17" i="71"/>
  <c r="AB17" i="71"/>
  <c r="AA17" i="71"/>
  <c r="Z17" i="71"/>
  <c r="Y17" i="71"/>
  <c r="X17" i="71"/>
  <c r="W17" i="71"/>
  <c r="V17" i="71"/>
  <c r="U17" i="71"/>
  <c r="T17" i="71"/>
  <c r="S17" i="71"/>
  <c r="AD16" i="71"/>
  <c r="AC16" i="71"/>
  <c r="AB16" i="71"/>
  <c r="AA16" i="71"/>
  <c r="Z16" i="71"/>
  <c r="Y16" i="71"/>
  <c r="X16" i="71"/>
  <c r="W16" i="71"/>
  <c r="V16" i="71"/>
  <c r="U16" i="71"/>
  <c r="T16" i="71"/>
  <c r="S16" i="71"/>
  <c r="AD15" i="71"/>
  <c r="AC15" i="71"/>
  <c r="AB15" i="71"/>
  <c r="AA15" i="71"/>
  <c r="Z15" i="71"/>
  <c r="Y15" i="71"/>
  <c r="X15" i="71"/>
  <c r="W15" i="71"/>
  <c r="V15" i="71"/>
  <c r="U15" i="71"/>
  <c r="T15" i="71"/>
  <c r="S15" i="71"/>
  <c r="AD14" i="71"/>
  <c r="AD80" i="71"/>
  <c r="AC14" i="71"/>
  <c r="AB14" i="71"/>
  <c r="AA14" i="71"/>
  <c r="Z14" i="71"/>
  <c r="Y14" i="71"/>
  <c r="X14" i="71"/>
  <c r="X80" i="71"/>
  <c r="W14" i="71"/>
  <c r="W80" i="71"/>
  <c r="V14" i="71"/>
  <c r="U14" i="71"/>
  <c r="T14" i="71"/>
  <c r="T80" i="71"/>
  <c r="S14" i="71"/>
  <c r="S80" i="71"/>
  <c r="AD13" i="71"/>
  <c r="AC13" i="71"/>
  <c r="AB13" i="71"/>
  <c r="AA13" i="71"/>
  <c r="Z13" i="71"/>
  <c r="Y13" i="71"/>
  <c r="X13" i="71"/>
  <c r="W13" i="71"/>
  <c r="V13" i="71"/>
  <c r="U13" i="71"/>
  <c r="T13" i="71"/>
  <c r="S13" i="71"/>
  <c r="AD12" i="71"/>
  <c r="AC12" i="71"/>
  <c r="AB12" i="71"/>
  <c r="AA12" i="71"/>
  <c r="Z12" i="71"/>
  <c r="Z38" i="71"/>
  <c r="Y12" i="71"/>
  <c r="X12" i="71"/>
  <c r="W12" i="71"/>
  <c r="V12" i="71"/>
  <c r="U12" i="71"/>
  <c r="T12" i="71"/>
  <c r="S12" i="71"/>
  <c r="AD10" i="71"/>
  <c r="AC10" i="71"/>
  <c r="AB10" i="71"/>
  <c r="AA10" i="71"/>
  <c r="Z10" i="71"/>
  <c r="Y10" i="71"/>
  <c r="X10" i="71"/>
  <c r="W10" i="71"/>
  <c r="V10" i="71"/>
  <c r="U10" i="71"/>
  <c r="U38" i="71"/>
  <c r="T10" i="71"/>
  <c r="S10" i="71"/>
  <c r="H128" i="72"/>
  <c r="G128" i="72"/>
  <c r="F128" i="72"/>
  <c r="B163" i="73"/>
  <c r="G163" i="73"/>
  <c r="J119" i="71"/>
  <c r="F76" i="71"/>
  <c r="S78" i="71"/>
  <c r="P88" i="71"/>
  <c r="F82" i="71"/>
  <c r="Z91" i="71"/>
  <c r="AB78" i="71"/>
  <c r="H82" i="71"/>
  <c r="S88" i="71"/>
  <c r="I109" i="71"/>
  <c r="AA111" i="71"/>
  <c r="AD124" i="71"/>
  <c r="G122" i="71"/>
  <c r="AC92" i="71"/>
  <c r="O76" i="71"/>
  <c r="AA80" i="71"/>
  <c r="F84" i="71"/>
  <c r="J92" i="71"/>
  <c r="AD92" i="71"/>
  <c r="P109" i="71"/>
  <c r="M111" i="71"/>
  <c r="M115" i="71"/>
  <c r="I122" i="71"/>
  <c r="AB122" i="71"/>
  <c r="H119" i="71"/>
  <c r="J78" i="71"/>
  <c r="Q88" i="71"/>
  <c r="I113" i="71"/>
  <c r="U78" i="71"/>
  <c r="R88" i="71"/>
  <c r="H109" i="71"/>
  <c r="Z111" i="71"/>
  <c r="AD88" i="71"/>
  <c r="W90" i="71"/>
  <c r="Z92" i="71"/>
  <c r="G111" i="71"/>
  <c r="AC124" i="71"/>
  <c r="AA92" i="71"/>
  <c r="AD111" i="71"/>
  <c r="M76" i="71"/>
  <c r="AB92" i="71"/>
  <c r="J111" i="71"/>
  <c r="AA122" i="71"/>
  <c r="T88" i="71"/>
  <c r="P76" i="71"/>
  <c r="AB80" i="71"/>
  <c r="I83" i="71"/>
  <c r="K92" i="71"/>
  <c r="N111" i="71"/>
  <c r="W113" i="71"/>
  <c r="N115" i="71"/>
  <c r="J122" i="71"/>
  <c r="AC122" i="71"/>
  <c r="AC76" i="71"/>
  <c r="AD76" i="71"/>
  <c r="K119" i="71"/>
  <c r="T78" i="71"/>
  <c r="Y91" i="71"/>
  <c r="F111" i="71"/>
  <c r="M113" i="71"/>
  <c r="H116" i="71"/>
  <c r="Q119" i="71"/>
  <c r="K76" i="71"/>
  <c r="V88" i="71"/>
  <c r="G92" i="71"/>
  <c r="I111" i="71"/>
  <c r="Y122" i="71"/>
  <c r="I92" i="71"/>
  <c r="M109" i="71"/>
  <c r="K111" i="71"/>
  <c r="Z119" i="71"/>
  <c r="G80" i="71"/>
  <c r="K83" i="71"/>
  <c r="L92" i="71"/>
  <c r="S109" i="71"/>
  <c r="O111" i="71"/>
  <c r="R115" i="71"/>
  <c r="K122" i="71"/>
  <c r="AD122" i="71"/>
  <c r="W125" i="71"/>
  <c r="I78" i="71"/>
  <c r="O88" i="71"/>
  <c r="AC123" i="71"/>
  <c r="H113" i="71"/>
  <c r="N119" i="71"/>
  <c r="L113" i="71"/>
  <c r="O119" i="71"/>
  <c r="AC111" i="71"/>
  <c r="O116" i="71"/>
  <c r="X90" i="71"/>
  <c r="H92" i="71"/>
  <c r="Z122" i="71"/>
  <c r="H122" i="71"/>
  <c r="I79" i="71"/>
  <c r="H80" i="71"/>
  <c r="M92" i="71"/>
  <c r="P111" i="71"/>
  <c r="Y113" i="71"/>
  <c r="L122" i="71"/>
  <c r="X125" i="71"/>
  <c r="Z114" i="71"/>
  <c r="K88" i="71"/>
  <c r="L88" i="71"/>
  <c r="M88" i="71"/>
  <c r="AC88" i="71"/>
  <c r="N88" i="71"/>
  <c r="AD77" i="71"/>
  <c r="X126" i="71"/>
  <c r="F126" i="71"/>
  <c r="Y126" i="71"/>
  <c r="G126" i="71"/>
  <c r="Z126" i="71"/>
  <c r="H126" i="71"/>
  <c r="AA126" i="71"/>
  <c r="I126" i="71"/>
  <c r="AB126" i="71"/>
  <c r="Z93" i="71"/>
  <c r="J126" i="71"/>
  <c r="AC126" i="71"/>
  <c r="F93" i="71"/>
  <c r="AA93" i="71"/>
  <c r="K126" i="71"/>
  <c r="AD126" i="71"/>
  <c r="AA91" i="71"/>
  <c r="AB91" i="71"/>
  <c r="H91" i="71"/>
  <c r="I91" i="71"/>
  <c r="T87" i="71"/>
  <c r="G90" i="71"/>
  <c r="J91" i="71"/>
  <c r="N121" i="71"/>
  <c r="AC125" i="71"/>
  <c r="K91" i="71"/>
  <c r="O121" i="71"/>
  <c r="M90" i="71"/>
  <c r="R120" i="71"/>
  <c r="J124" i="71"/>
  <c r="N90" i="71"/>
  <c r="W121" i="71"/>
  <c r="K125" i="71"/>
  <c r="Q91" i="71"/>
  <c r="N124" i="71"/>
  <c r="T91" i="71"/>
  <c r="AB86" i="71"/>
  <c r="X88" i="71"/>
  <c r="Y90" i="71"/>
  <c r="Y120" i="71"/>
  <c r="F123" i="71"/>
  <c r="P124" i="71"/>
  <c r="M125" i="71"/>
  <c r="G88" i="71"/>
  <c r="W124" i="71"/>
  <c r="H88" i="71"/>
  <c r="AD90" i="71"/>
  <c r="U123" i="71"/>
  <c r="X124" i="71"/>
  <c r="Q125" i="71"/>
  <c r="AA88" i="71"/>
  <c r="W91" i="71"/>
  <c r="I88" i="71"/>
  <c r="W92" i="71"/>
  <c r="V122" i="71"/>
  <c r="V123" i="71"/>
  <c r="Y124" i="71"/>
  <c r="S125" i="71"/>
  <c r="G91" i="71"/>
  <c r="H86" i="71"/>
  <c r="AC91" i="71"/>
  <c r="G121" i="71"/>
  <c r="G124" i="71"/>
  <c r="AD87" i="71"/>
  <c r="H90" i="71"/>
  <c r="H124" i="71"/>
  <c r="G125" i="71"/>
  <c r="I90" i="71"/>
  <c r="L91" i="71"/>
  <c r="P121" i="71"/>
  <c r="I124" i="71"/>
  <c r="H125" i="71"/>
  <c r="M91" i="71"/>
  <c r="T121" i="71"/>
  <c r="J125" i="71"/>
  <c r="P91" i="71"/>
  <c r="M124" i="71"/>
  <c r="S91" i="71"/>
  <c r="W88" i="71"/>
  <c r="P90" i="71"/>
  <c r="AD121" i="71"/>
  <c r="L125" i="71"/>
  <c r="F88" i="71"/>
  <c r="Y88" i="71"/>
  <c r="AC86" i="71"/>
  <c r="Z88" i="71"/>
  <c r="AC90" i="71"/>
  <c r="AA120" i="71"/>
  <c r="J123" i="71"/>
  <c r="P125" i="71"/>
  <c r="AB88" i="71"/>
  <c r="X91" i="71"/>
  <c r="J88" i="71"/>
  <c r="F92" i="71"/>
  <c r="X92" i="71"/>
  <c r="F119" i="71"/>
  <c r="AD120" i="71"/>
  <c r="F122" i="71"/>
  <c r="W122" i="71"/>
  <c r="Z124" i="71"/>
  <c r="T125" i="71"/>
  <c r="F85" i="71"/>
  <c r="H85" i="71"/>
  <c r="I85" i="71"/>
  <c r="J85" i="71"/>
  <c r="N85" i="71"/>
  <c r="O85" i="71"/>
  <c r="V85" i="71"/>
  <c r="Q85" i="71"/>
  <c r="X85" i="71"/>
  <c r="Y85" i="71"/>
  <c r="Z85" i="71"/>
  <c r="AD85" i="71"/>
  <c r="AI81" i="72"/>
  <c r="M88" i="72"/>
  <c r="N88" i="72"/>
  <c r="AD88" i="72"/>
  <c r="O117" i="72"/>
  <c r="E122" i="72"/>
  <c r="E130" i="72"/>
  <c r="O133" i="72"/>
  <c r="O88" i="72"/>
  <c r="AE88" i="72"/>
  <c r="P117" i="72"/>
  <c r="F122" i="72"/>
  <c r="R124" i="72"/>
  <c r="H129" i="72"/>
  <c r="F130" i="72"/>
  <c r="P133" i="72"/>
  <c r="T81" i="72"/>
  <c r="P88" i="72"/>
  <c r="AF88" i="72"/>
  <c r="Q117" i="72"/>
  <c r="G122" i="72"/>
  <c r="I129" i="72"/>
  <c r="G130" i="72"/>
  <c r="Q133" i="72"/>
  <c r="AO40" i="72"/>
  <c r="Q88" i="72"/>
  <c r="AG88" i="72"/>
  <c r="F115" i="72"/>
  <c r="R117" i="72"/>
  <c r="H122" i="72"/>
  <c r="H130" i="72"/>
  <c r="R133" i="72"/>
  <c r="R88" i="72"/>
  <c r="AH88" i="72"/>
  <c r="I122" i="72"/>
  <c r="I130" i="72"/>
  <c r="J122" i="72"/>
  <c r="AC40" i="72"/>
  <c r="K81" i="72"/>
  <c r="AA81" i="72"/>
  <c r="F117" i="72"/>
  <c r="L122" i="72"/>
  <c r="J123" i="72"/>
  <c r="L130" i="72"/>
  <c r="F133" i="72"/>
  <c r="E117" i="72"/>
  <c r="K122" i="72"/>
  <c r="E133" i="72"/>
  <c r="K115" i="72"/>
  <c r="G117" i="72"/>
  <c r="E118" i="72"/>
  <c r="Q120" i="72"/>
  <c r="O121" i="72"/>
  <c r="M122" i="72"/>
  <c r="E126" i="72"/>
  <c r="M130" i="72"/>
  <c r="K131" i="72"/>
  <c r="G133" i="72"/>
  <c r="O137" i="72"/>
  <c r="J130" i="72"/>
  <c r="L115" i="72"/>
  <c r="J116" i="72"/>
  <c r="H117" i="72"/>
  <c r="N122" i="72"/>
  <c r="H125" i="72"/>
  <c r="F126" i="72"/>
  <c r="N130" i="72"/>
  <c r="L131" i="72"/>
  <c r="H133" i="72"/>
  <c r="I117" i="72"/>
  <c r="G118" i="72"/>
  <c r="Q121" i="72"/>
  <c r="O122" i="72"/>
  <c r="M123" i="72"/>
  <c r="K124" i="72"/>
  <c r="I125" i="72"/>
  <c r="G126" i="72"/>
  <c r="E127" i="72"/>
  <c r="O130" i="72"/>
  <c r="I133" i="72"/>
  <c r="L116" i="72"/>
  <c r="J117" i="72"/>
  <c r="H118" i="72"/>
  <c r="P122" i="72"/>
  <c r="N123" i="72"/>
  <c r="L124" i="72"/>
  <c r="H126" i="72"/>
  <c r="P130" i="72"/>
  <c r="J133" i="72"/>
  <c r="K130" i="72"/>
  <c r="Q122" i="72"/>
  <c r="K125" i="72"/>
  <c r="Q130" i="72"/>
  <c r="K133" i="72"/>
  <c r="Z118" i="71"/>
  <c r="J118" i="71"/>
  <c r="Y118" i="71"/>
  <c r="S118" i="71"/>
  <c r="R118" i="71"/>
  <c r="P118" i="71"/>
  <c r="O118" i="71"/>
  <c r="AC118" i="71"/>
  <c r="M118" i="71"/>
  <c r="AB118" i="71"/>
  <c r="L118" i="71"/>
  <c r="Z78" i="71"/>
  <c r="V118" i="71"/>
  <c r="T81" i="71"/>
  <c r="U82" i="71"/>
  <c r="X112" i="71"/>
  <c r="H112" i="71"/>
  <c r="W112" i="71"/>
  <c r="G112" i="71"/>
  <c r="V112" i="71"/>
  <c r="F112" i="71"/>
  <c r="R112" i="71"/>
  <c r="Q112" i="71"/>
  <c r="P112" i="71"/>
  <c r="O112" i="71"/>
  <c r="AD112" i="71"/>
  <c r="N112" i="71"/>
  <c r="AC112" i="71"/>
  <c r="M112" i="71"/>
  <c r="AA112" i="71"/>
  <c r="K112" i="71"/>
  <c r="Z112" i="71"/>
  <c r="J112" i="71"/>
  <c r="X82" i="71"/>
  <c r="U118" i="71"/>
  <c r="F89" i="71"/>
  <c r="L112" i="71"/>
  <c r="J89" i="71"/>
  <c r="S112" i="71"/>
  <c r="W118" i="71"/>
  <c r="Y38" i="71"/>
  <c r="M89" i="71"/>
  <c r="T112" i="71"/>
  <c r="M116" i="71"/>
  <c r="AB116" i="71"/>
  <c r="L116" i="71"/>
  <c r="AA116" i="71"/>
  <c r="K116" i="71"/>
  <c r="J116" i="71"/>
  <c r="Z116" i="71"/>
  <c r="Y116" i="71"/>
  <c r="I116" i="71"/>
  <c r="AA118" i="71"/>
  <c r="R84" i="71"/>
  <c r="AC84" i="71"/>
  <c r="AB84" i="71"/>
  <c r="U112" i="71"/>
  <c r="Y123" i="71"/>
  <c r="I123" i="71"/>
  <c r="X123" i="71"/>
  <c r="H123" i="71"/>
  <c r="W123" i="71"/>
  <c r="G123" i="71"/>
  <c r="S123" i="71"/>
  <c r="R123" i="71"/>
  <c r="Q123" i="71"/>
  <c r="P123" i="71"/>
  <c r="O123" i="71"/>
  <c r="AD123" i="71"/>
  <c r="N123" i="71"/>
  <c r="AB123" i="71"/>
  <c r="L123" i="71"/>
  <c r="AA123" i="71"/>
  <c r="K123" i="71"/>
  <c r="F118" i="71"/>
  <c r="I112" i="71"/>
  <c r="AA38" i="71"/>
  <c r="Y112" i="71"/>
  <c r="V38" i="71"/>
  <c r="T38" i="71"/>
  <c r="Q115" i="71"/>
  <c r="P115" i="71"/>
  <c r="O115" i="71"/>
  <c r="AA115" i="71"/>
  <c r="K115" i="71"/>
  <c r="Z115" i="71"/>
  <c r="J115" i="71"/>
  <c r="Y115" i="71"/>
  <c r="I115" i="71"/>
  <c r="X115" i="71"/>
  <c r="H115" i="71"/>
  <c r="G115" i="71"/>
  <c r="W115" i="71"/>
  <c r="V115" i="71"/>
  <c r="F115" i="71"/>
  <c r="T115" i="71"/>
  <c r="S115" i="71"/>
  <c r="M123" i="71"/>
  <c r="I89" i="71"/>
  <c r="X89" i="71"/>
  <c r="S89" i="71"/>
  <c r="Q89" i="71"/>
  <c r="O89" i="71"/>
  <c r="L89" i="71"/>
  <c r="AB38" i="71"/>
  <c r="V89" i="71"/>
  <c r="AB112" i="71"/>
  <c r="AC38" i="71"/>
  <c r="AD38" i="71"/>
  <c r="X78" i="71"/>
  <c r="H78" i="71"/>
  <c r="W78" i="71"/>
  <c r="G78" i="71"/>
  <c r="V78" i="71"/>
  <c r="F78" i="71"/>
  <c r="R78" i="71"/>
  <c r="Q78" i="71"/>
  <c r="P78" i="71"/>
  <c r="O78" i="71"/>
  <c r="AD78" i="71"/>
  <c r="N78" i="71"/>
  <c r="AC78" i="71"/>
  <c r="M78" i="71"/>
  <c r="AA78" i="71"/>
  <c r="K78" i="71"/>
  <c r="AC89" i="71"/>
  <c r="L115" i="71"/>
  <c r="U116" i="71"/>
  <c r="T123" i="71"/>
  <c r="T82" i="71"/>
  <c r="S82" i="71"/>
  <c r="R82" i="71"/>
  <c r="AD82" i="71"/>
  <c r="N82" i="71"/>
  <c r="AC82" i="71"/>
  <c r="M82" i="71"/>
  <c r="AB82" i="71"/>
  <c r="L82" i="71"/>
  <c r="AA82" i="71"/>
  <c r="K82" i="71"/>
  <c r="J82" i="71"/>
  <c r="I82" i="71"/>
  <c r="Z82" i="71"/>
  <c r="Y82" i="71"/>
  <c r="W82" i="71"/>
  <c r="G82" i="71"/>
  <c r="V82" i="71"/>
  <c r="P82" i="71"/>
  <c r="G118" i="71"/>
  <c r="Q82" i="71"/>
  <c r="K118" i="71"/>
  <c r="U87" i="71"/>
  <c r="U121" i="71"/>
  <c r="U76" i="71"/>
  <c r="J83" i="71"/>
  <c r="Z83" i="71"/>
  <c r="P85" i="71"/>
  <c r="O90" i="71"/>
  <c r="R91" i="71"/>
  <c r="U92" i="71"/>
  <c r="H93" i="71"/>
  <c r="X93" i="71"/>
  <c r="R109" i="71"/>
  <c r="H111" i="71"/>
  <c r="X111" i="71"/>
  <c r="N113" i="71"/>
  <c r="Z117" i="71"/>
  <c r="S120" i="71"/>
  <c r="F121" i="71"/>
  <c r="V121" i="71"/>
  <c r="O124" i="71"/>
  <c r="R125" i="71"/>
  <c r="U126" i="71"/>
  <c r="R85" i="71"/>
  <c r="Q90" i="71"/>
  <c r="L117" i="71"/>
  <c r="AB117" i="71"/>
  <c r="R119" i="71"/>
  <c r="H121" i="71"/>
  <c r="X121" i="71"/>
  <c r="Q124" i="71"/>
  <c r="U109" i="71"/>
  <c r="Q113" i="71"/>
  <c r="AC117" i="71"/>
  <c r="S119" i="71"/>
  <c r="F120" i="71"/>
  <c r="I121" i="71"/>
  <c r="Y121" i="71"/>
  <c r="R124" i="71"/>
  <c r="U125" i="71"/>
  <c r="M83" i="71"/>
  <c r="AC83" i="71"/>
  <c r="S85" i="71"/>
  <c r="I87" i="71"/>
  <c r="R90" i="71"/>
  <c r="U91" i="71"/>
  <c r="Y76" i="71"/>
  <c r="U80" i="71"/>
  <c r="N83" i="71"/>
  <c r="AD83" i="71"/>
  <c r="T85" i="71"/>
  <c r="S90" i="71"/>
  <c r="F91" i="71"/>
  <c r="V91" i="71"/>
  <c r="L93" i="71"/>
  <c r="AB93" i="71"/>
  <c r="L111" i="71"/>
  <c r="AB111" i="71"/>
  <c r="T119" i="71"/>
  <c r="W120" i="71"/>
  <c r="J121" i="71"/>
  <c r="Z121" i="71"/>
  <c r="S124" i="71"/>
  <c r="F125" i="71"/>
  <c r="V125" i="71"/>
  <c r="U85" i="71"/>
  <c r="AA87" i="71"/>
  <c r="T90" i="71"/>
  <c r="O117" i="71"/>
  <c r="U119" i="71"/>
  <c r="K121" i="71"/>
  <c r="AA121" i="71"/>
  <c r="T124" i="71"/>
  <c r="AB87" i="71"/>
  <c r="U90" i="71"/>
  <c r="L121" i="71"/>
  <c r="AB121" i="71"/>
  <c r="U124" i="71"/>
  <c r="Q83" i="71"/>
  <c r="G85" i="71"/>
  <c r="W85" i="71"/>
  <c r="J86" i="71"/>
  <c r="Z86" i="71"/>
  <c r="F90" i="71"/>
  <c r="V90" i="71"/>
  <c r="U113" i="71"/>
  <c r="J120" i="71"/>
  <c r="Z120" i="71"/>
  <c r="M121" i="71"/>
  <c r="AC121" i="71"/>
  <c r="F124" i="71"/>
  <c r="V124" i="71"/>
  <c r="I125" i="71"/>
  <c r="Y125" i="71"/>
  <c r="AA85" i="71"/>
  <c r="AD86" i="71"/>
  <c r="J90" i="71"/>
  <c r="Q121" i="71"/>
  <c r="K85" i="71"/>
  <c r="Z90" i="71"/>
  <c r="U117" i="71"/>
  <c r="Z79" i="71"/>
  <c r="M80" i="71"/>
  <c r="L85" i="71"/>
  <c r="AB85" i="71"/>
  <c r="O86" i="71"/>
  <c r="R87" i="71"/>
  <c r="K90" i="71"/>
  <c r="AA90" i="71"/>
  <c r="N91" i="71"/>
  <c r="AD91" i="71"/>
  <c r="T93" i="71"/>
  <c r="N109" i="71"/>
  <c r="T111" i="71"/>
  <c r="J113" i="71"/>
  <c r="Z113" i="71"/>
  <c r="R121" i="71"/>
  <c r="K124" i="71"/>
  <c r="AA124" i="71"/>
  <c r="N125" i="71"/>
  <c r="AD125" i="71"/>
  <c r="Q126" i="71"/>
  <c r="G83" i="71"/>
  <c r="M85" i="71"/>
  <c r="L90" i="71"/>
  <c r="K113" i="71"/>
  <c r="G117" i="71"/>
  <c r="L124" i="71"/>
  <c r="P165" i="56"/>
  <c r="P168" i="53"/>
  <c r="H168" i="73"/>
  <c r="F159" i="71"/>
  <c r="F165" i="71"/>
  <c r="D126" i="56"/>
  <c r="AD126" i="56"/>
  <c r="C126" i="56"/>
  <c r="B126" i="56"/>
  <c r="A126" i="56"/>
  <c r="AD93" i="56"/>
  <c r="AC93" i="56"/>
  <c r="AB93" i="56"/>
  <c r="AA93" i="56"/>
  <c r="Z93" i="56"/>
  <c r="Y93" i="56"/>
  <c r="X93" i="56"/>
  <c r="W93" i="56"/>
  <c r="V93" i="56"/>
  <c r="U93" i="56"/>
  <c r="T93" i="56"/>
  <c r="S93" i="56"/>
  <c r="R93" i="56"/>
  <c r="Q93" i="56"/>
  <c r="P93" i="56"/>
  <c r="O93" i="56"/>
  <c r="N93" i="56"/>
  <c r="M93" i="56"/>
  <c r="L93" i="56"/>
  <c r="K93" i="56"/>
  <c r="J93" i="56"/>
  <c r="I93" i="56"/>
  <c r="H93" i="56"/>
  <c r="G93" i="56"/>
  <c r="F93" i="56"/>
  <c r="D60" i="56"/>
  <c r="C60" i="56"/>
  <c r="B60" i="56"/>
  <c r="A60" i="56"/>
  <c r="D59" i="56"/>
  <c r="C59" i="56"/>
  <c r="B59" i="56"/>
  <c r="A59" i="56"/>
  <c r="D93" i="56"/>
  <c r="C93" i="56"/>
  <c r="B93" i="56"/>
  <c r="A93" i="56"/>
  <c r="A74" i="66"/>
  <c r="C37" i="66"/>
  <c r="B37" i="66"/>
  <c r="E130" i="70"/>
  <c r="F130" i="70"/>
  <c r="G130" i="70"/>
  <c r="H130" i="70"/>
  <c r="I130" i="70"/>
  <c r="J130" i="70"/>
  <c r="K130" i="70"/>
  <c r="L130" i="70"/>
  <c r="M130" i="70"/>
  <c r="N130" i="70"/>
  <c r="O130" i="70"/>
  <c r="P130" i="70"/>
  <c r="Q130" i="70"/>
  <c r="R130" i="70"/>
  <c r="S130" i="70"/>
  <c r="T130" i="70"/>
  <c r="U130" i="70"/>
  <c r="V130" i="70"/>
  <c r="W130" i="70"/>
  <c r="X130" i="70"/>
  <c r="Y130" i="70"/>
  <c r="Z130" i="70"/>
  <c r="AA130" i="70"/>
  <c r="AB130" i="70"/>
  <c r="AC130" i="70"/>
  <c r="AD130" i="70"/>
  <c r="AE130" i="70"/>
  <c r="AF130" i="70"/>
  <c r="AG130" i="70"/>
  <c r="AH130" i="70"/>
  <c r="AI130" i="70"/>
  <c r="AJ130" i="70"/>
  <c r="AK130" i="70"/>
  <c r="AL130" i="70"/>
  <c r="AM130" i="70"/>
  <c r="AN130" i="70"/>
  <c r="A96" i="70"/>
  <c r="B96" i="70"/>
  <c r="C96" i="70"/>
  <c r="D96" i="70"/>
  <c r="E96" i="70"/>
  <c r="F96" i="70"/>
  <c r="G96" i="70"/>
  <c r="H96" i="70"/>
  <c r="I96" i="70"/>
  <c r="J96" i="70"/>
  <c r="K96" i="70"/>
  <c r="L96" i="70"/>
  <c r="M96" i="70"/>
  <c r="N96" i="70"/>
  <c r="O96" i="70"/>
  <c r="P96" i="70"/>
  <c r="Q96" i="70"/>
  <c r="R96" i="70"/>
  <c r="S96" i="70"/>
  <c r="T96" i="70"/>
  <c r="U96" i="70"/>
  <c r="V96" i="70"/>
  <c r="W96" i="70"/>
  <c r="X96" i="70"/>
  <c r="Y96" i="70"/>
  <c r="Z96" i="70"/>
  <c r="AA96" i="70"/>
  <c r="AB96" i="70"/>
  <c r="AC96" i="70"/>
  <c r="AD96" i="70"/>
  <c r="AE96" i="70"/>
  <c r="AF96" i="70"/>
  <c r="AG96" i="70"/>
  <c r="AH96" i="70"/>
  <c r="AI96" i="70"/>
  <c r="AJ96" i="70"/>
  <c r="AK96" i="70"/>
  <c r="AL96" i="70"/>
  <c r="AM96" i="70"/>
  <c r="AN96" i="70"/>
  <c r="A97" i="70"/>
  <c r="B97" i="70"/>
  <c r="C97" i="70"/>
  <c r="D97" i="70"/>
  <c r="E97" i="70"/>
  <c r="F97" i="70"/>
  <c r="G97" i="70"/>
  <c r="H97" i="70"/>
  <c r="I97" i="70"/>
  <c r="J97" i="70"/>
  <c r="K97" i="70"/>
  <c r="L97" i="70"/>
  <c r="M97" i="70"/>
  <c r="N97" i="70"/>
  <c r="O97" i="70"/>
  <c r="P97" i="70"/>
  <c r="Q97" i="70"/>
  <c r="R97" i="70"/>
  <c r="S97" i="70"/>
  <c r="T97" i="70"/>
  <c r="U97" i="70"/>
  <c r="V97" i="70"/>
  <c r="W97" i="70"/>
  <c r="X97" i="70"/>
  <c r="Y97" i="70"/>
  <c r="Z97" i="70"/>
  <c r="AA97" i="70"/>
  <c r="AB97" i="70"/>
  <c r="AC97" i="70"/>
  <c r="AD97" i="70"/>
  <c r="AE97" i="70"/>
  <c r="AF97" i="70"/>
  <c r="AG97" i="70"/>
  <c r="AH97" i="70"/>
  <c r="AI97" i="70"/>
  <c r="AJ97" i="70"/>
  <c r="AK97" i="70"/>
  <c r="AL97" i="70"/>
  <c r="AM97" i="70"/>
  <c r="AN97" i="70"/>
  <c r="A98" i="70"/>
  <c r="B98" i="70"/>
  <c r="C98" i="70"/>
  <c r="D98" i="70"/>
  <c r="M98" i="70"/>
  <c r="F98" i="70"/>
  <c r="T98" i="70"/>
  <c r="U98" i="70"/>
  <c r="V98" i="70"/>
  <c r="W98" i="70"/>
  <c r="X98" i="70"/>
  <c r="Y98" i="70"/>
  <c r="Y111" i="70"/>
  <c r="Z98" i="70"/>
  <c r="AA98" i="70"/>
  <c r="AA111" i="70"/>
  <c r="AB98" i="70"/>
  <c r="AC98" i="70"/>
  <c r="AD98" i="70"/>
  <c r="AE98" i="70"/>
  <c r="AF98" i="70"/>
  <c r="AF111" i="70"/>
  <c r="AG98" i="70"/>
  <c r="AG111" i="70"/>
  <c r="AH98" i="70"/>
  <c r="AI98" i="70"/>
  <c r="AI111" i="70"/>
  <c r="AJ98" i="70"/>
  <c r="AK98" i="70"/>
  <c r="AL98" i="70"/>
  <c r="AM98" i="70"/>
  <c r="AN98" i="70"/>
  <c r="A99" i="70"/>
  <c r="B99" i="70"/>
  <c r="C99" i="70"/>
  <c r="D99" i="70"/>
  <c r="E99" i="70"/>
  <c r="I99" i="70"/>
  <c r="K99" i="70"/>
  <c r="M99" i="70"/>
  <c r="O99" i="70"/>
  <c r="P99" i="70"/>
  <c r="Q99" i="70"/>
  <c r="S99" i="70"/>
  <c r="T99" i="70"/>
  <c r="Y99" i="70"/>
  <c r="AA99" i="70"/>
  <c r="AC99" i="70"/>
  <c r="AE99" i="70"/>
  <c r="AF99" i="70"/>
  <c r="AG99" i="70"/>
  <c r="AI99" i="70"/>
  <c r="AJ99" i="70"/>
  <c r="A100" i="70"/>
  <c r="B100" i="70"/>
  <c r="C100" i="70"/>
  <c r="D100" i="70"/>
  <c r="M100" i="70"/>
  <c r="E100" i="70"/>
  <c r="F100" i="70"/>
  <c r="G100" i="70"/>
  <c r="H100" i="70"/>
  <c r="I100" i="70"/>
  <c r="J100" i="70"/>
  <c r="K100" i="70"/>
  <c r="L100" i="70"/>
  <c r="O100" i="70"/>
  <c r="P100" i="70"/>
  <c r="Q100" i="70"/>
  <c r="R100" i="70"/>
  <c r="S100" i="70"/>
  <c r="T100" i="70"/>
  <c r="U100" i="70"/>
  <c r="V100" i="70"/>
  <c r="W100" i="70"/>
  <c r="X100" i="70"/>
  <c r="Y100" i="70"/>
  <c r="Z100" i="70"/>
  <c r="AA100" i="70"/>
  <c r="AB100" i="70"/>
  <c r="AE100" i="70"/>
  <c r="AF100" i="70"/>
  <c r="AG100" i="70"/>
  <c r="AH100" i="70"/>
  <c r="AI100" i="70"/>
  <c r="AJ100" i="70"/>
  <c r="AK100" i="70"/>
  <c r="AL100" i="70"/>
  <c r="AM100" i="70"/>
  <c r="AN100" i="70"/>
  <c r="A101" i="70"/>
  <c r="B101" i="70"/>
  <c r="C101" i="70"/>
  <c r="D101" i="70"/>
  <c r="E101" i="70"/>
  <c r="I101" i="70"/>
  <c r="K101" i="70"/>
  <c r="M101" i="70"/>
  <c r="O101" i="70"/>
  <c r="P101" i="70"/>
  <c r="Q101" i="70"/>
  <c r="S101" i="70"/>
  <c r="T101" i="70"/>
  <c r="Y101" i="70"/>
  <c r="AA101" i="70"/>
  <c r="AC101" i="70"/>
  <c r="AE101" i="70"/>
  <c r="AF101" i="70"/>
  <c r="AG101" i="70"/>
  <c r="AI101" i="70"/>
  <c r="AJ101" i="70"/>
  <c r="A102" i="70"/>
  <c r="B102" i="70"/>
  <c r="C102" i="70"/>
  <c r="D102" i="70"/>
  <c r="M102" i="70"/>
  <c r="E102" i="70"/>
  <c r="F102" i="70"/>
  <c r="G102" i="70"/>
  <c r="H102" i="70"/>
  <c r="I102" i="70"/>
  <c r="J102" i="70"/>
  <c r="K102" i="70"/>
  <c r="L102" i="70"/>
  <c r="P102" i="70"/>
  <c r="Q102" i="70"/>
  <c r="R102" i="70"/>
  <c r="S102" i="70"/>
  <c r="T102" i="70"/>
  <c r="U102" i="70"/>
  <c r="V102" i="70"/>
  <c r="W102" i="70"/>
  <c r="X102" i="70"/>
  <c r="Y102" i="70"/>
  <c r="Z102" i="70"/>
  <c r="AA102" i="70"/>
  <c r="AB102" i="70"/>
  <c r="AE102" i="70"/>
  <c r="AF102" i="70"/>
  <c r="AG102" i="70"/>
  <c r="AH102" i="70"/>
  <c r="AI102" i="70"/>
  <c r="AJ102" i="70"/>
  <c r="AK102" i="70"/>
  <c r="AL102" i="70"/>
  <c r="AM102" i="70"/>
  <c r="AN102" i="70"/>
  <c r="A103" i="70"/>
  <c r="B103" i="70"/>
  <c r="C103" i="70"/>
  <c r="D103" i="70"/>
  <c r="E103" i="70"/>
  <c r="I103" i="70"/>
  <c r="K103" i="70"/>
  <c r="M103" i="70"/>
  <c r="O103" i="70"/>
  <c r="P103" i="70"/>
  <c r="Q103" i="70"/>
  <c r="S103" i="70"/>
  <c r="T103" i="70"/>
  <c r="Y103" i="70"/>
  <c r="AA103" i="70"/>
  <c r="AC103" i="70"/>
  <c r="AE103" i="70"/>
  <c r="AF103" i="70"/>
  <c r="AG103" i="70"/>
  <c r="AI103" i="70"/>
  <c r="AJ103" i="70"/>
  <c r="A104" i="70"/>
  <c r="B104" i="70"/>
  <c r="C104" i="70"/>
  <c r="D104" i="70"/>
  <c r="M104" i="70"/>
  <c r="E104" i="70"/>
  <c r="F104" i="70"/>
  <c r="G104" i="70"/>
  <c r="H104" i="70"/>
  <c r="I104" i="70"/>
  <c r="J104" i="70"/>
  <c r="K104" i="70"/>
  <c r="L104" i="70"/>
  <c r="O104" i="70"/>
  <c r="P104" i="70"/>
  <c r="Q104" i="70"/>
  <c r="R104" i="70"/>
  <c r="S104" i="70"/>
  <c r="T104" i="70"/>
  <c r="U104" i="70"/>
  <c r="V104" i="70"/>
  <c r="W104" i="70"/>
  <c r="X104" i="70"/>
  <c r="Y104" i="70"/>
  <c r="Z104" i="70"/>
  <c r="AA104" i="70"/>
  <c r="AB104" i="70"/>
  <c r="AE104" i="70"/>
  <c r="AF104" i="70"/>
  <c r="AG104" i="70"/>
  <c r="AH104" i="70"/>
  <c r="AI104" i="70"/>
  <c r="AJ104" i="70"/>
  <c r="AK104" i="70"/>
  <c r="AL104" i="70"/>
  <c r="AM104" i="70"/>
  <c r="AN104" i="70"/>
  <c r="A105" i="70"/>
  <c r="B105" i="70"/>
  <c r="C105" i="70"/>
  <c r="D105" i="70"/>
  <c r="E105" i="70"/>
  <c r="I105" i="70"/>
  <c r="K105" i="70"/>
  <c r="M105" i="70"/>
  <c r="O105" i="70"/>
  <c r="P105" i="70"/>
  <c r="Q105" i="70"/>
  <c r="S105" i="70"/>
  <c r="T105" i="70"/>
  <c r="Y105" i="70"/>
  <c r="AA105" i="70"/>
  <c r="AC105" i="70"/>
  <c r="AE105" i="70"/>
  <c r="AF105" i="70"/>
  <c r="AG105" i="70"/>
  <c r="AI105" i="70"/>
  <c r="AJ105" i="70"/>
  <c r="A106" i="70"/>
  <c r="B106" i="70"/>
  <c r="C106" i="70"/>
  <c r="D106" i="70"/>
  <c r="M106" i="70"/>
  <c r="E106" i="70"/>
  <c r="F106" i="70"/>
  <c r="G106" i="70"/>
  <c r="H106" i="70"/>
  <c r="I106" i="70"/>
  <c r="J106" i="70"/>
  <c r="K106" i="70"/>
  <c r="L106" i="70"/>
  <c r="O106" i="70"/>
  <c r="P106" i="70"/>
  <c r="Q106" i="70"/>
  <c r="R106" i="70"/>
  <c r="S106" i="70"/>
  <c r="T106" i="70"/>
  <c r="U106" i="70"/>
  <c r="V106" i="70"/>
  <c r="W106" i="70"/>
  <c r="X106" i="70"/>
  <c r="Y106" i="70"/>
  <c r="Z106" i="70"/>
  <c r="AA106" i="70"/>
  <c r="AB106" i="70"/>
  <c r="AE106" i="70"/>
  <c r="AF106" i="70"/>
  <c r="AG106" i="70"/>
  <c r="AH106" i="70"/>
  <c r="AI106" i="70"/>
  <c r="AJ106" i="70"/>
  <c r="AK106" i="70"/>
  <c r="AL106" i="70"/>
  <c r="AM106" i="70"/>
  <c r="AN106" i="70"/>
  <c r="A107" i="70"/>
  <c r="B107" i="70"/>
  <c r="C107" i="70"/>
  <c r="D107" i="70"/>
  <c r="E107" i="70"/>
  <c r="I107" i="70"/>
  <c r="K107" i="70"/>
  <c r="M107" i="70"/>
  <c r="O107" i="70"/>
  <c r="P107" i="70"/>
  <c r="Q107" i="70"/>
  <c r="S107" i="70"/>
  <c r="T107" i="70"/>
  <c r="Y107" i="70"/>
  <c r="AA107" i="70"/>
  <c r="AC107" i="70"/>
  <c r="AE107" i="70"/>
  <c r="AF107" i="70"/>
  <c r="AG107" i="70"/>
  <c r="AI107" i="70"/>
  <c r="AJ107" i="70"/>
  <c r="A108" i="70"/>
  <c r="B108" i="70"/>
  <c r="C108" i="70"/>
  <c r="D108" i="70"/>
  <c r="M108" i="70"/>
  <c r="E108" i="70"/>
  <c r="F108" i="70"/>
  <c r="G108" i="70"/>
  <c r="H108" i="70"/>
  <c r="I108" i="70"/>
  <c r="J108" i="70"/>
  <c r="K108" i="70"/>
  <c r="L108" i="70"/>
  <c r="O108" i="70"/>
  <c r="P108" i="70"/>
  <c r="Q108" i="70"/>
  <c r="R108" i="70"/>
  <c r="S108" i="70"/>
  <c r="T108" i="70"/>
  <c r="U108" i="70"/>
  <c r="V108" i="70"/>
  <c r="W108" i="70"/>
  <c r="X108" i="70"/>
  <c r="Y108" i="70"/>
  <c r="Z108" i="70"/>
  <c r="AA108" i="70"/>
  <c r="AB108" i="70"/>
  <c r="AE108" i="70"/>
  <c r="AF108" i="70"/>
  <c r="AG108" i="70"/>
  <c r="AH108" i="70"/>
  <c r="AI108" i="70"/>
  <c r="AJ108" i="70"/>
  <c r="AK108" i="70"/>
  <c r="AL108" i="70"/>
  <c r="AM108" i="70"/>
  <c r="AN108" i="70"/>
  <c r="A109" i="70"/>
  <c r="B109" i="70"/>
  <c r="C109" i="70"/>
  <c r="D109" i="70"/>
  <c r="E109" i="70"/>
  <c r="H109" i="70"/>
  <c r="I109" i="70"/>
  <c r="K109" i="70"/>
  <c r="M109" i="70"/>
  <c r="O109" i="70"/>
  <c r="P109" i="70"/>
  <c r="Q109" i="70"/>
  <c r="S109" i="70"/>
  <c r="T109" i="70"/>
  <c r="Y109" i="70"/>
  <c r="AA109" i="70"/>
  <c r="AC109" i="70"/>
  <c r="AE109" i="70"/>
  <c r="AF109" i="70"/>
  <c r="AG109" i="70"/>
  <c r="AI109" i="70"/>
  <c r="AJ109" i="70"/>
  <c r="A110" i="70"/>
  <c r="B110" i="70"/>
  <c r="C110" i="70"/>
  <c r="D110" i="70"/>
  <c r="M110" i="70"/>
  <c r="E110" i="70"/>
  <c r="F110" i="70"/>
  <c r="G110" i="70"/>
  <c r="H110" i="70"/>
  <c r="I110" i="70"/>
  <c r="J110" i="70"/>
  <c r="K110" i="70"/>
  <c r="L110" i="70"/>
  <c r="O110" i="70"/>
  <c r="P110" i="70"/>
  <c r="Q110" i="70"/>
  <c r="R110" i="70"/>
  <c r="S110" i="70"/>
  <c r="T110" i="70"/>
  <c r="U110" i="70"/>
  <c r="V110" i="70"/>
  <c r="W110" i="70"/>
  <c r="X110" i="70"/>
  <c r="Y110" i="70"/>
  <c r="Z110" i="70"/>
  <c r="AA110" i="70"/>
  <c r="AB110" i="70"/>
  <c r="AE110" i="70"/>
  <c r="AF110" i="70"/>
  <c r="AG110" i="70"/>
  <c r="AH110" i="70"/>
  <c r="AI110" i="70"/>
  <c r="AJ110" i="70"/>
  <c r="AK110" i="70"/>
  <c r="AL110" i="70"/>
  <c r="AM110" i="70"/>
  <c r="AN110" i="70"/>
  <c r="T111" i="70"/>
  <c r="AE111" i="70"/>
  <c r="AJ111" i="70"/>
  <c r="A76" i="70"/>
  <c r="B76" i="70"/>
  <c r="C76" i="70"/>
  <c r="D76" i="70"/>
  <c r="E76" i="70"/>
  <c r="E91" i="70"/>
  <c r="F76" i="70"/>
  <c r="G76" i="70"/>
  <c r="G91" i="70"/>
  <c r="H76" i="70"/>
  <c r="I76" i="70"/>
  <c r="J76" i="70"/>
  <c r="K76" i="70"/>
  <c r="L76" i="70"/>
  <c r="L91" i="70"/>
  <c r="M76" i="70"/>
  <c r="M91" i="70"/>
  <c r="N76" i="70"/>
  <c r="N91" i="70"/>
  <c r="O76" i="70"/>
  <c r="O91" i="70"/>
  <c r="P76" i="70"/>
  <c r="P91" i="70"/>
  <c r="Q76" i="70"/>
  <c r="R76" i="70"/>
  <c r="S76" i="70"/>
  <c r="T76" i="70"/>
  <c r="T91" i="70"/>
  <c r="U76" i="70"/>
  <c r="U91" i="70"/>
  <c r="V76" i="70"/>
  <c r="W76" i="70"/>
  <c r="W91" i="70"/>
  <c r="X76" i="70"/>
  <c r="Y76" i="70"/>
  <c r="Z76" i="70"/>
  <c r="AA76" i="70"/>
  <c r="AB76" i="70"/>
  <c r="AB91" i="70"/>
  <c r="AC76" i="70"/>
  <c r="AC91" i="70"/>
  <c r="AD76" i="70"/>
  <c r="AD91" i="70"/>
  <c r="AE76" i="70"/>
  <c r="AE91" i="70"/>
  <c r="AF76" i="70"/>
  <c r="AF91" i="70"/>
  <c r="AG76" i="70"/>
  <c r="AH76" i="70"/>
  <c r="AI76" i="70"/>
  <c r="AJ76" i="70"/>
  <c r="AJ91" i="70"/>
  <c r="AK76" i="70"/>
  <c r="AK91" i="70"/>
  <c r="AL76" i="70"/>
  <c r="AM76" i="70"/>
  <c r="AM91" i="70"/>
  <c r="AN76" i="70"/>
  <c r="A77" i="70"/>
  <c r="B77" i="70"/>
  <c r="C77" i="70"/>
  <c r="D77" i="70"/>
  <c r="E77" i="70"/>
  <c r="F77" i="70"/>
  <c r="F91" i="70"/>
  <c r="G77" i="70"/>
  <c r="H77" i="70"/>
  <c r="I77" i="70"/>
  <c r="J77" i="70"/>
  <c r="K77" i="70"/>
  <c r="L77" i="70"/>
  <c r="M77" i="70"/>
  <c r="N77" i="70"/>
  <c r="O77" i="70"/>
  <c r="P77" i="70"/>
  <c r="Q77" i="70"/>
  <c r="R77" i="70"/>
  <c r="S77" i="70"/>
  <c r="T77" i="70"/>
  <c r="U77" i="70"/>
  <c r="V77" i="70"/>
  <c r="V91" i="70"/>
  <c r="W77" i="70"/>
  <c r="X77" i="70"/>
  <c r="Y77" i="70"/>
  <c r="Z77" i="70"/>
  <c r="AA77" i="70"/>
  <c r="AB77" i="70"/>
  <c r="AC77" i="70"/>
  <c r="AD77" i="70"/>
  <c r="AE77" i="70"/>
  <c r="AF77" i="70"/>
  <c r="AG77" i="70"/>
  <c r="AH77" i="70"/>
  <c r="AI77" i="70"/>
  <c r="AJ77" i="70"/>
  <c r="AK77" i="70"/>
  <c r="AL77" i="70"/>
  <c r="AL91" i="70"/>
  <c r="AM77" i="70"/>
  <c r="AN77" i="70"/>
  <c r="A78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R78" i="70"/>
  <c r="S78" i="70"/>
  <c r="T78" i="70"/>
  <c r="U78" i="70"/>
  <c r="V78" i="70"/>
  <c r="W78" i="70"/>
  <c r="X78" i="70"/>
  <c r="Y78" i="70"/>
  <c r="Z78" i="70"/>
  <c r="AA78" i="70"/>
  <c r="AB78" i="70"/>
  <c r="AC78" i="70"/>
  <c r="AD78" i="70"/>
  <c r="AE78" i="70"/>
  <c r="AF78" i="70"/>
  <c r="AG78" i="70"/>
  <c r="AH78" i="70"/>
  <c r="AI78" i="70"/>
  <c r="AJ78" i="70"/>
  <c r="AK78" i="70"/>
  <c r="AL78" i="70"/>
  <c r="AM78" i="70"/>
  <c r="AN78" i="70"/>
  <c r="A79" i="70"/>
  <c r="B79" i="70"/>
  <c r="C79" i="70"/>
  <c r="D79" i="70"/>
  <c r="E79" i="70"/>
  <c r="F79" i="70"/>
  <c r="G79" i="70"/>
  <c r="H79" i="70"/>
  <c r="I79" i="70"/>
  <c r="J79" i="70"/>
  <c r="K79" i="70"/>
  <c r="L79" i="70"/>
  <c r="M79" i="70"/>
  <c r="N79" i="70"/>
  <c r="O79" i="70"/>
  <c r="P79" i="70"/>
  <c r="Q79" i="70"/>
  <c r="R79" i="70"/>
  <c r="S79" i="70"/>
  <c r="T79" i="70"/>
  <c r="U79" i="70"/>
  <c r="V79" i="70"/>
  <c r="W79" i="70"/>
  <c r="X79" i="70"/>
  <c r="Y79" i="70"/>
  <c r="Z79" i="70"/>
  <c r="AA79" i="70"/>
  <c r="AB79" i="70"/>
  <c r="AC79" i="70"/>
  <c r="AD79" i="70"/>
  <c r="AE79" i="70"/>
  <c r="AF79" i="70"/>
  <c r="AG79" i="70"/>
  <c r="AH79" i="70"/>
  <c r="AI79" i="70"/>
  <c r="AJ79" i="70"/>
  <c r="AK79" i="70"/>
  <c r="AL79" i="70"/>
  <c r="AM79" i="70"/>
  <c r="AN79" i="70"/>
  <c r="A80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R80" i="70"/>
  <c r="S80" i="70"/>
  <c r="T80" i="70"/>
  <c r="U80" i="70"/>
  <c r="V80" i="70"/>
  <c r="W80" i="70"/>
  <c r="X80" i="70"/>
  <c r="Y80" i="70"/>
  <c r="Z80" i="70"/>
  <c r="AA80" i="70"/>
  <c r="AB80" i="70"/>
  <c r="AC80" i="70"/>
  <c r="AD80" i="70"/>
  <c r="AE80" i="70"/>
  <c r="AF80" i="70"/>
  <c r="AG80" i="70"/>
  <c r="AH80" i="70"/>
  <c r="AI80" i="70"/>
  <c r="AJ80" i="70"/>
  <c r="AK80" i="70"/>
  <c r="AL80" i="70"/>
  <c r="AM80" i="70"/>
  <c r="AN80" i="70"/>
  <c r="A81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R81" i="70"/>
  <c r="S81" i="70"/>
  <c r="T81" i="70"/>
  <c r="U81" i="70"/>
  <c r="V81" i="70"/>
  <c r="W81" i="70"/>
  <c r="X81" i="70"/>
  <c r="Y81" i="70"/>
  <c r="Z81" i="70"/>
  <c r="AA81" i="70"/>
  <c r="AB81" i="70"/>
  <c r="AC81" i="70"/>
  <c r="AD81" i="70"/>
  <c r="AE81" i="70"/>
  <c r="AF81" i="70"/>
  <c r="AG81" i="70"/>
  <c r="AH81" i="70"/>
  <c r="AI81" i="70"/>
  <c r="AJ81" i="70"/>
  <c r="AK81" i="70"/>
  <c r="AL81" i="70"/>
  <c r="AM81" i="70"/>
  <c r="AN81" i="70"/>
  <c r="A82" i="70"/>
  <c r="B82" i="70"/>
  <c r="C82" i="70"/>
  <c r="D82" i="70"/>
  <c r="E82" i="70"/>
  <c r="F82" i="70"/>
  <c r="G82" i="70"/>
  <c r="H82" i="70"/>
  <c r="I82" i="70"/>
  <c r="J82" i="70"/>
  <c r="K82" i="70"/>
  <c r="L82" i="70"/>
  <c r="M82" i="70"/>
  <c r="N82" i="70"/>
  <c r="O82" i="70"/>
  <c r="P82" i="70"/>
  <c r="Q82" i="70"/>
  <c r="R82" i="70"/>
  <c r="S82" i="70"/>
  <c r="T82" i="70"/>
  <c r="U82" i="70"/>
  <c r="V82" i="70"/>
  <c r="W82" i="70"/>
  <c r="X82" i="70"/>
  <c r="Y82" i="70"/>
  <c r="Z82" i="70"/>
  <c r="AA82" i="70"/>
  <c r="AB82" i="70"/>
  <c r="AC82" i="70"/>
  <c r="AD82" i="70"/>
  <c r="AE82" i="70"/>
  <c r="AF82" i="70"/>
  <c r="AG82" i="70"/>
  <c r="AH82" i="70"/>
  <c r="AI82" i="70"/>
  <c r="AJ82" i="70"/>
  <c r="AK82" i="70"/>
  <c r="AL82" i="70"/>
  <c r="AM82" i="70"/>
  <c r="AN82" i="70"/>
  <c r="A83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R83" i="70"/>
  <c r="S83" i="70"/>
  <c r="T83" i="70"/>
  <c r="U83" i="70"/>
  <c r="V83" i="70"/>
  <c r="W83" i="70"/>
  <c r="X83" i="70"/>
  <c r="Y83" i="70"/>
  <c r="Z83" i="70"/>
  <c r="AA83" i="70"/>
  <c r="AB83" i="70"/>
  <c r="AC83" i="70"/>
  <c r="AD83" i="70"/>
  <c r="AE83" i="70"/>
  <c r="AF83" i="70"/>
  <c r="AG83" i="70"/>
  <c r="AH83" i="70"/>
  <c r="AI83" i="70"/>
  <c r="AJ83" i="70"/>
  <c r="AK83" i="70"/>
  <c r="AL83" i="70"/>
  <c r="AM83" i="70"/>
  <c r="AN83" i="70"/>
  <c r="A84" i="70"/>
  <c r="B84" i="70"/>
  <c r="C84" i="70"/>
  <c r="D84" i="70"/>
  <c r="E84" i="70"/>
  <c r="F84" i="70"/>
  <c r="G84" i="70"/>
  <c r="H84" i="70"/>
  <c r="I84" i="70"/>
  <c r="J84" i="70"/>
  <c r="K84" i="70"/>
  <c r="L84" i="70"/>
  <c r="M84" i="70"/>
  <c r="N84" i="70"/>
  <c r="O84" i="70"/>
  <c r="P84" i="70"/>
  <c r="Q84" i="70"/>
  <c r="R84" i="70"/>
  <c r="S84" i="70"/>
  <c r="T84" i="70"/>
  <c r="U84" i="70"/>
  <c r="V84" i="70"/>
  <c r="W84" i="70"/>
  <c r="X84" i="70"/>
  <c r="Y84" i="70"/>
  <c r="Z84" i="70"/>
  <c r="AA84" i="70"/>
  <c r="AB84" i="70"/>
  <c r="AC84" i="70"/>
  <c r="AD84" i="70"/>
  <c r="AE84" i="70"/>
  <c r="AF84" i="70"/>
  <c r="AG84" i="70"/>
  <c r="AH84" i="70"/>
  <c r="AI84" i="70"/>
  <c r="AJ84" i="70"/>
  <c r="AK84" i="70"/>
  <c r="AL84" i="70"/>
  <c r="AM84" i="70"/>
  <c r="AN84" i="70"/>
  <c r="A85" i="70"/>
  <c r="B85" i="70"/>
  <c r="C85" i="70"/>
  <c r="D85" i="70"/>
  <c r="E85" i="70"/>
  <c r="F85" i="70"/>
  <c r="G85" i="70"/>
  <c r="H85" i="70"/>
  <c r="I85" i="70"/>
  <c r="J85" i="70"/>
  <c r="K85" i="70"/>
  <c r="L85" i="70"/>
  <c r="M85" i="70"/>
  <c r="N85" i="70"/>
  <c r="O85" i="70"/>
  <c r="P85" i="70"/>
  <c r="Q85" i="70"/>
  <c r="R85" i="70"/>
  <c r="S85" i="70"/>
  <c r="T85" i="70"/>
  <c r="U85" i="70"/>
  <c r="V85" i="70"/>
  <c r="W85" i="70"/>
  <c r="X85" i="70"/>
  <c r="Y85" i="70"/>
  <c r="Z85" i="70"/>
  <c r="AA85" i="70"/>
  <c r="AB85" i="70"/>
  <c r="AC85" i="70"/>
  <c r="AD85" i="70"/>
  <c r="AE85" i="70"/>
  <c r="AF85" i="70"/>
  <c r="AG85" i="70"/>
  <c r="AH85" i="70"/>
  <c r="AI85" i="70"/>
  <c r="AJ85" i="70"/>
  <c r="AK85" i="70"/>
  <c r="AL85" i="70"/>
  <c r="AM85" i="70"/>
  <c r="AN85" i="70"/>
  <c r="A86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R86" i="70"/>
  <c r="S86" i="70"/>
  <c r="T86" i="70"/>
  <c r="U86" i="70"/>
  <c r="V86" i="70"/>
  <c r="W86" i="70"/>
  <c r="X86" i="70"/>
  <c r="Y86" i="70"/>
  <c r="Z86" i="70"/>
  <c r="AA86" i="70"/>
  <c r="AB86" i="70"/>
  <c r="AC86" i="70"/>
  <c r="AD86" i="70"/>
  <c r="AE86" i="70"/>
  <c r="AF86" i="70"/>
  <c r="AG86" i="70"/>
  <c r="AH86" i="70"/>
  <c r="AI86" i="70"/>
  <c r="AJ86" i="70"/>
  <c r="AK86" i="70"/>
  <c r="AL86" i="70"/>
  <c r="AM86" i="70"/>
  <c r="AN86" i="70"/>
  <c r="A87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R87" i="70"/>
  <c r="S87" i="70"/>
  <c r="T87" i="70"/>
  <c r="U87" i="70"/>
  <c r="V87" i="70"/>
  <c r="W87" i="70"/>
  <c r="X87" i="70"/>
  <c r="Y87" i="70"/>
  <c r="Z87" i="70"/>
  <c r="AA87" i="70"/>
  <c r="AB87" i="70"/>
  <c r="AC87" i="70"/>
  <c r="AD87" i="70"/>
  <c r="AE87" i="70"/>
  <c r="AF87" i="70"/>
  <c r="AG87" i="70"/>
  <c r="AH87" i="70"/>
  <c r="AI87" i="70"/>
  <c r="AJ87" i="70"/>
  <c r="AK87" i="70"/>
  <c r="AL87" i="70"/>
  <c r="AM87" i="70"/>
  <c r="AN87" i="70"/>
  <c r="A88" i="70"/>
  <c r="B88" i="70"/>
  <c r="C88" i="70"/>
  <c r="D88" i="70"/>
  <c r="E88" i="70"/>
  <c r="F88" i="70"/>
  <c r="G88" i="70"/>
  <c r="H88" i="70"/>
  <c r="I88" i="70"/>
  <c r="J88" i="70"/>
  <c r="K88" i="70"/>
  <c r="L88" i="70"/>
  <c r="M88" i="70"/>
  <c r="N88" i="70"/>
  <c r="O88" i="70"/>
  <c r="P88" i="70"/>
  <c r="Q88" i="70"/>
  <c r="R88" i="70"/>
  <c r="S88" i="70"/>
  <c r="T88" i="70"/>
  <c r="U88" i="70"/>
  <c r="V88" i="70"/>
  <c r="W88" i="70"/>
  <c r="X88" i="70"/>
  <c r="Y88" i="70"/>
  <c r="Z88" i="70"/>
  <c r="AA88" i="70"/>
  <c r="AB88" i="70"/>
  <c r="AC88" i="70"/>
  <c r="AD88" i="70"/>
  <c r="AE88" i="70"/>
  <c r="AF88" i="70"/>
  <c r="AG88" i="70"/>
  <c r="AH88" i="70"/>
  <c r="AI88" i="70"/>
  <c r="AJ88" i="70"/>
  <c r="AK88" i="70"/>
  <c r="AL88" i="70"/>
  <c r="AM88" i="70"/>
  <c r="AN88" i="70"/>
  <c r="A89" i="70"/>
  <c r="B89" i="70"/>
  <c r="C89" i="70"/>
  <c r="D89" i="70"/>
  <c r="E89" i="70"/>
  <c r="F89" i="70"/>
  <c r="G89" i="70"/>
  <c r="H89" i="70"/>
  <c r="I89" i="70"/>
  <c r="J89" i="70"/>
  <c r="K89" i="70"/>
  <c r="L89" i="70"/>
  <c r="M89" i="70"/>
  <c r="N89" i="70"/>
  <c r="O89" i="70"/>
  <c r="P89" i="70"/>
  <c r="Q89" i="70"/>
  <c r="R89" i="70"/>
  <c r="S89" i="70"/>
  <c r="T89" i="70"/>
  <c r="U89" i="70"/>
  <c r="V89" i="70"/>
  <c r="W89" i="70"/>
  <c r="X89" i="70"/>
  <c r="Y89" i="70"/>
  <c r="Z89" i="70"/>
  <c r="AA89" i="70"/>
  <c r="AB89" i="70"/>
  <c r="AC89" i="70"/>
  <c r="AD89" i="70"/>
  <c r="AE89" i="70"/>
  <c r="AF89" i="70"/>
  <c r="AG89" i="70"/>
  <c r="AH89" i="70"/>
  <c r="AI89" i="70"/>
  <c r="AJ89" i="70"/>
  <c r="AK89" i="70"/>
  <c r="AL89" i="70"/>
  <c r="AM89" i="70"/>
  <c r="AN89" i="70"/>
  <c r="A90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R90" i="70"/>
  <c r="S90" i="70"/>
  <c r="T90" i="70"/>
  <c r="U90" i="70"/>
  <c r="V90" i="70"/>
  <c r="W90" i="70"/>
  <c r="X90" i="70"/>
  <c r="Y90" i="70"/>
  <c r="Z90" i="70"/>
  <c r="AA90" i="70"/>
  <c r="AB90" i="70"/>
  <c r="AC90" i="70"/>
  <c r="AD90" i="70"/>
  <c r="AE90" i="70"/>
  <c r="AF90" i="70"/>
  <c r="AG90" i="70"/>
  <c r="AH90" i="70"/>
  <c r="AI90" i="70"/>
  <c r="AJ90" i="70"/>
  <c r="AK90" i="70"/>
  <c r="AL90" i="70"/>
  <c r="AM90" i="70"/>
  <c r="AN90" i="70"/>
  <c r="H91" i="70"/>
  <c r="I91" i="70"/>
  <c r="J91" i="70"/>
  <c r="K91" i="70"/>
  <c r="Q91" i="70"/>
  <c r="R91" i="70"/>
  <c r="S91" i="70"/>
  <c r="X91" i="70"/>
  <c r="Y91" i="70"/>
  <c r="Z91" i="70"/>
  <c r="AA91" i="70"/>
  <c r="AG91" i="70"/>
  <c r="AH91" i="70"/>
  <c r="AI91" i="70"/>
  <c r="AN91" i="70"/>
  <c r="A43" i="70"/>
  <c r="B43" i="70"/>
  <c r="C43" i="70"/>
  <c r="D43" i="70"/>
  <c r="A44" i="70"/>
  <c r="B44" i="70"/>
  <c r="C44" i="70"/>
  <c r="D44" i="70"/>
  <c r="A45" i="70"/>
  <c r="B45" i="70"/>
  <c r="C45" i="70"/>
  <c r="D45" i="70"/>
  <c r="A46" i="70"/>
  <c r="B46" i="70"/>
  <c r="C46" i="70"/>
  <c r="D46" i="70"/>
  <c r="A47" i="70"/>
  <c r="B47" i="70"/>
  <c r="C47" i="70"/>
  <c r="D47" i="70"/>
  <c r="A48" i="70"/>
  <c r="B48" i="70"/>
  <c r="C48" i="70"/>
  <c r="D48" i="70"/>
  <c r="A49" i="70"/>
  <c r="B49" i="70"/>
  <c r="C49" i="70"/>
  <c r="D49" i="70"/>
  <c r="A50" i="70"/>
  <c r="B50" i="70"/>
  <c r="C50" i="70"/>
  <c r="D50" i="70"/>
  <c r="A51" i="70"/>
  <c r="B51" i="70"/>
  <c r="C51" i="70"/>
  <c r="D51" i="70"/>
  <c r="A52" i="70"/>
  <c r="B52" i="70"/>
  <c r="C52" i="70"/>
  <c r="D52" i="70"/>
  <c r="A53" i="70"/>
  <c r="B53" i="70"/>
  <c r="C53" i="70"/>
  <c r="D53" i="70"/>
  <c r="A54" i="70"/>
  <c r="B54" i="70"/>
  <c r="C54" i="70"/>
  <c r="D54" i="70"/>
  <c r="A55" i="70"/>
  <c r="B55" i="70"/>
  <c r="C55" i="70"/>
  <c r="D55" i="70"/>
  <c r="A56" i="70"/>
  <c r="B56" i="70"/>
  <c r="C56" i="70"/>
  <c r="D56" i="70"/>
  <c r="A57" i="70"/>
  <c r="B57" i="70"/>
  <c r="C57" i="70"/>
  <c r="D57" i="70"/>
  <c r="A58" i="70"/>
  <c r="B58" i="70"/>
  <c r="C58" i="70"/>
  <c r="D58" i="70"/>
  <c r="A59" i="70"/>
  <c r="B59" i="70"/>
  <c r="C59" i="70"/>
  <c r="D59" i="70"/>
  <c r="A60" i="70"/>
  <c r="B60" i="70"/>
  <c r="C60" i="70"/>
  <c r="D60" i="70"/>
  <c r="A61" i="70"/>
  <c r="B61" i="70"/>
  <c r="C61" i="70"/>
  <c r="D61" i="70"/>
  <c r="A62" i="70"/>
  <c r="B62" i="70"/>
  <c r="C62" i="70"/>
  <c r="D62" i="70"/>
  <c r="A63" i="70"/>
  <c r="B63" i="70"/>
  <c r="C63" i="70"/>
  <c r="D63" i="70"/>
  <c r="A64" i="70"/>
  <c r="B64" i="70"/>
  <c r="C64" i="70"/>
  <c r="D64" i="70"/>
  <c r="A65" i="70"/>
  <c r="B65" i="70"/>
  <c r="C65" i="70"/>
  <c r="D65" i="70"/>
  <c r="A66" i="70"/>
  <c r="B66" i="70"/>
  <c r="C66" i="70"/>
  <c r="D66" i="70"/>
  <c r="A67" i="70"/>
  <c r="B67" i="70"/>
  <c r="C67" i="70"/>
  <c r="D67" i="70"/>
  <c r="A68" i="70"/>
  <c r="B68" i="70"/>
  <c r="C68" i="70"/>
  <c r="D68" i="70"/>
  <c r="A69" i="70"/>
  <c r="B69" i="70"/>
  <c r="C69" i="70"/>
  <c r="D69" i="70"/>
  <c r="A70" i="70"/>
  <c r="B70" i="70"/>
  <c r="C70" i="70"/>
  <c r="D70" i="70"/>
  <c r="E71" i="70"/>
  <c r="F71" i="70"/>
  <c r="G71" i="70"/>
  <c r="H71" i="70"/>
  <c r="I71" i="70"/>
  <c r="J71" i="70"/>
  <c r="K71" i="70"/>
  <c r="L71" i="70"/>
  <c r="M71" i="70"/>
  <c r="N71" i="70"/>
  <c r="O71" i="70"/>
  <c r="P71" i="70"/>
  <c r="Q71" i="70"/>
  <c r="R71" i="70"/>
  <c r="S71" i="70"/>
  <c r="T71" i="70"/>
  <c r="U71" i="70"/>
  <c r="V71" i="70"/>
  <c r="W71" i="70"/>
  <c r="X71" i="70"/>
  <c r="Y71" i="70"/>
  <c r="Z71" i="70"/>
  <c r="AA71" i="70"/>
  <c r="AB71" i="70"/>
  <c r="AC71" i="70"/>
  <c r="AD71" i="70"/>
  <c r="AE71" i="70"/>
  <c r="AF71" i="70"/>
  <c r="AG71" i="70"/>
  <c r="AH71" i="70"/>
  <c r="AI71" i="70"/>
  <c r="AJ71" i="70"/>
  <c r="AK71" i="70"/>
  <c r="AL71" i="70"/>
  <c r="AM71" i="70"/>
  <c r="AN71" i="70"/>
  <c r="E38" i="70"/>
  <c r="F38" i="70"/>
  <c r="G38" i="70"/>
  <c r="H38" i="70"/>
  <c r="I38" i="70"/>
  <c r="J38" i="70"/>
  <c r="K38" i="70"/>
  <c r="L38" i="70"/>
  <c r="M38" i="70"/>
  <c r="N38" i="70"/>
  <c r="O38" i="70"/>
  <c r="P38" i="70"/>
  <c r="Q38" i="70"/>
  <c r="R38" i="70"/>
  <c r="S38" i="70"/>
  <c r="T38" i="70"/>
  <c r="U38" i="70"/>
  <c r="V38" i="70"/>
  <c r="W38" i="70"/>
  <c r="X38" i="70"/>
  <c r="Y38" i="70"/>
  <c r="Z38" i="70"/>
  <c r="AA38" i="70"/>
  <c r="AB38" i="70"/>
  <c r="AC38" i="70"/>
  <c r="AD38" i="70"/>
  <c r="AE38" i="70"/>
  <c r="AF38" i="70"/>
  <c r="AG38" i="70"/>
  <c r="AH38" i="70"/>
  <c r="AI38" i="70"/>
  <c r="AJ38" i="70"/>
  <c r="AK38" i="70"/>
  <c r="AL38" i="70"/>
  <c r="AM38" i="70"/>
  <c r="AN38" i="70"/>
  <c r="Y126" i="56"/>
  <c r="J126" i="56"/>
  <c r="O126" i="56"/>
  <c r="P126" i="56"/>
  <c r="U126" i="56"/>
  <c r="F126" i="56"/>
  <c r="G126" i="56"/>
  <c r="Z126" i="56"/>
  <c r="R126" i="56"/>
  <c r="X126" i="56"/>
  <c r="K126" i="56"/>
  <c r="Q126" i="56"/>
  <c r="S126" i="56"/>
  <c r="T126" i="56"/>
  <c r="V126" i="56"/>
  <c r="W126" i="56"/>
  <c r="H126" i="56"/>
  <c r="I126" i="56"/>
  <c r="AA126" i="56"/>
  <c r="L126" i="56"/>
  <c r="AB126" i="56"/>
  <c r="M126" i="56"/>
  <c r="AC126" i="56"/>
  <c r="N126" i="56"/>
  <c r="M111" i="70"/>
  <c r="L98" i="70"/>
  <c r="K98" i="70"/>
  <c r="K111" i="70"/>
  <c r="AH109" i="70"/>
  <c r="R109" i="70"/>
  <c r="AH107" i="70"/>
  <c r="R107" i="70"/>
  <c r="AH105" i="70"/>
  <c r="R105" i="70"/>
  <c r="AH103" i="70"/>
  <c r="R103" i="70"/>
  <c r="AH101" i="70"/>
  <c r="R101" i="70"/>
  <c r="AH99" i="70"/>
  <c r="R99" i="70"/>
  <c r="J98" i="70"/>
  <c r="I98" i="70"/>
  <c r="I111" i="70"/>
  <c r="H98" i="70"/>
  <c r="G98" i="70"/>
  <c r="AD109" i="70"/>
  <c r="N109" i="70"/>
  <c r="AD107" i="70"/>
  <c r="N107" i="70"/>
  <c r="AD105" i="70"/>
  <c r="N105" i="70"/>
  <c r="AD103" i="70"/>
  <c r="N103" i="70"/>
  <c r="AD101" i="70"/>
  <c r="N101" i="70"/>
  <c r="AD99" i="70"/>
  <c r="N99" i="70"/>
  <c r="E98" i="70"/>
  <c r="E111" i="70"/>
  <c r="AB109" i="70"/>
  <c r="L109" i="70"/>
  <c r="AB107" i="70"/>
  <c r="L107" i="70"/>
  <c r="AB105" i="70"/>
  <c r="L105" i="70"/>
  <c r="AB103" i="70"/>
  <c r="L103" i="70"/>
  <c r="AB101" i="70"/>
  <c r="L101" i="70"/>
  <c r="AB99" i="70"/>
  <c r="L99" i="70"/>
  <c r="S98" i="70"/>
  <c r="S111" i="70"/>
  <c r="Z109" i="70"/>
  <c r="J109" i="70"/>
  <c r="Z107" i="70"/>
  <c r="J107" i="70"/>
  <c r="Z105" i="70"/>
  <c r="Z111" i="70"/>
  <c r="J105" i="70"/>
  <c r="Z103" i="70"/>
  <c r="J103" i="70"/>
  <c r="Z101" i="70"/>
  <c r="J101" i="70"/>
  <c r="Z99" i="70"/>
  <c r="J99" i="70"/>
  <c r="R98" i="70"/>
  <c r="Q98" i="70"/>
  <c r="Q111" i="70"/>
  <c r="P98" i="70"/>
  <c r="P111" i="70"/>
  <c r="AN107" i="70"/>
  <c r="H107" i="70"/>
  <c r="AN105" i="70"/>
  <c r="X103" i="70"/>
  <c r="X101" i="70"/>
  <c r="X111" i="70"/>
  <c r="H101" i="70"/>
  <c r="AN99" i="70"/>
  <c r="AN111" i="70"/>
  <c r="X99" i="70"/>
  <c r="AM109" i="70"/>
  <c r="W109" i="70"/>
  <c r="G109" i="70"/>
  <c r="AM107" i="70"/>
  <c r="W107" i="70"/>
  <c r="G107" i="70"/>
  <c r="AM105" i="70"/>
  <c r="W105" i="70"/>
  <c r="G105" i="70"/>
  <c r="AM103" i="70"/>
  <c r="W103" i="70"/>
  <c r="G103" i="70"/>
  <c r="O98" i="70"/>
  <c r="O111" i="70"/>
  <c r="X109" i="70"/>
  <c r="X105" i="70"/>
  <c r="H99" i="70"/>
  <c r="O102" i="70"/>
  <c r="AM101" i="70"/>
  <c r="W101" i="70"/>
  <c r="G101" i="70"/>
  <c r="AM99" i="70"/>
  <c r="W99" i="70"/>
  <c r="G99" i="70"/>
  <c r="AD110" i="70"/>
  <c r="N110" i="70"/>
  <c r="AL109" i="70"/>
  <c r="V109" i="70"/>
  <c r="F109" i="70"/>
  <c r="AD108" i="70"/>
  <c r="N108" i="70"/>
  <c r="AL107" i="70"/>
  <c r="V107" i="70"/>
  <c r="F107" i="70"/>
  <c r="AD106" i="70"/>
  <c r="N106" i="70"/>
  <c r="AL105" i="70"/>
  <c r="V105" i="70"/>
  <c r="F105" i="70"/>
  <c r="AD104" i="70"/>
  <c r="N104" i="70"/>
  <c r="AL103" i="70"/>
  <c r="V103" i="70"/>
  <c r="F103" i="70"/>
  <c r="AD102" i="70"/>
  <c r="N102" i="70"/>
  <c r="AL101" i="70"/>
  <c r="V101" i="70"/>
  <c r="F101" i="70"/>
  <c r="AD100" i="70"/>
  <c r="N100" i="70"/>
  <c r="AL99" i="70"/>
  <c r="V99" i="70"/>
  <c r="F99" i="70"/>
  <c r="N98" i="70"/>
  <c r="AN109" i="70"/>
  <c r="X107" i="70"/>
  <c r="H105" i="70"/>
  <c r="AN103" i="70"/>
  <c r="H103" i="70"/>
  <c r="AN101" i="70"/>
  <c r="AC110" i="70"/>
  <c r="AK109" i="70"/>
  <c r="U109" i="70"/>
  <c r="AC108" i="70"/>
  <c r="AK107" i="70"/>
  <c r="U107" i="70"/>
  <c r="AC106" i="70"/>
  <c r="AK105" i="70"/>
  <c r="U105" i="70"/>
  <c r="AC104" i="70"/>
  <c r="AK103" i="70"/>
  <c r="U103" i="70"/>
  <c r="AC102" i="70"/>
  <c r="AK101" i="70"/>
  <c r="U101" i="70"/>
  <c r="AC100" i="70"/>
  <c r="AK99" i="70"/>
  <c r="U99" i="70"/>
  <c r="U111" i="70"/>
  <c r="AB111" i="70"/>
  <c r="N111" i="70"/>
  <c r="W111" i="70"/>
  <c r="R111" i="70"/>
  <c r="F111" i="70"/>
  <c r="AM111" i="70"/>
  <c r="V111" i="70"/>
  <c r="AL111" i="70"/>
  <c r="G111" i="70"/>
  <c r="H111" i="70"/>
  <c r="L111" i="70"/>
  <c r="AK111" i="70"/>
  <c r="J111" i="70"/>
  <c r="AC111" i="70"/>
  <c r="AD111" i="70"/>
  <c r="AH111" i="70"/>
  <c r="E200" i="54"/>
  <c r="O168" i="53"/>
  <c r="O171" i="53"/>
  <c r="O122" i="52"/>
  <c r="A70" i="66"/>
  <c r="B52" i="52"/>
  <c r="I159" i="56"/>
  <c r="Q181" i="66"/>
  <c r="P181" i="66"/>
  <c r="O181" i="66"/>
  <c r="N181" i="66"/>
  <c r="M181" i="66"/>
  <c r="L181" i="66"/>
  <c r="K181" i="66"/>
  <c r="J181" i="66"/>
  <c r="I181" i="66"/>
  <c r="H181" i="66"/>
  <c r="G181" i="66"/>
  <c r="F181" i="66"/>
  <c r="E181" i="66"/>
  <c r="R171" i="53"/>
  <c r="Q171" i="53"/>
  <c r="P171" i="53"/>
  <c r="N171" i="53"/>
  <c r="M171" i="53"/>
  <c r="L171" i="53"/>
  <c r="K171" i="53"/>
  <c r="J171" i="53"/>
  <c r="I171" i="53"/>
  <c r="H171" i="53"/>
  <c r="G171" i="53"/>
  <c r="F171" i="53"/>
  <c r="R170" i="53"/>
  <c r="Q170" i="53"/>
  <c r="P170" i="53"/>
  <c r="N170" i="53"/>
  <c r="M170" i="53"/>
  <c r="L170" i="53"/>
  <c r="K170" i="53"/>
  <c r="J170" i="53"/>
  <c r="I170" i="53"/>
  <c r="H170" i="53"/>
  <c r="G170" i="53"/>
  <c r="F170" i="53"/>
  <c r="Q154" i="65"/>
  <c r="P154" i="65"/>
  <c r="O154" i="65"/>
  <c r="N154" i="65"/>
  <c r="M154" i="65"/>
  <c r="L154" i="65"/>
  <c r="K154" i="65"/>
  <c r="J154" i="65"/>
  <c r="I154" i="65"/>
  <c r="H154" i="65"/>
  <c r="G154" i="65"/>
  <c r="F154" i="65"/>
  <c r="E154" i="65"/>
  <c r="P170" i="68"/>
  <c r="O170" i="68"/>
  <c r="N170" i="68"/>
  <c r="M170" i="68"/>
  <c r="L170" i="68"/>
  <c r="K170" i="68"/>
  <c r="J170" i="68"/>
  <c r="I170" i="68"/>
  <c r="H170" i="68"/>
  <c r="G170" i="68"/>
  <c r="F170" i="68"/>
  <c r="E170" i="68"/>
  <c r="F169" i="68"/>
  <c r="E169" i="68"/>
  <c r="R173" i="48"/>
  <c r="R172" i="48"/>
  <c r="E172" i="48"/>
  <c r="F172" i="48"/>
  <c r="G172" i="48"/>
  <c r="H172" i="48"/>
  <c r="I172" i="48"/>
  <c r="J172" i="48"/>
  <c r="K172" i="48"/>
  <c r="L172" i="48"/>
  <c r="M172" i="48"/>
  <c r="N172" i="48"/>
  <c r="O172" i="48"/>
  <c r="P172" i="48"/>
  <c r="Q172" i="48"/>
  <c r="E173" i="48"/>
  <c r="F173" i="48"/>
  <c r="G173" i="48"/>
  <c r="H173" i="48"/>
  <c r="I173" i="48"/>
  <c r="J173" i="48"/>
  <c r="K173" i="48"/>
  <c r="L173" i="48"/>
  <c r="M173" i="48"/>
  <c r="N173" i="48"/>
  <c r="O173" i="48"/>
  <c r="P173" i="48"/>
  <c r="Q173" i="48"/>
  <c r="O170" i="53"/>
  <c r="Q169" i="57"/>
  <c r="P169" i="57"/>
  <c r="O169" i="57"/>
  <c r="N169" i="57"/>
  <c r="M169" i="57"/>
  <c r="L169" i="57"/>
  <c r="K169" i="57"/>
  <c r="J169" i="57"/>
  <c r="I169" i="57"/>
  <c r="H169" i="57"/>
  <c r="G169" i="57"/>
  <c r="F169" i="57"/>
  <c r="E169" i="57"/>
  <c r="Q17" i="52"/>
  <c r="P17" i="52"/>
  <c r="AO87" i="68"/>
  <c r="AN87" i="68"/>
  <c r="AM87" i="68"/>
  <c r="AL87" i="68"/>
  <c r="AK87" i="68"/>
  <c r="AJ87" i="68"/>
  <c r="AI87" i="68"/>
  <c r="AH87" i="68"/>
  <c r="AG87" i="68"/>
  <c r="AF87" i="68"/>
  <c r="AE87" i="68"/>
  <c r="AD87" i="68"/>
  <c r="AC87" i="68"/>
  <c r="AB87" i="68"/>
  <c r="AA87" i="68"/>
  <c r="Z87" i="68"/>
  <c r="Y87" i="68"/>
  <c r="X87" i="68"/>
  <c r="W87" i="68"/>
  <c r="V87" i="68"/>
  <c r="U87" i="68"/>
  <c r="T87" i="68"/>
  <c r="S87" i="68"/>
  <c r="R87" i="68"/>
  <c r="Q87" i="68"/>
  <c r="R40" i="53"/>
  <c r="N9" i="54"/>
  <c r="D164" i="54"/>
  <c r="Q36" i="66"/>
  <c r="P36" i="66"/>
  <c r="O36" i="66"/>
  <c r="N36" i="66"/>
  <c r="M36" i="66"/>
  <c r="L36" i="66"/>
  <c r="K36" i="66"/>
  <c r="J36" i="66"/>
  <c r="R22" i="57"/>
  <c r="Q22" i="57"/>
  <c r="P22" i="57"/>
  <c r="O22" i="57"/>
  <c r="P87" i="68"/>
  <c r="O87" i="68"/>
  <c r="N87" i="68"/>
  <c r="P122" i="68"/>
  <c r="O122" i="68"/>
  <c r="N122" i="68"/>
  <c r="M122" i="68"/>
  <c r="L122" i="68"/>
  <c r="K122" i="68"/>
  <c r="J122" i="68"/>
  <c r="I122" i="68"/>
  <c r="H122" i="68"/>
  <c r="G122" i="68"/>
  <c r="F122" i="68"/>
  <c r="E122" i="68"/>
  <c r="M86" i="68"/>
  <c r="L86" i="68"/>
  <c r="K86" i="68"/>
  <c r="J86" i="68"/>
  <c r="I86" i="68"/>
  <c r="H86" i="68"/>
  <c r="G86" i="68"/>
  <c r="M85" i="68"/>
  <c r="L85" i="68"/>
  <c r="K85" i="68"/>
  <c r="J85" i="68"/>
  <c r="I85" i="68"/>
  <c r="H85" i="68"/>
  <c r="G85" i="68"/>
  <c r="M84" i="68"/>
  <c r="L84" i="68"/>
  <c r="K84" i="68"/>
  <c r="J84" i="68"/>
  <c r="I84" i="68"/>
  <c r="H84" i="68"/>
  <c r="G84" i="68"/>
  <c r="M83" i="68"/>
  <c r="L83" i="68"/>
  <c r="K83" i="68"/>
  <c r="J83" i="68"/>
  <c r="I83" i="68"/>
  <c r="H83" i="68"/>
  <c r="G83" i="68"/>
  <c r="M82" i="68"/>
  <c r="L82" i="68"/>
  <c r="K82" i="68"/>
  <c r="J82" i="68"/>
  <c r="I82" i="68"/>
  <c r="H82" i="68"/>
  <c r="G82" i="68"/>
  <c r="M81" i="68"/>
  <c r="L81" i="68"/>
  <c r="K81" i="68"/>
  <c r="J81" i="68"/>
  <c r="I81" i="68"/>
  <c r="H81" i="68"/>
  <c r="G81" i="68"/>
  <c r="M80" i="68"/>
  <c r="L80" i="68"/>
  <c r="K80" i="68"/>
  <c r="J80" i="68"/>
  <c r="I80" i="68"/>
  <c r="H80" i="68"/>
  <c r="G80" i="68"/>
  <c r="M87" i="68"/>
  <c r="L87" i="68"/>
  <c r="K87" i="68"/>
  <c r="J87" i="68"/>
  <c r="I87" i="68"/>
  <c r="H87" i="68"/>
  <c r="D71" i="66"/>
  <c r="C71" i="66"/>
  <c r="B71" i="66"/>
  <c r="C70" i="66"/>
  <c r="B70" i="66"/>
  <c r="D69" i="66"/>
  <c r="C69" i="66"/>
  <c r="B69" i="66"/>
  <c r="D68" i="66"/>
  <c r="C68" i="66"/>
  <c r="B68" i="66"/>
  <c r="D67" i="66"/>
  <c r="C67" i="66"/>
  <c r="B67" i="66"/>
  <c r="D66" i="66"/>
  <c r="C66" i="66"/>
  <c r="B66" i="66"/>
  <c r="D65" i="66"/>
  <c r="C65" i="66"/>
  <c r="B65" i="66"/>
  <c r="D64" i="66"/>
  <c r="C64" i="66"/>
  <c r="B64" i="66"/>
  <c r="D63" i="66"/>
  <c r="C63" i="66"/>
  <c r="B63" i="66"/>
  <c r="D62" i="66"/>
  <c r="C62" i="66"/>
  <c r="B62" i="66"/>
  <c r="D61" i="66"/>
  <c r="C61" i="66"/>
  <c r="B61" i="66"/>
  <c r="D60" i="66"/>
  <c r="C60" i="66"/>
  <c r="B60" i="66"/>
  <c r="D59" i="66"/>
  <c r="C59" i="66"/>
  <c r="B59" i="66"/>
  <c r="D58" i="66"/>
  <c r="C58" i="66"/>
  <c r="B58" i="66"/>
  <c r="D57" i="66"/>
  <c r="C57" i="66"/>
  <c r="B57" i="66"/>
  <c r="D56" i="66"/>
  <c r="C56" i="66"/>
  <c r="B56" i="66"/>
  <c r="D55" i="66"/>
  <c r="C55" i="66"/>
  <c r="B55" i="66"/>
  <c r="D54" i="66"/>
  <c r="C54" i="66"/>
  <c r="B54" i="66"/>
  <c r="D53" i="66"/>
  <c r="C53" i="66"/>
  <c r="B53" i="66"/>
  <c r="D52" i="66"/>
  <c r="C52" i="66"/>
  <c r="B52" i="66"/>
  <c r="D51" i="66"/>
  <c r="C51" i="66"/>
  <c r="B51" i="66"/>
  <c r="D50" i="66"/>
  <c r="C50" i="66"/>
  <c r="B50" i="66"/>
  <c r="D49" i="66"/>
  <c r="C49" i="66"/>
  <c r="B49" i="66"/>
  <c r="D48" i="66"/>
  <c r="C48" i="66"/>
  <c r="B48" i="66"/>
  <c r="D47" i="66"/>
  <c r="C47" i="66"/>
  <c r="B47" i="66"/>
  <c r="D46" i="66"/>
  <c r="C46" i="66"/>
  <c r="B46" i="66"/>
  <c r="A71" i="66"/>
  <c r="A69" i="66"/>
  <c r="A68" i="66"/>
  <c r="A67" i="66"/>
  <c r="A66" i="66"/>
  <c r="A65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D57" i="53"/>
  <c r="C57" i="53"/>
  <c r="B57" i="53"/>
  <c r="A57" i="53"/>
  <c r="D56" i="53"/>
  <c r="C56" i="53"/>
  <c r="B56" i="53"/>
  <c r="A56" i="53"/>
  <c r="R170" i="48"/>
  <c r="Q170" i="48"/>
  <c r="D124" i="68"/>
  <c r="D123" i="68"/>
  <c r="D122" i="68"/>
  <c r="D121" i="68"/>
  <c r="D120" i="68"/>
  <c r="D119" i="68"/>
  <c r="D118" i="68"/>
  <c r="D117" i="68"/>
  <c r="D116" i="68"/>
  <c r="D115" i="68"/>
  <c r="M137" i="56"/>
  <c r="E21" i="56"/>
  <c r="E18" i="56"/>
  <c r="E19" i="56"/>
  <c r="Q22" i="53"/>
  <c r="P22" i="53"/>
  <c r="O22" i="53"/>
  <c r="Q21" i="53"/>
  <c r="P21" i="53"/>
  <c r="O21" i="53"/>
  <c r="S21" i="53"/>
  <c r="U22" i="53"/>
  <c r="T22" i="53"/>
  <c r="S22" i="53"/>
  <c r="U21" i="53"/>
  <c r="T21" i="53"/>
  <c r="U20" i="53"/>
  <c r="T20" i="53"/>
  <c r="S20" i="53"/>
  <c r="U19" i="53"/>
  <c r="T19" i="53"/>
  <c r="S19" i="53"/>
  <c r="A138" i="66"/>
  <c r="Q11" i="53"/>
  <c r="P11" i="53"/>
  <c r="O11" i="53"/>
  <c r="N11" i="53"/>
  <c r="Q20" i="53"/>
  <c r="P20" i="53"/>
  <c r="O20" i="53"/>
  <c r="N20" i="53"/>
  <c r="Q19" i="53"/>
  <c r="P19" i="53"/>
  <c r="O19" i="53"/>
  <c r="N19" i="53"/>
  <c r="R40" i="52"/>
  <c r="O165" i="45"/>
  <c r="N165" i="45"/>
  <c r="M165" i="45"/>
  <c r="L165" i="45"/>
  <c r="K165" i="45"/>
  <c r="J165" i="45"/>
  <c r="I165" i="45"/>
  <c r="H165" i="45"/>
  <c r="G165" i="45"/>
  <c r="F165" i="45"/>
  <c r="E165" i="45"/>
  <c r="P165" i="45"/>
  <c r="E150" i="68"/>
  <c r="B5" i="68"/>
  <c r="AW163" i="68"/>
  <c r="AV163" i="68"/>
  <c r="AU163" i="68"/>
  <c r="AT163" i="68"/>
  <c r="AS163" i="68"/>
  <c r="AR163" i="68"/>
  <c r="AQ163" i="68"/>
  <c r="AP163" i="68"/>
  <c r="AO163" i="68"/>
  <c r="AN163" i="68"/>
  <c r="AM163" i="68"/>
  <c r="AL163" i="68"/>
  <c r="AK163" i="68"/>
  <c r="AJ163" i="68"/>
  <c r="AI163" i="68"/>
  <c r="AH163" i="68"/>
  <c r="AG163" i="68"/>
  <c r="AF163" i="68"/>
  <c r="AE163" i="68"/>
  <c r="AD163" i="68"/>
  <c r="AC163" i="68"/>
  <c r="AB163" i="68"/>
  <c r="AA163" i="68"/>
  <c r="Z163" i="68"/>
  <c r="Y163" i="68"/>
  <c r="X163" i="68"/>
  <c r="W163" i="68"/>
  <c r="V163" i="68"/>
  <c r="U163" i="68"/>
  <c r="T163" i="68"/>
  <c r="S163" i="68"/>
  <c r="R163" i="68"/>
  <c r="Q163" i="68"/>
  <c r="AY163" i="68" s="1"/>
  <c r="P163" i="68"/>
  <c r="O163" i="68"/>
  <c r="N163" i="68"/>
  <c r="M163" i="68"/>
  <c r="L163" i="68"/>
  <c r="AW145" i="68"/>
  <c r="AV145" i="68"/>
  <c r="AU145" i="68"/>
  <c r="AT145" i="68"/>
  <c r="AS145" i="68"/>
  <c r="AR145" i="68"/>
  <c r="AQ145" i="68"/>
  <c r="AP145" i="68"/>
  <c r="C124" i="68"/>
  <c r="B124" i="68"/>
  <c r="A124" i="68"/>
  <c r="C123" i="68"/>
  <c r="B123" i="68"/>
  <c r="A123" i="68"/>
  <c r="C122" i="68"/>
  <c r="B122" i="68"/>
  <c r="A122" i="68"/>
  <c r="AO121" i="68"/>
  <c r="AN121" i="68"/>
  <c r="AM121" i="68"/>
  <c r="AK121" i="68"/>
  <c r="AI121" i="68"/>
  <c r="AH121" i="68"/>
  <c r="AG121" i="68"/>
  <c r="AF121" i="68"/>
  <c r="AE121" i="68"/>
  <c r="AD121" i="68"/>
  <c r="AC121" i="68"/>
  <c r="AB121" i="68"/>
  <c r="AA121" i="68"/>
  <c r="Y121" i="68"/>
  <c r="X121" i="68"/>
  <c r="W121" i="68"/>
  <c r="U121" i="68"/>
  <c r="S121" i="68"/>
  <c r="R121" i="68"/>
  <c r="Q121" i="68"/>
  <c r="P121" i="68"/>
  <c r="O121" i="68"/>
  <c r="N121" i="68"/>
  <c r="M121" i="68"/>
  <c r="L121" i="68"/>
  <c r="K121" i="68"/>
  <c r="J121" i="68"/>
  <c r="I121" i="68"/>
  <c r="H121" i="68"/>
  <c r="G121" i="68"/>
  <c r="E121" i="68"/>
  <c r="AL121" i="68"/>
  <c r="C121" i="68"/>
  <c r="B121" i="68"/>
  <c r="A121" i="68"/>
  <c r="AO120" i="68"/>
  <c r="AA120" i="68"/>
  <c r="Y120" i="68"/>
  <c r="K120" i="68"/>
  <c r="I120" i="68"/>
  <c r="AE120" i="68"/>
  <c r="C120" i="68"/>
  <c r="B120" i="68"/>
  <c r="A120" i="68"/>
  <c r="AH119" i="68"/>
  <c r="R119" i="68"/>
  <c r="AN119" i="68"/>
  <c r="C119" i="68"/>
  <c r="B119" i="68"/>
  <c r="A119" i="68"/>
  <c r="AN118" i="68"/>
  <c r="AL118" i="68"/>
  <c r="AH118" i="68"/>
  <c r="AF118" i="68"/>
  <c r="AC118" i="68"/>
  <c r="AB118" i="68"/>
  <c r="AA118" i="68"/>
  <c r="X118" i="68"/>
  <c r="V118" i="68"/>
  <c r="R118" i="68"/>
  <c r="P118" i="68"/>
  <c r="M118" i="68"/>
  <c r="L118" i="68"/>
  <c r="L145" i="68" s="1"/>
  <c r="K118" i="68"/>
  <c r="H118" i="68"/>
  <c r="H145" i="68" s="1"/>
  <c r="F118" i="68"/>
  <c r="AG118" i="68"/>
  <c r="C118" i="68"/>
  <c r="B118" i="68"/>
  <c r="A118" i="68"/>
  <c r="Z117" i="68"/>
  <c r="C117" i="68"/>
  <c r="B117" i="68"/>
  <c r="A117" i="68"/>
  <c r="AN116" i="68"/>
  <c r="AH116" i="68"/>
  <c r="AE116" i="68"/>
  <c r="AC116" i="68"/>
  <c r="X116" i="68"/>
  <c r="R116" i="68"/>
  <c r="O116" i="68"/>
  <c r="M116" i="68"/>
  <c r="J116" i="68"/>
  <c r="H116" i="68"/>
  <c r="AI116" i="68"/>
  <c r="C116" i="68"/>
  <c r="B116" i="68"/>
  <c r="A116" i="68"/>
  <c r="AN115" i="68"/>
  <c r="AM115" i="68"/>
  <c r="AL115" i="68"/>
  <c r="AI115" i="68"/>
  <c r="AG115" i="68"/>
  <c r="AE115" i="68"/>
  <c r="AC115" i="68"/>
  <c r="AA115" i="68"/>
  <c r="X115" i="68"/>
  <c r="W115" i="68"/>
  <c r="V115" i="68"/>
  <c r="S115" i="68"/>
  <c r="Q115" i="68"/>
  <c r="O115" i="68"/>
  <c r="M115" i="68"/>
  <c r="K115" i="68"/>
  <c r="H115" i="68"/>
  <c r="G115" i="68"/>
  <c r="F115" i="68"/>
  <c r="AB115" i="68"/>
  <c r="C115" i="68"/>
  <c r="B115" i="68"/>
  <c r="A115" i="68"/>
  <c r="AW110" i="68"/>
  <c r="AV110" i="68"/>
  <c r="AU110" i="68"/>
  <c r="AT110" i="68"/>
  <c r="AS110" i="68"/>
  <c r="AR110" i="68"/>
  <c r="AQ110" i="68"/>
  <c r="AP110" i="68"/>
  <c r="D90" i="68"/>
  <c r="C90" i="68"/>
  <c r="B90" i="68"/>
  <c r="A90" i="68"/>
  <c r="D89" i="68"/>
  <c r="C89" i="68"/>
  <c r="B89" i="68"/>
  <c r="A89" i="68"/>
  <c r="D88" i="68"/>
  <c r="C88" i="68"/>
  <c r="B88" i="68"/>
  <c r="A88" i="68"/>
  <c r="F87" i="68"/>
  <c r="D87" i="68"/>
  <c r="C87" i="68"/>
  <c r="B87" i="68"/>
  <c r="A87" i="68"/>
  <c r="AN86" i="68"/>
  <c r="AL86" i="68"/>
  <c r="AI86" i="68"/>
  <c r="AG86" i="68"/>
  <c r="AD86" i="68"/>
  <c r="AB86" i="68"/>
  <c r="X86" i="68"/>
  <c r="V86" i="68"/>
  <c r="S86" i="68"/>
  <c r="D86" i="68"/>
  <c r="P86" i="68"/>
  <c r="C86" i="68"/>
  <c r="B86" i="68"/>
  <c r="A86" i="68"/>
  <c r="AM85" i="68"/>
  <c r="AJ85" i="68"/>
  <c r="AG85" i="68"/>
  <c r="AE85" i="68"/>
  <c r="AB85" i="68"/>
  <c r="Z85" i="68"/>
  <c r="W85" i="68"/>
  <c r="T85" i="68"/>
  <c r="O85" i="68"/>
  <c r="D85" i="68"/>
  <c r="P85" i="68"/>
  <c r="C85" i="68"/>
  <c r="B85" i="68"/>
  <c r="A85" i="68"/>
  <c r="AN84" i="68"/>
  <c r="AI84" i="68"/>
  <c r="AF84" i="68"/>
  <c r="AD84" i="68"/>
  <c r="X84" i="68"/>
  <c r="S84" i="68"/>
  <c r="N84" i="68"/>
  <c r="D84" i="68"/>
  <c r="Q84" i="68"/>
  <c r="C84" i="68"/>
  <c r="B84" i="68"/>
  <c r="A84" i="68"/>
  <c r="AO83" i="68"/>
  <c r="AM83" i="68"/>
  <c r="AD83" i="68"/>
  <c r="AB83" i="68"/>
  <c r="Y83" i="68"/>
  <c r="W83" i="68"/>
  <c r="Q83" i="68"/>
  <c r="N83" i="68"/>
  <c r="F83" i="68"/>
  <c r="D83" i="68"/>
  <c r="P83" i="68"/>
  <c r="C83" i="68"/>
  <c r="B83" i="68"/>
  <c r="A83" i="68"/>
  <c r="AL82" i="68"/>
  <c r="AK82" i="68"/>
  <c r="AF82" i="68"/>
  <c r="AB82" i="68"/>
  <c r="Z82" i="68"/>
  <c r="V82" i="68"/>
  <c r="U82" i="68"/>
  <c r="D82" i="68"/>
  <c r="P82" i="68"/>
  <c r="C82" i="68"/>
  <c r="B82" i="68"/>
  <c r="A82" i="68"/>
  <c r="D81" i="68"/>
  <c r="C81" i="68"/>
  <c r="B81" i="68"/>
  <c r="A81" i="68"/>
  <c r="AO80" i="68"/>
  <c r="AM80" i="68"/>
  <c r="AJ80" i="68"/>
  <c r="AH80" i="68"/>
  <c r="AF80" i="68"/>
  <c r="AD80" i="68"/>
  <c r="AB80" i="68"/>
  <c r="Y80" i="68"/>
  <c r="W80" i="68"/>
  <c r="T80" i="68"/>
  <c r="R80" i="68"/>
  <c r="D80" i="68"/>
  <c r="Q80" i="68"/>
  <c r="C80" i="68"/>
  <c r="B80" i="68"/>
  <c r="A80" i="68"/>
  <c r="AW75" i="68"/>
  <c r="AV75" i="68"/>
  <c r="AU75" i="68"/>
  <c r="AT75" i="68"/>
  <c r="AS75" i="68"/>
  <c r="AR75" i="68"/>
  <c r="AQ75" i="68"/>
  <c r="AP75" i="68"/>
  <c r="AO75" i="68"/>
  <c r="AN75" i="68"/>
  <c r="AM75" i="68"/>
  <c r="AL75" i="68"/>
  <c r="AK75" i="68"/>
  <c r="AJ75" i="68"/>
  <c r="AI75" i="68"/>
  <c r="AH75" i="68"/>
  <c r="AG75" i="68"/>
  <c r="AF75" i="68"/>
  <c r="AE75" i="68"/>
  <c r="AD75" i="68"/>
  <c r="AC75" i="68"/>
  <c r="AB75" i="68"/>
  <c r="AA75" i="68"/>
  <c r="Z75" i="68"/>
  <c r="Y75" i="68"/>
  <c r="X75" i="68"/>
  <c r="W75" i="68"/>
  <c r="V75" i="68"/>
  <c r="U75" i="68"/>
  <c r="T75" i="68"/>
  <c r="S75" i="68"/>
  <c r="R75" i="68"/>
  <c r="Q75" i="68"/>
  <c r="P75" i="68"/>
  <c r="O75" i="68"/>
  <c r="N75" i="68"/>
  <c r="M75" i="68"/>
  <c r="L75" i="68"/>
  <c r="K75" i="68"/>
  <c r="J75" i="68"/>
  <c r="I75" i="68"/>
  <c r="H75" i="68"/>
  <c r="G75" i="68"/>
  <c r="F75" i="68"/>
  <c r="E75" i="68"/>
  <c r="D54" i="68"/>
  <c r="C54" i="68"/>
  <c r="B54" i="68"/>
  <c r="A54" i="68"/>
  <c r="D53" i="68"/>
  <c r="C53" i="68"/>
  <c r="B53" i="68"/>
  <c r="A53" i="68"/>
  <c r="D52" i="68"/>
  <c r="C52" i="68"/>
  <c r="B52" i="68"/>
  <c r="A52" i="68"/>
  <c r="D51" i="68"/>
  <c r="C51" i="68"/>
  <c r="B51" i="68"/>
  <c r="A51" i="68"/>
  <c r="D50" i="68"/>
  <c r="C50" i="68"/>
  <c r="B50" i="68"/>
  <c r="A50" i="68"/>
  <c r="D49" i="68"/>
  <c r="C49" i="68"/>
  <c r="B49" i="68"/>
  <c r="A49" i="68"/>
  <c r="D48" i="68"/>
  <c r="C48" i="68"/>
  <c r="B48" i="68"/>
  <c r="A48" i="68"/>
  <c r="D47" i="68"/>
  <c r="C47" i="68"/>
  <c r="B47" i="68"/>
  <c r="A47" i="68"/>
  <c r="D46" i="68"/>
  <c r="C46" i="68"/>
  <c r="B46" i="68"/>
  <c r="A46" i="68"/>
  <c r="D45" i="68"/>
  <c r="C45" i="68"/>
  <c r="B45" i="68"/>
  <c r="A45" i="68"/>
  <c r="AW40" i="68"/>
  <c r="AV40" i="68"/>
  <c r="AU40" i="68"/>
  <c r="AT40" i="68"/>
  <c r="AS40" i="68"/>
  <c r="AR40" i="68"/>
  <c r="AQ40" i="68"/>
  <c r="AP40" i="68"/>
  <c r="AC40" i="68"/>
  <c r="M40" i="68"/>
  <c r="L40" i="68"/>
  <c r="K40" i="68"/>
  <c r="J40" i="68"/>
  <c r="I40" i="68"/>
  <c r="H40" i="68"/>
  <c r="G40" i="68"/>
  <c r="F40" i="68"/>
  <c r="E40" i="68"/>
  <c r="AO16" i="68"/>
  <c r="AO86" i="68"/>
  <c r="AN16" i="68"/>
  <c r="AM16" i="68"/>
  <c r="AM86" i="68"/>
  <c r="AL16" i="68"/>
  <c r="AK16" i="68"/>
  <c r="AK86" i="68"/>
  <c r="AJ16" i="68"/>
  <c r="AJ86" i="68"/>
  <c r="AI16" i="68"/>
  <c r="AH16" i="68"/>
  <c r="AH86" i="68"/>
  <c r="AG16" i="68"/>
  <c r="AF16" i="68"/>
  <c r="AF86" i="68"/>
  <c r="AE16" i="68"/>
  <c r="AE86" i="68"/>
  <c r="AD16" i="68"/>
  <c r="AC16" i="68"/>
  <c r="AC86" i="68"/>
  <c r="AB16" i="68"/>
  <c r="AA16" i="68"/>
  <c r="AA86" i="68"/>
  <c r="Z16" i="68"/>
  <c r="Z86" i="68"/>
  <c r="Y16" i="68"/>
  <c r="Y86" i="68"/>
  <c r="X16" i="68"/>
  <c r="W16" i="68"/>
  <c r="W86" i="68"/>
  <c r="V16" i="68"/>
  <c r="U16" i="68"/>
  <c r="U86" i="68"/>
  <c r="T16" i="68"/>
  <c r="T86" i="68"/>
  <c r="S16" i="68"/>
  <c r="R16" i="68"/>
  <c r="R86" i="68"/>
  <c r="P16" i="68"/>
  <c r="O16" i="68"/>
  <c r="N16" i="68"/>
  <c r="AO17" i="68"/>
  <c r="AO85" i="68"/>
  <c r="AN17" i="68"/>
  <c r="AN85" i="68"/>
  <c r="AM17" i="68"/>
  <c r="AL17" i="68"/>
  <c r="AL85" i="68"/>
  <c r="AK17" i="68"/>
  <c r="AK85" i="68"/>
  <c r="AJ17" i="68"/>
  <c r="AI17" i="68"/>
  <c r="AI85" i="68"/>
  <c r="AH17" i="68"/>
  <c r="AH85" i="68"/>
  <c r="AG17" i="68"/>
  <c r="AF17" i="68"/>
  <c r="AF85" i="68"/>
  <c r="AE17" i="68"/>
  <c r="AD17" i="68"/>
  <c r="AD85" i="68"/>
  <c r="AC17" i="68"/>
  <c r="AC85" i="68"/>
  <c r="AB17" i="68"/>
  <c r="AA17" i="68"/>
  <c r="AA85" i="68"/>
  <c r="Z17" i="68"/>
  <c r="Y17" i="68"/>
  <c r="Y85" i="68"/>
  <c r="X17" i="68"/>
  <c r="X85" i="68"/>
  <c r="W17" i="68"/>
  <c r="V17" i="68"/>
  <c r="V85" i="68"/>
  <c r="U17" i="68"/>
  <c r="U85" i="68"/>
  <c r="T17" i="68"/>
  <c r="S17" i="68"/>
  <c r="S85" i="68"/>
  <c r="R17" i="68"/>
  <c r="R85" i="68"/>
  <c r="P17" i="68"/>
  <c r="O17" i="68"/>
  <c r="N17" i="68"/>
  <c r="AO14" i="68"/>
  <c r="AO84" i="68"/>
  <c r="AN14" i="68"/>
  <c r="AM14" i="68"/>
  <c r="AM84" i="68"/>
  <c r="AL14" i="68"/>
  <c r="AL84" i="68"/>
  <c r="AK14" i="68"/>
  <c r="AK84" i="68"/>
  <c r="AJ14" i="68"/>
  <c r="AJ84" i="68"/>
  <c r="AI14" i="68"/>
  <c r="AH14" i="68"/>
  <c r="AH84" i="68"/>
  <c r="AG14" i="68"/>
  <c r="AG84" i="68"/>
  <c r="AF14" i="68"/>
  <c r="AE14" i="68"/>
  <c r="AE84" i="68"/>
  <c r="AD14" i="68"/>
  <c r="AC14" i="68"/>
  <c r="AC84" i="68"/>
  <c r="AB14" i="68"/>
  <c r="AB84" i="68"/>
  <c r="AA14" i="68"/>
  <c r="AA84" i="68"/>
  <c r="Z14" i="68"/>
  <c r="Z84" i="68"/>
  <c r="Y14" i="68"/>
  <c r="Y84" i="68"/>
  <c r="X14" i="68"/>
  <c r="W14" i="68"/>
  <c r="W84" i="68"/>
  <c r="V14" i="68"/>
  <c r="V84" i="68"/>
  <c r="U14" i="68"/>
  <c r="U84" i="68"/>
  <c r="T14" i="68"/>
  <c r="T84" i="68"/>
  <c r="S14" i="68"/>
  <c r="R14" i="68"/>
  <c r="R84" i="68"/>
  <c r="P14" i="68"/>
  <c r="O14" i="68"/>
  <c r="N14" i="68"/>
  <c r="AO13" i="68"/>
  <c r="AN13" i="68"/>
  <c r="AN83" i="68"/>
  <c r="AM13" i="68"/>
  <c r="AL13" i="68"/>
  <c r="AL83" i="68"/>
  <c r="AK13" i="68"/>
  <c r="AK83" i="68"/>
  <c r="AJ13" i="68"/>
  <c r="AJ83" i="68"/>
  <c r="AI13" i="68"/>
  <c r="AI83" i="68"/>
  <c r="AH13" i="68"/>
  <c r="AH83" i="68"/>
  <c r="AG13" i="68"/>
  <c r="AG83" i="68"/>
  <c r="AF13" i="68"/>
  <c r="AF83" i="68"/>
  <c r="AE13" i="68"/>
  <c r="AE83" i="68"/>
  <c r="AD13" i="68"/>
  <c r="AC13" i="68"/>
  <c r="AC83" i="68"/>
  <c r="AB13" i="68"/>
  <c r="AA13" i="68"/>
  <c r="AA83" i="68"/>
  <c r="Z13" i="68"/>
  <c r="Z83" i="68"/>
  <c r="Y13" i="68"/>
  <c r="X13" i="68"/>
  <c r="X83" i="68"/>
  <c r="W13" i="68"/>
  <c r="V13" i="68"/>
  <c r="V83" i="68"/>
  <c r="U13" i="68"/>
  <c r="U83" i="68"/>
  <c r="T13" i="68"/>
  <c r="T83" i="68"/>
  <c r="S13" i="68"/>
  <c r="S83" i="68"/>
  <c r="R13" i="68"/>
  <c r="R83" i="68"/>
  <c r="P13" i="68"/>
  <c r="O13" i="68"/>
  <c r="N13" i="68"/>
  <c r="AO12" i="68"/>
  <c r="AO82" i="68"/>
  <c r="AN12" i="68"/>
  <c r="AN82" i="68"/>
  <c r="AM12" i="68"/>
  <c r="AM82" i="68"/>
  <c r="AL12" i="68"/>
  <c r="AK12" i="68"/>
  <c r="AJ12" i="68"/>
  <c r="AJ82" i="68"/>
  <c r="AI12" i="68"/>
  <c r="AI82" i="68"/>
  <c r="AH12" i="68"/>
  <c r="AH82" i="68"/>
  <c r="AG12" i="68"/>
  <c r="AG82" i="68"/>
  <c r="AF12" i="68"/>
  <c r="AE12" i="68"/>
  <c r="AE82" i="68"/>
  <c r="AD12" i="68"/>
  <c r="AD82" i="68"/>
  <c r="AC12" i="68"/>
  <c r="AC82" i="68"/>
  <c r="AB12" i="68"/>
  <c r="AA12" i="68"/>
  <c r="AA82" i="68"/>
  <c r="Z12" i="68"/>
  <c r="Y12" i="68"/>
  <c r="Y82" i="68"/>
  <c r="X12" i="68"/>
  <c r="X82" i="68"/>
  <c r="W12" i="68"/>
  <c r="W82" i="68"/>
  <c r="V12" i="68"/>
  <c r="U12" i="68"/>
  <c r="T12" i="68"/>
  <c r="T82" i="68"/>
  <c r="S12" i="68"/>
  <c r="S82" i="68"/>
  <c r="R12" i="68"/>
  <c r="R82" i="68"/>
  <c r="Q82" i="68"/>
  <c r="P12" i="68"/>
  <c r="O12" i="68"/>
  <c r="O82" i="68"/>
  <c r="N12" i="68"/>
  <c r="N82" i="68"/>
  <c r="AO11" i="68"/>
  <c r="AO40" i="68"/>
  <c r="AN11" i="68"/>
  <c r="AN81" i="68"/>
  <c r="AM11" i="68"/>
  <c r="AM81" i="68"/>
  <c r="AL11" i="68"/>
  <c r="AL81" i="68"/>
  <c r="AK11" i="68"/>
  <c r="AK81" i="68"/>
  <c r="AJ11" i="68"/>
  <c r="AJ81" i="68"/>
  <c r="AI11" i="68"/>
  <c r="AI81" i="68"/>
  <c r="AH11" i="68"/>
  <c r="AH81" i="68"/>
  <c r="AG11" i="68"/>
  <c r="AG81" i="68"/>
  <c r="AF11" i="68"/>
  <c r="AF81" i="68"/>
  <c r="AE11" i="68"/>
  <c r="AE81" i="68"/>
  <c r="AD11" i="68"/>
  <c r="AD40" i="68"/>
  <c r="AC11" i="68"/>
  <c r="AC81" i="68"/>
  <c r="AB11" i="68"/>
  <c r="AB81" i="68"/>
  <c r="AA11" i="68"/>
  <c r="AA81" i="68"/>
  <c r="Z11" i="68"/>
  <c r="Z81" i="68"/>
  <c r="Y11" i="68"/>
  <c r="Y40" i="68"/>
  <c r="X11" i="68"/>
  <c r="X81" i="68"/>
  <c r="W11" i="68"/>
  <c r="W81" i="68"/>
  <c r="V11" i="68"/>
  <c r="V81" i="68"/>
  <c r="U11" i="68"/>
  <c r="U81" i="68"/>
  <c r="T11" i="68"/>
  <c r="T81" i="68"/>
  <c r="S11" i="68"/>
  <c r="S81" i="68"/>
  <c r="R11" i="68"/>
  <c r="R81" i="68"/>
  <c r="P11" i="68"/>
  <c r="O11" i="68"/>
  <c r="O81" i="68"/>
  <c r="N11" i="68"/>
  <c r="N40" i="68"/>
  <c r="AO10" i="68"/>
  <c r="AN10" i="68"/>
  <c r="AN80" i="68"/>
  <c r="AM10" i="68"/>
  <c r="AM40" i="68"/>
  <c r="AL10" i="68"/>
  <c r="AL80" i="68"/>
  <c r="AK10" i="68"/>
  <c r="AK80" i="68"/>
  <c r="AJ10" i="68"/>
  <c r="AI10" i="68"/>
  <c r="AI40" i="68"/>
  <c r="AH10" i="68"/>
  <c r="AG10" i="68"/>
  <c r="AG40" i="68"/>
  <c r="AF10" i="68"/>
  <c r="AF40" i="68"/>
  <c r="AE10" i="68"/>
  <c r="AE40" i="68"/>
  <c r="AD10" i="68"/>
  <c r="AC10" i="68"/>
  <c r="AC80" i="68"/>
  <c r="AB10" i="68"/>
  <c r="AB40" i="68"/>
  <c r="AA10" i="68"/>
  <c r="AA80" i="68"/>
  <c r="Z10" i="68"/>
  <c r="Z80" i="68"/>
  <c r="Y10" i="68"/>
  <c r="X10" i="68"/>
  <c r="X80" i="68"/>
  <c r="W10" i="68"/>
  <c r="W40" i="68"/>
  <c r="V10" i="68"/>
  <c r="V80" i="68"/>
  <c r="U10" i="68"/>
  <c r="U80" i="68"/>
  <c r="T10" i="68"/>
  <c r="S10" i="68"/>
  <c r="S40" i="68"/>
  <c r="R10" i="68"/>
  <c r="Q40" i="68"/>
  <c r="P10" i="68"/>
  <c r="P40" i="68"/>
  <c r="O10" i="68"/>
  <c r="O40" i="68"/>
  <c r="N10" i="68"/>
  <c r="R204" i="52"/>
  <c r="Q204" i="52"/>
  <c r="P204" i="52"/>
  <c r="O204" i="52"/>
  <c r="N204" i="52"/>
  <c r="M204" i="52"/>
  <c r="L204" i="52"/>
  <c r="K204" i="52"/>
  <c r="J204" i="52"/>
  <c r="I204" i="52"/>
  <c r="H204" i="52"/>
  <c r="G204" i="52"/>
  <c r="F204" i="52"/>
  <c r="E204" i="52"/>
  <c r="D86" i="56"/>
  <c r="B55" i="53"/>
  <c r="C55" i="53"/>
  <c r="D55" i="53"/>
  <c r="H169" i="53"/>
  <c r="I169" i="53"/>
  <c r="J169" i="53"/>
  <c r="K169" i="53"/>
  <c r="L169" i="53"/>
  <c r="M169" i="53"/>
  <c r="N169" i="53"/>
  <c r="O169" i="53"/>
  <c r="P169" i="53"/>
  <c r="Q169" i="53"/>
  <c r="R169" i="53"/>
  <c r="G169" i="53"/>
  <c r="F169" i="53"/>
  <c r="F168" i="53"/>
  <c r="R171" i="48"/>
  <c r="Q171" i="48"/>
  <c r="P171" i="48"/>
  <c r="O171" i="48"/>
  <c r="N171" i="48"/>
  <c r="M171" i="48"/>
  <c r="L171" i="48"/>
  <c r="K171" i="48"/>
  <c r="J171" i="48"/>
  <c r="I171" i="48"/>
  <c r="H171" i="48"/>
  <c r="G171" i="48"/>
  <c r="F171" i="48"/>
  <c r="I170" i="48"/>
  <c r="J170" i="48"/>
  <c r="K170" i="48"/>
  <c r="L170" i="48"/>
  <c r="M170" i="48"/>
  <c r="N170" i="48"/>
  <c r="O170" i="48"/>
  <c r="P170" i="48"/>
  <c r="H170" i="48"/>
  <c r="G170" i="48"/>
  <c r="F170" i="48"/>
  <c r="I169" i="48"/>
  <c r="J169" i="48"/>
  <c r="K169" i="48"/>
  <c r="L169" i="48"/>
  <c r="M169" i="48"/>
  <c r="N169" i="48"/>
  <c r="O169" i="48"/>
  <c r="P169" i="48"/>
  <c r="Q169" i="48"/>
  <c r="R169" i="48"/>
  <c r="H169" i="48"/>
  <c r="G169" i="48"/>
  <c r="F169" i="48"/>
  <c r="B154" i="53"/>
  <c r="B153" i="53"/>
  <c r="B152" i="53"/>
  <c r="B151" i="53"/>
  <c r="B155" i="53"/>
  <c r="K12" i="67"/>
  <c r="K13" i="67"/>
  <c r="K14" i="67"/>
  <c r="K15" i="67"/>
  <c r="K16" i="67"/>
  <c r="K82" i="67"/>
  <c r="K17" i="67"/>
  <c r="K18" i="67"/>
  <c r="K19" i="67"/>
  <c r="K20" i="67"/>
  <c r="K21" i="67"/>
  <c r="K22" i="67"/>
  <c r="K88" i="67"/>
  <c r="K11" i="67"/>
  <c r="K77" i="67"/>
  <c r="G11" i="67"/>
  <c r="G77" i="67"/>
  <c r="H11" i="67"/>
  <c r="H77" i="67"/>
  <c r="I11" i="67"/>
  <c r="I77" i="67"/>
  <c r="J11" i="67"/>
  <c r="J77" i="67"/>
  <c r="G12" i="67"/>
  <c r="H12" i="67"/>
  <c r="I12" i="67"/>
  <c r="J12" i="67"/>
  <c r="G13" i="67"/>
  <c r="H13" i="67"/>
  <c r="I13" i="67"/>
  <c r="J13" i="67"/>
  <c r="G14" i="67"/>
  <c r="H14" i="67"/>
  <c r="I14" i="67"/>
  <c r="J14" i="67"/>
  <c r="J38" i="67"/>
  <c r="G15" i="67"/>
  <c r="H15" i="67"/>
  <c r="I15" i="67"/>
  <c r="J15" i="67"/>
  <c r="G16" i="67"/>
  <c r="H16" i="67"/>
  <c r="I16" i="67"/>
  <c r="I82" i="67"/>
  <c r="J16" i="67"/>
  <c r="G17" i="67"/>
  <c r="G83" i="67"/>
  <c r="H17" i="67"/>
  <c r="I17" i="67"/>
  <c r="J17" i="67"/>
  <c r="J83" i="67"/>
  <c r="G18" i="67"/>
  <c r="G84" i="67"/>
  <c r="H18" i="67"/>
  <c r="H84" i="67"/>
  <c r="I18" i="67"/>
  <c r="I84" i="67"/>
  <c r="J18" i="67"/>
  <c r="J84" i="67"/>
  <c r="G19" i="67"/>
  <c r="G85" i="67"/>
  <c r="H19" i="67"/>
  <c r="H85" i="67"/>
  <c r="I19" i="67"/>
  <c r="I85" i="67"/>
  <c r="J19" i="67"/>
  <c r="G20" i="67"/>
  <c r="H20" i="67"/>
  <c r="I20" i="67"/>
  <c r="J20" i="67"/>
  <c r="G21" i="67"/>
  <c r="H21" i="67"/>
  <c r="I21" i="67"/>
  <c r="J21" i="67"/>
  <c r="G22" i="67"/>
  <c r="H22" i="67"/>
  <c r="I22" i="67"/>
  <c r="J22" i="67"/>
  <c r="J88" i="67"/>
  <c r="F11" i="67"/>
  <c r="F77" i="67"/>
  <c r="F22" i="67"/>
  <c r="F21" i="67"/>
  <c r="F87" i="67"/>
  <c r="F20" i="67"/>
  <c r="F86" i="67"/>
  <c r="F19" i="67"/>
  <c r="F18" i="67"/>
  <c r="F17" i="67"/>
  <c r="F16" i="67"/>
  <c r="F15" i="67"/>
  <c r="F14" i="67"/>
  <c r="F13" i="67"/>
  <c r="F12" i="67"/>
  <c r="F78" i="67"/>
  <c r="E130" i="67"/>
  <c r="F130" i="67"/>
  <c r="G130" i="67"/>
  <c r="H130" i="67"/>
  <c r="I130" i="67"/>
  <c r="J130" i="67"/>
  <c r="K130" i="67"/>
  <c r="L130" i="67"/>
  <c r="M130" i="67"/>
  <c r="N130" i="67"/>
  <c r="O130" i="67"/>
  <c r="P130" i="67"/>
  <c r="Q130" i="67"/>
  <c r="R130" i="67"/>
  <c r="S130" i="67"/>
  <c r="T130" i="67"/>
  <c r="U130" i="67"/>
  <c r="V130" i="67"/>
  <c r="W130" i="67"/>
  <c r="X130" i="67"/>
  <c r="Y130" i="67"/>
  <c r="Z130" i="67"/>
  <c r="AA130" i="67"/>
  <c r="AB130" i="67"/>
  <c r="AC130" i="67"/>
  <c r="AD130" i="67"/>
  <c r="AE130" i="67"/>
  <c r="AF130" i="67"/>
  <c r="AG130" i="67"/>
  <c r="AH130" i="67"/>
  <c r="A96" i="67"/>
  <c r="B96" i="67"/>
  <c r="C96" i="67"/>
  <c r="D96" i="67"/>
  <c r="N96" i="67"/>
  <c r="E96" i="67"/>
  <c r="F96" i="67"/>
  <c r="J96" i="67"/>
  <c r="AC96" i="67"/>
  <c r="AD96" i="67"/>
  <c r="AE96" i="67"/>
  <c r="A97" i="67"/>
  <c r="B97" i="67"/>
  <c r="C97" i="67"/>
  <c r="D97" i="67"/>
  <c r="U97" i="67"/>
  <c r="Z97" i="67"/>
  <c r="AA97" i="67"/>
  <c r="AB97" i="67"/>
  <c r="A98" i="67"/>
  <c r="B98" i="67"/>
  <c r="C98" i="67"/>
  <c r="D98" i="67"/>
  <c r="O98" i="67"/>
  <c r="E98" i="67"/>
  <c r="F98" i="67"/>
  <c r="A99" i="67"/>
  <c r="B99" i="67"/>
  <c r="C99" i="67"/>
  <c r="D99" i="67"/>
  <c r="L99" i="67"/>
  <c r="E99" i="67"/>
  <c r="AB99" i="67"/>
  <c r="AC99" i="67"/>
  <c r="A100" i="67"/>
  <c r="B100" i="67"/>
  <c r="C100" i="67"/>
  <c r="D100" i="67"/>
  <c r="L100" i="67"/>
  <c r="S100" i="67"/>
  <c r="Z100" i="67"/>
  <c r="AA100" i="67"/>
  <c r="A101" i="67"/>
  <c r="B101" i="67"/>
  <c r="C101" i="67"/>
  <c r="D101" i="67"/>
  <c r="N101" i="67"/>
  <c r="E101" i="67"/>
  <c r="A102" i="67"/>
  <c r="B102" i="67"/>
  <c r="C102" i="67"/>
  <c r="D102" i="67"/>
  <c r="M102" i="67"/>
  <c r="E102" i="67"/>
  <c r="F102" i="67"/>
  <c r="I102" i="67"/>
  <c r="L102" i="67"/>
  <c r="Y102" i="67"/>
  <c r="Z102" i="67"/>
  <c r="AA102" i="67"/>
  <c r="AB102" i="67"/>
  <c r="AE102" i="67"/>
  <c r="A103" i="67"/>
  <c r="B103" i="67"/>
  <c r="C103" i="67"/>
  <c r="D103" i="67"/>
  <c r="R103" i="67"/>
  <c r="E103" i="67"/>
  <c r="F103" i="67"/>
  <c r="G103" i="67"/>
  <c r="U103" i="67"/>
  <c r="V103" i="67"/>
  <c r="W103" i="67"/>
  <c r="X103" i="67"/>
  <c r="Y103" i="67"/>
  <c r="Z103" i="67"/>
  <c r="AA103" i="67"/>
  <c r="AB103" i="67"/>
  <c r="A104" i="67"/>
  <c r="B104" i="67"/>
  <c r="C104" i="67"/>
  <c r="D104" i="67"/>
  <c r="AE104" i="67"/>
  <c r="N104" i="67"/>
  <c r="S104" i="67"/>
  <c r="U104" i="67"/>
  <c r="V104" i="67"/>
  <c r="Y104" i="67"/>
  <c r="Z104" i="67"/>
  <c r="AD104" i="67"/>
  <c r="AG104" i="67"/>
  <c r="A105" i="67"/>
  <c r="B105" i="67"/>
  <c r="C105" i="67"/>
  <c r="D105" i="67"/>
  <c r="R105" i="67"/>
  <c r="H105" i="67"/>
  <c r="A106" i="67"/>
  <c r="B106" i="67"/>
  <c r="C106" i="67"/>
  <c r="D106" i="67"/>
  <c r="J106" i="67"/>
  <c r="V106" i="67"/>
  <c r="Y106" i="67"/>
  <c r="A107" i="67"/>
  <c r="B107" i="67"/>
  <c r="C107" i="67"/>
  <c r="D107" i="67"/>
  <c r="T107" i="67"/>
  <c r="E107" i="67"/>
  <c r="G107" i="67"/>
  <c r="H107" i="67"/>
  <c r="I107" i="67"/>
  <c r="J107" i="67"/>
  <c r="K107" i="67"/>
  <c r="Z107" i="67"/>
  <c r="AA107" i="67"/>
  <c r="AB107" i="67"/>
  <c r="AC107" i="67"/>
  <c r="AD107" i="67"/>
  <c r="AG107" i="67"/>
  <c r="AH107" i="67"/>
  <c r="A108" i="67"/>
  <c r="B108" i="67"/>
  <c r="C108" i="67"/>
  <c r="D108" i="67"/>
  <c r="F108" i="67"/>
  <c r="S108" i="67"/>
  <c r="T108" i="67"/>
  <c r="U108" i="67"/>
  <c r="A109" i="67"/>
  <c r="B109" i="67"/>
  <c r="C109" i="67"/>
  <c r="D109" i="67"/>
  <c r="U109" i="67"/>
  <c r="V109" i="67"/>
  <c r="W109" i="67"/>
  <c r="X109" i="67"/>
  <c r="Y109" i="67"/>
  <c r="A110" i="67"/>
  <c r="B110" i="67"/>
  <c r="C110" i="67"/>
  <c r="D110" i="67"/>
  <c r="Q110" i="67"/>
  <c r="J110" i="67"/>
  <c r="K110" i="67"/>
  <c r="S110" i="67"/>
  <c r="T110" i="67"/>
  <c r="U110" i="67"/>
  <c r="V110" i="67"/>
  <c r="AA110" i="67"/>
  <c r="AB110" i="67"/>
  <c r="AC110" i="67"/>
  <c r="AD110" i="67"/>
  <c r="AE110" i="67"/>
  <c r="A76" i="67"/>
  <c r="B76" i="67"/>
  <c r="C76" i="67"/>
  <c r="D76" i="67"/>
  <c r="E76" i="67"/>
  <c r="F76" i="67"/>
  <c r="G76" i="67"/>
  <c r="H76" i="67"/>
  <c r="I76" i="67"/>
  <c r="J76" i="67"/>
  <c r="K76" i="67"/>
  <c r="L76" i="67"/>
  <c r="M76" i="67"/>
  <c r="N76" i="67"/>
  <c r="O76" i="67"/>
  <c r="P76" i="67"/>
  <c r="Q76" i="67"/>
  <c r="R76" i="67"/>
  <c r="S76" i="67"/>
  <c r="T76" i="67"/>
  <c r="U76" i="67"/>
  <c r="V76" i="67"/>
  <c r="W76" i="67"/>
  <c r="X76" i="67"/>
  <c r="Y76" i="67"/>
  <c r="Z76" i="67"/>
  <c r="AA76" i="67"/>
  <c r="AB76" i="67"/>
  <c r="AC76" i="67"/>
  <c r="AD76" i="67"/>
  <c r="AE76" i="67"/>
  <c r="AF76" i="67"/>
  <c r="AG76" i="67"/>
  <c r="AH76" i="67"/>
  <c r="A77" i="67"/>
  <c r="B77" i="67"/>
  <c r="C77" i="67"/>
  <c r="D77" i="67"/>
  <c r="E77" i="67"/>
  <c r="L77" i="67"/>
  <c r="M77" i="67"/>
  <c r="N77" i="67"/>
  <c r="O77" i="67"/>
  <c r="P77" i="67"/>
  <c r="Q77" i="67"/>
  <c r="R77" i="67"/>
  <c r="S77" i="67"/>
  <c r="T77" i="67"/>
  <c r="U77" i="67"/>
  <c r="V77" i="67"/>
  <c r="W77" i="67"/>
  <c r="X77" i="67"/>
  <c r="Y77" i="67"/>
  <c r="Z77" i="67"/>
  <c r="AA77" i="67"/>
  <c r="AB77" i="67"/>
  <c r="AC77" i="67"/>
  <c r="AD77" i="67"/>
  <c r="AE77" i="67"/>
  <c r="AF77" i="67"/>
  <c r="AG77" i="67"/>
  <c r="AH77" i="67"/>
  <c r="A78" i="67"/>
  <c r="B78" i="67"/>
  <c r="C78" i="67"/>
  <c r="D78" i="67"/>
  <c r="E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AB78" i="67"/>
  <c r="AC78" i="67"/>
  <c r="AD78" i="67"/>
  <c r="AE78" i="67"/>
  <c r="AF78" i="67"/>
  <c r="AG78" i="67"/>
  <c r="AH78" i="67"/>
  <c r="A79" i="67"/>
  <c r="B79" i="67"/>
  <c r="C79" i="67"/>
  <c r="D79" i="67"/>
  <c r="E79" i="67"/>
  <c r="F79" i="67"/>
  <c r="G79" i="67"/>
  <c r="H79" i="67"/>
  <c r="I79" i="67"/>
  <c r="J79" i="67"/>
  <c r="K79" i="67"/>
  <c r="L79" i="67"/>
  <c r="M79" i="67"/>
  <c r="N79" i="67"/>
  <c r="O79" i="67"/>
  <c r="P79" i="67"/>
  <c r="Q79" i="67"/>
  <c r="R79" i="67"/>
  <c r="S79" i="67"/>
  <c r="T79" i="67"/>
  <c r="U79" i="67"/>
  <c r="V79" i="67"/>
  <c r="W79" i="67"/>
  <c r="X79" i="67"/>
  <c r="Y79" i="67"/>
  <c r="Z79" i="67"/>
  <c r="AA79" i="67"/>
  <c r="AB79" i="67"/>
  <c r="AC79" i="67"/>
  <c r="AD79" i="67"/>
  <c r="AE79" i="67"/>
  <c r="AF79" i="67"/>
  <c r="AG79" i="67"/>
  <c r="AH79" i="67"/>
  <c r="A80" i="67"/>
  <c r="B80" i="67"/>
  <c r="C80" i="67"/>
  <c r="D80" i="67"/>
  <c r="E80" i="67"/>
  <c r="F80" i="67"/>
  <c r="G80" i="67"/>
  <c r="H80" i="67"/>
  <c r="I80" i="67"/>
  <c r="K80" i="67"/>
  <c r="L80" i="67"/>
  <c r="M80" i="67"/>
  <c r="N80" i="67"/>
  <c r="O80" i="67"/>
  <c r="P80" i="67"/>
  <c r="Q80" i="67"/>
  <c r="R80" i="67"/>
  <c r="S80" i="67"/>
  <c r="T80" i="67"/>
  <c r="U80" i="67"/>
  <c r="V80" i="67"/>
  <c r="W80" i="67"/>
  <c r="X80" i="67"/>
  <c r="Y80" i="67"/>
  <c r="Z80" i="67"/>
  <c r="AA80" i="67"/>
  <c r="AB80" i="67"/>
  <c r="AC80" i="67"/>
  <c r="AD80" i="67"/>
  <c r="AE80" i="67"/>
  <c r="AF80" i="67"/>
  <c r="AG80" i="67"/>
  <c r="AH80" i="67"/>
  <c r="A81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R81" i="67"/>
  <c r="S81" i="67"/>
  <c r="T81" i="67"/>
  <c r="U81" i="67"/>
  <c r="V81" i="67"/>
  <c r="W81" i="67"/>
  <c r="X81" i="67"/>
  <c r="Y81" i="67"/>
  <c r="Z81" i="67"/>
  <c r="AA81" i="67"/>
  <c r="AB81" i="67"/>
  <c r="AC81" i="67"/>
  <c r="AD81" i="67"/>
  <c r="AE81" i="67"/>
  <c r="AF81" i="67"/>
  <c r="AG81" i="67"/>
  <c r="AH81" i="67"/>
  <c r="A82" i="67"/>
  <c r="B82" i="67"/>
  <c r="C82" i="67"/>
  <c r="D82" i="67"/>
  <c r="E82" i="67"/>
  <c r="F82" i="67"/>
  <c r="G82" i="67"/>
  <c r="H82" i="67"/>
  <c r="J82" i="67"/>
  <c r="L82" i="67"/>
  <c r="M82" i="67"/>
  <c r="N82" i="67"/>
  <c r="O82" i="67"/>
  <c r="P82" i="67"/>
  <c r="Q82" i="67"/>
  <c r="R82" i="67"/>
  <c r="S82" i="67"/>
  <c r="T82" i="67"/>
  <c r="U82" i="67"/>
  <c r="V82" i="67"/>
  <c r="W82" i="67"/>
  <c r="X82" i="67"/>
  <c r="Y82" i="67"/>
  <c r="Z82" i="67"/>
  <c r="AA82" i="67"/>
  <c r="AB82" i="67"/>
  <c r="AC82" i="67"/>
  <c r="AD82" i="67"/>
  <c r="AE82" i="67"/>
  <c r="AF82" i="67"/>
  <c r="AG82" i="67"/>
  <c r="AH82" i="67"/>
  <c r="A83" i="67"/>
  <c r="B83" i="67"/>
  <c r="C83" i="67"/>
  <c r="D83" i="67"/>
  <c r="E83" i="67"/>
  <c r="F83" i="67"/>
  <c r="H83" i="67"/>
  <c r="I83" i="67"/>
  <c r="K83" i="67"/>
  <c r="L83" i="67"/>
  <c r="M83" i="67"/>
  <c r="N83" i="67"/>
  <c r="O83" i="67"/>
  <c r="P83" i="67"/>
  <c r="Q83" i="67"/>
  <c r="R83" i="67"/>
  <c r="S83" i="67"/>
  <c r="T83" i="67"/>
  <c r="U83" i="67"/>
  <c r="V83" i="67"/>
  <c r="W83" i="67"/>
  <c r="X83" i="67"/>
  <c r="Y83" i="67"/>
  <c r="Z83" i="67"/>
  <c r="AA83" i="67"/>
  <c r="AB83" i="67"/>
  <c r="AC83" i="67"/>
  <c r="AD83" i="67"/>
  <c r="AE83" i="67"/>
  <c r="AF83" i="67"/>
  <c r="AG83" i="67"/>
  <c r="AH83" i="67"/>
  <c r="A84" i="67"/>
  <c r="B84" i="67"/>
  <c r="C84" i="67"/>
  <c r="D84" i="67"/>
  <c r="E84" i="67"/>
  <c r="F84" i="67"/>
  <c r="K84" i="67"/>
  <c r="L84" i="67"/>
  <c r="M84" i="67"/>
  <c r="N84" i="67"/>
  <c r="O84" i="67"/>
  <c r="P84" i="67"/>
  <c r="Q84" i="67"/>
  <c r="R84" i="67"/>
  <c r="S84" i="67"/>
  <c r="T84" i="67"/>
  <c r="U84" i="67"/>
  <c r="V84" i="67"/>
  <c r="W84" i="67"/>
  <c r="X84" i="67"/>
  <c r="Y84" i="67"/>
  <c r="Z84" i="67"/>
  <c r="AA84" i="67"/>
  <c r="AB84" i="67"/>
  <c r="AC84" i="67"/>
  <c r="AD84" i="67"/>
  <c r="AE84" i="67"/>
  <c r="AF84" i="67"/>
  <c r="AG84" i="67"/>
  <c r="AH84" i="67"/>
  <c r="A85" i="67"/>
  <c r="B85" i="67"/>
  <c r="C85" i="67"/>
  <c r="D85" i="67"/>
  <c r="E85" i="67"/>
  <c r="F85" i="67"/>
  <c r="J85" i="67"/>
  <c r="K85" i="67"/>
  <c r="L85" i="67"/>
  <c r="M85" i="67"/>
  <c r="N85" i="67"/>
  <c r="O85" i="67"/>
  <c r="P85" i="67"/>
  <c r="Q85" i="67"/>
  <c r="R85" i="67"/>
  <c r="S85" i="67"/>
  <c r="T85" i="67"/>
  <c r="U85" i="67"/>
  <c r="V85" i="67"/>
  <c r="W85" i="67"/>
  <c r="X85" i="67"/>
  <c r="Y85" i="67"/>
  <c r="Z85" i="67"/>
  <c r="AA85" i="67"/>
  <c r="AB85" i="67"/>
  <c r="AC85" i="67"/>
  <c r="AD85" i="67"/>
  <c r="AE85" i="67"/>
  <c r="AF85" i="67"/>
  <c r="AG85" i="67"/>
  <c r="AH85" i="67"/>
  <c r="A86" i="67"/>
  <c r="B86" i="67"/>
  <c r="C86" i="67"/>
  <c r="D86" i="67"/>
  <c r="E86" i="67"/>
  <c r="G86" i="67"/>
  <c r="H86" i="67"/>
  <c r="I86" i="67"/>
  <c r="J86" i="67"/>
  <c r="K86" i="67"/>
  <c r="L86" i="67"/>
  <c r="M86" i="67"/>
  <c r="N86" i="67"/>
  <c r="O86" i="67"/>
  <c r="P86" i="67"/>
  <c r="Q86" i="67"/>
  <c r="R86" i="67"/>
  <c r="S86" i="67"/>
  <c r="T86" i="67"/>
  <c r="U86" i="67"/>
  <c r="V86" i="67"/>
  <c r="W86" i="67"/>
  <c r="X86" i="67"/>
  <c r="Y86" i="67"/>
  <c r="Z86" i="67"/>
  <c r="AA86" i="67"/>
  <c r="AB86" i="67"/>
  <c r="AC86" i="67"/>
  <c r="AD86" i="67"/>
  <c r="AE86" i="67"/>
  <c r="AF86" i="67"/>
  <c r="AG86" i="67"/>
  <c r="AH86" i="67"/>
  <c r="A87" i="67"/>
  <c r="B87" i="67"/>
  <c r="C87" i="67"/>
  <c r="D87" i="67"/>
  <c r="E87" i="67"/>
  <c r="G87" i="67"/>
  <c r="H87" i="67"/>
  <c r="I87" i="67"/>
  <c r="J87" i="67"/>
  <c r="K87" i="67"/>
  <c r="L87" i="67"/>
  <c r="M87" i="67"/>
  <c r="N87" i="67"/>
  <c r="O87" i="67"/>
  <c r="P87" i="67"/>
  <c r="Q87" i="67"/>
  <c r="R87" i="67"/>
  <c r="S87" i="67"/>
  <c r="T87" i="67"/>
  <c r="U87" i="67"/>
  <c r="V87" i="67"/>
  <c r="W87" i="67"/>
  <c r="X87" i="67"/>
  <c r="Y87" i="67"/>
  <c r="Z87" i="67"/>
  <c r="AA87" i="67"/>
  <c r="AB87" i="67"/>
  <c r="AC87" i="67"/>
  <c r="AD87" i="67"/>
  <c r="AE87" i="67"/>
  <c r="AF87" i="67"/>
  <c r="AG87" i="67"/>
  <c r="AH87" i="67"/>
  <c r="A88" i="67"/>
  <c r="B88" i="67"/>
  <c r="C88" i="67"/>
  <c r="D88" i="67"/>
  <c r="E88" i="67"/>
  <c r="F88" i="67"/>
  <c r="G88" i="67"/>
  <c r="H88" i="67"/>
  <c r="I88" i="67"/>
  <c r="L88" i="67"/>
  <c r="M88" i="67"/>
  <c r="N88" i="67"/>
  <c r="O88" i="67"/>
  <c r="P88" i="67"/>
  <c r="Q88" i="67"/>
  <c r="R88" i="67"/>
  <c r="S88" i="67"/>
  <c r="T88" i="67"/>
  <c r="U88" i="67"/>
  <c r="V88" i="67"/>
  <c r="W88" i="67"/>
  <c r="X88" i="67"/>
  <c r="Y88" i="67"/>
  <c r="Z88" i="67"/>
  <c r="AA88" i="67"/>
  <c r="AB88" i="67"/>
  <c r="AC88" i="67"/>
  <c r="AD88" i="67"/>
  <c r="AE88" i="67"/>
  <c r="AF88" i="67"/>
  <c r="AG88" i="67"/>
  <c r="AH88" i="67"/>
  <c r="A89" i="67"/>
  <c r="B89" i="67"/>
  <c r="C89" i="67"/>
  <c r="D89" i="67"/>
  <c r="E89" i="67"/>
  <c r="F89" i="67"/>
  <c r="G89" i="67"/>
  <c r="H89" i="67"/>
  <c r="I89" i="67"/>
  <c r="J89" i="67"/>
  <c r="K89" i="67"/>
  <c r="L89" i="67"/>
  <c r="M89" i="67"/>
  <c r="N89" i="67"/>
  <c r="O89" i="67"/>
  <c r="P89" i="67"/>
  <c r="Q89" i="67"/>
  <c r="R89" i="67"/>
  <c r="S89" i="67"/>
  <c r="T89" i="67"/>
  <c r="U89" i="67"/>
  <c r="V89" i="67"/>
  <c r="W89" i="67"/>
  <c r="X89" i="67"/>
  <c r="Y89" i="67"/>
  <c r="Z89" i="67"/>
  <c r="AA89" i="67"/>
  <c r="AB89" i="67"/>
  <c r="AC89" i="67"/>
  <c r="AD89" i="67"/>
  <c r="AE89" i="67"/>
  <c r="AF89" i="67"/>
  <c r="AG89" i="67"/>
  <c r="AH89" i="67"/>
  <c r="A90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R90" i="67"/>
  <c r="S90" i="67"/>
  <c r="T90" i="67"/>
  <c r="U90" i="67"/>
  <c r="V90" i="67"/>
  <c r="W90" i="67"/>
  <c r="X90" i="67"/>
  <c r="Y90" i="67"/>
  <c r="Z90" i="67"/>
  <c r="AA90" i="67"/>
  <c r="AB90" i="67"/>
  <c r="AC90" i="67"/>
  <c r="AD90" i="67"/>
  <c r="AE90" i="67"/>
  <c r="AF90" i="67"/>
  <c r="AG90" i="67"/>
  <c r="AH90" i="67"/>
  <c r="A43" i="67"/>
  <c r="B43" i="67"/>
  <c r="C43" i="67"/>
  <c r="D43" i="67"/>
  <c r="A44" i="67"/>
  <c r="B44" i="67"/>
  <c r="C44" i="67"/>
  <c r="D44" i="67"/>
  <c r="A45" i="67"/>
  <c r="B45" i="67"/>
  <c r="C45" i="67"/>
  <c r="D45" i="67"/>
  <c r="A46" i="67"/>
  <c r="B46" i="67"/>
  <c r="C46" i="67"/>
  <c r="D46" i="67"/>
  <c r="A47" i="67"/>
  <c r="B47" i="67"/>
  <c r="C47" i="67"/>
  <c r="D47" i="67"/>
  <c r="A48" i="67"/>
  <c r="B48" i="67"/>
  <c r="C48" i="67"/>
  <c r="D48" i="67"/>
  <c r="A49" i="67"/>
  <c r="B49" i="67"/>
  <c r="C49" i="67"/>
  <c r="D49" i="67"/>
  <c r="A50" i="67"/>
  <c r="B50" i="67"/>
  <c r="C50" i="67"/>
  <c r="D50" i="67"/>
  <c r="A51" i="67"/>
  <c r="B51" i="67"/>
  <c r="C51" i="67"/>
  <c r="D51" i="67"/>
  <c r="A52" i="67"/>
  <c r="B52" i="67"/>
  <c r="C52" i="67"/>
  <c r="D52" i="67"/>
  <c r="A53" i="67"/>
  <c r="B53" i="67"/>
  <c r="C53" i="67"/>
  <c r="D53" i="67"/>
  <c r="A54" i="67"/>
  <c r="B54" i="67"/>
  <c r="C54" i="67"/>
  <c r="D54" i="67"/>
  <c r="A55" i="67"/>
  <c r="B55" i="67"/>
  <c r="C55" i="67"/>
  <c r="D55" i="67"/>
  <c r="A56" i="67"/>
  <c r="B56" i="67"/>
  <c r="C56" i="67"/>
  <c r="D56" i="67"/>
  <c r="A57" i="67"/>
  <c r="B57" i="67"/>
  <c r="C57" i="67"/>
  <c r="D57" i="67"/>
  <c r="A58" i="67"/>
  <c r="B58" i="67"/>
  <c r="C58" i="67"/>
  <c r="D58" i="67"/>
  <c r="A59" i="67"/>
  <c r="B59" i="67"/>
  <c r="C59" i="67"/>
  <c r="D59" i="67"/>
  <c r="A60" i="67"/>
  <c r="B60" i="67"/>
  <c r="C60" i="67"/>
  <c r="D60" i="67"/>
  <c r="A61" i="67"/>
  <c r="B61" i="67"/>
  <c r="C61" i="67"/>
  <c r="D61" i="67"/>
  <c r="A62" i="67"/>
  <c r="B62" i="67"/>
  <c r="C62" i="67"/>
  <c r="D62" i="67"/>
  <c r="A63" i="67"/>
  <c r="B63" i="67"/>
  <c r="C63" i="67"/>
  <c r="D63" i="67"/>
  <c r="A64" i="67"/>
  <c r="B64" i="67"/>
  <c r="C64" i="67"/>
  <c r="D64" i="67"/>
  <c r="A65" i="67"/>
  <c r="B65" i="67"/>
  <c r="C65" i="67"/>
  <c r="D65" i="67"/>
  <c r="A66" i="67"/>
  <c r="B66" i="67"/>
  <c r="C66" i="67"/>
  <c r="D66" i="67"/>
  <c r="A67" i="67"/>
  <c r="B67" i="67"/>
  <c r="C67" i="67"/>
  <c r="D67" i="67"/>
  <c r="A68" i="67"/>
  <c r="B68" i="67"/>
  <c r="C68" i="67"/>
  <c r="D68" i="67"/>
  <c r="A69" i="67"/>
  <c r="B69" i="67"/>
  <c r="C69" i="67"/>
  <c r="D69" i="67"/>
  <c r="A70" i="67"/>
  <c r="B70" i="67"/>
  <c r="C70" i="67"/>
  <c r="D70" i="67"/>
  <c r="E71" i="67"/>
  <c r="F71" i="67"/>
  <c r="G71" i="67"/>
  <c r="H71" i="67"/>
  <c r="I71" i="67"/>
  <c r="J71" i="67"/>
  <c r="K71" i="67"/>
  <c r="L71" i="67"/>
  <c r="M71" i="67"/>
  <c r="N71" i="67"/>
  <c r="O71" i="67"/>
  <c r="P71" i="67"/>
  <c r="Q71" i="67"/>
  <c r="R71" i="67"/>
  <c r="S71" i="67"/>
  <c r="T71" i="67"/>
  <c r="U71" i="67"/>
  <c r="V71" i="67"/>
  <c r="W71" i="67"/>
  <c r="X71" i="67"/>
  <c r="Y71" i="67"/>
  <c r="Z71" i="67"/>
  <c r="AA71" i="67"/>
  <c r="AB71" i="67"/>
  <c r="AC71" i="67"/>
  <c r="AD71" i="67"/>
  <c r="AE71" i="67"/>
  <c r="AF71" i="67"/>
  <c r="AG71" i="67"/>
  <c r="AH71" i="67"/>
  <c r="E38" i="67"/>
  <c r="L38" i="67"/>
  <c r="M38" i="67"/>
  <c r="N38" i="67"/>
  <c r="O38" i="67"/>
  <c r="P38" i="67"/>
  <c r="Q38" i="67"/>
  <c r="R38" i="67"/>
  <c r="S38" i="67"/>
  <c r="T38" i="67"/>
  <c r="U38" i="67"/>
  <c r="V38" i="67"/>
  <c r="W38" i="67"/>
  <c r="X38" i="67"/>
  <c r="Y38" i="67"/>
  <c r="Z38" i="67"/>
  <c r="AA38" i="67"/>
  <c r="AB38" i="67"/>
  <c r="AC38" i="67"/>
  <c r="AD38" i="67"/>
  <c r="AE38" i="67"/>
  <c r="AF38" i="67"/>
  <c r="AG38" i="67"/>
  <c r="AH38" i="67"/>
  <c r="E87" i="68"/>
  <c r="E81" i="68"/>
  <c r="AB110" i="68"/>
  <c r="AL110" i="68"/>
  <c r="O86" i="68"/>
  <c r="V110" i="68"/>
  <c r="E84" i="68"/>
  <c r="E85" i="68"/>
  <c r="E110" i="68" s="1"/>
  <c r="E168" i="68" s="1"/>
  <c r="Q86" i="68"/>
  <c r="AC110" i="68"/>
  <c r="Q81" i="68"/>
  <c r="E80" i="68"/>
  <c r="P84" i="68"/>
  <c r="Q85" i="68"/>
  <c r="N86" i="68"/>
  <c r="P81" i="68"/>
  <c r="E83" i="68"/>
  <c r="X110" i="68"/>
  <c r="AN110" i="68"/>
  <c r="AF110" i="68"/>
  <c r="AH110" i="68"/>
  <c r="Z110" i="68"/>
  <c r="AJ110" i="68"/>
  <c r="AA110" i="68"/>
  <c r="AM110" i="68"/>
  <c r="R110" i="68"/>
  <c r="T110" i="68"/>
  <c r="W110" i="68"/>
  <c r="U110" i="68"/>
  <c r="AK110" i="68"/>
  <c r="AJ40" i="68"/>
  <c r="U40" i="68"/>
  <c r="AK40" i="68"/>
  <c r="O80" i="68"/>
  <c r="AE80" i="68"/>
  <c r="AE110" i="68"/>
  <c r="F81" i="68"/>
  <c r="N115" i="68"/>
  <c r="AD115" i="68"/>
  <c r="E116" i="68"/>
  <c r="U116" i="68"/>
  <c r="AK116" i="68"/>
  <c r="L117" i="68"/>
  <c r="AB117" i="68"/>
  <c r="S118" i="68"/>
  <c r="AI118" i="68"/>
  <c r="J119" i="68"/>
  <c r="Z119" i="68"/>
  <c r="Q120" i="68"/>
  <c r="AG120" i="68"/>
  <c r="AH40" i="68"/>
  <c r="N80" i="68"/>
  <c r="Y119" i="68"/>
  <c r="P120" i="68"/>
  <c r="AF120" i="68"/>
  <c r="V40" i="68"/>
  <c r="AL40" i="68"/>
  <c r="P80" i="68"/>
  <c r="F116" i="68"/>
  <c r="V116" i="68"/>
  <c r="AL116" i="68"/>
  <c r="M117" i="68"/>
  <c r="AC117" i="68"/>
  <c r="T118" i="68"/>
  <c r="AJ118" i="68"/>
  <c r="K119" i="68"/>
  <c r="AA119" i="68"/>
  <c r="R120" i="68"/>
  <c r="AH120" i="68"/>
  <c r="R40" i="68"/>
  <c r="T40" i="68"/>
  <c r="T116" i="68"/>
  <c r="AJ116" i="68"/>
  <c r="K117" i="68"/>
  <c r="AA117" i="68"/>
  <c r="I119" i="68"/>
  <c r="AO119" i="68"/>
  <c r="AG80" i="68"/>
  <c r="AG110" i="68"/>
  <c r="P115" i="68"/>
  <c r="P145" i="68" s="1"/>
  <c r="AF115" i="68"/>
  <c r="G116" i="68"/>
  <c r="W116" i="68"/>
  <c r="AM116" i="68"/>
  <c r="N117" i="68"/>
  <c r="AD117" i="68"/>
  <c r="E118" i="68"/>
  <c r="U118" i="68"/>
  <c r="AK118" i="68"/>
  <c r="L119" i="68"/>
  <c r="AB119" i="68"/>
  <c r="S120" i="68"/>
  <c r="AI120" i="68"/>
  <c r="Z121" i="68"/>
  <c r="X40" i="68"/>
  <c r="AN40" i="68"/>
  <c r="Y81" i="68"/>
  <c r="Y110" i="68"/>
  <c r="AO81" i="68"/>
  <c r="AO110" i="68"/>
  <c r="O117" i="68"/>
  <c r="AE117" i="68"/>
  <c r="M119" i="68"/>
  <c r="AC119" i="68"/>
  <c r="T120" i="68"/>
  <c r="AJ120" i="68"/>
  <c r="S80" i="68"/>
  <c r="S110" i="68"/>
  <c r="AI80" i="68"/>
  <c r="AI110" i="68"/>
  <c r="O84" i="68"/>
  <c r="F85" i="68"/>
  <c r="F110" i="68" s="1"/>
  <c r="R115" i="68"/>
  <c r="AH115" i="68"/>
  <c r="I116" i="68"/>
  <c r="Y116" i="68"/>
  <c r="AO116" i="68"/>
  <c r="P117" i="68"/>
  <c r="AF117" i="68"/>
  <c r="G118" i="68"/>
  <c r="W118" i="68"/>
  <c r="AM118" i="68"/>
  <c r="N119" i="68"/>
  <c r="AD119" i="68"/>
  <c r="E120" i="68"/>
  <c r="E145" i="68" s="1"/>
  <c r="U120" i="68"/>
  <c r="AK120" i="68"/>
  <c r="Z40" i="68"/>
  <c r="AG117" i="68"/>
  <c r="O119" i="68"/>
  <c r="F120" i="68"/>
  <c r="AL120" i="68"/>
  <c r="AA40" i="68"/>
  <c r="T115" i="68"/>
  <c r="AJ115" i="68"/>
  <c r="K116" i="68"/>
  <c r="AA116" i="68"/>
  <c r="AA145" i="68"/>
  <c r="R117" i="68"/>
  <c r="AH117" i="68"/>
  <c r="I118" i="68"/>
  <c r="Y118" i="68"/>
  <c r="AO118" i="68"/>
  <c r="P119" i="68"/>
  <c r="AF119" i="68"/>
  <c r="G120" i="68"/>
  <c r="G145" i="68" s="1"/>
  <c r="W120" i="68"/>
  <c r="AM120" i="68"/>
  <c r="Z116" i="68"/>
  <c r="Q117" i="68"/>
  <c r="AE119" i="68"/>
  <c r="V120" i="68"/>
  <c r="F80" i="68"/>
  <c r="G87" i="68"/>
  <c r="E115" i="68"/>
  <c r="U115" i="68"/>
  <c r="AK115" i="68"/>
  <c r="L116" i="68"/>
  <c r="AB116" i="68"/>
  <c r="S117" i="68"/>
  <c r="AI117" i="68"/>
  <c r="J118" i="68"/>
  <c r="Z118" i="68"/>
  <c r="Q119" i="68"/>
  <c r="AG119" i="68"/>
  <c r="H120" i="68"/>
  <c r="X120" i="68"/>
  <c r="AN120" i="68"/>
  <c r="N81" i="68"/>
  <c r="AD81" i="68"/>
  <c r="AD110" i="68"/>
  <c r="E82" i="68"/>
  <c r="T117" i="68"/>
  <c r="AJ117" i="68"/>
  <c r="F82" i="68"/>
  <c r="N116" i="68"/>
  <c r="AD116" i="68"/>
  <c r="E117" i="68"/>
  <c r="U117" i="68"/>
  <c r="AK117" i="68"/>
  <c r="S119" i="68"/>
  <c r="AI119" i="68"/>
  <c r="J120" i="68"/>
  <c r="J145" i="68" s="1"/>
  <c r="Z120" i="68"/>
  <c r="V117" i="68"/>
  <c r="AL117" i="68"/>
  <c r="T119" i="68"/>
  <c r="AJ119" i="68"/>
  <c r="O83" i="68"/>
  <c r="F84" i="68"/>
  <c r="I115" i="68"/>
  <c r="Y115" i="68"/>
  <c r="AO115" i="68"/>
  <c r="P116" i="68"/>
  <c r="AF116" i="68"/>
  <c r="G117" i="68"/>
  <c r="W117" i="68"/>
  <c r="AM117" i="68"/>
  <c r="N118" i="68"/>
  <c r="AD118" i="68"/>
  <c r="E119" i="68"/>
  <c r="U119" i="68"/>
  <c r="AK119" i="68"/>
  <c r="L120" i="68"/>
  <c r="AB120" i="68"/>
  <c r="F117" i="68"/>
  <c r="N85" i="68"/>
  <c r="E86" i="68"/>
  <c r="J115" i="68"/>
  <c r="Z115" i="68"/>
  <c r="Q116" i="68"/>
  <c r="AG116" i="68"/>
  <c r="H117" i="68"/>
  <c r="X117" i="68"/>
  <c r="AN117" i="68"/>
  <c r="O118" i="68"/>
  <c r="AE118" i="68"/>
  <c r="F119" i="68"/>
  <c r="V119" i="68"/>
  <c r="AL119" i="68"/>
  <c r="M120" i="68"/>
  <c r="AC120" i="68"/>
  <c r="T121" i="68"/>
  <c r="AJ121" i="68"/>
  <c r="F86" i="68"/>
  <c r="I117" i="68"/>
  <c r="Y117" i="68"/>
  <c r="AO117" i="68"/>
  <c r="G119" i="68"/>
  <c r="W119" i="68"/>
  <c r="AM119" i="68"/>
  <c r="N120" i="68"/>
  <c r="AD120" i="68"/>
  <c r="L115" i="68"/>
  <c r="S116" i="68"/>
  <c r="J117" i="68"/>
  <c r="Q118" i="68"/>
  <c r="H119" i="68"/>
  <c r="X119" i="68"/>
  <c r="O120" i="68"/>
  <c r="F121" i="68"/>
  <c r="V121" i="68"/>
  <c r="N107" i="67"/>
  <c r="M107" i="67"/>
  <c r="L107" i="67"/>
  <c r="W107" i="67"/>
  <c r="U107" i="67"/>
  <c r="S107" i="67"/>
  <c r="X107" i="67"/>
  <c r="V107" i="67"/>
  <c r="R107" i="67"/>
  <c r="K105" i="67"/>
  <c r="J105" i="67"/>
  <c r="I105" i="67"/>
  <c r="F91" i="67"/>
  <c r="AH105" i="67"/>
  <c r="AG105" i="67"/>
  <c r="N105" i="67"/>
  <c r="M105" i="67"/>
  <c r="Q105" i="67"/>
  <c r="L105" i="67"/>
  <c r="M104" i="67"/>
  <c r="L104" i="67"/>
  <c r="AC91" i="67"/>
  <c r="V91" i="67"/>
  <c r="U91" i="67"/>
  <c r="N98" i="67"/>
  <c r="J98" i="67"/>
  <c r="I91" i="67"/>
  <c r="I98" i="67"/>
  <c r="AH98" i="67"/>
  <c r="AG98" i="67"/>
  <c r="AF98" i="67"/>
  <c r="AA91" i="67"/>
  <c r="AB98" i="67"/>
  <c r="AA98" i="67"/>
  <c r="Z98" i="67"/>
  <c r="AB91" i="67"/>
  <c r="Y98" i="67"/>
  <c r="V98" i="67"/>
  <c r="U98" i="67"/>
  <c r="T98" i="67"/>
  <c r="S98" i="67"/>
  <c r="P98" i="67"/>
  <c r="S91" i="67"/>
  <c r="V97" i="67"/>
  <c r="X97" i="67"/>
  <c r="W97" i="67"/>
  <c r="E91" i="67"/>
  <c r="J97" i="67"/>
  <c r="I97" i="67"/>
  <c r="Y97" i="67"/>
  <c r="T91" i="67"/>
  <c r="K91" i="67"/>
  <c r="R91" i="67"/>
  <c r="H101" i="67"/>
  <c r="AH99" i="67"/>
  <c r="K99" i="67"/>
  <c r="M96" i="67"/>
  <c r="AF91" i="67"/>
  <c r="Q91" i="67"/>
  <c r="AD102" i="67"/>
  <c r="K102" i="67"/>
  <c r="G101" i="67"/>
  <c r="AG99" i="67"/>
  <c r="J99" i="67"/>
  <c r="AG96" i="67"/>
  <c r="L96" i="67"/>
  <c r="J80" i="67"/>
  <c r="J91" i="67"/>
  <c r="AC102" i="67"/>
  <c r="J102" i="67"/>
  <c r="F101" i="67"/>
  <c r="AD99" i="67"/>
  <c r="F99" i="67"/>
  <c r="AF96" i="67"/>
  <c r="K96" i="67"/>
  <c r="L91" i="67"/>
  <c r="K38" i="67"/>
  <c r="V102" i="67"/>
  <c r="V99" i="67"/>
  <c r="AD105" i="67"/>
  <c r="U102" i="67"/>
  <c r="U99" i="67"/>
  <c r="Z96" i="67"/>
  <c r="I38" i="67"/>
  <c r="AC105" i="67"/>
  <c r="F104" i="67"/>
  <c r="T102" i="67"/>
  <c r="T99" i="67"/>
  <c r="H97" i="67"/>
  <c r="V96" i="67"/>
  <c r="H38" i="67"/>
  <c r="Z91" i="67"/>
  <c r="Y107" i="67"/>
  <c r="F107" i="67"/>
  <c r="AB105" i="67"/>
  <c r="E104" i="67"/>
  <c r="S102" i="67"/>
  <c r="AC101" i="67"/>
  <c r="T100" i="67"/>
  <c r="S99" i="67"/>
  <c r="G97" i="67"/>
  <c r="U96" i="67"/>
  <c r="M91" i="67"/>
  <c r="AB96" i="67"/>
  <c r="AA96" i="67"/>
  <c r="G38" i="67"/>
  <c r="Y91" i="67"/>
  <c r="AA105" i="67"/>
  <c r="R102" i="67"/>
  <c r="AB101" i="67"/>
  <c r="R99" i="67"/>
  <c r="F97" i="67"/>
  <c r="T96" i="67"/>
  <c r="F38" i="67"/>
  <c r="X91" i="67"/>
  <c r="Z105" i="67"/>
  <c r="AH104" i="67"/>
  <c r="Q102" i="67"/>
  <c r="AA101" i="67"/>
  <c r="Q99" i="67"/>
  <c r="E97" i="67"/>
  <c r="S96" i="67"/>
  <c r="X99" i="67"/>
  <c r="AD91" i="67"/>
  <c r="R96" i="67"/>
  <c r="N91" i="67"/>
  <c r="AE91" i="67"/>
  <c r="W99" i="67"/>
  <c r="V105" i="67"/>
  <c r="P102" i="67"/>
  <c r="Z101" i="67"/>
  <c r="N99" i="67"/>
  <c r="U105" i="67"/>
  <c r="AF104" i="67"/>
  <c r="AH102" i="67"/>
  <c r="N102" i="67"/>
  <c r="Y101" i="67"/>
  <c r="M99" i="67"/>
  <c r="AD97" i="67"/>
  <c r="Q96" i="67"/>
  <c r="AF102" i="67"/>
  <c r="X101" i="67"/>
  <c r="AC97" i="67"/>
  <c r="W91" i="67"/>
  <c r="G91" i="67"/>
  <c r="O109" i="67"/>
  <c r="AE109" i="67"/>
  <c r="P109" i="67"/>
  <c r="AF109" i="67"/>
  <c r="I109" i="67"/>
  <c r="AA109" i="67"/>
  <c r="J109" i="67"/>
  <c r="AB109" i="67"/>
  <c r="K109" i="67"/>
  <c r="AC109" i="67"/>
  <c r="Q108" i="67"/>
  <c r="P106" i="67"/>
  <c r="R100" i="67"/>
  <c r="T109" i="67"/>
  <c r="S109" i="67"/>
  <c r="L108" i="67"/>
  <c r="N106" i="67"/>
  <c r="W101" i="67"/>
  <c r="L106" i="67"/>
  <c r="M109" i="67"/>
  <c r="AC108" i="67"/>
  <c r="AE106" i="67"/>
  <c r="T104" i="67"/>
  <c r="AG100" i="67"/>
  <c r="AH91" i="67"/>
  <c r="G106" i="67"/>
  <c r="W106" i="67"/>
  <c r="H106" i="67"/>
  <c r="X106" i="67"/>
  <c r="S106" i="67"/>
  <c r="T106" i="67"/>
  <c r="U106" i="67"/>
  <c r="AG91" i="67"/>
  <c r="G108" i="67"/>
  <c r="W108" i="67"/>
  <c r="H108" i="67"/>
  <c r="X108" i="67"/>
  <c r="M108" i="67"/>
  <c r="AE108" i="67"/>
  <c r="N108" i="67"/>
  <c r="AF108" i="67"/>
  <c r="O108" i="67"/>
  <c r="AG108" i="67"/>
  <c r="R106" i="67"/>
  <c r="H91" i="67"/>
  <c r="R108" i="67"/>
  <c r="Q106" i="67"/>
  <c r="G100" i="67"/>
  <c r="W100" i="67"/>
  <c r="H100" i="67"/>
  <c r="X100" i="67"/>
  <c r="U100" i="67"/>
  <c r="V100" i="67"/>
  <c r="E100" i="67"/>
  <c r="Y100" i="67"/>
  <c r="P108" i="67"/>
  <c r="O106" i="67"/>
  <c r="O101" i="67"/>
  <c r="AE101" i="67"/>
  <c r="P101" i="67"/>
  <c r="AF101" i="67"/>
  <c r="S101" i="67"/>
  <c r="T101" i="67"/>
  <c r="U101" i="67"/>
  <c r="Q100" i="67"/>
  <c r="P100" i="67"/>
  <c r="R109" i="67"/>
  <c r="K108" i="67"/>
  <c r="AH106" i="67"/>
  <c r="M106" i="67"/>
  <c r="O103" i="67"/>
  <c r="AE103" i="67"/>
  <c r="P103" i="67"/>
  <c r="AF103" i="67"/>
  <c r="K103" i="67"/>
  <c r="AC103" i="67"/>
  <c r="L103" i="67"/>
  <c r="AD103" i="67"/>
  <c r="M103" i="67"/>
  <c r="AG103" i="67"/>
  <c r="V101" i="67"/>
  <c r="O100" i="67"/>
  <c r="G110" i="67"/>
  <c r="W110" i="67"/>
  <c r="H110" i="67"/>
  <c r="X110" i="67"/>
  <c r="E110" i="67"/>
  <c r="Y110" i="67"/>
  <c r="F110" i="67"/>
  <c r="Z110" i="67"/>
  <c r="I110" i="67"/>
  <c r="Q109" i="67"/>
  <c r="AH108" i="67"/>
  <c r="J108" i="67"/>
  <c r="AG106" i="67"/>
  <c r="T103" i="67"/>
  <c r="R101" i="67"/>
  <c r="N100" i="67"/>
  <c r="R110" i="67"/>
  <c r="N109" i="67"/>
  <c r="AD108" i="67"/>
  <c r="I108" i="67"/>
  <c r="AF106" i="67"/>
  <c r="K106" i="67"/>
  <c r="S103" i="67"/>
  <c r="Q101" i="67"/>
  <c r="AH100" i="67"/>
  <c r="M100" i="67"/>
  <c r="O97" i="67"/>
  <c r="AE97" i="67"/>
  <c r="P97" i="67"/>
  <c r="AF97" i="67"/>
  <c r="M97" i="67"/>
  <c r="AG97" i="67"/>
  <c r="N97" i="67"/>
  <c r="AH97" i="67"/>
  <c r="Q97" i="67"/>
  <c r="P91" i="67"/>
  <c r="P110" i="67"/>
  <c r="L109" i="67"/>
  <c r="AB108" i="67"/>
  <c r="E108" i="67"/>
  <c r="AD106" i="67"/>
  <c r="I106" i="67"/>
  <c r="G104" i="67"/>
  <c r="W104" i="67"/>
  <c r="H104" i="67"/>
  <c r="X104" i="67"/>
  <c r="I104" i="67"/>
  <c r="AA104" i="67"/>
  <c r="J104" i="67"/>
  <c r="AB104" i="67"/>
  <c r="K104" i="67"/>
  <c r="AC104" i="67"/>
  <c r="Q103" i="67"/>
  <c r="M101" i="67"/>
  <c r="AF100" i="67"/>
  <c r="K100" i="67"/>
  <c r="T97" i="67"/>
  <c r="O91" i="67"/>
  <c r="O110" i="67"/>
  <c r="AH109" i="67"/>
  <c r="H109" i="67"/>
  <c r="AA108" i="67"/>
  <c r="AC106" i="67"/>
  <c r="F106" i="67"/>
  <c r="R104" i="67"/>
  <c r="N103" i="67"/>
  <c r="L101" i="67"/>
  <c r="AE100" i="67"/>
  <c r="J100" i="67"/>
  <c r="S97" i="67"/>
  <c r="AH110" i="67"/>
  <c r="N110" i="67"/>
  <c r="AG109" i="67"/>
  <c r="G109" i="67"/>
  <c r="Z108" i="67"/>
  <c r="AB106" i="67"/>
  <c r="E106" i="67"/>
  <c r="O105" i="67"/>
  <c r="AE105" i="67"/>
  <c r="P105" i="67"/>
  <c r="AF105" i="67"/>
  <c r="E105" i="67"/>
  <c r="W105" i="67"/>
  <c r="F105" i="67"/>
  <c r="X105" i="67"/>
  <c r="G105" i="67"/>
  <c r="Y105" i="67"/>
  <c r="Q104" i="67"/>
  <c r="J103" i="67"/>
  <c r="AH101" i="67"/>
  <c r="K101" i="67"/>
  <c r="AD100" i="67"/>
  <c r="I100" i="67"/>
  <c r="G98" i="67"/>
  <c r="W98" i="67"/>
  <c r="H98" i="67"/>
  <c r="X98" i="67"/>
  <c r="K98" i="67"/>
  <c r="AC98" i="67"/>
  <c r="L98" i="67"/>
  <c r="AD98" i="67"/>
  <c r="M98" i="67"/>
  <c r="AE98" i="67"/>
  <c r="R97" i="67"/>
  <c r="AG110" i="67"/>
  <c r="M110" i="67"/>
  <c r="AD109" i="67"/>
  <c r="F109" i="67"/>
  <c r="Y108" i="67"/>
  <c r="AA106" i="67"/>
  <c r="T105" i="67"/>
  <c r="P104" i="67"/>
  <c r="I103" i="67"/>
  <c r="AG101" i="67"/>
  <c r="J101" i="67"/>
  <c r="AC100" i="67"/>
  <c r="F100" i="67"/>
  <c r="R98" i="67"/>
  <c r="L97" i="67"/>
  <c r="AF110" i="67"/>
  <c r="L110" i="67"/>
  <c r="Z109" i="67"/>
  <c r="E109" i="67"/>
  <c r="V108" i="67"/>
  <c r="Z106" i="67"/>
  <c r="S105" i="67"/>
  <c r="O104" i="67"/>
  <c r="AH103" i="67"/>
  <c r="H103" i="67"/>
  <c r="AD101" i="67"/>
  <c r="I101" i="67"/>
  <c r="AB100" i="67"/>
  <c r="O99" i="67"/>
  <c r="AE99" i="67"/>
  <c r="P99" i="67"/>
  <c r="AF99" i="67"/>
  <c r="G99" i="67"/>
  <c r="Y99" i="67"/>
  <c r="H99" i="67"/>
  <c r="Z99" i="67"/>
  <c r="I99" i="67"/>
  <c r="AA99" i="67"/>
  <c r="Q98" i="67"/>
  <c r="K97" i="67"/>
  <c r="G96" i="67"/>
  <c r="W96" i="67"/>
  <c r="H96" i="67"/>
  <c r="X96" i="67"/>
  <c r="I96" i="67"/>
  <c r="Y96" i="67"/>
  <c r="O107" i="67"/>
  <c r="AE107" i="67"/>
  <c r="P107" i="67"/>
  <c r="AF107" i="67"/>
  <c r="G102" i="67"/>
  <c r="W102" i="67"/>
  <c r="H102" i="67"/>
  <c r="X102" i="67"/>
  <c r="P96" i="67"/>
  <c r="Q107" i="67"/>
  <c r="AG102" i="67"/>
  <c r="O102" i="67"/>
  <c r="AH96" i="67"/>
  <c r="O96" i="67"/>
  <c r="Q110" i="68"/>
  <c r="P110" i="68"/>
  <c r="AL145" i="68"/>
  <c r="AH145" i="68"/>
  <c r="AG145" i="68"/>
  <c r="G110" i="68"/>
  <c r="M110" i="68"/>
  <c r="L110" i="68"/>
  <c r="I110" i="68"/>
  <c r="H110" i="68"/>
  <c r="AN145" i="68"/>
  <c r="AC145" i="68"/>
  <c r="AE145" i="68"/>
  <c r="X145" i="68"/>
  <c r="H163" i="68"/>
  <c r="AM145" i="68"/>
  <c r="AI145" i="68"/>
  <c r="G163" i="68"/>
  <c r="AB145" i="68"/>
  <c r="U145" i="68"/>
  <c r="Q145" i="68"/>
  <c r="J163" i="68"/>
  <c r="J169" i="68" s="1"/>
  <c r="V145" i="68"/>
  <c r="K163" i="68"/>
  <c r="F145" i="68"/>
  <c r="F163" i="68"/>
  <c r="S145" i="68"/>
  <c r="W145" i="68"/>
  <c r="AJ145" i="68"/>
  <c r="T145" i="68"/>
  <c r="AO145" i="68"/>
  <c r="K110" i="68"/>
  <c r="Y145" i="68"/>
  <c r="O110" i="68"/>
  <c r="I145" i="68"/>
  <c r="I163" i="68"/>
  <c r="AD145" i="68"/>
  <c r="R145" i="68"/>
  <c r="N110" i="68"/>
  <c r="AF145" i="68"/>
  <c r="J110" i="68"/>
  <c r="AK145" i="68"/>
  <c r="E163" i="68"/>
  <c r="Z145" i="68"/>
  <c r="AA111" i="67"/>
  <c r="R111" i="67"/>
  <c r="Z111" i="67"/>
  <c r="T111" i="67"/>
  <c r="E111" i="67"/>
  <c r="F111" i="67"/>
  <c r="U111" i="67"/>
  <c r="J111" i="67"/>
  <c r="AC111" i="67"/>
  <c r="S111" i="67"/>
  <c r="AB111" i="67"/>
  <c r="V111" i="67"/>
  <c r="AD111" i="67"/>
  <c r="Q111" i="67"/>
  <c r="O111" i="67"/>
  <c r="Y111" i="67"/>
  <c r="N111" i="67"/>
  <c r="AH111" i="67"/>
  <c r="I111" i="67"/>
  <c r="AG111" i="67"/>
  <c r="X111" i="67"/>
  <c r="M111" i="67"/>
  <c r="H111" i="67"/>
  <c r="W111" i="67"/>
  <c r="L111" i="67"/>
  <c r="AF111" i="67"/>
  <c r="P111" i="67"/>
  <c r="G111" i="67"/>
  <c r="K111" i="67"/>
  <c r="AE111" i="67"/>
  <c r="G169" i="68"/>
  <c r="O184" i="47"/>
  <c r="R177" i="47"/>
  <c r="H175" i="47"/>
  <c r="I175" i="47"/>
  <c r="J175" i="47"/>
  <c r="K175" i="47"/>
  <c r="L175" i="47"/>
  <c r="M175" i="47"/>
  <c r="N175" i="47"/>
  <c r="O175" i="47"/>
  <c r="P175" i="47"/>
  <c r="Q175" i="47"/>
  <c r="R175" i="47"/>
  <c r="G175" i="47"/>
  <c r="O176" i="47"/>
  <c r="N176" i="47"/>
  <c r="M176" i="47"/>
  <c r="L176" i="47"/>
  <c r="F176" i="47"/>
  <c r="G176" i="47"/>
  <c r="H176" i="47"/>
  <c r="I176" i="47"/>
  <c r="J176" i="47"/>
  <c r="K176" i="47"/>
  <c r="F175" i="47"/>
  <c r="Q177" i="47"/>
  <c r="P177" i="47"/>
  <c r="O177" i="47"/>
  <c r="N177" i="47"/>
  <c r="M177" i="47"/>
  <c r="L177" i="47"/>
  <c r="K177" i="47"/>
  <c r="J177" i="47"/>
  <c r="I177" i="47"/>
  <c r="H177" i="47"/>
  <c r="G177" i="47"/>
  <c r="F177" i="47"/>
  <c r="H169" i="68"/>
  <c r="G166" i="56"/>
  <c r="H166" i="56"/>
  <c r="I166" i="56"/>
  <c r="J166" i="56"/>
  <c r="K166" i="56"/>
  <c r="L166" i="56"/>
  <c r="M166" i="56"/>
  <c r="N166" i="56"/>
  <c r="O166" i="56"/>
  <c r="P166" i="56"/>
  <c r="Q166" i="56"/>
  <c r="R166" i="56"/>
  <c r="F166" i="56"/>
  <c r="C144" i="66"/>
  <c r="C143" i="66"/>
  <c r="I169" i="68"/>
  <c r="R86" i="52"/>
  <c r="R85" i="52"/>
  <c r="R84" i="52"/>
  <c r="R83" i="52"/>
  <c r="R82" i="52"/>
  <c r="R81" i="52"/>
  <c r="Q81" i="52"/>
  <c r="R80" i="52"/>
  <c r="Q16" i="52"/>
  <c r="Q86" i="52"/>
  <c r="P16" i="52"/>
  <c r="P86" i="52"/>
  <c r="O16" i="52"/>
  <c r="O86" i="52"/>
  <c r="N16" i="52"/>
  <c r="N86" i="52"/>
  <c r="M16" i="52"/>
  <c r="M86" i="52"/>
  <c r="Q15" i="52"/>
  <c r="Q85" i="52"/>
  <c r="P15" i="52"/>
  <c r="P85" i="52"/>
  <c r="O15" i="52"/>
  <c r="O85" i="52"/>
  <c r="N15" i="52"/>
  <c r="N85" i="52"/>
  <c r="M15" i="52"/>
  <c r="M85" i="52"/>
  <c r="Q14" i="52"/>
  <c r="Q84" i="52"/>
  <c r="P14" i="52"/>
  <c r="P84" i="52"/>
  <c r="O14" i="52"/>
  <c r="O84" i="52"/>
  <c r="N14" i="52"/>
  <c r="N84" i="52"/>
  <c r="M14" i="52"/>
  <c r="M84" i="52"/>
  <c r="Q13" i="52"/>
  <c r="Q83" i="52"/>
  <c r="P13" i="52"/>
  <c r="O13" i="52"/>
  <c r="N13" i="52"/>
  <c r="M13" i="52"/>
  <c r="Q12" i="52"/>
  <c r="Q82" i="52"/>
  <c r="P12" i="52"/>
  <c r="O12" i="52"/>
  <c r="N12" i="52"/>
  <c r="M12" i="52"/>
  <c r="Q10" i="52"/>
  <c r="Q80" i="52"/>
  <c r="P10" i="52"/>
  <c r="O10" i="52"/>
  <c r="N10" i="52"/>
  <c r="L86" i="52"/>
  <c r="K86" i="52"/>
  <c r="J86" i="52"/>
  <c r="I86" i="52"/>
  <c r="H86" i="52"/>
  <c r="G86" i="52"/>
  <c r="F86" i="52"/>
  <c r="E86" i="52"/>
  <c r="L85" i="52"/>
  <c r="K85" i="52"/>
  <c r="J85" i="52"/>
  <c r="I85" i="52"/>
  <c r="H85" i="52"/>
  <c r="G85" i="52"/>
  <c r="F85" i="52"/>
  <c r="E85" i="52"/>
  <c r="L84" i="52"/>
  <c r="K84" i="52"/>
  <c r="J84" i="52"/>
  <c r="I84" i="52"/>
  <c r="H84" i="52"/>
  <c r="G84" i="52"/>
  <c r="F84" i="52"/>
  <c r="E84" i="52"/>
  <c r="R110" i="52"/>
  <c r="Q110" i="52"/>
  <c r="G145" i="49"/>
  <c r="F193" i="49"/>
  <c r="F192" i="49"/>
  <c r="F191" i="49"/>
  <c r="F190" i="49"/>
  <c r="R84" i="54"/>
  <c r="Q84" i="54"/>
  <c r="R83" i="54"/>
  <c r="Q83" i="54"/>
  <c r="R82" i="54"/>
  <c r="Q82" i="54"/>
  <c r="R81" i="54"/>
  <c r="Q81" i="54"/>
  <c r="R80" i="54"/>
  <c r="Q80" i="54"/>
  <c r="R79" i="54"/>
  <c r="Q79" i="54"/>
  <c r="AJ93" i="57"/>
  <c r="AI93" i="57"/>
  <c r="AH93" i="57"/>
  <c r="AG93" i="57"/>
  <c r="AF93" i="57"/>
  <c r="AE93" i="57"/>
  <c r="AD93" i="57"/>
  <c r="AC93" i="57"/>
  <c r="AB93" i="57"/>
  <c r="AA93" i="57"/>
  <c r="Z93" i="57"/>
  <c r="Y93" i="57"/>
  <c r="X93" i="57"/>
  <c r="W93" i="57"/>
  <c r="V93" i="57"/>
  <c r="U93" i="57"/>
  <c r="T93" i="57"/>
  <c r="S93" i="57"/>
  <c r="R93" i="57"/>
  <c r="Q93" i="57"/>
  <c r="P93" i="57"/>
  <c r="O93" i="57"/>
  <c r="N93" i="57"/>
  <c r="M93" i="57"/>
  <c r="L93" i="57"/>
  <c r="K93" i="57"/>
  <c r="J93" i="57"/>
  <c r="AJ92" i="57"/>
  <c r="AI92" i="57"/>
  <c r="AH92" i="57"/>
  <c r="AG92" i="57"/>
  <c r="AF92" i="57"/>
  <c r="AE92" i="57"/>
  <c r="AD92" i="57"/>
  <c r="AC92" i="57"/>
  <c r="AB92" i="57"/>
  <c r="AA92" i="57"/>
  <c r="Z92" i="57"/>
  <c r="Y92" i="57"/>
  <c r="X92" i="57"/>
  <c r="W92" i="57"/>
  <c r="V92" i="57"/>
  <c r="U92" i="57"/>
  <c r="T92" i="57"/>
  <c r="S92" i="57"/>
  <c r="R92" i="57"/>
  <c r="Q92" i="57"/>
  <c r="P92" i="57"/>
  <c r="O92" i="57"/>
  <c r="N92" i="57"/>
  <c r="M92" i="57"/>
  <c r="L92" i="57"/>
  <c r="K92" i="57"/>
  <c r="J92" i="57"/>
  <c r="AJ91" i="57"/>
  <c r="AI91" i="57"/>
  <c r="AH91" i="57"/>
  <c r="AG91" i="57"/>
  <c r="AF91" i="57"/>
  <c r="AE91" i="57"/>
  <c r="AD91" i="57"/>
  <c r="AC91" i="57"/>
  <c r="AB91" i="57"/>
  <c r="AA91" i="57"/>
  <c r="Z91" i="57"/>
  <c r="Y91" i="57"/>
  <c r="X91" i="57"/>
  <c r="W91" i="57"/>
  <c r="V91" i="57"/>
  <c r="U91" i="57"/>
  <c r="T91" i="57"/>
  <c r="S91" i="57"/>
  <c r="R91" i="57"/>
  <c r="Q91" i="57"/>
  <c r="P91" i="57"/>
  <c r="O91" i="57"/>
  <c r="N91" i="57"/>
  <c r="M91" i="57"/>
  <c r="L91" i="57"/>
  <c r="K91" i="57"/>
  <c r="J91" i="57"/>
  <c r="AJ90" i="57"/>
  <c r="AI90" i="57"/>
  <c r="AH90" i="57"/>
  <c r="AG90" i="57"/>
  <c r="AF90" i="57"/>
  <c r="AE90" i="57"/>
  <c r="AD90" i="57"/>
  <c r="AC90" i="57"/>
  <c r="AB90" i="57"/>
  <c r="AA90" i="57"/>
  <c r="Z90" i="57"/>
  <c r="Y90" i="57"/>
  <c r="X90" i="57"/>
  <c r="W90" i="57"/>
  <c r="V90" i="57"/>
  <c r="U90" i="57"/>
  <c r="T90" i="57"/>
  <c r="S90" i="57"/>
  <c r="R90" i="57"/>
  <c r="Q90" i="57"/>
  <c r="P90" i="57"/>
  <c r="O90" i="57"/>
  <c r="N90" i="57"/>
  <c r="M90" i="57"/>
  <c r="L90" i="57"/>
  <c r="K90" i="57"/>
  <c r="J90" i="57"/>
  <c r="AJ89" i="57"/>
  <c r="AI89" i="57"/>
  <c r="AH89" i="57"/>
  <c r="AG89" i="57"/>
  <c r="AF89" i="57"/>
  <c r="AE89" i="57"/>
  <c r="AD89" i="57"/>
  <c r="AC89" i="57"/>
  <c r="AB89" i="57"/>
  <c r="AA89" i="57"/>
  <c r="Z89" i="57"/>
  <c r="Y89" i="57"/>
  <c r="X89" i="57"/>
  <c r="W89" i="57"/>
  <c r="V89" i="57"/>
  <c r="U89" i="57"/>
  <c r="T89" i="57"/>
  <c r="S89" i="57"/>
  <c r="R89" i="57"/>
  <c r="Q89" i="57"/>
  <c r="P89" i="57"/>
  <c r="O89" i="57"/>
  <c r="N89" i="57"/>
  <c r="M89" i="57"/>
  <c r="L89" i="57"/>
  <c r="K89" i="57"/>
  <c r="J89" i="57"/>
  <c r="J88" i="57"/>
  <c r="E3" i="66"/>
  <c r="A87" i="46"/>
  <c r="A88" i="46"/>
  <c r="A89" i="46"/>
  <c r="Q14" i="66"/>
  <c r="P14" i="66"/>
  <c r="O14" i="66"/>
  <c r="N14" i="66"/>
  <c r="M14" i="66"/>
  <c r="L14" i="66"/>
  <c r="K14" i="66"/>
  <c r="J14" i="66"/>
  <c r="I14" i="66"/>
  <c r="Q20" i="66"/>
  <c r="P20" i="66"/>
  <c r="O20" i="66"/>
  <c r="N20" i="66"/>
  <c r="M20" i="66"/>
  <c r="L20" i="66"/>
  <c r="K20" i="66"/>
  <c r="J20" i="66"/>
  <c r="I20" i="66"/>
  <c r="Q13" i="66"/>
  <c r="Q34" i="66"/>
  <c r="Q24" i="66"/>
  <c r="Q35" i="66"/>
  <c r="Q33" i="66"/>
  <c r="Q31" i="66"/>
  <c r="Q29" i="66"/>
  <c r="Q25" i="66"/>
  <c r="Q19" i="66"/>
  <c r="Q18" i="66"/>
  <c r="Q17" i="66"/>
  <c r="Q12" i="66"/>
  <c r="Q11" i="66"/>
  <c r="Q10" i="66"/>
  <c r="G24" i="66"/>
  <c r="P24" i="66"/>
  <c r="O24" i="66"/>
  <c r="N24" i="66"/>
  <c r="M24" i="66"/>
  <c r="L24" i="66"/>
  <c r="K24" i="66"/>
  <c r="J24" i="66"/>
  <c r="I24" i="66"/>
  <c r="H24" i="66"/>
  <c r="P13" i="66"/>
  <c r="O13" i="66"/>
  <c r="N13" i="66"/>
  <c r="M13" i="66"/>
  <c r="L13" i="66"/>
  <c r="K13" i="66"/>
  <c r="J13" i="66"/>
  <c r="I13" i="66"/>
  <c r="H13" i="66"/>
  <c r="P34" i="66"/>
  <c r="O34" i="66"/>
  <c r="N34" i="66"/>
  <c r="M34" i="66"/>
  <c r="L34" i="66"/>
  <c r="K34" i="66"/>
  <c r="J34" i="66"/>
  <c r="I34" i="66"/>
  <c r="H34" i="66"/>
  <c r="P35" i="66"/>
  <c r="O35" i="66"/>
  <c r="N35" i="66"/>
  <c r="M35" i="66"/>
  <c r="L35" i="66"/>
  <c r="P33" i="66"/>
  <c r="O33" i="66"/>
  <c r="N33" i="66"/>
  <c r="M33" i="66"/>
  <c r="L33" i="66"/>
  <c r="P31" i="66"/>
  <c r="O31" i="66"/>
  <c r="N31" i="66"/>
  <c r="M31" i="66"/>
  <c r="L31" i="66"/>
  <c r="P29" i="66"/>
  <c r="O29" i="66"/>
  <c r="N29" i="66"/>
  <c r="M29" i="66"/>
  <c r="L29" i="66"/>
  <c r="P25" i="66"/>
  <c r="O25" i="66"/>
  <c r="N25" i="66"/>
  <c r="M25" i="66"/>
  <c r="L25" i="66"/>
  <c r="P19" i="66"/>
  <c r="O19" i="66"/>
  <c r="N19" i="66"/>
  <c r="M19" i="66"/>
  <c r="L19" i="66"/>
  <c r="P18" i="66"/>
  <c r="O18" i="66"/>
  <c r="N18" i="66"/>
  <c r="M18" i="66"/>
  <c r="L18" i="66"/>
  <c r="P17" i="66"/>
  <c r="O17" i="66"/>
  <c r="N17" i="66"/>
  <c r="M17" i="66"/>
  <c r="L17" i="66"/>
  <c r="P12" i="66"/>
  <c r="O12" i="66"/>
  <c r="N12" i="66"/>
  <c r="M12" i="66"/>
  <c r="L12" i="66"/>
  <c r="P11" i="66"/>
  <c r="O11" i="66"/>
  <c r="N11" i="66"/>
  <c r="M11" i="66"/>
  <c r="L11" i="66"/>
  <c r="P10" i="66"/>
  <c r="O10" i="66"/>
  <c r="N10" i="66"/>
  <c r="M10" i="66"/>
  <c r="L10" i="66"/>
  <c r="K181" i="50"/>
  <c r="K180" i="50"/>
  <c r="K35" i="66"/>
  <c r="J35" i="66"/>
  <c r="I35" i="66"/>
  <c r="H35" i="66"/>
  <c r="G35" i="66"/>
  <c r="F35" i="66"/>
  <c r="K33" i="66"/>
  <c r="J33" i="66"/>
  <c r="I33" i="66"/>
  <c r="H33" i="66"/>
  <c r="G33" i="66"/>
  <c r="F33" i="66"/>
  <c r="G32" i="66"/>
  <c r="K31" i="66"/>
  <c r="J31" i="66"/>
  <c r="I31" i="66"/>
  <c r="H31" i="66"/>
  <c r="G31" i="66"/>
  <c r="F31" i="66"/>
  <c r="H30" i="66"/>
  <c r="G30" i="66"/>
  <c r="F30" i="66"/>
  <c r="K29" i="66"/>
  <c r="J29" i="66"/>
  <c r="I29" i="66"/>
  <c r="H29" i="66"/>
  <c r="G29" i="66"/>
  <c r="F29" i="66"/>
  <c r="H28" i="66"/>
  <c r="G28" i="66"/>
  <c r="F28" i="66"/>
  <c r="H27" i="66"/>
  <c r="G27" i="66"/>
  <c r="F27" i="66"/>
  <c r="K25" i="66"/>
  <c r="J25" i="66"/>
  <c r="I25" i="66"/>
  <c r="H25" i="66"/>
  <c r="G25" i="66"/>
  <c r="H23" i="66"/>
  <c r="G23" i="66"/>
  <c r="F23" i="66"/>
  <c r="H21" i="66"/>
  <c r="G21" i="66"/>
  <c r="F21" i="66"/>
  <c r="K19" i="66"/>
  <c r="J19" i="66"/>
  <c r="I19" i="66"/>
  <c r="H19" i="66"/>
  <c r="G19" i="66"/>
  <c r="F19" i="66"/>
  <c r="K18" i="66"/>
  <c r="J18" i="66"/>
  <c r="I18" i="66"/>
  <c r="H18" i="66"/>
  <c r="G18" i="66"/>
  <c r="F18" i="66"/>
  <c r="H16" i="66"/>
  <c r="G16" i="66"/>
  <c r="K12" i="66"/>
  <c r="J12" i="66"/>
  <c r="I12" i="66"/>
  <c r="H12" i="66"/>
  <c r="G12" i="66"/>
  <c r="F12" i="66"/>
  <c r="K11" i="66"/>
  <c r="J11" i="66"/>
  <c r="I11" i="66"/>
  <c r="H11" i="66"/>
  <c r="G11" i="66"/>
  <c r="F11" i="66"/>
  <c r="K10" i="66"/>
  <c r="J10" i="66"/>
  <c r="I10" i="66"/>
  <c r="H10" i="66"/>
  <c r="G10" i="66"/>
  <c r="F10" i="66"/>
  <c r="AM174" i="66"/>
  <c r="AL174" i="66"/>
  <c r="AK174" i="66"/>
  <c r="AJ174" i="66"/>
  <c r="AI174" i="66"/>
  <c r="AH174" i="66"/>
  <c r="AG174" i="66"/>
  <c r="AF174" i="66"/>
  <c r="AE174" i="66"/>
  <c r="AD174" i="66"/>
  <c r="AC174" i="66"/>
  <c r="AB174" i="66"/>
  <c r="AA174" i="66"/>
  <c r="Z174" i="66"/>
  <c r="Y174" i="66"/>
  <c r="X174" i="66"/>
  <c r="W174" i="66"/>
  <c r="V174" i="66"/>
  <c r="U174" i="66"/>
  <c r="T174" i="66"/>
  <c r="S174" i="66"/>
  <c r="R174" i="66"/>
  <c r="Q174" i="66"/>
  <c r="P174" i="66"/>
  <c r="O174" i="66"/>
  <c r="N174" i="66"/>
  <c r="M174" i="66"/>
  <c r="L174" i="66"/>
  <c r="K174" i="66"/>
  <c r="J174" i="66"/>
  <c r="I174" i="66"/>
  <c r="H174" i="66"/>
  <c r="G174" i="66"/>
  <c r="F174" i="66"/>
  <c r="E174" i="66"/>
  <c r="E180" i="66"/>
  <c r="E182" i="66" s="1"/>
  <c r="AM148" i="66"/>
  <c r="AL148" i="66"/>
  <c r="AK148" i="66"/>
  <c r="AJ148" i="66"/>
  <c r="AI148" i="66"/>
  <c r="AH148" i="66"/>
  <c r="AG148" i="66"/>
  <c r="AF148" i="66"/>
  <c r="AE148" i="66"/>
  <c r="AD148" i="66"/>
  <c r="AC148" i="66"/>
  <c r="AB148" i="66"/>
  <c r="AA148" i="66"/>
  <c r="Z148" i="66"/>
  <c r="Y148" i="66"/>
  <c r="X148" i="66"/>
  <c r="W148" i="66"/>
  <c r="V148" i="66"/>
  <c r="U148" i="66"/>
  <c r="T148" i="66"/>
  <c r="S148" i="66"/>
  <c r="R148" i="66"/>
  <c r="Q148" i="66"/>
  <c r="N148" i="66"/>
  <c r="L148" i="66"/>
  <c r="D147" i="66"/>
  <c r="C147" i="66"/>
  <c r="B147" i="66"/>
  <c r="A147" i="66"/>
  <c r="D146" i="66"/>
  <c r="C146" i="66"/>
  <c r="B146" i="66"/>
  <c r="A146" i="66"/>
  <c r="D145" i="66"/>
  <c r="C145" i="66"/>
  <c r="B145" i="66"/>
  <c r="A145" i="66"/>
  <c r="D144" i="66"/>
  <c r="B144" i="66"/>
  <c r="A144" i="66"/>
  <c r="D143" i="66"/>
  <c r="B143" i="66"/>
  <c r="A143" i="66"/>
  <c r="C142" i="66"/>
  <c r="B142" i="66"/>
  <c r="A142" i="66"/>
  <c r="D141" i="66"/>
  <c r="C141" i="66"/>
  <c r="B141" i="66"/>
  <c r="A141" i="66"/>
  <c r="D140" i="66"/>
  <c r="C140" i="66"/>
  <c r="B140" i="66"/>
  <c r="A140" i="66"/>
  <c r="D139" i="66"/>
  <c r="C139" i="66"/>
  <c r="B139" i="66"/>
  <c r="A139" i="66"/>
  <c r="D138" i="66"/>
  <c r="C138" i="66"/>
  <c r="B138" i="66"/>
  <c r="D137" i="66"/>
  <c r="C137" i="66"/>
  <c r="B137" i="66"/>
  <c r="A137" i="66"/>
  <c r="D136" i="66"/>
  <c r="C136" i="66"/>
  <c r="B136" i="66"/>
  <c r="A136" i="66"/>
  <c r="D135" i="66"/>
  <c r="C135" i="66"/>
  <c r="B135" i="66"/>
  <c r="A135" i="66"/>
  <c r="D134" i="66"/>
  <c r="C134" i="66"/>
  <c r="B134" i="66"/>
  <c r="A134" i="66"/>
  <c r="D133" i="66"/>
  <c r="C133" i="66"/>
  <c r="B133" i="66"/>
  <c r="A133" i="66"/>
  <c r="D132" i="66"/>
  <c r="C132" i="66"/>
  <c r="B132" i="66"/>
  <c r="A132" i="66"/>
  <c r="D131" i="66"/>
  <c r="C131" i="66"/>
  <c r="B131" i="66"/>
  <c r="A131" i="66"/>
  <c r="D130" i="66"/>
  <c r="C130" i="66"/>
  <c r="B130" i="66"/>
  <c r="A130" i="66"/>
  <c r="D129" i="66"/>
  <c r="C129" i="66"/>
  <c r="B129" i="66"/>
  <c r="A129" i="66"/>
  <c r="D128" i="66"/>
  <c r="C128" i="66"/>
  <c r="B128" i="66"/>
  <c r="A128" i="66"/>
  <c r="D127" i="66"/>
  <c r="C127" i="66"/>
  <c r="B127" i="66"/>
  <c r="A127" i="66"/>
  <c r="D126" i="66"/>
  <c r="C126" i="66"/>
  <c r="B126" i="66"/>
  <c r="A126" i="66"/>
  <c r="D125" i="66"/>
  <c r="C125" i="66"/>
  <c r="B125" i="66"/>
  <c r="A125" i="66"/>
  <c r="D124" i="66"/>
  <c r="C124" i="66"/>
  <c r="B124" i="66"/>
  <c r="A124" i="66"/>
  <c r="D123" i="66"/>
  <c r="C123" i="66"/>
  <c r="B123" i="66"/>
  <c r="A123" i="66"/>
  <c r="D122" i="66"/>
  <c r="C122" i="66"/>
  <c r="B122" i="66"/>
  <c r="A122" i="66"/>
  <c r="D121" i="66"/>
  <c r="C121" i="66"/>
  <c r="B121" i="66"/>
  <c r="A121" i="66"/>
  <c r="D120" i="66"/>
  <c r="C120" i="66"/>
  <c r="B120" i="66"/>
  <c r="A120" i="66"/>
  <c r="D119" i="66"/>
  <c r="C119" i="66"/>
  <c r="B119" i="66"/>
  <c r="A119" i="66"/>
  <c r="D118" i="66"/>
  <c r="C118" i="66"/>
  <c r="B118" i="66"/>
  <c r="A118" i="66"/>
  <c r="AM111" i="66"/>
  <c r="AM113" i="66" s="1"/>
  <c r="AL111" i="66"/>
  <c r="AL113" i="66" s="1"/>
  <c r="AK111" i="66"/>
  <c r="AK113" i="66" s="1"/>
  <c r="AJ111" i="66"/>
  <c r="AI111" i="66"/>
  <c r="AH111" i="66"/>
  <c r="AH113" i="66" s="1"/>
  <c r="AG111" i="66"/>
  <c r="AG113" i="66" s="1"/>
  <c r="AF111" i="66"/>
  <c r="AF113" i="66" s="1"/>
  <c r="AE111" i="66"/>
  <c r="AD111" i="66"/>
  <c r="AC111" i="66"/>
  <c r="AB111" i="66"/>
  <c r="AA111" i="66"/>
  <c r="Z111" i="66"/>
  <c r="Y111" i="66"/>
  <c r="Y113" i="66" s="1"/>
  <c r="X111" i="66"/>
  <c r="W111" i="66"/>
  <c r="W113" i="66" s="1"/>
  <c r="V111" i="66"/>
  <c r="V113" i="66" s="1"/>
  <c r="U111" i="66"/>
  <c r="U113" i="66" s="1"/>
  <c r="T111" i="66"/>
  <c r="S111" i="66"/>
  <c r="R111" i="66"/>
  <c r="R113" i="66" s="1"/>
  <c r="Q111" i="66"/>
  <c r="Q113" i="66" s="1"/>
  <c r="P111" i="66"/>
  <c r="P113" i="66" s="1"/>
  <c r="O111" i="66"/>
  <c r="N111" i="66"/>
  <c r="M111" i="66"/>
  <c r="L111" i="66"/>
  <c r="D111" i="66"/>
  <c r="C111" i="66"/>
  <c r="B111" i="66"/>
  <c r="A111" i="66"/>
  <c r="AM110" i="66"/>
  <c r="AL110" i="66"/>
  <c r="AK110" i="66"/>
  <c r="AJ110" i="66"/>
  <c r="AI110" i="66"/>
  <c r="AH110" i="66"/>
  <c r="AG110" i="66"/>
  <c r="AF110" i="66"/>
  <c r="AE110" i="66"/>
  <c r="AD110" i="66"/>
  <c r="AC110" i="66"/>
  <c r="AB110" i="66"/>
  <c r="AA110" i="66"/>
  <c r="Z110" i="66"/>
  <c r="Y110" i="66"/>
  <c r="X110" i="66"/>
  <c r="W110" i="66"/>
  <c r="V110" i="66"/>
  <c r="U110" i="66"/>
  <c r="T110" i="66"/>
  <c r="S110" i="66"/>
  <c r="R110" i="66"/>
  <c r="Q110" i="66"/>
  <c r="P110" i="66"/>
  <c r="O110" i="66"/>
  <c r="N110" i="66"/>
  <c r="M110" i="66"/>
  <c r="L110" i="66"/>
  <c r="K110" i="66"/>
  <c r="J110" i="66"/>
  <c r="I110" i="66"/>
  <c r="H110" i="66"/>
  <c r="G110" i="66"/>
  <c r="F110" i="66"/>
  <c r="E110" i="66"/>
  <c r="D110" i="66"/>
  <c r="C110" i="66"/>
  <c r="B110" i="66"/>
  <c r="A110" i="66"/>
  <c r="AM109" i="66"/>
  <c r="AL109" i="66"/>
  <c r="AK109" i="66"/>
  <c r="AJ109" i="66"/>
  <c r="AI109" i="66"/>
  <c r="AH109" i="66"/>
  <c r="AG109" i="66"/>
  <c r="AF109" i="66"/>
  <c r="AE109" i="66"/>
  <c r="AD109" i="66"/>
  <c r="AC109" i="66"/>
  <c r="AB109" i="66"/>
  <c r="AA109" i="66"/>
  <c r="Z109" i="66"/>
  <c r="Y109" i="66"/>
  <c r="X109" i="66"/>
  <c r="W109" i="66"/>
  <c r="V109" i="66"/>
  <c r="U109" i="66"/>
  <c r="T109" i="66"/>
  <c r="S109" i="66"/>
  <c r="R109" i="66"/>
  <c r="Q109" i="66"/>
  <c r="P109" i="66"/>
  <c r="O109" i="66"/>
  <c r="N109" i="66"/>
  <c r="M109" i="66"/>
  <c r="L109" i="66"/>
  <c r="K109" i="66"/>
  <c r="J109" i="66"/>
  <c r="I109" i="66"/>
  <c r="H109" i="66"/>
  <c r="G109" i="66"/>
  <c r="F109" i="66"/>
  <c r="E109" i="66"/>
  <c r="D109" i="66"/>
  <c r="C109" i="66"/>
  <c r="B109" i="66"/>
  <c r="A109" i="66"/>
  <c r="AM108" i="66"/>
  <c r="AL108" i="66"/>
  <c r="AK108" i="66"/>
  <c r="AJ108" i="66"/>
  <c r="AI108" i="66"/>
  <c r="AH108" i="66"/>
  <c r="AG108" i="66"/>
  <c r="AF108" i="66"/>
  <c r="AE108" i="66"/>
  <c r="AD108" i="66"/>
  <c r="AC108" i="66"/>
  <c r="AB108" i="66"/>
  <c r="AA108" i="66"/>
  <c r="Z108" i="66"/>
  <c r="Y108" i="66"/>
  <c r="X108" i="66"/>
  <c r="W108" i="66"/>
  <c r="V108" i="66"/>
  <c r="U108" i="66"/>
  <c r="T108" i="66"/>
  <c r="S108" i="66"/>
  <c r="R108" i="66"/>
  <c r="Q108" i="66"/>
  <c r="P108" i="66"/>
  <c r="O108" i="66"/>
  <c r="N108" i="66"/>
  <c r="M108" i="66"/>
  <c r="L108" i="66"/>
  <c r="K108" i="66"/>
  <c r="J108" i="66"/>
  <c r="I108" i="66"/>
  <c r="H108" i="66"/>
  <c r="G108" i="66"/>
  <c r="F108" i="66"/>
  <c r="E108" i="66"/>
  <c r="D108" i="66"/>
  <c r="C108" i="66"/>
  <c r="B108" i="66"/>
  <c r="A108" i="66"/>
  <c r="AM107" i="66"/>
  <c r="AL107" i="66"/>
  <c r="AK107" i="66"/>
  <c r="AJ107" i="66"/>
  <c r="AI107" i="66"/>
  <c r="AH107" i="66"/>
  <c r="AG107" i="66"/>
  <c r="AF107" i="66"/>
  <c r="AE107" i="66"/>
  <c r="AD107" i="66"/>
  <c r="AC107" i="66"/>
  <c r="AB107" i="66"/>
  <c r="AA107" i="66"/>
  <c r="Z107" i="66"/>
  <c r="Y107" i="66"/>
  <c r="X107" i="66"/>
  <c r="W107" i="66"/>
  <c r="V107" i="66"/>
  <c r="U107" i="66"/>
  <c r="T107" i="66"/>
  <c r="S107" i="66"/>
  <c r="R107" i="66"/>
  <c r="Q107" i="66"/>
  <c r="P107" i="66"/>
  <c r="O107" i="66"/>
  <c r="N107" i="66"/>
  <c r="M107" i="66"/>
  <c r="L107" i="66"/>
  <c r="K107" i="66"/>
  <c r="J107" i="66"/>
  <c r="I107" i="66"/>
  <c r="H107" i="66"/>
  <c r="G107" i="66"/>
  <c r="F107" i="66"/>
  <c r="E107" i="66"/>
  <c r="D107" i="66"/>
  <c r="C107" i="66"/>
  <c r="B107" i="66"/>
  <c r="A107" i="66"/>
  <c r="AM106" i="66"/>
  <c r="AL106" i="66"/>
  <c r="AK106" i="66"/>
  <c r="AJ106" i="66"/>
  <c r="AI106" i="66"/>
  <c r="AH106" i="66"/>
  <c r="AG106" i="66"/>
  <c r="AF106" i="66"/>
  <c r="AE106" i="66"/>
  <c r="AD106" i="66"/>
  <c r="AC106" i="66"/>
  <c r="AB106" i="66"/>
  <c r="AA106" i="66"/>
  <c r="Z106" i="66"/>
  <c r="Y106" i="66"/>
  <c r="X106" i="66"/>
  <c r="W106" i="66"/>
  <c r="V106" i="66"/>
  <c r="U106" i="66"/>
  <c r="T106" i="66"/>
  <c r="S106" i="66"/>
  <c r="R106" i="66"/>
  <c r="Q106" i="66"/>
  <c r="P106" i="66"/>
  <c r="O106" i="66"/>
  <c r="N106" i="66"/>
  <c r="M106" i="66"/>
  <c r="L106" i="66"/>
  <c r="K106" i="66"/>
  <c r="J106" i="66"/>
  <c r="I106" i="66"/>
  <c r="H106" i="66"/>
  <c r="G106" i="66"/>
  <c r="F106" i="66"/>
  <c r="E106" i="66"/>
  <c r="C106" i="66"/>
  <c r="B106" i="66"/>
  <c r="A106" i="66"/>
  <c r="AM105" i="66"/>
  <c r="AL105" i="66"/>
  <c r="AK105" i="66"/>
  <c r="AJ105" i="66"/>
  <c r="AI105" i="66"/>
  <c r="AH105" i="66"/>
  <c r="AG105" i="66"/>
  <c r="AF105" i="66"/>
  <c r="AE105" i="66"/>
  <c r="AD105" i="66"/>
  <c r="AC105" i="66"/>
  <c r="AB105" i="66"/>
  <c r="AA105" i="66"/>
  <c r="Z105" i="66"/>
  <c r="Y105" i="66"/>
  <c r="X105" i="66"/>
  <c r="W105" i="66"/>
  <c r="V105" i="66"/>
  <c r="U105" i="66"/>
  <c r="T105" i="66"/>
  <c r="S105" i="66"/>
  <c r="R105" i="66"/>
  <c r="Q105" i="66"/>
  <c r="P105" i="66"/>
  <c r="O105" i="66"/>
  <c r="N105" i="66"/>
  <c r="M105" i="66"/>
  <c r="L105" i="66"/>
  <c r="K105" i="66"/>
  <c r="J105" i="66"/>
  <c r="I105" i="66"/>
  <c r="H105" i="66"/>
  <c r="G105" i="66"/>
  <c r="F105" i="66"/>
  <c r="E105" i="66"/>
  <c r="D105" i="66"/>
  <c r="C105" i="66"/>
  <c r="B105" i="66"/>
  <c r="A105" i="66"/>
  <c r="AM104" i="66"/>
  <c r="AL104" i="66"/>
  <c r="AK104" i="66"/>
  <c r="AJ104" i="66"/>
  <c r="AI104" i="66"/>
  <c r="AH104" i="66"/>
  <c r="AG104" i="66"/>
  <c r="AF104" i="66"/>
  <c r="AE104" i="66"/>
  <c r="AD104" i="66"/>
  <c r="AC104" i="66"/>
  <c r="AB104" i="66"/>
  <c r="AA104" i="66"/>
  <c r="Z104" i="66"/>
  <c r="Y104" i="66"/>
  <c r="X104" i="66"/>
  <c r="W104" i="66"/>
  <c r="V104" i="66"/>
  <c r="U104" i="66"/>
  <c r="T104" i="66"/>
  <c r="S104" i="66"/>
  <c r="R104" i="66"/>
  <c r="Q104" i="66"/>
  <c r="P104" i="66"/>
  <c r="O104" i="66"/>
  <c r="N104" i="66"/>
  <c r="M104" i="66"/>
  <c r="L104" i="66"/>
  <c r="K104" i="66"/>
  <c r="J104" i="66"/>
  <c r="I104" i="66"/>
  <c r="H104" i="66"/>
  <c r="G104" i="66"/>
  <c r="F104" i="66"/>
  <c r="E104" i="66"/>
  <c r="D104" i="66"/>
  <c r="C104" i="66"/>
  <c r="B104" i="66"/>
  <c r="A104" i="66"/>
  <c r="AM103" i="66"/>
  <c r="AL103" i="66"/>
  <c r="AK103" i="66"/>
  <c r="AJ103" i="66"/>
  <c r="AI103" i="66"/>
  <c r="AH103" i="66"/>
  <c r="AG103" i="66"/>
  <c r="AF103" i="66"/>
  <c r="AE103" i="66"/>
  <c r="AD103" i="66"/>
  <c r="AC103" i="66"/>
  <c r="AB103" i="66"/>
  <c r="AA103" i="66"/>
  <c r="Z103" i="66"/>
  <c r="Y103" i="66"/>
  <c r="X103" i="66"/>
  <c r="W103" i="66"/>
  <c r="V103" i="66"/>
  <c r="U103" i="66"/>
  <c r="T103" i="66"/>
  <c r="S103" i="66"/>
  <c r="R103" i="66"/>
  <c r="Q103" i="66"/>
  <c r="P103" i="66"/>
  <c r="O103" i="66"/>
  <c r="N103" i="66"/>
  <c r="M103" i="66"/>
  <c r="L103" i="66"/>
  <c r="K103" i="66"/>
  <c r="J103" i="66"/>
  <c r="I103" i="66"/>
  <c r="H103" i="66"/>
  <c r="G103" i="66"/>
  <c r="F103" i="66"/>
  <c r="E103" i="66"/>
  <c r="D103" i="66"/>
  <c r="C103" i="66"/>
  <c r="B103" i="66"/>
  <c r="A103" i="66"/>
  <c r="AM102" i="66"/>
  <c r="AL102" i="66"/>
  <c r="AK102" i="66"/>
  <c r="AJ102" i="66"/>
  <c r="AI102" i="66"/>
  <c r="AH102" i="66"/>
  <c r="AG102" i="66"/>
  <c r="AF102" i="66"/>
  <c r="AE102" i="66"/>
  <c r="AD102" i="66"/>
  <c r="AC102" i="66"/>
  <c r="AB102" i="66"/>
  <c r="AA102" i="66"/>
  <c r="Z102" i="66"/>
  <c r="Y102" i="66"/>
  <c r="X102" i="66"/>
  <c r="W102" i="66"/>
  <c r="V102" i="66"/>
  <c r="U102" i="66"/>
  <c r="T102" i="66"/>
  <c r="S102" i="66"/>
  <c r="R102" i="66"/>
  <c r="Q102" i="66"/>
  <c r="P102" i="66"/>
  <c r="O102" i="66"/>
  <c r="N102" i="66"/>
  <c r="M102" i="66"/>
  <c r="L102" i="66"/>
  <c r="K102" i="66"/>
  <c r="J102" i="66"/>
  <c r="I102" i="66"/>
  <c r="H102" i="66"/>
  <c r="G102" i="66"/>
  <c r="F102" i="66"/>
  <c r="E102" i="66"/>
  <c r="D102" i="66"/>
  <c r="C102" i="66"/>
  <c r="B102" i="66"/>
  <c r="A102" i="66"/>
  <c r="AM101" i="66"/>
  <c r="AL101" i="66"/>
  <c r="AK101" i="66"/>
  <c r="AJ101" i="66"/>
  <c r="AI101" i="66"/>
  <c r="AH101" i="66"/>
  <c r="AG101" i="66"/>
  <c r="AF101" i="66"/>
  <c r="AE101" i="66"/>
  <c r="AD101" i="66"/>
  <c r="AC101" i="66"/>
  <c r="AB101" i="66"/>
  <c r="AA101" i="66"/>
  <c r="Z101" i="66"/>
  <c r="Y101" i="66"/>
  <c r="X101" i="66"/>
  <c r="W101" i="66"/>
  <c r="V101" i="66"/>
  <c r="U101" i="66"/>
  <c r="T101" i="66"/>
  <c r="S101" i="66"/>
  <c r="R101" i="66"/>
  <c r="Q101" i="66"/>
  <c r="P101" i="66"/>
  <c r="O101" i="66"/>
  <c r="N101" i="66"/>
  <c r="M101" i="66"/>
  <c r="L101" i="66"/>
  <c r="K101" i="66"/>
  <c r="J101" i="66"/>
  <c r="H101" i="66"/>
  <c r="G101" i="66"/>
  <c r="F101" i="66"/>
  <c r="E101" i="66"/>
  <c r="D101" i="66"/>
  <c r="C101" i="66"/>
  <c r="B101" i="66"/>
  <c r="A101" i="66"/>
  <c r="AM100" i="66"/>
  <c r="AL100" i="66"/>
  <c r="AK100" i="66"/>
  <c r="AJ100" i="66"/>
  <c r="AI100" i="66"/>
  <c r="AH100" i="66"/>
  <c r="AG100" i="66"/>
  <c r="AF100" i="66"/>
  <c r="AE100" i="66"/>
  <c r="AD100" i="66"/>
  <c r="AC100" i="66"/>
  <c r="AB100" i="66"/>
  <c r="AA100" i="66"/>
  <c r="Z100" i="66"/>
  <c r="Y100" i="66"/>
  <c r="X100" i="66"/>
  <c r="W100" i="66"/>
  <c r="V100" i="66"/>
  <c r="U100" i="66"/>
  <c r="T100" i="66"/>
  <c r="S100" i="66"/>
  <c r="R100" i="66"/>
  <c r="Q100" i="66"/>
  <c r="P100" i="66"/>
  <c r="O100" i="66"/>
  <c r="N100" i="66"/>
  <c r="M100" i="66"/>
  <c r="L100" i="66"/>
  <c r="K100" i="66"/>
  <c r="J100" i="66"/>
  <c r="I100" i="66"/>
  <c r="H100" i="66"/>
  <c r="G100" i="66"/>
  <c r="F100" i="66"/>
  <c r="E100" i="66"/>
  <c r="D100" i="66"/>
  <c r="C100" i="66"/>
  <c r="B100" i="66"/>
  <c r="A100" i="66"/>
  <c r="AM99" i="66"/>
  <c r="AL99" i="66"/>
  <c r="AK99" i="66"/>
  <c r="AJ99" i="66"/>
  <c r="AI99" i="66"/>
  <c r="AH99" i="66"/>
  <c r="AG99" i="66"/>
  <c r="AF99" i="66"/>
  <c r="AE99" i="66"/>
  <c r="AD99" i="66"/>
  <c r="AC99" i="66"/>
  <c r="AB99" i="66"/>
  <c r="AA99" i="66"/>
  <c r="Z99" i="66"/>
  <c r="Y99" i="66"/>
  <c r="X99" i="66"/>
  <c r="W99" i="66"/>
  <c r="V99" i="66"/>
  <c r="U99" i="66"/>
  <c r="T99" i="66"/>
  <c r="S99" i="66"/>
  <c r="R99" i="66"/>
  <c r="Q99" i="66"/>
  <c r="P99" i="66"/>
  <c r="O99" i="66"/>
  <c r="N99" i="66"/>
  <c r="M99" i="66"/>
  <c r="L99" i="66"/>
  <c r="K99" i="66"/>
  <c r="J99" i="66"/>
  <c r="I99" i="66"/>
  <c r="H99" i="66"/>
  <c r="G99" i="66"/>
  <c r="F99" i="66"/>
  <c r="E99" i="66"/>
  <c r="D99" i="66"/>
  <c r="C99" i="66"/>
  <c r="B99" i="66"/>
  <c r="A99" i="66"/>
  <c r="AM98" i="66"/>
  <c r="AL98" i="66"/>
  <c r="AK98" i="66"/>
  <c r="AJ98" i="66"/>
  <c r="AI98" i="66"/>
  <c r="AH98" i="66"/>
  <c r="AG98" i="66"/>
  <c r="AF98" i="66"/>
  <c r="AE98" i="66"/>
  <c r="AD98" i="66"/>
  <c r="AC98" i="66"/>
  <c r="AB98" i="66"/>
  <c r="AA98" i="66"/>
  <c r="Z98" i="66"/>
  <c r="Y98" i="66"/>
  <c r="X98" i="66"/>
  <c r="W98" i="66"/>
  <c r="V98" i="66"/>
  <c r="U98" i="66"/>
  <c r="T98" i="66"/>
  <c r="S98" i="66"/>
  <c r="R98" i="66"/>
  <c r="Q98" i="66"/>
  <c r="P98" i="66"/>
  <c r="O98" i="66"/>
  <c r="N98" i="66"/>
  <c r="M98" i="66"/>
  <c r="L98" i="66"/>
  <c r="K98" i="66"/>
  <c r="J98" i="66"/>
  <c r="I98" i="66"/>
  <c r="H98" i="66"/>
  <c r="G98" i="66"/>
  <c r="F98" i="66"/>
  <c r="E98" i="66"/>
  <c r="D98" i="66"/>
  <c r="C98" i="66"/>
  <c r="B98" i="66"/>
  <c r="A98" i="66"/>
  <c r="AM97" i="66"/>
  <c r="AL97" i="66"/>
  <c r="AK97" i="66"/>
  <c r="AJ97" i="66"/>
  <c r="AI97" i="66"/>
  <c r="AH97" i="66"/>
  <c r="AG97" i="66"/>
  <c r="AF97" i="66"/>
  <c r="AE97" i="66"/>
  <c r="AD97" i="66"/>
  <c r="AC97" i="66"/>
  <c r="AB97" i="66"/>
  <c r="AA97" i="66"/>
  <c r="Z97" i="66"/>
  <c r="Y97" i="66"/>
  <c r="X97" i="66"/>
  <c r="W97" i="66"/>
  <c r="V97" i="66"/>
  <c r="U97" i="66"/>
  <c r="T97" i="66"/>
  <c r="S97" i="66"/>
  <c r="R97" i="66"/>
  <c r="Q97" i="66"/>
  <c r="P97" i="66"/>
  <c r="O97" i="66"/>
  <c r="N97" i="66"/>
  <c r="M97" i="66"/>
  <c r="L97" i="66"/>
  <c r="K97" i="66"/>
  <c r="J97" i="66"/>
  <c r="I97" i="66"/>
  <c r="H97" i="66"/>
  <c r="G97" i="66"/>
  <c r="F97" i="66"/>
  <c r="E97" i="66"/>
  <c r="D97" i="66"/>
  <c r="C97" i="66"/>
  <c r="B97" i="66"/>
  <c r="A97" i="66"/>
  <c r="AM96" i="66"/>
  <c r="AL96" i="66"/>
  <c r="AK96" i="66"/>
  <c r="AJ96" i="66"/>
  <c r="AI96" i="66"/>
  <c r="AH96" i="66"/>
  <c r="AG96" i="66"/>
  <c r="AF96" i="66"/>
  <c r="AE96" i="66"/>
  <c r="AD96" i="66"/>
  <c r="AC96" i="66"/>
  <c r="AB96" i="66"/>
  <c r="AA96" i="66"/>
  <c r="Z96" i="66"/>
  <c r="Y96" i="66"/>
  <c r="X96" i="66"/>
  <c r="W96" i="66"/>
  <c r="V96" i="66"/>
  <c r="U96" i="66"/>
  <c r="T96" i="66"/>
  <c r="S96" i="66"/>
  <c r="R96" i="66"/>
  <c r="Q96" i="66"/>
  <c r="P96" i="66"/>
  <c r="O96" i="66"/>
  <c r="N96" i="66"/>
  <c r="M96" i="66"/>
  <c r="L96" i="66"/>
  <c r="K96" i="66"/>
  <c r="J96" i="66"/>
  <c r="I96" i="66"/>
  <c r="H96" i="66"/>
  <c r="G96" i="66"/>
  <c r="F96" i="66"/>
  <c r="E96" i="66"/>
  <c r="D96" i="66"/>
  <c r="C96" i="66"/>
  <c r="B96" i="66"/>
  <c r="A96" i="66"/>
  <c r="AM95" i="66"/>
  <c r="AL95" i="66"/>
  <c r="AK95" i="66"/>
  <c r="AJ95" i="66"/>
  <c r="AI95" i="66"/>
  <c r="AH95" i="66"/>
  <c r="AG95" i="66"/>
  <c r="AF95" i="66"/>
  <c r="AE95" i="66"/>
  <c r="AD95" i="66"/>
  <c r="AC95" i="66"/>
  <c r="AB95" i="66"/>
  <c r="AA95" i="66"/>
  <c r="Z95" i="66"/>
  <c r="Y95" i="66"/>
  <c r="X95" i="66"/>
  <c r="W95" i="66"/>
  <c r="V95" i="66"/>
  <c r="U95" i="66"/>
  <c r="T95" i="66"/>
  <c r="S95" i="66"/>
  <c r="R95" i="66"/>
  <c r="Q95" i="66"/>
  <c r="P95" i="66"/>
  <c r="O95" i="66"/>
  <c r="N95" i="66"/>
  <c r="M95" i="66"/>
  <c r="L95" i="66"/>
  <c r="K95" i="66"/>
  <c r="J95" i="66"/>
  <c r="H95" i="66"/>
  <c r="G95" i="66"/>
  <c r="F95" i="66"/>
  <c r="E95" i="66"/>
  <c r="D95" i="66"/>
  <c r="C95" i="66"/>
  <c r="B95" i="66"/>
  <c r="A95" i="66"/>
  <c r="AM94" i="66"/>
  <c r="AL94" i="66"/>
  <c r="AK94" i="66"/>
  <c r="AJ94" i="66"/>
  <c r="AI94" i="66"/>
  <c r="AH94" i="66"/>
  <c r="AG94" i="66"/>
  <c r="AF94" i="66"/>
  <c r="AE94" i="66"/>
  <c r="AD94" i="66"/>
  <c r="AC94" i="66"/>
  <c r="AB94" i="66"/>
  <c r="AA94" i="66"/>
  <c r="Z94" i="66"/>
  <c r="Y94" i="66"/>
  <c r="X94" i="66"/>
  <c r="W94" i="66"/>
  <c r="V94" i="66"/>
  <c r="U94" i="66"/>
  <c r="T94" i="66"/>
  <c r="S94" i="66"/>
  <c r="R94" i="66"/>
  <c r="Q94" i="66"/>
  <c r="P94" i="66"/>
  <c r="O94" i="66"/>
  <c r="N94" i="66"/>
  <c r="M94" i="66"/>
  <c r="L94" i="66"/>
  <c r="K94" i="66"/>
  <c r="J94" i="66"/>
  <c r="I94" i="66"/>
  <c r="H94" i="66"/>
  <c r="G94" i="66"/>
  <c r="F94" i="66"/>
  <c r="E94" i="66"/>
  <c r="D94" i="66"/>
  <c r="C94" i="66"/>
  <c r="B94" i="66"/>
  <c r="A94" i="66"/>
  <c r="AM93" i="66"/>
  <c r="AL93" i="66"/>
  <c r="AK93" i="66"/>
  <c r="AJ93" i="66"/>
  <c r="AI93" i="66"/>
  <c r="AH93" i="66"/>
  <c r="AG93" i="66"/>
  <c r="AF93" i="66"/>
  <c r="AE93" i="66"/>
  <c r="AD93" i="66"/>
  <c r="AC93" i="66"/>
  <c r="AB93" i="66"/>
  <c r="AA93" i="66"/>
  <c r="Z93" i="66"/>
  <c r="Y93" i="66"/>
  <c r="X93" i="66"/>
  <c r="W93" i="66"/>
  <c r="V93" i="66"/>
  <c r="U93" i="66"/>
  <c r="T93" i="66"/>
  <c r="S93" i="66"/>
  <c r="R93" i="66"/>
  <c r="Q93" i="66"/>
  <c r="P93" i="66"/>
  <c r="O93" i="66"/>
  <c r="N93" i="66"/>
  <c r="M93" i="66"/>
  <c r="L93" i="66"/>
  <c r="K93" i="66"/>
  <c r="J93" i="66"/>
  <c r="I93" i="66"/>
  <c r="H93" i="66"/>
  <c r="G93" i="66"/>
  <c r="F93" i="66"/>
  <c r="E93" i="66"/>
  <c r="D93" i="66"/>
  <c r="C93" i="66"/>
  <c r="B93" i="66"/>
  <c r="A93" i="66"/>
  <c r="AM92" i="66"/>
  <c r="AL92" i="66"/>
  <c r="AK92" i="66"/>
  <c r="AJ92" i="66"/>
  <c r="AI92" i="66"/>
  <c r="AH92" i="66"/>
  <c r="AG92" i="66"/>
  <c r="AF92" i="66"/>
  <c r="AE92" i="66"/>
  <c r="AD92" i="66"/>
  <c r="AC92" i="66"/>
  <c r="AB92" i="66"/>
  <c r="AA92" i="66"/>
  <c r="Z92" i="66"/>
  <c r="Y92" i="66"/>
  <c r="X92" i="66"/>
  <c r="W92" i="66"/>
  <c r="V92" i="66"/>
  <c r="U92" i="66"/>
  <c r="T92" i="66"/>
  <c r="S92" i="66"/>
  <c r="R92" i="66"/>
  <c r="Q92" i="66"/>
  <c r="P92" i="66"/>
  <c r="O92" i="66"/>
  <c r="N92" i="66"/>
  <c r="M92" i="66"/>
  <c r="L92" i="66"/>
  <c r="K92" i="66"/>
  <c r="J92" i="66"/>
  <c r="I92" i="66"/>
  <c r="H92" i="66"/>
  <c r="G92" i="66"/>
  <c r="F92" i="66"/>
  <c r="E92" i="66"/>
  <c r="D92" i="66"/>
  <c r="C92" i="66"/>
  <c r="B92" i="66"/>
  <c r="A92" i="66"/>
  <c r="AM91" i="66"/>
  <c r="AL91" i="66"/>
  <c r="AK91" i="66"/>
  <c r="AJ91" i="66"/>
  <c r="AI91" i="66"/>
  <c r="AH91" i="66"/>
  <c r="AG91" i="66"/>
  <c r="AF91" i="66"/>
  <c r="AE91" i="66"/>
  <c r="AD91" i="66"/>
  <c r="AC91" i="66"/>
  <c r="AB91" i="66"/>
  <c r="AA91" i="66"/>
  <c r="Z91" i="66"/>
  <c r="Y91" i="66"/>
  <c r="X91" i="66"/>
  <c r="W91" i="66"/>
  <c r="V91" i="66"/>
  <c r="U91" i="66"/>
  <c r="T91" i="66"/>
  <c r="S91" i="66"/>
  <c r="R91" i="66"/>
  <c r="Q91" i="66"/>
  <c r="P91" i="66"/>
  <c r="O91" i="66"/>
  <c r="N91" i="66"/>
  <c r="M91" i="66"/>
  <c r="L91" i="66"/>
  <c r="K91" i="66"/>
  <c r="J91" i="66"/>
  <c r="I91" i="66"/>
  <c r="H91" i="66"/>
  <c r="G91" i="66"/>
  <c r="F91" i="66"/>
  <c r="E91" i="66"/>
  <c r="D91" i="66"/>
  <c r="C91" i="66"/>
  <c r="B91" i="66"/>
  <c r="A91" i="66"/>
  <c r="AM90" i="66"/>
  <c r="AL90" i="66"/>
  <c r="AK90" i="66"/>
  <c r="AJ90" i="66"/>
  <c r="AI90" i="66"/>
  <c r="AH90" i="66"/>
  <c r="AG90" i="66"/>
  <c r="AF90" i="66"/>
  <c r="AE90" i="66"/>
  <c r="AD90" i="66"/>
  <c r="AC90" i="66"/>
  <c r="AB90" i="66"/>
  <c r="AA90" i="66"/>
  <c r="Z90" i="66"/>
  <c r="Y90" i="66"/>
  <c r="X90" i="66"/>
  <c r="W90" i="66"/>
  <c r="V90" i="66"/>
  <c r="U90" i="66"/>
  <c r="T90" i="66"/>
  <c r="S90" i="66"/>
  <c r="R90" i="66"/>
  <c r="Q90" i="66"/>
  <c r="P90" i="66"/>
  <c r="O90" i="66"/>
  <c r="N90" i="66"/>
  <c r="M90" i="66"/>
  <c r="L90" i="66"/>
  <c r="K90" i="66"/>
  <c r="J90" i="66"/>
  <c r="I90" i="66"/>
  <c r="H90" i="66"/>
  <c r="G90" i="66"/>
  <c r="F90" i="66"/>
  <c r="E90" i="66"/>
  <c r="D90" i="66"/>
  <c r="C90" i="66"/>
  <c r="B90" i="66"/>
  <c r="A90" i="66"/>
  <c r="AM89" i="66"/>
  <c r="AL89" i="66"/>
  <c r="AK89" i="66"/>
  <c r="AJ89" i="66"/>
  <c r="AI89" i="66"/>
  <c r="AH89" i="66"/>
  <c r="AG89" i="66"/>
  <c r="AF89" i="66"/>
  <c r="AE89" i="66"/>
  <c r="AD89" i="66"/>
  <c r="AC89" i="66"/>
  <c r="AB89" i="66"/>
  <c r="AA89" i="66"/>
  <c r="Z89" i="66"/>
  <c r="Y89" i="66"/>
  <c r="X89" i="66"/>
  <c r="W89" i="66"/>
  <c r="V89" i="66"/>
  <c r="U89" i="66"/>
  <c r="T89" i="66"/>
  <c r="S89" i="66"/>
  <c r="R89" i="66"/>
  <c r="Q89" i="66"/>
  <c r="P89" i="66"/>
  <c r="O89" i="66"/>
  <c r="N89" i="66"/>
  <c r="M89" i="66"/>
  <c r="L89" i="66"/>
  <c r="K89" i="66"/>
  <c r="J89" i="66"/>
  <c r="I89" i="66"/>
  <c r="H89" i="66"/>
  <c r="G89" i="66"/>
  <c r="F89" i="66"/>
  <c r="E89" i="66"/>
  <c r="D89" i="66"/>
  <c r="C89" i="66"/>
  <c r="B89" i="66"/>
  <c r="A89" i="66"/>
  <c r="AM88" i="66"/>
  <c r="AL88" i="66"/>
  <c r="AK88" i="66"/>
  <c r="AJ88" i="66"/>
  <c r="AI88" i="66"/>
  <c r="AH88" i="66"/>
  <c r="AG88" i="66"/>
  <c r="AF88" i="66"/>
  <c r="AE88" i="66"/>
  <c r="AD88" i="66"/>
  <c r="AC88" i="66"/>
  <c r="AB88" i="66"/>
  <c r="AA88" i="66"/>
  <c r="Z88" i="66"/>
  <c r="Y88" i="66"/>
  <c r="X88" i="66"/>
  <c r="W88" i="66"/>
  <c r="V88" i="66"/>
  <c r="U88" i="66"/>
  <c r="T88" i="66"/>
  <c r="S88" i="66"/>
  <c r="R88" i="66"/>
  <c r="Q88" i="66"/>
  <c r="P88" i="66"/>
  <c r="O88" i="66"/>
  <c r="N88" i="66"/>
  <c r="M88" i="66"/>
  <c r="L88" i="66"/>
  <c r="K88" i="66"/>
  <c r="J88" i="66"/>
  <c r="I88" i="66"/>
  <c r="H88" i="66"/>
  <c r="G88" i="66"/>
  <c r="F88" i="66"/>
  <c r="E88" i="66"/>
  <c r="D88" i="66"/>
  <c r="C88" i="66"/>
  <c r="B88" i="66"/>
  <c r="A88" i="66"/>
  <c r="AM87" i="66"/>
  <c r="AL87" i="66"/>
  <c r="AK87" i="66"/>
  <c r="AJ87" i="66"/>
  <c r="AI87" i="66"/>
  <c r="AH87" i="66"/>
  <c r="AG87" i="66"/>
  <c r="AF87" i="66"/>
  <c r="AE87" i="66"/>
  <c r="AD87" i="66"/>
  <c r="AC87" i="66"/>
  <c r="AB87" i="66"/>
  <c r="AA87" i="66"/>
  <c r="Z87" i="66"/>
  <c r="Y87" i="66"/>
  <c r="X87" i="66"/>
  <c r="W87" i="66"/>
  <c r="V87" i="66"/>
  <c r="U87" i="66"/>
  <c r="T87" i="66"/>
  <c r="S87" i="66"/>
  <c r="R87" i="66"/>
  <c r="Q87" i="66"/>
  <c r="P87" i="66"/>
  <c r="O87" i="66"/>
  <c r="N87" i="66"/>
  <c r="M87" i="66"/>
  <c r="L87" i="66"/>
  <c r="K87" i="66"/>
  <c r="J87" i="66"/>
  <c r="I87" i="66"/>
  <c r="H87" i="66"/>
  <c r="G87" i="66"/>
  <c r="F87" i="66"/>
  <c r="E87" i="66"/>
  <c r="D87" i="66"/>
  <c r="C87" i="66"/>
  <c r="B87" i="66"/>
  <c r="A87" i="66"/>
  <c r="AM86" i="66"/>
  <c r="AL86" i="66"/>
  <c r="AK86" i="66"/>
  <c r="AJ86" i="66"/>
  <c r="AI86" i="66"/>
  <c r="AH86" i="66"/>
  <c r="AG86" i="66"/>
  <c r="AF86" i="66"/>
  <c r="AE86" i="66"/>
  <c r="AD86" i="66"/>
  <c r="AC86" i="66"/>
  <c r="AB86" i="66"/>
  <c r="AA86" i="66"/>
  <c r="Z86" i="66"/>
  <c r="Y86" i="66"/>
  <c r="X86" i="66"/>
  <c r="W86" i="66"/>
  <c r="V86" i="66"/>
  <c r="U86" i="66"/>
  <c r="T86" i="66"/>
  <c r="S86" i="66"/>
  <c r="R86" i="66"/>
  <c r="Q86" i="66"/>
  <c r="P86" i="66"/>
  <c r="O86" i="66"/>
  <c r="N86" i="66"/>
  <c r="M86" i="66"/>
  <c r="L86" i="66"/>
  <c r="K86" i="66"/>
  <c r="J86" i="66"/>
  <c r="I86" i="66"/>
  <c r="H86" i="66"/>
  <c r="G86" i="66"/>
  <c r="F86" i="66"/>
  <c r="E86" i="66"/>
  <c r="D86" i="66"/>
  <c r="C86" i="66"/>
  <c r="B86" i="66"/>
  <c r="A86" i="66"/>
  <c r="AM85" i="66"/>
  <c r="AL85" i="66"/>
  <c r="AK85" i="66"/>
  <c r="AJ85" i="66"/>
  <c r="AI85" i="66"/>
  <c r="AH85" i="66"/>
  <c r="AG85" i="66"/>
  <c r="AF85" i="66"/>
  <c r="AE85" i="66"/>
  <c r="AD85" i="66"/>
  <c r="AC85" i="66"/>
  <c r="AB85" i="66"/>
  <c r="AA85" i="66"/>
  <c r="Z85" i="66"/>
  <c r="Y85" i="66"/>
  <c r="X85" i="66"/>
  <c r="W85" i="66"/>
  <c r="V85" i="66"/>
  <c r="U85" i="66"/>
  <c r="T85" i="66"/>
  <c r="S85" i="66"/>
  <c r="R85" i="66"/>
  <c r="Q85" i="66"/>
  <c r="P85" i="66"/>
  <c r="O85" i="66"/>
  <c r="N85" i="66"/>
  <c r="M85" i="66"/>
  <c r="L85" i="66"/>
  <c r="K85" i="66"/>
  <c r="J85" i="66"/>
  <c r="I85" i="66"/>
  <c r="H85" i="66"/>
  <c r="G85" i="66"/>
  <c r="F85" i="66"/>
  <c r="E85" i="66"/>
  <c r="D85" i="66"/>
  <c r="C85" i="66"/>
  <c r="B85" i="66"/>
  <c r="A85" i="66"/>
  <c r="AM84" i="66"/>
  <c r="AL84" i="66"/>
  <c r="AK84" i="66"/>
  <c r="AJ84" i="66"/>
  <c r="AI84" i="66"/>
  <c r="AH84" i="66"/>
  <c r="AG84" i="66"/>
  <c r="AF84" i="66"/>
  <c r="AE84" i="66"/>
  <c r="AD84" i="66"/>
  <c r="AC84" i="66"/>
  <c r="AB84" i="66"/>
  <c r="AA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L84" i="66"/>
  <c r="K84" i="66"/>
  <c r="J84" i="66"/>
  <c r="I84" i="66"/>
  <c r="H84" i="66"/>
  <c r="G84" i="66"/>
  <c r="F84" i="66"/>
  <c r="E84" i="66"/>
  <c r="D84" i="66"/>
  <c r="C84" i="66"/>
  <c r="B84" i="66"/>
  <c r="A84" i="66"/>
  <c r="AM83" i="66"/>
  <c r="AL83" i="66"/>
  <c r="AK83" i="66"/>
  <c r="AJ83" i="66"/>
  <c r="AI83" i="66"/>
  <c r="AH83" i="66"/>
  <c r="AG83" i="66"/>
  <c r="AF83" i="66"/>
  <c r="AE83" i="66"/>
  <c r="AD83" i="66"/>
  <c r="AC83" i="66"/>
  <c r="AB83" i="66"/>
  <c r="AA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E83" i="66"/>
  <c r="D83" i="66"/>
  <c r="C83" i="66"/>
  <c r="B83" i="66"/>
  <c r="A83" i="66"/>
  <c r="AM82" i="66"/>
  <c r="AL82" i="66"/>
  <c r="AK82" i="66"/>
  <c r="AJ82" i="66"/>
  <c r="AI82" i="66"/>
  <c r="AH82" i="66"/>
  <c r="AG82" i="66"/>
  <c r="AF82" i="66"/>
  <c r="AE82" i="66"/>
  <c r="AD82" i="66"/>
  <c r="AC82" i="66"/>
  <c r="AB82" i="66"/>
  <c r="AA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L82" i="66"/>
  <c r="K82" i="66"/>
  <c r="J82" i="66"/>
  <c r="H82" i="66"/>
  <c r="G82" i="66"/>
  <c r="F82" i="66"/>
  <c r="E82" i="66"/>
  <c r="D82" i="66"/>
  <c r="C82" i="66"/>
  <c r="B82" i="66"/>
  <c r="A82" i="66"/>
  <c r="AM77" i="66"/>
  <c r="AM147" i="66"/>
  <c r="AL77" i="66"/>
  <c r="AL147" i="66"/>
  <c r="AK77" i="66"/>
  <c r="AK147" i="66"/>
  <c r="AJ77" i="66"/>
  <c r="AJ147" i="66"/>
  <c r="AI77" i="66"/>
  <c r="AI147" i="66"/>
  <c r="AH77" i="66"/>
  <c r="AH147" i="66"/>
  <c r="AG77" i="66"/>
  <c r="AG147" i="66"/>
  <c r="AF77" i="66"/>
  <c r="AF147" i="66"/>
  <c r="AE77" i="66"/>
  <c r="AE147" i="66"/>
  <c r="AD77" i="66"/>
  <c r="AD147" i="66"/>
  <c r="AC77" i="66"/>
  <c r="AC147" i="66"/>
  <c r="AB77" i="66"/>
  <c r="AB147" i="66"/>
  <c r="AA77" i="66"/>
  <c r="AA147" i="66"/>
  <c r="Z77" i="66"/>
  <c r="Z147" i="66"/>
  <c r="Y77" i="66"/>
  <c r="Y147" i="66"/>
  <c r="X77" i="66"/>
  <c r="X147" i="66"/>
  <c r="W77" i="66"/>
  <c r="W147" i="66"/>
  <c r="V77" i="66"/>
  <c r="V147" i="66"/>
  <c r="U77" i="66"/>
  <c r="U147" i="66"/>
  <c r="T77" i="66"/>
  <c r="T147" i="66"/>
  <c r="S77" i="66"/>
  <c r="S147" i="66"/>
  <c r="R77" i="66"/>
  <c r="R147" i="66"/>
  <c r="Q77" i="66"/>
  <c r="Q147" i="66" s="1"/>
  <c r="P77" i="66"/>
  <c r="O77" i="66"/>
  <c r="N77" i="66"/>
  <c r="N147" i="66" s="1"/>
  <c r="M77" i="66"/>
  <c r="L77" i="66"/>
  <c r="L147" i="66"/>
  <c r="K77" i="66"/>
  <c r="J77" i="66"/>
  <c r="I77" i="66"/>
  <c r="H77" i="66"/>
  <c r="G77" i="66"/>
  <c r="F77" i="66"/>
  <c r="E77" i="66"/>
  <c r="D76" i="66"/>
  <c r="C76" i="66"/>
  <c r="B76" i="66"/>
  <c r="A76" i="66"/>
  <c r="D75" i="66"/>
  <c r="E147" i="66" s="1"/>
  <c r="E149" i="66" s="1"/>
  <c r="C75" i="66"/>
  <c r="B75" i="66"/>
  <c r="D74" i="66"/>
  <c r="Q146" i="66"/>
  <c r="C74" i="66"/>
  <c r="B74" i="66"/>
  <c r="AC145" i="66"/>
  <c r="C73" i="66"/>
  <c r="B73" i="66"/>
  <c r="D72" i="66"/>
  <c r="AA144" i="66"/>
  <c r="C72" i="66"/>
  <c r="B72" i="66"/>
  <c r="A72" i="66"/>
  <c r="R142" i="66"/>
  <c r="AF136" i="66"/>
  <c r="AJ132" i="66"/>
  <c r="AJ127" i="66"/>
  <c r="AD123" i="66"/>
  <c r="AC119" i="66"/>
  <c r="AM41" i="66"/>
  <c r="AM112" i="66"/>
  <c r="AL41" i="66"/>
  <c r="AL112" i="66"/>
  <c r="AK41" i="66"/>
  <c r="AK112" i="66"/>
  <c r="AJ41" i="66"/>
  <c r="AJ112" i="66"/>
  <c r="AI41" i="66"/>
  <c r="AI112" i="66"/>
  <c r="AH41" i="66"/>
  <c r="AH112" i="66"/>
  <c r="AG41" i="66"/>
  <c r="AG112" i="66"/>
  <c r="AF41" i="66"/>
  <c r="AF112" i="66"/>
  <c r="AE41" i="66"/>
  <c r="AE112" i="66"/>
  <c r="AD41" i="66"/>
  <c r="AD112" i="66"/>
  <c r="AC41" i="66"/>
  <c r="AC112" i="66"/>
  <c r="AB41" i="66"/>
  <c r="AB112" i="66"/>
  <c r="AA41" i="66"/>
  <c r="AA112" i="66"/>
  <c r="Z41" i="66"/>
  <c r="Z112" i="66"/>
  <c r="Y41" i="66"/>
  <c r="Y112" i="66"/>
  <c r="X41" i="66"/>
  <c r="X112" i="66"/>
  <c r="W41" i="66"/>
  <c r="W112" i="66"/>
  <c r="V41" i="66"/>
  <c r="V112" i="66"/>
  <c r="U41" i="66"/>
  <c r="U112" i="66"/>
  <c r="T41" i="66"/>
  <c r="T112" i="66"/>
  <c r="S41" i="66"/>
  <c r="S112" i="66"/>
  <c r="R41" i="66"/>
  <c r="R112" i="66"/>
  <c r="Q41" i="66"/>
  <c r="Q112" i="66"/>
  <c r="P41" i="66"/>
  <c r="P112" i="66"/>
  <c r="O41" i="66"/>
  <c r="O112" i="66"/>
  <c r="N41" i="66"/>
  <c r="N112" i="66"/>
  <c r="M41" i="66"/>
  <c r="M112" i="66"/>
  <c r="L41" i="66"/>
  <c r="L112" i="66"/>
  <c r="K41" i="66"/>
  <c r="J41" i="66"/>
  <c r="H41" i="66"/>
  <c r="G41" i="66"/>
  <c r="F41" i="66"/>
  <c r="E41" i="66"/>
  <c r="I101" i="66"/>
  <c r="I41" i="66"/>
  <c r="D121" i="52"/>
  <c r="C121" i="52"/>
  <c r="B121" i="52"/>
  <c r="A121" i="52"/>
  <c r="D86" i="52"/>
  <c r="C86" i="52"/>
  <c r="B86" i="52"/>
  <c r="B122" i="52"/>
  <c r="A86" i="52"/>
  <c r="D51" i="52"/>
  <c r="C51" i="52"/>
  <c r="B51" i="52"/>
  <c r="A51" i="52"/>
  <c r="D120" i="52"/>
  <c r="C120" i="52"/>
  <c r="B120" i="52"/>
  <c r="A120" i="52"/>
  <c r="D119" i="52"/>
  <c r="C119" i="52"/>
  <c r="B119" i="52"/>
  <c r="A119" i="52"/>
  <c r="D118" i="52"/>
  <c r="C118" i="52"/>
  <c r="B118" i="52"/>
  <c r="A118" i="52"/>
  <c r="D117" i="52"/>
  <c r="C117" i="52"/>
  <c r="B117" i="52"/>
  <c r="A117" i="52"/>
  <c r="D116" i="52"/>
  <c r="C116" i="52"/>
  <c r="B116" i="52"/>
  <c r="A116" i="52"/>
  <c r="D115" i="52"/>
  <c r="C115" i="52"/>
  <c r="B115" i="52"/>
  <c r="D85" i="52"/>
  <c r="C85" i="52"/>
  <c r="B85" i="52"/>
  <c r="A85" i="52"/>
  <c r="D84" i="52"/>
  <c r="C84" i="52"/>
  <c r="B84" i="52"/>
  <c r="A84" i="52"/>
  <c r="D83" i="52"/>
  <c r="C83" i="52"/>
  <c r="B83" i="52"/>
  <c r="A83" i="52"/>
  <c r="D82" i="52"/>
  <c r="C82" i="52"/>
  <c r="B82" i="52"/>
  <c r="A82" i="52"/>
  <c r="D81" i="52"/>
  <c r="C81" i="52"/>
  <c r="B81" i="52"/>
  <c r="A81" i="52"/>
  <c r="D80" i="52"/>
  <c r="C80" i="52"/>
  <c r="B80" i="52"/>
  <c r="D50" i="52"/>
  <c r="C50" i="52"/>
  <c r="B50" i="52"/>
  <c r="A50" i="52"/>
  <c r="D49" i="52"/>
  <c r="C49" i="52"/>
  <c r="B49" i="52"/>
  <c r="A49" i="52"/>
  <c r="C48" i="52"/>
  <c r="B48" i="52"/>
  <c r="A48" i="52"/>
  <c r="D47" i="52"/>
  <c r="C47" i="52"/>
  <c r="B47" i="52"/>
  <c r="A47" i="52"/>
  <c r="D46" i="52"/>
  <c r="C46" i="52"/>
  <c r="B46" i="52"/>
  <c r="A46" i="52"/>
  <c r="D45" i="52"/>
  <c r="C45" i="52"/>
  <c r="B45" i="52"/>
  <c r="A45" i="52"/>
  <c r="D119" i="56"/>
  <c r="F180" i="66"/>
  <c r="G180" i="66" s="1"/>
  <c r="Q118" i="52"/>
  <c r="P118" i="52"/>
  <c r="P120" i="52"/>
  <c r="O120" i="52"/>
  <c r="Q120" i="52"/>
  <c r="Q115" i="52"/>
  <c r="P115" i="52"/>
  <c r="P117" i="52"/>
  <c r="O117" i="52"/>
  <c r="Q117" i="52"/>
  <c r="P119" i="52"/>
  <c r="Q119" i="52"/>
  <c r="Q121" i="52"/>
  <c r="P121" i="52"/>
  <c r="I116" i="52"/>
  <c r="M116" i="52"/>
  <c r="N116" i="52"/>
  <c r="K116" i="52"/>
  <c r="J116" i="52"/>
  <c r="L116" i="52"/>
  <c r="O118" i="52"/>
  <c r="K118" i="52"/>
  <c r="J118" i="52"/>
  <c r="N118" i="52"/>
  <c r="I118" i="52"/>
  <c r="M118" i="52"/>
  <c r="L118" i="52"/>
  <c r="N120" i="52"/>
  <c r="M120" i="52"/>
  <c r="K120" i="52"/>
  <c r="J120" i="52"/>
  <c r="I120" i="52"/>
  <c r="H120" i="52"/>
  <c r="G120" i="52"/>
  <c r="L120" i="52"/>
  <c r="F120" i="52"/>
  <c r="E120" i="52"/>
  <c r="O115" i="52"/>
  <c r="K115" i="52"/>
  <c r="J115" i="52"/>
  <c r="N115" i="52"/>
  <c r="M115" i="52"/>
  <c r="I115" i="52"/>
  <c r="L115" i="52"/>
  <c r="J117" i="52"/>
  <c r="M117" i="52"/>
  <c r="I117" i="52"/>
  <c r="K117" i="52"/>
  <c r="N117" i="52"/>
  <c r="L117" i="52"/>
  <c r="O119" i="52"/>
  <c r="M119" i="52"/>
  <c r="K119" i="52"/>
  <c r="J119" i="52"/>
  <c r="I119" i="52"/>
  <c r="N119" i="52"/>
  <c r="L119" i="52"/>
  <c r="E119" i="52"/>
  <c r="G119" i="52"/>
  <c r="F119" i="52"/>
  <c r="H119" i="52"/>
  <c r="O121" i="52"/>
  <c r="I121" i="52"/>
  <c r="N121" i="52"/>
  <c r="M121" i="52"/>
  <c r="K121" i="52"/>
  <c r="J121" i="52"/>
  <c r="L121" i="52"/>
  <c r="H121" i="52"/>
  <c r="F121" i="52"/>
  <c r="G121" i="52"/>
  <c r="E121" i="52"/>
  <c r="L124" i="66"/>
  <c r="U139" i="66"/>
  <c r="AJ131" i="66"/>
  <c r="AF140" i="66"/>
  <c r="AG121" i="66"/>
  <c r="AD126" i="66"/>
  <c r="AB128" i="66"/>
  <c r="L120" i="66"/>
  <c r="W141" i="66"/>
  <c r="AF125" i="66"/>
  <c r="T137" i="66"/>
  <c r="V130" i="66"/>
  <c r="AA134" i="66"/>
  <c r="AH138" i="66"/>
  <c r="Q124" i="66"/>
  <c r="N124" i="66"/>
  <c r="Z124" i="66"/>
  <c r="X128" i="66"/>
  <c r="Z128" i="66"/>
  <c r="O124" i="66"/>
  <c r="I95" i="66"/>
  <c r="P120" i="66"/>
  <c r="P140" i="66"/>
  <c r="R120" i="66"/>
  <c r="S120" i="66"/>
  <c r="U120" i="66"/>
  <c r="AL120" i="66"/>
  <c r="F124" i="66"/>
  <c r="AB124" i="66"/>
  <c r="AE128" i="66"/>
  <c r="N120" i="66"/>
  <c r="R136" i="66"/>
  <c r="G121" i="66"/>
  <c r="Q125" i="66"/>
  <c r="H121" i="66"/>
  <c r="S125" i="66"/>
  <c r="G127" i="66"/>
  <c r="M113" i="66"/>
  <c r="M179" i="66" s="1"/>
  <c r="J121" i="66"/>
  <c r="U125" i="66"/>
  <c r="AC127" i="66"/>
  <c r="F137" i="66"/>
  <c r="T121" i="66"/>
  <c r="AA125" i="66"/>
  <c r="G129" i="66"/>
  <c r="W137" i="66"/>
  <c r="G145" i="66"/>
  <c r="AC120" i="66"/>
  <c r="V121" i="66"/>
  <c r="AD124" i="66"/>
  <c r="AI125" i="66"/>
  <c r="U129" i="66"/>
  <c r="AA137" i="66"/>
  <c r="T140" i="66"/>
  <c r="K145" i="66"/>
  <c r="AE120" i="66"/>
  <c r="X121" i="66"/>
  <c r="AF124" i="66"/>
  <c r="AK125" i="66"/>
  <c r="Z129" i="66"/>
  <c r="AH137" i="66"/>
  <c r="M145" i="66"/>
  <c r="AG120" i="66"/>
  <c r="Y121" i="66"/>
  <c r="S123" i="66"/>
  <c r="AG124" i="66"/>
  <c r="AM125" i="66"/>
  <c r="G128" i="66"/>
  <c r="AB129" i="66"/>
  <c r="AJ137" i="66"/>
  <c r="AF145" i="66"/>
  <c r="R121" i="66"/>
  <c r="W125" i="66"/>
  <c r="J119" i="66"/>
  <c r="AI120" i="66"/>
  <c r="AA121" i="66"/>
  <c r="AM123" i="66"/>
  <c r="AI124" i="66"/>
  <c r="I128" i="66"/>
  <c r="AD129" i="66"/>
  <c r="AM145" i="66"/>
  <c r="AA119" i="66"/>
  <c r="AJ120" i="66"/>
  <c r="AJ121" i="66"/>
  <c r="L128" i="66"/>
  <c r="AL121" i="66"/>
  <c r="G133" i="66"/>
  <c r="G141" i="66"/>
  <c r="N141" i="66"/>
  <c r="X133" i="66"/>
  <c r="P136" i="66"/>
  <c r="AE141" i="66"/>
  <c r="H144" i="66"/>
  <c r="AG141" i="66"/>
  <c r="L118" i="66"/>
  <c r="J124" i="66"/>
  <c r="E125" i="66"/>
  <c r="AJ128" i="66"/>
  <c r="AB133" i="66"/>
  <c r="T136" i="66"/>
  <c r="AI141" i="66"/>
  <c r="AC144" i="66"/>
  <c r="V133" i="66"/>
  <c r="J118" i="66"/>
  <c r="Z133" i="66"/>
  <c r="Q118" i="66"/>
  <c r="E121" i="66"/>
  <c r="H125" i="66"/>
  <c r="AM141" i="66"/>
  <c r="AJ144" i="66"/>
  <c r="G132" i="66"/>
  <c r="V132" i="66"/>
  <c r="X132" i="66"/>
  <c r="AA132" i="66"/>
  <c r="AD132" i="66"/>
  <c r="E132" i="66"/>
  <c r="AA140" i="66"/>
  <c r="AC140" i="66"/>
  <c r="F113" i="66"/>
  <c r="X136" i="66"/>
  <c r="H113" i="66"/>
  <c r="J113" i="66"/>
  <c r="E113" i="66"/>
  <c r="E179" i="66"/>
  <c r="AG118" i="66"/>
  <c r="X113" i="66"/>
  <c r="Z113" i="66"/>
  <c r="AI118" i="66"/>
  <c r="AK118" i="66"/>
  <c r="G113" i="66"/>
  <c r="K113" i="66"/>
  <c r="T118" i="66"/>
  <c r="AC113" i="66"/>
  <c r="N118" i="66"/>
  <c r="P118" i="66"/>
  <c r="AC118" i="66"/>
  <c r="AA118" i="66"/>
  <c r="AE118" i="66"/>
  <c r="N113" i="66"/>
  <c r="AI113" i="66"/>
  <c r="AB113" i="66"/>
  <c r="S113" i="66"/>
  <c r="AJ113" i="66"/>
  <c r="AD113" i="66"/>
  <c r="T113" i="66"/>
  <c r="L113" i="66"/>
  <c r="AA113" i="66"/>
  <c r="O119" i="66"/>
  <c r="AF119" i="66"/>
  <c r="P122" i="66"/>
  <c r="AJ122" i="66"/>
  <c r="H123" i="66"/>
  <c r="Z123" i="66"/>
  <c r="S126" i="66"/>
  <c r="AM126" i="66"/>
  <c r="M127" i="66"/>
  <c r="AL127" i="66"/>
  <c r="L129" i="66"/>
  <c r="AH129" i="66"/>
  <c r="M130" i="66"/>
  <c r="AH130" i="66"/>
  <c r="M131" i="66"/>
  <c r="K132" i="66"/>
  <c r="J133" i="66"/>
  <c r="AG133" i="66"/>
  <c r="K134" i="66"/>
  <c r="Q135" i="66"/>
  <c r="K137" i="66"/>
  <c r="AM137" i="66"/>
  <c r="U138" i="66"/>
  <c r="Z139" i="66"/>
  <c r="Q141" i="66"/>
  <c r="AD142" i="66"/>
  <c r="H143" i="66"/>
  <c r="AL143" i="66"/>
  <c r="M144" i="66"/>
  <c r="W145" i="66"/>
  <c r="AF146" i="66"/>
  <c r="L126" i="66"/>
  <c r="AE131" i="66"/>
  <c r="O131" i="66"/>
  <c r="AD131" i="66"/>
  <c r="N131" i="66"/>
  <c r="AB131" i="66"/>
  <c r="L131" i="66"/>
  <c r="Z131" i="66"/>
  <c r="J131" i="66"/>
  <c r="AM131" i="66"/>
  <c r="W131" i="66"/>
  <c r="G131" i="66"/>
  <c r="AA120" i="66"/>
  <c r="K120" i="66"/>
  <c r="Y124" i="66"/>
  <c r="I124" i="66"/>
  <c r="AM124" i="66"/>
  <c r="W124" i="66"/>
  <c r="G124" i="66"/>
  <c r="AL128" i="66"/>
  <c r="V128" i="66"/>
  <c r="F128" i="66"/>
  <c r="AK128" i="66"/>
  <c r="U128" i="66"/>
  <c r="E128" i="66"/>
  <c r="AI128" i="66"/>
  <c r="S128" i="66"/>
  <c r="AG128" i="66"/>
  <c r="Q128" i="66"/>
  <c r="AD128" i="66"/>
  <c r="N128" i="66"/>
  <c r="AH132" i="66"/>
  <c r="R132" i="66"/>
  <c r="AG132" i="66"/>
  <c r="Q132" i="66"/>
  <c r="AE132" i="66"/>
  <c r="O132" i="66"/>
  <c r="AC132" i="66"/>
  <c r="M132" i="66"/>
  <c r="Z132" i="66"/>
  <c r="J132" i="66"/>
  <c r="AD136" i="66"/>
  <c r="N136" i="66"/>
  <c r="AC136" i="66"/>
  <c r="M136" i="66"/>
  <c r="AA136" i="66"/>
  <c r="K136" i="66"/>
  <c r="Z136" i="66"/>
  <c r="J136" i="66"/>
  <c r="Y136" i="66"/>
  <c r="I136" i="66"/>
  <c r="AM136" i="66"/>
  <c r="W136" i="66"/>
  <c r="G136" i="66"/>
  <c r="AL136" i="66"/>
  <c r="V136" i="66"/>
  <c r="F136" i="66"/>
  <c r="Z140" i="66"/>
  <c r="J140" i="66"/>
  <c r="Y140" i="66"/>
  <c r="I140" i="66"/>
  <c r="AM140" i="66"/>
  <c r="W140" i="66"/>
  <c r="G140" i="66"/>
  <c r="AL140" i="66"/>
  <c r="V140" i="66"/>
  <c r="F140" i="66"/>
  <c r="AK140" i="66"/>
  <c r="U140" i="66"/>
  <c r="E140" i="66"/>
  <c r="AI140" i="66"/>
  <c r="S140" i="66"/>
  <c r="AH140" i="66"/>
  <c r="R140" i="66"/>
  <c r="AL144" i="66"/>
  <c r="V144" i="66"/>
  <c r="F144" i="66"/>
  <c r="AK144" i="66"/>
  <c r="U144" i="66"/>
  <c r="E144" i="66"/>
  <c r="AI144" i="66"/>
  <c r="S144" i="66"/>
  <c r="AH144" i="66"/>
  <c r="R144" i="66"/>
  <c r="AG144" i="66"/>
  <c r="Q144" i="66"/>
  <c r="AE144" i="66"/>
  <c r="O144" i="66"/>
  <c r="AD144" i="66"/>
  <c r="N144" i="66"/>
  <c r="U118" i="66"/>
  <c r="AL118" i="66"/>
  <c r="P119" i="66"/>
  <c r="AG119" i="66"/>
  <c r="E120" i="66"/>
  <c r="V120" i="66"/>
  <c r="AM120" i="66"/>
  <c r="K121" i="66"/>
  <c r="AB121" i="66"/>
  <c r="R122" i="66"/>
  <c r="AK122" i="66"/>
  <c r="I123" i="66"/>
  <c r="I149" i="66" s="1"/>
  <c r="AA123" i="66"/>
  <c r="R124" i="66"/>
  <c r="AJ124" i="66"/>
  <c r="I125" i="66"/>
  <c r="AC125" i="66"/>
  <c r="T126" i="66"/>
  <c r="O127" i="66"/>
  <c r="AM127" i="66"/>
  <c r="M128" i="66"/>
  <c r="AM128" i="66"/>
  <c r="M129" i="66"/>
  <c r="AI129" i="66"/>
  <c r="N130" i="66"/>
  <c r="AI130" i="66"/>
  <c r="P131" i="66"/>
  <c r="AK131" i="66"/>
  <c r="L132" i="66"/>
  <c r="AK132" i="66"/>
  <c r="K133" i="66"/>
  <c r="AI133" i="66"/>
  <c r="L134" i="66"/>
  <c r="R135" i="66"/>
  <c r="AG136" i="66"/>
  <c r="O137" i="66"/>
  <c r="V138" i="66"/>
  <c r="AA139" i="66"/>
  <c r="H140" i="66"/>
  <c r="AG140" i="66"/>
  <c r="R141" i="66"/>
  <c r="AG142" i="66"/>
  <c r="I143" i="66"/>
  <c r="AM143" i="66"/>
  <c r="P144" i="66"/>
  <c r="Z145" i="66"/>
  <c r="AG146" i="66"/>
  <c r="AC122" i="66"/>
  <c r="I82" i="66"/>
  <c r="E118" i="66"/>
  <c r="V118" i="66"/>
  <c r="AM118" i="66"/>
  <c r="Q119" i="66"/>
  <c r="AH119" i="66"/>
  <c r="F120" i="66"/>
  <c r="W120" i="66"/>
  <c r="L121" i="66"/>
  <c r="AC121" i="66"/>
  <c r="T122" i="66"/>
  <c r="AL122" i="66"/>
  <c r="J123" i="66"/>
  <c r="AB123" i="66"/>
  <c r="S124" i="66"/>
  <c r="AK124" i="66"/>
  <c r="K125" i="66"/>
  <c r="AD125" i="66"/>
  <c r="U126" i="66"/>
  <c r="Q127" i="66"/>
  <c r="O128" i="66"/>
  <c r="N129" i="66"/>
  <c r="AK129" i="66"/>
  <c r="O130" i="66"/>
  <c r="AK130" i="66"/>
  <c r="Q131" i="66"/>
  <c r="AL131" i="66"/>
  <c r="N132" i="66"/>
  <c r="AL132" i="66"/>
  <c r="L133" i="66"/>
  <c r="AL133" i="66"/>
  <c r="M134" i="66"/>
  <c r="U135" i="66"/>
  <c r="AH136" i="66"/>
  <c r="R137" i="66"/>
  <c r="W138" i="66"/>
  <c r="AB139" i="66"/>
  <c r="K140" i="66"/>
  <c r="AJ140" i="66"/>
  <c r="S141" i="66"/>
  <c r="AH142" i="66"/>
  <c r="J143" i="66"/>
  <c r="T144" i="66"/>
  <c r="AA145" i="66"/>
  <c r="F146" i="66"/>
  <c r="AH146" i="66"/>
  <c r="F118" i="66"/>
  <c r="W118" i="66"/>
  <c r="R119" i="66"/>
  <c r="AI119" i="66"/>
  <c r="G120" i="66"/>
  <c r="X120" i="66"/>
  <c r="M121" i="66"/>
  <c r="AE121" i="66"/>
  <c r="U122" i="66"/>
  <c r="AM122" i="66"/>
  <c r="K123" i="66"/>
  <c r="AC123" i="66"/>
  <c r="T124" i="66"/>
  <c r="AL124" i="66"/>
  <c r="M125" i="66"/>
  <c r="AE125" i="66"/>
  <c r="V126" i="66"/>
  <c r="T127" i="66"/>
  <c r="P128" i="66"/>
  <c r="O129" i="66"/>
  <c r="AM129" i="66"/>
  <c r="P130" i="66"/>
  <c r="AL130" i="66"/>
  <c r="R131" i="66"/>
  <c r="P132" i="66"/>
  <c r="AM132" i="66"/>
  <c r="N133" i="66"/>
  <c r="AM133" i="66"/>
  <c r="N134" i="66"/>
  <c r="Y135" i="66"/>
  <c r="E136" i="66"/>
  <c r="AI136" i="66"/>
  <c r="S137" i="66"/>
  <c r="X138" i="66"/>
  <c r="AC139" i="66"/>
  <c r="L140" i="66"/>
  <c r="T141" i="66"/>
  <c r="E142" i="66"/>
  <c r="AI142" i="66"/>
  <c r="M143" i="66"/>
  <c r="W144" i="66"/>
  <c r="AB145" i="66"/>
  <c r="J146" i="66"/>
  <c r="AI146" i="66"/>
  <c r="G118" i="66"/>
  <c r="X118" i="66"/>
  <c r="S119" i="66"/>
  <c r="AJ119" i="66"/>
  <c r="H120" i="66"/>
  <c r="Y120" i="66"/>
  <c r="O121" i="66"/>
  <c r="V122" i="66"/>
  <c r="L123" i="66"/>
  <c r="U124" i="66"/>
  <c r="N125" i="66"/>
  <c r="E126" i="66"/>
  <c r="W126" i="66"/>
  <c r="U127" i="66"/>
  <c r="R128" i="66"/>
  <c r="P129" i="66"/>
  <c r="Q130" i="66"/>
  <c r="S131" i="66"/>
  <c r="S132" i="66"/>
  <c r="O133" i="66"/>
  <c r="O134" i="66"/>
  <c r="AB135" i="66"/>
  <c r="H136" i="66"/>
  <c r="AJ136" i="66"/>
  <c r="Y138" i="66"/>
  <c r="E139" i="66"/>
  <c r="AD139" i="66"/>
  <c r="M140" i="66"/>
  <c r="F142" i="66"/>
  <c r="AJ142" i="66"/>
  <c r="Q143" i="66"/>
  <c r="X144" i="66"/>
  <c r="M146" i="66"/>
  <c r="AL146" i="66"/>
  <c r="AH126" i="66"/>
  <c r="AL123" i="66"/>
  <c r="V123" i="66"/>
  <c r="F123" i="66"/>
  <c r="AJ123" i="66"/>
  <c r="T123" i="66"/>
  <c r="AI143" i="66"/>
  <c r="S143" i="66"/>
  <c r="AH143" i="66"/>
  <c r="R143" i="66"/>
  <c r="AF143" i="66"/>
  <c r="P143" i="66"/>
  <c r="AE143" i="66"/>
  <c r="O143" i="66"/>
  <c r="AD143" i="66"/>
  <c r="N143" i="66"/>
  <c r="AB143" i="66"/>
  <c r="L143" i="66"/>
  <c r="AA143" i="66"/>
  <c r="K143" i="66"/>
  <c r="AH118" i="66"/>
  <c r="R118" i="66"/>
  <c r="AF121" i="66"/>
  <c r="AD121" i="66"/>
  <c r="N121" i="66"/>
  <c r="AB125" i="66"/>
  <c r="L125" i="66"/>
  <c r="Z125" i="66"/>
  <c r="J125" i="66"/>
  <c r="Y129" i="66"/>
  <c r="I129" i="66"/>
  <c r="X129" i="66"/>
  <c r="H129" i="66"/>
  <c r="AL129" i="66"/>
  <c r="V129" i="66"/>
  <c r="F129" i="66"/>
  <c r="AJ129" i="66"/>
  <c r="T129" i="66"/>
  <c r="AG129" i="66"/>
  <c r="Q129" i="66"/>
  <c r="AK133" i="66"/>
  <c r="U133" i="66"/>
  <c r="E133" i="66"/>
  <c r="AJ133" i="66"/>
  <c r="T133" i="66"/>
  <c r="AH133" i="66"/>
  <c r="R133" i="66"/>
  <c r="AF133" i="66"/>
  <c r="P133" i="66"/>
  <c r="AC133" i="66"/>
  <c r="M133" i="66"/>
  <c r="AG137" i="66"/>
  <c r="Q137" i="66"/>
  <c r="AF137" i="66"/>
  <c r="P137" i="66"/>
  <c r="AD137" i="66"/>
  <c r="N137" i="66"/>
  <c r="AC137" i="66"/>
  <c r="M137" i="66"/>
  <c r="AB137" i="66"/>
  <c r="L137" i="66"/>
  <c r="Z137" i="66"/>
  <c r="J137" i="66"/>
  <c r="Y137" i="66"/>
  <c r="I137" i="66"/>
  <c r="AC141" i="66"/>
  <c r="M141" i="66"/>
  <c r="AB141" i="66"/>
  <c r="L141" i="66"/>
  <c r="Z141" i="66"/>
  <c r="J141" i="66"/>
  <c r="Y141" i="66"/>
  <c r="I141" i="66"/>
  <c r="X141" i="66"/>
  <c r="H141" i="66"/>
  <c r="AL141" i="66"/>
  <c r="V141" i="66"/>
  <c r="F141" i="66"/>
  <c r="AK141" i="66"/>
  <c r="U141" i="66"/>
  <c r="E141" i="66"/>
  <c r="Y145" i="66"/>
  <c r="I145" i="66"/>
  <c r="X145" i="66"/>
  <c r="H145" i="66"/>
  <c r="AL145" i="66"/>
  <c r="V145" i="66"/>
  <c r="F145" i="66"/>
  <c r="AK145" i="66"/>
  <c r="U145" i="66"/>
  <c r="E145" i="66"/>
  <c r="AJ145" i="66"/>
  <c r="T145" i="66"/>
  <c r="AH145" i="66"/>
  <c r="R145" i="66"/>
  <c r="AG145" i="66"/>
  <c r="Q145" i="66"/>
  <c r="H118" i="66"/>
  <c r="Y118" i="66"/>
  <c r="T119" i="66"/>
  <c r="AK119" i="66"/>
  <c r="I120" i="66"/>
  <c r="Z120" i="66"/>
  <c r="P121" i="66"/>
  <c r="AH121" i="66"/>
  <c r="E122" i="66"/>
  <c r="W122" i="66"/>
  <c r="M123" i="66"/>
  <c r="AE123" i="66"/>
  <c r="V124" i="66"/>
  <c r="O125" i="66"/>
  <c r="AG125" i="66"/>
  <c r="F126" i="66"/>
  <c r="Y126" i="66"/>
  <c r="V127" i="66"/>
  <c r="T128" i="66"/>
  <c r="R129" i="66"/>
  <c r="R130" i="66"/>
  <c r="T131" i="66"/>
  <c r="T132" i="66"/>
  <c r="Q133" i="66"/>
  <c r="R134" i="66"/>
  <c r="AC135" i="66"/>
  <c r="L136" i="66"/>
  <c r="AK136" i="66"/>
  <c r="U137" i="66"/>
  <c r="Z138" i="66"/>
  <c r="H139" i="66"/>
  <c r="AG139" i="66"/>
  <c r="N140" i="66"/>
  <c r="AA141" i="66"/>
  <c r="G142" i="66"/>
  <c r="AK142" i="66"/>
  <c r="T143" i="66"/>
  <c r="Y144" i="66"/>
  <c r="AD145" i="66"/>
  <c r="N146" i="66"/>
  <c r="I118" i="66"/>
  <c r="Z118" i="66"/>
  <c r="U119" i="66"/>
  <c r="AL119" i="66"/>
  <c r="J120" i="66"/>
  <c r="AB120" i="66"/>
  <c r="Q121" i="66"/>
  <c r="AI121" i="66"/>
  <c r="F122" i="66"/>
  <c r="X122" i="66"/>
  <c r="N123" i="66"/>
  <c r="AF123" i="66"/>
  <c r="E124" i="66"/>
  <c r="X124" i="66"/>
  <c r="P125" i="66"/>
  <c r="AH125" i="66"/>
  <c r="G126" i="66"/>
  <c r="Z126" i="66"/>
  <c r="W127" i="66"/>
  <c r="W128" i="66"/>
  <c r="S129" i="66"/>
  <c r="S130" i="66"/>
  <c r="U131" i="66"/>
  <c r="U132" i="66"/>
  <c r="S133" i="66"/>
  <c r="V134" i="66"/>
  <c r="AD135" i="66"/>
  <c r="O136" i="66"/>
  <c r="V137" i="66"/>
  <c r="AA138" i="66"/>
  <c r="I139" i="66"/>
  <c r="AK139" i="66"/>
  <c r="O140" i="66"/>
  <c r="AD141" i="66"/>
  <c r="J142" i="66"/>
  <c r="AL142" i="66"/>
  <c r="U143" i="66"/>
  <c r="Z144" i="66"/>
  <c r="AE145" i="66"/>
  <c r="O146" i="66"/>
  <c r="E119" i="66"/>
  <c r="V119" i="66"/>
  <c r="AM119" i="66"/>
  <c r="G122" i="66"/>
  <c r="Y122" i="66"/>
  <c r="O123" i="66"/>
  <c r="AG123" i="66"/>
  <c r="H126" i="66"/>
  <c r="AA126" i="66"/>
  <c r="X127" i="66"/>
  <c r="V131" i="66"/>
  <c r="Y134" i="66"/>
  <c r="AE135" i="66"/>
  <c r="E138" i="66"/>
  <c r="AD138" i="66"/>
  <c r="J139" i="66"/>
  <c r="N142" i="66"/>
  <c r="AM142" i="66"/>
  <c r="V143" i="66"/>
  <c r="P146" i="66"/>
  <c r="U130" i="66"/>
  <c r="O113" i="66"/>
  <c r="AE113" i="66"/>
  <c r="K118" i="66"/>
  <c r="AB118" i="66"/>
  <c r="F119" i="66"/>
  <c r="W119" i="66"/>
  <c r="M120" i="66"/>
  <c r="AD120" i="66"/>
  <c r="S121" i="66"/>
  <c r="AK121" i="66"/>
  <c r="H122" i="66"/>
  <c r="Z122" i="66"/>
  <c r="P123" i="66"/>
  <c r="AH123" i="66"/>
  <c r="H124" i="66"/>
  <c r="AA124" i="66"/>
  <c r="R125" i="66"/>
  <c r="AJ125" i="66"/>
  <c r="I126" i="66"/>
  <c r="AB126" i="66"/>
  <c r="Y127" i="66"/>
  <c r="Y128" i="66"/>
  <c r="W129" i="66"/>
  <c r="X131" i="66"/>
  <c r="W132" i="66"/>
  <c r="W133" i="66"/>
  <c r="Z134" i="66"/>
  <c r="AF135" i="66"/>
  <c r="Q136" i="66"/>
  <c r="X137" i="66"/>
  <c r="F138" i="66"/>
  <c r="K139" i="66"/>
  <c r="Q140" i="66"/>
  <c r="AF141" i="66"/>
  <c r="Q142" i="66"/>
  <c r="W143" i="66"/>
  <c r="AB144" i="66"/>
  <c r="J145" i="66"/>
  <c r="AI145" i="66"/>
  <c r="AB130" i="66"/>
  <c r="L130" i="66"/>
  <c r="AA130" i="66"/>
  <c r="K130" i="66"/>
  <c r="Y130" i="66"/>
  <c r="I130" i="66"/>
  <c r="AM130" i="66"/>
  <c r="W130" i="66"/>
  <c r="G130" i="66"/>
  <c r="AJ130" i="66"/>
  <c r="T130" i="66"/>
  <c r="AJ138" i="66"/>
  <c r="T138" i="66"/>
  <c r="AI138" i="66"/>
  <c r="S138" i="66"/>
  <c r="AG138" i="66"/>
  <c r="Q138" i="66"/>
  <c r="AF138" i="66"/>
  <c r="P138" i="66"/>
  <c r="AE138" i="66"/>
  <c r="O138" i="66"/>
  <c r="AC138" i="66"/>
  <c r="M138" i="66"/>
  <c r="AB138" i="66"/>
  <c r="L138" i="66"/>
  <c r="AB146" i="66"/>
  <c r="L146" i="66"/>
  <c r="AA146" i="66"/>
  <c r="K146" i="66"/>
  <c r="Y146" i="66"/>
  <c r="I146" i="66"/>
  <c r="X146" i="66"/>
  <c r="H146" i="66"/>
  <c r="AM146" i="66"/>
  <c r="W146" i="66"/>
  <c r="G146" i="66"/>
  <c r="AK146" i="66"/>
  <c r="U146" i="66"/>
  <c r="E146" i="66"/>
  <c r="AJ146" i="66"/>
  <c r="T146" i="66"/>
  <c r="Y119" i="66"/>
  <c r="AA122" i="66"/>
  <c r="Q123" i="66"/>
  <c r="J126" i="66"/>
  <c r="E127" i="66"/>
  <c r="Z127" i="66"/>
  <c r="X130" i="66"/>
  <c r="E135" i="66"/>
  <c r="AG135" i="66"/>
  <c r="G138" i="66"/>
  <c r="AK138" i="66"/>
  <c r="L139" i="66"/>
  <c r="X143" i="66"/>
  <c r="R146" i="66"/>
  <c r="AI122" i="66"/>
  <c r="S122" i="66"/>
  <c r="AG122" i="66"/>
  <c r="Q122" i="66"/>
  <c r="AF126" i="66"/>
  <c r="AE126" i="66"/>
  <c r="O126" i="66"/>
  <c r="AC126" i="66"/>
  <c r="M126" i="66"/>
  <c r="X126" i="66"/>
  <c r="X134" i="66"/>
  <c r="H134" i="66"/>
  <c r="AM134" i="66"/>
  <c r="W134" i="66"/>
  <c r="G134" i="66"/>
  <c r="AK134" i="66"/>
  <c r="U134" i="66"/>
  <c r="E134" i="66"/>
  <c r="AJ134" i="66"/>
  <c r="T134" i="66"/>
  <c r="AI134" i="66"/>
  <c r="S134" i="66"/>
  <c r="AG134" i="66"/>
  <c r="Q134" i="66"/>
  <c r="AF134" i="66"/>
  <c r="P134" i="66"/>
  <c r="AF142" i="66"/>
  <c r="P142" i="66"/>
  <c r="AE142" i="66"/>
  <c r="O142" i="66"/>
  <c r="AC142" i="66"/>
  <c r="M142" i="66"/>
  <c r="AB142" i="66"/>
  <c r="L142" i="66"/>
  <c r="AA142" i="66"/>
  <c r="K142" i="66"/>
  <c r="Y142" i="66"/>
  <c r="I142" i="66"/>
  <c r="X142" i="66"/>
  <c r="H142" i="66"/>
  <c r="G119" i="66"/>
  <c r="I122" i="66"/>
  <c r="AI123" i="66"/>
  <c r="Y131" i="66"/>
  <c r="M118" i="66"/>
  <c r="AD118" i="66"/>
  <c r="I119" i="66"/>
  <c r="Z119" i="66"/>
  <c r="O120" i="66"/>
  <c r="AF120" i="66"/>
  <c r="U121" i="66"/>
  <c r="AM121" i="66"/>
  <c r="J122" i="66"/>
  <c r="AB122" i="66"/>
  <c r="R123" i="66"/>
  <c r="AK123" i="66"/>
  <c r="K124" i="66"/>
  <c r="AC124" i="66"/>
  <c r="T125" i="66"/>
  <c r="AL125" i="66"/>
  <c r="K126" i="66"/>
  <c r="AG126" i="66"/>
  <c r="F127" i="66"/>
  <c r="AB127" i="66"/>
  <c r="AA128" i="66"/>
  <c r="AA129" i="66"/>
  <c r="Z130" i="66"/>
  <c r="AA131" i="66"/>
  <c r="Y132" i="66"/>
  <c r="Y133" i="66"/>
  <c r="AB134" i="66"/>
  <c r="I135" i="66"/>
  <c r="AH135" i="66"/>
  <c r="S136" i="66"/>
  <c r="AE137" i="66"/>
  <c r="H138" i="66"/>
  <c r="AL138" i="66"/>
  <c r="M139" i="66"/>
  <c r="X140" i="66"/>
  <c r="AH141" i="66"/>
  <c r="S142" i="66"/>
  <c r="Y143" i="66"/>
  <c r="G144" i="66"/>
  <c r="AF144" i="66"/>
  <c r="L145" i="66"/>
  <c r="S146" i="66"/>
  <c r="K122" i="66"/>
  <c r="AC130" i="66"/>
  <c r="E131" i="66"/>
  <c r="AC131" i="66"/>
  <c r="AC134" i="66"/>
  <c r="L135" i="66"/>
  <c r="AK135" i="66"/>
  <c r="I138" i="66"/>
  <c r="AM138" i="66"/>
  <c r="N139" i="66"/>
  <c r="T142" i="66"/>
  <c r="Z143" i="66"/>
  <c r="V146" i="66"/>
  <c r="K147" i="66"/>
  <c r="J147" i="66"/>
  <c r="H147" i="66"/>
  <c r="H149" i="66" s="1"/>
  <c r="G147" i="66"/>
  <c r="O118" i="66"/>
  <c r="AF118" i="66"/>
  <c r="K119" i="66"/>
  <c r="AB119" i="66"/>
  <c r="Q120" i="66"/>
  <c r="AH120" i="66"/>
  <c r="F121" i="66"/>
  <c r="W121" i="66"/>
  <c r="L122" i="66"/>
  <c r="AD122" i="66"/>
  <c r="U123" i="66"/>
  <c r="M124" i="66"/>
  <c r="AE124" i="66"/>
  <c r="V125" i="66"/>
  <c r="N126" i="66"/>
  <c r="AI126" i="66"/>
  <c r="H127" i="66"/>
  <c r="AE127" i="66"/>
  <c r="H128" i="66"/>
  <c r="AC128" i="66"/>
  <c r="E129" i="66"/>
  <c r="AC129" i="66"/>
  <c r="E130" i="66"/>
  <c r="AD130" i="66"/>
  <c r="F131" i="66"/>
  <c r="AF131" i="66"/>
  <c r="F132" i="66"/>
  <c r="AB132" i="66"/>
  <c r="F133" i="66"/>
  <c r="AA133" i="66"/>
  <c r="AD134" i="66"/>
  <c r="M135" i="66"/>
  <c r="U136" i="66"/>
  <c r="E137" i="66"/>
  <c r="AI137" i="66"/>
  <c r="J138" i="66"/>
  <c r="Q139" i="66"/>
  <c r="AB140" i="66"/>
  <c r="K141" i="66"/>
  <c r="AJ141" i="66"/>
  <c r="U142" i="66"/>
  <c r="AC143" i="66"/>
  <c r="I144" i="66"/>
  <c r="AM144" i="66"/>
  <c r="N145" i="66"/>
  <c r="Z146" i="66"/>
  <c r="F147" i="66"/>
  <c r="L119" i="66"/>
  <c r="M122" i="66"/>
  <c r="AE122" i="66"/>
  <c r="W123" i="66"/>
  <c r="P126" i="66"/>
  <c r="AJ126" i="66"/>
  <c r="I127" i="66"/>
  <c r="AG127" i="66"/>
  <c r="F130" i="66"/>
  <c r="AE130" i="66"/>
  <c r="H131" i="66"/>
  <c r="AG131" i="66"/>
  <c r="F134" i="66"/>
  <c r="AE134" i="66"/>
  <c r="N135" i="66"/>
  <c r="K138" i="66"/>
  <c r="V142" i="66"/>
  <c r="E143" i="66"/>
  <c r="AG143" i="66"/>
  <c r="J144" i="66"/>
  <c r="O145" i="66"/>
  <c r="AC146" i="66"/>
  <c r="I147" i="66"/>
  <c r="X119" i="66"/>
  <c r="H119" i="66"/>
  <c r="AA135" i="66"/>
  <c r="K135" i="66"/>
  <c r="Z135" i="66"/>
  <c r="J135" i="66"/>
  <c r="X135" i="66"/>
  <c r="H135" i="66"/>
  <c r="AM135" i="66"/>
  <c r="W135" i="66"/>
  <c r="G135" i="66"/>
  <c r="AL135" i="66"/>
  <c r="V135" i="66"/>
  <c r="F135" i="66"/>
  <c r="AJ135" i="66"/>
  <c r="T135" i="66"/>
  <c r="AI135" i="66"/>
  <c r="S135" i="66"/>
  <c r="AM139" i="66"/>
  <c r="W139" i="66"/>
  <c r="G139" i="66"/>
  <c r="AL139" i="66"/>
  <c r="V139" i="66"/>
  <c r="F139" i="66"/>
  <c r="AJ139" i="66"/>
  <c r="T139" i="66"/>
  <c r="AI139" i="66"/>
  <c r="S139" i="66"/>
  <c r="AH139" i="66"/>
  <c r="R139" i="66"/>
  <c r="AF139" i="66"/>
  <c r="P139" i="66"/>
  <c r="AE139" i="66"/>
  <c r="O139" i="66"/>
  <c r="M119" i="66"/>
  <c r="AD119" i="66"/>
  <c r="N122" i="66"/>
  <c r="AF122" i="66"/>
  <c r="E123" i="66"/>
  <c r="X123" i="66"/>
  <c r="F125" i="66"/>
  <c r="X125" i="66"/>
  <c r="Q126" i="66"/>
  <c r="AK126" i="66"/>
  <c r="J127" i="66"/>
  <c r="J128" i="66"/>
  <c r="AF128" i="66"/>
  <c r="J129" i="66"/>
  <c r="AE129" i="66"/>
  <c r="H130" i="66"/>
  <c r="AF130" i="66"/>
  <c r="I131" i="66"/>
  <c r="AH131" i="66"/>
  <c r="H132" i="66"/>
  <c r="AF132" i="66"/>
  <c r="H133" i="66"/>
  <c r="AD133" i="66"/>
  <c r="I134" i="66"/>
  <c r="AH134" i="66"/>
  <c r="O135" i="66"/>
  <c r="AB136" i="66"/>
  <c r="G137" i="66"/>
  <c r="AK137" i="66"/>
  <c r="N138" i="66"/>
  <c r="X139" i="66"/>
  <c r="AD140" i="66"/>
  <c r="O141" i="66"/>
  <c r="W142" i="66"/>
  <c r="F143" i="66"/>
  <c r="AJ143" i="66"/>
  <c r="K144" i="66"/>
  <c r="P145" i="66"/>
  <c r="AD146" i="66"/>
  <c r="AI127" i="66"/>
  <c r="S127" i="66"/>
  <c r="AH127" i="66"/>
  <c r="R127" i="66"/>
  <c r="AF127" i="66"/>
  <c r="P127" i="66"/>
  <c r="AD127" i="66"/>
  <c r="N127" i="66"/>
  <c r="AA127" i="66"/>
  <c r="K127" i="66"/>
  <c r="S118" i="66"/>
  <c r="AJ118" i="66"/>
  <c r="N119" i="66"/>
  <c r="AE119" i="66"/>
  <c r="T120" i="66"/>
  <c r="AK120" i="66"/>
  <c r="I121" i="66"/>
  <c r="Z121" i="66"/>
  <c r="O122" i="66"/>
  <c r="AH122" i="66"/>
  <c r="G123" i="66"/>
  <c r="Y123" i="66"/>
  <c r="P124" i="66"/>
  <c r="AH124" i="66"/>
  <c r="G125" i="66"/>
  <c r="Y125" i="66"/>
  <c r="R126" i="66"/>
  <c r="AL126" i="66"/>
  <c r="L127" i="66"/>
  <c r="AK127" i="66"/>
  <c r="K128" i="66"/>
  <c r="AH128" i="66"/>
  <c r="K129" i="66"/>
  <c r="AF129" i="66"/>
  <c r="J130" i="66"/>
  <c r="AG130" i="66"/>
  <c r="K131" i="66"/>
  <c r="AI131" i="66"/>
  <c r="I132" i="66"/>
  <c r="AI132" i="66"/>
  <c r="I133" i="66"/>
  <c r="AE133" i="66"/>
  <c r="J134" i="66"/>
  <c r="AL134" i="66"/>
  <c r="P135" i="66"/>
  <c r="AE136" i="66"/>
  <c r="H137" i="66"/>
  <c r="AL137" i="66"/>
  <c r="R138" i="66"/>
  <c r="Y139" i="66"/>
  <c r="AE140" i="66"/>
  <c r="P141" i="66"/>
  <c r="Z142" i="66"/>
  <c r="G143" i="66"/>
  <c r="AK143" i="66"/>
  <c r="L144" i="66"/>
  <c r="S145" i="66"/>
  <c r="AE146" i="66"/>
  <c r="Q145" i="52"/>
  <c r="F179" i="66"/>
  <c r="I113" i="66"/>
  <c r="T149" i="66"/>
  <c r="J149" i="66"/>
  <c r="L149" i="66"/>
  <c r="AG149" i="66"/>
  <c r="AI149" i="66"/>
  <c r="AB149" i="66"/>
  <c r="AK149" i="66"/>
  <c r="AE149" i="66"/>
  <c r="AA149" i="66"/>
  <c r="AC149" i="66"/>
  <c r="AL149" i="66"/>
  <c r="S149" i="66"/>
  <c r="U149" i="66"/>
  <c r="R149" i="66"/>
  <c r="AJ149" i="66"/>
  <c r="AH149" i="66"/>
  <c r="Y149" i="66"/>
  <c r="V149" i="66"/>
  <c r="X149" i="66"/>
  <c r="AD149" i="66"/>
  <c r="AM149" i="66"/>
  <c r="G149" i="66"/>
  <c r="K149" i="66"/>
  <c r="AF149" i="66"/>
  <c r="Z149" i="66"/>
  <c r="W149" i="66"/>
  <c r="F149" i="66"/>
  <c r="G179" i="66"/>
  <c r="F182" i="66"/>
  <c r="F183" i="66"/>
  <c r="G170" i="15"/>
  <c r="G169" i="15"/>
  <c r="R161" i="25"/>
  <c r="R160" i="25"/>
  <c r="H179" i="66"/>
  <c r="R5" i="52"/>
  <c r="Q5" i="52"/>
  <c r="P5" i="52"/>
  <c r="O5" i="52"/>
  <c r="N5" i="52"/>
  <c r="M5" i="52"/>
  <c r="L5" i="52"/>
  <c r="J5" i="52"/>
  <c r="I5" i="52"/>
  <c r="H5" i="52"/>
  <c r="G5" i="52"/>
  <c r="F5" i="52"/>
  <c r="I179" i="66"/>
  <c r="M131" i="45"/>
  <c r="M130" i="45"/>
  <c r="J179" i="66"/>
  <c r="K151" i="50"/>
  <c r="J151" i="50"/>
  <c r="I151" i="50"/>
  <c r="H151" i="50"/>
  <c r="G151" i="50"/>
  <c r="F151" i="50"/>
  <c r="E151" i="50"/>
  <c r="D151" i="50"/>
  <c r="C151" i="50"/>
  <c r="B151" i="50"/>
  <c r="A151" i="50"/>
  <c r="D114" i="50"/>
  <c r="C114" i="50"/>
  <c r="B114" i="50"/>
  <c r="A114" i="50"/>
  <c r="K179" i="66"/>
  <c r="D56" i="57"/>
  <c r="C56" i="57"/>
  <c r="B56" i="57"/>
  <c r="A56" i="57"/>
  <c r="D55" i="57"/>
  <c r="C55" i="57"/>
  <c r="B55" i="57"/>
  <c r="A55" i="57"/>
  <c r="D54" i="57"/>
  <c r="C54" i="57"/>
  <c r="B54" i="57"/>
  <c r="A54" i="57"/>
  <c r="D53" i="57"/>
  <c r="C53" i="57"/>
  <c r="B53" i="57"/>
  <c r="A53" i="57"/>
  <c r="D119" i="54"/>
  <c r="P119" i="54"/>
  <c r="C119" i="54"/>
  <c r="B119" i="54"/>
  <c r="A119" i="54"/>
  <c r="P84" i="54"/>
  <c r="O84" i="54"/>
  <c r="N84" i="54"/>
  <c r="M84" i="54"/>
  <c r="L84" i="54"/>
  <c r="K84" i="54"/>
  <c r="J84" i="54"/>
  <c r="I84" i="54"/>
  <c r="H84" i="54"/>
  <c r="G84" i="54"/>
  <c r="F84" i="54"/>
  <c r="E84" i="54"/>
  <c r="P83" i="54"/>
  <c r="O83" i="54"/>
  <c r="N83" i="54"/>
  <c r="M83" i="54"/>
  <c r="L83" i="54"/>
  <c r="K83" i="54"/>
  <c r="J83" i="54"/>
  <c r="I83" i="54"/>
  <c r="H83" i="54"/>
  <c r="G83" i="54"/>
  <c r="F83" i="54"/>
  <c r="E83" i="54"/>
  <c r="D84" i="54"/>
  <c r="C84" i="54"/>
  <c r="B84" i="54"/>
  <c r="A84" i="54"/>
  <c r="D83" i="54"/>
  <c r="C83" i="54"/>
  <c r="B83" i="54"/>
  <c r="A83" i="54"/>
  <c r="D49" i="54"/>
  <c r="C49" i="54"/>
  <c r="B49" i="54"/>
  <c r="A49" i="54"/>
  <c r="D118" i="54"/>
  <c r="I118" i="54"/>
  <c r="C118" i="54"/>
  <c r="B118" i="54"/>
  <c r="A118" i="54"/>
  <c r="L179" i="66"/>
  <c r="K118" i="54"/>
  <c r="L118" i="54"/>
  <c r="J118" i="54"/>
  <c r="M118" i="54"/>
  <c r="N118" i="54"/>
  <c r="O118" i="54"/>
  <c r="P118" i="54"/>
  <c r="M119" i="54"/>
  <c r="N119" i="54"/>
  <c r="O119" i="54"/>
  <c r="J119" i="54"/>
  <c r="K119" i="54"/>
  <c r="L119" i="54"/>
  <c r="E118" i="54"/>
  <c r="F119" i="54"/>
  <c r="I119" i="54"/>
  <c r="H119" i="54"/>
  <c r="G119" i="54"/>
  <c r="E119" i="54"/>
  <c r="F118" i="54"/>
  <c r="G118" i="54"/>
  <c r="H118" i="54"/>
  <c r="AF28" i="60"/>
  <c r="AG28" i="60"/>
  <c r="AH28" i="60"/>
  <c r="AI28" i="60"/>
  <c r="AJ28" i="60"/>
  <c r="AK28" i="60"/>
  <c r="T28" i="60"/>
  <c r="U28" i="60"/>
  <c r="V28" i="60"/>
  <c r="W28" i="60"/>
  <c r="X28" i="60"/>
  <c r="Y28" i="60"/>
  <c r="Z28" i="60"/>
  <c r="AA28" i="60"/>
  <c r="AB28" i="60"/>
  <c r="AC28" i="60"/>
  <c r="AD28" i="60"/>
  <c r="AE28" i="60"/>
  <c r="AE40" i="60"/>
  <c r="AE39" i="60"/>
  <c r="I28" i="60"/>
  <c r="J28" i="60"/>
  <c r="K28" i="60"/>
  <c r="L28" i="60"/>
  <c r="M28" i="60"/>
  <c r="N28" i="60"/>
  <c r="O28" i="60"/>
  <c r="P28" i="60"/>
  <c r="Q28" i="60"/>
  <c r="R28" i="60"/>
  <c r="S28" i="60"/>
  <c r="H28" i="60"/>
  <c r="J23" i="60"/>
  <c r="I23" i="60"/>
  <c r="H23" i="60"/>
  <c r="G23" i="60"/>
  <c r="F23" i="60"/>
  <c r="E23" i="60"/>
  <c r="D23" i="60"/>
  <c r="C23" i="60"/>
  <c r="B23" i="60"/>
  <c r="B14" i="60"/>
  <c r="B12" i="60"/>
  <c r="C11" i="60"/>
  <c r="B11" i="60"/>
  <c r="C7" i="60"/>
  <c r="B7" i="60"/>
  <c r="J4" i="60"/>
  <c r="I4" i="60"/>
  <c r="H4" i="60"/>
  <c r="G4" i="60"/>
  <c r="F4" i="60"/>
  <c r="E4" i="60"/>
  <c r="D4" i="60"/>
  <c r="C4" i="60"/>
  <c r="B4" i="60"/>
  <c r="H5" i="60"/>
  <c r="G5" i="60"/>
  <c r="F5" i="60"/>
  <c r="E5" i="60"/>
  <c r="D5" i="60"/>
  <c r="C5" i="60"/>
  <c r="B5" i="60"/>
  <c r="AP18" i="57"/>
  <c r="AO18" i="57"/>
  <c r="AN18" i="57"/>
  <c r="AM18" i="57"/>
  <c r="AL18" i="57"/>
  <c r="AL87" i="57"/>
  <c r="AK18" i="57"/>
  <c r="AK87" i="57"/>
  <c r="AJ18" i="57"/>
  <c r="AJ88" i="57"/>
  <c r="AI18" i="57"/>
  <c r="AI88" i="57"/>
  <c r="AH18" i="57"/>
  <c r="AG18" i="57"/>
  <c r="AG88" i="57"/>
  <c r="AF18" i="57"/>
  <c r="AF88" i="57"/>
  <c r="AE18" i="57"/>
  <c r="AE88" i="57"/>
  <c r="AD18" i="57"/>
  <c r="AD88" i="57"/>
  <c r="AC18" i="57"/>
  <c r="AC88" i="57"/>
  <c r="AB18" i="57"/>
  <c r="AA18" i="57"/>
  <c r="Z18" i="57"/>
  <c r="Z88" i="57"/>
  <c r="Y18" i="57"/>
  <c r="Y88" i="57"/>
  <c r="X18" i="57"/>
  <c r="X88" i="57"/>
  <c r="W18" i="57"/>
  <c r="W88" i="57"/>
  <c r="V18" i="57"/>
  <c r="U18" i="57"/>
  <c r="T18" i="57"/>
  <c r="T88" i="57"/>
  <c r="S18" i="57"/>
  <c r="S88" i="57"/>
  <c r="R18" i="57"/>
  <c r="Q18" i="57"/>
  <c r="Q88" i="57"/>
  <c r="P18" i="57"/>
  <c r="P88" i="57"/>
  <c r="O18" i="57"/>
  <c r="O88" i="57"/>
  <c r="N18" i="57"/>
  <c r="N88" i="57"/>
  <c r="M18" i="57"/>
  <c r="M88" i="57"/>
  <c r="L18" i="57"/>
  <c r="K18" i="57"/>
  <c r="J17" i="57"/>
  <c r="AP16" i="57"/>
  <c r="AP86" i="57"/>
  <c r="AO16" i="57"/>
  <c r="AN16" i="57"/>
  <c r="AM16" i="57"/>
  <c r="AL16" i="57"/>
  <c r="AL86" i="57"/>
  <c r="AK16" i="57"/>
  <c r="AJ16" i="57"/>
  <c r="AJ86" i="57"/>
  <c r="AI16" i="57"/>
  <c r="AI86" i="57"/>
  <c r="AH16" i="57"/>
  <c r="AG16" i="57"/>
  <c r="AF16" i="57"/>
  <c r="AE16" i="57"/>
  <c r="AD16" i="57"/>
  <c r="AC16" i="57"/>
  <c r="AB16" i="57"/>
  <c r="AB86" i="57"/>
  <c r="AA16" i="57"/>
  <c r="Z16" i="57"/>
  <c r="Z86" i="57"/>
  <c r="Y16" i="57"/>
  <c r="X16" i="57"/>
  <c r="W16" i="57"/>
  <c r="V16" i="57"/>
  <c r="V86" i="57"/>
  <c r="U16" i="57"/>
  <c r="T16" i="57"/>
  <c r="T86" i="57"/>
  <c r="S16" i="57"/>
  <c r="S86" i="57"/>
  <c r="R16" i="57"/>
  <c r="Q16" i="57"/>
  <c r="P16" i="57"/>
  <c r="O16" i="57"/>
  <c r="N16" i="57"/>
  <c r="M16" i="57"/>
  <c r="L16" i="57"/>
  <c r="L86" i="57"/>
  <c r="K16" i="57"/>
  <c r="J16" i="57"/>
  <c r="J86" i="57"/>
  <c r="AP15" i="57"/>
  <c r="AO15" i="57"/>
  <c r="AN15" i="57"/>
  <c r="AM15" i="57"/>
  <c r="AM85" i="57"/>
  <c r="AL15" i="57"/>
  <c r="AL85" i="57"/>
  <c r="AK15" i="57"/>
  <c r="AK85" i="57"/>
  <c r="AJ15" i="57"/>
  <c r="AJ85" i="57"/>
  <c r="AI15" i="57"/>
  <c r="AH15" i="57"/>
  <c r="AG15" i="57"/>
  <c r="AF15" i="57"/>
  <c r="AE15" i="57"/>
  <c r="AD15" i="57"/>
  <c r="AD85" i="57"/>
  <c r="AC15" i="57"/>
  <c r="AC85" i="57"/>
  <c r="AB15" i="57"/>
  <c r="AA15" i="57"/>
  <c r="Z15" i="57"/>
  <c r="Y15" i="57"/>
  <c r="X15" i="57"/>
  <c r="W15" i="57"/>
  <c r="W85" i="57"/>
  <c r="V15" i="57"/>
  <c r="V85" i="57"/>
  <c r="U15" i="57"/>
  <c r="U85" i="57"/>
  <c r="T15" i="57"/>
  <c r="T85" i="57"/>
  <c r="S15" i="57"/>
  <c r="R15" i="57"/>
  <c r="Q15" i="57"/>
  <c r="P15" i="57"/>
  <c r="O15" i="57"/>
  <c r="N15" i="57"/>
  <c r="N85" i="57"/>
  <c r="M15" i="57"/>
  <c r="M85" i="57"/>
  <c r="L15" i="57"/>
  <c r="K15" i="57"/>
  <c r="J15" i="57"/>
  <c r="AP14" i="57"/>
  <c r="AP84" i="57"/>
  <c r="AO14" i="57"/>
  <c r="AO84" i="57"/>
  <c r="AN14" i="57"/>
  <c r="AN84" i="57"/>
  <c r="AM14" i="57"/>
  <c r="AM84" i="57"/>
  <c r="AL14" i="57"/>
  <c r="AL84" i="57"/>
  <c r="AK14" i="57"/>
  <c r="AJ14" i="57"/>
  <c r="AI14" i="57"/>
  <c r="AH14" i="57"/>
  <c r="AG14" i="57"/>
  <c r="AF14" i="57"/>
  <c r="AE14" i="57"/>
  <c r="AD14" i="57"/>
  <c r="AD84" i="57"/>
  <c r="AC14" i="57"/>
  <c r="AB14" i="57"/>
  <c r="AA14" i="57"/>
  <c r="Z14" i="57"/>
  <c r="Z84" i="57"/>
  <c r="Y14" i="57"/>
  <c r="Y84" i="57"/>
  <c r="X14" i="57"/>
  <c r="X84" i="57"/>
  <c r="W14" i="57"/>
  <c r="W84" i="57"/>
  <c r="V14" i="57"/>
  <c r="V84" i="57"/>
  <c r="U14" i="57"/>
  <c r="T14" i="57"/>
  <c r="S14" i="57"/>
  <c r="R14" i="57"/>
  <c r="Q14" i="57"/>
  <c r="P14" i="57"/>
  <c r="O14" i="57"/>
  <c r="N14" i="57"/>
  <c r="N84" i="57"/>
  <c r="M14" i="57"/>
  <c r="L14" i="57"/>
  <c r="K14" i="57"/>
  <c r="J14" i="57"/>
  <c r="J84" i="57"/>
  <c r="AP13" i="57"/>
  <c r="AP83" i="57"/>
  <c r="AO13" i="57"/>
  <c r="AO83" i="57"/>
  <c r="AN13" i="57"/>
  <c r="AN83" i="57"/>
  <c r="AM13" i="57"/>
  <c r="AM83" i="57"/>
  <c r="AL13" i="57"/>
  <c r="AL83" i="57"/>
  <c r="AK13" i="57"/>
  <c r="AJ13" i="57"/>
  <c r="AI13" i="57"/>
  <c r="AH13" i="57"/>
  <c r="AG13" i="57"/>
  <c r="AF13" i="57"/>
  <c r="AE13" i="57"/>
  <c r="AE83" i="57"/>
  <c r="AD13" i="57"/>
  <c r="AC13" i="57"/>
  <c r="AC83" i="57"/>
  <c r="AB13" i="57"/>
  <c r="AA13" i="57"/>
  <c r="AA83" i="57"/>
  <c r="Z13" i="57"/>
  <c r="Z83" i="57"/>
  <c r="Y13" i="57"/>
  <c r="Y83" i="57"/>
  <c r="X13" i="57"/>
  <c r="X83" i="57"/>
  <c r="W13" i="57"/>
  <c r="W83" i="57"/>
  <c r="V13" i="57"/>
  <c r="V83" i="57"/>
  <c r="U13" i="57"/>
  <c r="T13" i="57"/>
  <c r="S13" i="57"/>
  <c r="R13" i="57"/>
  <c r="Q13" i="57"/>
  <c r="P13" i="57"/>
  <c r="O13" i="57"/>
  <c r="O83" i="57"/>
  <c r="N13" i="57"/>
  <c r="M13" i="57"/>
  <c r="M83" i="57"/>
  <c r="L13" i="57"/>
  <c r="K13" i="57"/>
  <c r="K83" i="57"/>
  <c r="J13" i="57"/>
  <c r="J83" i="57"/>
  <c r="AP12" i="57"/>
  <c r="AP82" i="57"/>
  <c r="AO12" i="57"/>
  <c r="AN12" i="57"/>
  <c r="AN82" i="57"/>
  <c r="AM12" i="57"/>
  <c r="AL12" i="57"/>
  <c r="AK12" i="57"/>
  <c r="AJ12" i="57"/>
  <c r="AI12" i="57"/>
  <c r="AH12" i="57"/>
  <c r="AG12" i="57"/>
  <c r="AG82" i="57"/>
  <c r="AF12" i="57"/>
  <c r="AF82" i="57"/>
  <c r="AE12" i="57"/>
  <c r="AD12" i="57"/>
  <c r="AC12" i="57"/>
  <c r="AB12" i="57"/>
  <c r="AB82" i="57"/>
  <c r="AA12" i="57"/>
  <c r="Z12" i="57"/>
  <c r="Z82" i="57"/>
  <c r="Y12" i="57"/>
  <c r="X12" i="57"/>
  <c r="X82" i="57"/>
  <c r="W12" i="57"/>
  <c r="V12" i="57"/>
  <c r="U12" i="57"/>
  <c r="T12" i="57"/>
  <c r="S12" i="57"/>
  <c r="R12" i="57"/>
  <c r="Q12" i="57"/>
  <c r="Q82" i="57"/>
  <c r="P12" i="57"/>
  <c r="P82" i="57"/>
  <c r="O12" i="57"/>
  <c r="N12" i="57"/>
  <c r="M12" i="57"/>
  <c r="L12" i="57"/>
  <c r="L82" i="57"/>
  <c r="K12" i="57"/>
  <c r="J12" i="57"/>
  <c r="J82" i="57"/>
  <c r="AP11" i="57"/>
  <c r="AO11" i="57"/>
  <c r="AO81" i="57"/>
  <c r="AN11" i="57"/>
  <c r="AM11" i="57"/>
  <c r="AL11" i="57"/>
  <c r="AK11" i="57"/>
  <c r="AJ11" i="57"/>
  <c r="AI11" i="57"/>
  <c r="AH11" i="57"/>
  <c r="AG11" i="57"/>
  <c r="AG40" i="57"/>
  <c r="AF11" i="57"/>
  <c r="AE11" i="57"/>
  <c r="AD11" i="57"/>
  <c r="AC11" i="57"/>
  <c r="AB11" i="57"/>
  <c r="AA11" i="57"/>
  <c r="Z11" i="57"/>
  <c r="Y11" i="57"/>
  <c r="Y81" i="57"/>
  <c r="X11" i="57"/>
  <c r="W11" i="57"/>
  <c r="V11" i="57"/>
  <c r="U11" i="57"/>
  <c r="T11" i="57"/>
  <c r="S11" i="57"/>
  <c r="R11" i="57"/>
  <c r="Q11" i="57"/>
  <c r="Q81" i="57"/>
  <c r="P11" i="57"/>
  <c r="O11" i="57"/>
  <c r="N11" i="57"/>
  <c r="M11" i="57"/>
  <c r="L11" i="57"/>
  <c r="K11" i="57"/>
  <c r="J11" i="57"/>
  <c r="AP10" i="57"/>
  <c r="AP40" i="57"/>
  <c r="AO10" i="57"/>
  <c r="AN10" i="57"/>
  <c r="AM10" i="57"/>
  <c r="AL10" i="57"/>
  <c r="AK10" i="57"/>
  <c r="AJ10" i="57"/>
  <c r="AI10" i="57"/>
  <c r="AH10" i="57"/>
  <c r="AH40" i="57"/>
  <c r="AG10" i="57"/>
  <c r="AF10" i="57"/>
  <c r="AE10" i="57"/>
  <c r="AD10" i="57"/>
  <c r="AC10" i="57"/>
  <c r="AB10" i="57"/>
  <c r="AA10" i="57"/>
  <c r="AA80" i="57"/>
  <c r="Z10" i="57"/>
  <c r="Z80" i="57"/>
  <c r="Y10" i="57"/>
  <c r="X10" i="57"/>
  <c r="W10" i="57"/>
  <c r="V10" i="57"/>
  <c r="U10" i="57"/>
  <c r="T10" i="57"/>
  <c r="S10" i="57"/>
  <c r="R40" i="57"/>
  <c r="P80" i="57"/>
  <c r="N10" i="57"/>
  <c r="M10" i="57"/>
  <c r="M80" i="57"/>
  <c r="L80" i="57"/>
  <c r="J10" i="57"/>
  <c r="J80" i="57"/>
  <c r="AS145" i="57"/>
  <c r="AR145" i="57"/>
  <c r="AQ145" i="57"/>
  <c r="AP145" i="57"/>
  <c r="AO145" i="57"/>
  <c r="AN145" i="57"/>
  <c r="AM145" i="57"/>
  <c r="AL145" i="57"/>
  <c r="AK145" i="57"/>
  <c r="AJ145" i="57"/>
  <c r="AI145" i="57"/>
  <c r="AH145" i="57"/>
  <c r="AG145" i="57"/>
  <c r="AF145" i="57"/>
  <c r="AE145" i="57"/>
  <c r="AD145" i="57"/>
  <c r="AC145" i="57"/>
  <c r="AB145" i="57"/>
  <c r="AA145" i="57"/>
  <c r="Z145" i="57"/>
  <c r="Y145" i="57"/>
  <c r="X145" i="57"/>
  <c r="W145" i="57"/>
  <c r="V145" i="57"/>
  <c r="U145" i="57"/>
  <c r="T145" i="57"/>
  <c r="S145" i="57"/>
  <c r="AS93" i="57"/>
  <c r="AR93" i="57"/>
  <c r="AQ93" i="57"/>
  <c r="AP93" i="57"/>
  <c r="AO93" i="57"/>
  <c r="AN93" i="57"/>
  <c r="AM93" i="57"/>
  <c r="AL93" i="57"/>
  <c r="AK93" i="57"/>
  <c r="AS92" i="57"/>
  <c r="AR92" i="57"/>
  <c r="AQ92" i="57"/>
  <c r="AP92" i="57"/>
  <c r="AO92" i="57"/>
  <c r="AN92" i="57"/>
  <c r="AM92" i="57"/>
  <c r="AL92" i="57"/>
  <c r="AK92" i="57"/>
  <c r="AS91" i="57"/>
  <c r="AR91" i="57"/>
  <c r="AQ91" i="57"/>
  <c r="AP91" i="57"/>
  <c r="AO91" i="57"/>
  <c r="AN91" i="57"/>
  <c r="AM91" i="57"/>
  <c r="AL91" i="57"/>
  <c r="AK91" i="57"/>
  <c r="AS90" i="57"/>
  <c r="AR90" i="57"/>
  <c r="AQ90" i="57"/>
  <c r="AP90" i="57"/>
  <c r="AO90" i="57"/>
  <c r="AN90" i="57"/>
  <c r="AM90" i="57"/>
  <c r="AL90" i="57"/>
  <c r="AK90" i="57"/>
  <c r="AS89" i="57"/>
  <c r="AR89" i="57"/>
  <c r="AQ89" i="57"/>
  <c r="AP89" i="57"/>
  <c r="AO89" i="57"/>
  <c r="AN89" i="57"/>
  <c r="AM89" i="57"/>
  <c r="AL89" i="57"/>
  <c r="AK89" i="57"/>
  <c r="AS88" i="57"/>
  <c r="AR88" i="57"/>
  <c r="AQ88" i="57"/>
  <c r="AS87" i="57"/>
  <c r="AR87" i="57"/>
  <c r="AQ87" i="57"/>
  <c r="AP87" i="57"/>
  <c r="AO87" i="57"/>
  <c r="AN87" i="57"/>
  <c r="AM87" i="57"/>
  <c r="AJ87" i="57"/>
  <c r="AI87" i="57"/>
  <c r="AG87" i="57"/>
  <c r="AF87" i="57"/>
  <c r="AE87" i="57"/>
  <c r="AD87" i="57"/>
  <c r="AC87" i="57"/>
  <c r="Z87" i="57"/>
  <c r="Y87" i="57"/>
  <c r="X87" i="57"/>
  <c r="W87" i="57"/>
  <c r="T87" i="57"/>
  <c r="S87" i="57"/>
  <c r="Q87" i="57"/>
  <c r="P87" i="57"/>
  <c r="O87" i="57"/>
  <c r="N87" i="57"/>
  <c r="M87" i="57"/>
  <c r="J87" i="57"/>
  <c r="AS86" i="57"/>
  <c r="AR86" i="57"/>
  <c r="AQ86" i="57"/>
  <c r="AO86" i="57"/>
  <c r="AN86" i="57"/>
  <c r="AM86" i="57"/>
  <c r="AK86" i="57"/>
  <c r="AH86" i="57"/>
  <c r="AG86" i="57"/>
  <c r="AF86" i="57"/>
  <c r="AE86" i="57"/>
  <c r="AD86" i="57"/>
  <c r="AC86" i="57"/>
  <c r="AA86" i="57"/>
  <c r="Y86" i="57"/>
  <c r="X86" i="57"/>
  <c r="W86" i="57"/>
  <c r="U86" i="57"/>
  <c r="R86" i="57"/>
  <c r="Q86" i="57"/>
  <c r="P86" i="57"/>
  <c r="O86" i="57"/>
  <c r="N86" i="57"/>
  <c r="M86" i="57"/>
  <c r="K86" i="57"/>
  <c r="AS85" i="57"/>
  <c r="AR85" i="57"/>
  <c r="AQ85" i="57"/>
  <c r="AP85" i="57"/>
  <c r="AO85" i="57"/>
  <c r="AN85" i="57"/>
  <c r="AI85" i="57"/>
  <c r="AH85" i="57"/>
  <c r="AG85" i="57"/>
  <c r="AF85" i="57"/>
  <c r="AE85" i="57"/>
  <c r="AB85" i="57"/>
  <c r="AA85" i="57"/>
  <c r="Z85" i="57"/>
  <c r="Y85" i="57"/>
  <c r="X85" i="57"/>
  <c r="S85" i="57"/>
  <c r="R85" i="57"/>
  <c r="Q85" i="57"/>
  <c r="P85" i="57"/>
  <c r="O85" i="57"/>
  <c r="L85" i="57"/>
  <c r="K85" i="57"/>
  <c r="J85" i="57"/>
  <c r="AS84" i="57"/>
  <c r="AR84" i="57"/>
  <c r="AQ84" i="57"/>
  <c r="AK84" i="57"/>
  <c r="AJ84" i="57"/>
  <c r="AI84" i="57"/>
  <c r="AH84" i="57"/>
  <c r="AG84" i="57"/>
  <c r="AF84" i="57"/>
  <c r="AE84" i="57"/>
  <c r="AC84" i="57"/>
  <c r="AB84" i="57"/>
  <c r="AA84" i="57"/>
  <c r="U84" i="57"/>
  <c r="T84" i="57"/>
  <c r="S84" i="57"/>
  <c r="R84" i="57"/>
  <c r="Q84" i="57"/>
  <c r="P84" i="57"/>
  <c r="O84" i="57"/>
  <c r="M84" i="57"/>
  <c r="L84" i="57"/>
  <c r="K84" i="57"/>
  <c r="AS83" i="57"/>
  <c r="AR83" i="57"/>
  <c r="AQ83" i="57"/>
  <c r="AK83" i="57"/>
  <c r="AJ83" i="57"/>
  <c r="AI83" i="57"/>
  <c r="AH83" i="57"/>
  <c r="AG83" i="57"/>
  <c r="AF83" i="57"/>
  <c r="AD83" i="57"/>
  <c r="AB83" i="57"/>
  <c r="U83" i="57"/>
  <c r="T83" i="57"/>
  <c r="S83" i="57"/>
  <c r="R83" i="57"/>
  <c r="Q83" i="57"/>
  <c r="P83" i="57"/>
  <c r="N83" i="57"/>
  <c r="L83" i="57"/>
  <c r="AS82" i="57"/>
  <c r="AR82" i="57"/>
  <c r="AQ82" i="57"/>
  <c r="AO82" i="57"/>
  <c r="AM82" i="57"/>
  <c r="AL82" i="57"/>
  <c r="AK82" i="57"/>
  <c r="AJ82" i="57"/>
  <c r="AI82" i="57"/>
  <c r="AH82" i="57"/>
  <c r="AE82" i="57"/>
  <c r="AD82" i="57"/>
  <c r="AC82" i="57"/>
  <c r="AA82" i="57"/>
  <c r="Y82" i="57"/>
  <c r="W82" i="57"/>
  <c r="V82" i="57"/>
  <c r="U82" i="57"/>
  <c r="T82" i="57"/>
  <c r="S82" i="57"/>
  <c r="R82" i="57"/>
  <c r="O82" i="57"/>
  <c r="N82" i="57"/>
  <c r="M82" i="57"/>
  <c r="K82" i="57"/>
  <c r="AS81" i="57"/>
  <c r="AR81" i="57"/>
  <c r="AQ81" i="57"/>
  <c r="AP81" i="57"/>
  <c r="AN81" i="57"/>
  <c r="AM81" i="57"/>
  <c r="AL81" i="57"/>
  <c r="AK81" i="57"/>
  <c r="AJ81" i="57"/>
  <c r="AI81" i="57"/>
  <c r="AH81" i="57"/>
  <c r="AF81" i="57"/>
  <c r="AE81" i="57"/>
  <c r="AD81" i="57"/>
  <c r="AC81" i="57"/>
  <c r="AB81" i="57"/>
  <c r="AA81" i="57"/>
  <c r="Z81" i="57"/>
  <c r="X81" i="57"/>
  <c r="W81" i="57"/>
  <c r="V81" i="57"/>
  <c r="U81" i="57"/>
  <c r="T81" i="57"/>
  <c r="S81" i="57"/>
  <c r="R81" i="57"/>
  <c r="P81" i="57"/>
  <c r="O81" i="57"/>
  <c r="N81" i="57"/>
  <c r="M81" i="57"/>
  <c r="L81" i="57"/>
  <c r="K81" i="57"/>
  <c r="J81" i="57"/>
  <c r="AS80" i="57"/>
  <c r="AR80" i="57"/>
  <c r="AQ80" i="57"/>
  <c r="AN80" i="57"/>
  <c r="AM80" i="57"/>
  <c r="AL80" i="57"/>
  <c r="AK80" i="57"/>
  <c r="AJ80" i="57"/>
  <c r="AI80" i="57"/>
  <c r="AG80" i="57"/>
  <c r="AF80" i="57"/>
  <c r="AE80" i="57"/>
  <c r="AD80" i="57"/>
  <c r="AC80" i="57"/>
  <c r="X80" i="57"/>
  <c r="W80" i="57"/>
  <c r="V80" i="57"/>
  <c r="U80" i="57"/>
  <c r="T80" i="57"/>
  <c r="S80" i="57"/>
  <c r="Q80" i="57"/>
  <c r="O80" i="57"/>
  <c r="N80" i="57"/>
  <c r="K80" i="57"/>
  <c r="AS75" i="57"/>
  <c r="AR75" i="57"/>
  <c r="AQ75" i="57"/>
  <c r="AP75" i="57"/>
  <c r="AO75" i="57"/>
  <c r="AN75" i="57"/>
  <c r="AM75" i="57"/>
  <c r="AL75" i="57"/>
  <c r="AK75" i="57"/>
  <c r="AJ75" i="57"/>
  <c r="AI75" i="57"/>
  <c r="AH75" i="57"/>
  <c r="AG75" i="57"/>
  <c r="AF75" i="57"/>
  <c r="AE75" i="57"/>
  <c r="AD75" i="57"/>
  <c r="AC75" i="57"/>
  <c r="AB75" i="57"/>
  <c r="AA75" i="57"/>
  <c r="Z75" i="57"/>
  <c r="Y75" i="57"/>
  <c r="X75" i="57"/>
  <c r="W75" i="57"/>
  <c r="V75" i="57"/>
  <c r="U75" i="57"/>
  <c r="T75" i="57"/>
  <c r="S75" i="57"/>
  <c r="R75" i="57"/>
  <c r="AS40" i="57"/>
  <c r="AR40" i="57"/>
  <c r="AQ40" i="57"/>
  <c r="AI40" i="57"/>
  <c r="AD40" i="57"/>
  <c r="AC40" i="57"/>
  <c r="S40" i="57"/>
  <c r="R109" i="54"/>
  <c r="Q109" i="54"/>
  <c r="Q144" i="54"/>
  <c r="Q200" i="54"/>
  <c r="R164" i="54"/>
  <c r="Q164" i="54"/>
  <c r="R74" i="54"/>
  <c r="R39" i="54"/>
  <c r="Y40" i="57"/>
  <c r="AO40" i="57"/>
  <c r="X40" i="57"/>
  <c r="AN40" i="57"/>
  <c r="W40" i="57"/>
  <c r="AM40" i="57"/>
  <c r="U40" i="57"/>
  <c r="AK40" i="57"/>
  <c r="R87" i="57"/>
  <c r="R88" i="57"/>
  <c r="AH87" i="57"/>
  <c r="AH88" i="57"/>
  <c r="K87" i="57"/>
  <c r="K88" i="57"/>
  <c r="AA87" i="57"/>
  <c r="AA110" i="57"/>
  <c r="S18" i="60"/>
  <c r="AA88" i="57"/>
  <c r="L87" i="57"/>
  <c r="L88" i="57"/>
  <c r="AB87" i="57"/>
  <c r="AB88" i="57"/>
  <c r="AK110" i="57"/>
  <c r="AC18" i="60"/>
  <c r="AB40" i="57"/>
  <c r="AA40" i="57"/>
  <c r="U87" i="57"/>
  <c r="U88" i="57"/>
  <c r="AG81" i="57"/>
  <c r="AL110" i="57"/>
  <c r="AD18" i="60" s="1"/>
  <c r="AD33" i="60" s="1"/>
  <c r="V87" i="57"/>
  <c r="V110" i="57"/>
  <c r="N18" i="60"/>
  <c r="V88" i="57"/>
  <c r="AF40" i="57"/>
  <c r="AE40" i="57"/>
  <c r="Q169" i="54"/>
  <c r="X110" i="57"/>
  <c r="P18" i="60"/>
  <c r="AN110" i="57"/>
  <c r="AF18" i="60"/>
  <c r="AF33" i="60" s="1"/>
  <c r="W110" i="57"/>
  <c r="O18" i="60"/>
  <c r="AM110" i="57"/>
  <c r="AE18" i="60" s="1"/>
  <c r="AE33" i="60" s="1"/>
  <c r="Z110" i="57"/>
  <c r="R18" i="60"/>
  <c r="AP110" i="57"/>
  <c r="AH18" i="60" s="1"/>
  <c r="AH33" i="60" s="1"/>
  <c r="AD110" i="57"/>
  <c r="V18" i="60"/>
  <c r="AF110" i="57"/>
  <c r="X18" i="60"/>
  <c r="AE110" i="57"/>
  <c r="W18" i="60"/>
  <c r="AC110" i="57"/>
  <c r="U18" i="60"/>
  <c r="AO110" i="57"/>
  <c r="AG18" i="60" s="1"/>
  <c r="AG33" i="60" s="1"/>
  <c r="AG110" i="57"/>
  <c r="Y18" i="60"/>
  <c r="S110" i="57"/>
  <c r="K18" i="60"/>
  <c r="AI110" i="57"/>
  <c r="AA18" i="60"/>
  <c r="T110" i="57"/>
  <c r="L18" i="60"/>
  <c r="AJ110" i="57"/>
  <c r="AB18" i="60"/>
  <c r="V40" i="57"/>
  <c r="AL40" i="57"/>
  <c r="Y80" i="57"/>
  <c r="Y110" i="57"/>
  <c r="Q18" i="60"/>
  <c r="AO80" i="57"/>
  <c r="T40" i="57"/>
  <c r="AP80" i="57"/>
  <c r="AJ40" i="57"/>
  <c r="Z40" i="57"/>
  <c r="AB80" i="57"/>
  <c r="AB110" i="57"/>
  <c r="T18" i="60"/>
  <c r="AH80" i="57"/>
  <c r="AH110" i="57"/>
  <c r="Z18" i="60"/>
  <c r="R169" i="54"/>
  <c r="U110" i="57"/>
  <c r="M18" i="60"/>
  <c r="AS163" i="53"/>
  <c r="AR163" i="53"/>
  <c r="AQ163" i="53"/>
  <c r="AP163" i="53"/>
  <c r="AO163" i="53"/>
  <c r="AN163" i="53"/>
  <c r="AM163" i="53"/>
  <c r="AL163" i="53"/>
  <c r="AK163" i="53"/>
  <c r="AJ163" i="53"/>
  <c r="AI163" i="53"/>
  <c r="AH163" i="53"/>
  <c r="AG163" i="53"/>
  <c r="AF163" i="53"/>
  <c r="AE163" i="53"/>
  <c r="AD163" i="53"/>
  <c r="AC163" i="53"/>
  <c r="AB163" i="53"/>
  <c r="AA163" i="53"/>
  <c r="Z163" i="53"/>
  <c r="Y163" i="53"/>
  <c r="X163" i="53"/>
  <c r="W163" i="53"/>
  <c r="V163" i="53"/>
  <c r="U163" i="53"/>
  <c r="T163" i="53"/>
  <c r="S163" i="53"/>
  <c r="R163" i="53"/>
  <c r="AS120" i="53"/>
  <c r="AR120" i="53"/>
  <c r="AQ120" i="53"/>
  <c r="AP120" i="53"/>
  <c r="AO120" i="53"/>
  <c r="AN120" i="53"/>
  <c r="AM120" i="53"/>
  <c r="AL120" i="53"/>
  <c r="AK120" i="53"/>
  <c r="AJ120" i="53"/>
  <c r="AI120" i="53"/>
  <c r="AH120" i="53"/>
  <c r="AG120" i="53"/>
  <c r="AF120" i="53"/>
  <c r="AE120" i="53"/>
  <c r="AD120" i="53"/>
  <c r="AC120" i="53"/>
  <c r="AB120" i="53"/>
  <c r="AA120" i="53"/>
  <c r="Z120" i="53"/>
  <c r="Y120" i="53"/>
  <c r="X120" i="53"/>
  <c r="W120" i="53"/>
  <c r="V120" i="53"/>
  <c r="U120" i="53"/>
  <c r="T120" i="53"/>
  <c r="S120" i="53"/>
  <c r="AS119" i="53"/>
  <c r="AR119" i="53"/>
  <c r="AQ119" i="53"/>
  <c r="AP119" i="53"/>
  <c r="AO119" i="53"/>
  <c r="AN119" i="53"/>
  <c r="AM119" i="53"/>
  <c r="AL119" i="53"/>
  <c r="AK119" i="53"/>
  <c r="AJ119" i="53"/>
  <c r="AI119" i="53"/>
  <c r="AH119" i="53"/>
  <c r="AG119" i="53"/>
  <c r="AF119" i="53"/>
  <c r="AE119" i="53"/>
  <c r="AD119" i="53"/>
  <c r="AC119" i="53"/>
  <c r="AB119" i="53"/>
  <c r="AA119" i="53"/>
  <c r="Z119" i="53"/>
  <c r="Y119" i="53"/>
  <c r="X119" i="53"/>
  <c r="W119" i="53"/>
  <c r="V119" i="53"/>
  <c r="U119" i="53"/>
  <c r="T119" i="53"/>
  <c r="S119" i="53"/>
  <c r="AS118" i="53"/>
  <c r="AR118" i="53"/>
  <c r="AQ118" i="53"/>
  <c r="AP118" i="53"/>
  <c r="AO118" i="53"/>
  <c r="AN118" i="53"/>
  <c r="AM118" i="53"/>
  <c r="AL118" i="53"/>
  <c r="AK118" i="53"/>
  <c r="AJ118" i="53"/>
  <c r="AI118" i="53"/>
  <c r="AH118" i="53"/>
  <c r="AG118" i="53"/>
  <c r="AF118" i="53"/>
  <c r="AE118" i="53"/>
  <c r="AD118" i="53"/>
  <c r="AC118" i="53"/>
  <c r="AB118" i="53"/>
  <c r="AA118" i="53"/>
  <c r="Z118" i="53"/>
  <c r="Y118" i="53"/>
  <c r="X118" i="53"/>
  <c r="W118" i="53"/>
  <c r="V118" i="53"/>
  <c r="U118" i="53"/>
  <c r="T118" i="53"/>
  <c r="S118" i="53"/>
  <c r="AS117" i="53"/>
  <c r="AR117" i="53"/>
  <c r="AQ117" i="53"/>
  <c r="AP117" i="53"/>
  <c r="AO117" i="53"/>
  <c r="AN117" i="53"/>
  <c r="AM117" i="53"/>
  <c r="AL117" i="53"/>
  <c r="AK117" i="53"/>
  <c r="AJ117" i="53"/>
  <c r="AI117" i="53"/>
  <c r="AH117" i="53"/>
  <c r="AG117" i="53"/>
  <c r="AF117" i="53"/>
  <c r="AE117" i="53"/>
  <c r="AD117" i="53"/>
  <c r="AC117" i="53"/>
  <c r="AB117" i="53"/>
  <c r="AA117" i="53"/>
  <c r="Z117" i="53"/>
  <c r="Y117" i="53"/>
  <c r="X117" i="53"/>
  <c r="W117" i="53"/>
  <c r="V117" i="53"/>
  <c r="U117" i="53"/>
  <c r="T117" i="53"/>
  <c r="S117" i="53"/>
  <c r="AS116" i="53"/>
  <c r="AR116" i="53"/>
  <c r="AQ116" i="53"/>
  <c r="AP116" i="53"/>
  <c r="AO116" i="53"/>
  <c r="AN116" i="53"/>
  <c r="AM116" i="53"/>
  <c r="AL116" i="53"/>
  <c r="AK116" i="53"/>
  <c r="AJ116" i="53"/>
  <c r="AI116" i="53"/>
  <c r="AH116" i="53"/>
  <c r="AG116" i="53"/>
  <c r="AF116" i="53"/>
  <c r="AE116" i="53"/>
  <c r="AD116" i="53"/>
  <c r="AC116" i="53"/>
  <c r="AB116" i="53"/>
  <c r="AA116" i="53"/>
  <c r="Z116" i="53"/>
  <c r="Y116" i="53"/>
  <c r="X116" i="53"/>
  <c r="W116" i="53"/>
  <c r="V116" i="53"/>
  <c r="U116" i="53"/>
  <c r="T116" i="53"/>
  <c r="S116" i="53"/>
  <c r="AS115" i="53"/>
  <c r="AR115" i="53"/>
  <c r="AQ115" i="53"/>
  <c r="AP115" i="53"/>
  <c r="AO115" i="53"/>
  <c r="AN115" i="53"/>
  <c r="AM115" i="53"/>
  <c r="AL115" i="53"/>
  <c r="AK115" i="53"/>
  <c r="AJ115" i="53"/>
  <c r="AI115" i="53"/>
  <c r="AH115" i="53"/>
  <c r="AG115" i="53"/>
  <c r="AF115" i="53"/>
  <c r="AE115" i="53"/>
  <c r="AD115" i="53"/>
  <c r="AC115" i="53"/>
  <c r="AB115" i="53"/>
  <c r="AA115" i="53"/>
  <c r="Z115" i="53"/>
  <c r="Y115" i="53"/>
  <c r="X115" i="53"/>
  <c r="W115" i="53"/>
  <c r="V115" i="53"/>
  <c r="U115" i="53"/>
  <c r="T115" i="53"/>
  <c r="S115" i="53"/>
  <c r="AS144" i="53"/>
  <c r="AR144" i="53"/>
  <c r="AQ144" i="53"/>
  <c r="AP144" i="53"/>
  <c r="AO144" i="53"/>
  <c r="AN144" i="53"/>
  <c r="AM144" i="53"/>
  <c r="AL144" i="53"/>
  <c r="AK144" i="53"/>
  <c r="AJ144" i="53"/>
  <c r="AI144" i="53"/>
  <c r="AH144" i="53"/>
  <c r="AG144" i="53"/>
  <c r="AF144" i="53"/>
  <c r="AE144" i="53"/>
  <c r="AD144" i="53"/>
  <c r="AC144" i="53"/>
  <c r="AB144" i="53"/>
  <c r="AA144" i="53"/>
  <c r="Z144" i="53"/>
  <c r="Y144" i="53"/>
  <c r="X144" i="53"/>
  <c r="W144" i="53"/>
  <c r="V144" i="53"/>
  <c r="U144" i="53"/>
  <c r="T144" i="53"/>
  <c r="S144" i="53"/>
  <c r="R144" i="53"/>
  <c r="Q144" i="53"/>
  <c r="AS143" i="53"/>
  <c r="AR143" i="53"/>
  <c r="AQ143" i="53"/>
  <c r="AP143" i="53"/>
  <c r="AO143" i="53"/>
  <c r="AN143" i="53"/>
  <c r="AM143" i="53"/>
  <c r="AL143" i="53"/>
  <c r="AK143" i="53"/>
  <c r="AJ143" i="53"/>
  <c r="AI143" i="53"/>
  <c r="AH143" i="53"/>
  <c r="AG143" i="53"/>
  <c r="AF143" i="53"/>
  <c r="AE143" i="53"/>
  <c r="AD143" i="53"/>
  <c r="AC143" i="53"/>
  <c r="AB143" i="53"/>
  <c r="AA143" i="53"/>
  <c r="Z143" i="53"/>
  <c r="Y143" i="53"/>
  <c r="X143" i="53"/>
  <c r="W143" i="53"/>
  <c r="V143" i="53"/>
  <c r="U143" i="53"/>
  <c r="T143" i="53"/>
  <c r="S143" i="53"/>
  <c r="R143" i="53"/>
  <c r="Q143" i="53"/>
  <c r="AS142" i="53"/>
  <c r="AR142" i="53"/>
  <c r="AQ142" i="53"/>
  <c r="AP142" i="53"/>
  <c r="AO142" i="53"/>
  <c r="AN142" i="53"/>
  <c r="AM142" i="53"/>
  <c r="AL142" i="53"/>
  <c r="AK142" i="53"/>
  <c r="AJ142" i="53"/>
  <c r="AI142" i="53"/>
  <c r="AH142" i="53"/>
  <c r="AG142" i="53"/>
  <c r="AF142" i="53"/>
  <c r="AE142" i="53"/>
  <c r="AD142" i="53"/>
  <c r="AC142" i="53"/>
  <c r="AB142" i="53"/>
  <c r="AA142" i="53"/>
  <c r="Z142" i="53"/>
  <c r="Y142" i="53"/>
  <c r="X142" i="53"/>
  <c r="W142" i="53"/>
  <c r="V142" i="53"/>
  <c r="U142" i="53"/>
  <c r="T142" i="53"/>
  <c r="S142" i="53"/>
  <c r="R142" i="53"/>
  <c r="Q142" i="53"/>
  <c r="AS141" i="53"/>
  <c r="AR141" i="53"/>
  <c r="AQ141" i="53"/>
  <c r="AP141" i="53"/>
  <c r="AO141" i="53"/>
  <c r="AN141" i="53"/>
  <c r="AM141" i="53"/>
  <c r="AL141" i="53"/>
  <c r="AK141" i="53"/>
  <c r="AJ141" i="53"/>
  <c r="AI141" i="53"/>
  <c r="AH141" i="53"/>
  <c r="AG141" i="53"/>
  <c r="AF141" i="53"/>
  <c r="AE141" i="53"/>
  <c r="AD141" i="53"/>
  <c r="AC141" i="53"/>
  <c r="AB141" i="53"/>
  <c r="AA141" i="53"/>
  <c r="Z141" i="53"/>
  <c r="Y141" i="53"/>
  <c r="X141" i="53"/>
  <c r="W141" i="53"/>
  <c r="V141" i="53"/>
  <c r="U141" i="53"/>
  <c r="T141" i="53"/>
  <c r="S141" i="53"/>
  <c r="R141" i="53"/>
  <c r="Q141" i="53"/>
  <c r="AS140" i="53"/>
  <c r="AR140" i="53"/>
  <c r="AQ140" i="53"/>
  <c r="AP140" i="53"/>
  <c r="AO140" i="53"/>
  <c r="AN140" i="53"/>
  <c r="AM140" i="53"/>
  <c r="AL140" i="53"/>
  <c r="AK140" i="53"/>
  <c r="AJ140" i="53"/>
  <c r="AI140" i="53"/>
  <c r="AH140" i="53"/>
  <c r="AG140" i="53"/>
  <c r="AF140" i="53"/>
  <c r="AE140" i="53"/>
  <c r="AD140" i="53"/>
  <c r="AC140" i="53"/>
  <c r="AB140" i="53"/>
  <c r="AA140" i="53"/>
  <c r="Z140" i="53"/>
  <c r="Y140" i="53"/>
  <c r="X140" i="53"/>
  <c r="W140" i="53"/>
  <c r="V140" i="53"/>
  <c r="U140" i="53"/>
  <c r="T140" i="53"/>
  <c r="S140" i="53"/>
  <c r="R140" i="53"/>
  <c r="Q140" i="53"/>
  <c r="AS139" i="53"/>
  <c r="AR139" i="53"/>
  <c r="AQ139" i="53"/>
  <c r="AP139" i="53"/>
  <c r="AO139" i="53"/>
  <c r="AN139" i="53"/>
  <c r="AM139" i="53"/>
  <c r="AL139" i="53"/>
  <c r="AK139" i="53"/>
  <c r="AJ139" i="53"/>
  <c r="AI139" i="53"/>
  <c r="AH139" i="53"/>
  <c r="AG139" i="53"/>
  <c r="AF139" i="53"/>
  <c r="AE139" i="53"/>
  <c r="AD139" i="53"/>
  <c r="AC139" i="53"/>
  <c r="AB139" i="53"/>
  <c r="AA139" i="53"/>
  <c r="Z139" i="53"/>
  <c r="Y139" i="53"/>
  <c r="X139" i="53"/>
  <c r="W139" i="53"/>
  <c r="V139" i="53"/>
  <c r="U139" i="53"/>
  <c r="T139" i="53"/>
  <c r="S139" i="53"/>
  <c r="R139" i="53"/>
  <c r="Q139" i="53"/>
  <c r="AS138" i="53"/>
  <c r="AR138" i="53"/>
  <c r="AQ138" i="53"/>
  <c r="AP138" i="53"/>
  <c r="AO138" i="53"/>
  <c r="AN138" i="53"/>
  <c r="AM138" i="53"/>
  <c r="AL138" i="53"/>
  <c r="AK138" i="53"/>
  <c r="AJ138" i="53"/>
  <c r="AI138" i="53"/>
  <c r="AH138" i="53"/>
  <c r="AG138" i="53"/>
  <c r="AF138" i="53"/>
  <c r="AE138" i="53"/>
  <c r="AD138" i="53"/>
  <c r="AC138" i="53"/>
  <c r="AB138" i="53"/>
  <c r="AA138" i="53"/>
  <c r="Z138" i="53"/>
  <c r="Y138" i="53"/>
  <c r="X138" i="53"/>
  <c r="W138" i="53"/>
  <c r="V138" i="53"/>
  <c r="U138" i="53"/>
  <c r="T138" i="53"/>
  <c r="S138" i="53"/>
  <c r="R138" i="53"/>
  <c r="Q138" i="53"/>
  <c r="AS137" i="53"/>
  <c r="AR137" i="53"/>
  <c r="AQ137" i="53"/>
  <c r="AP137" i="53"/>
  <c r="AO137" i="53"/>
  <c r="AN137" i="53"/>
  <c r="AM137" i="53"/>
  <c r="AL137" i="53"/>
  <c r="AK137" i="53"/>
  <c r="AJ137" i="53"/>
  <c r="AI137" i="53"/>
  <c r="AH137" i="53"/>
  <c r="AG137" i="53"/>
  <c r="AF137" i="53"/>
  <c r="AE137" i="53"/>
  <c r="AD137" i="53"/>
  <c r="AC137" i="53"/>
  <c r="AB137" i="53"/>
  <c r="AA137" i="53"/>
  <c r="Z137" i="53"/>
  <c r="Y137" i="53"/>
  <c r="X137" i="53"/>
  <c r="W137" i="53"/>
  <c r="V137" i="53"/>
  <c r="U137" i="53"/>
  <c r="T137" i="53"/>
  <c r="S137" i="53"/>
  <c r="R137" i="53"/>
  <c r="Q137" i="53"/>
  <c r="AS136" i="53"/>
  <c r="AR136" i="53"/>
  <c r="AQ136" i="53"/>
  <c r="AP136" i="53"/>
  <c r="AO136" i="53"/>
  <c r="AN136" i="53"/>
  <c r="AM136" i="53"/>
  <c r="AL136" i="53"/>
  <c r="AK136" i="53"/>
  <c r="AJ136" i="53"/>
  <c r="AI136" i="53"/>
  <c r="AH136" i="53"/>
  <c r="AG136" i="53"/>
  <c r="AF136" i="53"/>
  <c r="AE136" i="53"/>
  <c r="AD136" i="53"/>
  <c r="AC136" i="53"/>
  <c r="AB136" i="53"/>
  <c r="AA136" i="53"/>
  <c r="Z136" i="53"/>
  <c r="Y136" i="53"/>
  <c r="X136" i="53"/>
  <c r="W136" i="53"/>
  <c r="V136" i="53"/>
  <c r="U136" i="53"/>
  <c r="T136" i="53"/>
  <c r="S136" i="53"/>
  <c r="R136" i="53"/>
  <c r="Q136" i="53"/>
  <c r="AS135" i="53"/>
  <c r="AR135" i="53"/>
  <c r="AQ135" i="53"/>
  <c r="AP135" i="53"/>
  <c r="AO135" i="53"/>
  <c r="AN135" i="53"/>
  <c r="AM135" i="53"/>
  <c r="AL135" i="53"/>
  <c r="AK135" i="53"/>
  <c r="AJ135" i="53"/>
  <c r="AI135" i="53"/>
  <c r="AH135" i="53"/>
  <c r="AG135" i="53"/>
  <c r="AF135" i="53"/>
  <c r="AE135" i="53"/>
  <c r="AD135" i="53"/>
  <c r="AC135" i="53"/>
  <c r="AB135" i="53"/>
  <c r="AA135" i="53"/>
  <c r="Z135" i="53"/>
  <c r="Y135" i="53"/>
  <c r="X135" i="53"/>
  <c r="W135" i="53"/>
  <c r="V135" i="53"/>
  <c r="U135" i="53"/>
  <c r="T135" i="53"/>
  <c r="S135" i="53"/>
  <c r="R135" i="53"/>
  <c r="Q135" i="53"/>
  <c r="AS134" i="53"/>
  <c r="AR134" i="53"/>
  <c r="AQ134" i="53"/>
  <c r="AP134" i="53"/>
  <c r="AO134" i="53"/>
  <c r="AN134" i="53"/>
  <c r="AM134" i="53"/>
  <c r="AL134" i="53"/>
  <c r="AK134" i="53"/>
  <c r="AJ134" i="53"/>
  <c r="AI134" i="53"/>
  <c r="AH134" i="53"/>
  <c r="AG134" i="53"/>
  <c r="AF134" i="53"/>
  <c r="AE134" i="53"/>
  <c r="AD134" i="53"/>
  <c r="AC134" i="53"/>
  <c r="AB134" i="53"/>
  <c r="AA134" i="53"/>
  <c r="Z134" i="53"/>
  <c r="Y134" i="53"/>
  <c r="X134" i="53"/>
  <c r="W134" i="53"/>
  <c r="V134" i="53"/>
  <c r="U134" i="53"/>
  <c r="T134" i="53"/>
  <c r="S134" i="53"/>
  <c r="R134" i="53"/>
  <c r="Q134" i="53"/>
  <c r="AS133" i="53"/>
  <c r="AR133" i="53"/>
  <c r="AQ133" i="53"/>
  <c r="AP133" i="53"/>
  <c r="AO133" i="53"/>
  <c r="AN133" i="53"/>
  <c r="AM133" i="53"/>
  <c r="AL133" i="53"/>
  <c r="AK133" i="53"/>
  <c r="AJ133" i="53"/>
  <c r="AI133" i="53"/>
  <c r="AH133" i="53"/>
  <c r="AG133" i="53"/>
  <c r="AF133" i="53"/>
  <c r="AE133" i="53"/>
  <c r="AD133" i="53"/>
  <c r="AC133" i="53"/>
  <c r="AB133" i="53"/>
  <c r="AA133" i="53"/>
  <c r="Z133" i="53"/>
  <c r="Y133" i="53"/>
  <c r="X133" i="53"/>
  <c r="W133" i="53"/>
  <c r="V133" i="53"/>
  <c r="U133" i="53"/>
  <c r="T133" i="53"/>
  <c r="S133" i="53"/>
  <c r="R133" i="53"/>
  <c r="Q133" i="53"/>
  <c r="AS132" i="53"/>
  <c r="AR132" i="53"/>
  <c r="AQ132" i="53"/>
  <c r="AP132" i="53"/>
  <c r="AO132" i="53"/>
  <c r="AN132" i="53"/>
  <c r="AM132" i="53"/>
  <c r="AL132" i="53"/>
  <c r="AK132" i="53"/>
  <c r="AJ132" i="53"/>
  <c r="AI132" i="53"/>
  <c r="AH132" i="53"/>
  <c r="AG132" i="53"/>
  <c r="AF132" i="53"/>
  <c r="AE132" i="53"/>
  <c r="AD132" i="53"/>
  <c r="AC132" i="53"/>
  <c r="AB132" i="53"/>
  <c r="AA132" i="53"/>
  <c r="Z132" i="53"/>
  <c r="Y132" i="53"/>
  <c r="X132" i="53"/>
  <c r="W132" i="53"/>
  <c r="V132" i="53"/>
  <c r="U132" i="53"/>
  <c r="T132" i="53"/>
  <c r="S132" i="53"/>
  <c r="R132" i="53"/>
  <c r="Q132" i="53"/>
  <c r="AS131" i="53"/>
  <c r="AR131" i="53"/>
  <c r="AQ131" i="53"/>
  <c r="AP131" i="53"/>
  <c r="AO131" i="53"/>
  <c r="AN131" i="53"/>
  <c r="AM131" i="53"/>
  <c r="AL131" i="53"/>
  <c r="AK131" i="53"/>
  <c r="AJ131" i="53"/>
  <c r="AI131" i="53"/>
  <c r="AH131" i="53"/>
  <c r="AG131" i="53"/>
  <c r="AF131" i="53"/>
  <c r="AE131" i="53"/>
  <c r="AD131" i="53"/>
  <c r="AC131" i="53"/>
  <c r="AB131" i="53"/>
  <c r="AA131" i="53"/>
  <c r="Z131" i="53"/>
  <c r="Y131" i="53"/>
  <c r="X131" i="53"/>
  <c r="W131" i="53"/>
  <c r="V131" i="53"/>
  <c r="U131" i="53"/>
  <c r="T131" i="53"/>
  <c r="S131" i="53"/>
  <c r="R131" i="53"/>
  <c r="Q131" i="53"/>
  <c r="AS130" i="53"/>
  <c r="AR130" i="53"/>
  <c r="AQ130" i="53"/>
  <c r="AP130" i="53"/>
  <c r="AO130" i="53"/>
  <c r="AN130" i="53"/>
  <c r="AM130" i="53"/>
  <c r="AL130" i="53"/>
  <c r="AK130" i="53"/>
  <c r="AJ130" i="53"/>
  <c r="AI130" i="53"/>
  <c r="AH130" i="53"/>
  <c r="AG130" i="53"/>
  <c r="AF130" i="53"/>
  <c r="AE130" i="53"/>
  <c r="AD130" i="53"/>
  <c r="AC130" i="53"/>
  <c r="AB130" i="53"/>
  <c r="AA130" i="53"/>
  <c r="Z130" i="53"/>
  <c r="Y130" i="53"/>
  <c r="X130" i="53"/>
  <c r="W130" i="53"/>
  <c r="V130" i="53"/>
  <c r="U130" i="53"/>
  <c r="T130" i="53"/>
  <c r="S130" i="53"/>
  <c r="R130" i="53"/>
  <c r="Q130" i="53"/>
  <c r="AS129" i="53"/>
  <c r="AR129" i="53"/>
  <c r="AQ129" i="53"/>
  <c r="AP129" i="53"/>
  <c r="AO129" i="53"/>
  <c r="AN129" i="53"/>
  <c r="AM129" i="53"/>
  <c r="AL129" i="53"/>
  <c r="AK129" i="53"/>
  <c r="AJ129" i="53"/>
  <c r="AI129" i="53"/>
  <c r="AH129" i="53"/>
  <c r="AG129" i="53"/>
  <c r="AF129" i="53"/>
  <c r="AE129" i="53"/>
  <c r="AD129" i="53"/>
  <c r="AC129" i="53"/>
  <c r="AB129" i="53"/>
  <c r="AA129" i="53"/>
  <c r="Z129" i="53"/>
  <c r="Y129" i="53"/>
  <c r="X129" i="53"/>
  <c r="W129" i="53"/>
  <c r="V129" i="53"/>
  <c r="U129" i="53"/>
  <c r="T129" i="53"/>
  <c r="S129" i="53"/>
  <c r="R129" i="53"/>
  <c r="Q129" i="53"/>
  <c r="AS128" i="53"/>
  <c r="AR128" i="53"/>
  <c r="AQ128" i="53"/>
  <c r="AP128" i="53"/>
  <c r="AO128" i="53"/>
  <c r="AN128" i="53"/>
  <c r="AM128" i="53"/>
  <c r="AL128" i="53"/>
  <c r="AK128" i="53"/>
  <c r="AJ128" i="53"/>
  <c r="AI128" i="53"/>
  <c r="AH128" i="53"/>
  <c r="AG128" i="53"/>
  <c r="AF128" i="53"/>
  <c r="AE128" i="53"/>
  <c r="AD128" i="53"/>
  <c r="AC128" i="53"/>
  <c r="AB128" i="53"/>
  <c r="AA128" i="53"/>
  <c r="Z128" i="53"/>
  <c r="Y128" i="53"/>
  <c r="X128" i="53"/>
  <c r="W128" i="53"/>
  <c r="V128" i="53"/>
  <c r="U128" i="53"/>
  <c r="T128" i="53"/>
  <c r="S128" i="53"/>
  <c r="R128" i="53"/>
  <c r="Q128" i="53"/>
  <c r="AS123" i="53"/>
  <c r="AR123" i="53"/>
  <c r="AQ123" i="53"/>
  <c r="AP123" i="53"/>
  <c r="AO123" i="53"/>
  <c r="AN123" i="53"/>
  <c r="AM123" i="53"/>
  <c r="AL123" i="53"/>
  <c r="AK123" i="53"/>
  <c r="AJ123" i="53"/>
  <c r="AI123" i="53"/>
  <c r="AH123" i="53"/>
  <c r="AG123" i="53"/>
  <c r="AF123" i="53"/>
  <c r="AE123" i="53"/>
  <c r="AD123" i="53"/>
  <c r="AC123" i="53"/>
  <c r="AB123" i="53"/>
  <c r="AA123" i="53"/>
  <c r="Z123" i="53"/>
  <c r="Y123" i="53"/>
  <c r="X123" i="53"/>
  <c r="W123" i="53"/>
  <c r="V123" i="53"/>
  <c r="U123" i="53"/>
  <c r="T123" i="53"/>
  <c r="S123" i="53"/>
  <c r="R123" i="53"/>
  <c r="Q123" i="53"/>
  <c r="AS122" i="53"/>
  <c r="AR122" i="53"/>
  <c r="AQ122" i="53"/>
  <c r="AP122" i="53"/>
  <c r="AO122" i="53"/>
  <c r="AN122" i="53"/>
  <c r="AM122" i="53"/>
  <c r="AL122" i="53"/>
  <c r="AK122" i="53"/>
  <c r="AJ122" i="53"/>
  <c r="AI122" i="53"/>
  <c r="AH122" i="53"/>
  <c r="AG122" i="53"/>
  <c r="AF122" i="53"/>
  <c r="AE122" i="53"/>
  <c r="AD122" i="53"/>
  <c r="AC122" i="53"/>
  <c r="AB122" i="53"/>
  <c r="AA122" i="53"/>
  <c r="Z122" i="53"/>
  <c r="Y122" i="53"/>
  <c r="X122" i="53"/>
  <c r="W122" i="53"/>
  <c r="V122" i="53"/>
  <c r="U122" i="53"/>
  <c r="T122" i="53"/>
  <c r="S122" i="53"/>
  <c r="R122" i="53"/>
  <c r="Q122" i="53"/>
  <c r="AS121" i="53"/>
  <c r="AR121" i="53"/>
  <c r="AQ121" i="53"/>
  <c r="AP121" i="53"/>
  <c r="AO121" i="53"/>
  <c r="AN121" i="53"/>
  <c r="AM121" i="53"/>
  <c r="AL121" i="53"/>
  <c r="AK121" i="53"/>
  <c r="AJ121" i="53"/>
  <c r="AI121" i="53"/>
  <c r="AH121" i="53"/>
  <c r="AG121" i="53"/>
  <c r="AF121" i="53"/>
  <c r="AE121" i="53"/>
  <c r="AD121" i="53"/>
  <c r="AC121" i="53"/>
  <c r="AB121" i="53"/>
  <c r="AA121" i="53"/>
  <c r="Z121" i="53"/>
  <c r="Y121" i="53"/>
  <c r="X121" i="53"/>
  <c r="W121" i="53"/>
  <c r="V121" i="53"/>
  <c r="U121" i="53"/>
  <c r="T121" i="53"/>
  <c r="S121" i="53"/>
  <c r="R121" i="53"/>
  <c r="Q121" i="53"/>
  <c r="Q96" i="53"/>
  <c r="P96" i="53"/>
  <c r="O96" i="53"/>
  <c r="N96" i="53"/>
  <c r="M96" i="53"/>
  <c r="L96" i="53"/>
  <c r="K96" i="53"/>
  <c r="J96" i="53"/>
  <c r="I96" i="53"/>
  <c r="H96" i="53"/>
  <c r="G96" i="53"/>
  <c r="F96" i="53"/>
  <c r="E96" i="53"/>
  <c r="Q95" i="53"/>
  <c r="P95" i="53"/>
  <c r="O95" i="53"/>
  <c r="N95" i="53"/>
  <c r="M95" i="53"/>
  <c r="L95" i="53"/>
  <c r="K95" i="53"/>
  <c r="J95" i="53"/>
  <c r="I95" i="53"/>
  <c r="H95" i="53"/>
  <c r="G95" i="53"/>
  <c r="F95" i="53"/>
  <c r="E95" i="53"/>
  <c r="Q94" i="53"/>
  <c r="P94" i="53"/>
  <c r="O94" i="53"/>
  <c r="N94" i="53"/>
  <c r="M94" i="53"/>
  <c r="L94" i="53"/>
  <c r="K94" i="53"/>
  <c r="J94" i="53"/>
  <c r="I94" i="53"/>
  <c r="H94" i="53"/>
  <c r="G94" i="53"/>
  <c r="F94" i="53"/>
  <c r="E94" i="53"/>
  <c r="Q93" i="53"/>
  <c r="P93" i="53"/>
  <c r="O93" i="53"/>
  <c r="N93" i="53"/>
  <c r="M93" i="53"/>
  <c r="L93" i="53"/>
  <c r="K93" i="53"/>
  <c r="J93" i="53"/>
  <c r="I93" i="53"/>
  <c r="H93" i="53"/>
  <c r="G93" i="53"/>
  <c r="F93" i="53"/>
  <c r="E93" i="53"/>
  <c r="Q92" i="53"/>
  <c r="P92" i="53"/>
  <c r="O92" i="53"/>
  <c r="N92" i="53"/>
  <c r="M92" i="53"/>
  <c r="L92" i="53"/>
  <c r="K92" i="53"/>
  <c r="J92" i="53"/>
  <c r="I92" i="53"/>
  <c r="H92" i="53"/>
  <c r="G92" i="53"/>
  <c r="F92" i="53"/>
  <c r="E92" i="53"/>
  <c r="Q91" i="53"/>
  <c r="P91" i="53"/>
  <c r="O91" i="53"/>
  <c r="N91" i="53"/>
  <c r="M91" i="53"/>
  <c r="L91" i="53"/>
  <c r="K91" i="53"/>
  <c r="J91" i="53"/>
  <c r="I91" i="53"/>
  <c r="H91" i="53"/>
  <c r="G91" i="53"/>
  <c r="F91" i="53"/>
  <c r="E91" i="53"/>
  <c r="Q90" i="53"/>
  <c r="P90" i="53"/>
  <c r="O90" i="53"/>
  <c r="N90" i="53"/>
  <c r="M90" i="53"/>
  <c r="L90" i="53"/>
  <c r="K90" i="53"/>
  <c r="J90" i="53"/>
  <c r="I90" i="53"/>
  <c r="H90" i="53"/>
  <c r="G90" i="53"/>
  <c r="F90" i="53"/>
  <c r="E90" i="53"/>
  <c r="Q89" i="53"/>
  <c r="P89" i="53"/>
  <c r="O89" i="53"/>
  <c r="N89" i="53"/>
  <c r="M89" i="53"/>
  <c r="L89" i="53"/>
  <c r="K89" i="53"/>
  <c r="J89" i="53"/>
  <c r="I89" i="53"/>
  <c r="H89" i="53"/>
  <c r="G89" i="53"/>
  <c r="F89" i="53"/>
  <c r="E89" i="53"/>
  <c r="AS96" i="53"/>
  <c r="AR96" i="53"/>
  <c r="AQ96" i="53"/>
  <c r="AP96" i="53"/>
  <c r="AO96" i="53"/>
  <c r="AN96" i="53"/>
  <c r="AM96" i="53"/>
  <c r="AL96" i="53"/>
  <c r="AK96" i="53"/>
  <c r="AJ96" i="53"/>
  <c r="AI96" i="53"/>
  <c r="AH96" i="53"/>
  <c r="AG96" i="53"/>
  <c r="AF96" i="53"/>
  <c r="AE96" i="53"/>
  <c r="AD96" i="53"/>
  <c r="AC96" i="53"/>
  <c r="AB96" i="53"/>
  <c r="AA96" i="53"/>
  <c r="Z96" i="53"/>
  <c r="Y96" i="53"/>
  <c r="X96" i="53"/>
  <c r="W96" i="53"/>
  <c r="V96" i="53"/>
  <c r="U96" i="53"/>
  <c r="T96" i="53"/>
  <c r="S96" i="53"/>
  <c r="R96" i="53"/>
  <c r="AS95" i="53"/>
  <c r="AR95" i="53"/>
  <c r="AQ95" i="53"/>
  <c r="AP95" i="53"/>
  <c r="AO95" i="53"/>
  <c r="AN95" i="53"/>
  <c r="AM95" i="53"/>
  <c r="AL95" i="53"/>
  <c r="AK95" i="53"/>
  <c r="AJ95" i="53"/>
  <c r="AI95" i="53"/>
  <c r="AH95" i="53"/>
  <c r="AG95" i="53"/>
  <c r="AF95" i="53"/>
  <c r="AE95" i="53"/>
  <c r="AD95" i="53"/>
  <c r="AC95" i="53"/>
  <c r="AB95" i="53"/>
  <c r="AA95" i="53"/>
  <c r="Z95" i="53"/>
  <c r="Y95" i="53"/>
  <c r="X95" i="53"/>
  <c r="W95" i="53"/>
  <c r="V95" i="53"/>
  <c r="U95" i="53"/>
  <c r="T95" i="53"/>
  <c r="S95" i="53"/>
  <c r="R95" i="53"/>
  <c r="AS94" i="53"/>
  <c r="AR94" i="53"/>
  <c r="AQ94" i="53"/>
  <c r="AP94" i="53"/>
  <c r="AO94" i="53"/>
  <c r="AN94" i="53"/>
  <c r="AM94" i="53"/>
  <c r="AL94" i="53"/>
  <c r="AK94" i="53"/>
  <c r="AJ94" i="53"/>
  <c r="AI94" i="53"/>
  <c r="AH94" i="53"/>
  <c r="AG94" i="53"/>
  <c r="AF94" i="53"/>
  <c r="AE94" i="53"/>
  <c r="AD94" i="53"/>
  <c r="AC94" i="53"/>
  <c r="AB94" i="53"/>
  <c r="AA94" i="53"/>
  <c r="Z94" i="53"/>
  <c r="Y94" i="53"/>
  <c r="X94" i="53"/>
  <c r="W94" i="53"/>
  <c r="V94" i="53"/>
  <c r="U94" i="53"/>
  <c r="T94" i="53"/>
  <c r="S94" i="53"/>
  <c r="R94" i="53"/>
  <c r="AS93" i="53"/>
  <c r="AR93" i="53"/>
  <c r="AQ93" i="53"/>
  <c r="AP93" i="53"/>
  <c r="AO93" i="53"/>
  <c r="AN93" i="53"/>
  <c r="AM93" i="53"/>
  <c r="AL93" i="53"/>
  <c r="AK93" i="53"/>
  <c r="AJ93" i="53"/>
  <c r="AI93" i="53"/>
  <c r="AH93" i="53"/>
  <c r="AG93" i="53"/>
  <c r="AF93" i="53"/>
  <c r="AE93" i="53"/>
  <c r="AD93" i="53"/>
  <c r="AC93" i="53"/>
  <c r="AB93" i="53"/>
  <c r="AA93" i="53"/>
  <c r="Z93" i="53"/>
  <c r="Y93" i="53"/>
  <c r="X93" i="53"/>
  <c r="W93" i="53"/>
  <c r="V93" i="53"/>
  <c r="U93" i="53"/>
  <c r="T93" i="53"/>
  <c r="S93" i="53"/>
  <c r="R93" i="53"/>
  <c r="AS92" i="53"/>
  <c r="AR92" i="53"/>
  <c r="AQ92" i="53"/>
  <c r="AP92" i="53"/>
  <c r="AO92" i="53"/>
  <c r="AN92" i="53"/>
  <c r="AM92" i="53"/>
  <c r="AL92" i="53"/>
  <c r="AK92" i="53"/>
  <c r="AJ92" i="53"/>
  <c r="AI92" i="53"/>
  <c r="AH92" i="53"/>
  <c r="AG92" i="53"/>
  <c r="AF92" i="53"/>
  <c r="AE92" i="53"/>
  <c r="AD92" i="53"/>
  <c r="AC92" i="53"/>
  <c r="AB92" i="53"/>
  <c r="AA92" i="53"/>
  <c r="Z92" i="53"/>
  <c r="Y92" i="53"/>
  <c r="X92" i="53"/>
  <c r="W92" i="53"/>
  <c r="V92" i="53"/>
  <c r="U92" i="53"/>
  <c r="T92" i="53"/>
  <c r="S92" i="53"/>
  <c r="R92" i="53"/>
  <c r="AS91" i="53"/>
  <c r="AR91" i="53"/>
  <c r="AQ91" i="53"/>
  <c r="AP91" i="53"/>
  <c r="AO91" i="53"/>
  <c r="AN91" i="53"/>
  <c r="AM91" i="53"/>
  <c r="AL91" i="53"/>
  <c r="AK91" i="53"/>
  <c r="AK110" i="53"/>
  <c r="AC16" i="60"/>
  <c r="AJ91" i="53"/>
  <c r="AJ110" i="53"/>
  <c r="AB16" i="60"/>
  <c r="AI91" i="53"/>
  <c r="AH91" i="53"/>
  <c r="AG91" i="53"/>
  <c r="AF91" i="53"/>
  <c r="AE91" i="53"/>
  <c r="AD91" i="53"/>
  <c r="AC91" i="53"/>
  <c r="AB91" i="53"/>
  <c r="AA91" i="53"/>
  <c r="Z91" i="53"/>
  <c r="Y91" i="53"/>
  <c r="X91" i="53"/>
  <c r="W91" i="53"/>
  <c r="V91" i="53"/>
  <c r="U91" i="53"/>
  <c r="T91" i="53"/>
  <c r="S91" i="53"/>
  <c r="R91" i="53"/>
  <c r="AS90" i="53"/>
  <c r="AR90" i="53"/>
  <c r="AQ90" i="53"/>
  <c r="AP90" i="53"/>
  <c r="AO90" i="53"/>
  <c r="AN90" i="53"/>
  <c r="AM90" i="53"/>
  <c r="AL90" i="53"/>
  <c r="AK90" i="53"/>
  <c r="AJ90" i="53"/>
  <c r="AI90" i="53"/>
  <c r="AH90" i="53"/>
  <c r="AG90" i="53"/>
  <c r="AF90" i="53"/>
  <c r="AE90" i="53"/>
  <c r="AD90" i="53"/>
  <c r="AC90" i="53"/>
  <c r="AB90" i="53"/>
  <c r="AA90" i="53"/>
  <c r="Z90" i="53"/>
  <c r="Y90" i="53"/>
  <c r="X90" i="53"/>
  <c r="W90" i="53"/>
  <c r="V90" i="53"/>
  <c r="U90" i="53"/>
  <c r="T90" i="53"/>
  <c r="S90" i="53"/>
  <c r="R90" i="53"/>
  <c r="AS89" i="53"/>
  <c r="AR89" i="53"/>
  <c r="AQ89" i="53"/>
  <c r="AP89" i="53"/>
  <c r="AO89" i="53"/>
  <c r="AN89" i="53"/>
  <c r="AM89" i="53"/>
  <c r="AL89" i="53"/>
  <c r="AK89" i="53"/>
  <c r="AJ89" i="53"/>
  <c r="AI89" i="53"/>
  <c r="AH89" i="53"/>
  <c r="AH110" i="53"/>
  <c r="Z16" i="60"/>
  <c r="AG89" i="53"/>
  <c r="AG110" i="53"/>
  <c r="Y16" i="60"/>
  <c r="AF89" i="53"/>
  <c r="AE89" i="53"/>
  <c r="AE110" i="53"/>
  <c r="W16" i="60"/>
  <c r="AD89" i="53"/>
  <c r="AD110" i="53"/>
  <c r="V16" i="60"/>
  <c r="AC89" i="53"/>
  <c r="AB89" i="53"/>
  <c r="AA89" i="53"/>
  <c r="Z89" i="53"/>
  <c r="Y89" i="53"/>
  <c r="X89" i="53"/>
  <c r="W89" i="53"/>
  <c r="V89" i="53"/>
  <c r="U89" i="53"/>
  <c r="T89" i="53"/>
  <c r="S89" i="53"/>
  <c r="R89" i="53"/>
  <c r="AS88" i="53"/>
  <c r="AR88" i="53"/>
  <c r="AQ88" i="53"/>
  <c r="AP88" i="53"/>
  <c r="AO88" i="53"/>
  <c r="AN88" i="53"/>
  <c r="AM88" i="53"/>
  <c r="AL88" i="53"/>
  <c r="AK88" i="53"/>
  <c r="AJ88" i="53"/>
  <c r="AI88" i="53"/>
  <c r="AH88" i="53"/>
  <c r="AG88" i="53"/>
  <c r="AF88" i="53"/>
  <c r="AE88" i="53"/>
  <c r="AD88" i="53"/>
  <c r="AC88" i="53"/>
  <c r="AB88" i="53"/>
  <c r="AA88" i="53"/>
  <c r="Z88" i="53"/>
  <c r="Y88" i="53"/>
  <c r="X88" i="53"/>
  <c r="W88" i="53"/>
  <c r="V88" i="53"/>
  <c r="U88" i="53"/>
  <c r="T88" i="53"/>
  <c r="S88" i="53"/>
  <c r="R88" i="53"/>
  <c r="AS87" i="53"/>
  <c r="AR87" i="53"/>
  <c r="AQ87" i="53"/>
  <c r="AP87" i="53"/>
  <c r="AO87" i="53"/>
  <c r="AN87" i="53"/>
  <c r="AM87" i="53"/>
  <c r="AL87" i="53"/>
  <c r="AK87" i="53"/>
  <c r="AJ87" i="53"/>
  <c r="AI87" i="53"/>
  <c r="AH87" i="53"/>
  <c r="AG87" i="53"/>
  <c r="AF87" i="53"/>
  <c r="AE87" i="53"/>
  <c r="AD87" i="53"/>
  <c r="AC87" i="53"/>
  <c r="AB87" i="53"/>
  <c r="AA87" i="53"/>
  <c r="Z87" i="53"/>
  <c r="Y87" i="53"/>
  <c r="X87" i="53"/>
  <c r="W87" i="53"/>
  <c r="V87" i="53"/>
  <c r="U87" i="53"/>
  <c r="T87" i="53"/>
  <c r="S87" i="53"/>
  <c r="R87" i="53"/>
  <c r="AS86" i="53"/>
  <c r="AR86" i="53"/>
  <c r="AQ86" i="53"/>
  <c r="AP86" i="53"/>
  <c r="AO86" i="53"/>
  <c r="AN86" i="53"/>
  <c r="AM86" i="53"/>
  <c r="AL86" i="53"/>
  <c r="AK86" i="53"/>
  <c r="AJ86" i="53"/>
  <c r="AI86" i="53"/>
  <c r="AH86" i="53"/>
  <c r="AG86" i="53"/>
  <c r="AF86" i="53"/>
  <c r="AE86" i="53"/>
  <c r="AD86" i="53"/>
  <c r="AC86" i="53"/>
  <c r="AB86" i="53"/>
  <c r="AA86" i="53"/>
  <c r="Z86" i="53"/>
  <c r="Y86" i="53"/>
  <c r="X86" i="53"/>
  <c r="W86" i="53"/>
  <c r="V86" i="53"/>
  <c r="U86" i="53"/>
  <c r="T86" i="53"/>
  <c r="S86" i="53"/>
  <c r="R86" i="53"/>
  <c r="AS85" i="53"/>
  <c r="AR85" i="53"/>
  <c r="AQ85" i="53"/>
  <c r="AP85" i="53"/>
  <c r="AO85" i="53"/>
  <c r="AN85" i="53"/>
  <c r="AM85" i="53"/>
  <c r="AL85" i="53"/>
  <c r="AK85" i="53"/>
  <c r="AJ85" i="53"/>
  <c r="AI85" i="53"/>
  <c r="AH85" i="53"/>
  <c r="AG85" i="53"/>
  <c r="AF85" i="53"/>
  <c r="AE85" i="53"/>
  <c r="AD85" i="53"/>
  <c r="AC85" i="53"/>
  <c r="AB85" i="53"/>
  <c r="AA85" i="53"/>
  <c r="Z85" i="53"/>
  <c r="Y85" i="53"/>
  <c r="X85" i="53"/>
  <c r="W85" i="53"/>
  <c r="V85" i="53"/>
  <c r="U85" i="53"/>
  <c r="T85" i="53"/>
  <c r="S85" i="53"/>
  <c r="R85" i="53"/>
  <c r="AS84" i="53"/>
  <c r="AR84" i="53"/>
  <c r="AQ84" i="53"/>
  <c r="AP84" i="53"/>
  <c r="AO84" i="53"/>
  <c r="AN84" i="53"/>
  <c r="AM84" i="53"/>
  <c r="AL84" i="53"/>
  <c r="AK84" i="53"/>
  <c r="AJ84" i="53"/>
  <c r="AI84" i="53"/>
  <c r="AH84" i="53"/>
  <c r="AG84" i="53"/>
  <c r="AF84" i="53"/>
  <c r="AE84" i="53"/>
  <c r="AD84" i="53"/>
  <c r="AC84" i="53"/>
  <c r="AB84" i="53"/>
  <c r="AA84" i="53"/>
  <c r="Z84" i="53"/>
  <c r="Y84" i="53"/>
  <c r="X84" i="53"/>
  <c r="W84" i="53"/>
  <c r="V84" i="53"/>
  <c r="U84" i="53"/>
  <c r="T84" i="53"/>
  <c r="S84" i="53"/>
  <c r="R84" i="53"/>
  <c r="AS83" i="53"/>
  <c r="AR83" i="53"/>
  <c r="AQ83" i="53"/>
  <c r="AP83" i="53"/>
  <c r="AO83" i="53"/>
  <c r="AN83" i="53"/>
  <c r="AM83" i="53"/>
  <c r="AL83" i="53"/>
  <c r="AK83" i="53"/>
  <c r="AJ83" i="53"/>
  <c r="AI83" i="53"/>
  <c r="AH83" i="53"/>
  <c r="AG83" i="53"/>
  <c r="AF83" i="53"/>
  <c r="AE83" i="53"/>
  <c r="AD83" i="53"/>
  <c r="AC83" i="53"/>
  <c r="AB83" i="53"/>
  <c r="AA83" i="53"/>
  <c r="Z83" i="53"/>
  <c r="Y83" i="53"/>
  <c r="X83" i="53"/>
  <c r="W83" i="53"/>
  <c r="V83" i="53"/>
  <c r="U83" i="53"/>
  <c r="T83" i="53"/>
  <c r="S83" i="53"/>
  <c r="R83" i="53"/>
  <c r="AS82" i="53"/>
  <c r="AR82" i="53"/>
  <c r="AQ82" i="53"/>
  <c r="AP82" i="53"/>
  <c r="AO82" i="53"/>
  <c r="AN82" i="53"/>
  <c r="AM82" i="53"/>
  <c r="AL82" i="53"/>
  <c r="AK82" i="53"/>
  <c r="AJ82" i="53"/>
  <c r="AI82" i="53"/>
  <c r="AH82" i="53"/>
  <c r="AG82" i="53"/>
  <c r="AF82" i="53"/>
  <c r="AE82" i="53"/>
  <c r="AD82" i="53"/>
  <c r="AC82" i="53"/>
  <c r="AB82" i="53"/>
  <c r="AA82" i="53"/>
  <c r="Z82" i="53"/>
  <c r="Y82" i="53"/>
  <c r="X82" i="53"/>
  <c r="W82" i="53"/>
  <c r="V82" i="53"/>
  <c r="U82" i="53"/>
  <c r="T82" i="53"/>
  <c r="S82" i="53"/>
  <c r="R82" i="53"/>
  <c r="AS81" i="53"/>
  <c r="AR81" i="53"/>
  <c r="AQ81" i="53"/>
  <c r="AP81" i="53"/>
  <c r="AO81" i="53"/>
  <c r="AN81" i="53"/>
  <c r="AM81" i="53"/>
  <c r="AL81" i="53"/>
  <c r="AK81" i="53"/>
  <c r="AJ81" i="53"/>
  <c r="AI81" i="53"/>
  <c r="AH81" i="53"/>
  <c r="AG81" i="53"/>
  <c r="AF81" i="53"/>
  <c r="AE81" i="53"/>
  <c r="AD81" i="53"/>
  <c r="AC81" i="53"/>
  <c r="AB81" i="53"/>
  <c r="AA81" i="53"/>
  <c r="Z81" i="53"/>
  <c r="Y81" i="53"/>
  <c r="X81" i="53"/>
  <c r="W81" i="53"/>
  <c r="V81" i="53"/>
  <c r="U81" i="53"/>
  <c r="T81" i="53"/>
  <c r="S81" i="53"/>
  <c r="R81" i="53"/>
  <c r="AS80" i="53"/>
  <c r="AR80" i="53"/>
  <c r="AQ80" i="53"/>
  <c r="AP80" i="53"/>
  <c r="AO80" i="53"/>
  <c r="AN80" i="53"/>
  <c r="AM80" i="53"/>
  <c r="AL80" i="53"/>
  <c r="AK80" i="53"/>
  <c r="AJ80" i="53"/>
  <c r="AI80" i="53"/>
  <c r="AH80" i="53"/>
  <c r="AG80" i="53"/>
  <c r="AF80" i="53"/>
  <c r="AE80" i="53"/>
  <c r="AD80" i="53"/>
  <c r="AC80" i="53"/>
  <c r="AB80" i="53"/>
  <c r="AA80" i="53"/>
  <c r="Z80" i="53"/>
  <c r="Y80" i="53"/>
  <c r="X80" i="53"/>
  <c r="W80" i="53"/>
  <c r="V80" i="53"/>
  <c r="U80" i="53"/>
  <c r="T80" i="53"/>
  <c r="S80" i="53"/>
  <c r="R80" i="53"/>
  <c r="AS75" i="53"/>
  <c r="AR75" i="53"/>
  <c r="AQ75" i="53"/>
  <c r="AP75" i="53"/>
  <c r="AO75" i="53"/>
  <c r="AN75" i="53"/>
  <c r="AM75" i="53"/>
  <c r="AL75" i="53"/>
  <c r="AK75" i="53"/>
  <c r="AJ75" i="53"/>
  <c r="AI75" i="53"/>
  <c r="AH75" i="53"/>
  <c r="AG75" i="53"/>
  <c r="AF75" i="53"/>
  <c r="AE75" i="53"/>
  <c r="AD75" i="53"/>
  <c r="AC75" i="53"/>
  <c r="AB75" i="53"/>
  <c r="AA75" i="53"/>
  <c r="Z75" i="53"/>
  <c r="Y75" i="53"/>
  <c r="X75" i="53"/>
  <c r="W75" i="53"/>
  <c r="V75" i="53"/>
  <c r="U75" i="53"/>
  <c r="T75" i="53"/>
  <c r="S75" i="53"/>
  <c r="R75" i="53"/>
  <c r="AS18" i="53"/>
  <c r="AR18" i="53"/>
  <c r="AQ18" i="53"/>
  <c r="AP18" i="53"/>
  <c r="AO18" i="53"/>
  <c r="AN18" i="53"/>
  <c r="AM18" i="53"/>
  <c r="AL18" i="53"/>
  <c r="AK18" i="53"/>
  <c r="AJ18" i="53"/>
  <c r="AI18" i="53"/>
  <c r="AH18" i="53"/>
  <c r="AG18" i="53"/>
  <c r="AF18" i="53"/>
  <c r="AE18" i="53"/>
  <c r="AD18" i="53"/>
  <c r="AC18" i="53"/>
  <c r="AB18" i="53"/>
  <c r="AA18" i="53"/>
  <c r="Z18" i="53"/>
  <c r="Y18" i="53"/>
  <c r="X18" i="53"/>
  <c r="W18" i="53"/>
  <c r="V18" i="53"/>
  <c r="U18" i="53"/>
  <c r="T18" i="53"/>
  <c r="S18" i="53"/>
  <c r="M18" i="53"/>
  <c r="L18" i="53"/>
  <c r="K18" i="53"/>
  <c r="J18" i="53"/>
  <c r="AS17" i="53"/>
  <c r="AR17" i="53"/>
  <c r="AQ17" i="53"/>
  <c r="AP17" i="53"/>
  <c r="AO17" i="53"/>
  <c r="AN17" i="53"/>
  <c r="AM17" i="53"/>
  <c r="AL17" i="53"/>
  <c r="AK17" i="53"/>
  <c r="AJ17" i="53"/>
  <c r="AI17" i="53"/>
  <c r="AH17" i="53"/>
  <c r="AG17" i="53"/>
  <c r="AF17" i="53"/>
  <c r="AE17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Q17" i="53"/>
  <c r="P17" i="53"/>
  <c r="O17" i="53"/>
  <c r="N17" i="53"/>
  <c r="M17" i="53"/>
  <c r="L17" i="53"/>
  <c r="K17" i="53"/>
  <c r="J17" i="53"/>
  <c r="AS16" i="53"/>
  <c r="AR16" i="53"/>
  <c r="AQ16" i="53"/>
  <c r="AP16" i="53"/>
  <c r="AO16" i="53"/>
  <c r="AN16" i="53"/>
  <c r="AM16" i="53"/>
  <c r="AL16" i="53"/>
  <c r="AK16" i="53"/>
  <c r="AJ16" i="53"/>
  <c r="AI16" i="53"/>
  <c r="AH16" i="53"/>
  <c r="AG16" i="53"/>
  <c r="AF16" i="53"/>
  <c r="AE16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Q16" i="53"/>
  <c r="P16" i="53"/>
  <c r="O16" i="53"/>
  <c r="N16" i="53"/>
  <c r="M16" i="53"/>
  <c r="L16" i="53"/>
  <c r="K16" i="53"/>
  <c r="J16" i="53"/>
  <c r="AS11" i="53"/>
  <c r="AR11" i="53"/>
  <c r="AQ11" i="53"/>
  <c r="AP11" i="53"/>
  <c r="AO11" i="53"/>
  <c r="AN11" i="53"/>
  <c r="AM11" i="53"/>
  <c r="AL11" i="53"/>
  <c r="AK11" i="53"/>
  <c r="AJ11" i="53"/>
  <c r="AI11" i="53"/>
  <c r="AH11" i="53"/>
  <c r="AG11" i="53"/>
  <c r="AF11" i="53"/>
  <c r="AE11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AS10" i="53"/>
  <c r="AR10" i="53"/>
  <c r="AQ10" i="53"/>
  <c r="AP10" i="53"/>
  <c r="AO10" i="53"/>
  <c r="AN10" i="53"/>
  <c r="AM10" i="53"/>
  <c r="AL10" i="53"/>
  <c r="AK10" i="53"/>
  <c r="AJ10" i="53"/>
  <c r="AI10" i="53"/>
  <c r="AH10" i="53"/>
  <c r="AG10" i="53"/>
  <c r="AF10" i="53"/>
  <c r="AE10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M10" i="53"/>
  <c r="L10" i="53"/>
  <c r="K10" i="53"/>
  <c r="J10" i="53"/>
  <c r="AL110" i="53"/>
  <c r="AD16" i="60"/>
  <c r="AN110" i="53"/>
  <c r="AF16" i="60"/>
  <c r="Y110" i="53"/>
  <c r="Q16" i="60"/>
  <c r="AO110" i="53"/>
  <c r="AG16" i="60"/>
  <c r="AP110" i="53"/>
  <c r="AH16" i="60"/>
  <c r="S110" i="53"/>
  <c r="K16" i="60"/>
  <c r="AI110" i="53"/>
  <c r="AA16" i="60"/>
  <c r="W110" i="53"/>
  <c r="O16" i="60"/>
  <c r="AM110" i="53"/>
  <c r="AE16" i="60"/>
  <c r="T110" i="53"/>
  <c r="L16" i="60"/>
  <c r="U110" i="53"/>
  <c r="M16" i="60"/>
  <c r="V110" i="53"/>
  <c r="N16" i="60"/>
  <c r="X110" i="53"/>
  <c r="P16" i="60"/>
  <c r="Z110" i="53"/>
  <c r="R16" i="60"/>
  <c r="AA110" i="53"/>
  <c r="S16" i="60"/>
  <c r="AQ110" i="53"/>
  <c r="AI16" i="60"/>
  <c r="AB110" i="53"/>
  <c r="T16" i="60"/>
  <c r="AR110" i="53"/>
  <c r="AJ16" i="60"/>
  <c r="AC110" i="53"/>
  <c r="U16" i="60"/>
  <c r="AS110" i="53"/>
  <c r="AK16" i="60"/>
  <c r="AF110" i="53"/>
  <c r="X16" i="60"/>
  <c r="Q147" i="41"/>
  <c r="Q127" i="41"/>
  <c r="Q129" i="41"/>
  <c r="Q109" i="41"/>
  <c r="Q74" i="41"/>
  <c r="Q39" i="41"/>
  <c r="AB82" i="48"/>
  <c r="AA82" i="48"/>
  <c r="Z82" i="48"/>
  <c r="O12" i="48"/>
  <c r="N12" i="48"/>
  <c r="AD11" i="48"/>
  <c r="AD81" i="48"/>
  <c r="AC11" i="48"/>
  <c r="AC81" i="48"/>
  <c r="AB11" i="48"/>
  <c r="AB81" i="48"/>
  <c r="AA11" i="48"/>
  <c r="AA81" i="48"/>
  <c r="Z11" i="48"/>
  <c r="Z8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AD10" i="48"/>
  <c r="AC10" i="48"/>
  <c r="AB10" i="48"/>
  <c r="AB40" i="48"/>
  <c r="AA10" i="48"/>
  <c r="AA40" i="48"/>
  <c r="Z10" i="48"/>
  <c r="Z4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AW75" i="48"/>
  <c r="AV75" i="48"/>
  <c r="AU75" i="48"/>
  <c r="AT75" i="48"/>
  <c r="AS75" i="48"/>
  <c r="AR75" i="48"/>
  <c r="AQ75" i="48"/>
  <c r="AP75" i="48"/>
  <c r="AO75" i="48"/>
  <c r="AN75" i="48"/>
  <c r="AM75" i="48"/>
  <c r="AL75" i="48"/>
  <c r="AK75" i="48"/>
  <c r="AJ75" i="48"/>
  <c r="AI75" i="48"/>
  <c r="AH75" i="48"/>
  <c r="AG75" i="48"/>
  <c r="AF75" i="48"/>
  <c r="AE75" i="48"/>
  <c r="AD75" i="48"/>
  <c r="AC75" i="48"/>
  <c r="AB75" i="48"/>
  <c r="AA75" i="48"/>
  <c r="Z75" i="48"/>
  <c r="AD82" i="48"/>
  <c r="AC82" i="48"/>
  <c r="AD80" i="48"/>
  <c r="AC80" i="48"/>
  <c r="AB80" i="48"/>
  <c r="AA80" i="48"/>
  <c r="Z80" i="48"/>
  <c r="AW110" i="48"/>
  <c r="AV110" i="48"/>
  <c r="AU110" i="48"/>
  <c r="AT110" i="48"/>
  <c r="AS110" i="48"/>
  <c r="AR110" i="48"/>
  <c r="AQ110" i="48"/>
  <c r="AP110" i="48"/>
  <c r="AO110" i="48"/>
  <c r="AN110" i="48"/>
  <c r="AM110" i="48"/>
  <c r="AL110" i="48"/>
  <c r="AK110" i="48"/>
  <c r="AJ110" i="48"/>
  <c r="AI110" i="48"/>
  <c r="AH110" i="48"/>
  <c r="AG110" i="48"/>
  <c r="AF110" i="48"/>
  <c r="AE110" i="48"/>
  <c r="AW145" i="48"/>
  <c r="AV145" i="48"/>
  <c r="AU145" i="48"/>
  <c r="AT145" i="48"/>
  <c r="AS145" i="48"/>
  <c r="AR145" i="48"/>
  <c r="AQ145" i="48"/>
  <c r="AP145" i="48"/>
  <c r="AO145" i="48"/>
  <c r="AN145" i="48"/>
  <c r="AM145" i="48"/>
  <c r="AL145" i="48"/>
  <c r="AK145" i="48"/>
  <c r="AJ145" i="48"/>
  <c r="AI145" i="48"/>
  <c r="AH145" i="48"/>
  <c r="AG145" i="48"/>
  <c r="AF145" i="48"/>
  <c r="AE145" i="48"/>
  <c r="AB117" i="48"/>
  <c r="AA117" i="48"/>
  <c r="Z117" i="48"/>
  <c r="AD116" i="48"/>
  <c r="AD115" i="48"/>
  <c r="AC115" i="48"/>
  <c r="AB115" i="48"/>
  <c r="AA115" i="48"/>
  <c r="AW164" i="48"/>
  <c r="AV164" i="48"/>
  <c r="AU164" i="48"/>
  <c r="AT164" i="48"/>
  <c r="AS164" i="48"/>
  <c r="AR164" i="48"/>
  <c r="AQ164" i="48"/>
  <c r="AP164" i="48"/>
  <c r="AO164" i="48"/>
  <c r="AN164" i="48"/>
  <c r="AM164" i="48"/>
  <c r="AL164" i="48"/>
  <c r="AK164" i="48"/>
  <c r="AJ164" i="48"/>
  <c r="AI164" i="48"/>
  <c r="AH164" i="48"/>
  <c r="AG164" i="48"/>
  <c r="AF164" i="48"/>
  <c r="AE164" i="48"/>
  <c r="AD164" i="48"/>
  <c r="AC164" i="48"/>
  <c r="AB164" i="48"/>
  <c r="AA164" i="48"/>
  <c r="Z164" i="48"/>
  <c r="Y164" i="48"/>
  <c r="D117" i="48"/>
  <c r="AD117" i="48"/>
  <c r="C117" i="48"/>
  <c r="B117" i="48"/>
  <c r="A117" i="48"/>
  <c r="D116" i="48"/>
  <c r="AC116" i="48"/>
  <c r="C116" i="48"/>
  <c r="B116" i="48"/>
  <c r="A116" i="48"/>
  <c r="D115" i="48"/>
  <c r="Z115" i="48"/>
  <c r="C115" i="48"/>
  <c r="B115" i="48"/>
  <c r="A115" i="48"/>
  <c r="D82" i="48"/>
  <c r="C82" i="48"/>
  <c r="B82" i="48"/>
  <c r="A82" i="48"/>
  <c r="D81" i="48"/>
  <c r="C81" i="48"/>
  <c r="B81" i="48"/>
  <c r="A81" i="48"/>
  <c r="D80" i="48"/>
  <c r="C80" i="48"/>
  <c r="B80" i="48"/>
  <c r="A80" i="48"/>
  <c r="D47" i="48"/>
  <c r="C47" i="48"/>
  <c r="B47" i="48"/>
  <c r="A47" i="48"/>
  <c r="D46" i="48"/>
  <c r="C46" i="48"/>
  <c r="B46" i="48"/>
  <c r="A46" i="48"/>
  <c r="D45" i="48"/>
  <c r="C45" i="48"/>
  <c r="B45" i="48"/>
  <c r="A45" i="48"/>
  <c r="AW40" i="48"/>
  <c r="AV40" i="48"/>
  <c r="AU40" i="48"/>
  <c r="AT40" i="48"/>
  <c r="AS40" i="48"/>
  <c r="AR40" i="48"/>
  <c r="AQ40" i="48"/>
  <c r="AP40" i="48"/>
  <c r="AO40" i="48"/>
  <c r="AN40" i="48"/>
  <c r="AM40" i="48"/>
  <c r="AL40" i="48"/>
  <c r="AK40" i="48"/>
  <c r="AJ40" i="48"/>
  <c r="AI40" i="48"/>
  <c r="AH40" i="48"/>
  <c r="AG40" i="48"/>
  <c r="AF40" i="48"/>
  <c r="AE40" i="48"/>
  <c r="AD40" i="48"/>
  <c r="AC40" i="48"/>
  <c r="AA110" i="48"/>
  <c r="O11" i="60"/>
  <c r="Z110" i="48"/>
  <c r="N11" i="60"/>
  <c r="AD145" i="48"/>
  <c r="AA116" i="48"/>
  <c r="AA145" i="48"/>
  <c r="Z116" i="48"/>
  <c r="Z145" i="48"/>
  <c r="AB116" i="48"/>
  <c r="AB145" i="48"/>
  <c r="AC117" i="48"/>
  <c r="AC145" i="48"/>
  <c r="AC110" i="48"/>
  <c r="Q11" i="60"/>
  <c r="AD110" i="48"/>
  <c r="R11" i="60"/>
  <c r="AB110" i="48"/>
  <c r="P11" i="60"/>
  <c r="AV145" i="45"/>
  <c r="AU145" i="45"/>
  <c r="AT145" i="45"/>
  <c r="AS145" i="45"/>
  <c r="AR145" i="45"/>
  <c r="AQ145" i="45"/>
  <c r="AP145" i="45"/>
  <c r="AO145" i="45"/>
  <c r="AN145" i="45"/>
  <c r="AM145" i="45"/>
  <c r="AL145" i="45"/>
  <c r="AK145" i="45"/>
  <c r="AJ145" i="45"/>
  <c r="AI145" i="45"/>
  <c r="AH145" i="45"/>
  <c r="AG145" i="45"/>
  <c r="AF145" i="45"/>
  <c r="AE145" i="45"/>
  <c r="AD145" i="45"/>
  <c r="AC145" i="45"/>
  <c r="AB145" i="45"/>
  <c r="AA145" i="45"/>
  <c r="Z145" i="45"/>
  <c r="Y145" i="45"/>
  <c r="AV165" i="45"/>
  <c r="AU165" i="45"/>
  <c r="AT165" i="45"/>
  <c r="AS165" i="45"/>
  <c r="AR165" i="45"/>
  <c r="AQ165" i="45"/>
  <c r="AP165" i="45"/>
  <c r="AO165" i="45"/>
  <c r="AN165" i="45"/>
  <c r="AM165" i="45"/>
  <c r="AL165" i="45"/>
  <c r="AK165" i="45"/>
  <c r="AJ165" i="45"/>
  <c r="AI165" i="45"/>
  <c r="AH165" i="45"/>
  <c r="AG165" i="45"/>
  <c r="AF165" i="45"/>
  <c r="AE165" i="45"/>
  <c r="AD165" i="45"/>
  <c r="AC165" i="45"/>
  <c r="AB165" i="45"/>
  <c r="AA165" i="45"/>
  <c r="Z165" i="45"/>
  <c r="Y165" i="45"/>
  <c r="AO16" i="46"/>
  <c r="AN16" i="46"/>
  <c r="AM16" i="46"/>
  <c r="AL16" i="46"/>
  <c r="AK16" i="46"/>
  <c r="AJ16" i="46"/>
  <c r="AI16" i="46"/>
  <c r="AH16" i="46"/>
  <c r="AG16" i="46"/>
  <c r="AF16" i="46"/>
  <c r="AE16" i="46"/>
  <c r="AD1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AO15" i="46"/>
  <c r="AN15" i="46"/>
  <c r="AM15" i="46"/>
  <c r="AL15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AO14" i="46"/>
  <c r="AN14" i="46"/>
  <c r="AM14" i="46"/>
  <c r="AL14" i="46"/>
  <c r="AK14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AO13" i="46"/>
  <c r="AN13" i="46"/>
  <c r="AM13" i="46"/>
  <c r="AL13" i="46"/>
  <c r="AK13" i="46"/>
  <c r="AJ13" i="46"/>
  <c r="AI13" i="46"/>
  <c r="AH13" i="46"/>
  <c r="AG13" i="46"/>
  <c r="AF13" i="46"/>
  <c r="AE13" i="46"/>
  <c r="AD13" i="46"/>
  <c r="AC13" i="46"/>
  <c r="AB13" i="46"/>
  <c r="AA13" i="46"/>
  <c r="Z13" i="46"/>
  <c r="Y13" i="46"/>
  <c r="X13" i="46"/>
  <c r="W13" i="46"/>
  <c r="V13" i="46"/>
  <c r="U13" i="46"/>
  <c r="T13" i="46"/>
  <c r="S13" i="46"/>
  <c r="R13" i="46"/>
  <c r="Q13" i="46"/>
  <c r="AO12" i="46"/>
  <c r="AN12" i="46"/>
  <c r="AM12" i="46"/>
  <c r="AL1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AO11" i="46"/>
  <c r="AN11" i="46"/>
  <c r="AM11" i="46"/>
  <c r="AL11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AO10" i="46"/>
  <c r="AN10" i="46"/>
  <c r="AM10" i="46"/>
  <c r="AL10" i="46"/>
  <c r="AK10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6" i="46"/>
  <c r="O16" i="46"/>
  <c r="N16" i="46"/>
  <c r="P15" i="46"/>
  <c r="O15" i="46"/>
  <c r="N15" i="46"/>
  <c r="P14" i="46"/>
  <c r="O14" i="46"/>
  <c r="N14" i="46"/>
  <c r="P13" i="46"/>
  <c r="O13" i="46"/>
  <c r="N13" i="46"/>
  <c r="P12" i="46"/>
  <c r="O12" i="46"/>
  <c r="N12" i="46"/>
  <c r="P11" i="46"/>
  <c r="O11" i="46"/>
  <c r="N11" i="46"/>
  <c r="P10" i="46"/>
  <c r="O10" i="46"/>
  <c r="N10" i="46"/>
  <c r="AN147" i="65"/>
  <c r="AM147" i="65"/>
  <c r="AL147" i="65"/>
  <c r="AK147" i="65"/>
  <c r="AJ147" i="65"/>
  <c r="AI147" i="65"/>
  <c r="AH147" i="65"/>
  <c r="AG147" i="65"/>
  <c r="AF147" i="65"/>
  <c r="AE147" i="65"/>
  <c r="AD147" i="65"/>
  <c r="AC147" i="65"/>
  <c r="AB147" i="65"/>
  <c r="AA147" i="65"/>
  <c r="Z147" i="65"/>
  <c r="Y147" i="65"/>
  <c r="X147" i="65"/>
  <c r="W147" i="65"/>
  <c r="V147" i="65"/>
  <c r="U147" i="65"/>
  <c r="T147" i="65"/>
  <c r="S147" i="65"/>
  <c r="R147" i="65"/>
  <c r="Q147" i="65"/>
  <c r="AN75" i="65"/>
  <c r="AM75" i="65"/>
  <c r="AL75" i="65"/>
  <c r="AK75" i="65"/>
  <c r="AJ75" i="65"/>
  <c r="AI75" i="65"/>
  <c r="AH75" i="65"/>
  <c r="AG75" i="65"/>
  <c r="AF75" i="65"/>
  <c r="AE75" i="65"/>
  <c r="AD75" i="65"/>
  <c r="AC75" i="65"/>
  <c r="AB75" i="65"/>
  <c r="AA75" i="65"/>
  <c r="Z75" i="65"/>
  <c r="Y75" i="65"/>
  <c r="X75" i="65"/>
  <c r="W75" i="65"/>
  <c r="V75" i="65"/>
  <c r="U75" i="65"/>
  <c r="T75" i="65"/>
  <c r="S75" i="65"/>
  <c r="R75" i="65"/>
  <c r="Q75" i="65"/>
  <c r="AN110" i="65"/>
  <c r="AM110" i="65"/>
  <c r="AL110" i="65"/>
  <c r="AK110" i="65"/>
  <c r="AJ110" i="65"/>
  <c r="AI110" i="65"/>
  <c r="AH110" i="65"/>
  <c r="AG110" i="65"/>
  <c r="AF110" i="65"/>
  <c r="AE110" i="65"/>
  <c r="AD110" i="65"/>
  <c r="AC110" i="65"/>
  <c r="AB110" i="65"/>
  <c r="AA110" i="65"/>
  <c r="Z110" i="65"/>
  <c r="Y110" i="65"/>
  <c r="X110" i="65"/>
  <c r="W110" i="65"/>
  <c r="V110" i="65"/>
  <c r="U110" i="65"/>
  <c r="T110" i="65"/>
  <c r="S110" i="65"/>
  <c r="R110" i="65"/>
  <c r="Q110" i="65"/>
  <c r="AN129" i="65"/>
  <c r="AK13" i="60"/>
  <c r="AK33" i="60"/>
  <c r="AM129" i="65"/>
  <c r="AJ13" i="60"/>
  <c r="AJ33" i="60"/>
  <c r="AL129" i="65"/>
  <c r="AI13" i="60"/>
  <c r="AI33" i="60"/>
  <c r="AK129" i="65"/>
  <c r="AH13" i="60"/>
  <c r="AJ129" i="65"/>
  <c r="AG13" i="60"/>
  <c r="AI129" i="65"/>
  <c r="AF13" i="60"/>
  <c r="AH129" i="65"/>
  <c r="AE13" i="60"/>
  <c r="AG129" i="65"/>
  <c r="AD13" i="60"/>
  <c r="AF129" i="65"/>
  <c r="AC13" i="60"/>
  <c r="AE129" i="65"/>
  <c r="AB13" i="60"/>
  <c r="AD129" i="65"/>
  <c r="AA13" i="60"/>
  <c r="AC129" i="65"/>
  <c r="Z13" i="60"/>
  <c r="AB129" i="65"/>
  <c r="Y13" i="60"/>
  <c r="AA129" i="65"/>
  <c r="X13" i="60"/>
  <c r="Z129" i="65"/>
  <c r="W13" i="60"/>
  <c r="Y129" i="65"/>
  <c r="V13" i="60"/>
  <c r="X129" i="65"/>
  <c r="U13" i="60"/>
  <c r="W129" i="65"/>
  <c r="T13" i="60"/>
  <c r="V129" i="65"/>
  <c r="S13" i="60"/>
  <c r="U129" i="65"/>
  <c r="R13" i="60"/>
  <c r="T129" i="65"/>
  <c r="Q13" i="60"/>
  <c r="S129" i="65"/>
  <c r="P13" i="60"/>
  <c r="R129" i="65"/>
  <c r="O13" i="60"/>
  <c r="Q129" i="65"/>
  <c r="D82" i="65"/>
  <c r="C82" i="65"/>
  <c r="B82" i="65"/>
  <c r="A82" i="65"/>
  <c r="D81" i="65"/>
  <c r="C81" i="65"/>
  <c r="B81" i="65"/>
  <c r="A81" i="65"/>
  <c r="C80" i="65"/>
  <c r="B80" i="65"/>
  <c r="A80" i="65"/>
  <c r="D47" i="65"/>
  <c r="C47" i="65"/>
  <c r="B47" i="65"/>
  <c r="A47" i="65"/>
  <c r="D46" i="65"/>
  <c r="C46" i="65"/>
  <c r="B46" i="65"/>
  <c r="A46" i="65"/>
  <c r="D45" i="65"/>
  <c r="C45" i="65"/>
  <c r="B45" i="65"/>
  <c r="A45" i="65"/>
  <c r="AN10" i="65"/>
  <c r="AN40" i="65"/>
  <c r="AM10" i="65"/>
  <c r="AM40" i="65"/>
  <c r="AL10" i="65"/>
  <c r="AL40" i="65"/>
  <c r="AK10" i="65"/>
  <c r="AK40" i="65"/>
  <c r="AJ10" i="65"/>
  <c r="AJ40" i="65"/>
  <c r="AI10" i="65"/>
  <c r="AI40" i="65"/>
  <c r="AH10" i="65"/>
  <c r="AH40" i="65"/>
  <c r="AG10" i="65"/>
  <c r="AG40" i="65"/>
  <c r="AF10" i="65"/>
  <c r="AF40" i="65"/>
  <c r="AE10" i="65"/>
  <c r="AE40" i="65"/>
  <c r="AD10" i="65"/>
  <c r="AD40" i="65"/>
  <c r="AC10" i="65"/>
  <c r="AC40" i="65"/>
  <c r="AB10" i="65"/>
  <c r="AB40" i="65"/>
  <c r="AA10" i="65"/>
  <c r="AA40" i="65"/>
  <c r="Z10" i="65"/>
  <c r="Z40" i="65"/>
  <c r="Y10" i="65"/>
  <c r="Y40" i="65"/>
  <c r="X10" i="65"/>
  <c r="X40" i="65"/>
  <c r="W10" i="65"/>
  <c r="W40" i="65"/>
  <c r="V10" i="65"/>
  <c r="V40" i="65"/>
  <c r="U10" i="65"/>
  <c r="U40" i="65"/>
  <c r="T10" i="65"/>
  <c r="T40" i="65"/>
  <c r="S10" i="65"/>
  <c r="S40" i="65"/>
  <c r="R10" i="65"/>
  <c r="R40" i="65"/>
  <c r="Q10" i="65"/>
  <c r="Q40" i="65"/>
  <c r="P10" i="65"/>
  <c r="P40" i="65"/>
  <c r="O10" i="65"/>
  <c r="O40" i="65"/>
  <c r="N10" i="65"/>
  <c r="N40" i="65"/>
  <c r="M10" i="65"/>
  <c r="M40" i="65"/>
  <c r="L10" i="65"/>
  <c r="L40" i="65"/>
  <c r="K10" i="65"/>
  <c r="K40" i="65"/>
  <c r="J10" i="65"/>
  <c r="J40" i="65"/>
  <c r="I10" i="65"/>
  <c r="I40" i="65"/>
  <c r="H10" i="65"/>
  <c r="G10" i="65"/>
  <c r="G40" i="65"/>
  <c r="F10" i="65"/>
  <c r="F40" i="65"/>
  <c r="P110" i="65"/>
  <c r="P128" i="65"/>
  <c r="P129" i="65"/>
  <c r="O110" i="65"/>
  <c r="O147" i="65"/>
  <c r="N110" i="65"/>
  <c r="N147" i="65"/>
  <c r="M110" i="65"/>
  <c r="M128" i="65"/>
  <c r="L110" i="65"/>
  <c r="K110" i="65"/>
  <c r="J110" i="65"/>
  <c r="I110" i="65"/>
  <c r="H110" i="65"/>
  <c r="G110" i="65"/>
  <c r="F110" i="65"/>
  <c r="E110" i="65"/>
  <c r="E129" i="65"/>
  <c r="E152" i="65"/>
  <c r="N75" i="65"/>
  <c r="M75" i="65"/>
  <c r="L75" i="65"/>
  <c r="K75" i="65"/>
  <c r="J75" i="65"/>
  <c r="I75" i="65"/>
  <c r="H75" i="65"/>
  <c r="G75" i="65"/>
  <c r="F75" i="65"/>
  <c r="E75" i="65"/>
  <c r="P75" i="65"/>
  <c r="O75" i="65"/>
  <c r="E40" i="65"/>
  <c r="E156" i="65"/>
  <c r="E155" i="65"/>
  <c r="N13" i="60"/>
  <c r="M13" i="60"/>
  <c r="J147" i="65"/>
  <c r="K147" i="65"/>
  <c r="E147" i="65"/>
  <c r="I147" i="65"/>
  <c r="I128" i="65"/>
  <c r="I129" i="65"/>
  <c r="G147" i="65"/>
  <c r="J128" i="65"/>
  <c r="J129" i="65"/>
  <c r="H147" i="65"/>
  <c r="G129" i="65"/>
  <c r="K128" i="65"/>
  <c r="K129" i="65"/>
  <c r="F129" i="65"/>
  <c r="H129" i="65"/>
  <c r="L128" i="65"/>
  <c r="L129" i="65"/>
  <c r="H40" i="65"/>
  <c r="N128" i="65"/>
  <c r="N129" i="65"/>
  <c r="F147" i="65"/>
  <c r="F153" i="65"/>
  <c r="L147" i="65"/>
  <c r="M129" i="65"/>
  <c r="M147" i="65"/>
  <c r="M153" i="65" s="1"/>
  <c r="O128" i="65"/>
  <c r="O129" i="65"/>
  <c r="P147" i="65"/>
  <c r="D54" i="55"/>
  <c r="M76" i="64"/>
  <c r="L76" i="64"/>
  <c r="K76" i="64"/>
  <c r="J76" i="64"/>
  <c r="I76" i="64"/>
  <c r="H76" i="64"/>
  <c r="G76" i="64"/>
  <c r="F76" i="64"/>
  <c r="E76" i="64"/>
  <c r="AW163" i="46"/>
  <c r="AV163" i="46"/>
  <c r="AU163" i="46"/>
  <c r="AT163" i="46"/>
  <c r="AS163" i="46"/>
  <c r="AR163" i="46"/>
  <c r="AQ163" i="46"/>
  <c r="AP163" i="46"/>
  <c r="AO163" i="46"/>
  <c r="AN163" i="46"/>
  <c r="AM163" i="46"/>
  <c r="AL163" i="46"/>
  <c r="AK163" i="46"/>
  <c r="AJ163" i="46"/>
  <c r="AI163" i="46"/>
  <c r="AH163" i="46"/>
  <c r="AG163" i="46"/>
  <c r="AF163" i="46"/>
  <c r="AE163" i="46"/>
  <c r="AD163" i="46"/>
  <c r="AC163" i="46"/>
  <c r="AB163" i="46"/>
  <c r="AA163" i="46"/>
  <c r="Z163" i="46"/>
  <c r="AW145" i="46"/>
  <c r="AV145" i="46"/>
  <c r="AU145" i="46"/>
  <c r="AT145" i="46"/>
  <c r="AS145" i="46"/>
  <c r="AR145" i="46"/>
  <c r="AQ145" i="46"/>
  <c r="AP145" i="46"/>
  <c r="AW110" i="46"/>
  <c r="AV110" i="46"/>
  <c r="AU110" i="46"/>
  <c r="AT110" i="46"/>
  <c r="AS110" i="46"/>
  <c r="AR110" i="46"/>
  <c r="AQ110" i="46"/>
  <c r="AP110" i="46"/>
  <c r="AO87" i="46"/>
  <c r="AN87" i="46"/>
  <c r="AM87" i="46"/>
  <c r="AL87" i="46"/>
  <c r="AK87" i="46"/>
  <c r="AJ87" i="46"/>
  <c r="AI87" i="46"/>
  <c r="AH87" i="46"/>
  <c r="AG87" i="46"/>
  <c r="AF87" i="46"/>
  <c r="AE87" i="46"/>
  <c r="AD87" i="46"/>
  <c r="AC87" i="46"/>
  <c r="AB87" i="46"/>
  <c r="AA87" i="46"/>
  <c r="Z87" i="46"/>
  <c r="AO86" i="46"/>
  <c r="AN86" i="46"/>
  <c r="AM86" i="46"/>
  <c r="AL86" i="46"/>
  <c r="AK86" i="46"/>
  <c r="AJ86" i="46"/>
  <c r="AI86" i="46"/>
  <c r="AH86" i="46"/>
  <c r="AI85" i="46"/>
  <c r="AH85" i="46"/>
  <c r="AB85" i="46"/>
  <c r="AO84" i="46"/>
  <c r="AN84" i="46"/>
  <c r="AM84" i="46"/>
  <c r="AL84" i="46"/>
  <c r="AK84" i="46"/>
  <c r="AJ84" i="46"/>
  <c r="AI84" i="46"/>
  <c r="AB84" i="46"/>
  <c r="AK83" i="46"/>
  <c r="AJ83" i="46"/>
  <c r="AI83" i="46"/>
  <c r="AH83" i="46"/>
  <c r="AC83" i="46"/>
  <c r="AB83" i="46"/>
  <c r="AN82" i="46"/>
  <c r="AM82" i="46"/>
  <c r="AL82" i="46"/>
  <c r="AK82" i="46"/>
  <c r="AJ82" i="46"/>
  <c r="AI82" i="46"/>
  <c r="AC82" i="46"/>
  <c r="AB82" i="46"/>
  <c r="AM81" i="46"/>
  <c r="AL81" i="46"/>
  <c r="AK81" i="46"/>
  <c r="AJ81" i="46"/>
  <c r="AI81" i="46"/>
  <c r="AO80" i="46"/>
  <c r="AN80" i="46"/>
  <c r="AM80" i="46"/>
  <c r="AL80" i="46"/>
  <c r="AK80" i="46"/>
  <c r="AI80" i="46"/>
  <c r="AC80" i="46"/>
  <c r="AB80" i="46"/>
  <c r="Y87" i="46"/>
  <c r="X87" i="46"/>
  <c r="W87" i="46"/>
  <c r="V87" i="46"/>
  <c r="U87" i="46"/>
  <c r="T87" i="46"/>
  <c r="S87" i="46"/>
  <c r="R87" i="46"/>
  <c r="S85" i="46"/>
  <c r="R85" i="46"/>
  <c r="U84" i="46"/>
  <c r="T84" i="46"/>
  <c r="AW75" i="46"/>
  <c r="AV75" i="46"/>
  <c r="AU75" i="46"/>
  <c r="AT75" i="46"/>
  <c r="AS75" i="46"/>
  <c r="AR75" i="46"/>
  <c r="AQ75" i="46"/>
  <c r="AP75" i="46"/>
  <c r="AO75" i="46"/>
  <c r="AN75" i="46"/>
  <c r="AM75" i="46"/>
  <c r="AL75" i="46"/>
  <c r="AK75" i="46"/>
  <c r="AJ75" i="46"/>
  <c r="AI75" i="46"/>
  <c r="AH75" i="46"/>
  <c r="AG75" i="46"/>
  <c r="AF75" i="46"/>
  <c r="AE75" i="46"/>
  <c r="AD75" i="46"/>
  <c r="AC75" i="46"/>
  <c r="AB75" i="46"/>
  <c r="AA75" i="46"/>
  <c r="Z75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AO85" i="46"/>
  <c r="AN85" i="46"/>
  <c r="AM85" i="46"/>
  <c r="AL85" i="46"/>
  <c r="AK85" i="46"/>
  <c r="AJ85" i="46"/>
  <c r="AG85" i="46"/>
  <c r="AF85" i="46"/>
  <c r="AE85" i="46"/>
  <c r="AD85" i="46"/>
  <c r="AC85" i="46"/>
  <c r="AA85" i="46"/>
  <c r="Z85" i="46"/>
  <c r="Y85" i="46"/>
  <c r="X85" i="46"/>
  <c r="W85" i="46"/>
  <c r="V85" i="46"/>
  <c r="U85" i="46"/>
  <c r="T85" i="46"/>
  <c r="AH84" i="46"/>
  <c r="AG84" i="46"/>
  <c r="AF84" i="46"/>
  <c r="AE84" i="46"/>
  <c r="AD84" i="46"/>
  <c r="AC84" i="46"/>
  <c r="AA84" i="46"/>
  <c r="Z84" i="46"/>
  <c r="Y84" i="46"/>
  <c r="X84" i="46"/>
  <c r="W84" i="46"/>
  <c r="V84" i="46"/>
  <c r="S84" i="46"/>
  <c r="R84" i="46"/>
  <c r="AO83" i="46"/>
  <c r="AN83" i="46"/>
  <c r="AM83" i="46"/>
  <c r="AL83" i="46"/>
  <c r="AG83" i="46"/>
  <c r="AF83" i="46"/>
  <c r="AE83" i="46"/>
  <c r="AD83" i="46"/>
  <c r="AA83" i="46"/>
  <c r="Z83" i="46"/>
  <c r="AO82" i="46"/>
  <c r="AH82" i="46"/>
  <c r="AG82" i="46"/>
  <c r="AF82" i="46"/>
  <c r="AE82" i="46"/>
  <c r="AD82" i="46"/>
  <c r="AA82" i="46"/>
  <c r="Z82" i="46"/>
  <c r="AO81" i="46"/>
  <c r="AN81" i="46"/>
  <c r="AH81" i="46"/>
  <c r="AG81" i="46"/>
  <c r="AF81" i="46"/>
  <c r="AE81" i="46"/>
  <c r="AD81" i="46"/>
  <c r="AC81" i="46"/>
  <c r="AB81" i="46"/>
  <c r="AA81" i="46"/>
  <c r="Z81" i="46"/>
  <c r="AJ80" i="46"/>
  <c r="AH80" i="46"/>
  <c r="AG80" i="46"/>
  <c r="AF80" i="46"/>
  <c r="AE80" i="46"/>
  <c r="AD80" i="46"/>
  <c r="AA80" i="46"/>
  <c r="Z80" i="46"/>
  <c r="AW40" i="46"/>
  <c r="AV40" i="46"/>
  <c r="AU40" i="46"/>
  <c r="AT40" i="46"/>
  <c r="AS40" i="46"/>
  <c r="AR40" i="46"/>
  <c r="AQ40" i="46"/>
  <c r="AP40" i="46"/>
  <c r="G153" i="65"/>
  <c r="F13" i="60"/>
  <c r="L13" i="60"/>
  <c r="J13" i="60"/>
  <c r="F156" i="65"/>
  <c r="H13" i="60"/>
  <c r="G13" i="60"/>
  <c r="K13" i="60"/>
  <c r="I13" i="60"/>
  <c r="E13" i="60"/>
  <c r="F152" i="65"/>
  <c r="F155" i="65"/>
  <c r="C13" i="60"/>
  <c r="G152" i="65"/>
  <c r="G155" i="65"/>
  <c r="D13" i="60"/>
  <c r="H153" i="65"/>
  <c r="I153" i="65"/>
  <c r="AN110" i="46"/>
  <c r="AB9" i="60"/>
  <c r="AB33" i="60"/>
  <c r="AA110" i="46"/>
  <c r="O9" i="60"/>
  <c r="AM110" i="46"/>
  <c r="AA9" i="60"/>
  <c r="AA33" i="60"/>
  <c r="AI110" i="46"/>
  <c r="W9" i="60"/>
  <c r="W33" i="60"/>
  <c r="Z110" i="46"/>
  <c r="N9" i="60"/>
  <c r="AE110" i="46"/>
  <c r="S9" i="60"/>
  <c r="AD110" i="46"/>
  <c r="R9" i="60"/>
  <c r="AG110" i="46"/>
  <c r="U9" i="60"/>
  <c r="AB110" i="46"/>
  <c r="P9" i="60"/>
  <c r="AC110" i="46"/>
  <c r="Q9" i="60"/>
  <c r="AK110" i="46"/>
  <c r="Y9" i="60"/>
  <c r="Y33" i="60"/>
  <c r="AO110" i="46"/>
  <c r="AC9" i="60"/>
  <c r="AC33" i="60"/>
  <c r="AF110" i="46"/>
  <c r="T9" i="60"/>
  <c r="AH110" i="46"/>
  <c r="V9" i="60"/>
  <c r="AJ110" i="46"/>
  <c r="X9" i="60"/>
  <c r="X33" i="60"/>
  <c r="AL110" i="46"/>
  <c r="Z9" i="60"/>
  <c r="Z33" i="60"/>
  <c r="AB40" i="46"/>
  <c r="AG40" i="46"/>
  <c r="AO40" i="46"/>
  <c r="J153" i="65"/>
  <c r="H152" i="65"/>
  <c r="H156" i="65"/>
  <c r="G156" i="65"/>
  <c r="Z40" i="46"/>
  <c r="AJ40" i="46"/>
  <c r="AK40" i="46"/>
  <c r="AA40" i="46"/>
  <c r="AI40" i="46"/>
  <c r="AF40" i="46"/>
  <c r="AC40" i="46"/>
  <c r="AE40" i="46"/>
  <c r="AH40" i="46"/>
  <c r="AM40" i="46"/>
  <c r="AD40" i="46"/>
  <c r="AN40" i="46"/>
  <c r="AL40" i="46"/>
  <c r="H155" i="65"/>
  <c r="I152" i="65"/>
  <c r="K153" i="65"/>
  <c r="E96" i="64"/>
  <c r="F96" i="64"/>
  <c r="G96" i="64"/>
  <c r="H96" i="64"/>
  <c r="I96" i="64"/>
  <c r="J96" i="64"/>
  <c r="K96" i="64"/>
  <c r="L96" i="64"/>
  <c r="M96" i="64"/>
  <c r="N96" i="64"/>
  <c r="O96" i="64"/>
  <c r="P96" i="64"/>
  <c r="Q96" i="64"/>
  <c r="R96" i="64"/>
  <c r="S96" i="64"/>
  <c r="T96" i="64"/>
  <c r="U96" i="64"/>
  <c r="V96" i="64"/>
  <c r="W96" i="64"/>
  <c r="X96" i="64"/>
  <c r="Y96" i="64"/>
  <c r="Z96" i="64"/>
  <c r="AA96" i="64"/>
  <c r="AB96" i="64"/>
  <c r="AC96" i="64"/>
  <c r="AD96" i="64"/>
  <c r="AE96" i="64"/>
  <c r="AF96" i="64"/>
  <c r="AG96" i="64"/>
  <c r="AH96" i="64"/>
  <c r="AI96" i="64"/>
  <c r="AJ96" i="64"/>
  <c r="AK96" i="64"/>
  <c r="AL96" i="64"/>
  <c r="AM96" i="64"/>
  <c r="AN96" i="64"/>
  <c r="N76" i="64"/>
  <c r="O76" i="64"/>
  <c r="P76" i="64"/>
  <c r="Q76" i="64"/>
  <c r="R76" i="64"/>
  <c r="S76" i="64"/>
  <c r="T76" i="64"/>
  <c r="U76" i="64"/>
  <c r="V76" i="64"/>
  <c r="W76" i="64"/>
  <c r="X76" i="64"/>
  <c r="Y76" i="64"/>
  <c r="Z76" i="64"/>
  <c r="AA76" i="64"/>
  <c r="AB76" i="64"/>
  <c r="AC76" i="64"/>
  <c r="AD76" i="64"/>
  <c r="AE76" i="64"/>
  <c r="AF76" i="64"/>
  <c r="AG76" i="64"/>
  <c r="AH76" i="64"/>
  <c r="AI76" i="64"/>
  <c r="AJ76" i="64"/>
  <c r="AK76" i="64"/>
  <c r="AL76" i="64"/>
  <c r="AM76" i="64"/>
  <c r="AN76" i="64"/>
  <c r="A43" i="64"/>
  <c r="B43" i="64"/>
  <c r="C43" i="64"/>
  <c r="D43" i="64"/>
  <c r="A44" i="64"/>
  <c r="B44" i="64"/>
  <c r="C44" i="64"/>
  <c r="D44" i="64"/>
  <c r="A45" i="64"/>
  <c r="B45" i="64"/>
  <c r="C45" i="64"/>
  <c r="D45" i="64"/>
  <c r="A46" i="64"/>
  <c r="B46" i="64"/>
  <c r="C46" i="64"/>
  <c r="D46" i="64"/>
  <c r="A47" i="64"/>
  <c r="B47" i="64"/>
  <c r="C47" i="64"/>
  <c r="D47" i="64"/>
  <c r="A48" i="64"/>
  <c r="B48" i="64"/>
  <c r="C48" i="64"/>
  <c r="D48" i="64"/>
  <c r="A49" i="64"/>
  <c r="B49" i="64"/>
  <c r="C49" i="64"/>
  <c r="D49" i="64"/>
  <c r="A50" i="64"/>
  <c r="B50" i="64"/>
  <c r="C50" i="64"/>
  <c r="D50" i="64"/>
  <c r="A51" i="64"/>
  <c r="B51" i="64"/>
  <c r="C51" i="64"/>
  <c r="D51" i="64"/>
  <c r="A52" i="64"/>
  <c r="B52" i="64"/>
  <c r="C52" i="64"/>
  <c r="D52" i="64"/>
  <c r="A53" i="64"/>
  <c r="B53" i="64"/>
  <c r="C53" i="64"/>
  <c r="D53" i="64"/>
  <c r="A54" i="64"/>
  <c r="B54" i="64"/>
  <c r="C54" i="64"/>
  <c r="D54" i="64"/>
  <c r="A55" i="64"/>
  <c r="B55" i="64"/>
  <c r="C55" i="64"/>
  <c r="D55" i="64"/>
  <c r="A56" i="64"/>
  <c r="B56" i="64"/>
  <c r="C56" i="64"/>
  <c r="D56" i="64"/>
  <c r="A57" i="64"/>
  <c r="B57" i="64"/>
  <c r="C57" i="64"/>
  <c r="D57" i="64"/>
  <c r="A58" i="64"/>
  <c r="B58" i="64"/>
  <c r="C58" i="64"/>
  <c r="D58" i="64"/>
  <c r="A59" i="64"/>
  <c r="B59" i="64"/>
  <c r="C59" i="64"/>
  <c r="D59" i="64"/>
  <c r="A60" i="64"/>
  <c r="B60" i="64"/>
  <c r="C60" i="64"/>
  <c r="D60" i="64"/>
  <c r="A61" i="64"/>
  <c r="B61" i="64"/>
  <c r="C61" i="64"/>
  <c r="D61" i="64"/>
  <c r="A62" i="64"/>
  <c r="B62" i="64"/>
  <c r="C62" i="64"/>
  <c r="D62" i="64"/>
  <c r="A63" i="64"/>
  <c r="B63" i="64"/>
  <c r="C63" i="64"/>
  <c r="D63" i="64"/>
  <c r="A64" i="64"/>
  <c r="B64" i="64"/>
  <c r="C64" i="64"/>
  <c r="D64" i="64"/>
  <c r="A65" i="64"/>
  <c r="B65" i="64"/>
  <c r="C65" i="64"/>
  <c r="D65" i="64"/>
  <c r="A66" i="64"/>
  <c r="B66" i="64"/>
  <c r="C66" i="64"/>
  <c r="D66" i="64"/>
  <c r="A67" i="64"/>
  <c r="B67" i="64"/>
  <c r="C67" i="64"/>
  <c r="D67" i="64"/>
  <c r="A68" i="64"/>
  <c r="B68" i="64"/>
  <c r="C68" i="64"/>
  <c r="D68" i="64"/>
  <c r="A69" i="64"/>
  <c r="B69" i="64"/>
  <c r="C69" i="64"/>
  <c r="D69" i="64"/>
  <c r="A70" i="64"/>
  <c r="B70" i="64"/>
  <c r="C70" i="64"/>
  <c r="D70" i="64"/>
  <c r="E71" i="64"/>
  <c r="F71" i="64"/>
  <c r="G71" i="64"/>
  <c r="H71" i="64"/>
  <c r="I71" i="64"/>
  <c r="J71" i="64"/>
  <c r="K71" i="64"/>
  <c r="L71" i="64"/>
  <c r="M71" i="64"/>
  <c r="N71" i="64"/>
  <c r="O71" i="64"/>
  <c r="P71" i="64"/>
  <c r="Q71" i="64"/>
  <c r="R71" i="64"/>
  <c r="S71" i="64"/>
  <c r="T71" i="64"/>
  <c r="U71" i="64"/>
  <c r="V71" i="64"/>
  <c r="W71" i="64"/>
  <c r="X71" i="64"/>
  <c r="Y71" i="64"/>
  <c r="Z71" i="64"/>
  <c r="AA71" i="64"/>
  <c r="AB71" i="64"/>
  <c r="AC71" i="64"/>
  <c r="AD71" i="64"/>
  <c r="AE71" i="64"/>
  <c r="AF71" i="64"/>
  <c r="AG71" i="64"/>
  <c r="AH71" i="64"/>
  <c r="AI71" i="64"/>
  <c r="AJ71" i="64"/>
  <c r="AK71" i="64"/>
  <c r="AL71" i="64"/>
  <c r="AM71" i="64"/>
  <c r="AN71" i="64"/>
  <c r="E38" i="64"/>
  <c r="F38" i="64"/>
  <c r="G38" i="64"/>
  <c r="H38" i="64"/>
  <c r="I38" i="64"/>
  <c r="J38" i="64"/>
  <c r="K38" i="64"/>
  <c r="L38" i="64"/>
  <c r="M38" i="64"/>
  <c r="N38" i="64"/>
  <c r="O38" i="64"/>
  <c r="P38" i="64"/>
  <c r="Q38" i="64"/>
  <c r="R38" i="64"/>
  <c r="S38" i="64"/>
  <c r="T38" i="64"/>
  <c r="U38" i="64"/>
  <c r="V38" i="64"/>
  <c r="W38" i="64"/>
  <c r="X38" i="64"/>
  <c r="Y38" i="64"/>
  <c r="Z38" i="64"/>
  <c r="AA38" i="64"/>
  <c r="AB38" i="64"/>
  <c r="AC38" i="64"/>
  <c r="AD38" i="64"/>
  <c r="AE38" i="64"/>
  <c r="AF38" i="64"/>
  <c r="AG38" i="64"/>
  <c r="AH38" i="64"/>
  <c r="AI38" i="64"/>
  <c r="AJ38" i="64"/>
  <c r="AK38" i="64"/>
  <c r="AL38" i="64"/>
  <c r="AM38" i="64"/>
  <c r="AN38" i="64"/>
  <c r="D125" i="56"/>
  <c r="G125" i="56"/>
  <c r="C125" i="56"/>
  <c r="B125" i="56"/>
  <c r="A125" i="56"/>
  <c r="F91" i="56"/>
  <c r="H90" i="56"/>
  <c r="J90" i="56"/>
  <c r="L90" i="56"/>
  <c r="M90" i="56"/>
  <c r="M91" i="56"/>
  <c r="N90" i="56"/>
  <c r="Q90" i="56"/>
  <c r="R90" i="56"/>
  <c r="AD91" i="56"/>
  <c r="AC91" i="56"/>
  <c r="AA90" i="56"/>
  <c r="Z90" i="56"/>
  <c r="Y90" i="56"/>
  <c r="X90" i="56"/>
  <c r="D92" i="56"/>
  <c r="AA92" i="56"/>
  <c r="C92" i="56"/>
  <c r="B92" i="56"/>
  <c r="A92" i="56"/>
  <c r="D91" i="56"/>
  <c r="I91" i="56"/>
  <c r="C91" i="56"/>
  <c r="B91" i="56"/>
  <c r="A91" i="56"/>
  <c r="D90" i="56"/>
  <c r="I90" i="56"/>
  <c r="C90" i="56"/>
  <c r="B90" i="56"/>
  <c r="A90" i="56"/>
  <c r="AG159" i="56"/>
  <c r="AF159" i="56"/>
  <c r="AE159" i="56"/>
  <c r="AD159" i="56"/>
  <c r="AC159" i="56"/>
  <c r="AB159" i="56"/>
  <c r="AA159" i="56"/>
  <c r="Z159" i="56"/>
  <c r="Y159" i="56"/>
  <c r="X159" i="56"/>
  <c r="W159" i="56"/>
  <c r="V159" i="56"/>
  <c r="T136" i="56"/>
  <c r="S136" i="56"/>
  <c r="R136" i="56"/>
  <c r="Q136" i="56"/>
  <c r="T135" i="56"/>
  <c r="S135" i="56"/>
  <c r="R135" i="56"/>
  <c r="Q135" i="56"/>
  <c r="T134" i="56"/>
  <c r="S134" i="56"/>
  <c r="R134" i="56"/>
  <c r="Q134" i="56"/>
  <c r="T133" i="56"/>
  <c r="S133" i="56"/>
  <c r="R133" i="56"/>
  <c r="Q133" i="56"/>
  <c r="T132" i="56"/>
  <c r="S132" i="56"/>
  <c r="R132" i="56"/>
  <c r="Q132" i="56"/>
  <c r="T131" i="56"/>
  <c r="S131" i="56"/>
  <c r="R131" i="56"/>
  <c r="Q131" i="56"/>
  <c r="T130" i="56"/>
  <c r="S130" i="56"/>
  <c r="R130" i="56"/>
  <c r="Q130" i="56"/>
  <c r="T129" i="56"/>
  <c r="S129" i="56"/>
  <c r="R129" i="56"/>
  <c r="Q129" i="56"/>
  <c r="T128" i="56"/>
  <c r="S128" i="56"/>
  <c r="R128" i="56"/>
  <c r="Q128" i="56"/>
  <c r="T127" i="56"/>
  <c r="S127" i="56"/>
  <c r="R127" i="56"/>
  <c r="Q127" i="56"/>
  <c r="T119" i="56"/>
  <c r="S119" i="56"/>
  <c r="R119" i="56"/>
  <c r="Q119" i="56"/>
  <c r="AD136" i="56"/>
  <c r="AC136" i="56"/>
  <c r="AB136" i="56"/>
  <c r="AA136" i="56"/>
  <c r="Z136" i="56"/>
  <c r="Y136" i="56"/>
  <c r="X136" i="56"/>
  <c r="W136" i="56"/>
  <c r="V136" i="56"/>
  <c r="U136" i="56"/>
  <c r="AD135" i="56"/>
  <c r="AC135" i="56"/>
  <c r="AB135" i="56"/>
  <c r="AA135" i="56"/>
  <c r="Z135" i="56"/>
  <c r="Y135" i="56"/>
  <c r="X135" i="56"/>
  <c r="W135" i="56"/>
  <c r="V135" i="56"/>
  <c r="U135" i="56"/>
  <c r="AD134" i="56"/>
  <c r="AC134" i="56"/>
  <c r="AB134" i="56"/>
  <c r="AA134" i="56"/>
  <c r="Z134" i="56"/>
  <c r="Y134" i="56"/>
  <c r="X134" i="56"/>
  <c r="W134" i="56"/>
  <c r="V134" i="56"/>
  <c r="U134" i="56"/>
  <c r="AD133" i="56"/>
  <c r="AC133" i="56"/>
  <c r="AB133" i="56"/>
  <c r="AA133" i="56"/>
  <c r="Z133" i="56"/>
  <c r="Y133" i="56"/>
  <c r="X133" i="56"/>
  <c r="W133" i="56"/>
  <c r="V133" i="56"/>
  <c r="U133" i="56"/>
  <c r="AD132" i="56"/>
  <c r="AC132" i="56"/>
  <c r="AB132" i="56"/>
  <c r="AA132" i="56"/>
  <c r="Z132" i="56"/>
  <c r="Y132" i="56"/>
  <c r="X132" i="56"/>
  <c r="W132" i="56"/>
  <c r="V132" i="56"/>
  <c r="U132" i="56"/>
  <c r="AD131" i="56"/>
  <c r="AC131" i="56"/>
  <c r="AB131" i="56"/>
  <c r="AA131" i="56"/>
  <c r="Z131" i="56"/>
  <c r="Y131" i="56"/>
  <c r="X131" i="56"/>
  <c r="W131" i="56"/>
  <c r="V131" i="56"/>
  <c r="U131" i="56"/>
  <c r="AD130" i="56"/>
  <c r="AC130" i="56"/>
  <c r="AB130" i="56"/>
  <c r="AA130" i="56"/>
  <c r="Z130" i="56"/>
  <c r="Y130" i="56"/>
  <c r="X130" i="56"/>
  <c r="W130" i="56"/>
  <c r="V130" i="56"/>
  <c r="U130" i="56"/>
  <c r="AD129" i="56"/>
  <c r="AC129" i="56"/>
  <c r="AB129" i="56"/>
  <c r="AA129" i="56"/>
  <c r="Z129" i="56"/>
  <c r="Y129" i="56"/>
  <c r="X129" i="56"/>
  <c r="W129" i="56"/>
  <c r="V129" i="56"/>
  <c r="U129" i="56"/>
  <c r="AD128" i="56"/>
  <c r="AC128" i="56"/>
  <c r="AB128" i="56"/>
  <c r="AA128" i="56"/>
  <c r="Z128" i="56"/>
  <c r="Y128" i="56"/>
  <c r="X128" i="56"/>
  <c r="W128" i="56"/>
  <c r="V128" i="56"/>
  <c r="U128" i="56"/>
  <c r="AD127" i="56"/>
  <c r="AC127" i="56"/>
  <c r="AB127" i="56"/>
  <c r="AA127" i="56"/>
  <c r="Z127" i="56"/>
  <c r="Y127" i="56"/>
  <c r="X127" i="56"/>
  <c r="W127" i="56"/>
  <c r="V127" i="56"/>
  <c r="U127" i="56"/>
  <c r="AD119" i="56"/>
  <c r="AC119" i="56"/>
  <c r="AB119" i="56"/>
  <c r="AA119" i="56"/>
  <c r="Z119" i="56"/>
  <c r="Y119" i="56"/>
  <c r="X119" i="56"/>
  <c r="W119" i="56"/>
  <c r="V119" i="56"/>
  <c r="U119" i="56"/>
  <c r="AG137" i="56"/>
  <c r="AF137" i="56"/>
  <c r="AE137" i="56"/>
  <c r="AG71" i="56"/>
  <c r="AF71" i="56"/>
  <c r="AE71" i="56"/>
  <c r="AD71" i="56"/>
  <c r="AC71" i="56"/>
  <c r="AB71" i="56"/>
  <c r="AA71" i="56"/>
  <c r="Z71" i="56"/>
  <c r="Y71" i="56"/>
  <c r="X71" i="56"/>
  <c r="W71" i="56"/>
  <c r="V71" i="56"/>
  <c r="AD25" i="56"/>
  <c r="AC25" i="56"/>
  <c r="AB25" i="56"/>
  <c r="AA25" i="56"/>
  <c r="Z25" i="56"/>
  <c r="Y25" i="56"/>
  <c r="X25" i="56"/>
  <c r="W25" i="56"/>
  <c r="V25" i="56"/>
  <c r="U25" i="56"/>
  <c r="T25" i="56"/>
  <c r="S25" i="56"/>
  <c r="AD24" i="56"/>
  <c r="AC24" i="56"/>
  <c r="AB24" i="56"/>
  <c r="AB90" i="56"/>
  <c r="AA24" i="56"/>
  <c r="Z24" i="56"/>
  <c r="Y24" i="56"/>
  <c r="X24" i="56"/>
  <c r="W24" i="56"/>
  <c r="W90" i="56"/>
  <c r="V24" i="56"/>
  <c r="V90" i="56"/>
  <c r="U24" i="56"/>
  <c r="U90" i="56"/>
  <c r="T24" i="56"/>
  <c r="T90" i="56"/>
  <c r="S24" i="56"/>
  <c r="S90" i="56"/>
  <c r="AD23" i="56"/>
  <c r="AC23" i="56"/>
  <c r="AB23" i="56"/>
  <c r="AA23" i="56"/>
  <c r="Z23" i="56"/>
  <c r="Y23" i="56"/>
  <c r="X23" i="56"/>
  <c r="W23" i="56"/>
  <c r="V23" i="56"/>
  <c r="U23" i="56"/>
  <c r="T23" i="56"/>
  <c r="S23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AD21" i="56"/>
  <c r="AC21" i="56"/>
  <c r="AB21" i="56"/>
  <c r="AA21" i="56"/>
  <c r="Z21" i="56"/>
  <c r="Y21" i="56"/>
  <c r="X21" i="56"/>
  <c r="W21" i="56"/>
  <c r="V21" i="56"/>
  <c r="U21" i="56"/>
  <c r="T21" i="56"/>
  <c r="S21" i="56"/>
  <c r="AD20" i="56"/>
  <c r="AD86" i="56"/>
  <c r="AC20" i="56"/>
  <c r="AC86" i="56"/>
  <c r="AB20" i="56"/>
  <c r="AB86" i="56"/>
  <c r="AA20" i="56"/>
  <c r="AA86" i="56"/>
  <c r="Z20" i="56"/>
  <c r="Z86" i="56"/>
  <c r="Y20" i="56"/>
  <c r="Y86" i="56"/>
  <c r="X20" i="56"/>
  <c r="X86" i="56"/>
  <c r="W20" i="56"/>
  <c r="W86" i="56"/>
  <c r="V20" i="56"/>
  <c r="V86" i="56"/>
  <c r="U20" i="56"/>
  <c r="T20" i="56"/>
  <c r="S20" i="56"/>
  <c r="AD19" i="56"/>
  <c r="AC19" i="56"/>
  <c r="AB19" i="56"/>
  <c r="AA19" i="56"/>
  <c r="Z19" i="56"/>
  <c r="Y19" i="56"/>
  <c r="X19" i="56"/>
  <c r="W19" i="56"/>
  <c r="V19" i="56"/>
  <c r="U19" i="56"/>
  <c r="T19" i="56"/>
  <c r="S19" i="56"/>
  <c r="AD18" i="56"/>
  <c r="AC18" i="56"/>
  <c r="AB18" i="56"/>
  <c r="AA18" i="56"/>
  <c r="Z18" i="56"/>
  <c r="Y18" i="56"/>
  <c r="X18" i="56"/>
  <c r="W18" i="56"/>
  <c r="V18" i="56"/>
  <c r="U18" i="56"/>
  <c r="T18" i="56"/>
  <c r="S18" i="56"/>
  <c r="AD17" i="56"/>
  <c r="AC17" i="56"/>
  <c r="AB17" i="56"/>
  <c r="AA17" i="56"/>
  <c r="Z17" i="56"/>
  <c r="Y17" i="56"/>
  <c r="X17" i="56"/>
  <c r="W17" i="56"/>
  <c r="V17" i="56"/>
  <c r="U17" i="56"/>
  <c r="T17" i="56"/>
  <c r="S17" i="56"/>
  <c r="AD16" i="56"/>
  <c r="AC16" i="56"/>
  <c r="AB16" i="56"/>
  <c r="AA16" i="56"/>
  <c r="Z16" i="56"/>
  <c r="Y16" i="56"/>
  <c r="X16" i="56"/>
  <c r="W16" i="56"/>
  <c r="V16" i="56"/>
  <c r="U16" i="56"/>
  <c r="T16" i="56"/>
  <c r="S16" i="56"/>
  <c r="AD15" i="56"/>
  <c r="AC15" i="56"/>
  <c r="AB15" i="56"/>
  <c r="AA15" i="56"/>
  <c r="Z15" i="56"/>
  <c r="Y15" i="56"/>
  <c r="X15" i="56"/>
  <c r="W15" i="56"/>
  <c r="V15" i="56"/>
  <c r="U15" i="56"/>
  <c r="T15" i="56"/>
  <c r="S15" i="56"/>
  <c r="AD14" i="56"/>
  <c r="AC14" i="56"/>
  <c r="AB14" i="56"/>
  <c r="AA14" i="56"/>
  <c r="Z14" i="56"/>
  <c r="Y14" i="56"/>
  <c r="X14" i="56"/>
  <c r="W14" i="56"/>
  <c r="V14" i="56"/>
  <c r="U14" i="56"/>
  <c r="T14" i="56"/>
  <c r="S14" i="56"/>
  <c r="AD13" i="56"/>
  <c r="AC13" i="56"/>
  <c r="AB13" i="56"/>
  <c r="AA13" i="56"/>
  <c r="Z13" i="56"/>
  <c r="Y13" i="56"/>
  <c r="X13" i="56"/>
  <c r="W13" i="56"/>
  <c r="V13" i="56"/>
  <c r="U13" i="56"/>
  <c r="T13" i="56"/>
  <c r="S13" i="56"/>
  <c r="AD12" i="56"/>
  <c r="AC12" i="56"/>
  <c r="AB12" i="56"/>
  <c r="AA12" i="56"/>
  <c r="Z12" i="56"/>
  <c r="Y12" i="56"/>
  <c r="X12" i="56"/>
  <c r="W12" i="56"/>
  <c r="V12" i="56"/>
  <c r="U12" i="56"/>
  <c r="T12" i="56"/>
  <c r="S12" i="56"/>
  <c r="AD10" i="56"/>
  <c r="AC10" i="56"/>
  <c r="AB10" i="56"/>
  <c r="AA10" i="56"/>
  <c r="Z10" i="56"/>
  <c r="Y10" i="56"/>
  <c r="X10" i="56"/>
  <c r="W10" i="56"/>
  <c r="V10" i="56"/>
  <c r="U10" i="56"/>
  <c r="T10" i="56"/>
  <c r="S10" i="56"/>
  <c r="AG38" i="56"/>
  <c r="AF38" i="56"/>
  <c r="AE38" i="56"/>
  <c r="E130" i="63"/>
  <c r="F130" i="63"/>
  <c r="G130" i="63"/>
  <c r="H130" i="63"/>
  <c r="I130" i="63"/>
  <c r="J130" i="63"/>
  <c r="K130" i="63"/>
  <c r="L130" i="63"/>
  <c r="M130" i="63"/>
  <c r="N130" i="63"/>
  <c r="O130" i="63"/>
  <c r="P130" i="63"/>
  <c r="Q130" i="63"/>
  <c r="R130" i="63"/>
  <c r="S130" i="63"/>
  <c r="T130" i="63"/>
  <c r="U130" i="63"/>
  <c r="V130" i="63"/>
  <c r="W130" i="63"/>
  <c r="X130" i="63"/>
  <c r="Y130" i="63"/>
  <c r="Z130" i="63"/>
  <c r="AA130" i="63"/>
  <c r="AB130" i="63"/>
  <c r="AC130" i="63"/>
  <c r="AD130" i="63"/>
  <c r="AE130" i="63"/>
  <c r="AF130" i="63"/>
  <c r="AG130" i="63"/>
  <c r="AH130" i="63"/>
  <c r="AI130" i="63"/>
  <c r="AJ130" i="63"/>
  <c r="AK130" i="63"/>
  <c r="AL130" i="63"/>
  <c r="AM130" i="63"/>
  <c r="AN130" i="63"/>
  <c r="A96" i="63"/>
  <c r="B96" i="63"/>
  <c r="C96" i="63"/>
  <c r="D96" i="63"/>
  <c r="N96" i="63"/>
  <c r="E96" i="63"/>
  <c r="F96" i="63"/>
  <c r="G96" i="63"/>
  <c r="H96" i="63"/>
  <c r="I96" i="63"/>
  <c r="A97" i="63"/>
  <c r="B97" i="63"/>
  <c r="C97" i="63"/>
  <c r="D97" i="63"/>
  <c r="E97" i="63"/>
  <c r="A98" i="63"/>
  <c r="B98" i="63"/>
  <c r="C98" i="63"/>
  <c r="D98" i="63"/>
  <c r="N98" i="63"/>
  <c r="I98" i="63"/>
  <c r="J98" i="63"/>
  <c r="K98" i="63"/>
  <c r="L98" i="63"/>
  <c r="M98" i="63"/>
  <c r="O98" i="63"/>
  <c r="P98" i="63"/>
  <c r="Q98" i="63"/>
  <c r="Z98" i="63"/>
  <c r="AA98" i="63"/>
  <c r="AB98" i="63"/>
  <c r="AC98" i="63"/>
  <c r="AD98" i="63"/>
  <c r="AE98" i="63"/>
  <c r="AF98" i="63"/>
  <c r="AG98" i="63"/>
  <c r="A99" i="63"/>
  <c r="B99" i="63"/>
  <c r="C99" i="63"/>
  <c r="D99" i="63"/>
  <c r="E99" i="63"/>
  <c r="T99" i="63"/>
  <c r="A100" i="63"/>
  <c r="B100" i="63"/>
  <c r="C100" i="63"/>
  <c r="D100" i="63"/>
  <c r="N100" i="63"/>
  <c r="E100" i="63"/>
  <c r="F100" i="63"/>
  <c r="G100" i="63"/>
  <c r="H100" i="63"/>
  <c r="I100" i="63"/>
  <c r="J100" i="63"/>
  <c r="K100" i="63"/>
  <c r="L100" i="63"/>
  <c r="M100" i="63"/>
  <c r="O100" i="63"/>
  <c r="P100" i="63"/>
  <c r="Q100" i="63"/>
  <c r="R100" i="63"/>
  <c r="S100" i="63"/>
  <c r="T100" i="63"/>
  <c r="U100" i="63"/>
  <c r="V100" i="63"/>
  <c r="W100" i="63"/>
  <c r="X100" i="63"/>
  <c r="Y100" i="63"/>
  <c r="Z100" i="63"/>
  <c r="AA100" i="63"/>
  <c r="AB100" i="63"/>
  <c r="AC100" i="63"/>
  <c r="AD100" i="63"/>
  <c r="AE100" i="63"/>
  <c r="AF100" i="63"/>
  <c r="AG100" i="63"/>
  <c r="AH100" i="63"/>
  <c r="AI100" i="63"/>
  <c r="AJ100" i="63"/>
  <c r="AK100" i="63"/>
  <c r="AL100" i="63"/>
  <c r="AM100" i="63"/>
  <c r="AN100" i="63"/>
  <c r="A101" i="63"/>
  <c r="B101" i="63"/>
  <c r="C101" i="63"/>
  <c r="D101" i="63"/>
  <c r="E101" i="63"/>
  <c r="A102" i="63"/>
  <c r="B102" i="63"/>
  <c r="C102" i="63"/>
  <c r="D102" i="63"/>
  <c r="E102" i="63"/>
  <c r="F102" i="63"/>
  <c r="G102" i="63"/>
  <c r="H102" i="63"/>
  <c r="I102" i="63"/>
  <c r="J102" i="63"/>
  <c r="K102" i="63"/>
  <c r="L102" i="63"/>
  <c r="M102" i="63"/>
  <c r="N102" i="63"/>
  <c r="O102" i="63"/>
  <c r="P102" i="63"/>
  <c r="Q102" i="63"/>
  <c r="R102" i="63"/>
  <c r="S102" i="63"/>
  <c r="T102" i="63"/>
  <c r="U102" i="63"/>
  <c r="V102" i="63"/>
  <c r="W102" i="63"/>
  <c r="X102" i="63"/>
  <c r="Y102" i="63"/>
  <c r="Z102" i="63"/>
  <c r="AA102" i="63"/>
  <c r="AB102" i="63"/>
  <c r="AC102" i="63"/>
  <c r="AD102" i="63"/>
  <c r="AE102" i="63"/>
  <c r="AF102" i="63"/>
  <c r="AG102" i="63"/>
  <c r="AH102" i="63"/>
  <c r="AI102" i="63"/>
  <c r="AJ102" i="63"/>
  <c r="AK102" i="63"/>
  <c r="AL102" i="63"/>
  <c r="AM102" i="63"/>
  <c r="AN102" i="63"/>
  <c r="A103" i="63"/>
  <c r="B103" i="63"/>
  <c r="C103" i="63"/>
  <c r="D103" i="63"/>
  <c r="E103" i="63"/>
  <c r="T103" i="63"/>
  <c r="AJ103" i="63"/>
  <c r="A104" i="63"/>
  <c r="B104" i="63"/>
  <c r="C104" i="63"/>
  <c r="D104" i="63"/>
  <c r="N104" i="63"/>
  <c r="E104" i="63"/>
  <c r="F104" i="63"/>
  <c r="G104" i="63"/>
  <c r="H104" i="63"/>
  <c r="I104" i="63"/>
  <c r="J104" i="63"/>
  <c r="K104" i="63"/>
  <c r="L104" i="63"/>
  <c r="M104" i="63"/>
  <c r="O104" i="63"/>
  <c r="P104" i="63"/>
  <c r="Q104" i="63"/>
  <c r="R104" i="63"/>
  <c r="S104" i="63"/>
  <c r="T104" i="63"/>
  <c r="U104" i="63"/>
  <c r="V104" i="63"/>
  <c r="W104" i="63"/>
  <c r="X104" i="63"/>
  <c r="Y104" i="63"/>
  <c r="Z104" i="63"/>
  <c r="AA104" i="63"/>
  <c r="AB104" i="63"/>
  <c r="AC104" i="63"/>
  <c r="AD104" i="63"/>
  <c r="AE104" i="63"/>
  <c r="AF104" i="63"/>
  <c r="AG104" i="63"/>
  <c r="AH104" i="63"/>
  <c r="AI104" i="63"/>
  <c r="AJ104" i="63"/>
  <c r="AK104" i="63"/>
  <c r="AL104" i="63"/>
  <c r="AM104" i="63"/>
  <c r="AN104" i="63"/>
  <c r="A105" i="63"/>
  <c r="B105" i="63"/>
  <c r="C105" i="63"/>
  <c r="D105" i="63"/>
  <c r="E105" i="63"/>
  <c r="AJ105" i="63"/>
  <c r="A106" i="63"/>
  <c r="B106" i="63"/>
  <c r="C106" i="63"/>
  <c r="D106" i="63"/>
  <c r="E106" i="63"/>
  <c r="F106" i="63"/>
  <c r="G106" i="63"/>
  <c r="H106" i="63"/>
  <c r="I106" i="63"/>
  <c r="J106" i="63"/>
  <c r="K106" i="63"/>
  <c r="L106" i="63"/>
  <c r="M106" i="63"/>
  <c r="N106" i="63"/>
  <c r="O106" i="63"/>
  <c r="P106" i="63"/>
  <c r="Q106" i="63"/>
  <c r="R106" i="63"/>
  <c r="S106" i="63"/>
  <c r="T106" i="63"/>
  <c r="U106" i="63"/>
  <c r="V106" i="63"/>
  <c r="W106" i="63"/>
  <c r="X106" i="63"/>
  <c r="Y106" i="63"/>
  <c r="Z106" i="63"/>
  <c r="AA106" i="63"/>
  <c r="AB106" i="63"/>
  <c r="AC106" i="63"/>
  <c r="AD106" i="63"/>
  <c r="AE106" i="63"/>
  <c r="AF106" i="63"/>
  <c r="AG106" i="63"/>
  <c r="AH106" i="63"/>
  <c r="AI106" i="63"/>
  <c r="AJ106" i="63"/>
  <c r="AK106" i="63"/>
  <c r="AL106" i="63"/>
  <c r="AM106" i="63"/>
  <c r="AN106" i="63"/>
  <c r="A107" i="63"/>
  <c r="B107" i="63"/>
  <c r="C107" i="63"/>
  <c r="D107" i="63"/>
  <c r="E107" i="63"/>
  <c r="A108" i="63"/>
  <c r="B108" i="63"/>
  <c r="C108" i="63"/>
  <c r="D108" i="63"/>
  <c r="E108" i="63"/>
  <c r="F108" i="63"/>
  <c r="G108" i="63"/>
  <c r="H108" i="63"/>
  <c r="I108" i="63"/>
  <c r="J108" i="63"/>
  <c r="K108" i="63"/>
  <c r="L108" i="63"/>
  <c r="M108" i="63"/>
  <c r="N108" i="63"/>
  <c r="O108" i="63"/>
  <c r="P108" i="63"/>
  <c r="Q108" i="63"/>
  <c r="R108" i="63"/>
  <c r="S108" i="63"/>
  <c r="T108" i="63"/>
  <c r="U108" i="63"/>
  <c r="V108" i="63"/>
  <c r="W108" i="63"/>
  <c r="X108" i="63"/>
  <c r="Y108" i="63"/>
  <c r="Z108" i="63"/>
  <c r="AA108" i="63"/>
  <c r="AB108" i="63"/>
  <c r="AC108" i="63"/>
  <c r="AD108" i="63"/>
  <c r="AE108" i="63"/>
  <c r="AF108" i="63"/>
  <c r="AG108" i="63"/>
  <c r="AH108" i="63"/>
  <c r="AI108" i="63"/>
  <c r="AJ108" i="63"/>
  <c r="AK108" i="63"/>
  <c r="AL108" i="63"/>
  <c r="AM108" i="63"/>
  <c r="AN108" i="63"/>
  <c r="A109" i="63"/>
  <c r="B109" i="63"/>
  <c r="C109" i="63"/>
  <c r="D109" i="63"/>
  <c r="E109" i="63"/>
  <c r="AJ109" i="63"/>
  <c r="A110" i="63"/>
  <c r="B110" i="63"/>
  <c r="C110" i="63"/>
  <c r="D110" i="63"/>
  <c r="E110" i="63"/>
  <c r="F110" i="63"/>
  <c r="G110" i="63"/>
  <c r="H110" i="63"/>
  <c r="I110" i="63"/>
  <c r="J110" i="63"/>
  <c r="K110" i="63"/>
  <c r="L110" i="63"/>
  <c r="M110" i="63"/>
  <c r="N110" i="63"/>
  <c r="O110" i="63"/>
  <c r="P110" i="63"/>
  <c r="Q110" i="63"/>
  <c r="R110" i="63"/>
  <c r="S110" i="63"/>
  <c r="T110" i="63"/>
  <c r="U110" i="63"/>
  <c r="V110" i="63"/>
  <c r="W110" i="63"/>
  <c r="X110" i="63"/>
  <c r="Y110" i="63"/>
  <c r="Z110" i="63"/>
  <c r="AA110" i="63"/>
  <c r="AB110" i="63"/>
  <c r="AC110" i="63"/>
  <c r="AD110" i="63"/>
  <c r="AE110" i="63"/>
  <c r="AF110" i="63"/>
  <c r="AG110" i="63"/>
  <c r="AH110" i="63"/>
  <c r="AI110" i="63"/>
  <c r="AJ110" i="63"/>
  <c r="AK110" i="63"/>
  <c r="AL110" i="63"/>
  <c r="AM110" i="63"/>
  <c r="AN110" i="63"/>
  <c r="A76" i="63"/>
  <c r="B76" i="63"/>
  <c r="C76" i="63"/>
  <c r="D76" i="63"/>
  <c r="E76" i="63"/>
  <c r="F76" i="63"/>
  <c r="G76" i="63"/>
  <c r="H76" i="63"/>
  <c r="I76" i="63"/>
  <c r="J76" i="63"/>
  <c r="K76" i="63"/>
  <c r="L76" i="63"/>
  <c r="M76" i="63"/>
  <c r="N76" i="63"/>
  <c r="O76" i="63"/>
  <c r="P76" i="63"/>
  <c r="Q76" i="63"/>
  <c r="R76" i="63"/>
  <c r="S76" i="63"/>
  <c r="T76" i="63"/>
  <c r="U76" i="63"/>
  <c r="V76" i="63"/>
  <c r="W76" i="63"/>
  <c r="X76" i="63"/>
  <c r="Y76" i="63"/>
  <c r="Z76" i="63"/>
  <c r="AA76" i="63"/>
  <c r="AB76" i="63"/>
  <c r="AC76" i="63"/>
  <c r="AD76" i="63"/>
  <c r="AE76" i="63"/>
  <c r="AF76" i="63"/>
  <c r="AG76" i="63"/>
  <c r="AH76" i="63"/>
  <c r="AI76" i="63"/>
  <c r="AJ76" i="63"/>
  <c r="AK76" i="63"/>
  <c r="AL76" i="63"/>
  <c r="AM76" i="63"/>
  <c r="AN76" i="63"/>
  <c r="A77" i="63"/>
  <c r="B77" i="63"/>
  <c r="C77" i="63"/>
  <c r="D77" i="63"/>
  <c r="E77" i="63"/>
  <c r="F77" i="63"/>
  <c r="G77" i="63"/>
  <c r="H77" i="63"/>
  <c r="I77" i="63"/>
  <c r="J77" i="63"/>
  <c r="K77" i="63"/>
  <c r="L77" i="63"/>
  <c r="M77" i="63"/>
  <c r="N77" i="63"/>
  <c r="O77" i="63"/>
  <c r="P77" i="63"/>
  <c r="Q77" i="63"/>
  <c r="R77" i="63"/>
  <c r="S77" i="63"/>
  <c r="T77" i="63"/>
  <c r="U77" i="63"/>
  <c r="V77" i="63"/>
  <c r="W77" i="63"/>
  <c r="X77" i="63"/>
  <c r="Y77" i="63"/>
  <c r="Z77" i="63"/>
  <c r="AA77" i="63"/>
  <c r="AB77" i="63"/>
  <c r="AC77" i="63"/>
  <c r="AD77" i="63"/>
  <c r="AE77" i="63"/>
  <c r="AF77" i="63"/>
  <c r="AG77" i="63"/>
  <c r="AH77" i="63"/>
  <c r="AI77" i="63"/>
  <c r="AJ77" i="63"/>
  <c r="AK77" i="63"/>
  <c r="AL77" i="63"/>
  <c r="AM77" i="63"/>
  <c r="AN77" i="63"/>
  <c r="A78" i="63"/>
  <c r="B78" i="63"/>
  <c r="C78" i="63"/>
  <c r="D78" i="63"/>
  <c r="E78" i="63"/>
  <c r="F78" i="63"/>
  <c r="G78" i="63"/>
  <c r="H78" i="63"/>
  <c r="I78" i="63"/>
  <c r="J78" i="63"/>
  <c r="K78" i="63"/>
  <c r="L78" i="63"/>
  <c r="M78" i="63"/>
  <c r="N78" i="63"/>
  <c r="O78" i="63"/>
  <c r="P78" i="63"/>
  <c r="Q78" i="63"/>
  <c r="R78" i="63"/>
  <c r="S78" i="63"/>
  <c r="T78" i="63"/>
  <c r="U78" i="63"/>
  <c r="V78" i="63"/>
  <c r="W78" i="63"/>
  <c r="X78" i="63"/>
  <c r="Y78" i="63"/>
  <c r="Z78" i="63"/>
  <c r="AA78" i="63"/>
  <c r="AB78" i="63"/>
  <c r="AC78" i="63"/>
  <c r="AD78" i="63"/>
  <c r="AE78" i="63"/>
  <c r="AF78" i="63"/>
  <c r="AG78" i="63"/>
  <c r="AH78" i="63"/>
  <c r="AI78" i="63"/>
  <c r="AJ78" i="63"/>
  <c r="AK78" i="63"/>
  <c r="AL78" i="63"/>
  <c r="AM78" i="63"/>
  <c r="AN78" i="63"/>
  <c r="A79" i="63"/>
  <c r="B79" i="63"/>
  <c r="C79" i="63"/>
  <c r="D79" i="63"/>
  <c r="E79" i="63"/>
  <c r="F79" i="63"/>
  <c r="G79" i="63"/>
  <c r="H79" i="63"/>
  <c r="I79" i="63"/>
  <c r="J79" i="63"/>
  <c r="K79" i="63"/>
  <c r="L79" i="63"/>
  <c r="M79" i="63"/>
  <c r="N79" i="63"/>
  <c r="O79" i="63"/>
  <c r="P79" i="63"/>
  <c r="Q79" i="63"/>
  <c r="R79" i="63"/>
  <c r="S79" i="63"/>
  <c r="T79" i="63"/>
  <c r="U79" i="63"/>
  <c r="V79" i="63"/>
  <c r="W79" i="63"/>
  <c r="X79" i="63"/>
  <c r="Y79" i="63"/>
  <c r="Z79" i="63"/>
  <c r="AA79" i="63"/>
  <c r="AB79" i="63"/>
  <c r="AC79" i="63"/>
  <c r="AD79" i="63"/>
  <c r="AE79" i="63"/>
  <c r="AF79" i="63"/>
  <c r="AG79" i="63"/>
  <c r="AH79" i="63"/>
  <c r="AI79" i="63"/>
  <c r="AJ79" i="63"/>
  <c r="AK79" i="63"/>
  <c r="AL79" i="63"/>
  <c r="AM79" i="63"/>
  <c r="AN79" i="63"/>
  <c r="A80" i="63"/>
  <c r="B80" i="63"/>
  <c r="C80" i="63"/>
  <c r="D80" i="63"/>
  <c r="E80" i="63"/>
  <c r="F80" i="63"/>
  <c r="G80" i="63"/>
  <c r="H80" i="63"/>
  <c r="I80" i="63"/>
  <c r="J80" i="63"/>
  <c r="K80" i="63"/>
  <c r="L80" i="63"/>
  <c r="M80" i="63"/>
  <c r="N80" i="63"/>
  <c r="O80" i="63"/>
  <c r="P80" i="63"/>
  <c r="Q80" i="63"/>
  <c r="R80" i="63"/>
  <c r="S80" i="63"/>
  <c r="T80" i="63"/>
  <c r="U80" i="63"/>
  <c r="V80" i="63"/>
  <c r="W80" i="63"/>
  <c r="X80" i="63"/>
  <c r="Y80" i="63"/>
  <c r="Z80" i="63"/>
  <c r="AA80" i="63"/>
  <c r="AB80" i="63"/>
  <c r="AC80" i="63"/>
  <c r="AD80" i="63"/>
  <c r="AE80" i="63"/>
  <c r="AF80" i="63"/>
  <c r="AG80" i="63"/>
  <c r="AH80" i="63"/>
  <c r="AI80" i="63"/>
  <c r="AJ80" i="63"/>
  <c r="AK80" i="63"/>
  <c r="AL80" i="63"/>
  <c r="AM80" i="63"/>
  <c r="AN80" i="63"/>
  <c r="A81" i="63"/>
  <c r="B81" i="63"/>
  <c r="C81" i="63"/>
  <c r="D81" i="63"/>
  <c r="E81" i="63"/>
  <c r="F81" i="63"/>
  <c r="G81" i="63"/>
  <c r="H81" i="63"/>
  <c r="I81" i="63"/>
  <c r="J81" i="63"/>
  <c r="K81" i="63"/>
  <c r="L81" i="63"/>
  <c r="M81" i="63"/>
  <c r="N81" i="63"/>
  <c r="O81" i="63"/>
  <c r="P81" i="63"/>
  <c r="Q81" i="63"/>
  <c r="R81" i="63"/>
  <c r="S81" i="63"/>
  <c r="T81" i="63"/>
  <c r="U81" i="63"/>
  <c r="V81" i="63"/>
  <c r="W81" i="63"/>
  <c r="X81" i="63"/>
  <c r="Y81" i="63"/>
  <c r="Z81" i="63"/>
  <c r="AA81" i="63"/>
  <c r="AB81" i="63"/>
  <c r="AC81" i="63"/>
  <c r="AD81" i="63"/>
  <c r="AE81" i="63"/>
  <c r="AF81" i="63"/>
  <c r="AG81" i="63"/>
  <c r="AH81" i="63"/>
  <c r="AI81" i="63"/>
  <c r="AJ81" i="63"/>
  <c r="AK81" i="63"/>
  <c r="AL81" i="63"/>
  <c r="AM81" i="63"/>
  <c r="AN81" i="63"/>
  <c r="A82" i="63"/>
  <c r="B82" i="63"/>
  <c r="C82" i="63"/>
  <c r="D82" i="63"/>
  <c r="E82" i="63"/>
  <c r="F82" i="63"/>
  <c r="G82" i="63"/>
  <c r="H82" i="63"/>
  <c r="I82" i="63"/>
  <c r="J82" i="63"/>
  <c r="K82" i="63"/>
  <c r="L82" i="63"/>
  <c r="M82" i="63"/>
  <c r="N82" i="63"/>
  <c r="O82" i="63"/>
  <c r="P82" i="63"/>
  <c r="Q82" i="63"/>
  <c r="R82" i="63"/>
  <c r="S82" i="63"/>
  <c r="T82" i="63"/>
  <c r="U82" i="63"/>
  <c r="V82" i="63"/>
  <c r="W82" i="63"/>
  <c r="X82" i="63"/>
  <c r="Y82" i="63"/>
  <c r="Z82" i="63"/>
  <c r="AA82" i="63"/>
  <c r="AB82" i="63"/>
  <c r="AC82" i="63"/>
  <c r="AD82" i="63"/>
  <c r="AE82" i="63"/>
  <c r="AF82" i="63"/>
  <c r="AG82" i="63"/>
  <c r="AH82" i="63"/>
  <c r="AI82" i="63"/>
  <c r="AJ82" i="63"/>
  <c r="AK82" i="63"/>
  <c r="AL82" i="63"/>
  <c r="AM82" i="63"/>
  <c r="AN82" i="63"/>
  <c r="A83" i="63"/>
  <c r="B83" i="63"/>
  <c r="C83" i="63"/>
  <c r="D83" i="63"/>
  <c r="E83" i="63"/>
  <c r="F83" i="63"/>
  <c r="G83" i="63"/>
  <c r="H83" i="63"/>
  <c r="I83" i="63"/>
  <c r="J83" i="63"/>
  <c r="K83" i="63"/>
  <c r="L83" i="63"/>
  <c r="M83" i="63"/>
  <c r="N83" i="63"/>
  <c r="O83" i="63"/>
  <c r="P83" i="63"/>
  <c r="Q83" i="63"/>
  <c r="R83" i="63"/>
  <c r="S83" i="63"/>
  <c r="T83" i="63"/>
  <c r="U83" i="63"/>
  <c r="V83" i="63"/>
  <c r="W83" i="63"/>
  <c r="X83" i="63"/>
  <c r="Y83" i="63"/>
  <c r="Z83" i="63"/>
  <c r="AA83" i="63"/>
  <c r="AB83" i="63"/>
  <c r="AC83" i="63"/>
  <c r="AD83" i="63"/>
  <c r="AE83" i="63"/>
  <c r="AF83" i="63"/>
  <c r="AG83" i="63"/>
  <c r="AH83" i="63"/>
  <c r="AI83" i="63"/>
  <c r="AJ83" i="63"/>
  <c r="AK83" i="63"/>
  <c r="AL83" i="63"/>
  <c r="AM83" i="63"/>
  <c r="AN83" i="63"/>
  <c r="A84" i="63"/>
  <c r="B84" i="63"/>
  <c r="C84" i="63"/>
  <c r="D84" i="63"/>
  <c r="E84" i="63"/>
  <c r="F84" i="63"/>
  <c r="G84" i="63"/>
  <c r="H84" i="63"/>
  <c r="I84" i="63"/>
  <c r="J84" i="63"/>
  <c r="K84" i="63"/>
  <c r="L84" i="63"/>
  <c r="M84" i="63"/>
  <c r="N84" i="63"/>
  <c r="O84" i="63"/>
  <c r="P84" i="63"/>
  <c r="Q84" i="63"/>
  <c r="R84" i="63"/>
  <c r="S84" i="63"/>
  <c r="T84" i="63"/>
  <c r="U84" i="63"/>
  <c r="V84" i="63"/>
  <c r="W84" i="63"/>
  <c r="X84" i="63"/>
  <c r="Y84" i="63"/>
  <c r="Z84" i="63"/>
  <c r="AA84" i="63"/>
  <c r="AB84" i="63"/>
  <c r="AC84" i="63"/>
  <c r="AD84" i="63"/>
  <c r="AE84" i="63"/>
  <c r="AF84" i="63"/>
  <c r="AG84" i="63"/>
  <c r="AH84" i="63"/>
  <c r="AI84" i="63"/>
  <c r="AJ84" i="63"/>
  <c r="AK84" i="63"/>
  <c r="AL84" i="63"/>
  <c r="AM84" i="63"/>
  <c r="AN84" i="63"/>
  <c r="A85" i="63"/>
  <c r="B85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R85" i="63"/>
  <c r="S85" i="63"/>
  <c r="T85" i="63"/>
  <c r="U85" i="63"/>
  <c r="V85" i="63"/>
  <c r="W85" i="63"/>
  <c r="X85" i="63"/>
  <c r="Y85" i="63"/>
  <c r="Z85" i="63"/>
  <c r="AA85" i="63"/>
  <c r="AB85" i="63"/>
  <c r="AC85" i="63"/>
  <c r="AD85" i="63"/>
  <c r="AE85" i="63"/>
  <c r="AF85" i="63"/>
  <c r="AG85" i="63"/>
  <c r="AH85" i="63"/>
  <c r="AI85" i="63"/>
  <c r="AJ85" i="63"/>
  <c r="AK85" i="63"/>
  <c r="AL85" i="63"/>
  <c r="AM85" i="63"/>
  <c r="AN85" i="63"/>
  <c r="A86" i="63"/>
  <c r="B86" i="63"/>
  <c r="C86" i="63"/>
  <c r="D86" i="63"/>
  <c r="E86" i="63"/>
  <c r="F86" i="63"/>
  <c r="G86" i="63"/>
  <c r="H86" i="63"/>
  <c r="I86" i="63"/>
  <c r="J86" i="63"/>
  <c r="K86" i="63"/>
  <c r="L86" i="63"/>
  <c r="M86" i="63"/>
  <c r="N86" i="63"/>
  <c r="O86" i="63"/>
  <c r="P86" i="63"/>
  <c r="Q86" i="63"/>
  <c r="R86" i="63"/>
  <c r="S86" i="63"/>
  <c r="T86" i="63"/>
  <c r="U86" i="63"/>
  <c r="V86" i="63"/>
  <c r="W86" i="63"/>
  <c r="X86" i="63"/>
  <c r="Y86" i="63"/>
  <c r="Z86" i="63"/>
  <c r="AA86" i="63"/>
  <c r="AB86" i="63"/>
  <c r="AC86" i="63"/>
  <c r="AD86" i="63"/>
  <c r="AE86" i="63"/>
  <c r="AF86" i="63"/>
  <c r="AG86" i="63"/>
  <c r="AH86" i="63"/>
  <c r="AI86" i="63"/>
  <c r="AJ86" i="63"/>
  <c r="AK86" i="63"/>
  <c r="AL86" i="63"/>
  <c r="AM86" i="63"/>
  <c r="AN86" i="63"/>
  <c r="A87" i="63"/>
  <c r="B87" i="63"/>
  <c r="C87" i="63"/>
  <c r="D87" i="63"/>
  <c r="E87" i="63"/>
  <c r="F87" i="63"/>
  <c r="G87" i="63"/>
  <c r="H87" i="63"/>
  <c r="I87" i="63"/>
  <c r="J87" i="63"/>
  <c r="K87" i="63"/>
  <c r="L87" i="63"/>
  <c r="M87" i="63"/>
  <c r="N87" i="63"/>
  <c r="O87" i="63"/>
  <c r="P87" i="63"/>
  <c r="Q87" i="63"/>
  <c r="R87" i="63"/>
  <c r="S87" i="63"/>
  <c r="T87" i="63"/>
  <c r="U87" i="63"/>
  <c r="V87" i="63"/>
  <c r="W87" i="63"/>
  <c r="X87" i="63"/>
  <c r="Y87" i="63"/>
  <c r="Z87" i="63"/>
  <c r="AA87" i="63"/>
  <c r="AB87" i="63"/>
  <c r="AC87" i="63"/>
  <c r="AD87" i="63"/>
  <c r="AE87" i="63"/>
  <c r="AF87" i="63"/>
  <c r="AG87" i="63"/>
  <c r="AH87" i="63"/>
  <c r="AI87" i="63"/>
  <c r="AJ87" i="63"/>
  <c r="AK87" i="63"/>
  <c r="AL87" i="63"/>
  <c r="AM87" i="63"/>
  <c r="AN87" i="63"/>
  <c r="A88" i="63"/>
  <c r="B88" i="63"/>
  <c r="C88" i="63"/>
  <c r="D88" i="63"/>
  <c r="E88" i="63"/>
  <c r="F88" i="63"/>
  <c r="G88" i="63"/>
  <c r="H88" i="63"/>
  <c r="I88" i="63"/>
  <c r="J88" i="63"/>
  <c r="K88" i="63"/>
  <c r="L88" i="63"/>
  <c r="M88" i="63"/>
  <c r="N88" i="63"/>
  <c r="O88" i="63"/>
  <c r="P88" i="63"/>
  <c r="Q88" i="63"/>
  <c r="R88" i="63"/>
  <c r="S88" i="63"/>
  <c r="T88" i="63"/>
  <c r="U88" i="63"/>
  <c r="V88" i="63"/>
  <c r="W88" i="63"/>
  <c r="X88" i="63"/>
  <c r="Y88" i="63"/>
  <c r="Z88" i="63"/>
  <c r="AA88" i="63"/>
  <c r="AB88" i="63"/>
  <c r="AC88" i="63"/>
  <c r="AD88" i="63"/>
  <c r="AE88" i="63"/>
  <c r="AF88" i="63"/>
  <c r="AG88" i="63"/>
  <c r="AH88" i="63"/>
  <c r="AI88" i="63"/>
  <c r="AJ88" i="63"/>
  <c r="AK88" i="63"/>
  <c r="AL88" i="63"/>
  <c r="AM88" i="63"/>
  <c r="AN88" i="63"/>
  <c r="A89" i="63"/>
  <c r="B89" i="63"/>
  <c r="C89" i="63"/>
  <c r="D89" i="63"/>
  <c r="E89" i="63"/>
  <c r="F89" i="63"/>
  <c r="G89" i="63"/>
  <c r="H89" i="63"/>
  <c r="I89" i="63"/>
  <c r="J89" i="63"/>
  <c r="K89" i="63"/>
  <c r="L89" i="63"/>
  <c r="M89" i="63"/>
  <c r="N89" i="63"/>
  <c r="O89" i="63"/>
  <c r="P89" i="63"/>
  <c r="Q89" i="63"/>
  <c r="R89" i="63"/>
  <c r="S89" i="63"/>
  <c r="T89" i="63"/>
  <c r="U89" i="63"/>
  <c r="V89" i="63"/>
  <c r="W89" i="63"/>
  <c r="X89" i="63"/>
  <c r="Y89" i="63"/>
  <c r="Z89" i="63"/>
  <c r="AA89" i="63"/>
  <c r="AB89" i="63"/>
  <c r="AC89" i="63"/>
  <c r="AD89" i="63"/>
  <c r="AE89" i="63"/>
  <c r="AF89" i="63"/>
  <c r="AG89" i="63"/>
  <c r="AH89" i="63"/>
  <c r="AI89" i="63"/>
  <c r="AJ89" i="63"/>
  <c r="AK89" i="63"/>
  <c r="AL89" i="63"/>
  <c r="AM89" i="63"/>
  <c r="AN89" i="63"/>
  <c r="A90" i="63"/>
  <c r="B90" i="63"/>
  <c r="C90" i="63"/>
  <c r="D90" i="63"/>
  <c r="E90" i="63"/>
  <c r="F90" i="63"/>
  <c r="G90" i="63"/>
  <c r="H90" i="63"/>
  <c r="I90" i="63"/>
  <c r="J90" i="63"/>
  <c r="K90" i="63"/>
  <c r="L90" i="63"/>
  <c r="M90" i="63"/>
  <c r="N90" i="63"/>
  <c r="O90" i="63"/>
  <c r="P90" i="63"/>
  <c r="Q90" i="63"/>
  <c r="R90" i="63"/>
  <c r="S90" i="63"/>
  <c r="T90" i="63"/>
  <c r="U90" i="63"/>
  <c r="V90" i="63"/>
  <c r="W90" i="63"/>
  <c r="X90" i="63"/>
  <c r="Y90" i="63"/>
  <c r="Z90" i="63"/>
  <c r="AA90" i="63"/>
  <c r="AB90" i="63"/>
  <c r="AC90" i="63"/>
  <c r="AD90" i="63"/>
  <c r="AE90" i="63"/>
  <c r="AF90" i="63"/>
  <c r="AG90" i="63"/>
  <c r="AH90" i="63"/>
  <c r="AI90" i="63"/>
  <c r="AJ90" i="63"/>
  <c r="AK90" i="63"/>
  <c r="AL90" i="63"/>
  <c r="AM90" i="63"/>
  <c r="AN90" i="63"/>
  <c r="A43" i="63"/>
  <c r="B43" i="63"/>
  <c r="C43" i="63"/>
  <c r="D43" i="63"/>
  <c r="A44" i="63"/>
  <c r="B44" i="63"/>
  <c r="C44" i="63"/>
  <c r="D44" i="63"/>
  <c r="A45" i="63"/>
  <c r="B45" i="63"/>
  <c r="C45" i="63"/>
  <c r="D45" i="63"/>
  <c r="A46" i="63"/>
  <c r="B46" i="63"/>
  <c r="C46" i="63"/>
  <c r="D46" i="63"/>
  <c r="A47" i="63"/>
  <c r="B47" i="63"/>
  <c r="C47" i="63"/>
  <c r="D47" i="63"/>
  <c r="A48" i="63"/>
  <c r="B48" i="63"/>
  <c r="C48" i="63"/>
  <c r="D48" i="63"/>
  <c r="A49" i="63"/>
  <c r="B49" i="63"/>
  <c r="C49" i="63"/>
  <c r="D49" i="63"/>
  <c r="A50" i="63"/>
  <c r="B50" i="63"/>
  <c r="C50" i="63"/>
  <c r="D50" i="63"/>
  <c r="A51" i="63"/>
  <c r="B51" i="63"/>
  <c r="C51" i="63"/>
  <c r="D51" i="63"/>
  <c r="A52" i="63"/>
  <c r="B52" i="63"/>
  <c r="C52" i="63"/>
  <c r="D52" i="63"/>
  <c r="A53" i="63"/>
  <c r="B53" i="63"/>
  <c r="C53" i="63"/>
  <c r="D53" i="63"/>
  <c r="A54" i="63"/>
  <c r="B54" i="63"/>
  <c r="C54" i="63"/>
  <c r="D54" i="63"/>
  <c r="A55" i="63"/>
  <c r="B55" i="63"/>
  <c r="C55" i="63"/>
  <c r="D55" i="63"/>
  <c r="A56" i="63"/>
  <c r="B56" i="63"/>
  <c r="C56" i="63"/>
  <c r="D56" i="63"/>
  <c r="A57" i="63"/>
  <c r="B57" i="63"/>
  <c r="C57" i="63"/>
  <c r="D57" i="63"/>
  <c r="A58" i="63"/>
  <c r="B58" i="63"/>
  <c r="C58" i="63"/>
  <c r="D58" i="63"/>
  <c r="A59" i="63"/>
  <c r="B59" i="63"/>
  <c r="C59" i="63"/>
  <c r="D59" i="63"/>
  <c r="A60" i="63"/>
  <c r="B60" i="63"/>
  <c r="C60" i="63"/>
  <c r="D60" i="63"/>
  <c r="A61" i="63"/>
  <c r="B61" i="63"/>
  <c r="C61" i="63"/>
  <c r="D61" i="63"/>
  <c r="A62" i="63"/>
  <c r="B62" i="63"/>
  <c r="C62" i="63"/>
  <c r="D62" i="63"/>
  <c r="A63" i="63"/>
  <c r="B63" i="63"/>
  <c r="C63" i="63"/>
  <c r="D63" i="63"/>
  <c r="A64" i="63"/>
  <c r="B64" i="63"/>
  <c r="C64" i="63"/>
  <c r="D64" i="63"/>
  <c r="A65" i="63"/>
  <c r="B65" i="63"/>
  <c r="C65" i="63"/>
  <c r="D65" i="63"/>
  <c r="A66" i="63"/>
  <c r="B66" i="63"/>
  <c r="C66" i="63"/>
  <c r="D66" i="63"/>
  <c r="A67" i="63"/>
  <c r="B67" i="63"/>
  <c r="C67" i="63"/>
  <c r="D67" i="63"/>
  <c r="A68" i="63"/>
  <c r="B68" i="63"/>
  <c r="C68" i="63"/>
  <c r="D68" i="63"/>
  <c r="A69" i="63"/>
  <c r="B69" i="63"/>
  <c r="C69" i="63"/>
  <c r="D69" i="63"/>
  <c r="A70" i="63"/>
  <c r="B70" i="63"/>
  <c r="C70" i="63"/>
  <c r="D70" i="63"/>
  <c r="E71" i="63"/>
  <c r="F71" i="63"/>
  <c r="G71" i="63"/>
  <c r="H71" i="63"/>
  <c r="I71" i="63"/>
  <c r="J71" i="63"/>
  <c r="K71" i="63"/>
  <c r="L71" i="63"/>
  <c r="M71" i="63"/>
  <c r="N71" i="63"/>
  <c r="O71" i="63"/>
  <c r="P71" i="63"/>
  <c r="Q71" i="63"/>
  <c r="R71" i="63"/>
  <c r="S71" i="63"/>
  <c r="T71" i="63"/>
  <c r="U71" i="63"/>
  <c r="V71" i="63"/>
  <c r="W71" i="63"/>
  <c r="X71" i="63"/>
  <c r="Y71" i="63"/>
  <c r="Z71" i="63"/>
  <c r="AA71" i="63"/>
  <c r="AB71" i="63"/>
  <c r="AC71" i="63"/>
  <c r="AD71" i="63"/>
  <c r="AE71" i="63"/>
  <c r="AF71" i="63"/>
  <c r="AG71" i="63"/>
  <c r="AH71" i="63"/>
  <c r="AI71" i="63"/>
  <c r="AJ71" i="63"/>
  <c r="AK71" i="63"/>
  <c r="AL71" i="63"/>
  <c r="AM71" i="63"/>
  <c r="AN71" i="63"/>
  <c r="E38" i="63"/>
  <c r="F38" i="63"/>
  <c r="G38" i="63"/>
  <c r="H38" i="63"/>
  <c r="I38" i="63"/>
  <c r="J38" i="63"/>
  <c r="K38" i="63"/>
  <c r="L38" i="63"/>
  <c r="M38" i="63"/>
  <c r="N38" i="63"/>
  <c r="O38" i="63"/>
  <c r="P38" i="63"/>
  <c r="Q38" i="63"/>
  <c r="R38" i="63"/>
  <c r="S38" i="63"/>
  <c r="T38" i="63"/>
  <c r="U38" i="63"/>
  <c r="V38" i="63"/>
  <c r="W38" i="63"/>
  <c r="X38" i="63"/>
  <c r="Y38" i="63"/>
  <c r="Z38" i="63"/>
  <c r="AA38" i="63"/>
  <c r="AB38" i="63"/>
  <c r="AC38" i="63"/>
  <c r="AD38" i="63"/>
  <c r="AE38" i="63"/>
  <c r="AF38" i="63"/>
  <c r="AG38" i="63"/>
  <c r="AH38" i="63"/>
  <c r="AI38" i="63"/>
  <c r="AJ38" i="63"/>
  <c r="AK38" i="63"/>
  <c r="AL38" i="63"/>
  <c r="AM38" i="63"/>
  <c r="AN38" i="63"/>
  <c r="L102" i="50"/>
  <c r="L100" i="50"/>
  <c r="L91" i="50"/>
  <c r="L87" i="50"/>
  <c r="L86" i="50"/>
  <c r="AS178" i="50"/>
  <c r="AR178" i="50"/>
  <c r="AQ178" i="50"/>
  <c r="AP178" i="50"/>
  <c r="AO178" i="50"/>
  <c r="AN178" i="50"/>
  <c r="AM178" i="50"/>
  <c r="AL178" i="50"/>
  <c r="AK178" i="50"/>
  <c r="AJ178" i="50"/>
  <c r="AI178" i="50"/>
  <c r="AH178" i="50"/>
  <c r="AG178" i="50"/>
  <c r="AF178" i="50"/>
  <c r="AE178" i="50"/>
  <c r="AD178" i="50"/>
  <c r="AC178" i="50"/>
  <c r="AB178" i="50"/>
  <c r="AA178" i="50"/>
  <c r="Z178" i="50"/>
  <c r="Y178" i="50"/>
  <c r="X178" i="50"/>
  <c r="W178" i="50"/>
  <c r="V178" i="50"/>
  <c r="U178" i="50"/>
  <c r="T178" i="50"/>
  <c r="S178" i="50"/>
  <c r="R178" i="50"/>
  <c r="Q178" i="50"/>
  <c r="P178" i="50"/>
  <c r="O178" i="50"/>
  <c r="N178" i="50"/>
  <c r="M178" i="50"/>
  <c r="L178" i="50"/>
  <c r="AS79" i="50"/>
  <c r="AS151" i="50"/>
  <c r="AR79" i="50"/>
  <c r="AR151" i="50"/>
  <c r="AQ79" i="50"/>
  <c r="AQ151" i="50"/>
  <c r="AP79" i="50"/>
  <c r="AP151" i="50"/>
  <c r="AO79" i="50"/>
  <c r="AO151" i="50"/>
  <c r="AN79" i="50"/>
  <c r="AN151" i="50"/>
  <c r="AM79" i="50"/>
  <c r="AM151" i="50"/>
  <c r="AL79" i="50"/>
  <c r="AL151" i="50"/>
  <c r="AK79" i="50"/>
  <c r="AK151" i="50"/>
  <c r="AJ79" i="50"/>
  <c r="AJ151" i="50"/>
  <c r="AI79" i="50"/>
  <c r="AI151" i="50"/>
  <c r="AH79" i="50"/>
  <c r="AH151" i="50"/>
  <c r="AG79" i="50"/>
  <c r="AG151" i="50"/>
  <c r="AF79" i="50"/>
  <c r="AF151" i="50"/>
  <c r="AE79" i="50"/>
  <c r="AE151" i="50"/>
  <c r="AD79" i="50"/>
  <c r="AD151" i="50"/>
  <c r="AC79" i="50"/>
  <c r="AC151" i="50"/>
  <c r="AB79" i="50"/>
  <c r="AB151" i="50"/>
  <c r="AA79" i="50"/>
  <c r="AA151" i="50"/>
  <c r="Z79" i="50"/>
  <c r="Z151" i="50"/>
  <c r="Y79" i="50"/>
  <c r="Y151" i="50"/>
  <c r="X79" i="50"/>
  <c r="X151" i="50"/>
  <c r="W79" i="50"/>
  <c r="W151" i="50"/>
  <c r="V79" i="50"/>
  <c r="V151" i="50"/>
  <c r="U79" i="50"/>
  <c r="U151" i="50"/>
  <c r="T79" i="50"/>
  <c r="T151" i="50"/>
  <c r="S79" i="50"/>
  <c r="S151" i="50"/>
  <c r="R79" i="50"/>
  <c r="R151" i="50"/>
  <c r="Q79" i="50"/>
  <c r="Q151" i="50"/>
  <c r="P79" i="50"/>
  <c r="P151" i="50"/>
  <c r="O79" i="50"/>
  <c r="O151" i="50"/>
  <c r="N79" i="50"/>
  <c r="N151" i="50"/>
  <c r="M79" i="50"/>
  <c r="M151" i="50"/>
  <c r="L79" i="50"/>
  <c r="L151" i="50"/>
  <c r="K79" i="50"/>
  <c r="J79" i="50"/>
  <c r="I79" i="50"/>
  <c r="H79" i="50"/>
  <c r="G79" i="50"/>
  <c r="F79" i="50"/>
  <c r="E79" i="50"/>
  <c r="D78" i="50"/>
  <c r="C78" i="50"/>
  <c r="B78" i="50"/>
  <c r="A78" i="50"/>
  <c r="D77" i="50"/>
  <c r="C77" i="50"/>
  <c r="B77" i="50"/>
  <c r="AS114" i="50"/>
  <c r="AR114" i="50"/>
  <c r="AQ114" i="50"/>
  <c r="AP114" i="50"/>
  <c r="AO114" i="50"/>
  <c r="AN114" i="50"/>
  <c r="AM114" i="50"/>
  <c r="AL114" i="50"/>
  <c r="AK114" i="50"/>
  <c r="AJ114" i="50"/>
  <c r="AI114" i="50"/>
  <c r="AH114" i="50"/>
  <c r="AG114" i="50"/>
  <c r="AF114" i="50"/>
  <c r="AE114" i="50"/>
  <c r="AD114" i="50"/>
  <c r="AC114" i="50"/>
  <c r="AB114" i="50"/>
  <c r="AA114" i="50"/>
  <c r="Z114" i="50"/>
  <c r="Y114" i="50"/>
  <c r="X114" i="50"/>
  <c r="W114" i="50"/>
  <c r="V114" i="50"/>
  <c r="U114" i="50"/>
  <c r="T114" i="50"/>
  <c r="S114" i="50"/>
  <c r="R114" i="50"/>
  <c r="Q114" i="50"/>
  <c r="P114" i="50"/>
  <c r="O114" i="50"/>
  <c r="N114" i="50"/>
  <c r="M114" i="50"/>
  <c r="L114" i="50"/>
  <c r="AS113" i="50"/>
  <c r="AR113" i="50"/>
  <c r="AQ113" i="50"/>
  <c r="AP113" i="50"/>
  <c r="AO113" i="50"/>
  <c r="AN113" i="50"/>
  <c r="AM113" i="50"/>
  <c r="AL113" i="50"/>
  <c r="AK113" i="50"/>
  <c r="AJ113" i="50"/>
  <c r="AI113" i="50"/>
  <c r="AH113" i="50"/>
  <c r="AG113" i="50"/>
  <c r="AF113" i="50"/>
  <c r="AE113" i="50"/>
  <c r="AD113" i="50"/>
  <c r="AC113" i="50"/>
  <c r="AB113" i="50"/>
  <c r="AA113" i="50"/>
  <c r="Z113" i="50"/>
  <c r="Y113" i="50"/>
  <c r="X113" i="50"/>
  <c r="W113" i="50"/>
  <c r="V113" i="50"/>
  <c r="U113" i="50"/>
  <c r="T113" i="50"/>
  <c r="S113" i="50"/>
  <c r="R113" i="50"/>
  <c r="Q113" i="50"/>
  <c r="P113" i="50"/>
  <c r="O113" i="50"/>
  <c r="N113" i="50"/>
  <c r="M113" i="50"/>
  <c r="L113" i="50"/>
  <c r="AS112" i="50"/>
  <c r="AR112" i="50"/>
  <c r="AQ112" i="50"/>
  <c r="AP112" i="50"/>
  <c r="AO112" i="50"/>
  <c r="AN112" i="50"/>
  <c r="AM112" i="50"/>
  <c r="AL112" i="50"/>
  <c r="AK112" i="50"/>
  <c r="AJ112" i="50"/>
  <c r="AI112" i="50"/>
  <c r="AH112" i="50"/>
  <c r="AG112" i="50"/>
  <c r="AF112" i="50"/>
  <c r="AE112" i="50"/>
  <c r="AD112" i="50"/>
  <c r="AC112" i="50"/>
  <c r="AB112" i="50"/>
  <c r="AA112" i="50"/>
  <c r="Z112" i="50"/>
  <c r="Y112" i="50"/>
  <c r="X112" i="50"/>
  <c r="W112" i="50"/>
  <c r="V112" i="50"/>
  <c r="U112" i="50"/>
  <c r="T112" i="50"/>
  <c r="S112" i="50"/>
  <c r="R112" i="50"/>
  <c r="Q112" i="50"/>
  <c r="P112" i="50"/>
  <c r="O112" i="50"/>
  <c r="N112" i="50"/>
  <c r="M112" i="50"/>
  <c r="L112" i="50"/>
  <c r="AS111" i="50"/>
  <c r="AR111" i="50"/>
  <c r="AQ111" i="50"/>
  <c r="AP111" i="50"/>
  <c r="AO111" i="50"/>
  <c r="AN111" i="50"/>
  <c r="AM111" i="50"/>
  <c r="AL111" i="50"/>
  <c r="AK111" i="50"/>
  <c r="AJ111" i="50"/>
  <c r="AI111" i="50"/>
  <c r="AH111" i="50"/>
  <c r="AG111" i="50"/>
  <c r="AF111" i="50"/>
  <c r="AE111" i="50"/>
  <c r="AD111" i="50"/>
  <c r="AC111" i="50"/>
  <c r="AB111" i="50"/>
  <c r="AA111" i="50"/>
  <c r="Z111" i="50"/>
  <c r="Y111" i="50"/>
  <c r="X111" i="50"/>
  <c r="W111" i="50"/>
  <c r="V111" i="50"/>
  <c r="U111" i="50"/>
  <c r="T111" i="50"/>
  <c r="S111" i="50"/>
  <c r="R111" i="50"/>
  <c r="Q111" i="50"/>
  <c r="P111" i="50"/>
  <c r="O111" i="50"/>
  <c r="N111" i="50"/>
  <c r="M111" i="50"/>
  <c r="L111" i="50"/>
  <c r="AS110" i="50"/>
  <c r="AR110" i="50"/>
  <c r="AQ110" i="50"/>
  <c r="AP110" i="50"/>
  <c r="AO110" i="50"/>
  <c r="AN110" i="50"/>
  <c r="AM110" i="50"/>
  <c r="AL110" i="50"/>
  <c r="AK110" i="50"/>
  <c r="AJ110" i="50"/>
  <c r="AI110" i="50"/>
  <c r="AH110" i="50"/>
  <c r="AG110" i="50"/>
  <c r="AF110" i="50"/>
  <c r="AE110" i="50"/>
  <c r="AD110" i="50"/>
  <c r="AC110" i="50"/>
  <c r="AB110" i="50"/>
  <c r="AA110" i="50"/>
  <c r="Z110" i="50"/>
  <c r="Y110" i="50"/>
  <c r="X110" i="50"/>
  <c r="W110" i="50"/>
  <c r="V110" i="50"/>
  <c r="U110" i="50"/>
  <c r="T110" i="50"/>
  <c r="S110" i="50"/>
  <c r="R110" i="50"/>
  <c r="Q110" i="50"/>
  <c r="P110" i="50"/>
  <c r="O110" i="50"/>
  <c r="N110" i="50"/>
  <c r="M110" i="50"/>
  <c r="L110" i="50"/>
  <c r="AS109" i="50"/>
  <c r="AR109" i="50"/>
  <c r="AQ109" i="50"/>
  <c r="AP109" i="50"/>
  <c r="AO109" i="50"/>
  <c r="AN109" i="50"/>
  <c r="AM109" i="50"/>
  <c r="AL109" i="50"/>
  <c r="AK109" i="50"/>
  <c r="AJ109" i="50"/>
  <c r="AI109" i="50"/>
  <c r="AH109" i="50"/>
  <c r="AG109" i="50"/>
  <c r="AF109" i="50"/>
  <c r="AE109" i="50"/>
  <c r="AD109" i="50"/>
  <c r="AC109" i="50"/>
  <c r="AB109" i="50"/>
  <c r="AA109" i="50"/>
  <c r="Z109" i="50"/>
  <c r="Y109" i="50"/>
  <c r="X109" i="50"/>
  <c r="W109" i="50"/>
  <c r="V109" i="50"/>
  <c r="U109" i="50"/>
  <c r="T109" i="50"/>
  <c r="S109" i="50"/>
  <c r="R109" i="50"/>
  <c r="Q109" i="50"/>
  <c r="P109" i="50"/>
  <c r="O109" i="50"/>
  <c r="N109" i="50"/>
  <c r="M109" i="50"/>
  <c r="L109" i="50"/>
  <c r="AS108" i="50"/>
  <c r="AR108" i="50"/>
  <c r="AQ108" i="50"/>
  <c r="AP108" i="50"/>
  <c r="AO108" i="50"/>
  <c r="AN108" i="50"/>
  <c r="AM108" i="50"/>
  <c r="AL108" i="50"/>
  <c r="AK108" i="50"/>
  <c r="AJ108" i="50"/>
  <c r="AI108" i="50"/>
  <c r="AH108" i="50"/>
  <c r="AG108" i="50"/>
  <c r="AF108" i="50"/>
  <c r="AE108" i="50"/>
  <c r="AD108" i="50"/>
  <c r="AC108" i="50"/>
  <c r="AB108" i="50"/>
  <c r="AA108" i="50"/>
  <c r="Z108" i="50"/>
  <c r="Y108" i="50"/>
  <c r="X108" i="50"/>
  <c r="W108" i="50"/>
  <c r="V108" i="50"/>
  <c r="U108" i="50"/>
  <c r="T108" i="50"/>
  <c r="S108" i="50"/>
  <c r="R108" i="50"/>
  <c r="Q108" i="50"/>
  <c r="P108" i="50"/>
  <c r="O108" i="50"/>
  <c r="N108" i="50"/>
  <c r="M108" i="50"/>
  <c r="L108" i="50"/>
  <c r="AS107" i="50"/>
  <c r="AR107" i="50"/>
  <c r="AQ107" i="50"/>
  <c r="AP107" i="50"/>
  <c r="AO107" i="50"/>
  <c r="AN107" i="50"/>
  <c r="AM107" i="50"/>
  <c r="AL107" i="50"/>
  <c r="AK107" i="50"/>
  <c r="AJ107" i="50"/>
  <c r="AI107" i="50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AS106" i="50"/>
  <c r="AR106" i="50"/>
  <c r="AQ106" i="50"/>
  <c r="AP106" i="50"/>
  <c r="AO106" i="50"/>
  <c r="AN106" i="50"/>
  <c r="AM106" i="50"/>
  <c r="AL106" i="50"/>
  <c r="AK106" i="50"/>
  <c r="AJ106" i="50"/>
  <c r="AI106" i="50"/>
  <c r="AH106" i="50"/>
  <c r="AG106" i="50"/>
  <c r="AF106" i="50"/>
  <c r="AE106" i="50"/>
  <c r="AD106" i="50"/>
  <c r="AC106" i="50"/>
  <c r="AB106" i="50"/>
  <c r="AA106" i="50"/>
  <c r="Z106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AS105" i="50"/>
  <c r="AR105" i="50"/>
  <c r="AQ105" i="50"/>
  <c r="AP105" i="50"/>
  <c r="AO105" i="50"/>
  <c r="AN105" i="50"/>
  <c r="AM105" i="50"/>
  <c r="AL105" i="50"/>
  <c r="AK105" i="50"/>
  <c r="AJ105" i="50"/>
  <c r="AI105" i="50"/>
  <c r="AH105" i="50"/>
  <c r="AG105" i="50"/>
  <c r="AF105" i="50"/>
  <c r="AE105" i="50"/>
  <c r="AD105" i="50"/>
  <c r="AC105" i="50"/>
  <c r="AB105" i="50"/>
  <c r="AA105" i="50"/>
  <c r="Z105" i="50"/>
  <c r="Y105" i="50"/>
  <c r="X105" i="50"/>
  <c r="W105" i="50"/>
  <c r="V105" i="50"/>
  <c r="U105" i="50"/>
  <c r="T105" i="50"/>
  <c r="S105" i="50"/>
  <c r="R105" i="50"/>
  <c r="Q105" i="50"/>
  <c r="P105" i="50"/>
  <c r="O105" i="50"/>
  <c r="N105" i="50"/>
  <c r="M105" i="50"/>
  <c r="L105" i="50"/>
  <c r="AS104" i="50"/>
  <c r="AR104" i="50"/>
  <c r="AQ104" i="50"/>
  <c r="AP104" i="50"/>
  <c r="AO104" i="50"/>
  <c r="AN104" i="50"/>
  <c r="AM104" i="50"/>
  <c r="AL104" i="50"/>
  <c r="AK104" i="50"/>
  <c r="AJ104" i="50"/>
  <c r="AI104" i="50"/>
  <c r="AH104" i="50"/>
  <c r="AG104" i="50"/>
  <c r="AF104" i="50"/>
  <c r="AE104" i="50"/>
  <c r="AD104" i="50"/>
  <c r="AC104" i="50"/>
  <c r="AB104" i="50"/>
  <c r="AA104" i="50"/>
  <c r="Z104" i="50"/>
  <c r="Y104" i="50"/>
  <c r="X104" i="50"/>
  <c r="W104" i="50"/>
  <c r="V104" i="50"/>
  <c r="U104" i="50"/>
  <c r="T104" i="50"/>
  <c r="S104" i="50"/>
  <c r="R104" i="50"/>
  <c r="Q104" i="50"/>
  <c r="P104" i="50"/>
  <c r="O104" i="50"/>
  <c r="N104" i="50"/>
  <c r="M104" i="50"/>
  <c r="L104" i="50"/>
  <c r="AS103" i="50"/>
  <c r="AR103" i="50"/>
  <c r="AQ103" i="50"/>
  <c r="AP103" i="50"/>
  <c r="AO103" i="50"/>
  <c r="AN103" i="50"/>
  <c r="AM103" i="50"/>
  <c r="AL103" i="50"/>
  <c r="AK103" i="50"/>
  <c r="AJ103" i="50"/>
  <c r="AI103" i="50"/>
  <c r="AH103" i="50"/>
  <c r="AG103" i="50"/>
  <c r="AF103" i="50"/>
  <c r="AE103" i="50"/>
  <c r="AD103" i="50"/>
  <c r="AC103" i="50"/>
  <c r="AB103" i="50"/>
  <c r="AA103" i="50"/>
  <c r="Z103" i="50"/>
  <c r="Y103" i="50"/>
  <c r="X103" i="50"/>
  <c r="W103" i="50"/>
  <c r="V103" i="50"/>
  <c r="U103" i="50"/>
  <c r="T103" i="50"/>
  <c r="S103" i="50"/>
  <c r="R103" i="50"/>
  <c r="Q103" i="50"/>
  <c r="P103" i="50"/>
  <c r="O103" i="50"/>
  <c r="N103" i="50"/>
  <c r="M103" i="50"/>
  <c r="L103" i="50"/>
  <c r="AS102" i="50"/>
  <c r="AR102" i="50"/>
  <c r="AQ102" i="50"/>
  <c r="AP102" i="50"/>
  <c r="AO102" i="50"/>
  <c r="AN102" i="50"/>
  <c r="AM102" i="50"/>
  <c r="AL102" i="50"/>
  <c r="AK102" i="50"/>
  <c r="AJ102" i="50"/>
  <c r="AI102" i="50"/>
  <c r="AH102" i="50"/>
  <c r="AG102" i="50"/>
  <c r="AF102" i="50"/>
  <c r="AE102" i="50"/>
  <c r="AD102" i="50"/>
  <c r="AC102" i="50"/>
  <c r="AB102" i="50"/>
  <c r="AA102" i="50"/>
  <c r="Z102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AS101" i="50"/>
  <c r="AR101" i="50"/>
  <c r="AQ101" i="50"/>
  <c r="AP101" i="50"/>
  <c r="AO101" i="50"/>
  <c r="AN101" i="50"/>
  <c r="AM101" i="50"/>
  <c r="AL101" i="50"/>
  <c r="AK101" i="50"/>
  <c r="AJ101" i="50"/>
  <c r="AI101" i="50"/>
  <c r="AH101" i="50"/>
  <c r="AG101" i="50"/>
  <c r="AF101" i="50"/>
  <c r="AE101" i="50"/>
  <c r="AD101" i="50"/>
  <c r="AC101" i="50"/>
  <c r="AB101" i="50"/>
  <c r="AA101" i="50"/>
  <c r="Z101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AS100" i="50"/>
  <c r="AR100" i="50"/>
  <c r="AQ100" i="50"/>
  <c r="AP100" i="50"/>
  <c r="AO100" i="50"/>
  <c r="AN100" i="50"/>
  <c r="AM100" i="50"/>
  <c r="AL100" i="50"/>
  <c r="AK100" i="50"/>
  <c r="AJ100" i="50"/>
  <c r="AI100" i="50"/>
  <c r="AH100" i="50"/>
  <c r="AG100" i="50"/>
  <c r="AF100" i="50"/>
  <c r="AE100" i="50"/>
  <c r="AD100" i="50"/>
  <c r="AC100" i="50"/>
  <c r="AB100" i="50"/>
  <c r="AA100" i="50"/>
  <c r="Z100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AS99" i="50"/>
  <c r="AR99" i="50"/>
  <c r="AQ99" i="50"/>
  <c r="AP99" i="50"/>
  <c r="AO99" i="50"/>
  <c r="AN99" i="50"/>
  <c r="AM99" i="50"/>
  <c r="AL99" i="50"/>
  <c r="AK99" i="50"/>
  <c r="AJ99" i="50"/>
  <c r="AI99" i="50"/>
  <c r="AH99" i="50"/>
  <c r="AG99" i="50"/>
  <c r="AF99" i="50"/>
  <c r="AE99" i="50"/>
  <c r="AD99" i="50"/>
  <c r="AC99" i="50"/>
  <c r="AB99" i="50"/>
  <c r="AA99" i="50"/>
  <c r="Z99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AS98" i="50"/>
  <c r="AR98" i="50"/>
  <c r="AQ98" i="50"/>
  <c r="AP98" i="50"/>
  <c r="AO98" i="50"/>
  <c r="AN98" i="50"/>
  <c r="AM98" i="50"/>
  <c r="AL98" i="50"/>
  <c r="AK98" i="50"/>
  <c r="AJ98" i="50"/>
  <c r="AI98" i="50"/>
  <c r="AH98" i="50"/>
  <c r="AG98" i="50"/>
  <c r="AF98" i="50"/>
  <c r="AE98" i="50"/>
  <c r="AD98" i="50"/>
  <c r="AC98" i="50"/>
  <c r="AB98" i="50"/>
  <c r="AA98" i="50"/>
  <c r="Z98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AS97" i="50"/>
  <c r="AR97" i="50"/>
  <c r="AQ97" i="50"/>
  <c r="AP97" i="50"/>
  <c r="AO97" i="50"/>
  <c r="AN97" i="50"/>
  <c r="AM97" i="50"/>
  <c r="AL97" i="50"/>
  <c r="AK97" i="50"/>
  <c r="AJ97" i="50"/>
  <c r="AI97" i="50"/>
  <c r="AH97" i="50"/>
  <c r="AG97" i="50"/>
  <c r="AF97" i="50"/>
  <c r="AE97" i="50"/>
  <c r="AD97" i="50"/>
  <c r="AC97" i="50"/>
  <c r="AB97" i="50"/>
  <c r="AA97" i="50"/>
  <c r="Z97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AS96" i="50"/>
  <c r="AR96" i="50"/>
  <c r="AQ96" i="50"/>
  <c r="AP96" i="50"/>
  <c r="AO96" i="50"/>
  <c r="AN96" i="50"/>
  <c r="AM96" i="50"/>
  <c r="AL96" i="50"/>
  <c r="AK96" i="50"/>
  <c r="AJ96" i="50"/>
  <c r="AI96" i="50"/>
  <c r="AH96" i="50"/>
  <c r="AG96" i="50"/>
  <c r="AF96" i="50"/>
  <c r="AE96" i="50"/>
  <c r="AD96" i="50"/>
  <c r="AC96" i="50"/>
  <c r="AB96" i="50"/>
  <c r="AA96" i="50"/>
  <c r="Z96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AS95" i="50"/>
  <c r="AR95" i="50"/>
  <c r="AQ95" i="50"/>
  <c r="AP95" i="50"/>
  <c r="AO95" i="50"/>
  <c r="AN95" i="50"/>
  <c r="AM95" i="50"/>
  <c r="AL95" i="50"/>
  <c r="AK95" i="50"/>
  <c r="AJ95" i="50"/>
  <c r="AI95" i="50"/>
  <c r="AH95" i="50"/>
  <c r="AG95" i="50"/>
  <c r="AF95" i="50"/>
  <c r="AE95" i="50"/>
  <c r="AD95" i="50"/>
  <c r="AC95" i="50"/>
  <c r="AB95" i="50"/>
  <c r="AA95" i="50"/>
  <c r="Z95" i="50"/>
  <c r="Y95" i="50"/>
  <c r="X95" i="50"/>
  <c r="W95" i="50"/>
  <c r="V95" i="50"/>
  <c r="U95" i="50"/>
  <c r="T95" i="50"/>
  <c r="S95" i="50"/>
  <c r="R95" i="50"/>
  <c r="Q95" i="50"/>
  <c r="P95" i="50"/>
  <c r="O95" i="50"/>
  <c r="N95" i="50"/>
  <c r="M95" i="50"/>
  <c r="L95" i="50"/>
  <c r="AS94" i="50"/>
  <c r="AR94" i="50"/>
  <c r="AQ94" i="50"/>
  <c r="AP94" i="50"/>
  <c r="AO94" i="50"/>
  <c r="AN94" i="50"/>
  <c r="AM94" i="50"/>
  <c r="AL94" i="50"/>
  <c r="AK94" i="50"/>
  <c r="AJ94" i="50"/>
  <c r="AI94" i="50"/>
  <c r="AH94" i="50"/>
  <c r="AG94" i="50"/>
  <c r="AF94" i="50"/>
  <c r="AE94" i="50"/>
  <c r="AD94" i="50"/>
  <c r="AC94" i="50"/>
  <c r="AB94" i="50"/>
  <c r="AA94" i="50"/>
  <c r="Z94" i="50"/>
  <c r="Y94" i="50"/>
  <c r="X94" i="50"/>
  <c r="W94" i="50"/>
  <c r="V94" i="50"/>
  <c r="U94" i="50"/>
  <c r="T94" i="50"/>
  <c r="S94" i="50"/>
  <c r="R94" i="50"/>
  <c r="Q94" i="50"/>
  <c r="P94" i="50"/>
  <c r="O94" i="50"/>
  <c r="N94" i="50"/>
  <c r="M94" i="50"/>
  <c r="L94" i="50"/>
  <c r="AS93" i="50"/>
  <c r="AR93" i="50"/>
  <c r="AQ93" i="50"/>
  <c r="AP93" i="50"/>
  <c r="AO93" i="50"/>
  <c r="AN93" i="50"/>
  <c r="AM93" i="50"/>
  <c r="AL93" i="50"/>
  <c r="AK93" i="50"/>
  <c r="AJ93" i="50"/>
  <c r="AI93" i="50"/>
  <c r="AH93" i="50"/>
  <c r="AG93" i="50"/>
  <c r="AF93" i="50"/>
  <c r="AE93" i="50"/>
  <c r="AD93" i="50"/>
  <c r="AC93" i="50"/>
  <c r="AB93" i="50"/>
  <c r="AA93" i="50"/>
  <c r="Z93" i="50"/>
  <c r="Y93" i="50"/>
  <c r="X93" i="50"/>
  <c r="W93" i="50"/>
  <c r="V93" i="50"/>
  <c r="U93" i="50"/>
  <c r="T93" i="50"/>
  <c r="S93" i="50"/>
  <c r="R93" i="50"/>
  <c r="Q93" i="50"/>
  <c r="P93" i="50"/>
  <c r="O93" i="50"/>
  <c r="N93" i="50"/>
  <c r="M93" i="50"/>
  <c r="L93" i="50"/>
  <c r="AS92" i="50"/>
  <c r="AR92" i="50"/>
  <c r="AQ92" i="50"/>
  <c r="AP92" i="50"/>
  <c r="AO92" i="50"/>
  <c r="AN92" i="50"/>
  <c r="AM92" i="50"/>
  <c r="AL92" i="50"/>
  <c r="AK92" i="50"/>
  <c r="AJ92" i="50"/>
  <c r="AI92" i="50"/>
  <c r="AH92" i="50"/>
  <c r="AG92" i="50"/>
  <c r="AF92" i="50"/>
  <c r="AE92" i="50"/>
  <c r="AD92" i="50"/>
  <c r="AC92" i="50"/>
  <c r="AB92" i="50"/>
  <c r="AA92" i="50"/>
  <c r="Z92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AS91" i="50"/>
  <c r="AR91" i="50"/>
  <c r="AQ91" i="50"/>
  <c r="AP91" i="50"/>
  <c r="AO91" i="50"/>
  <c r="AN91" i="50"/>
  <c r="AM91" i="50"/>
  <c r="AL91" i="50"/>
  <c r="AK91" i="50"/>
  <c r="AJ91" i="50"/>
  <c r="AI91" i="50"/>
  <c r="AH91" i="50"/>
  <c r="AG91" i="50"/>
  <c r="AF91" i="50"/>
  <c r="AE91" i="50"/>
  <c r="AD91" i="50"/>
  <c r="AC91" i="50"/>
  <c r="AB91" i="50"/>
  <c r="AA91" i="50"/>
  <c r="Z91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AS90" i="50"/>
  <c r="AR90" i="50"/>
  <c r="AQ90" i="50"/>
  <c r="AP90" i="50"/>
  <c r="AO90" i="50"/>
  <c r="AN90" i="50"/>
  <c r="AM90" i="50"/>
  <c r="AL90" i="50"/>
  <c r="AK90" i="50"/>
  <c r="AJ90" i="50"/>
  <c r="AI90" i="50"/>
  <c r="AH90" i="50"/>
  <c r="AG90" i="50"/>
  <c r="AF90" i="50"/>
  <c r="AE90" i="50"/>
  <c r="AD90" i="50"/>
  <c r="AC90" i="50"/>
  <c r="AB90" i="50"/>
  <c r="AA90" i="50"/>
  <c r="Z90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AS89" i="50"/>
  <c r="AR89" i="50"/>
  <c r="AQ89" i="50"/>
  <c r="AP89" i="50"/>
  <c r="AO89" i="50"/>
  <c r="AN89" i="50"/>
  <c r="AM89" i="50"/>
  <c r="AL89" i="50"/>
  <c r="AK89" i="50"/>
  <c r="AJ89" i="50"/>
  <c r="AI89" i="50"/>
  <c r="AH89" i="50"/>
  <c r="AG89" i="50"/>
  <c r="AF89" i="50"/>
  <c r="AE89" i="50"/>
  <c r="AD89" i="50"/>
  <c r="AC89" i="50"/>
  <c r="AB89" i="50"/>
  <c r="AA89" i="50"/>
  <c r="Z89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AS88" i="50"/>
  <c r="AR88" i="50"/>
  <c r="AQ88" i="50"/>
  <c r="AP88" i="50"/>
  <c r="AO88" i="50"/>
  <c r="AN88" i="50"/>
  <c r="AM88" i="50"/>
  <c r="AL88" i="50"/>
  <c r="AK88" i="50"/>
  <c r="AJ88" i="50"/>
  <c r="AI88" i="50"/>
  <c r="AH88" i="50"/>
  <c r="AG88" i="50"/>
  <c r="AF88" i="50"/>
  <c r="AE88" i="50"/>
  <c r="AD88" i="50"/>
  <c r="AC88" i="50"/>
  <c r="AB88" i="50"/>
  <c r="AA88" i="50"/>
  <c r="Z88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AS87" i="50"/>
  <c r="AR87" i="50"/>
  <c r="AQ87" i="50"/>
  <c r="AP87" i="50"/>
  <c r="AO87" i="50"/>
  <c r="AN87" i="50"/>
  <c r="AM87" i="50"/>
  <c r="AL87" i="50"/>
  <c r="AK87" i="50"/>
  <c r="AJ87" i="50"/>
  <c r="AI87" i="50"/>
  <c r="AH87" i="50"/>
  <c r="AG87" i="50"/>
  <c r="AF87" i="50"/>
  <c r="AE87" i="50"/>
  <c r="AD87" i="50"/>
  <c r="AC87" i="50"/>
  <c r="AB87" i="50"/>
  <c r="AA87" i="50"/>
  <c r="Z87" i="50"/>
  <c r="Y87" i="50"/>
  <c r="X87" i="50"/>
  <c r="W87" i="50"/>
  <c r="V87" i="50"/>
  <c r="U87" i="50"/>
  <c r="T87" i="50"/>
  <c r="S87" i="50"/>
  <c r="R87" i="50"/>
  <c r="Q87" i="50"/>
  <c r="P87" i="50"/>
  <c r="O87" i="50"/>
  <c r="N87" i="50"/>
  <c r="M87" i="50"/>
  <c r="AS86" i="50"/>
  <c r="AR86" i="50"/>
  <c r="AQ86" i="50"/>
  <c r="AP86" i="50"/>
  <c r="AO86" i="50"/>
  <c r="AN86" i="50"/>
  <c r="AM86" i="50"/>
  <c r="AL86" i="50"/>
  <c r="AK86" i="50"/>
  <c r="AJ86" i="50"/>
  <c r="AI86" i="50"/>
  <c r="AH86" i="50"/>
  <c r="AG86" i="50"/>
  <c r="AF86" i="50"/>
  <c r="AE86" i="50"/>
  <c r="AD86" i="50"/>
  <c r="AC86" i="50"/>
  <c r="AB86" i="50"/>
  <c r="AA86" i="50"/>
  <c r="Z86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AS85" i="50"/>
  <c r="AR85" i="50"/>
  <c r="AQ85" i="50"/>
  <c r="AP85" i="50"/>
  <c r="AO85" i="50"/>
  <c r="AN85" i="50"/>
  <c r="AM85" i="50"/>
  <c r="AL85" i="50"/>
  <c r="AK85" i="50"/>
  <c r="AJ85" i="50"/>
  <c r="AI85" i="50"/>
  <c r="AH85" i="50"/>
  <c r="AG85" i="50"/>
  <c r="AF85" i="50"/>
  <c r="AE85" i="50"/>
  <c r="AD85" i="50"/>
  <c r="AC85" i="50"/>
  <c r="AB85" i="50"/>
  <c r="AA85" i="50"/>
  <c r="Z85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AS84" i="50"/>
  <c r="AR84" i="50"/>
  <c r="AQ84" i="50"/>
  <c r="AP84" i="50"/>
  <c r="AO84" i="50"/>
  <c r="AN84" i="50"/>
  <c r="AM84" i="50"/>
  <c r="AL84" i="50"/>
  <c r="AK84" i="50"/>
  <c r="AJ84" i="50"/>
  <c r="AI84" i="50"/>
  <c r="AH84" i="50"/>
  <c r="AG84" i="50"/>
  <c r="AF84" i="50"/>
  <c r="AE84" i="50"/>
  <c r="AD84" i="50"/>
  <c r="AC84" i="50"/>
  <c r="AB84" i="50"/>
  <c r="AA84" i="50"/>
  <c r="Z84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AS152" i="50"/>
  <c r="AR152" i="50"/>
  <c r="AQ152" i="50"/>
  <c r="AP152" i="50"/>
  <c r="AO152" i="50"/>
  <c r="AN152" i="50"/>
  <c r="AM152" i="50"/>
  <c r="AL152" i="50"/>
  <c r="AK152" i="50"/>
  <c r="AJ152" i="50"/>
  <c r="AI152" i="50"/>
  <c r="AH152" i="50"/>
  <c r="AG152" i="50"/>
  <c r="AF152" i="50"/>
  <c r="AE152" i="50"/>
  <c r="AD152" i="50"/>
  <c r="AC152" i="50"/>
  <c r="AB152" i="50"/>
  <c r="AA152" i="50"/>
  <c r="Z152" i="50"/>
  <c r="Y152" i="50"/>
  <c r="X152" i="50"/>
  <c r="W152" i="50"/>
  <c r="V152" i="50"/>
  <c r="U152" i="50"/>
  <c r="T152" i="50"/>
  <c r="S152" i="50"/>
  <c r="R152" i="50"/>
  <c r="Q152" i="50"/>
  <c r="P152" i="50"/>
  <c r="O152" i="50"/>
  <c r="N152" i="50"/>
  <c r="M152" i="50"/>
  <c r="L152" i="50"/>
  <c r="AS42" i="50"/>
  <c r="AS115" i="50"/>
  <c r="AR42" i="50"/>
  <c r="AR115" i="50"/>
  <c r="AQ42" i="50"/>
  <c r="AQ115" i="50"/>
  <c r="AP42" i="50"/>
  <c r="AP115" i="50"/>
  <c r="AO42" i="50"/>
  <c r="AO115" i="50"/>
  <c r="AN42" i="50"/>
  <c r="AN115" i="50"/>
  <c r="AM42" i="50"/>
  <c r="AM115" i="50"/>
  <c r="AL42" i="50"/>
  <c r="AL115" i="50"/>
  <c r="AK42" i="50"/>
  <c r="AK115" i="50"/>
  <c r="AJ42" i="50"/>
  <c r="AJ115" i="50"/>
  <c r="AI42" i="50"/>
  <c r="AI115" i="50"/>
  <c r="AH42" i="50"/>
  <c r="AH115" i="50"/>
  <c r="AG42" i="50"/>
  <c r="AG115" i="50"/>
  <c r="AF42" i="50"/>
  <c r="AF115" i="50"/>
  <c r="AE42" i="50"/>
  <c r="AE115" i="50"/>
  <c r="AD42" i="50"/>
  <c r="AD115" i="50"/>
  <c r="AC42" i="50"/>
  <c r="AC115" i="50"/>
  <c r="AB42" i="50"/>
  <c r="AB115" i="50"/>
  <c r="AA42" i="50"/>
  <c r="AA115" i="50"/>
  <c r="Z42" i="50"/>
  <c r="Z115" i="50"/>
  <c r="Y42" i="50"/>
  <c r="Y115" i="50"/>
  <c r="X42" i="50"/>
  <c r="X115" i="50"/>
  <c r="W42" i="50"/>
  <c r="W115" i="50"/>
  <c r="V42" i="50"/>
  <c r="V115" i="50"/>
  <c r="U42" i="50"/>
  <c r="U115" i="50"/>
  <c r="T42" i="50"/>
  <c r="T115" i="50"/>
  <c r="S42" i="50"/>
  <c r="S115" i="50"/>
  <c r="R42" i="50"/>
  <c r="R115" i="50"/>
  <c r="Q42" i="50"/>
  <c r="Q115" i="50"/>
  <c r="P42" i="50"/>
  <c r="P115" i="50"/>
  <c r="O42" i="50"/>
  <c r="O115" i="50"/>
  <c r="N42" i="50"/>
  <c r="N115" i="50"/>
  <c r="M42" i="50"/>
  <c r="M115" i="50"/>
  <c r="E130" i="62"/>
  <c r="F130" i="62"/>
  <c r="G130" i="62"/>
  <c r="H130" i="62"/>
  <c r="I130" i="62"/>
  <c r="J130" i="62"/>
  <c r="K130" i="62"/>
  <c r="L130" i="62"/>
  <c r="M130" i="62"/>
  <c r="N130" i="62"/>
  <c r="O130" i="62"/>
  <c r="P130" i="62"/>
  <c r="Q130" i="62"/>
  <c r="R130" i="62"/>
  <c r="S130" i="62"/>
  <c r="T130" i="62"/>
  <c r="U130" i="62"/>
  <c r="V130" i="62"/>
  <c r="W130" i="62"/>
  <c r="X130" i="62"/>
  <c r="Y130" i="62"/>
  <c r="Z130" i="62"/>
  <c r="AA130" i="62"/>
  <c r="AB130" i="62"/>
  <c r="AC130" i="62"/>
  <c r="AD130" i="62"/>
  <c r="AE130" i="62"/>
  <c r="AF130" i="62"/>
  <c r="AG130" i="62"/>
  <c r="AH130" i="62"/>
  <c r="AI130" i="62"/>
  <c r="AJ130" i="62"/>
  <c r="AK130" i="62"/>
  <c r="AL130" i="62"/>
  <c r="AM130" i="62"/>
  <c r="AN130" i="62"/>
  <c r="A96" i="62"/>
  <c r="B96" i="62"/>
  <c r="C96" i="62"/>
  <c r="D96" i="62"/>
  <c r="N96" i="62"/>
  <c r="E96" i="62"/>
  <c r="Y96" i="62"/>
  <c r="A97" i="62"/>
  <c r="B97" i="62"/>
  <c r="C97" i="62"/>
  <c r="D97" i="62"/>
  <c r="F97" i="62"/>
  <c r="G97" i="62"/>
  <c r="A98" i="62"/>
  <c r="B98" i="62"/>
  <c r="C98" i="62"/>
  <c r="D98" i="62"/>
  <c r="N98" i="62"/>
  <c r="E98" i="62"/>
  <c r="I98" i="62"/>
  <c r="K98" i="62"/>
  <c r="L98" i="62"/>
  <c r="M98" i="62"/>
  <c r="AE98" i="62"/>
  <c r="AF98" i="62"/>
  <c r="AG98" i="62"/>
  <c r="AH98" i="62"/>
  <c r="AI98" i="62"/>
  <c r="AJ98" i="62"/>
  <c r="A99" i="62"/>
  <c r="B99" i="62"/>
  <c r="C99" i="62"/>
  <c r="D99" i="62"/>
  <c r="F99" i="62"/>
  <c r="E99" i="62"/>
  <c r="K99" i="62"/>
  <c r="AC99" i="62"/>
  <c r="AM99" i="62"/>
  <c r="A100" i="62"/>
  <c r="B100" i="62"/>
  <c r="C100" i="62"/>
  <c r="D100" i="62"/>
  <c r="N100" i="62"/>
  <c r="E100" i="62"/>
  <c r="I100" i="62"/>
  <c r="AF100" i="62"/>
  <c r="AH100" i="62"/>
  <c r="AI100" i="62"/>
  <c r="A101" i="62"/>
  <c r="B101" i="62"/>
  <c r="C101" i="62"/>
  <c r="D101" i="62"/>
  <c r="F101" i="62"/>
  <c r="G101" i="62"/>
  <c r="J101" i="62"/>
  <c r="K101" i="62"/>
  <c r="M101" i="62"/>
  <c r="T101" i="62"/>
  <c r="U101" i="62"/>
  <c r="W101" i="62"/>
  <c r="A102" i="62"/>
  <c r="B102" i="62"/>
  <c r="C102" i="62"/>
  <c r="D102" i="62"/>
  <c r="N102" i="62"/>
  <c r="A103" i="62"/>
  <c r="B103" i="62"/>
  <c r="C103" i="62"/>
  <c r="D103" i="62"/>
  <c r="F103" i="62"/>
  <c r="E103" i="62"/>
  <c r="G103" i="62"/>
  <c r="J103" i="62"/>
  <c r="K103" i="62"/>
  <c r="M103" i="62"/>
  <c r="U103" i="62"/>
  <c r="W103" i="62"/>
  <c r="Z103" i="62"/>
  <c r="AC103" i="62"/>
  <c r="A104" i="62"/>
  <c r="B104" i="62"/>
  <c r="C104" i="62"/>
  <c r="D104" i="62"/>
  <c r="N104" i="62"/>
  <c r="L104" i="62"/>
  <c r="M104" i="62"/>
  <c r="O104" i="62"/>
  <c r="P104" i="62"/>
  <c r="Q104" i="62"/>
  <c r="AC104" i="62"/>
  <c r="AE104" i="62"/>
  <c r="AF104" i="62"/>
  <c r="AK104" i="62"/>
  <c r="A105" i="62"/>
  <c r="B105" i="62"/>
  <c r="C105" i="62"/>
  <c r="D105" i="62"/>
  <c r="F105" i="62"/>
  <c r="J105" i="62"/>
  <c r="U105" i="62"/>
  <c r="A106" i="62"/>
  <c r="B106" i="62"/>
  <c r="C106" i="62"/>
  <c r="D106" i="62"/>
  <c r="N106" i="62"/>
  <c r="AC106" i="62"/>
  <c r="A107" i="62"/>
  <c r="B107" i="62"/>
  <c r="C107" i="62"/>
  <c r="D107" i="62"/>
  <c r="F107" i="62"/>
  <c r="G107" i="62"/>
  <c r="J107" i="62"/>
  <c r="T107" i="62"/>
  <c r="A108" i="62"/>
  <c r="B108" i="62"/>
  <c r="C108" i="62"/>
  <c r="D108" i="62"/>
  <c r="N108" i="62"/>
  <c r="I108" i="62"/>
  <c r="K108" i="62"/>
  <c r="L108" i="62"/>
  <c r="M108" i="62"/>
  <c r="O108" i="62"/>
  <c r="P108" i="62"/>
  <c r="Q108" i="62"/>
  <c r="R108" i="62"/>
  <c r="S108" i="62"/>
  <c r="T108" i="62"/>
  <c r="U108" i="62"/>
  <c r="Y108" i="62"/>
  <c r="AF108" i="62"/>
  <c r="AG108" i="62"/>
  <c r="AH108" i="62"/>
  <c r="AI108" i="62"/>
  <c r="AJ108" i="62"/>
  <c r="AK108" i="62"/>
  <c r="A109" i="62"/>
  <c r="B109" i="62"/>
  <c r="C109" i="62"/>
  <c r="D109" i="62"/>
  <c r="F109" i="62"/>
  <c r="E109" i="62"/>
  <c r="G109" i="62"/>
  <c r="J109" i="62"/>
  <c r="K109" i="62"/>
  <c r="M109" i="62"/>
  <c r="T109" i="62"/>
  <c r="U109" i="62"/>
  <c r="W109" i="62"/>
  <c r="Z109" i="62"/>
  <c r="AA109" i="62"/>
  <c r="AC109" i="62"/>
  <c r="AJ109" i="62"/>
  <c r="AK109" i="62"/>
  <c r="AM109" i="62"/>
  <c r="A110" i="62"/>
  <c r="B110" i="62"/>
  <c r="C110" i="62"/>
  <c r="D110" i="62"/>
  <c r="N110" i="62"/>
  <c r="E110" i="62"/>
  <c r="I110" i="62"/>
  <c r="K110" i="62"/>
  <c r="L110" i="62"/>
  <c r="M110" i="62"/>
  <c r="O110" i="62"/>
  <c r="P110" i="62"/>
  <c r="Q110" i="62"/>
  <c r="R110" i="62"/>
  <c r="S110" i="62"/>
  <c r="T110" i="62"/>
  <c r="U110" i="62"/>
  <c r="Y110" i="62"/>
  <c r="AA110" i="62"/>
  <c r="AB110" i="62"/>
  <c r="AC110" i="62"/>
  <c r="AE110" i="62"/>
  <c r="AF110" i="62"/>
  <c r="AG110" i="62"/>
  <c r="AH110" i="62"/>
  <c r="AI110" i="62"/>
  <c r="AJ110" i="62"/>
  <c r="AK110" i="62"/>
  <c r="A76" i="62"/>
  <c r="B76" i="62"/>
  <c r="C76" i="62"/>
  <c r="D76" i="62"/>
  <c r="E76" i="62"/>
  <c r="F76" i="62"/>
  <c r="G76" i="62"/>
  <c r="H76" i="62"/>
  <c r="I76" i="62"/>
  <c r="J76" i="62"/>
  <c r="K76" i="62"/>
  <c r="L76" i="62"/>
  <c r="M76" i="62"/>
  <c r="N76" i="62"/>
  <c r="O76" i="62"/>
  <c r="P76" i="62"/>
  <c r="Q76" i="62"/>
  <c r="R76" i="62"/>
  <c r="S76" i="62"/>
  <c r="T76" i="62"/>
  <c r="U76" i="62"/>
  <c r="V76" i="62"/>
  <c r="W76" i="62"/>
  <c r="X76" i="62"/>
  <c r="Y76" i="62"/>
  <c r="Z76" i="62"/>
  <c r="AA76" i="62"/>
  <c r="AB76" i="62"/>
  <c r="AC76" i="62"/>
  <c r="AD76" i="62"/>
  <c r="AE76" i="62"/>
  <c r="AF76" i="62"/>
  <c r="AG76" i="62"/>
  <c r="AH76" i="62"/>
  <c r="AI76" i="62"/>
  <c r="AJ76" i="62"/>
  <c r="AK76" i="62"/>
  <c r="AL76" i="62"/>
  <c r="AM76" i="62"/>
  <c r="AN76" i="62"/>
  <c r="A77" i="62"/>
  <c r="B77" i="62"/>
  <c r="C77" i="62"/>
  <c r="D77" i="62"/>
  <c r="E77" i="62"/>
  <c r="F77" i="62"/>
  <c r="G77" i="62"/>
  <c r="H77" i="62"/>
  <c r="I77" i="62"/>
  <c r="J77" i="62"/>
  <c r="K77" i="62"/>
  <c r="L77" i="62"/>
  <c r="M77" i="62"/>
  <c r="N77" i="62"/>
  <c r="O77" i="62"/>
  <c r="P77" i="62"/>
  <c r="Q77" i="62"/>
  <c r="R77" i="62"/>
  <c r="S77" i="62"/>
  <c r="T77" i="62"/>
  <c r="U77" i="62"/>
  <c r="V77" i="62"/>
  <c r="W77" i="62"/>
  <c r="X77" i="62"/>
  <c r="Y77" i="62"/>
  <c r="Z77" i="62"/>
  <c r="AA77" i="62"/>
  <c r="AB77" i="62"/>
  <c r="AC77" i="62"/>
  <c r="AD77" i="62"/>
  <c r="AE77" i="62"/>
  <c r="AF77" i="62"/>
  <c r="AG77" i="62"/>
  <c r="AH77" i="62"/>
  <c r="AI77" i="62"/>
  <c r="AJ77" i="62"/>
  <c r="AK77" i="62"/>
  <c r="AL77" i="62"/>
  <c r="AM77" i="62"/>
  <c r="AN77" i="62"/>
  <c r="A78" i="62"/>
  <c r="B78" i="62"/>
  <c r="C78" i="62"/>
  <c r="D78" i="62"/>
  <c r="E78" i="62"/>
  <c r="F78" i="62"/>
  <c r="G78" i="62"/>
  <c r="H78" i="62"/>
  <c r="I78" i="62"/>
  <c r="J78" i="62"/>
  <c r="K78" i="62"/>
  <c r="L78" i="62"/>
  <c r="M78" i="62"/>
  <c r="N78" i="62"/>
  <c r="O78" i="62"/>
  <c r="P78" i="62"/>
  <c r="Q78" i="62"/>
  <c r="R78" i="62"/>
  <c r="S78" i="62"/>
  <c r="T78" i="62"/>
  <c r="U78" i="62"/>
  <c r="V78" i="62"/>
  <c r="W78" i="62"/>
  <c r="X78" i="62"/>
  <c r="Y78" i="62"/>
  <c r="Z78" i="62"/>
  <c r="AA78" i="62"/>
  <c r="AB78" i="62"/>
  <c r="AC78" i="62"/>
  <c r="AD78" i="62"/>
  <c r="AE78" i="62"/>
  <c r="AF78" i="62"/>
  <c r="AG78" i="62"/>
  <c r="AH78" i="62"/>
  <c r="AI78" i="62"/>
  <c r="AJ78" i="62"/>
  <c r="AK78" i="62"/>
  <c r="AL78" i="62"/>
  <c r="AM78" i="62"/>
  <c r="AN78" i="62"/>
  <c r="A79" i="62"/>
  <c r="B79" i="62"/>
  <c r="C79" i="62"/>
  <c r="D79" i="62"/>
  <c r="E79" i="62"/>
  <c r="F79" i="62"/>
  <c r="G79" i="62"/>
  <c r="H79" i="62"/>
  <c r="I79" i="62"/>
  <c r="J79" i="62"/>
  <c r="K79" i="62"/>
  <c r="L79" i="62"/>
  <c r="M79" i="62"/>
  <c r="N79" i="62"/>
  <c r="O79" i="62"/>
  <c r="P79" i="62"/>
  <c r="Q79" i="62"/>
  <c r="R79" i="62"/>
  <c r="S79" i="62"/>
  <c r="T79" i="62"/>
  <c r="U79" i="62"/>
  <c r="V79" i="62"/>
  <c r="W79" i="62"/>
  <c r="X79" i="62"/>
  <c r="Y79" i="62"/>
  <c r="Z79" i="62"/>
  <c r="AA79" i="62"/>
  <c r="AB79" i="62"/>
  <c r="AC79" i="62"/>
  <c r="AD79" i="62"/>
  <c r="AE79" i="62"/>
  <c r="AF79" i="62"/>
  <c r="AG79" i="62"/>
  <c r="AH79" i="62"/>
  <c r="AI79" i="62"/>
  <c r="AJ79" i="62"/>
  <c r="AK79" i="62"/>
  <c r="AL79" i="62"/>
  <c r="AM79" i="62"/>
  <c r="AN79" i="62"/>
  <c r="A80" i="62"/>
  <c r="B80" i="62"/>
  <c r="C80" i="62"/>
  <c r="D80" i="62"/>
  <c r="E80" i="62"/>
  <c r="F80" i="62"/>
  <c r="G80" i="62"/>
  <c r="H80" i="62"/>
  <c r="I80" i="62"/>
  <c r="J80" i="62"/>
  <c r="K80" i="62"/>
  <c r="L80" i="62"/>
  <c r="M80" i="62"/>
  <c r="N80" i="62"/>
  <c r="O80" i="62"/>
  <c r="P80" i="62"/>
  <c r="Q80" i="62"/>
  <c r="R80" i="62"/>
  <c r="S80" i="62"/>
  <c r="T80" i="62"/>
  <c r="U80" i="62"/>
  <c r="V80" i="62"/>
  <c r="W80" i="62"/>
  <c r="X80" i="62"/>
  <c r="Y80" i="62"/>
  <c r="Z80" i="62"/>
  <c r="AA80" i="62"/>
  <c r="AB80" i="62"/>
  <c r="AC80" i="62"/>
  <c r="AD80" i="62"/>
  <c r="AE80" i="62"/>
  <c r="AF80" i="62"/>
  <c r="AG80" i="62"/>
  <c r="AH80" i="62"/>
  <c r="AI80" i="62"/>
  <c r="AJ80" i="62"/>
  <c r="AK80" i="62"/>
  <c r="AL80" i="62"/>
  <c r="AM80" i="62"/>
  <c r="AN80" i="62"/>
  <c r="A81" i="62"/>
  <c r="B81" i="62"/>
  <c r="C81" i="62"/>
  <c r="D81" i="62"/>
  <c r="E81" i="62"/>
  <c r="F81" i="62"/>
  <c r="G81" i="62"/>
  <c r="H81" i="62"/>
  <c r="I81" i="62"/>
  <c r="J81" i="62"/>
  <c r="K81" i="62"/>
  <c r="L81" i="62"/>
  <c r="M81" i="62"/>
  <c r="N81" i="62"/>
  <c r="O81" i="62"/>
  <c r="P81" i="62"/>
  <c r="Q81" i="62"/>
  <c r="R81" i="62"/>
  <c r="S81" i="62"/>
  <c r="T81" i="62"/>
  <c r="U81" i="62"/>
  <c r="V81" i="62"/>
  <c r="W81" i="62"/>
  <c r="X81" i="62"/>
  <c r="Y81" i="62"/>
  <c r="Z81" i="62"/>
  <c r="AA81" i="62"/>
  <c r="AB81" i="62"/>
  <c r="AC81" i="62"/>
  <c r="AD81" i="62"/>
  <c r="AE81" i="62"/>
  <c r="AF81" i="62"/>
  <c r="AG81" i="62"/>
  <c r="AH81" i="62"/>
  <c r="AI81" i="62"/>
  <c r="AJ81" i="62"/>
  <c r="AK81" i="62"/>
  <c r="AL81" i="62"/>
  <c r="AM81" i="62"/>
  <c r="AN81" i="62"/>
  <c r="A82" i="62"/>
  <c r="B82" i="62"/>
  <c r="C82" i="62"/>
  <c r="D82" i="62"/>
  <c r="E82" i="62"/>
  <c r="F82" i="62"/>
  <c r="G82" i="62"/>
  <c r="H82" i="62"/>
  <c r="I82" i="62"/>
  <c r="J82" i="62"/>
  <c r="K82" i="62"/>
  <c r="L82" i="62"/>
  <c r="M82" i="62"/>
  <c r="N82" i="62"/>
  <c r="O82" i="62"/>
  <c r="P82" i="62"/>
  <c r="Q82" i="62"/>
  <c r="R82" i="62"/>
  <c r="S82" i="62"/>
  <c r="T82" i="62"/>
  <c r="U82" i="62"/>
  <c r="V82" i="62"/>
  <c r="W82" i="62"/>
  <c r="X82" i="62"/>
  <c r="Y82" i="62"/>
  <c r="Z82" i="62"/>
  <c r="AA82" i="62"/>
  <c r="AB82" i="62"/>
  <c r="AC82" i="62"/>
  <c r="AD82" i="62"/>
  <c r="AE82" i="62"/>
  <c r="AF82" i="62"/>
  <c r="AG82" i="62"/>
  <c r="AH82" i="62"/>
  <c r="AI82" i="62"/>
  <c r="AJ82" i="62"/>
  <c r="AK82" i="62"/>
  <c r="AL82" i="62"/>
  <c r="AM82" i="62"/>
  <c r="AN82" i="62"/>
  <c r="A83" i="62"/>
  <c r="B83" i="62"/>
  <c r="C83" i="62"/>
  <c r="D83" i="62"/>
  <c r="E83" i="62"/>
  <c r="F83" i="62"/>
  <c r="G83" i="62"/>
  <c r="H83" i="62"/>
  <c r="I83" i="62"/>
  <c r="J83" i="62"/>
  <c r="K83" i="62"/>
  <c r="L83" i="62"/>
  <c r="M83" i="62"/>
  <c r="N83" i="62"/>
  <c r="O83" i="62"/>
  <c r="P83" i="62"/>
  <c r="Q83" i="62"/>
  <c r="R83" i="62"/>
  <c r="S83" i="62"/>
  <c r="T83" i="62"/>
  <c r="U83" i="62"/>
  <c r="V83" i="62"/>
  <c r="W83" i="62"/>
  <c r="X83" i="62"/>
  <c r="Y83" i="62"/>
  <c r="Z83" i="62"/>
  <c r="AA83" i="62"/>
  <c r="AB83" i="62"/>
  <c r="AC83" i="62"/>
  <c r="AD83" i="62"/>
  <c r="AE83" i="62"/>
  <c r="AF83" i="62"/>
  <c r="AG83" i="62"/>
  <c r="AH83" i="62"/>
  <c r="AI83" i="62"/>
  <c r="AJ83" i="62"/>
  <c r="AK83" i="62"/>
  <c r="AL83" i="62"/>
  <c r="AM83" i="62"/>
  <c r="AN83" i="62"/>
  <c r="A84" i="62"/>
  <c r="B84" i="62"/>
  <c r="C84" i="62"/>
  <c r="D84" i="62"/>
  <c r="E84" i="62"/>
  <c r="F84" i="62"/>
  <c r="G84" i="62"/>
  <c r="H84" i="62"/>
  <c r="I84" i="62"/>
  <c r="J84" i="62"/>
  <c r="K84" i="62"/>
  <c r="L84" i="62"/>
  <c r="M84" i="62"/>
  <c r="N84" i="62"/>
  <c r="O84" i="62"/>
  <c r="P84" i="62"/>
  <c r="Q84" i="62"/>
  <c r="R84" i="62"/>
  <c r="S84" i="62"/>
  <c r="T84" i="62"/>
  <c r="U84" i="62"/>
  <c r="V84" i="62"/>
  <c r="W84" i="62"/>
  <c r="X84" i="62"/>
  <c r="Y84" i="62"/>
  <c r="Z84" i="62"/>
  <c r="AA84" i="62"/>
  <c r="AB84" i="62"/>
  <c r="AC84" i="62"/>
  <c r="AD84" i="62"/>
  <c r="AE84" i="62"/>
  <c r="AF84" i="62"/>
  <c r="AG84" i="62"/>
  <c r="AH84" i="62"/>
  <c r="AI84" i="62"/>
  <c r="AJ84" i="62"/>
  <c r="AK84" i="62"/>
  <c r="AL84" i="62"/>
  <c r="AM84" i="62"/>
  <c r="AN84" i="62"/>
  <c r="A85" i="62"/>
  <c r="B85" i="62"/>
  <c r="C85" i="62"/>
  <c r="D85" i="62"/>
  <c r="E85" i="62"/>
  <c r="F85" i="62"/>
  <c r="G85" i="62"/>
  <c r="H85" i="62"/>
  <c r="I85" i="62"/>
  <c r="J85" i="62"/>
  <c r="K85" i="62"/>
  <c r="L85" i="62"/>
  <c r="M85" i="62"/>
  <c r="N85" i="62"/>
  <c r="O85" i="62"/>
  <c r="P85" i="62"/>
  <c r="Q85" i="62"/>
  <c r="R85" i="62"/>
  <c r="S85" i="62"/>
  <c r="T85" i="62"/>
  <c r="U85" i="62"/>
  <c r="V85" i="62"/>
  <c r="W85" i="62"/>
  <c r="X85" i="62"/>
  <c r="Y85" i="62"/>
  <c r="Z85" i="62"/>
  <c r="AA85" i="62"/>
  <c r="AB85" i="62"/>
  <c r="AC85" i="62"/>
  <c r="AD85" i="62"/>
  <c r="AE85" i="62"/>
  <c r="AF85" i="62"/>
  <c r="AG85" i="62"/>
  <c r="AH85" i="62"/>
  <c r="AI85" i="62"/>
  <c r="AJ85" i="62"/>
  <c r="AK85" i="62"/>
  <c r="AL85" i="62"/>
  <c r="AM85" i="62"/>
  <c r="AN85" i="62"/>
  <c r="A86" i="62"/>
  <c r="B86" i="62"/>
  <c r="C86" i="62"/>
  <c r="D86" i="62"/>
  <c r="E86" i="62"/>
  <c r="F86" i="62"/>
  <c r="G86" i="62"/>
  <c r="H86" i="62"/>
  <c r="I86" i="62"/>
  <c r="J86" i="62"/>
  <c r="K86" i="62"/>
  <c r="L86" i="62"/>
  <c r="M86" i="62"/>
  <c r="N86" i="62"/>
  <c r="O86" i="62"/>
  <c r="P86" i="62"/>
  <c r="Q86" i="62"/>
  <c r="R86" i="62"/>
  <c r="S86" i="62"/>
  <c r="T86" i="62"/>
  <c r="U86" i="62"/>
  <c r="V86" i="62"/>
  <c r="W86" i="62"/>
  <c r="X86" i="62"/>
  <c r="Y86" i="62"/>
  <c r="Z86" i="62"/>
  <c r="AA86" i="62"/>
  <c r="AB86" i="62"/>
  <c r="AC86" i="62"/>
  <c r="AD86" i="62"/>
  <c r="AE86" i="62"/>
  <c r="AF86" i="62"/>
  <c r="AG86" i="62"/>
  <c r="AH86" i="62"/>
  <c r="AI86" i="62"/>
  <c r="AJ86" i="62"/>
  <c r="AK86" i="62"/>
  <c r="AL86" i="62"/>
  <c r="AM86" i="62"/>
  <c r="AN86" i="62"/>
  <c r="A87" i="62"/>
  <c r="B87" i="62"/>
  <c r="C87" i="62"/>
  <c r="D87" i="62"/>
  <c r="E87" i="62"/>
  <c r="F87" i="62"/>
  <c r="G87" i="62"/>
  <c r="H87" i="62"/>
  <c r="I87" i="62"/>
  <c r="J87" i="62"/>
  <c r="K87" i="62"/>
  <c r="L87" i="62"/>
  <c r="M87" i="62"/>
  <c r="N87" i="62"/>
  <c r="O87" i="62"/>
  <c r="P87" i="62"/>
  <c r="Q87" i="62"/>
  <c r="R87" i="62"/>
  <c r="S87" i="62"/>
  <c r="T87" i="62"/>
  <c r="U87" i="62"/>
  <c r="V87" i="62"/>
  <c r="W87" i="62"/>
  <c r="X87" i="62"/>
  <c r="Y87" i="62"/>
  <c r="Z87" i="62"/>
  <c r="AA87" i="62"/>
  <c r="AB87" i="62"/>
  <c r="AC87" i="62"/>
  <c r="AD87" i="62"/>
  <c r="AE87" i="62"/>
  <c r="AF87" i="62"/>
  <c r="AG87" i="62"/>
  <c r="AH87" i="62"/>
  <c r="AI87" i="62"/>
  <c r="AJ87" i="62"/>
  <c r="AK87" i="62"/>
  <c r="AL87" i="62"/>
  <c r="AM87" i="62"/>
  <c r="AN87" i="62"/>
  <c r="A88" i="62"/>
  <c r="B88" i="62"/>
  <c r="C88" i="62"/>
  <c r="D88" i="62"/>
  <c r="E88" i="62"/>
  <c r="F88" i="62"/>
  <c r="G88" i="62"/>
  <c r="H88" i="62"/>
  <c r="I88" i="62"/>
  <c r="J88" i="62"/>
  <c r="K88" i="62"/>
  <c r="L88" i="62"/>
  <c r="M88" i="62"/>
  <c r="N88" i="62"/>
  <c r="O88" i="62"/>
  <c r="P88" i="62"/>
  <c r="Q88" i="62"/>
  <c r="R88" i="62"/>
  <c r="S88" i="62"/>
  <c r="T88" i="62"/>
  <c r="U88" i="62"/>
  <c r="V88" i="62"/>
  <c r="W88" i="62"/>
  <c r="X88" i="62"/>
  <c r="Y88" i="62"/>
  <c r="Z88" i="62"/>
  <c r="AA88" i="62"/>
  <c r="AB88" i="62"/>
  <c r="AC88" i="62"/>
  <c r="AD88" i="62"/>
  <c r="AE88" i="62"/>
  <c r="AF88" i="62"/>
  <c r="AG88" i="62"/>
  <c r="AH88" i="62"/>
  <c r="AI88" i="62"/>
  <c r="AJ88" i="62"/>
  <c r="AK88" i="62"/>
  <c r="AL88" i="62"/>
  <c r="AM88" i="62"/>
  <c r="AN88" i="62"/>
  <c r="A89" i="62"/>
  <c r="B89" i="62"/>
  <c r="C89" i="62"/>
  <c r="D89" i="62"/>
  <c r="E89" i="62"/>
  <c r="F89" i="62"/>
  <c r="G89" i="62"/>
  <c r="H89" i="62"/>
  <c r="I89" i="62"/>
  <c r="J89" i="62"/>
  <c r="K89" i="62"/>
  <c r="L89" i="62"/>
  <c r="M89" i="62"/>
  <c r="N89" i="62"/>
  <c r="O89" i="62"/>
  <c r="P89" i="62"/>
  <c r="Q89" i="62"/>
  <c r="R89" i="62"/>
  <c r="S89" i="62"/>
  <c r="T89" i="62"/>
  <c r="U89" i="62"/>
  <c r="V89" i="62"/>
  <c r="W89" i="62"/>
  <c r="X89" i="62"/>
  <c r="Y89" i="62"/>
  <c r="Z89" i="62"/>
  <c r="AA89" i="62"/>
  <c r="AB89" i="62"/>
  <c r="AC89" i="62"/>
  <c r="AD89" i="62"/>
  <c r="AE89" i="62"/>
  <c r="AF89" i="62"/>
  <c r="AG89" i="62"/>
  <c r="AH89" i="62"/>
  <c r="AI89" i="62"/>
  <c r="AJ89" i="62"/>
  <c r="AK89" i="62"/>
  <c r="AL89" i="62"/>
  <c r="AM89" i="62"/>
  <c r="AN89" i="62"/>
  <c r="A90" i="62"/>
  <c r="B90" i="62"/>
  <c r="C90" i="62"/>
  <c r="D90" i="62"/>
  <c r="E90" i="62"/>
  <c r="F90" i="62"/>
  <c r="G90" i="62"/>
  <c r="H90" i="62"/>
  <c r="I90" i="62"/>
  <c r="J90" i="62"/>
  <c r="K90" i="62"/>
  <c r="L90" i="62"/>
  <c r="M90" i="62"/>
  <c r="N90" i="62"/>
  <c r="O90" i="62"/>
  <c r="P90" i="62"/>
  <c r="Q90" i="62"/>
  <c r="R90" i="62"/>
  <c r="S90" i="62"/>
  <c r="T90" i="62"/>
  <c r="U90" i="62"/>
  <c r="V90" i="62"/>
  <c r="W90" i="62"/>
  <c r="X90" i="62"/>
  <c r="Y90" i="62"/>
  <c r="Z90" i="62"/>
  <c r="AA90" i="62"/>
  <c r="AB90" i="62"/>
  <c r="AC90" i="62"/>
  <c r="AD90" i="62"/>
  <c r="AE90" i="62"/>
  <c r="AF90" i="62"/>
  <c r="AG90" i="62"/>
  <c r="AH90" i="62"/>
  <c r="AI90" i="62"/>
  <c r="AJ90" i="62"/>
  <c r="AK90" i="62"/>
  <c r="AL90" i="62"/>
  <c r="AM90" i="62"/>
  <c r="AN90" i="62"/>
  <c r="A43" i="62"/>
  <c r="B43" i="62"/>
  <c r="C43" i="62"/>
  <c r="D43" i="62"/>
  <c r="A44" i="62"/>
  <c r="B44" i="62"/>
  <c r="C44" i="62"/>
  <c r="D44" i="62"/>
  <c r="A45" i="62"/>
  <c r="B45" i="62"/>
  <c r="C45" i="62"/>
  <c r="D45" i="62"/>
  <c r="A46" i="62"/>
  <c r="B46" i="62"/>
  <c r="C46" i="62"/>
  <c r="D46" i="62"/>
  <c r="A47" i="62"/>
  <c r="B47" i="62"/>
  <c r="C47" i="62"/>
  <c r="D47" i="62"/>
  <c r="A48" i="62"/>
  <c r="B48" i="62"/>
  <c r="C48" i="62"/>
  <c r="D48" i="62"/>
  <c r="A49" i="62"/>
  <c r="B49" i="62"/>
  <c r="C49" i="62"/>
  <c r="D49" i="62"/>
  <c r="A50" i="62"/>
  <c r="B50" i="62"/>
  <c r="C50" i="62"/>
  <c r="D50" i="62"/>
  <c r="A51" i="62"/>
  <c r="B51" i="62"/>
  <c r="C51" i="62"/>
  <c r="D51" i="62"/>
  <c r="A52" i="62"/>
  <c r="B52" i="62"/>
  <c r="C52" i="62"/>
  <c r="D52" i="62"/>
  <c r="A53" i="62"/>
  <c r="B53" i="62"/>
  <c r="C53" i="62"/>
  <c r="D53" i="62"/>
  <c r="A54" i="62"/>
  <c r="B54" i="62"/>
  <c r="C54" i="62"/>
  <c r="D54" i="62"/>
  <c r="A55" i="62"/>
  <c r="B55" i="62"/>
  <c r="C55" i="62"/>
  <c r="D55" i="62"/>
  <c r="A56" i="62"/>
  <c r="B56" i="62"/>
  <c r="C56" i="62"/>
  <c r="D56" i="62"/>
  <c r="A57" i="62"/>
  <c r="B57" i="62"/>
  <c r="C57" i="62"/>
  <c r="D57" i="62"/>
  <c r="A58" i="62"/>
  <c r="B58" i="62"/>
  <c r="C58" i="62"/>
  <c r="D58" i="62"/>
  <c r="A59" i="62"/>
  <c r="B59" i="62"/>
  <c r="C59" i="62"/>
  <c r="D59" i="62"/>
  <c r="A60" i="62"/>
  <c r="B60" i="62"/>
  <c r="C60" i="62"/>
  <c r="D60" i="62"/>
  <c r="A61" i="62"/>
  <c r="B61" i="62"/>
  <c r="C61" i="62"/>
  <c r="D61" i="62"/>
  <c r="A62" i="62"/>
  <c r="B62" i="62"/>
  <c r="C62" i="62"/>
  <c r="D62" i="62"/>
  <c r="A63" i="62"/>
  <c r="B63" i="62"/>
  <c r="C63" i="62"/>
  <c r="D63" i="62"/>
  <c r="A64" i="62"/>
  <c r="B64" i="62"/>
  <c r="C64" i="62"/>
  <c r="D64" i="62"/>
  <c r="A65" i="62"/>
  <c r="B65" i="62"/>
  <c r="C65" i="62"/>
  <c r="D65" i="62"/>
  <c r="A66" i="62"/>
  <c r="B66" i="62"/>
  <c r="C66" i="62"/>
  <c r="D66" i="62"/>
  <c r="A67" i="62"/>
  <c r="B67" i="62"/>
  <c r="C67" i="62"/>
  <c r="D67" i="62"/>
  <c r="A68" i="62"/>
  <c r="B68" i="62"/>
  <c r="C68" i="62"/>
  <c r="D68" i="62"/>
  <c r="A69" i="62"/>
  <c r="B69" i="62"/>
  <c r="C69" i="62"/>
  <c r="D69" i="62"/>
  <c r="A70" i="62"/>
  <c r="B70" i="62"/>
  <c r="C70" i="62"/>
  <c r="D70" i="62"/>
  <c r="E71" i="62"/>
  <c r="F71" i="62"/>
  <c r="G71" i="62"/>
  <c r="H71" i="62"/>
  <c r="I71" i="62"/>
  <c r="J71" i="62"/>
  <c r="K71" i="62"/>
  <c r="L71" i="62"/>
  <c r="M71" i="62"/>
  <c r="N71" i="62"/>
  <c r="O71" i="62"/>
  <c r="P71" i="62"/>
  <c r="Q71" i="62"/>
  <c r="R71" i="62"/>
  <c r="S71" i="62"/>
  <c r="T71" i="62"/>
  <c r="U71" i="62"/>
  <c r="V71" i="62"/>
  <c r="W71" i="62"/>
  <c r="X71" i="62"/>
  <c r="Y71" i="62"/>
  <c r="Z71" i="62"/>
  <c r="AA71" i="62"/>
  <c r="AB71" i="62"/>
  <c r="AC71" i="62"/>
  <c r="AD71" i="62"/>
  <c r="AE71" i="62"/>
  <c r="AF71" i="62"/>
  <c r="AG71" i="62"/>
  <c r="AH71" i="62"/>
  <c r="AI71" i="62"/>
  <c r="AJ71" i="62"/>
  <c r="AK71" i="62"/>
  <c r="AL71" i="62"/>
  <c r="AM71" i="62"/>
  <c r="AN71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N71" i="61"/>
  <c r="AM71" i="61"/>
  <c r="AL71" i="61"/>
  <c r="AK71" i="61"/>
  <c r="AJ71" i="61"/>
  <c r="AI71" i="61"/>
  <c r="AH71" i="61"/>
  <c r="AG71" i="61"/>
  <c r="AF71" i="61"/>
  <c r="AE71" i="61"/>
  <c r="AD71" i="61"/>
  <c r="AC71" i="61"/>
  <c r="AB71" i="61"/>
  <c r="AA71" i="61"/>
  <c r="Z71" i="61"/>
  <c r="Y71" i="61"/>
  <c r="X71" i="61"/>
  <c r="W71" i="61"/>
  <c r="V71" i="61"/>
  <c r="U71" i="61"/>
  <c r="T71" i="61"/>
  <c r="S71" i="61"/>
  <c r="R71" i="61"/>
  <c r="Q71" i="61"/>
  <c r="P71" i="61"/>
  <c r="O71" i="61"/>
  <c r="N71" i="61"/>
  <c r="D76" i="61"/>
  <c r="AN90" i="61"/>
  <c r="AM90" i="61"/>
  <c r="AL90" i="61"/>
  <c r="AK90" i="61"/>
  <c r="AJ90" i="61"/>
  <c r="AI90" i="61"/>
  <c r="AH90" i="61"/>
  <c r="AG90" i="61"/>
  <c r="AF90" i="61"/>
  <c r="AE90" i="61"/>
  <c r="AD90" i="61"/>
  <c r="AC90" i="61"/>
  <c r="AB90" i="61"/>
  <c r="AA90" i="61"/>
  <c r="Z90" i="61"/>
  <c r="Y90" i="61"/>
  <c r="X90" i="61"/>
  <c r="W90" i="61"/>
  <c r="V90" i="61"/>
  <c r="U90" i="61"/>
  <c r="T90" i="61"/>
  <c r="S90" i="61"/>
  <c r="R90" i="61"/>
  <c r="Q90" i="61"/>
  <c r="P90" i="61"/>
  <c r="O90" i="61"/>
  <c r="N90" i="61"/>
  <c r="M90" i="61"/>
  <c r="L90" i="61"/>
  <c r="K90" i="61"/>
  <c r="J90" i="61"/>
  <c r="I90" i="61"/>
  <c r="H90" i="61"/>
  <c r="G90" i="61"/>
  <c r="F90" i="61"/>
  <c r="E90" i="61"/>
  <c r="AN89" i="61"/>
  <c r="AM89" i="61"/>
  <c r="AL89" i="61"/>
  <c r="AK89" i="61"/>
  <c r="AJ89" i="61"/>
  <c r="AI89" i="61"/>
  <c r="AH89" i="61"/>
  <c r="AG89" i="61"/>
  <c r="AF89" i="61"/>
  <c r="AE89" i="61"/>
  <c r="AD89" i="61"/>
  <c r="AC89" i="61"/>
  <c r="AB89" i="61"/>
  <c r="AA89" i="61"/>
  <c r="Z89" i="61"/>
  <c r="Y89" i="61"/>
  <c r="X89" i="61"/>
  <c r="W89" i="61"/>
  <c r="V89" i="61"/>
  <c r="U89" i="61"/>
  <c r="T89" i="61"/>
  <c r="S89" i="61"/>
  <c r="R89" i="61"/>
  <c r="Q89" i="61"/>
  <c r="P89" i="61"/>
  <c r="O89" i="61"/>
  <c r="N89" i="61"/>
  <c r="M89" i="61"/>
  <c r="L89" i="61"/>
  <c r="K89" i="61"/>
  <c r="J89" i="61"/>
  <c r="I89" i="61"/>
  <c r="H89" i="61"/>
  <c r="G89" i="61"/>
  <c r="F89" i="61"/>
  <c r="E89" i="61"/>
  <c r="AN88" i="61"/>
  <c r="AM88" i="61"/>
  <c r="AL88" i="61"/>
  <c r="AK88" i="61"/>
  <c r="AJ88" i="61"/>
  <c r="AI88" i="61"/>
  <c r="AH88" i="61"/>
  <c r="AG88" i="61"/>
  <c r="AF88" i="61"/>
  <c r="AE88" i="61"/>
  <c r="AD88" i="61"/>
  <c r="AC88" i="61"/>
  <c r="AB88" i="61"/>
  <c r="AA88" i="61"/>
  <c r="Z88" i="61"/>
  <c r="Y88" i="61"/>
  <c r="X88" i="61"/>
  <c r="W88" i="61"/>
  <c r="V88" i="61"/>
  <c r="U88" i="61"/>
  <c r="T88" i="61"/>
  <c r="S88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AN87" i="61"/>
  <c r="AM87" i="61"/>
  <c r="AL87" i="61"/>
  <c r="AK87" i="61"/>
  <c r="AJ87" i="61"/>
  <c r="AI87" i="61"/>
  <c r="AH87" i="61"/>
  <c r="AG87" i="61"/>
  <c r="AF87" i="61"/>
  <c r="AE87" i="61"/>
  <c r="AD87" i="61"/>
  <c r="AC87" i="61"/>
  <c r="AB87" i="61"/>
  <c r="AA87" i="61"/>
  <c r="Z87" i="61"/>
  <c r="Y87" i="61"/>
  <c r="X87" i="61"/>
  <c r="W87" i="61"/>
  <c r="V87" i="61"/>
  <c r="U87" i="61"/>
  <c r="T87" i="61"/>
  <c r="S87" i="61"/>
  <c r="R87" i="61"/>
  <c r="Q87" i="61"/>
  <c r="P87" i="61"/>
  <c r="O87" i="61"/>
  <c r="N87" i="61"/>
  <c r="M87" i="61"/>
  <c r="L87" i="61"/>
  <c r="K87" i="61"/>
  <c r="J87" i="61"/>
  <c r="I87" i="61"/>
  <c r="H87" i="61"/>
  <c r="G87" i="61"/>
  <c r="F87" i="61"/>
  <c r="E87" i="61"/>
  <c r="AN86" i="61"/>
  <c r="AM86" i="61"/>
  <c r="AL86" i="61"/>
  <c r="AK86" i="61"/>
  <c r="AJ86" i="61"/>
  <c r="AI86" i="61"/>
  <c r="AH86" i="61"/>
  <c r="AG86" i="61"/>
  <c r="AF86" i="61"/>
  <c r="AE86" i="61"/>
  <c r="AD86" i="61"/>
  <c r="AC86" i="61"/>
  <c r="AB86" i="61"/>
  <c r="AA86" i="61"/>
  <c r="Z86" i="61"/>
  <c r="Y86" i="61"/>
  <c r="X86" i="61"/>
  <c r="W86" i="61"/>
  <c r="V86" i="61"/>
  <c r="U86" i="61"/>
  <c r="T86" i="61"/>
  <c r="S86" i="61"/>
  <c r="R86" i="61"/>
  <c r="Q86" i="61"/>
  <c r="P86" i="61"/>
  <c r="O86" i="61"/>
  <c r="N86" i="61"/>
  <c r="M86" i="61"/>
  <c r="L86" i="61"/>
  <c r="K86" i="61"/>
  <c r="J86" i="61"/>
  <c r="I86" i="61"/>
  <c r="H86" i="61"/>
  <c r="G86" i="61"/>
  <c r="F86" i="61"/>
  <c r="E86" i="61"/>
  <c r="AN85" i="61"/>
  <c r="AM85" i="61"/>
  <c r="AL85" i="61"/>
  <c r="AK85" i="61"/>
  <c r="AJ85" i="61"/>
  <c r="AI85" i="61"/>
  <c r="AH85" i="61"/>
  <c r="AG85" i="61"/>
  <c r="AF85" i="61"/>
  <c r="AE85" i="61"/>
  <c r="AD85" i="61"/>
  <c r="AC85" i="61"/>
  <c r="AB85" i="61"/>
  <c r="AA85" i="61"/>
  <c r="Z85" i="61"/>
  <c r="Y85" i="61"/>
  <c r="X85" i="61"/>
  <c r="W85" i="61"/>
  <c r="V85" i="61"/>
  <c r="U85" i="61"/>
  <c r="T85" i="61"/>
  <c r="S85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AN84" i="61"/>
  <c r="AM84" i="61"/>
  <c r="AL84" i="61"/>
  <c r="AK84" i="61"/>
  <c r="AJ84" i="61"/>
  <c r="AI84" i="61"/>
  <c r="AH84" i="61"/>
  <c r="AG84" i="61"/>
  <c r="AF84" i="61"/>
  <c r="AE84" i="61"/>
  <c r="AD84" i="61"/>
  <c r="AC84" i="61"/>
  <c r="AB84" i="61"/>
  <c r="AA84" i="61"/>
  <c r="Z84" i="61"/>
  <c r="Y84" i="61"/>
  <c r="X84" i="61"/>
  <c r="W84" i="61"/>
  <c r="V84" i="61"/>
  <c r="U84" i="61"/>
  <c r="T84" i="61"/>
  <c r="S84" i="61"/>
  <c r="R84" i="61"/>
  <c r="Q84" i="61"/>
  <c r="P84" i="61"/>
  <c r="O84" i="61"/>
  <c r="N84" i="61"/>
  <c r="M84" i="61"/>
  <c r="L84" i="61"/>
  <c r="K84" i="61"/>
  <c r="J84" i="61"/>
  <c r="I84" i="61"/>
  <c r="H84" i="61"/>
  <c r="G84" i="61"/>
  <c r="F84" i="61"/>
  <c r="E84" i="61"/>
  <c r="AN83" i="61"/>
  <c r="AM83" i="61"/>
  <c r="AL83" i="61"/>
  <c r="AK83" i="61"/>
  <c r="AJ83" i="61"/>
  <c r="AI83" i="61"/>
  <c r="AH83" i="61"/>
  <c r="AG83" i="61"/>
  <c r="AF83" i="61"/>
  <c r="AE83" i="61"/>
  <c r="AD83" i="61"/>
  <c r="AC83" i="61"/>
  <c r="AB83" i="61"/>
  <c r="AA83" i="61"/>
  <c r="Z83" i="61"/>
  <c r="Y83" i="61"/>
  <c r="X83" i="61"/>
  <c r="W83" i="61"/>
  <c r="V83" i="61"/>
  <c r="U83" i="61"/>
  <c r="T83" i="61"/>
  <c r="S83" i="61"/>
  <c r="R83" i="61"/>
  <c r="Q83" i="61"/>
  <c r="P83" i="61"/>
  <c r="O83" i="61"/>
  <c r="N83" i="61"/>
  <c r="M83" i="61"/>
  <c r="L83" i="61"/>
  <c r="K83" i="61"/>
  <c r="J83" i="61"/>
  <c r="I83" i="61"/>
  <c r="H83" i="61"/>
  <c r="G83" i="61"/>
  <c r="F83" i="61"/>
  <c r="E83" i="61"/>
  <c r="AN82" i="61"/>
  <c r="AM82" i="61"/>
  <c r="AL82" i="61"/>
  <c r="AK82" i="61"/>
  <c r="AJ82" i="61"/>
  <c r="AI82" i="61"/>
  <c r="AH82" i="61"/>
  <c r="AG82" i="61"/>
  <c r="AF82" i="61"/>
  <c r="AE82" i="61"/>
  <c r="AD82" i="61"/>
  <c r="AC82" i="61"/>
  <c r="AB82" i="61"/>
  <c r="AA82" i="61"/>
  <c r="Z82" i="61"/>
  <c r="Y82" i="61"/>
  <c r="X82" i="61"/>
  <c r="W82" i="61"/>
  <c r="V82" i="61"/>
  <c r="U82" i="61"/>
  <c r="T82" i="61"/>
  <c r="S82" i="61"/>
  <c r="R82" i="61"/>
  <c r="Q82" i="61"/>
  <c r="P82" i="61"/>
  <c r="O82" i="61"/>
  <c r="N82" i="61"/>
  <c r="M82" i="61"/>
  <c r="L82" i="61"/>
  <c r="K82" i="61"/>
  <c r="J82" i="61"/>
  <c r="I82" i="61"/>
  <c r="H82" i="61"/>
  <c r="G82" i="61"/>
  <c r="F82" i="61"/>
  <c r="E82" i="61"/>
  <c r="AN81" i="61"/>
  <c r="AM81" i="61"/>
  <c r="AL81" i="61"/>
  <c r="AK81" i="61"/>
  <c r="AJ81" i="61"/>
  <c r="AI81" i="61"/>
  <c r="AH81" i="61"/>
  <c r="AG81" i="61"/>
  <c r="AF81" i="61"/>
  <c r="AE81" i="61"/>
  <c r="AD81" i="61"/>
  <c r="AC81" i="61"/>
  <c r="AB81" i="61"/>
  <c r="AA81" i="61"/>
  <c r="Z81" i="61"/>
  <c r="Y81" i="61"/>
  <c r="X81" i="61"/>
  <c r="W81" i="61"/>
  <c r="V81" i="61"/>
  <c r="U81" i="61"/>
  <c r="T81" i="61"/>
  <c r="S81" i="61"/>
  <c r="R81" i="61"/>
  <c r="Q81" i="61"/>
  <c r="P81" i="61"/>
  <c r="O81" i="61"/>
  <c r="N81" i="61"/>
  <c r="M81" i="61"/>
  <c r="L81" i="61"/>
  <c r="K81" i="61"/>
  <c r="J81" i="61"/>
  <c r="I81" i="61"/>
  <c r="H81" i="61"/>
  <c r="G81" i="61"/>
  <c r="F81" i="61"/>
  <c r="E81" i="61"/>
  <c r="AN80" i="61"/>
  <c r="AM80" i="61"/>
  <c r="AL80" i="61"/>
  <c r="AK80" i="61"/>
  <c r="AJ80" i="61"/>
  <c r="AI80" i="61"/>
  <c r="AH80" i="61"/>
  <c r="AG80" i="61"/>
  <c r="AF80" i="61"/>
  <c r="AE80" i="61"/>
  <c r="AD80" i="61"/>
  <c r="AC80" i="61"/>
  <c r="AB80" i="61"/>
  <c r="AA80" i="61"/>
  <c r="Z80" i="61"/>
  <c r="Y80" i="61"/>
  <c r="X80" i="61"/>
  <c r="W80" i="61"/>
  <c r="V80" i="61"/>
  <c r="U80" i="61"/>
  <c r="T80" i="61"/>
  <c r="S80" i="61"/>
  <c r="R80" i="61"/>
  <c r="Q80" i="61"/>
  <c r="P80" i="61"/>
  <c r="O80" i="61"/>
  <c r="N80" i="61"/>
  <c r="M80" i="61"/>
  <c r="L80" i="61"/>
  <c r="K80" i="61"/>
  <c r="J80" i="61"/>
  <c r="I80" i="61"/>
  <c r="H80" i="61"/>
  <c r="G80" i="61"/>
  <c r="F80" i="61"/>
  <c r="E80" i="61"/>
  <c r="AN79" i="61"/>
  <c r="AM79" i="61"/>
  <c r="AL79" i="61"/>
  <c r="AK79" i="61"/>
  <c r="AJ79" i="61"/>
  <c r="AI79" i="61"/>
  <c r="AH79" i="61"/>
  <c r="AG79" i="61"/>
  <c r="AF79" i="61"/>
  <c r="AE79" i="61"/>
  <c r="AD79" i="61"/>
  <c r="AC79" i="61"/>
  <c r="AB79" i="61"/>
  <c r="AA79" i="61"/>
  <c r="Z79" i="61"/>
  <c r="Y79" i="61"/>
  <c r="X79" i="61"/>
  <c r="W79" i="61"/>
  <c r="V79" i="61"/>
  <c r="U79" i="61"/>
  <c r="T79" i="61"/>
  <c r="S79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AN78" i="61"/>
  <c r="AM78" i="61"/>
  <c r="AL78" i="61"/>
  <c r="AK78" i="61"/>
  <c r="AJ78" i="61"/>
  <c r="AI78" i="61"/>
  <c r="AH78" i="61"/>
  <c r="AG78" i="61"/>
  <c r="AF78" i="61"/>
  <c r="AE78" i="61"/>
  <c r="AD78" i="61"/>
  <c r="AC78" i="61"/>
  <c r="AB78" i="61"/>
  <c r="AA78" i="61"/>
  <c r="Z78" i="61"/>
  <c r="Y78" i="61"/>
  <c r="X78" i="61"/>
  <c r="W78" i="61"/>
  <c r="V78" i="61"/>
  <c r="U78" i="61"/>
  <c r="T78" i="61"/>
  <c r="S78" i="61"/>
  <c r="R78" i="61"/>
  <c r="Q78" i="61"/>
  <c r="P78" i="61"/>
  <c r="O78" i="61"/>
  <c r="N78" i="61"/>
  <c r="M78" i="61"/>
  <c r="L78" i="61"/>
  <c r="K78" i="61"/>
  <c r="J78" i="61"/>
  <c r="I78" i="61"/>
  <c r="H78" i="61"/>
  <c r="G78" i="61"/>
  <c r="F78" i="61"/>
  <c r="E78" i="61"/>
  <c r="AN77" i="61"/>
  <c r="AM77" i="61"/>
  <c r="AL77" i="61"/>
  <c r="AK77" i="61"/>
  <c r="AJ77" i="61"/>
  <c r="AI77" i="61"/>
  <c r="AH77" i="61"/>
  <c r="AG77" i="61"/>
  <c r="AF77" i="61"/>
  <c r="AE77" i="61"/>
  <c r="AD77" i="61"/>
  <c r="AC77" i="61"/>
  <c r="AB77" i="61"/>
  <c r="AB91" i="61"/>
  <c r="AA77" i="61"/>
  <c r="AA91" i="61"/>
  <c r="Z77" i="61"/>
  <c r="Z91" i="61"/>
  <c r="Y77" i="61"/>
  <c r="Y91" i="61"/>
  <c r="X77" i="61"/>
  <c r="W77" i="61"/>
  <c r="V77" i="61"/>
  <c r="U77" i="61"/>
  <c r="T77" i="61"/>
  <c r="S77" i="61"/>
  <c r="R77" i="61"/>
  <c r="Q77" i="61"/>
  <c r="P77" i="61"/>
  <c r="O77" i="61"/>
  <c r="N77" i="61"/>
  <c r="M77" i="61"/>
  <c r="L77" i="61"/>
  <c r="K77" i="61"/>
  <c r="J77" i="61"/>
  <c r="I77" i="61"/>
  <c r="H77" i="61"/>
  <c r="G77" i="61"/>
  <c r="F77" i="61"/>
  <c r="E77" i="61"/>
  <c r="AN76" i="61"/>
  <c r="AM76" i="61"/>
  <c r="AL76" i="61"/>
  <c r="AK76" i="61"/>
  <c r="AJ76" i="61"/>
  <c r="AI76" i="61"/>
  <c r="AH76" i="61"/>
  <c r="AG76" i="61"/>
  <c r="AF76" i="61"/>
  <c r="AF91" i="61"/>
  <c r="AE76" i="61"/>
  <c r="AE91" i="61"/>
  <c r="AD76" i="61"/>
  <c r="AD91" i="61"/>
  <c r="AC76" i="61"/>
  <c r="AC91" i="61"/>
  <c r="AB76" i="61"/>
  <c r="AA76" i="61"/>
  <c r="Z76" i="61"/>
  <c r="Y76" i="61"/>
  <c r="X76" i="61"/>
  <c r="W76" i="61"/>
  <c r="V76" i="61"/>
  <c r="U76" i="61"/>
  <c r="T76" i="61"/>
  <c r="S76" i="61"/>
  <c r="R76" i="61"/>
  <c r="Q76" i="61"/>
  <c r="P76" i="61"/>
  <c r="P91" i="61"/>
  <c r="O76" i="61"/>
  <c r="O91" i="61"/>
  <c r="N76" i="61"/>
  <c r="N91" i="61"/>
  <c r="M76" i="61"/>
  <c r="L76" i="61"/>
  <c r="K76" i="61"/>
  <c r="J76" i="61"/>
  <c r="I76" i="61"/>
  <c r="H76" i="61"/>
  <c r="G76" i="61"/>
  <c r="F76" i="61"/>
  <c r="L110" i="61"/>
  <c r="K110" i="61"/>
  <c r="AI108" i="61"/>
  <c r="AH108" i="61"/>
  <c r="AE108" i="61"/>
  <c r="AD108" i="61"/>
  <c r="AC108" i="61"/>
  <c r="X108" i="61"/>
  <c r="S108" i="61"/>
  <c r="R108" i="61"/>
  <c r="Q108" i="61"/>
  <c r="P108" i="61"/>
  <c r="N105" i="61"/>
  <c r="M105" i="61"/>
  <c r="L105" i="61"/>
  <c r="AD104" i="61"/>
  <c r="AC104" i="61"/>
  <c r="X104" i="61"/>
  <c r="S104" i="61"/>
  <c r="R104" i="61"/>
  <c r="Q104" i="61"/>
  <c r="P104" i="61"/>
  <c r="O104" i="61"/>
  <c r="H104" i="61"/>
  <c r="AH102" i="61"/>
  <c r="AD101" i="61"/>
  <c r="AN100" i="61"/>
  <c r="AI100" i="61"/>
  <c r="AH100" i="61"/>
  <c r="Q100" i="61"/>
  <c r="P100" i="61"/>
  <c r="O100" i="61"/>
  <c r="N100" i="61"/>
  <c r="M100" i="61"/>
  <c r="H100" i="61"/>
  <c r="AM99" i="61"/>
  <c r="F99" i="61"/>
  <c r="E99" i="61"/>
  <c r="AN98" i="61"/>
  <c r="Y97" i="61"/>
  <c r="T97" i="61"/>
  <c r="O97" i="61"/>
  <c r="Q96" i="61"/>
  <c r="N96" i="61"/>
  <c r="M96" i="61"/>
  <c r="H96" i="61"/>
  <c r="AN130" i="61"/>
  <c r="AM130" i="61"/>
  <c r="AL130" i="61"/>
  <c r="AK130" i="61"/>
  <c r="AJ130" i="61"/>
  <c r="AI130" i="61"/>
  <c r="AH130" i="61"/>
  <c r="AG130" i="61"/>
  <c r="AF130" i="61"/>
  <c r="AE130" i="61"/>
  <c r="AD130" i="61"/>
  <c r="AC130" i="61"/>
  <c r="AB130" i="61"/>
  <c r="AA130" i="61"/>
  <c r="Z130" i="61"/>
  <c r="Y130" i="61"/>
  <c r="X130" i="61"/>
  <c r="W130" i="61"/>
  <c r="V130" i="61"/>
  <c r="U130" i="61"/>
  <c r="T130" i="61"/>
  <c r="S130" i="61"/>
  <c r="R130" i="61"/>
  <c r="Q130" i="61"/>
  <c r="P130" i="61"/>
  <c r="O130" i="61"/>
  <c r="N130" i="61"/>
  <c r="M130" i="61"/>
  <c r="L130" i="61"/>
  <c r="K130" i="61"/>
  <c r="AN38" i="61"/>
  <c r="AM38" i="61"/>
  <c r="AL38" i="61"/>
  <c r="AK38" i="61"/>
  <c r="AJ38" i="61"/>
  <c r="AI38" i="61"/>
  <c r="AH38" i="61"/>
  <c r="AG38" i="61"/>
  <c r="AF38" i="61"/>
  <c r="AE38" i="61"/>
  <c r="AD38" i="61"/>
  <c r="AC38" i="61"/>
  <c r="AB38" i="61"/>
  <c r="AA38" i="61"/>
  <c r="Z38" i="61"/>
  <c r="Y38" i="61"/>
  <c r="X38" i="61"/>
  <c r="W38" i="61"/>
  <c r="V38" i="61"/>
  <c r="U38" i="61"/>
  <c r="T38" i="61"/>
  <c r="S38" i="61"/>
  <c r="R38" i="61"/>
  <c r="Q38" i="61"/>
  <c r="P38" i="61"/>
  <c r="O38" i="61"/>
  <c r="N38" i="61"/>
  <c r="D90" i="61"/>
  <c r="C90" i="61"/>
  <c r="B90" i="61"/>
  <c r="A90" i="61"/>
  <c r="D89" i="61"/>
  <c r="C89" i="61"/>
  <c r="B89" i="61"/>
  <c r="A89" i="61"/>
  <c r="D88" i="61"/>
  <c r="C88" i="61"/>
  <c r="B88" i="61"/>
  <c r="A88" i="61"/>
  <c r="D87" i="61"/>
  <c r="C87" i="61"/>
  <c r="B87" i="61"/>
  <c r="A87" i="61"/>
  <c r="D86" i="61"/>
  <c r="C86" i="61"/>
  <c r="B86" i="61"/>
  <c r="A86" i="61"/>
  <c r="D85" i="61"/>
  <c r="C85" i="61"/>
  <c r="B85" i="61"/>
  <c r="A85" i="61"/>
  <c r="D84" i="61"/>
  <c r="C84" i="61"/>
  <c r="B84" i="61"/>
  <c r="A84" i="61"/>
  <c r="D83" i="61"/>
  <c r="C83" i="61"/>
  <c r="B83" i="61"/>
  <c r="A83" i="61"/>
  <c r="D82" i="61"/>
  <c r="C82" i="61"/>
  <c r="B82" i="61"/>
  <c r="A82" i="61"/>
  <c r="D81" i="61"/>
  <c r="C81" i="61"/>
  <c r="B81" i="61"/>
  <c r="A81" i="61"/>
  <c r="D80" i="61"/>
  <c r="C80" i="61"/>
  <c r="B80" i="61"/>
  <c r="A80" i="61"/>
  <c r="D79" i="61"/>
  <c r="C79" i="61"/>
  <c r="B79" i="61"/>
  <c r="A79" i="61"/>
  <c r="D78" i="61"/>
  <c r="C78" i="61"/>
  <c r="B78" i="61"/>
  <c r="A78" i="61"/>
  <c r="D77" i="61"/>
  <c r="C77" i="61"/>
  <c r="B77" i="61"/>
  <c r="A77" i="61"/>
  <c r="C76" i="61"/>
  <c r="B76" i="61"/>
  <c r="D110" i="61"/>
  <c r="AJ110" i="61"/>
  <c r="C110" i="61"/>
  <c r="B110" i="61"/>
  <c r="A110" i="61"/>
  <c r="D109" i="61"/>
  <c r="AC109" i="61"/>
  <c r="C109" i="61"/>
  <c r="B109" i="61"/>
  <c r="A109" i="61"/>
  <c r="D108" i="61"/>
  <c r="AB108" i="61"/>
  <c r="C108" i="61"/>
  <c r="B108" i="61"/>
  <c r="A108" i="61"/>
  <c r="D107" i="61"/>
  <c r="F107" i="61"/>
  <c r="C107" i="61"/>
  <c r="B107" i="61"/>
  <c r="A107" i="61"/>
  <c r="D106" i="61"/>
  <c r="AJ106" i="61"/>
  <c r="C106" i="61"/>
  <c r="B106" i="61"/>
  <c r="A106" i="61"/>
  <c r="D105" i="61"/>
  <c r="AC105" i="61"/>
  <c r="C105" i="61"/>
  <c r="B105" i="61"/>
  <c r="A105" i="61"/>
  <c r="D104" i="61"/>
  <c r="AB104" i="61"/>
  <c r="C104" i="61"/>
  <c r="B104" i="61"/>
  <c r="A104" i="61"/>
  <c r="D103" i="61"/>
  <c r="AJ103" i="61"/>
  <c r="C103" i="61"/>
  <c r="B103" i="61"/>
  <c r="A103" i="61"/>
  <c r="D102" i="61"/>
  <c r="AJ102" i="61"/>
  <c r="C102" i="61"/>
  <c r="B102" i="61"/>
  <c r="A102" i="61"/>
  <c r="D101" i="61"/>
  <c r="Y101" i="61"/>
  <c r="C101" i="61"/>
  <c r="B101" i="61"/>
  <c r="A101" i="61"/>
  <c r="D100" i="61"/>
  <c r="AB100" i="61"/>
  <c r="C100" i="61"/>
  <c r="B100" i="61"/>
  <c r="A100" i="61"/>
  <c r="D99" i="61"/>
  <c r="C99" i="61"/>
  <c r="B99" i="61"/>
  <c r="A99" i="61"/>
  <c r="D98" i="61"/>
  <c r="AJ98" i="61"/>
  <c r="C98" i="61"/>
  <c r="B98" i="61"/>
  <c r="A98" i="61"/>
  <c r="D97" i="61"/>
  <c r="M97" i="61"/>
  <c r="C97" i="61"/>
  <c r="B97" i="61"/>
  <c r="A97" i="61"/>
  <c r="D96" i="61"/>
  <c r="AB96" i="61"/>
  <c r="C96" i="61"/>
  <c r="B96" i="61"/>
  <c r="A96" i="61"/>
  <c r="A76" i="61"/>
  <c r="D70" i="61"/>
  <c r="C70" i="61"/>
  <c r="B70" i="61"/>
  <c r="A70" i="61"/>
  <c r="D69" i="61"/>
  <c r="C69" i="61"/>
  <c r="B69" i="61"/>
  <c r="A69" i="61"/>
  <c r="D68" i="61"/>
  <c r="C68" i="61"/>
  <c r="B68" i="61"/>
  <c r="A68" i="61"/>
  <c r="D67" i="61"/>
  <c r="C67" i="61"/>
  <c r="B67" i="61"/>
  <c r="A67" i="61"/>
  <c r="D66" i="61"/>
  <c r="C66" i="61"/>
  <c r="B66" i="61"/>
  <c r="A66" i="61"/>
  <c r="D65" i="61"/>
  <c r="C65" i="61"/>
  <c r="B65" i="61"/>
  <c r="A65" i="61"/>
  <c r="D64" i="61"/>
  <c r="C64" i="61"/>
  <c r="B64" i="61"/>
  <c r="A64" i="61"/>
  <c r="D63" i="61"/>
  <c r="C63" i="61"/>
  <c r="B63" i="61"/>
  <c r="A63" i="61"/>
  <c r="D62" i="61"/>
  <c r="C62" i="61"/>
  <c r="B62" i="61"/>
  <c r="A62" i="61"/>
  <c r="D61" i="61"/>
  <c r="C61" i="61"/>
  <c r="B61" i="61"/>
  <c r="A61" i="61"/>
  <c r="D60" i="61"/>
  <c r="C60" i="61"/>
  <c r="B60" i="61"/>
  <c r="A60" i="61"/>
  <c r="D59" i="61"/>
  <c r="C59" i="61"/>
  <c r="B59" i="61"/>
  <c r="A59" i="61"/>
  <c r="D58" i="61"/>
  <c r="C58" i="61"/>
  <c r="B58" i="61"/>
  <c r="A58" i="61"/>
  <c r="D57" i="61"/>
  <c r="C57" i="61"/>
  <c r="B57" i="61"/>
  <c r="A57" i="61"/>
  <c r="D56" i="61"/>
  <c r="C56" i="61"/>
  <c r="B56" i="61"/>
  <c r="A56" i="61"/>
  <c r="D55" i="61"/>
  <c r="C55" i="61"/>
  <c r="B55" i="61"/>
  <c r="A55" i="61"/>
  <c r="D54" i="61"/>
  <c r="C54" i="61"/>
  <c r="B54" i="61"/>
  <c r="A54" i="61"/>
  <c r="D53" i="61"/>
  <c r="C53" i="61"/>
  <c r="B53" i="61"/>
  <c r="A53" i="61"/>
  <c r="D52" i="61"/>
  <c r="C52" i="61"/>
  <c r="B52" i="61"/>
  <c r="A52" i="61"/>
  <c r="D51" i="61"/>
  <c r="C51" i="61"/>
  <c r="B51" i="61"/>
  <c r="A51" i="61"/>
  <c r="D50" i="61"/>
  <c r="C50" i="61"/>
  <c r="B50" i="61"/>
  <c r="A50" i="61"/>
  <c r="D49" i="61"/>
  <c r="C49" i="61"/>
  <c r="B49" i="61"/>
  <c r="A49" i="61"/>
  <c r="D48" i="61"/>
  <c r="C48" i="61"/>
  <c r="B48" i="61"/>
  <c r="A48" i="61"/>
  <c r="D47" i="61"/>
  <c r="C47" i="61"/>
  <c r="B47" i="61"/>
  <c r="A47" i="61"/>
  <c r="D46" i="61"/>
  <c r="C46" i="61"/>
  <c r="B46" i="61"/>
  <c r="A46" i="61"/>
  <c r="D45" i="61"/>
  <c r="C45" i="61"/>
  <c r="B45" i="61"/>
  <c r="A45" i="61"/>
  <c r="D44" i="61"/>
  <c r="C44" i="61"/>
  <c r="B44" i="61"/>
  <c r="A44" i="61"/>
  <c r="D43" i="61"/>
  <c r="C43" i="61"/>
  <c r="B43" i="61"/>
  <c r="A43" i="61"/>
  <c r="E76" i="61"/>
  <c r="M71" i="61"/>
  <c r="L71" i="61"/>
  <c r="K71" i="61"/>
  <c r="J71" i="61"/>
  <c r="I71" i="61"/>
  <c r="H71" i="61"/>
  <c r="G71" i="61"/>
  <c r="F71" i="61"/>
  <c r="E71" i="61"/>
  <c r="M38" i="61"/>
  <c r="L38" i="61"/>
  <c r="K38" i="61"/>
  <c r="J38" i="61"/>
  <c r="I38" i="61"/>
  <c r="H38" i="61"/>
  <c r="G38" i="61"/>
  <c r="F38" i="61"/>
  <c r="E38" i="61"/>
  <c r="AP160" i="18"/>
  <c r="AP178" i="18"/>
  <c r="AP164" i="18"/>
  <c r="AP167" i="18"/>
  <c r="AK178" i="18"/>
  <c r="AL178" i="18"/>
  <c r="AM178" i="18"/>
  <c r="AN178" i="18"/>
  <c r="AO178" i="18"/>
  <c r="AJ178" i="18"/>
  <c r="C4" i="58"/>
  <c r="AO155" i="18"/>
  <c r="AN155" i="18"/>
  <c r="AM155" i="18"/>
  <c r="AL155" i="18"/>
  <c r="AK155" i="18"/>
  <c r="AJ155" i="18"/>
  <c r="AI155" i="18"/>
  <c r="AH155" i="18"/>
  <c r="AG155" i="18"/>
  <c r="AF155" i="18"/>
  <c r="AE155" i="18"/>
  <c r="AD155" i="18"/>
  <c r="AO104" i="18"/>
  <c r="AN104" i="18"/>
  <c r="AM104" i="18"/>
  <c r="AL104" i="18"/>
  <c r="AK104" i="18"/>
  <c r="AJ123" i="18"/>
  <c r="AI123" i="18"/>
  <c r="AH123" i="18"/>
  <c r="AG123" i="18"/>
  <c r="AF123" i="18"/>
  <c r="AE123" i="18"/>
  <c r="AL111" i="18"/>
  <c r="AO87" i="18"/>
  <c r="AN87" i="18"/>
  <c r="AM87" i="18"/>
  <c r="AL87" i="18"/>
  <c r="AK87" i="18"/>
  <c r="AJ87" i="18"/>
  <c r="AI87" i="18"/>
  <c r="AH87" i="18"/>
  <c r="AG87" i="18"/>
  <c r="AF87" i="18"/>
  <c r="AE87" i="18"/>
  <c r="L153" i="65"/>
  <c r="I155" i="65"/>
  <c r="J152" i="65"/>
  <c r="I156" i="65"/>
  <c r="N125" i="56"/>
  <c r="X125" i="56"/>
  <c r="AA125" i="56"/>
  <c r="AE108" i="62"/>
  <c r="AC108" i="62"/>
  <c r="AB108" i="62"/>
  <c r="AJ107" i="62"/>
  <c r="AC107" i="62"/>
  <c r="AA107" i="62"/>
  <c r="Z107" i="62"/>
  <c r="W107" i="62"/>
  <c r="U107" i="62"/>
  <c r="K105" i="62"/>
  <c r="K104" i="62"/>
  <c r="I104" i="62"/>
  <c r="E104" i="62"/>
  <c r="AJ104" i="62"/>
  <c r="AI104" i="62"/>
  <c r="AH104" i="62"/>
  <c r="AG104" i="62"/>
  <c r="AE102" i="62"/>
  <c r="AC102" i="62"/>
  <c r="AM101" i="62"/>
  <c r="AK101" i="62"/>
  <c r="AJ101" i="62"/>
  <c r="AC101" i="62"/>
  <c r="AA101" i="62"/>
  <c r="Z101" i="62"/>
  <c r="AA98" i="62"/>
  <c r="AB100" i="62"/>
  <c r="AA100" i="62"/>
  <c r="S100" i="62"/>
  <c r="J99" i="62"/>
  <c r="Y98" i="62"/>
  <c r="AC97" i="62"/>
  <c r="AE100" i="62"/>
  <c r="AC100" i="62"/>
  <c r="R100" i="62"/>
  <c r="G99" i="62"/>
  <c r="U98" i="62"/>
  <c r="AA97" i="62"/>
  <c r="Q100" i="62"/>
  <c r="T98" i="62"/>
  <c r="P100" i="62"/>
  <c r="S98" i="62"/>
  <c r="T100" i="62"/>
  <c r="O100" i="62"/>
  <c r="R98" i="62"/>
  <c r="AC98" i="62"/>
  <c r="Y100" i="62"/>
  <c r="AK100" i="62"/>
  <c r="M100" i="62"/>
  <c r="Q98" i="62"/>
  <c r="AB98" i="62"/>
  <c r="AJ100" i="62"/>
  <c r="L100" i="62"/>
  <c r="O98" i="62"/>
  <c r="AF96" i="62"/>
  <c r="AE96" i="62"/>
  <c r="AC96" i="62"/>
  <c r="AB96" i="62"/>
  <c r="AA96" i="62"/>
  <c r="AN98" i="63"/>
  <c r="X98" i="63"/>
  <c r="AM98" i="63"/>
  <c r="W98" i="63"/>
  <c r="V98" i="63"/>
  <c r="AK98" i="63"/>
  <c r="U98" i="63"/>
  <c r="AG91" i="63"/>
  <c r="AJ98" i="63"/>
  <c r="T98" i="63"/>
  <c r="Y98" i="63"/>
  <c r="AL98" i="63"/>
  <c r="AI98" i="63"/>
  <c r="S98" i="63"/>
  <c r="AH98" i="63"/>
  <c r="R98" i="63"/>
  <c r="AL96" i="63"/>
  <c r="AK96" i="63"/>
  <c r="AN96" i="63"/>
  <c r="AM96" i="63"/>
  <c r="Z96" i="63"/>
  <c r="AC91" i="63"/>
  <c r="Y96" i="63"/>
  <c r="X96" i="63"/>
  <c r="W96" i="63"/>
  <c r="V96" i="63"/>
  <c r="R91" i="56"/>
  <c r="Q91" i="56"/>
  <c r="K125" i="56"/>
  <c r="AC38" i="56"/>
  <c r="O91" i="56"/>
  <c r="L125" i="56"/>
  <c r="M125" i="56"/>
  <c r="L91" i="56"/>
  <c r="U91" i="56"/>
  <c r="Y125" i="56"/>
  <c r="AA91" i="56"/>
  <c r="G90" i="56"/>
  <c r="Z125" i="56"/>
  <c r="AB91" i="56"/>
  <c r="G91" i="56"/>
  <c r="U125" i="56"/>
  <c r="X91" i="56"/>
  <c r="AB92" i="56"/>
  <c r="N91" i="56"/>
  <c r="I92" i="56"/>
  <c r="H125" i="56"/>
  <c r="V125" i="56"/>
  <c r="Y91" i="56"/>
  <c r="AC92" i="56"/>
  <c r="N92" i="56"/>
  <c r="H92" i="56"/>
  <c r="I125" i="56"/>
  <c r="AA38" i="56"/>
  <c r="W125" i="56"/>
  <c r="Z91" i="56"/>
  <c r="AD92" i="56"/>
  <c r="M92" i="56"/>
  <c r="H91" i="56"/>
  <c r="J125" i="56"/>
  <c r="AB125" i="56"/>
  <c r="Q125" i="56"/>
  <c r="S92" i="56"/>
  <c r="L92" i="56"/>
  <c r="O125" i="56"/>
  <c r="AC125" i="56"/>
  <c r="R125" i="56"/>
  <c r="T92" i="56"/>
  <c r="K91" i="56"/>
  <c r="F90" i="56"/>
  <c r="P125" i="56"/>
  <c r="AD125" i="56"/>
  <c r="S125" i="56"/>
  <c r="AC90" i="56"/>
  <c r="U92" i="56"/>
  <c r="P90" i="56"/>
  <c r="K90" i="56"/>
  <c r="F92" i="56"/>
  <c r="R92" i="56"/>
  <c r="Q92" i="56"/>
  <c r="G92" i="56"/>
  <c r="T125" i="56"/>
  <c r="AD90" i="56"/>
  <c r="V92" i="56"/>
  <c r="P91" i="56"/>
  <c r="K92" i="56"/>
  <c r="S91" i="56"/>
  <c r="W92" i="56"/>
  <c r="P92" i="56"/>
  <c r="J92" i="56"/>
  <c r="T91" i="56"/>
  <c r="X92" i="56"/>
  <c r="O92" i="56"/>
  <c r="J91" i="56"/>
  <c r="AD38" i="56"/>
  <c r="Y92" i="56"/>
  <c r="W38" i="56"/>
  <c r="V91" i="56"/>
  <c r="Z92" i="56"/>
  <c r="O90" i="56"/>
  <c r="F125" i="56"/>
  <c r="W91" i="56"/>
  <c r="M91" i="63"/>
  <c r="AI91" i="63"/>
  <c r="AH91" i="63"/>
  <c r="AJ99" i="63"/>
  <c r="AB91" i="63"/>
  <c r="L91" i="63"/>
  <c r="Z91" i="63"/>
  <c r="J91" i="63"/>
  <c r="G26" i="60"/>
  <c r="H98" i="63"/>
  <c r="G98" i="63"/>
  <c r="K91" i="63"/>
  <c r="F98" i="63"/>
  <c r="E98" i="63"/>
  <c r="AA91" i="63"/>
  <c r="AF91" i="63"/>
  <c r="P91" i="63"/>
  <c r="AE91" i="63"/>
  <c r="O91" i="63"/>
  <c r="AD91" i="63"/>
  <c r="N91" i="63"/>
  <c r="AM91" i="63"/>
  <c r="AL91" i="63"/>
  <c r="V91" i="63"/>
  <c r="F91" i="63"/>
  <c r="C26" i="60"/>
  <c r="M37" i="60"/>
  <c r="G91" i="63"/>
  <c r="D26" i="60"/>
  <c r="AK91" i="63"/>
  <c r="U91" i="63"/>
  <c r="E91" i="63"/>
  <c r="B26" i="60"/>
  <c r="W91" i="63"/>
  <c r="AJ91" i="63"/>
  <c r="T91" i="63"/>
  <c r="S91" i="63"/>
  <c r="R91" i="63"/>
  <c r="Q91" i="63"/>
  <c r="U96" i="63"/>
  <c r="AJ96" i="63"/>
  <c r="AI96" i="63"/>
  <c r="AH96" i="63"/>
  <c r="AG96" i="63"/>
  <c r="AN91" i="63"/>
  <c r="X91" i="63"/>
  <c r="H91" i="63"/>
  <c r="E26" i="60"/>
  <c r="AE96" i="63"/>
  <c r="O96" i="63"/>
  <c r="Y91" i="63"/>
  <c r="AD96" i="63"/>
  <c r="M96" i="63"/>
  <c r="AC96" i="63"/>
  <c r="L96" i="63"/>
  <c r="T96" i="63"/>
  <c r="Q96" i="63"/>
  <c r="P96" i="63"/>
  <c r="AB96" i="63"/>
  <c r="K96" i="63"/>
  <c r="S96" i="63"/>
  <c r="R96" i="63"/>
  <c r="I91" i="63"/>
  <c r="F26" i="60"/>
  <c r="AF96" i="63"/>
  <c r="AA96" i="63"/>
  <c r="J96" i="63"/>
  <c r="Y38" i="56"/>
  <c r="Z38" i="56"/>
  <c r="X38" i="56"/>
  <c r="AB38" i="56"/>
  <c r="V38" i="56"/>
  <c r="E111" i="63"/>
  <c r="AI99" i="63"/>
  <c r="S99" i="63"/>
  <c r="AI97" i="63"/>
  <c r="T107" i="63"/>
  <c r="T101" i="63"/>
  <c r="AI109" i="63"/>
  <c r="S107" i="63"/>
  <c r="S103" i="63"/>
  <c r="S101" i="63"/>
  <c r="AH107" i="63"/>
  <c r="R105" i="63"/>
  <c r="AH103" i="63"/>
  <c r="R101" i="63"/>
  <c r="R97" i="63"/>
  <c r="AG101" i="63"/>
  <c r="Q99" i="63"/>
  <c r="AF109" i="63"/>
  <c r="P109" i="63"/>
  <c r="AF107" i="63"/>
  <c r="P107" i="63"/>
  <c r="AF105" i="63"/>
  <c r="P105" i="63"/>
  <c r="AF103" i="63"/>
  <c r="P103" i="63"/>
  <c r="AF101" i="63"/>
  <c r="P101" i="63"/>
  <c r="AF99" i="63"/>
  <c r="P99" i="63"/>
  <c r="AF97" i="63"/>
  <c r="P97" i="63"/>
  <c r="T109" i="63"/>
  <c r="AJ107" i="63"/>
  <c r="T105" i="63"/>
  <c r="AJ101" i="63"/>
  <c r="S109" i="63"/>
  <c r="AI107" i="63"/>
  <c r="AI103" i="63"/>
  <c r="AI101" i="63"/>
  <c r="R107" i="63"/>
  <c r="AH101" i="63"/>
  <c r="R99" i="63"/>
  <c r="Q109" i="63"/>
  <c r="Q107" i="63"/>
  <c r="AG105" i="63"/>
  <c r="Q101" i="63"/>
  <c r="AG99" i="63"/>
  <c r="AE109" i="63"/>
  <c r="O109" i="63"/>
  <c r="AE107" i="63"/>
  <c r="O107" i="63"/>
  <c r="AE105" i="63"/>
  <c r="O105" i="63"/>
  <c r="AE103" i="63"/>
  <c r="O103" i="63"/>
  <c r="AE101" i="63"/>
  <c r="O101" i="63"/>
  <c r="AE99" i="63"/>
  <c r="O99" i="63"/>
  <c r="AE97" i="63"/>
  <c r="O97" i="63"/>
  <c r="S97" i="63"/>
  <c r="Q103" i="63"/>
  <c r="AD109" i="63"/>
  <c r="N109" i="63"/>
  <c r="AD107" i="63"/>
  <c r="N107" i="63"/>
  <c r="AD105" i="63"/>
  <c r="N105" i="63"/>
  <c r="AD103" i="63"/>
  <c r="N103" i="63"/>
  <c r="AD101" i="63"/>
  <c r="N101" i="63"/>
  <c r="AD99" i="63"/>
  <c r="N99" i="63"/>
  <c r="AD97" i="63"/>
  <c r="N97" i="63"/>
  <c r="N111" i="63"/>
  <c r="S105" i="63"/>
  <c r="AH109" i="63"/>
  <c r="AH105" i="63"/>
  <c r="R103" i="63"/>
  <c r="AG103" i="63"/>
  <c r="AG97" i="63"/>
  <c r="AC109" i="63"/>
  <c r="M109" i="63"/>
  <c r="AC107" i="63"/>
  <c r="M107" i="63"/>
  <c r="AC105" i="63"/>
  <c r="M105" i="63"/>
  <c r="AC103" i="63"/>
  <c r="M103" i="63"/>
  <c r="AC101" i="63"/>
  <c r="M101" i="63"/>
  <c r="AC99" i="63"/>
  <c r="M99" i="63"/>
  <c r="AC97" i="63"/>
  <c r="M97" i="63"/>
  <c r="AI105" i="63"/>
  <c r="R109" i="63"/>
  <c r="AH99" i="63"/>
  <c r="AH97" i="63"/>
  <c r="AG109" i="63"/>
  <c r="AG107" i="63"/>
  <c r="Q105" i="63"/>
  <c r="Q97" i="63"/>
  <c r="AB109" i="63"/>
  <c r="L109" i="63"/>
  <c r="AB107" i="63"/>
  <c r="L107" i="63"/>
  <c r="AB105" i="63"/>
  <c r="L105" i="63"/>
  <c r="AB103" i="63"/>
  <c r="L103" i="63"/>
  <c r="AB101" i="63"/>
  <c r="L101" i="63"/>
  <c r="AB99" i="63"/>
  <c r="L99" i="63"/>
  <c r="AB97" i="63"/>
  <c r="AB111" i="63"/>
  <c r="L97" i="63"/>
  <c r="T97" i="63"/>
  <c r="AA109" i="63"/>
  <c r="K109" i="63"/>
  <c r="AA107" i="63"/>
  <c r="K107" i="63"/>
  <c r="AA105" i="63"/>
  <c r="K105" i="63"/>
  <c r="AA103" i="63"/>
  <c r="K103" i="63"/>
  <c r="AA101" i="63"/>
  <c r="K101" i="63"/>
  <c r="AA99" i="63"/>
  <c r="K99" i="63"/>
  <c r="AA97" i="63"/>
  <c r="K97" i="63"/>
  <c r="K111" i="63"/>
  <c r="AJ97" i="63"/>
  <c r="Z109" i="63"/>
  <c r="J109" i="63"/>
  <c r="Z107" i="63"/>
  <c r="J107" i="63"/>
  <c r="Z105" i="63"/>
  <c r="J105" i="63"/>
  <c r="Z103" i="63"/>
  <c r="J103" i="63"/>
  <c r="Z101" i="63"/>
  <c r="J101" i="63"/>
  <c r="Z99" i="63"/>
  <c r="J99" i="63"/>
  <c r="Z97" i="63"/>
  <c r="Z111" i="63"/>
  <c r="J97" i="63"/>
  <c r="Y109" i="63"/>
  <c r="I109" i="63"/>
  <c r="Y107" i="63"/>
  <c r="I107" i="63"/>
  <c r="Y105" i="63"/>
  <c r="I105" i="63"/>
  <c r="Y103" i="63"/>
  <c r="I103" i="63"/>
  <c r="Y101" i="63"/>
  <c r="I101" i="63"/>
  <c r="Y99" i="63"/>
  <c r="I99" i="63"/>
  <c r="Y97" i="63"/>
  <c r="I97" i="63"/>
  <c r="AN109" i="63"/>
  <c r="X109" i="63"/>
  <c r="H109" i="63"/>
  <c r="AN107" i="63"/>
  <c r="X107" i="63"/>
  <c r="H107" i="63"/>
  <c r="AN105" i="63"/>
  <c r="X105" i="63"/>
  <c r="H105" i="63"/>
  <c r="AN103" i="63"/>
  <c r="X103" i="63"/>
  <c r="H103" i="63"/>
  <c r="AN101" i="63"/>
  <c r="X101" i="63"/>
  <c r="H101" i="63"/>
  <c r="AN99" i="63"/>
  <c r="X99" i="63"/>
  <c r="H99" i="63"/>
  <c r="AN97" i="63"/>
  <c r="AN111" i="63"/>
  <c r="X97" i="63"/>
  <c r="H97" i="63"/>
  <c r="AM109" i="63"/>
  <c r="W109" i="63"/>
  <c r="G109" i="63"/>
  <c r="AM107" i="63"/>
  <c r="W107" i="63"/>
  <c r="G107" i="63"/>
  <c r="AM105" i="63"/>
  <c r="W105" i="63"/>
  <c r="G105" i="63"/>
  <c r="AM103" i="63"/>
  <c r="W103" i="63"/>
  <c r="G103" i="63"/>
  <c r="AM101" i="63"/>
  <c r="W101" i="63"/>
  <c r="G101" i="63"/>
  <c r="AM99" i="63"/>
  <c r="W99" i="63"/>
  <c r="G99" i="63"/>
  <c r="AM97" i="63"/>
  <c r="W97" i="63"/>
  <c r="G97" i="63"/>
  <c r="AL109" i="63"/>
  <c r="V109" i="63"/>
  <c r="F109" i="63"/>
  <c r="AL107" i="63"/>
  <c r="V107" i="63"/>
  <c r="F107" i="63"/>
  <c r="AL105" i="63"/>
  <c r="V105" i="63"/>
  <c r="F105" i="63"/>
  <c r="AL103" i="63"/>
  <c r="V103" i="63"/>
  <c r="F103" i="63"/>
  <c r="AL101" i="63"/>
  <c r="V101" i="63"/>
  <c r="F101" i="63"/>
  <c r="AL99" i="63"/>
  <c r="V99" i="63"/>
  <c r="F99" i="63"/>
  <c r="AL97" i="63"/>
  <c r="V97" i="63"/>
  <c r="F97" i="63"/>
  <c r="AK109" i="63"/>
  <c r="U109" i="63"/>
  <c r="AK107" i="63"/>
  <c r="U107" i="63"/>
  <c r="AK105" i="63"/>
  <c r="U105" i="63"/>
  <c r="AK103" i="63"/>
  <c r="U103" i="63"/>
  <c r="AK101" i="63"/>
  <c r="U101" i="63"/>
  <c r="AK99" i="63"/>
  <c r="U99" i="63"/>
  <c r="AK97" i="63"/>
  <c r="U97" i="63"/>
  <c r="L42" i="50"/>
  <c r="L115" i="50"/>
  <c r="L116" i="50"/>
  <c r="AA116" i="50"/>
  <c r="P116" i="50"/>
  <c r="AQ116" i="50"/>
  <c r="AM116" i="50"/>
  <c r="Y116" i="50"/>
  <c r="AO116" i="50"/>
  <c r="W116" i="50"/>
  <c r="AB116" i="50"/>
  <c r="AR116" i="50"/>
  <c r="Z116" i="50"/>
  <c r="AP116" i="50"/>
  <c r="X116" i="50"/>
  <c r="AN116" i="50"/>
  <c r="V116" i="50"/>
  <c r="AL116" i="50"/>
  <c r="M116" i="50"/>
  <c r="AC116" i="50"/>
  <c r="AS116" i="50"/>
  <c r="N116" i="50"/>
  <c r="AD116" i="50"/>
  <c r="O116" i="50"/>
  <c r="AE116" i="50"/>
  <c r="AF116" i="50"/>
  <c r="Q116" i="50"/>
  <c r="AG116" i="50"/>
  <c r="R116" i="50"/>
  <c r="AH116" i="50"/>
  <c r="S116" i="50"/>
  <c r="AI116" i="50"/>
  <c r="T116" i="50"/>
  <c r="AJ116" i="50"/>
  <c r="U116" i="50"/>
  <c r="AK116" i="50"/>
  <c r="E108" i="62"/>
  <c r="AA108" i="62"/>
  <c r="E107" i="62"/>
  <c r="AM107" i="62"/>
  <c r="AK107" i="62"/>
  <c r="M107" i="62"/>
  <c r="K107" i="62"/>
  <c r="Y106" i="62"/>
  <c r="T106" i="62"/>
  <c r="Q106" i="62"/>
  <c r="AK106" i="62"/>
  <c r="P106" i="62"/>
  <c r="AJ106" i="62"/>
  <c r="O106" i="62"/>
  <c r="U106" i="62"/>
  <c r="AI106" i="62"/>
  <c r="M106" i="62"/>
  <c r="AH106" i="62"/>
  <c r="L106" i="62"/>
  <c r="AG106" i="62"/>
  <c r="K106" i="62"/>
  <c r="AF106" i="62"/>
  <c r="I106" i="62"/>
  <c r="AE106" i="62"/>
  <c r="E106" i="62"/>
  <c r="AB106" i="62"/>
  <c r="AA106" i="62"/>
  <c r="S106" i="62"/>
  <c r="R106" i="62"/>
  <c r="AM105" i="62"/>
  <c r="AK105" i="62"/>
  <c r="AC105" i="62"/>
  <c r="AC111" i="62"/>
  <c r="AA105" i="62"/>
  <c r="Z105" i="62"/>
  <c r="W105" i="62"/>
  <c r="M105" i="62"/>
  <c r="G105" i="62"/>
  <c r="E105" i="62"/>
  <c r="AB104" i="62"/>
  <c r="AA104" i="62"/>
  <c r="Y104" i="62"/>
  <c r="U104" i="62"/>
  <c r="T104" i="62"/>
  <c r="S104" i="62"/>
  <c r="R104" i="62"/>
  <c r="AM103" i="62"/>
  <c r="AH91" i="62"/>
  <c r="AK103" i="62"/>
  <c r="AA103" i="62"/>
  <c r="S102" i="62"/>
  <c r="AK102" i="62"/>
  <c r="P102" i="62"/>
  <c r="Q102" i="62"/>
  <c r="AJ102" i="62"/>
  <c r="O102" i="62"/>
  <c r="AI102" i="62"/>
  <c r="M102" i="62"/>
  <c r="L102" i="62"/>
  <c r="AG102" i="62"/>
  <c r="K102" i="62"/>
  <c r="AH102" i="62"/>
  <c r="AF102" i="62"/>
  <c r="I102" i="62"/>
  <c r="E102" i="62"/>
  <c r="AB102" i="62"/>
  <c r="AA102" i="62"/>
  <c r="Y102" i="62"/>
  <c r="U102" i="62"/>
  <c r="T102" i="62"/>
  <c r="R102" i="62"/>
  <c r="E101" i="62"/>
  <c r="AC91" i="62"/>
  <c r="AB91" i="62"/>
  <c r="L91" i="62"/>
  <c r="AI91" i="62"/>
  <c r="U100" i="62"/>
  <c r="AG100" i="62"/>
  <c r="K100" i="62"/>
  <c r="AA99" i="62"/>
  <c r="Z99" i="62"/>
  <c r="W99" i="62"/>
  <c r="U99" i="62"/>
  <c r="T99" i="62"/>
  <c r="M99" i="62"/>
  <c r="AK91" i="62"/>
  <c r="AK99" i="62"/>
  <c r="AJ99" i="62"/>
  <c r="AA91" i="62"/>
  <c r="K91" i="62"/>
  <c r="H24" i="60"/>
  <c r="S91" i="62"/>
  <c r="Z91" i="62"/>
  <c r="J91" i="62"/>
  <c r="G24" i="60"/>
  <c r="AG91" i="62"/>
  <c r="M91" i="62"/>
  <c r="AN91" i="62"/>
  <c r="X91" i="62"/>
  <c r="H91" i="62"/>
  <c r="E24" i="60"/>
  <c r="AD91" i="62"/>
  <c r="N91" i="62"/>
  <c r="AK98" i="62"/>
  <c r="P98" i="62"/>
  <c r="AM97" i="62"/>
  <c r="AK97" i="62"/>
  <c r="I91" i="62"/>
  <c r="F24" i="60"/>
  <c r="W91" i="62"/>
  <c r="AL91" i="62"/>
  <c r="V91" i="62"/>
  <c r="F91" i="62"/>
  <c r="C24" i="60"/>
  <c r="W97" i="62"/>
  <c r="Y91" i="62"/>
  <c r="G91" i="62"/>
  <c r="D24" i="60"/>
  <c r="U91" i="62"/>
  <c r="E91" i="62"/>
  <c r="B24" i="60"/>
  <c r="U97" i="62"/>
  <c r="AM91" i="62"/>
  <c r="AJ91" i="62"/>
  <c r="T91" i="62"/>
  <c r="M97" i="62"/>
  <c r="Z97" i="62"/>
  <c r="K97" i="62"/>
  <c r="R91" i="62"/>
  <c r="J97" i="62"/>
  <c r="Q91" i="62"/>
  <c r="AF91" i="62"/>
  <c r="P91" i="62"/>
  <c r="E97" i="62"/>
  <c r="Q96" i="62"/>
  <c r="AK96" i="62"/>
  <c r="P96" i="62"/>
  <c r="AJ96" i="62"/>
  <c r="O96" i="62"/>
  <c r="M96" i="62"/>
  <c r="U96" i="62"/>
  <c r="AI96" i="62"/>
  <c r="AH96" i="62"/>
  <c r="L96" i="62"/>
  <c r="AE91" i="62"/>
  <c r="O91" i="62"/>
  <c r="AG96" i="62"/>
  <c r="K96" i="62"/>
  <c r="I96" i="62"/>
  <c r="S96" i="62"/>
  <c r="T96" i="62"/>
  <c r="R96" i="62"/>
  <c r="T105" i="62"/>
  <c r="AJ103" i="62"/>
  <c r="S109" i="62"/>
  <c r="AI107" i="62"/>
  <c r="AI105" i="62"/>
  <c r="S105" i="62"/>
  <c r="AI103" i="62"/>
  <c r="S103" i="62"/>
  <c r="AI101" i="62"/>
  <c r="AI99" i="62"/>
  <c r="S99" i="62"/>
  <c r="AI97" i="62"/>
  <c r="S97" i="62"/>
  <c r="AJ97" i="62"/>
  <c r="T97" i="62"/>
  <c r="AI109" i="62"/>
  <c r="S107" i="62"/>
  <c r="S101" i="62"/>
  <c r="Z110" i="62"/>
  <c r="J110" i="62"/>
  <c r="AH109" i="62"/>
  <c r="R109" i="62"/>
  <c r="Z108" i="62"/>
  <c r="J108" i="62"/>
  <c r="AH107" i="62"/>
  <c r="R107" i="62"/>
  <c r="Z106" i="62"/>
  <c r="J106" i="62"/>
  <c r="AH105" i="62"/>
  <c r="R105" i="62"/>
  <c r="Z104" i="62"/>
  <c r="J104" i="62"/>
  <c r="AH103" i="62"/>
  <c r="R103" i="62"/>
  <c r="Z102" i="62"/>
  <c r="J102" i="62"/>
  <c r="AH101" i="62"/>
  <c r="R101" i="62"/>
  <c r="Z100" i="62"/>
  <c r="J100" i="62"/>
  <c r="AH99" i="62"/>
  <c r="R99" i="62"/>
  <c r="Z98" i="62"/>
  <c r="J98" i="62"/>
  <c r="AH97" i="62"/>
  <c r="R97" i="62"/>
  <c r="Z96" i="62"/>
  <c r="J96" i="62"/>
  <c r="AG109" i="62"/>
  <c r="Q109" i="62"/>
  <c r="AG107" i="62"/>
  <c r="Q107" i="62"/>
  <c r="AG105" i="62"/>
  <c r="Q105" i="62"/>
  <c r="AG103" i="62"/>
  <c r="Q103" i="62"/>
  <c r="AG101" i="62"/>
  <c r="Q101" i="62"/>
  <c r="AG99" i="62"/>
  <c r="Q99" i="62"/>
  <c r="AG97" i="62"/>
  <c r="Q97" i="62"/>
  <c r="AN110" i="62"/>
  <c r="X110" i="62"/>
  <c r="H110" i="62"/>
  <c r="AF109" i="62"/>
  <c r="P109" i="62"/>
  <c r="AN108" i="62"/>
  <c r="X108" i="62"/>
  <c r="H108" i="62"/>
  <c r="AF107" i="62"/>
  <c r="P107" i="62"/>
  <c r="AN106" i="62"/>
  <c r="X106" i="62"/>
  <c r="H106" i="62"/>
  <c r="AF105" i="62"/>
  <c r="P105" i="62"/>
  <c r="AN104" i="62"/>
  <c r="X104" i="62"/>
  <c r="H104" i="62"/>
  <c r="AF103" i="62"/>
  <c r="P103" i="62"/>
  <c r="AN102" i="62"/>
  <c r="X102" i="62"/>
  <c r="H102" i="62"/>
  <c r="AF101" i="62"/>
  <c r="P101" i="62"/>
  <c r="AN100" i="62"/>
  <c r="X100" i="62"/>
  <c r="H100" i="62"/>
  <c r="AF99" i="62"/>
  <c r="P99" i="62"/>
  <c r="AN98" i="62"/>
  <c r="X98" i="62"/>
  <c r="H98" i="62"/>
  <c r="AF97" i="62"/>
  <c r="P97" i="62"/>
  <c r="AN96" i="62"/>
  <c r="X96" i="62"/>
  <c r="H96" i="62"/>
  <c r="AJ105" i="62"/>
  <c r="T103" i="62"/>
  <c r="AM110" i="62"/>
  <c r="W110" i="62"/>
  <c r="G110" i="62"/>
  <c r="AE109" i="62"/>
  <c r="O109" i="62"/>
  <c r="AM108" i="62"/>
  <c r="W108" i="62"/>
  <c r="G108" i="62"/>
  <c r="AE107" i="62"/>
  <c r="O107" i="62"/>
  <c r="AM106" i="62"/>
  <c r="W106" i="62"/>
  <c r="G106" i="62"/>
  <c r="AE105" i="62"/>
  <c r="O105" i="62"/>
  <c r="AM104" i="62"/>
  <c r="W104" i="62"/>
  <c r="G104" i="62"/>
  <c r="AE103" i="62"/>
  <c r="O103" i="62"/>
  <c r="AM102" i="62"/>
  <c r="W102" i="62"/>
  <c r="G102" i="62"/>
  <c r="AE101" i="62"/>
  <c r="O101" i="62"/>
  <c r="AM100" i="62"/>
  <c r="W100" i="62"/>
  <c r="G100" i="62"/>
  <c r="AE99" i="62"/>
  <c r="O99" i="62"/>
  <c r="AM98" i="62"/>
  <c r="W98" i="62"/>
  <c r="G98" i="62"/>
  <c r="AE97" i="62"/>
  <c r="O97" i="62"/>
  <c r="AM96" i="62"/>
  <c r="W96" i="62"/>
  <c r="G96" i="62"/>
  <c r="AL110" i="62"/>
  <c r="V110" i="62"/>
  <c r="F110" i="62"/>
  <c r="AD109" i="62"/>
  <c r="N109" i="62"/>
  <c r="AL108" i="62"/>
  <c r="V108" i="62"/>
  <c r="F108" i="62"/>
  <c r="AD107" i="62"/>
  <c r="N107" i="62"/>
  <c r="AL106" i="62"/>
  <c r="V106" i="62"/>
  <c r="F106" i="62"/>
  <c r="AD105" i="62"/>
  <c r="N105" i="62"/>
  <c r="AL104" i="62"/>
  <c r="V104" i="62"/>
  <c r="F104" i="62"/>
  <c r="AD103" i="62"/>
  <c r="N103" i="62"/>
  <c r="AL102" i="62"/>
  <c r="V102" i="62"/>
  <c r="F102" i="62"/>
  <c r="AD101" i="62"/>
  <c r="N101" i="62"/>
  <c r="AL100" i="62"/>
  <c r="V100" i="62"/>
  <c r="F100" i="62"/>
  <c r="AD99" i="62"/>
  <c r="N99" i="62"/>
  <c r="AL98" i="62"/>
  <c r="V98" i="62"/>
  <c r="F98" i="62"/>
  <c r="AD97" i="62"/>
  <c r="N97" i="62"/>
  <c r="AL96" i="62"/>
  <c r="V96" i="62"/>
  <c r="F96" i="62"/>
  <c r="AB109" i="62"/>
  <c r="L109" i="62"/>
  <c r="AB107" i="62"/>
  <c r="L107" i="62"/>
  <c r="AB105" i="62"/>
  <c r="L105" i="62"/>
  <c r="AB103" i="62"/>
  <c r="L103" i="62"/>
  <c r="AB101" i="62"/>
  <c r="L101" i="62"/>
  <c r="AB99" i="62"/>
  <c r="L99" i="62"/>
  <c r="AB97" i="62"/>
  <c r="L97" i="62"/>
  <c r="Y109" i="62"/>
  <c r="I109" i="62"/>
  <c r="Y107" i="62"/>
  <c r="I107" i="62"/>
  <c r="Y105" i="62"/>
  <c r="I105" i="62"/>
  <c r="Y103" i="62"/>
  <c r="I103" i="62"/>
  <c r="Y101" i="62"/>
  <c r="I101" i="62"/>
  <c r="Y99" i="62"/>
  <c r="I99" i="62"/>
  <c r="Y97" i="62"/>
  <c r="I97" i="62"/>
  <c r="AN109" i="62"/>
  <c r="X109" i="62"/>
  <c r="H109" i="62"/>
  <c r="AN107" i="62"/>
  <c r="X107" i="62"/>
  <c r="H107" i="62"/>
  <c r="AN105" i="62"/>
  <c r="X105" i="62"/>
  <c r="H105" i="62"/>
  <c r="AN103" i="62"/>
  <c r="X103" i="62"/>
  <c r="H103" i="62"/>
  <c r="AN101" i="62"/>
  <c r="X101" i="62"/>
  <c r="H101" i="62"/>
  <c r="AN99" i="62"/>
  <c r="X99" i="62"/>
  <c r="H99" i="62"/>
  <c r="AN97" i="62"/>
  <c r="X97" i="62"/>
  <c r="H97" i="62"/>
  <c r="AD110" i="62"/>
  <c r="AL109" i="62"/>
  <c r="V109" i="62"/>
  <c r="AD108" i="62"/>
  <c r="AL107" i="62"/>
  <c r="V107" i="62"/>
  <c r="AD106" i="62"/>
  <c r="AL105" i="62"/>
  <c r="V105" i="62"/>
  <c r="AD104" i="62"/>
  <c r="AL103" i="62"/>
  <c r="V103" i="62"/>
  <c r="AD102" i="62"/>
  <c r="AL101" i="62"/>
  <c r="V101" i="62"/>
  <c r="AD100" i="62"/>
  <c r="AL99" i="62"/>
  <c r="V99" i="62"/>
  <c r="AD98" i="62"/>
  <c r="AL97" i="62"/>
  <c r="V97" i="62"/>
  <c r="AD96" i="62"/>
  <c r="AG96" i="61"/>
  <c r="AF96" i="61"/>
  <c r="AH96" i="61"/>
  <c r="AI96" i="61"/>
  <c r="AN96" i="61"/>
  <c r="L106" i="61"/>
  <c r="F102" i="61"/>
  <c r="P106" i="61"/>
  <c r="AG110" i="61"/>
  <c r="R91" i="61"/>
  <c r="AH91" i="61"/>
  <c r="H102" i="61"/>
  <c r="R106" i="61"/>
  <c r="AK110" i="61"/>
  <c r="T91" i="61"/>
  <c r="AJ91" i="61"/>
  <c r="U91" i="61"/>
  <c r="P98" i="61"/>
  <c r="J102" i="61"/>
  <c r="Y106" i="61"/>
  <c r="AL91" i="61"/>
  <c r="R96" i="61"/>
  <c r="Q98" i="61"/>
  <c r="Z102" i="61"/>
  <c r="AE104" i="61"/>
  <c r="AM106" i="61"/>
  <c r="AN108" i="61"/>
  <c r="AM91" i="61"/>
  <c r="S96" i="61"/>
  <c r="S100" i="61"/>
  <c r="AA102" i="61"/>
  <c r="AN106" i="61"/>
  <c r="F110" i="61"/>
  <c r="AN91" i="61"/>
  <c r="X96" i="61"/>
  <c r="AB102" i="61"/>
  <c r="AC96" i="61"/>
  <c r="X98" i="61"/>
  <c r="AC102" i="61"/>
  <c r="AH104" i="61"/>
  <c r="H110" i="61"/>
  <c r="AD96" i="61"/>
  <c r="Y98" i="61"/>
  <c r="AF100" i="61"/>
  <c r="AF102" i="61"/>
  <c r="AI104" i="61"/>
  <c r="N108" i="61"/>
  <c r="I110" i="61"/>
  <c r="AB110" i="61"/>
  <c r="AC110" i="61"/>
  <c r="E102" i="61"/>
  <c r="M106" i="61"/>
  <c r="AF110" i="61"/>
  <c r="Q91" i="61"/>
  <c r="AG91" i="61"/>
  <c r="G102" i="61"/>
  <c r="Q106" i="61"/>
  <c r="AH110" i="61"/>
  <c r="S91" i="61"/>
  <c r="AI91" i="61"/>
  <c r="M98" i="61"/>
  <c r="I102" i="61"/>
  <c r="X106" i="61"/>
  <c r="AL110" i="61"/>
  <c r="AK91" i="61"/>
  <c r="V91" i="61"/>
  <c r="R100" i="61"/>
  <c r="W91" i="61"/>
  <c r="R98" i="61"/>
  <c r="AF104" i="61"/>
  <c r="X91" i="61"/>
  <c r="U98" i="61"/>
  <c r="X100" i="61"/>
  <c r="AG104" i="61"/>
  <c r="H108" i="61"/>
  <c r="G110" i="61"/>
  <c r="AE100" i="61"/>
  <c r="M108" i="61"/>
  <c r="AE96" i="61"/>
  <c r="AM98" i="61"/>
  <c r="AG100" i="61"/>
  <c r="AG102" i="61"/>
  <c r="AN104" i="61"/>
  <c r="O108" i="61"/>
  <c r="J110" i="61"/>
  <c r="AB97" i="61"/>
  <c r="K109" i="61"/>
  <c r="I101" i="61"/>
  <c r="AA105" i="61"/>
  <c r="Z106" i="61"/>
  <c r="E98" i="61"/>
  <c r="K101" i="61"/>
  <c r="AL102" i="61"/>
  <c r="AA106" i="61"/>
  <c r="Y109" i="61"/>
  <c r="P110" i="61"/>
  <c r="AN110" i="61"/>
  <c r="F98" i="61"/>
  <c r="AB98" i="61"/>
  <c r="L101" i="61"/>
  <c r="M102" i="61"/>
  <c r="AM102" i="61"/>
  <c r="E106" i="61"/>
  <c r="AB106" i="61"/>
  <c r="Z109" i="61"/>
  <c r="Q110" i="61"/>
  <c r="M101" i="61"/>
  <c r="AN102" i="61"/>
  <c r="F106" i="61"/>
  <c r="R110" i="61"/>
  <c r="Q102" i="61"/>
  <c r="AB109" i="61"/>
  <c r="I97" i="61"/>
  <c r="I98" i="61"/>
  <c r="AG98" i="61"/>
  <c r="O101" i="61"/>
  <c r="R102" i="61"/>
  <c r="H106" i="61"/>
  <c r="J97" i="61"/>
  <c r="J98" i="61"/>
  <c r="AH98" i="61"/>
  <c r="AA101" i="61"/>
  <c r="U102" i="61"/>
  <c r="I106" i="61"/>
  <c r="AH106" i="61"/>
  <c r="AD109" i="61"/>
  <c r="Y110" i="61"/>
  <c r="O96" i="61"/>
  <c r="K97" i="61"/>
  <c r="K98" i="61"/>
  <c r="AK98" i="61"/>
  <c r="AC100" i="61"/>
  <c r="AB101" i="61"/>
  <c r="X102" i="61"/>
  <c r="M104" i="61"/>
  <c r="I105" i="61"/>
  <c r="J106" i="61"/>
  <c r="AK106" i="61"/>
  <c r="AF108" i="61"/>
  <c r="AE109" i="61"/>
  <c r="Z110" i="61"/>
  <c r="Z97" i="61"/>
  <c r="O105" i="61"/>
  <c r="J109" i="61"/>
  <c r="Y105" i="61"/>
  <c r="AC97" i="61"/>
  <c r="Z105" i="61"/>
  <c r="L109" i="61"/>
  <c r="AD97" i="61"/>
  <c r="M109" i="61"/>
  <c r="AE97" i="61"/>
  <c r="Z98" i="61"/>
  <c r="J101" i="61"/>
  <c r="K102" i="61"/>
  <c r="AK102" i="61"/>
  <c r="AB105" i="61"/>
  <c r="O109" i="61"/>
  <c r="M110" i="61"/>
  <c r="AM110" i="61"/>
  <c r="AA98" i="61"/>
  <c r="L102" i="61"/>
  <c r="AE105" i="61"/>
  <c r="G98" i="61"/>
  <c r="AC98" i="61"/>
  <c r="P102" i="61"/>
  <c r="AC106" i="61"/>
  <c r="AA109" i="61"/>
  <c r="U106" i="61"/>
  <c r="H98" i="61"/>
  <c r="AF98" i="61"/>
  <c r="N101" i="61"/>
  <c r="R103" i="61"/>
  <c r="G106" i="61"/>
  <c r="AF106" i="61"/>
  <c r="U110" i="61"/>
  <c r="S103" i="61"/>
  <c r="AG106" i="61"/>
  <c r="X110" i="61"/>
  <c r="P96" i="61"/>
  <c r="L97" i="61"/>
  <c r="L98" i="61"/>
  <c r="AL98" i="61"/>
  <c r="AD100" i="61"/>
  <c r="AC101" i="61"/>
  <c r="Y102" i="61"/>
  <c r="N104" i="61"/>
  <c r="K105" i="61"/>
  <c r="K106" i="61"/>
  <c r="AL106" i="61"/>
  <c r="AG108" i="61"/>
  <c r="E110" i="61"/>
  <c r="AA110" i="61"/>
  <c r="Q99" i="61"/>
  <c r="U103" i="61"/>
  <c r="AH107" i="61"/>
  <c r="R99" i="61"/>
  <c r="V103" i="61"/>
  <c r="AI107" i="61"/>
  <c r="S99" i="61"/>
  <c r="AJ107" i="61"/>
  <c r="T99" i="61"/>
  <c r="AG103" i="61"/>
  <c r="AK107" i="61"/>
  <c r="U99" i="61"/>
  <c r="AL107" i="61"/>
  <c r="AI103" i="61"/>
  <c r="E107" i="61"/>
  <c r="AM107" i="61"/>
  <c r="AF99" i="61"/>
  <c r="P99" i="61"/>
  <c r="N99" i="61"/>
  <c r="AE99" i="61"/>
  <c r="O99" i="61"/>
  <c r="AD99" i="61"/>
  <c r="AC99" i="61"/>
  <c r="M99" i="61"/>
  <c r="AB99" i="61"/>
  <c r="L99" i="61"/>
  <c r="AA99" i="61"/>
  <c r="K99" i="61"/>
  <c r="Y99" i="61"/>
  <c r="I99" i="61"/>
  <c r="AN99" i="61"/>
  <c r="H99" i="61"/>
  <c r="Z99" i="61"/>
  <c r="J99" i="61"/>
  <c r="X99" i="61"/>
  <c r="AF103" i="61"/>
  <c r="P103" i="61"/>
  <c r="AD103" i="61"/>
  <c r="AE103" i="61"/>
  <c r="O103" i="61"/>
  <c r="N103" i="61"/>
  <c r="AC103" i="61"/>
  <c r="M103" i="61"/>
  <c r="AB103" i="61"/>
  <c r="L103" i="61"/>
  <c r="AA103" i="61"/>
  <c r="K103" i="61"/>
  <c r="Y103" i="61"/>
  <c r="I103" i="61"/>
  <c r="AN103" i="61"/>
  <c r="H103" i="61"/>
  <c r="Z103" i="61"/>
  <c r="J103" i="61"/>
  <c r="X103" i="61"/>
  <c r="AF107" i="61"/>
  <c r="P107" i="61"/>
  <c r="N107" i="61"/>
  <c r="AE107" i="61"/>
  <c r="O107" i="61"/>
  <c r="AD107" i="61"/>
  <c r="AC107" i="61"/>
  <c r="M107" i="61"/>
  <c r="AB107" i="61"/>
  <c r="L107" i="61"/>
  <c r="AA107" i="61"/>
  <c r="K107" i="61"/>
  <c r="Y107" i="61"/>
  <c r="I107" i="61"/>
  <c r="X107" i="61"/>
  <c r="Z107" i="61"/>
  <c r="J107" i="61"/>
  <c r="AN107" i="61"/>
  <c r="H107" i="61"/>
  <c r="T103" i="61"/>
  <c r="AH103" i="61"/>
  <c r="AN97" i="61"/>
  <c r="X97" i="61"/>
  <c r="H97" i="61"/>
  <c r="V97" i="61"/>
  <c r="AM97" i="61"/>
  <c r="W97" i="61"/>
  <c r="G97" i="61"/>
  <c r="AL97" i="61"/>
  <c r="F97" i="61"/>
  <c r="AK97" i="61"/>
  <c r="U97" i="61"/>
  <c r="E97" i="61"/>
  <c r="AJ97" i="61"/>
  <c r="AI97" i="61"/>
  <c r="S97" i="61"/>
  <c r="Q97" i="61"/>
  <c r="AF97" i="61"/>
  <c r="AH97" i="61"/>
  <c r="R97" i="61"/>
  <c r="AG97" i="61"/>
  <c r="P97" i="61"/>
  <c r="AN101" i="61"/>
  <c r="X101" i="61"/>
  <c r="H101" i="61"/>
  <c r="AL101" i="61"/>
  <c r="F101" i="61"/>
  <c r="AM101" i="61"/>
  <c r="G101" i="61"/>
  <c r="V101" i="61"/>
  <c r="AK101" i="61"/>
  <c r="U101" i="61"/>
  <c r="E101" i="61"/>
  <c r="AJ101" i="61"/>
  <c r="T101" i="61"/>
  <c r="AI101" i="61"/>
  <c r="S101" i="61"/>
  <c r="AG101" i="61"/>
  <c r="Q101" i="61"/>
  <c r="P101" i="61"/>
  <c r="AH101" i="61"/>
  <c r="R101" i="61"/>
  <c r="AF101" i="61"/>
  <c r="AN105" i="61"/>
  <c r="X105" i="61"/>
  <c r="H105" i="61"/>
  <c r="AM105" i="61"/>
  <c r="G105" i="61"/>
  <c r="AL105" i="61"/>
  <c r="F105" i="61"/>
  <c r="AK105" i="61"/>
  <c r="U105" i="61"/>
  <c r="E105" i="61"/>
  <c r="AJ105" i="61"/>
  <c r="T105" i="61"/>
  <c r="AI105" i="61"/>
  <c r="S105" i="61"/>
  <c r="AG105" i="61"/>
  <c r="Q105" i="61"/>
  <c r="AF105" i="61"/>
  <c r="AH105" i="61"/>
  <c r="R105" i="61"/>
  <c r="P105" i="61"/>
  <c r="AN109" i="61"/>
  <c r="X109" i="61"/>
  <c r="H109" i="61"/>
  <c r="F109" i="61"/>
  <c r="E109" i="61"/>
  <c r="AM109" i="61"/>
  <c r="W109" i="61"/>
  <c r="G109" i="61"/>
  <c r="AL109" i="61"/>
  <c r="AK109" i="61"/>
  <c r="U109" i="61"/>
  <c r="AJ109" i="61"/>
  <c r="T109" i="61"/>
  <c r="AI109" i="61"/>
  <c r="S109" i="61"/>
  <c r="AG109" i="61"/>
  <c r="AF109" i="61"/>
  <c r="P109" i="61"/>
  <c r="AH109" i="61"/>
  <c r="R109" i="61"/>
  <c r="Q109" i="61"/>
  <c r="N97" i="61"/>
  <c r="AG99" i="61"/>
  <c r="Z101" i="61"/>
  <c r="AK103" i="61"/>
  <c r="AD105" i="61"/>
  <c r="G107" i="61"/>
  <c r="I109" i="61"/>
  <c r="G99" i="61"/>
  <c r="AG107" i="61"/>
  <c r="AH99" i="61"/>
  <c r="AL103" i="61"/>
  <c r="Q107" i="61"/>
  <c r="AI99" i="61"/>
  <c r="E103" i="61"/>
  <c r="AM103" i="61"/>
  <c r="R107" i="61"/>
  <c r="AJ99" i="61"/>
  <c r="F103" i="61"/>
  <c r="S107" i="61"/>
  <c r="AK99" i="61"/>
  <c r="G103" i="61"/>
  <c r="T107" i="61"/>
  <c r="AA97" i="61"/>
  <c r="AL99" i="61"/>
  <c r="AE101" i="61"/>
  <c r="Q103" i="61"/>
  <c r="J105" i="61"/>
  <c r="U107" i="61"/>
  <c r="N109" i="61"/>
  <c r="AJ100" i="61"/>
  <c r="T104" i="61"/>
  <c r="AJ108" i="61"/>
  <c r="F96" i="61"/>
  <c r="V96" i="61"/>
  <c r="AL96" i="61"/>
  <c r="N98" i="61"/>
  <c r="AD98" i="61"/>
  <c r="F100" i="61"/>
  <c r="AL100" i="61"/>
  <c r="N102" i="61"/>
  <c r="AD102" i="61"/>
  <c r="F104" i="61"/>
  <c r="AL104" i="61"/>
  <c r="N106" i="61"/>
  <c r="AD106" i="61"/>
  <c r="F108" i="61"/>
  <c r="AL108" i="61"/>
  <c r="N110" i="61"/>
  <c r="AD110" i="61"/>
  <c r="T96" i="61"/>
  <c r="AJ96" i="61"/>
  <c r="T100" i="61"/>
  <c r="AJ104" i="61"/>
  <c r="T108" i="61"/>
  <c r="U96" i="61"/>
  <c r="AK96" i="61"/>
  <c r="E100" i="61"/>
  <c r="U100" i="61"/>
  <c r="AK100" i="61"/>
  <c r="E104" i="61"/>
  <c r="U104" i="61"/>
  <c r="AK104" i="61"/>
  <c r="E108" i="61"/>
  <c r="U108" i="61"/>
  <c r="AK108" i="61"/>
  <c r="G96" i="61"/>
  <c r="AM96" i="61"/>
  <c r="O98" i="61"/>
  <c r="AE98" i="61"/>
  <c r="G100" i="61"/>
  <c r="AM100" i="61"/>
  <c r="O102" i="61"/>
  <c r="AE102" i="61"/>
  <c r="G104" i="61"/>
  <c r="AM104" i="61"/>
  <c r="O106" i="61"/>
  <c r="AE106" i="61"/>
  <c r="G108" i="61"/>
  <c r="AM108" i="61"/>
  <c r="O110" i="61"/>
  <c r="AE110" i="61"/>
  <c r="I96" i="61"/>
  <c r="Y96" i="61"/>
  <c r="I100" i="61"/>
  <c r="I104" i="61"/>
  <c r="Y104" i="61"/>
  <c r="I108" i="61"/>
  <c r="Y108" i="61"/>
  <c r="J96" i="61"/>
  <c r="Z100" i="61"/>
  <c r="J104" i="61"/>
  <c r="Z108" i="61"/>
  <c r="K96" i="61"/>
  <c r="AA96" i="61"/>
  <c r="S98" i="61"/>
  <c r="AI98" i="61"/>
  <c r="K100" i="61"/>
  <c r="AA100" i="61"/>
  <c r="S102" i="61"/>
  <c r="AI102" i="61"/>
  <c r="K104" i="61"/>
  <c r="AA104" i="61"/>
  <c r="S106" i="61"/>
  <c r="AI106" i="61"/>
  <c r="K108" i="61"/>
  <c r="AA108" i="61"/>
  <c r="S110" i="61"/>
  <c r="AI110" i="61"/>
  <c r="Y100" i="61"/>
  <c r="Z96" i="61"/>
  <c r="J100" i="61"/>
  <c r="Z104" i="61"/>
  <c r="J108" i="61"/>
  <c r="L96" i="61"/>
  <c r="T98" i="61"/>
  <c r="L100" i="61"/>
  <c r="T102" i="61"/>
  <c r="L104" i="61"/>
  <c r="T106" i="61"/>
  <c r="L108" i="61"/>
  <c r="T110" i="61"/>
  <c r="E96" i="61"/>
  <c r="E91" i="61"/>
  <c r="F91" i="61"/>
  <c r="V107" i="61"/>
  <c r="W107" i="61"/>
  <c r="H91" i="61"/>
  <c r="I91" i="61"/>
  <c r="J91" i="61"/>
  <c r="M91" i="61"/>
  <c r="V104" i="61"/>
  <c r="V105" i="61"/>
  <c r="V100" i="61"/>
  <c r="V108" i="61"/>
  <c r="W101" i="61"/>
  <c r="W108" i="61"/>
  <c r="V109" i="61"/>
  <c r="G91" i="61"/>
  <c r="L91" i="61"/>
  <c r="K91" i="61"/>
  <c r="W105" i="61"/>
  <c r="W100" i="61"/>
  <c r="V102" i="61"/>
  <c r="W102" i="61"/>
  <c r="W103" i="61"/>
  <c r="V98" i="61"/>
  <c r="W104" i="61"/>
  <c r="W98" i="61"/>
  <c r="V110" i="61"/>
  <c r="V99" i="61"/>
  <c r="W110" i="61"/>
  <c r="W99" i="61"/>
  <c r="V106" i="61"/>
  <c r="W106" i="61"/>
  <c r="W96" i="61"/>
  <c r="AO160" i="18"/>
  <c r="J155" i="65"/>
  <c r="K152" i="65"/>
  <c r="J156" i="65"/>
  <c r="K111" i="62"/>
  <c r="S111" i="63"/>
  <c r="AI111" i="63"/>
  <c r="R111" i="63"/>
  <c r="AH111" i="63"/>
  <c r="P111" i="63"/>
  <c r="AF111" i="63"/>
  <c r="Q111" i="63"/>
  <c r="AA111" i="63"/>
  <c r="J111" i="63"/>
  <c r="L111" i="63"/>
  <c r="AG111" i="63"/>
  <c r="AK111" i="63"/>
  <c r="U111" i="63"/>
  <c r="AC111" i="63"/>
  <c r="AL111" i="63"/>
  <c r="G111" i="63"/>
  <c r="O111" i="63"/>
  <c r="W111" i="63"/>
  <c r="AD111" i="63"/>
  <c r="AE111" i="63"/>
  <c r="V111" i="63"/>
  <c r="AM111" i="63"/>
  <c r="M111" i="63"/>
  <c r="H111" i="63"/>
  <c r="T111" i="63"/>
  <c r="X111" i="63"/>
  <c r="AJ111" i="63"/>
  <c r="I111" i="63"/>
  <c r="F111" i="63"/>
  <c r="Y111" i="63"/>
  <c r="E111" i="62"/>
  <c r="N111" i="62"/>
  <c r="AA111" i="62"/>
  <c r="R111" i="62"/>
  <c r="P111" i="62"/>
  <c r="L111" i="62"/>
  <c r="AB111" i="62"/>
  <c r="V111" i="62"/>
  <c r="T111" i="62"/>
  <c r="U111" i="62"/>
  <c r="M111" i="62"/>
  <c r="AK111" i="62"/>
  <c r="AI111" i="62"/>
  <c r="AH111" i="62"/>
  <c r="S111" i="62"/>
  <c r="I111" i="62"/>
  <c r="Q111" i="62"/>
  <c r="AJ111" i="62"/>
  <c r="J111" i="62"/>
  <c r="Z111" i="62"/>
  <c r="Y111" i="62"/>
  <c r="AG111" i="62"/>
  <c r="G111" i="62"/>
  <c r="W111" i="62"/>
  <c r="AM111" i="62"/>
  <c r="AD111" i="62"/>
  <c r="O111" i="62"/>
  <c r="AE111" i="62"/>
  <c r="AL111" i="62"/>
  <c r="AF111" i="62"/>
  <c r="H111" i="62"/>
  <c r="X111" i="62"/>
  <c r="F111" i="62"/>
  <c r="AN111" i="62"/>
  <c r="AC111" i="61"/>
  <c r="Q111" i="61"/>
  <c r="AH111" i="61"/>
  <c r="Z111" i="61"/>
  <c r="AG111" i="61"/>
  <c r="S111" i="61"/>
  <c r="AI111" i="61"/>
  <c r="AB111" i="61"/>
  <c r="AE111" i="61"/>
  <c r="AD111" i="61"/>
  <c r="Y111" i="61"/>
  <c r="O111" i="61"/>
  <c r="AM111" i="61"/>
  <c r="V111" i="61"/>
  <c r="W111" i="61"/>
  <c r="AF111" i="61"/>
  <c r="T111" i="61"/>
  <c r="AL111" i="61"/>
  <c r="R111" i="61"/>
  <c r="AA111" i="61"/>
  <c r="X111" i="61"/>
  <c r="AJ111" i="61"/>
  <c r="AN111" i="61"/>
  <c r="AK111" i="61"/>
  <c r="N111" i="61"/>
  <c r="P111" i="61"/>
  <c r="U111" i="61"/>
  <c r="E111" i="61"/>
  <c r="E130" i="61"/>
  <c r="J111" i="61"/>
  <c r="J130" i="61"/>
  <c r="G111" i="61"/>
  <c r="G130" i="61"/>
  <c r="K111" i="61"/>
  <c r="H111" i="61"/>
  <c r="H130" i="61"/>
  <c r="F111" i="61"/>
  <c r="F130" i="61"/>
  <c r="I111" i="61"/>
  <c r="I130" i="61"/>
  <c r="L111" i="61"/>
  <c r="M111" i="61"/>
  <c r="K155" i="65"/>
  <c r="L152" i="65"/>
  <c r="K156" i="65"/>
  <c r="AU51" i="18"/>
  <c r="AU61" i="18"/>
  <c r="B4" i="46"/>
  <c r="B86" i="53"/>
  <c r="Q88" i="53"/>
  <c r="P88" i="53"/>
  <c r="O88" i="53"/>
  <c r="N88" i="53"/>
  <c r="M88" i="53"/>
  <c r="L88" i="53"/>
  <c r="K88" i="53"/>
  <c r="J88" i="53"/>
  <c r="I88" i="53"/>
  <c r="H88" i="53"/>
  <c r="G88" i="53"/>
  <c r="F88" i="53"/>
  <c r="E88" i="53"/>
  <c r="Q87" i="53"/>
  <c r="P87" i="53"/>
  <c r="O87" i="53"/>
  <c r="N87" i="53"/>
  <c r="M87" i="53"/>
  <c r="L87" i="53"/>
  <c r="K87" i="53"/>
  <c r="J87" i="53"/>
  <c r="I87" i="53"/>
  <c r="H87" i="53"/>
  <c r="G87" i="53"/>
  <c r="F87" i="53"/>
  <c r="E87" i="53"/>
  <c r="Q86" i="53"/>
  <c r="P86" i="53"/>
  <c r="O86" i="53"/>
  <c r="N86" i="53"/>
  <c r="M86" i="53"/>
  <c r="L86" i="53"/>
  <c r="K86" i="53"/>
  <c r="J86" i="53"/>
  <c r="I86" i="53"/>
  <c r="H86" i="53"/>
  <c r="G86" i="53"/>
  <c r="F86" i="53"/>
  <c r="E86" i="53"/>
  <c r="Q85" i="53"/>
  <c r="P85" i="53"/>
  <c r="O85" i="53"/>
  <c r="N85" i="53"/>
  <c r="M85" i="53"/>
  <c r="L85" i="53"/>
  <c r="K85" i="53"/>
  <c r="J85" i="53"/>
  <c r="I85" i="53"/>
  <c r="H85" i="53"/>
  <c r="G85" i="53"/>
  <c r="F85" i="53"/>
  <c r="E85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E84" i="53"/>
  <c r="C58" i="56"/>
  <c r="B58" i="56"/>
  <c r="A58" i="56"/>
  <c r="C57" i="56"/>
  <c r="B57" i="56"/>
  <c r="A57" i="56"/>
  <c r="C56" i="56"/>
  <c r="B56" i="56"/>
  <c r="A56" i="56"/>
  <c r="C55" i="56"/>
  <c r="B55" i="56"/>
  <c r="A55" i="56"/>
  <c r="C54" i="56"/>
  <c r="B54" i="56"/>
  <c r="A54" i="56"/>
  <c r="C53" i="56"/>
  <c r="B53" i="56"/>
  <c r="A53" i="56"/>
  <c r="C52" i="56"/>
  <c r="B52" i="56"/>
  <c r="A52" i="56"/>
  <c r="C51" i="56"/>
  <c r="B51" i="56"/>
  <c r="A51" i="56"/>
  <c r="C50" i="56"/>
  <c r="B50" i="56"/>
  <c r="A50" i="56"/>
  <c r="C49" i="56"/>
  <c r="B49" i="56"/>
  <c r="A49" i="56"/>
  <c r="C48" i="56"/>
  <c r="B48" i="56"/>
  <c r="A48" i="56"/>
  <c r="C47" i="56"/>
  <c r="B47" i="56"/>
  <c r="A47" i="56"/>
  <c r="C46" i="56"/>
  <c r="B46" i="56"/>
  <c r="A46" i="56"/>
  <c r="C45" i="56"/>
  <c r="B45" i="56"/>
  <c r="A45" i="56"/>
  <c r="C44" i="56"/>
  <c r="B44" i="56"/>
  <c r="A44" i="56"/>
  <c r="C43" i="56"/>
  <c r="B43" i="56"/>
  <c r="A43" i="56"/>
  <c r="P174" i="52"/>
  <c r="O174" i="52"/>
  <c r="N174" i="52"/>
  <c r="M174" i="52"/>
  <c r="L174" i="52"/>
  <c r="K174" i="52"/>
  <c r="J174" i="52"/>
  <c r="I174" i="52"/>
  <c r="H174" i="52"/>
  <c r="G174" i="52"/>
  <c r="F174" i="52"/>
  <c r="E174" i="52"/>
  <c r="I30" i="50"/>
  <c r="I10" i="50"/>
  <c r="L155" i="65"/>
  <c r="M152" i="65"/>
  <c r="L156" i="65"/>
  <c r="D124" i="56"/>
  <c r="C124" i="56"/>
  <c r="B124" i="56"/>
  <c r="A124" i="56"/>
  <c r="D123" i="56"/>
  <c r="C123" i="56"/>
  <c r="B123" i="56"/>
  <c r="A123" i="56"/>
  <c r="D58" i="56"/>
  <c r="D57" i="56"/>
  <c r="E75" i="45"/>
  <c r="O94" i="45"/>
  <c r="N94" i="45"/>
  <c r="M94" i="45"/>
  <c r="L94" i="45"/>
  <c r="K94" i="45"/>
  <c r="J94" i="45"/>
  <c r="I94" i="45"/>
  <c r="H94" i="45"/>
  <c r="G94" i="45"/>
  <c r="F94" i="45"/>
  <c r="E94" i="45"/>
  <c r="O93" i="45"/>
  <c r="N93" i="45"/>
  <c r="M93" i="45"/>
  <c r="L93" i="45"/>
  <c r="K93" i="45"/>
  <c r="J93" i="45"/>
  <c r="I93" i="45"/>
  <c r="H93" i="45"/>
  <c r="G93" i="45"/>
  <c r="F93" i="45"/>
  <c r="E93" i="45"/>
  <c r="P92" i="45"/>
  <c r="O92" i="45"/>
  <c r="N92" i="45"/>
  <c r="M92" i="45"/>
  <c r="L92" i="45"/>
  <c r="K92" i="45"/>
  <c r="J92" i="45"/>
  <c r="I92" i="45"/>
  <c r="H92" i="45"/>
  <c r="G92" i="45"/>
  <c r="F92" i="45"/>
  <c r="E92" i="45"/>
  <c r="O91" i="45"/>
  <c r="N91" i="45"/>
  <c r="M91" i="45"/>
  <c r="L91" i="45"/>
  <c r="K91" i="45"/>
  <c r="J91" i="45"/>
  <c r="I91" i="45"/>
  <c r="H91" i="45"/>
  <c r="G91" i="45"/>
  <c r="F91" i="45"/>
  <c r="E91" i="45"/>
  <c r="D129" i="45"/>
  <c r="C129" i="45"/>
  <c r="B129" i="45"/>
  <c r="A129" i="45"/>
  <c r="D128" i="45"/>
  <c r="C128" i="45"/>
  <c r="B128" i="45"/>
  <c r="A128" i="45"/>
  <c r="D127" i="45"/>
  <c r="C127" i="45"/>
  <c r="B127" i="45"/>
  <c r="A127" i="45"/>
  <c r="D126" i="45"/>
  <c r="C126" i="45"/>
  <c r="B126" i="45"/>
  <c r="A126" i="45"/>
  <c r="D125" i="45"/>
  <c r="C125" i="45"/>
  <c r="B125" i="45"/>
  <c r="A125" i="45"/>
  <c r="D124" i="45"/>
  <c r="C124" i="45"/>
  <c r="B124" i="45"/>
  <c r="A124" i="45"/>
  <c r="D123" i="45"/>
  <c r="C123" i="45"/>
  <c r="B123" i="45"/>
  <c r="A123" i="45"/>
  <c r="D122" i="45"/>
  <c r="C122" i="45"/>
  <c r="B122" i="45"/>
  <c r="A122" i="45"/>
  <c r="D121" i="45"/>
  <c r="C121" i="45"/>
  <c r="B121" i="45"/>
  <c r="A121" i="45"/>
  <c r="D120" i="45"/>
  <c r="C120" i="45"/>
  <c r="B120" i="45"/>
  <c r="A120" i="45"/>
  <c r="D119" i="45"/>
  <c r="C119" i="45"/>
  <c r="B119" i="45"/>
  <c r="A119" i="45"/>
  <c r="D118" i="45"/>
  <c r="C118" i="45"/>
  <c r="B118" i="45"/>
  <c r="A118" i="45"/>
  <c r="D117" i="45"/>
  <c r="C117" i="45"/>
  <c r="B117" i="45"/>
  <c r="A117" i="45"/>
  <c r="D116" i="45"/>
  <c r="C116" i="45"/>
  <c r="B116" i="45"/>
  <c r="A116" i="45"/>
  <c r="D115" i="45"/>
  <c r="C115" i="45"/>
  <c r="B115" i="45"/>
  <c r="A115" i="45"/>
  <c r="D94" i="45"/>
  <c r="C94" i="45"/>
  <c r="B94" i="45"/>
  <c r="A94" i="45"/>
  <c r="D93" i="45"/>
  <c r="C93" i="45"/>
  <c r="B93" i="45"/>
  <c r="A93" i="45"/>
  <c r="D92" i="45"/>
  <c r="C92" i="45"/>
  <c r="B92" i="45"/>
  <c r="A92" i="45"/>
  <c r="D91" i="45"/>
  <c r="C91" i="45"/>
  <c r="B91" i="45"/>
  <c r="A91" i="45"/>
  <c r="D90" i="45"/>
  <c r="C90" i="45"/>
  <c r="B90" i="45"/>
  <c r="A90" i="45"/>
  <c r="D89" i="45"/>
  <c r="C89" i="45"/>
  <c r="B89" i="45"/>
  <c r="A89" i="45"/>
  <c r="D88" i="45"/>
  <c r="C88" i="45"/>
  <c r="B88" i="45"/>
  <c r="A88" i="45"/>
  <c r="D87" i="45"/>
  <c r="C87" i="45"/>
  <c r="B87" i="45"/>
  <c r="A87" i="45"/>
  <c r="D86" i="45"/>
  <c r="C86" i="45"/>
  <c r="B86" i="45"/>
  <c r="A86" i="45"/>
  <c r="D85" i="45"/>
  <c r="C85" i="45"/>
  <c r="B85" i="45"/>
  <c r="A85" i="45"/>
  <c r="D84" i="45"/>
  <c r="C84" i="45"/>
  <c r="B84" i="45"/>
  <c r="A84" i="45"/>
  <c r="D83" i="45"/>
  <c r="C83" i="45"/>
  <c r="B83" i="45"/>
  <c r="A83" i="45"/>
  <c r="D82" i="45"/>
  <c r="C82" i="45"/>
  <c r="B82" i="45"/>
  <c r="A82" i="45"/>
  <c r="D81" i="45"/>
  <c r="C81" i="45"/>
  <c r="B81" i="45"/>
  <c r="A81" i="45"/>
  <c r="D80" i="45"/>
  <c r="C80" i="45"/>
  <c r="B80" i="45"/>
  <c r="A80" i="45"/>
  <c r="D59" i="45"/>
  <c r="C59" i="45"/>
  <c r="B59" i="45"/>
  <c r="A59" i="45"/>
  <c r="D58" i="45"/>
  <c r="C58" i="45"/>
  <c r="B58" i="45"/>
  <c r="A58" i="45"/>
  <c r="D57" i="45"/>
  <c r="C57" i="45"/>
  <c r="B57" i="45"/>
  <c r="A57" i="45"/>
  <c r="D56" i="45"/>
  <c r="C56" i="45"/>
  <c r="B56" i="45"/>
  <c r="A56" i="45"/>
  <c r="D55" i="45"/>
  <c r="C55" i="45"/>
  <c r="B55" i="45"/>
  <c r="A55" i="45"/>
  <c r="D54" i="45"/>
  <c r="C54" i="45"/>
  <c r="B54" i="45"/>
  <c r="A54" i="45"/>
  <c r="D53" i="45"/>
  <c r="C53" i="45"/>
  <c r="B53" i="45"/>
  <c r="A53" i="45"/>
  <c r="D52" i="45"/>
  <c r="C52" i="45"/>
  <c r="B52" i="45"/>
  <c r="A52" i="45"/>
  <c r="D51" i="45"/>
  <c r="C51" i="45"/>
  <c r="B51" i="45"/>
  <c r="A51" i="45"/>
  <c r="D50" i="45"/>
  <c r="C50" i="45"/>
  <c r="B50" i="45"/>
  <c r="A50" i="45"/>
  <c r="D49" i="45"/>
  <c r="C49" i="45"/>
  <c r="B49" i="45"/>
  <c r="A49" i="45"/>
  <c r="D48" i="45"/>
  <c r="C48" i="45"/>
  <c r="B48" i="45"/>
  <c r="A48" i="45"/>
  <c r="D47" i="45"/>
  <c r="C47" i="45"/>
  <c r="B47" i="45"/>
  <c r="A47" i="45"/>
  <c r="D46" i="45"/>
  <c r="C46" i="45"/>
  <c r="B46" i="45"/>
  <c r="A46" i="45"/>
  <c r="D45" i="45"/>
  <c r="C45" i="45"/>
  <c r="B45" i="45"/>
  <c r="A45" i="45"/>
  <c r="D124" i="46"/>
  <c r="C124" i="46"/>
  <c r="B124" i="46"/>
  <c r="A124" i="46"/>
  <c r="D123" i="46"/>
  <c r="C123" i="46"/>
  <c r="B123" i="46"/>
  <c r="A123" i="46"/>
  <c r="D122" i="46"/>
  <c r="C122" i="46"/>
  <c r="B122" i="46"/>
  <c r="A122" i="46"/>
  <c r="D121" i="46"/>
  <c r="C121" i="46"/>
  <c r="B121" i="46"/>
  <c r="A121" i="46"/>
  <c r="D120" i="46"/>
  <c r="C120" i="46"/>
  <c r="B120" i="46"/>
  <c r="A120" i="46"/>
  <c r="D119" i="46"/>
  <c r="C119" i="46"/>
  <c r="B119" i="46"/>
  <c r="A119" i="46"/>
  <c r="D118" i="46"/>
  <c r="C118" i="46"/>
  <c r="B118" i="46"/>
  <c r="A118" i="46"/>
  <c r="D117" i="46"/>
  <c r="C117" i="46"/>
  <c r="B117" i="46"/>
  <c r="A117" i="46"/>
  <c r="D116" i="46"/>
  <c r="C116" i="46"/>
  <c r="B116" i="46"/>
  <c r="A116" i="46"/>
  <c r="D115" i="46"/>
  <c r="C115" i="46"/>
  <c r="B115" i="46"/>
  <c r="A115" i="46"/>
  <c r="D90" i="46"/>
  <c r="C90" i="46"/>
  <c r="B90" i="46"/>
  <c r="A90" i="46"/>
  <c r="D89" i="46"/>
  <c r="C89" i="46"/>
  <c r="B89" i="46"/>
  <c r="D88" i="46"/>
  <c r="C88" i="46"/>
  <c r="B88" i="46"/>
  <c r="D87" i="46"/>
  <c r="C87" i="46"/>
  <c r="B87" i="46"/>
  <c r="D86" i="46"/>
  <c r="C86" i="46"/>
  <c r="B86" i="46"/>
  <c r="A86" i="46"/>
  <c r="D85" i="46"/>
  <c r="C85" i="46"/>
  <c r="B85" i="46"/>
  <c r="A85" i="46"/>
  <c r="D84" i="46"/>
  <c r="C84" i="46"/>
  <c r="B84" i="46"/>
  <c r="A84" i="46"/>
  <c r="D83" i="46"/>
  <c r="C83" i="46"/>
  <c r="B83" i="46"/>
  <c r="A83" i="46"/>
  <c r="D82" i="46"/>
  <c r="C82" i="46"/>
  <c r="B82" i="46"/>
  <c r="A82" i="46"/>
  <c r="D81" i="46"/>
  <c r="C81" i="46"/>
  <c r="B81" i="46"/>
  <c r="A81" i="46"/>
  <c r="D80" i="46"/>
  <c r="C80" i="46"/>
  <c r="B80" i="46"/>
  <c r="A80" i="46"/>
  <c r="D54" i="46"/>
  <c r="C54" i="46"/>
  <c r="B54" i="46"/>
  <c r="A54" i="46"/>
  <c r="D53" i="46"/>
  <c r="C53" i="46"/>
  <c r="B53" i="46"/>
  <c r="A53" i="46"/>
  <c r="D52" i="46"/>
  <c r="C52" i="46"/>
  <c r="B52" i="46"/>
  <c r="A52" i="46"/>
  <c r="D51" i="46"/>
  <c r="C51" i="46"/>
  <c r="B51" i="46"/>
  <c r="A51" i="46"/>
  <c r="D50" i="46"/>
  <c r="C50" i="46"/>
  <c r="B50" i="46"/>
  <c r="A50" i="46"/>
  <c r="D49" i="46"/>
  <c r="C49" i="46"/>
  <c r="B49" i="46"/>
  <c r="A49" i="46"/>
  <c r="D48" i="46"/>
  <c r="C48" i="46"/>
  <c r="B48" i="46"/>
  <c r="A48" i="46"/>
  <c r="D47" i="46"/>
  <c r="C47" i="46"/>
  <c r="B47" i="46"/>
  <c r="A47" i="46"/>
  <c r="D46" i="46"/>
  <c r="C46" i="46"/>
  <c r="B46" i="46"/>
  <c r="A46" i="46"/>
  <c r="D45" i="46"/>
  <c r="C45" i="46"/>
  <c r="B45" i="46"/>
  <c r="A45" i="46"/>
  <c r="N152" i="65"/>
  <c r="K129" i="45"/>
  <c r="O129" i="45"/>
  <c r="N129" i="45"/>
  <c r="M129" i="45"/>
  <c r="K128" i="45"/>
  <c r="O128" i="45"/>
  <c r="N128" i="45"/>
  <c r="M128" i="45"/>
  <c r="L127" i="45"/>
  <c r="O127" i="45"/>
  <c r="N127" i="45"/>
  <c r="M127" i="45"/>
  <c r="E129" i="45"/>
  <c r="G129" i="45"/>
  <c r="L129" i="45"/>
  <c r="E128" i="45"/>
  <c r="F128" i="45"/>
  <c r="L128" i="45"/>
  <c r="E127" i="45"/>
  <c r="F127" i="45"/>
  <c r="F129" i="45"/>
  <c r="H129" i="45"/>
  <c r="I127" i="45"/>
  <c r="I129" i="45"/>
  <c r="J127" i="45"/>
  <c r="G127" i="45"/>
  <c r="H127" i="45"/>
  <c r="J129" i="45"/>
  <c r="K127" i="45"/>
  <c r="G128" i="45"/>
  <c r="H128" i="45"/>
  <c r="I128" i="45"/>
  <c r="J128" i="45"/>
  <c r="H87" i="46"/>
  <c r="G87" i="46"/>
  <c r="E87" i="46"/>
  <c r="M87" i="46"/>
  <c r="L87" i="46"/>
  <c r="K87" i="46"/>
  <c r="J87" i="46"/>
  <c r="F87" i="46"/>
  <c r="I87" i="46"/>
  <c r="AM118" i="46"/>
  <c r="AK118" i="46"/>
  <c r="AJ118" i="46"/>
  <c r="AH118" i="46"/>
  <c r="AB118" i="46"/>
  <c r="AG118" i="46"/>
  <c r="AC118" i="46"/>
  <c r="AF118" i="46"/>
  <c r="AN118" i="46"/>
  <c r="AL118" i="46"/>
  <c r="AI118" i="46"/>
  <c r="AE118" i="46"/>
  <c r="AD118" i="46"/>
  <c r="AA118" i="46"/>
  <c r="AO118" i="46"/>
  <c r="Z118" i="46"/>
  <c r="AK115" i="46"/>
  <c r="AJ115" i="46"/>
  <c r="AH115" i="46"/>
  <c r="AM115" i="46"/>
  <c r="AG115" i="46"/>
  <c r="AF115" i="46"/>
  <c r="AC115" i="46"/>
  <c r="AB115" i="46"/>
  <c r="AE115" i="46"/>
  <c r="AD115" i="46"/>
  <c r="AA115" i="46"/>
  <c r="AI115" i="46"/>
  <c r="Z115" i="46"/>
  <c r="AO115" i="46"/>
  <c r="AN115" i="46"/>
  <c r="AL115" i="46"/>
  <c r="V119" i="46"/>
  <c r="AK119" i="46"/>
  <c r="U119" i="46"/>
  <c r="AJ119" i="46"/>
  <c r="T119" i="46"/>
  <c r="AI119" i="46"/>
  <c r="AH119" i="46"/>
  <c r="R119" i="46"/>
  <c r="AL119" i="46"/>
  <c r="S119" i="46"/>
  <c r="AG119" i="46"/>
  <c r="AF119" i="46"/>
  <c r="AC119" i="46"/>
  <c r="AB119" i="46"/>
  <c r="AM119" i="46"/>
  <c r="AE119" i="46"/>
  <c r="W119" i="46"/>
  <c r="AD119" i="46"/>
  <c r="AN119" i="46"/>
  <c r="AA119" i="46"/>
  <c r="Z119" i="46"/>
  <c r="AO119" i="46"/>
  <c r="Y119" i="46"/>
  <c r="X119" i="46"/>
  <c r="AI116" i="46"/>
  <c r="AK116" i="46"/>
  <c r="AJ116" i="46"/>
  <c r="AH116" i="46"/>
  <c r="AG116" i="46"/>
  <c r="AC116" i="46"/>
  <c r="AF116" i="46"/>
  <c r="AE116" i="46"/>
  <c r="AB116" i="46"/>
  <c r="AN116" i="46"/>
  <c r="AL116" i="46"/>
  <c r="AD116" i="46"/>
  <c r="AA116" i="46"/>
  <c r="AO116" i="46"/>
  <c r="Z116" i="46"/>
  <c r="AM116" i="46"/>
  <c r="AK120" i="46"/>
  <c r="AJ120" i="46"/>
  <c r="AI120" i="46"/>
  <c r="AH120" i="46"/>
  <c r="T120" i="46"/>
  <c r="AM120" i="46"/>
  <c r="AG120" i="46"/>
  <c r="Y120" i="46"/>
  <c r="AF120" i="46"/>
  <c r="X120" i="46"/>
  <c r="AE120" i="46"/>
  <c r="W120" i="46"/>
  <c r="AC120" i="46"/>
  <c r="U120" i="46"/>
  <c r="AD120" i="46"/>
  <c r="V120" i="46"/>
  <c r="AB120" i="46"/>
  <c r="AL120" i="46"/>
  <c r="AA120" i="46"/>
  <c r="S120" i="46"/>
  <c r="AO120" i="46"/>
  <c r="Z120" i="46"/>
  <c r="R120" i="46"/>
  <c r="AN120" i="46"/>
  <c r="AL117" i="46"/>
  <c r="AK117" i="46"/>
  <c r="AJ117" i="46"/>
  <c r="AH117" i="46"/>
  <c r="AG117" i="46"/>
  <c r="AF117" i="46"/>
  <c r="AB117" i="46"/>
  <c r="AE117" i="46"/>
  <c r="AC117" i="46"/>
  <c r="AI117" i="46"/>
  <c r="AD117" i="46"/>
  <c r="AA117" i="46"/>
  <c r="AN117" i="46"/>
  <c r="AM117" i="46"/>
  <c r="Z117" i="46"/>
  <c r="AO117" i="46"/>
  <c r="AL121" i="46"/>
  <c r="AK121" i="46"/>
  <c r="U121" i="46"/>
  <c r="AJ121" i="46"/>
  <c r="T121" i="46"/>
  <c r="AI121" i="46"/>
  <c r="AH121" i="46"/>
  <c r="R121" i="46"/>
  <c r="AB121" i="46"/>
  <c r="AN121" i="46"/>
  <c r="AG121" i="46"/>
  <c r="AC121" i="46"/>
  <c r="AF121" i="46"/>
  <c r="W121" i="46"/>
  <c r="AE121" i="46"/>
  <c r="AM121" i="46"/>
  <c r="AD121" i="46"/>
  <c r="S121" i="46"/>
  <c r="AA121" i="46"/>
  <c r="Y121" i="46"/>
  <c r="X121" i="46"/>
  <c r="V121" i="46"/>
  <c r="Z121" i="46"/>
  <c r="AO121" i="46"/>
  <c r="J124" i="56"/>
  <c r="AD124" i="56"/>
  <c r="AC124" i="56"/>
  <c r="R124" i="56"/>
  <c r="Q124" i="56"/>
  <c r="AB124" i="56"/>
  <c r="AA124" i="56"/>
  <c r="S124" i="56"/>
  <c r="Z124" i="56"/>
  <c r="Y124" i="56"/>
  <c r="X124" i="56"/>
  <c r="W124" i="56"/>
  <c r="V124" i="56"/>
  <c r="T124" i="56"/>
  <c r="U124" i="56"/>
  <c r="Q123" i="56"/>
  <c r="X123" i="56"/>
  <c r="W123" i="56"/>
  <c r="AC123" i="56"/>
  <c r="V123" i="56"/>
  <c r="U123" i="56"/>
  <c r="AD123" i="56"/>
  <c r="AB123" i="56"/>
  <c r="T123" i="56"/>
  <c r="AA123" i="56"/>
  <c r="S123" i="56"/>
  <c r="Z123" i="56"/>
  <c r="R123" i="56"/>
  <c r="Y123" i="56"/>
  <c r="P86" i="46"/>
  <c r="O86" i="46"/>
  <c r="N86" i="46"/>
  <c r="Q86" i="46"/>
  <c r="P82" i="46"/>
  <c r="O82" i="46"/>
  <c r="N82" i="46"/>
  <c r="Q82" i="46"/>
  <c r="P80" i="46"/>
  <c r="Q80" i="46"/>
  <c r="O80" i="46"/>
  <c r="N80" i="46"/>
  <c r="Q84" i="46"/>
  <c r="P84" i="46"/>
  <c r="O84" i="46"/>
  <c r="N84" i="46"/>
  <c r="N83" i="46"/>
  <c r="P83" i="46"/>
  <c r="Q83" i="46"/>
  <c r="O83" i="46"/>
  <c r="P87" i="46"/>
  <c r="O87" i="46"/>
  <c r="Q87" i="46"/>
  <c r="N87" i="46"/>
  <c r="N81" i="46"/>
  <c r="Q81" i="46"/>
  <c r="P81" i="46"/>
  <c r="O81" i="46"/>
  <c r="Q85" i="46"/>
  <c r="P85" i="46"/>
  <c r="O85" i="46"/>
  <c r="N85" i="46"/>
  <c r="M124" i="56"/>
  <c r="N124" i="56"/>
  <c r="O124" i="56"/>
  <c r="P124" i="56"/>
  <c r="K124" i="56"/>
  <c r="L124" i="56"/>
  <c r="F124" i="56"/>
  <c r="I124" i="56"/>
  <c r="G124" i="56"/>
  <c r="H124" i="56"/>
  <c r="G123" i="56"/>
  <c r="H123" i="56"/>
  <c r="J123" i="56"/>
  <c r="K123" i="56"/>
  <c r="M123" i="56"/>
  <c r="O123" i="56"/>
  <c r="P123" i="56"/>
  <c r="F123" i="56"/>
  <c r="I123" i="56"/>
  <c r="L123" i="56"/>
  <c r="N123" i="56"/>
  <c r="C170" i="52"/>
  <c r="C153" i="52"/>
  <c r="C152" i="52"/>
  <c r="C162" i="52"/>
  <c r="C167" i="52"/>
  <c r="C166" i="52"/>
  <c r="C164" i="52"/>
  <c r="C165" i="52"/>
  <c r="C169" i="52"/>
  <c r="C163" i="52"/>
  <c r="C155" i="52"/>
  <c r="C161" i="52"/>
  <c r="C160" i="52"/>
  <c r="C159" i="52"/>
  <c r="C158" i="52"/>
  <c r="C157" i="52"/>
  <c r="C156" i="52"/>
  <c r="C154" i="52"/>
  <c r="C171" i="52"/>
  <c r="C168" i="52"/>
  <c r="O152" i="65"/>
  <c r="AH145" i="46"/>
  <c r="AO145" i="46"/>
  <c r="Z145" i="46"/>
  <c r="AN145" i="46"/>
  <c r="AI145" i="46"/>
  <c r="AA145" i="46"/>
  <c r="AJ145" i="46"/>
  <c r="AL145" i="46"/>
  <c r="AD145" i="46"/>
  <c r="AK145" i="46"/>
  <c r="AE145" i="46"/>
  <c r="AB145" i="46"/>
  <c r="AC145" i="46"/>
  <c r="AG145" i="46"/>
  <c r="AF145" i="46"/>
  <c r="AM145" i="46"/>
  <c r="R80" i="57"/>
  <c r="Q110" i="57"/>
  <c r="I18" i="60"/>
  <c r="Q83" i="53"/>
  <c r="Q82" i="53"/>
  <c r="Q81" i="53"/>
  <c r="Q80" i="53"/>
  <c r="L136" i="43"/>
  <c r="E150" i="51"/>
  <c r="F151" i="51"/>
  <c r="P152" i="65"/>
  <c r="AK115" i="18"/>
  <c r="Q110" i="53"/>
  <c r="I16" i="60"/>
  <c r="R110" i="53"/>
  <c r="J16" i="60"/>
  <c r="R110" i="57"/>
  <c r="J18" i="60"/>
  <c r="D56" i="56"/>
  <c r="D55" i="56"/>
  <c r="D54" i="56"/>
  <c r="D53" i="56"/>
  <c r="D52" i="56"/>
  <c r="D51" i="56"/>
  <c r="D50" i="56"/>
  <c r="C48" i="50"/>
  <c r="D48" i="50"/>
  <c r="D150" i="50"/>
  <c r="C150" i="50"/>
  <c r="B150" i="50"/>
  <c r="A150" i="50"/>
  <c r="K113" i="50"/>
  <c r="J113" i="50"/>
  <c r="I113" i="50"/>
  <c r="H113" i="50"/>
  <c r="G113" i="50"/>
  <c r="F113" i="50"/>
  <c r="E113" i="50"/>
  <c r="D113" i="50"/>
  <c r="C113" i="50"/>
  <c r="B113" i="50"/>
  <c r="A113" i="50"/>
  <c r="D76" i="50"/>
  <c r="C76" i="50"/>
  <c r="B76" i="50"/>
  <c r="A76" i="50"/>
  <c r="D130" i="53"/>
  <c r="C130" i="53"/>
  <c r="B130" i="53"/>
  <c r="A130" i="53"/>
  <c r="D129" i="53"/>
  <c r="C129" i="53"/>
  <c r="B129" i="53"/>
  <c r="A129" i="53"/>
  <c r="D128" i="53"/>
  <c r="C128" i="53"/>
  <c r="B128" i="53"/>
  <c r="A128" i="53"/>
  <c r="D127" i="53"/>
  <c r="C127" i="53"/>
  <c r="B127" i="53"/>
  <c r="A127" i="53"/>
  <c r="D126" i="53"/>
  <c r="C126" i="53"/>
  <c r="B126" i="53"/>
  <c r="A126" i="53"/>
  <c r="D125" i="53"/>
  <c r="C125" i="53"/>
  <c r="B125" i="53"/>
  <c r="A125" i="53"/>
  <c r="D124" i="53"/>
  <c r="C124" i="53"/>
  <c r="B124" i="53"/>
  <c r="A124" i="53"/>
  <c r="D123" i="53"/>
  <c r="C123" i="53"/>
  <c r="B123" i="53"/>
  <c r="A123" i="53"/>
  <c r="D122" i="53"/>
  <c r="C122" i="53"/>
  <c r="B122" i="53"/>
  <c r="A122" i="53"/>
  <c r="D121" i="53"/>
  <c r="C121" i="53"/>
  <c r="B121" i="53"/>
  <c r="A121" i="53"/>
  <c r="D120" i="53"/>
  <c r="C120" i="53"/>
  <c r="B120" i="53"/>
  <c r="A120" i="53"/>
  <c r="D119" i="53"/>
  <c r="C119" i="53"/>
  <c r="B119" i="53"/>
  <c r="A119" i="53"/>
  <c r="D92" i="53"/>
  <c r="C92" i="53"/>
  <c r="B92" i="53"/>
  <c r="A92" i="53"/>
  <c r="D91" i="53"/>
  <c r="C91" i="53"/>
  <c r="B91" i="53"/>
  <c r="A91" i="53"/>
  <c r="D90" i="53"/>
  <c r="C90" i="53"/>
  <c r="B90" i="53"/>
  <c r="A90" i="53"/>
  <c r="D89" i="53"/>
  <c r="C89" i="53"/>
  <c r="B89" i="53"/>
  <c r="A89" i="53"/>
  <c r="D88" i="53"/>
  <c r="C88" i="53"/>
  <c r="B88" i="53"/>
  <c r="A88" i="53"/>
  <c r="D87" i="53"/>
  <c r="C87" i="53"/>
  <c r="B87" i="53"/>
  <c r="A87" i="53"/>
  <c r="D86" i="53"/>
  <c r="C86" i="53"/>
  <c r="A86" i="53"/>
  <c r="D85" i="53"/>
  <c r="C85" i="53"/>
  <c r="B85" i="53"/>
  <c r="A85" i="53"/>
  <c r="D84" i="53"/>
  <c r="C84" i="53"/>
  <c r="B84" i="53"/>
  <c r="A84" i="53"/>
  <c r="D54" i="53"/>
  <c r="C54" i="53"/>
  <c r="B54" i="53"/>
  <c r="A54" i="53"/>
  <c r="D53" i="53"/>
  <c r="C53" i="53"/>
  <c r="A53" i="53"/>
  <c r="D52" i="53"/>
  <c r="C52" i="53"/>
  <c r="B52" i="53"/>
  <c r="A52" i="53"/>
  <c r="D51" i="53"/>
  <c r="C51" i="53"/>
  <c r="B51" i="53"/>
  <c r="A51" i="53"/>
  <c r="D50" i="53"/>
  <c r="C50" i="53"/>
  <c r="B50" i="53"/>
  <c r="A50" i="53"/>
  <c r="D49" i="53"/>
  <c r="C49" i="53"/>
  <c r="B49" i="53"/>
  <c r="A49" i="53"/>
  <c r="E1" i="23"/>
  <c r="D2" i="23"/>
  <c r="C2" i="23"/>
  <c r="C3" i="23"/>
  <c r="Q152" i="65"/>
  <c r="AN127" i="53"/>
  <c r="X127" i="53"/>
  <c r="AM127" i="53"/>
  <c r="W127" i="53"/>
  <c r="AL127" i="53"/>
  <c r="V127" i="53"/>
  <c r="AK127" i="53"/>
  <c r="U127" i="53"/>
  <c r="AJ127" i="53"/>
  <c r="T127" i="53"/>
  <c r="AI127" i="53"/>
  <c r="S127" i="53"/>
  <c r="AH127" i="53"/>
  <c r="R127" i="53"/>
  <c r="AG127" i="53"/>
  <c r="Q127" i="53"/>
  <c r="AF127" i="53"/>
  <c r="AE127" i="53"/>
  <c r="AD127" i="53"/>
  <c r="AS127" i="53"/>
  <c r="AC127" i="53"/>
  <c r="AR127" i="53"/>
  <c r="AB127" i="53"/>
  <c r="AQ127" i="53"/>
  <c r="AA127" i="53"/>
  <c r="AP127" i="53"/>
  <c r="Z127" i="53"/>
  <c r="AO127" i="53"/>
  <c r="Y127" i="53"/>
  <c r="AK126" i="53"/>
  <c r="AJ126" i="53"/>
  <c r="AA126" i="53"/>
  <c r="AI126" i="53"/>
  <c r="AH126" i="53"/>
  <c r="AG126" i="53"/>
  <c r="Q126" i="53"/>
  <c r="AF126" i="53"/>
  <c r="AE126" i="53"/>
  <c r="AD126" i="53"/>
  <c r="AS126" i="53"/>
  <c r="AR126" i="53"/>
  <c r="AQ126" i="53"/>
  <c r="AP126" i="53"/>
  <c r="Z126" i="53"/>
  <c r="AO126" i="53"/>
  <c r="Y126" i="53"/>
  <c r="AN126" i="53"/>
  <c r="X126" i="53"/>
  <c r="W126" i="53"/>
  <c r="AC126" i="53"/>
  <c r="AB126" i="53"/>
  <c r="AM126" i="53"/>
  <c r="AL126" i="53"/>
  <c r="V126" i="53"/>
  <c r="U126" i="53"/>
  <c r="T126" i="53"/>
  <c r="S126" i="53"/>
  <c r="R126" i="53"/>
  <c r="AI125" i="53"/>
  <c r="S125" i="53"/>
  <c r="W125" i="53"/>
  <c r="AH125" i="53"/>
  <c r="R125" i="53"/>
  <c r="Z125" i="53"/>
  <c r="U125" i="53"/>
  <c r="AG125" i="53"/>
  <c r="Q125" i="53"/>
  <c r="AP125" i="53"/>
  <c r="AL125" i="53"/>
  <c r="AJ125" i="53"/>
  <c r="AF125" i="53"/>
  <c r="AE125" i="53"/>
  <c r="X125" i="53"/>
  <c r="T125" i="53"/>
  <c r="AD125" i="53"/>
  <c r="AM125" i="53"/>
  <c r="AS125" i="53"/>
  <c r="AC125" i="53"/>
  <c r="AR125" i="53"/>
  <c r="AB125" i="53"/>
  <c r="AQ125" i="53"/>
  <c r="AA125" i="53"/>
  <c r="AN125" i="53"/>
  <c r="V125" i="53"/>
  <c r="Y125" i="53"/>
  <c r="AO125" i="53"/>
  <c r="AK125" i="53"/>
  <c r="AE124" i="53"/>
  <c r="AE145" i="53"/>
  <c r="AD124" i="53"/>
  <c r="AS124" i="53"/>
  <c r="AC124" i="53"/>
  <c r="AR124" i="53"/>
  <c r="AB124" i="53"/>
  <c r="AQ124" i="53"/>
  <c r="AA124" i="53"/>
  <c r="AP124" i="53"/>
  <c r="Z124" i="53"/>
  <c r="Y124" i="53"/>
  <c r="X124" i="53"/>
  <c r="X145" i="53"/>
  <c r="W124" i="53"/>
  <c r="W145" i="53"/>
  <c r="AL124" i="53"/>
  <c r="AL145" i="53"/>
  <c r="V124" i="53"/>
  <c r="V145" i="53"/>
  <c r="AK124" i="53"/>
  <c r="AK145" i="53"/>
  <c r="U124" i="53"/>
  <c r="U145" i="53"/>
  <c r="AJ124" i="53"/>
  <c r="AI124" i="53"/>
  <c r="AI145" i="53"/>
  <c r="S124" i="53"/>
  <c r="R124" i="53"/>
  <c r="AG124" i="53"/>
  <c r="AF124" i="53"/>
  <c r="AO124" i="53"/>
  <c r="AN124" i="53"/>
  <c r="AM124" i="53"/>
  <c r="T124" i="53"/>
  <c r="AH124" i="53"/>
  <c r="Q124" i="53"/>
  <c r="AL115" i="18"/>
  <c r="M120" i="53"/>
  <c r="J120" i="53"/>
  <c r="I120" i="53"/>
  <c r="H120" i="53"/>
  <c r="F120" i="53"/>
  <c r="N120" i="53"/>
  <c r="L120" i="53"/>
  <c r="G120" i="53"/>
  <c r="E120" i="53"/>
  <c r="K120" i="53"/>
  <c r="P120" i="53"/>
  <c r="O120" i="53"/>
  <c r="R120" i="53"/>
  <c r="Q120" i="53"/>
  <c r="M122" i="53"/>
  <c r="L122" i="53"/>
  <c r="P122" i="53"/>
  <c r="N122" i="53"/>
  <c r="K122" i="53"/>
  <c r="O122" i="53"/>
  <c r="J122" i="53"/>
  <c r="I122" i="53"/>
  <c r="H122" i="53"/>
  <c r="E122" i="53"/>
  <c r="G122" i="53"/>
  <c r="F122" i="53"/>
  <c r="F127" i="53"/>
  <c r="O127" i="53"/>
  <c r="E127" i="53"/>
  <c r="N127" i="53"/>
  <c r="P127" i="53"/>
  <c r="M127" i="53"/>
  <c r="L127" i="53"/>
  <c r="K127" i="53"/>
  <c r="J127" i="53"/>
  <c r="I127" i="53"/>
  <c r="G127" i="53"/>
  <c r="H127" i="53"/>
  <c r="K121" i="53"/>
  <c r="I121" i="53"/>
  <c r="H121" i="53"/>
  <c r="E121" i="53"/>
  <c r="P121" i="53"/>
  <c r="N121" i="53"/>
  <c r="L121" i="53"/>
  <c r="J121" i="53"/>
  <c r="G121" i="53"/>
  <c r="O121" i="53"/>
  <c r="M121" i="53"/>
  <c r="F121" i="53"/>
  <c r="N125" i="53"/>
  <c r="L125" i="53"/>
  <c r="J125" i="53"/>
  <c r="I125" i="53"/>
  <c r="H125" i="53"/>
  <c r="M125" i="53"/>
  <c r="K125" i="53"/>
  <c r="G125" i="53"/>
  <c r="F125" i="53"/>
  <c r="E125" i="53"/>
  <c r="P125" i="53"/>
  <c r="O125" i="53"/>
  <c r="M126" i="53"/>
  <c r="L126" i="53"/>
  <c r="J126" i="53"/>
  <c r="N126" i="53"/>
  <c r="K126" i="53"/>
  <c r="P126" i="53"/>
  <c r="O126" i="53"/>
  <c r="I126" i="53"/>
  <c r="H126" i="53"/>
  <c r="G126" i="53"/>
  <c r="F126" i="53"/>
  <c r="E126" i="53"/>
  <c r="R119" i="53"/>
  <c r="Q119" i="53"/>
  <c r="F123" i="53"/>
  <c r="P123" i="53"/>
  <c r="O123" i="53"/>
  <c r="N123" i="53"/>
  <c r="E123" i="53"/>
  <c r="M123" i="53"/>
  <c r="I123" i="53"/>
  <c r="G123" i="53"/>
  <c r="L123" i="53"/>
  <c r="K123" i="53"/>
  <c r="J123" i="53"/>
  <c r="H123" i="53"/>
  <c r="J124" i="53"/>
  <c r="F124" i="53"/>
  <c r="E124" i="53"/>
  <c r="I124" i="53"/>
  <c r="H124" i="53"/>
  <c r="G124" i="53"/>
  <c r="P124" i="53"/>
  <c r="O124" i="53"/>
  <c r="K124" i="53"/>
  <c r="N124" i="53"/>
  <c r="M124" i="53"/>
  <c r="L124" i="53"/>
  <c r="J150" i="50"/>
  <c r="AS150" i="50"/>
  <c r="AC150" i="50"/>
  <c r="M150" i="50"/>
  <c r="AR150" i="50"/>
  <c r="AB150" i="50"/>
  <c r="L150" i="50"/>
  <c r="AQ150" i="50"/>
  <c r="AA150" i="50"/>
  <c r="AP150" i="50"/>
  <c r="Z150" i="50"/>
  <c r="AO150" i="50"/>
  <c r="Y150" i="50"/>
  <c r="AN150" i="50"/>
  <c r="X150" i="50"/>
  <c r="AL150" i="50"/>
  <c r="V150" i="50"/>
  <c r="AK150" i="50"/>
  <c r="U150" i="50"/>
  <c r="AJ150" i="50"/>
  <c r="T150" i="50"/>
  <c r="AI150" i="50"/>
  <c r="S150" i="50"/>
  <c r="AH150" i="50"/>
  <c r="R150" i="50"/>
  <c r="AG150" i="50"/>
  <c r="Q150" i="50"/>
  <c r="AF150" i="50"/>
  <c r="P150" i="50"/>
  <c r="AD150" i="50"/>
  <c r="N150" i="50"/>
  <c r="AE150" i="50"/>
  <c r="W150" i="50"/>
  <c r="O150" i="50"/>
  <c r="AM150" i="50"/>
  <c r="AK122" i="50"/>
  <c r="U122" i="50"/>
  <c r="AJ122" i="50"/>
  <c r="T122" i="50"/>
  <c r="S122" i="50"/>
  <c r="AH122" i="50"/>
  <c r="R122" i="50"/>
  <c r="AG122" i="50"/>
  <c r="Q122" i="50"/>
  <c r="AF122" i="50"/>
  <c r="P122" i="50"/>
  <c r="AD122" i="50"/>
  <c r="N122" i="50"/>
  <c r="AS122" i="50"/>
  <c r="AC122" i="50"/>
  <c r="M122" i="50"/>
  <c r="AQ122" i="50"/>
  <c r="AA122" i="50"/>
  <c r="X122" i="50"/>
  <c r="AP122" i="50"/>
  <c r="Z122" i="50"/>
  <c r="AO122" i="50"/>
  <c r="Y122" i="50"/>
  <c r="AN122" i="50"/>
  <c r="AL122" i="50"/>
  <c r="V122" i="50"/>
  <c r="AR122" i="50"/>
  <c r="AM122" i="50"/>
  <c r="AI122" i="50"/>
  <c r="AE122" i="50"/>
  <c r="AB122" i="50"/>
  <c r="W122" i="50"/>
  <c r="O122" i="50"/>
  <c r="L122" i="50"/>
  <c r="I119" i="53"/>
  <c r="J119" i="53"/>
  <c r="H119" i="53"/>
  <c r="G119" i="53"/>
  <c r="E119" i="53"/>
  <c r="N119" i="53"/>
  <c r="F119" i="53"/>
  <c r="O119" i="53"/>
  <c r="K119" i="53"/>
  <c r="L119" i="53"/>
  <c r="P119" i="53"/>
  <c r="M119" i="53"/>
  <c r="K150" i="50"/>
  <c r="E150" i="50"/>
  <c r="G150" i="50"/>
  <c r="H150" i="50"/>
  <c r="F150" i="50"/>
  <c r="I150" i="50"/>
  <c r="Q184" i="23"/>
  <c r="Q183" i="23"/>
  <c r="Q181" i="23"/>
  <c r="P181" i="23"/>
  <c r="O181" i="23"/>
  <c r="N181" i="23"/>
  <c r="M181" i="23"/>
  <c r="L181" i="23"/>
  <c r="K181" i="23"/>
  <c r="J181" i="23"/>
  <c r="I181" i="23"/>
  <c r="H181" i="23"/>
  <c r="G181" i="23"/>
  <c r="F181" i="23"/>
  <c r="Q180" i="23"/>
  <c r="P180" i="23"/>
  <c r="O180" i="23"/>
  <c r="N180" i="23"/>
  <c r="M180" i="23"/>
  <c r="L180" i="23"/>
  <c r="K180" i="23"/>
  <c r="J180" i="23"/>
  <c r="I180" i="23"/>
  <c r="H180" i="23"/>
  <c r="G180" i="23"/>
  <c r="F180" i="23"/>
  <c r="Q179" i="23"/>
  <c r="P179" i="23"/>
  <c r="O179" i="23"/>
  <c r="N179" i="23"/>
  <c r="M179" i="23"/>
  <c r="L179" i="23"/>
  <c r="K179" i="23"/>
  <c r="J179" i="23"/>
  <c r="I179" i="23"/>
  <c r="H179" i="23"/>
  <c r="G179" i="23"/>
  <c r="F179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Q176" i="23"/>
  <c r="P176" i="23"/>
  <c r="O176" i="23"/>
  <c r="N176" i="23"/>
  <c r="M176" i="23"/>
  <c r="L176" i="23"/>
  <c r="K176" i="23"/>
  <c r="J176" i="23"/>
  <c r="I176" i="23"/>
  <c r="H176" i="23"/>
  <c r="G176" i="23"/>
  <c r="F176" i="23"/>
  <c r="Q175" i="23"/>
  <c r="P175" i="23"/>
  <c r="O175" i="23"/>
  <c r="N175" i="23"/>
  <c r="M175" i="23"/>
  <c r="L175" i="23"/>
  <c r="K175" i="23"/>
  <c r="J175" i="23"/>
  <c r="I175" i="23"/>
  <c r="H175" i="23"/>
  <c r="G175" i="23"/>
  <c r="F175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Q172" i="23"/>
  <c r="P172" i="23"/>
  <c r="O172" i="23"/>
  <c r="N172" i="23"/>
  <c r="M172" i="23"/>
  <c r="L172" i="23"/>
  <c r="K172" i="23"/>
  <c r="J172" i="23"/>
  <c r="I172" i="23"/>
  <c r="H172" i="23"/>
  <c r="G172" i="23"/>
  <c r="F172" i="23"/>
  <c r="Q171" i="23"/>
  <c r="P171" i="23"/>
  <c r="O171" i="23"/>
  <c r="N171" i="23"/>
  <c r="M171" i="23"/>
  <c r="L171" i="23"/>
  <c r="K171" i="23"/>
  <c r="J171" i="23"/>
  <c r="I171" i="23"/>
  <c r="H171" i="23"/>
  <c r="G171" i="23"/>
  <c r="F171" i="23"/>
  <c r="Q170" i="23"/>
  <c r="P170" i="23"/>
  <c r="O170" i="23"/>
  <c r="N170" i="23"/>
  <c r="M170" i="23"/>
  <c r="L170" i="23"/>
  <c r="K170" i="23"/>
  <c r="J170" i="23"/>
  <c r="I170" i="23"/>
  <c r="H170" i="23"/>
  <c r="G170" i="23"/>
  <c r="F170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Q165" i="23"/>
  <c r="P165" i="23"/>
  <c r="O165" i="23"/>
  <c r="N165" i="23"/>
  <c r="M165" i="23"/>
  <c r="L165" i="23"/>
  <c r="K165" i="23"/>
  <c r="J165" i="23"/>
  <c r="I165" i="23"/>
  <c r="H165" i="23"/>
  <c r="G165" i="23"/>
  <c r="F165" i="23"/>
  <c r="Q164" i="23"/>
  <c r="P164" i="23"/>
  <c r="O164" i="23"/>
  <c r="N164" i="23"/>
  <c r="M164" i="23"/>
  <c r="L164" i="23"/>
  <c r="K164" i="23"/>
  <c r="J164" i="23"/>
  <c r="I164" i="23"/>
  <c r="H164" i="23"/>
  <c r="G164" i="23"/>
  <c r="F164" i="23"/>
  <c r="Q163" i="23"/>
  <c r="P163" i="23"/>
  <c r="O163" i="23"/>
  <c r="N163" i="23"/>
  <c r="M163" i="23"/>
  <c r="L163" i="23"/>
  <c r="K163" i="23"/>
  <c r="J163" i="23"/>
  <c r="I163" i="23"/>
  <c r="H163" i="23"/>
  <c r="G163" i="23"/>
  <c r="F163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Q161" i="23"/>
  <c r="P161" i="23"/>
  <c r="O161" i="23"/>
  <c r="N161" i="23"/>
  <c r="M161" i="23"/>
  <c r="L161" i="23"/>
  <c r="K161" i="23"/>
  <c r="J161" i="23"/>
  <c r="I161" i="23"/>
  <c r="H161" i="23"/>
  <c r="G161" i="23"/>
  <c r="F161" i="23"/>
  <c r="Q160" i="23"/>
  <c r="P160" i="23"/>
  <c r="O160" i="23"/>
  <c r="N160" i="23"/>
  <c r="M160" i="23"/>
  <c r="L160" i="23"/>
  <c r="K160" i="23"/>
  <c r="J160" i="23"/>
  <c r="I160" i="23"/>
  <c r="H160" i="23"/>
  <c r="G160" i="23"/>
  <c r="F160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Q158" i="23"/>
  <c r="P158" i="23"/>
  <c r="O158" i="23"/>
  <c r="N158" i="23"/>
  <c r="M158" i="23"/>
  <c r="L158" i="23"/>
  <c r="K158" i="23"/>
  <c r="J158" i="23"/>
  <c r="I158" i="23"/>
  <c r="H158" i="23"/>
  <c r="G158" i="23"/>
  <c r="F158" i="23"/>
  <c r="Q157" i="23"/>
  <c r="P157" i="23"/>
  <c r="O157" i="23"/>
  <c r="N157" i="23"/>
  <c r="M157" i="23"/>
  <c r="L157" i="23"/>
  <c r="K157" i="23"/>
  <c r="J157" i="23"/>
  <c r="I157" i="23"/>
  <c r="H157" i="23"/>
  <c r="G157" i="23"/>
  <c r="F157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Q146" i="23"/>
  <c r="P146" i="23"/>
  <c r="O146" i="23"/>
  <c r="N146" i="23"/>
  <c r="M146" i="23"/>
  <c r="L146" i="23"/>
  <c r="K146" i="23"/>
  <c r="J146" i="23"/>
  <c r="I146" i="23"/>
  <c r="H146" i="23"/>
  <c r="G146" i="23"/>
  <c r="F146" i="23"/>
  <c r="Q145" i="23"/>
  <c r="P145" i="23"/>
  <c r="O145" i="23"/>
  <c r="N145" i="23"/>
  <c r="M145" i="23"/>
  <c r="L145" i="23"/>
  <c r="K145" i="23"/>
  <c r="J145" i="23"/>
  <c r="I145" i="23"/>
  <c r="H145" i="23"/>
  <c r="G145" i="23"/>
  <c r="F145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Q143" i="23"/>
  <c r="P143" i="23"/>
  <c r="O143" i="23"/>
  <c r="N143" i="23"/>
  <c r="M143" i="23"/>
  <c r="L143" i="23"/>
  <c r="K143" i="23"/>
  <c r="J143" i="23"/>
  <c r="I143" i="23"/>
  <c r="H143" i="23"/>
  <c r="G143" i="23"/>
  <c r="AH145" i="53"/>
  <c r="AS145" i="53"/>
  <c r="AD145" i="53"/>
  <c r="Z145" i="53"/>
  <c r="AM145" i="53"/>
  <c r="AJ145" i="53"/>
  <c r="T145" i="53"/>
  <c r="AN145" i="53"/>
  <c r="AP145" i="53"/>
  <c r="AA145" i="53"/>
  <c r="AQ145" i="53"/>
  <c r="AG145" i="53"/>
  <c r="AB145" i="53"/>
  <c r="AF145" i="53"/>
  <c r="AR145" i="53"/>
  <c r="Y145" i="53"/>
  <c r="AO145" i="53"/>
  <c r="AC145" i="53"/>
  <c r="S79" i="23"/>
  <c r="F82" i="54"/>
  <c r="F81" i="54"/>
  <c r="F80" i="54"/>
  <c r="F79" i="54"/>
  <c r="K178" i="50"/>
  <c r="J178" i="50"/>
  <c r="I178" i="50"/>
  <c r="H178" i="50"/>
  <c r="D19" i="55"/>
  <c r="F19" i="55"/>
  <c r="C19" i="55"/>
  <c r="E24" i="55"/>
  <c r="G24" i="55"/>
  <c r="D24" i="55"/>
  <c r="C24" i="55"/>
  <c r="E23" i="55"/>
  <c r="D23" i="55"/>
  <c r="C23" i="55"/>
  <c r="E22" i="55"/>
  <c r="D22" i="55"/>
  <c r="C22" i="55"/>
  <c r="AD124" i="18"/>
  <c r="AC124" i="18"/>
  <c r="AB124" i="18"/>
  <c r="AD123" i="18"/>
  <c r="AC123" i="18"/>
  <c r="AB123" i="18"/>
  <c r="AD122" i="18"/>
  <c r="AC122" i="18"/>
  <c r="AB122" i="18"/>
  <c r="AA124" i="18"/>
  <c r="AA122" i="18"/>
  <c r="AA123" i="18"/>
  <c r="P148" i="59"/>
  <c r="O148" i="59"/>
  <c r="N148" i="59"/>
  <c r="M148" i="59"/>
  <c r="L148" i="59"/>
  <c r="K148" i="59"/>
  <c r="J148" i="59"/>
  <c r="I148" i="59"/>
  <c r="H148" i="59"/>
  <c r="G148" i="59"/>
  <c r="F148" i="59"/>
  <c r="E148" i="59"/>
  <c r="D136" i="59"/>
  <c r="C136" i="59"/>
  <c r="B136" i="59"/>
  <c r="D135" i="59"/>
  <c r="C135" i="59"/>
  <c r="B135" i="59"/>
  <c r="D134" i="59"/>
  <c r="C134" i="59"/>
  <c r="B134" i="59"/>
  <c r="D133" i="59"/>
  <c r="C133" i="59"/>
  <c r="B133" i="59"/>
  <c r="D132" i="59"/>
  <c r="C132" i="59"/>
  <c r="B132" i="59"/>
  <c r="D131" i="59"/>
  <c r="C131" i="59"/>
  <c r="B131" i="59"/>
  <c r="D130" i="59"/>
  <c r="C130" i="59"/>
  <c r="B130" i="59"/>
  <c r="D129" i="59"/>
  <c r="C129" i="59"/>
  <c r="B129" i="59"/>
  <c r="D128" i="59"/>
  <c r="C128" i="59"/>
  <c r="B128" i="59"/>
  <c r="D127" i="59"/>
  <c r="C127" i="59"/>
  <c r="B127" i="59"/>
  <c r="D126" i="59"/>
  <c r="C126" i="59"/>
  <c r="B126" i="59"/>
  <c r="D125" i="59"/>
  <c r="C125" i="59"/>
  <c r="B125" i="59"/>
  <c r="D124" i="59"/>
  <c r="C124" i="59"/>
  <c r="B124" i="59"/>
  <c r="D123" i="59"/>
  <c r="C123" i="59"/>
  <c r="B123" i="59"/>
  <c r="D122" i="59"/>
  <c r="C122" i="59"/>
  <c r="B122" i="59"/>
  <c r="D121" i="59"/>
  <c r="C121" i="59"/>
  <c r="B121" i="59"/>
  <c r="D120" i="59"/>
  <c r="C120" i="59"/>
  <c r="B120" i="59"/>
  <c r="D119" i="59"/>
  <c r="C119" i="59"/>
  <c r="B119" i="59"/>
  <c r="D118" i="59"/>
  <c r="C118" i="59"/>
  <c r="B118" i="59"/>
  <c r="D117" i="59"/>
  <c r="C117" i="59"/>
  <c r="B117" i="59"/>
  <c r="D116" i="59"/>
  <c r="C116" i="59"/>
  <c r="B116" i="59"/>
  <c r="D115" i="59"/>
  <c r="C115" i="59"/>
  <c r="B115" i="59"/>
  <c r="P92" i="59"/>
  <c r="O92" i="59"/>
  <c r="N92" i="59"/>
  <c r="M92" i="59"/>
  <c r="L92" i="59"/>
  <c r="K92" i="59"/>
  <c r="J92" i="59"/>
  <c r="I92" i="59"/>
  <c r="H92" i="59"/>
  <c r="G92" i="59"/>
  <c r="F92" i="59"/>
  <c r="E92" i="59"/>
  <c r="P91" i="59"/>
  <c r="O91" i="59"/>
  <c r="N91" i="59"/>
  <c r="M91" i="59"/>
  <c r="L91" i="59"/>
  <c r="K91" i="59"/>
  <c r="J91" i="59"/>
  <c r="I91" i="59"/>
  <c r="H91" i="59"/>
  <c r="G91" i="59"/>
  <c r="F91" i="59"/>
  <c r="E91" i="59"/>
  <c r="P90" i="59"/>
  <c r="O90" i="59"/>
  <c r="N90" i="59"/>
  <c r="M90" i="59"/>
  <c r="L90" i="59"/>
  <c r="K90" i="59"/>
  <c r="J90" i="59"/>
  <c r="I90" i="59"/>
  <c r="H90" i="59"/>
  <c r="G90" i="59"/>
  <c r="F90" i="59"/>
  <c r="E90" i="59"/>
  <c r="P89" i="59"/>
  <c r="O89" i="59"/>
  <c r="N89" i="59"/>
  <c r="M89" i="59"/>
  <c r="L89" i="59"/>
  <c r="K89" i="59"/>
  <c r="J89" i="59"/>
  <c r="I89" i="59"/>
  <c r="H89" i="59"/>
  <c r="G89" i="59"/>
  <c r="F89" i="59"/>
  <c r="E89" i="59"/>
  <c r="P88" i="59"/>
  <c r="O88" i="59"/>
  <c r="N88" i="59"/>
  <c r="M88" i="59"/>
  <c r="L88" i="59"/>
  <c r="K88" i="59"/>
  <c r="J88" i="59"/>
  <c r="I88" i="59"/>
  <c r="H88" i="59"/>
  <c r="G88" i="59"/>
  <c r="F88" i="59"/>
  <c r="E88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P85" i="59"/>
  <c r="O85" i="59"/>
  <c r="N85" i="59"/>
  <c r="M85" i="59"/>
  <c r="L85" i="59"/>
  <c r="K85" i="59"/>
  <c r="J85" i="59"/>
  <c r="I85" i="59"/>
  <c r="H85" i="59"/>
  <c r="G85" i="59"/>
  <c r="F85" i="59"/>
  <c r="E85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P83" i="59"/>
  <c r="O83" i="59"/>
  <c r="N83" i="59"/>
  <c r="M83" i="59"/>
  <c r="L83" i="59"/>
  <c r="K83" i="59"/>
  <c r="J83" i="59"/>
  <c r="I83" i="59"/>
  <c r="H83" i="59"/>
  <c r="G83" i="59"/>
  <c r="F83" i="59"/>
  <c r="E83" i="59"/>
  <c r="P82" i="59"/>
  <c r="O82" i="59"/>
  <c r="N82" i="59"/>
  <c r="M82" i="59"/>
  <c r="L82" i="59"/>
  <c r="K82" i="59"/>
  <c r="J82" i="59"/>
  <c r="I82" i="59"/>
  <c r="H82" i="59"/>
  <c r="G82" i="59"/>
  <c r="F82" i="59"/>
  <c r="E82" i="59"/>
  <c r="P81" i="59"/>
  <c r="O81" i="59"/>
  <c r="N81" i="59"/>
  <c r="M81" i="59"/>
  <c r="L81" i="59"/>
  <c r="K81" i="59"/>
  <c r="J81" i="59"/>
  <c r="I81" i="59"/>
  <c r="H81" i="59"/>
  <c r="G81" i="59"/>
  <c r="F81" i="59"/>
  <c r="E81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D92" i="59"/>
  <c r="C92" i="59"/>
  <c r="B92" i="59"/>
  <c r="A92" i="59"/>
  <c r="D91" i="59"/>
  <c r="C91" i="59"/>
  <c r="B91" i="59"/>
  <c r="A91" i="59"/>
  <c r="D90" i="59"/>
  <c r="C90" i="59"/>
  <c r="B90" i="59"/>
  <c r="A90" i="59"/>
  <c r="D89" i="59"/>
  <c r="C89" i="59"/>
  <c r="B89" i="59"/>
  <c r="A89" i="59"/>
  <c r="D88" i="59"/>
  <c r="C88" i="59"/>
  <c r="B88" i="59"/>
  <c r="A88" i="59"/>
  <c r="D87" i="59"/>
  <c r="C87" i="59"/>
  <c r="B87" i="59"/>
  <c r="A87" i="59"/>
  <c r="D86" i="59"/>
  <c r="C86" i="59"/>
  <c r="B86" i="59"/>
  <c r="A86" i="59"/>
  <c r="D85" i="59"/>
  <c r="C85" i="59"/>
  <c r="B85" i="59"/>
  <c r="A85" i="59"/>
  <c r="D84" i="59"/>
  <c r="C84" i="59"/>
  <c r="B84" i="59"/>
  <c r="A84" i="59"/>
  <c r="D83" i="59"/>
  <c r="C83" i="59"/>
  <c r="B83" i="59"/>
  <c r="A83" i="59"/>
  <c r="D82" i="59"/>
  <c r="C82" i="59"/>
  <c r="B82" i="59"/>
  <c r="A82" i="59"/>
  <c r="D81" i="59"/>
  <c r="C81" i="59"/>
  <c r="B81" i="59"/>
  <c r="A81" i="59"/>
  <c r="D80" i="59"/>
  <c r="C80" i="59"/>
  <c r="B80" i="59"/>
  <c r="A80" i="59"/>
  <c r="A79" i="59"/>
  <c r="D58" i="59"/>
  <c r="D57" i="59"/>
  <c r="D56" i="59"/>
  <c r="D55" i="59"/>
  <c r="D54" i="59"/>
  <c r="D53" i="59"/>
  <c r="D52" i="59"/>
  <c r="D51" i="59"/>
  <c r="D50" i="59"/>
  <c r="D49" i="59"/>
  <c r="D48" i="59"/>
  <c r="D47" i="59"/>
  <c r="D46" i="59"/>
  <c r="D45" i="59"/>
  <c r="D44" i="59"/>
  <c r="C58" i="59"/>
  <c r="C57" i="59"/>
  <c r="C56" i="59"/>
  <c r="C55" i="59"/>
  <c r="C54" i="59"/>
  <c r="C53" i="59"/>
  <c r="C52" i="59"/>
  <c r="C51" i="59"/>
  <c r="C50" i="59"/>
  <c r="C49" i="59"/>
  <c r="C48" i="59"/>
  <c r="C47" i="59"/>
  <c r="C46" i="59"/>
  <c r="C45" i="59"/>
  <c r="C44" i="59"/>
  <c r="B58" i="59"/>
  <c r="B57" i="59"/>
  <c r="B56" i="59"/>
  <c r="B55" i="59"/>
  <c r="B54" i="59"/>
  <c r="B53" i="59"/>
  <c r="B52" i="59"/>
  <c r="B51" i="59"/>
  <c r="B50" i="59"/>
  <c r="B49" i="59"/>
  <c r="B48" i="59"/>
  <c r="B47" i="59"/>
  <c r="B46" i="59"/>
  <c r="B45" i="59"/>
  <c r="F22" i="55"/>
  <c r="F24" i="55"/>
  <c r="F23" i="55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Q176" i="59"/>
  <c r="Q175" i="59"/>
  <c r="Q174" i="59"/>
  <c r="Q173" i="59"/>
  <c r="Q172" i="59"/>
  <c r="Q171" i="59"/>
  <c r="Q170" i="59"/>
  <c r="Q169" i="59"/>
  <c r="Q168" i="59"/>
  <c r="Q167" i="59"/>
  <c r="Q166" i="59"/>
  <c r="Q165" i="59"/>
  <c r="Q178" i="59"/>
  <c r="AC120" i="18"/>
  <c r="AB120" i="18"/>
  <c r="AA120" i="18"/>
  <c r="AC119" i="18"/>
  <c r="AB119" i="18"/>
  <c r="AA119" i="18"/>
  <c r="P178" i="58"/>
  <c r="O178" i="58"/>
  <c r="N178" i="58"/>
  <c r="M178" i="58"/>
  <c r="L178" i="58"/>
  <c r="K178" i="58"/>
  <c r="J178" i="58"/>
  <c r="I178" i="58"/>
  <c r="H178" i="58"/>
  <c r="G178" i="58"/>
  <c r="F178" i="58"/>
  <c r="E178" i="58"/>
  <c r="Q176" i="58"/>
  <c r="Q175" i="58"/>
  <c r="Q174" i="58"/>
  <c r="Q173" i="58"/>
  <c r="Q172" i="58"/>
  <c r="Q171" i="58"/>
  <c r="Q170" i="58"/>
  <c r="Q169" i="58"/>
  <c r="Q168" i="58"/>
  <c r="Q167" i="58"/>
  <c r="Q166" i="58"/>
  <c r="Q165" i="58"/>
  <c r="Q178" i="58"/>
  <c r="AD120" i="18"/>
  <c r="AD119" i="18"/>
  <c r="AD118" i="18"/>
  <c r="Z91" i="18"/>
  <c r="Y91" i="18"/>
  <c r="X91" i="18"/>
  <c r="W91" i="18"/>
  <c r="V91" i="18"/>
  <c r="U91" i="18"/>
  <c r="T91" i="18"/>
  <c r="P147" i="43"/>
  <c r="O147" i="43"/>
  <c r="N147" i="43"/>
  <c r="M147" i="43"/>
  <c r="L147" i="43"/>
  <c r="K147" i="43"/>
  <c r="J147" i="43"/>
  <c r="H147" i="43"/>
  <c r="G147" i="43"/>
  <c r="F147" i="43"/>
  <c r="E147" i="43"/>
  <c r="Q145" i="43"/>
  <c r="Q144" i="43"/>
  <c r="Q143" i="43"/>
  <c r="Q142" i="43"/>
  <c r="Q141" i="43"/>
  <c r="Q140" i="43"/>
  <c r="Q139" i="43"/>
  <c r="Q138" i="43"/>
  <c r="Q137" i="43"/>
  <c r="Q136" i="43"/>
  <c r="I135" i="43"/>
  <c r="Q135" i="43"/>
  <c r="Q134" i="43"/>
  <c r="Q133" i="43"/>
  <c r="R170" i="47"/>
  <c r="Q170" i="47"/>
  <c r="P170" i="47"/>
  <c r="O170" i="47"/>
  <c r="N170" i="47"/>
  <c r="F170" i="47"/>
  <c r="E25" i="55"/>
  <c r="M170" i="47"/>
  <c r="L170" i="47"/>
  <c r="K170" i="47"/>
  <c r="J170" i="47"/>
  <c r="I170" i="47"/>
  <c r="AC32" i="18"/>
  <c r="H170" i="47"/>
  <c r="AB32" i="18"/>
  <c r="G170" i="47"/>
  <c r="P161" i="59"/>
  <c r="O161" i="59"/>
  <c r="N161" i="59"/>
  <c r="M161" i="59"/>
  <c r="L161" i="59"/>
  <c r="K161" i="59"/>
  <c r="J161" i="59"/>
  <c r="I161" i="59"/>
  <c r="H161" i="59"/>
  <c r="G161" i="59"/>
  <c r="F161" i="59"/>
  <c r="E161" i="59"/>
  <c r="Q159" i="59"/>
  <c r="Q158" i="59"/>
  <c r="Q157" i="59"/>
  <c r="Q156" i="59"/>
  <c r="Q155" i="59"/>
  <c r="Q154" i="59"/>
  <c r="Q153" i="59"/>
  <c r="Q152" i="59"/>
  <c r="Q151" i="59"/>
  <c r="Q150" i="59"/>
  <c r="Q149" i="59"/>
  <c r="Q148" i="59"/>
  <c r="Q161" i="59"/>
  <c r="E136" i="59"/>
  <c r="A136" i="59"/>
  <c r="E135" i="59"/>
  <c r="A135" i="59"/>
  <c r="E134" i="59"/>
  <c r="A134" i="59"/>
  <c r="E133" i="59"/>
  <c r="A133" i="59"/>
  <c r="E132" i="59"/>
  <c r="A132" i="59"/>
  <c r="E131" i="59"/>
  <c r="A131" i="59"/>
  <c r="E130" i="59"/>
  <c r="A130" i="59"/>
  <c r="E129" i="59"/>
  <c r="A129" i="59"/>
  <c r="E128" i="59"/>
  <c r="A128" i="59"/>
  <c r="E127" i="59"/>
  <c r="A127" i="59"/>
  <c r="E126" i="59"/>
  <c r="A126" i="59"/>
  <c r="E125" i="59"/>
  <c r="A125" i="59"/>
  <c r="E124" i="59"/>
  <c r="A124" i="59"/>
  <c r="E123" i="59"/>
  <c r="A123" i="59"/>
  <c r="E122" i="59"/>
  <c r="A122" i="59"/>
  <c r="E121" i="59"/>
  <c r="A121" i="59"/>
  <c r="E120" i="59"/>
  <c r="A120" i="59"/>
  <c r="E119" i="59"/>
  <c r="A119" i="59"/>
  <c r="E118" i="59"/>
  <c r="A118" i="59"/>
  <c r="E117" i="59"/>
  <c r="A117" i="59"/>
  <c r="E116" i="59"/>
  <c r="A116" i="59"/>
  <c r="E115" i="59"/>
  <c r="A115" i="59"/>
  <c r="D114" i="59"/>
  <c r="E114" i="59"/>
  <c r="C114" i="59"/>
  <c r="B114" i="59"/>
  <c r="A114" i="59"/>
  <c r="N109" i="59"/>
  <c r="P79" i="59"/>
  <c r="O79" i="59"/>
  <c r="N79" i="59"/>
  <c r="M79" i="59"/>
  <c r="M109" i="59"/>
  <c r="L79" i="59"/>
  <c r="K79" i="59"/>
  <c r="J79" i="59"/>
  <c r="I79" i="59"/>
  <c r="H79" i="59"/>
  <c r="G79" i="59"/>
  <c r="F79" i="59"/>
  <c r="E79" i="59"/>
  <c r="E109" i="59"/>
  <c r="D79" i="59"/>
  <c r="C79" i="59"/>
  <c r="B79" i="59"/>
  <c r="Q74" i="59"/>
  <c r="P74" i="59"/>
  <c r="O74" i="59"/>
  <c r="N74" i="59"/>
  <c r="M74" i="59"/>
  <c r="L74" i="59"/>
  <c r="K74" i="59"/>
  <c r="J74" i="59"/>
  <c r="I74" i="59"/>
  <c r="H74" i="59"/>
  <c r="G74" i="59"/>
  <c r="F74" i="59"/>
  <c r="E74" i="59"/>
  <c r="T73" i="59"/>
  <c r="S73" i="59"/>
  <c r="R73" i="59"/>
  <c r="S72" i="59"/>
  <c r="R72" i="59"/>
  <c r="T72" i="59"/>
  <c r="S71" i="59"/>
  <c r="R71" i="59"/>
  <c r="T71" i="59"/>
  <c r="S70" i="59"/>
  <c r="R70" i="59"/>
  <c r="T70" i="59"/>
  <c r="S69" i="59"/>
  <c r="R69" i="59"/>
  <c r="T69" i="59"/>
  <c r="T68" i="59"/>
  <c r="S68" i="59"/>
  <c r="R68" i="59"/>
  <c r="S67" i="59"/>
  <c r="R67" i="59"/>
  <c r="T67" i="59"/>
  <c r="S66" i="59"/>
  <c r="R66" i="59"/>
  <c r="T66" i="59"/>
  <c r="T65" i="59"/>
  <c r="S65" i="59"/>
  <c r="R65" i="59"/>
  <c r="S64" i="59"/>
  <c r="R64" i="59"/>
  <c r="T64" i="59"/>
  <c r="S63" i="59"/>
  <c r="R63" i="59"/>
  <c r="T63" i="59"/>
  <c r="S62" i="59"/>
  <c r="R62" i="59"/>
  <c r="T62" i="59"/>
  <c r="S61" i="59"/>
  <c r="R61" i="59"/>
  <c r="T61" i="59"/>
  <c r="S60" i="59"/>
  <c r="R60" i="59"/>
  <c r="T60" i="59"/>
  <c r="T59" i="59"/>
  <c r="S59" i="59"/>
  <c r="R59" i="59"/>
  <c r="R58" i="59"/>
  <c r="S58" i="59"/>
  <c r="A58" i="59"/>
  <c r="R57" i="59"/>
  <c r="S57" i="59"/>
  <c r="A57" i="59"/>
  <c r="R56" i="59"/>
  <c r="S56" i="59"/>
  <c r="A56" i="59"/>
  <c r="R55" i="59"/>
  <c r="S55" i="59"/>
  <c r="A55" i="59"/>
  <c r="R54" i="59"/>
  <c r="S54" i="59"/>
  <c r="A54" i="59"/>
  <c r="T53" i="59"/>
  <c r="R53" i="59"/>
  <c r="S53" i="59"/>
  <c r="A53" i="59"/>
  <c r="R52" i="59"/>
  <c r="S52" i="59"/>
  <c r="A52" i="59"/>
  <c r="A51" i="59"/>
  <c r="A50" i="59"/>
  <c r="A49" i="59"/>
  <c r="A48" i="59"/>
  <c r="R47" i="59"/>
  <c r="S47" i="59"/>
  <c r="A47" i="59"/>
  <c r="R46" i="59"/>
  <c r="S46" i="59"/>
  <c r="A46" i="59"/>
  <c r="R45" i="59"/>
  <c r="S45" i="59"/>
  <c r="A45" i="59"/>
  <c r="R44" i="59"/>
  <c r="S44" i="59"/>
  <c r="B44" i="59"/>
  <c r="A44" i="59"/>
  <c r="Q39" i="59"/>
  <c r="P39" i="59"/>
  <c r="O39" i="59"/>
  <c r="N39" i="59"/>
  <c r="M39" i="59"/>
  <c r="L39" i="59"/>
  <c r="K39" i="59"/>
  <c r="J39" i="59"/>
  <c r="I39" i="59"/>
  <c r="H39" i="59"/>
  <c r="G39" i="59"/>
  <c r="F39" i="59"/>
  <c r="E39" i="59"/>
  <c r="T38" i="59"/>
  <c r="S38" i="59"/>
  <c r="R38" i="59"/>
  <c r="S37" i="59"/>
  <c r="R37" i="59"/>
  <c r="T37" i="59"/>
  <c r="T36" i="59"/>
  <c r="S36" i="59"/>
  <c r="R36" i="59"/>
  <c r="S35" i="59"/>
  <c r="R35" i="59"/>
  <c r="T35" i="59"/>
  <c r="S34" i="59"/>
  <c r="R34" i="59"/>
  <c r="T34" i="59"/>
  <c r="S33" i="59"/>
  <c r="R33" i="59"/>
  <c r="T33" i="59"/>
  <c r="S32" i="59"/>
  <c r="R32" i="59"/>
  <c r="T32" i="59"/>
  <c r="T31" i="59"/>
  <c r="S31" i="59"/>
  <c r="R31" i="59"/>
  <c r="S30" i="59"/>
  <c r="R30" i="59"/>
  <c r="T30" i="59"/>
  <c r="S29" i="59"/>
  <c r="R29" i="59"/>
  <c r="T29" i="59"/>
  <c r="T28" i="59"/>
  <c r="S28" i="59"/>
  <c r="R28" i="59"/>
  <c r="S27" i="59"/>
  <c r="R27" i="59"/>
  <c r="T27" i="59"/>
  <c r="S26" i="59"/>
  <c r="R26" i="59"/>
  <c r="T26" i="59"/>
  <c r="T25" i="59"/>
  <c r="S25" i="59"/>
  <c r="R25" i="59"/>
  <c r="S24" i="59"/>
  <c r="R24" i="59"/>
  <c r="T24" i="59"/>
  <c r="S23" i="59"/>
  <c r="R23" i="59"/>
  <c r="T23" i="59"/>
  <c r="T22" i="59"/>
  <c r="S22" i="59"/>
  <c r="R22" i="59"/>
  <c r="S21" i="59"/>
  <c r="R21" i="59"/>
  <c r="T21" i="59"/>
  <c r="T20" i="59"/>
  <c r="S20" i="59"/>
  <c r="R20" i="59"/>
  <c r="S19" i="59"/>
  <c r="R19" i="59"/>
  <c r="T19" i="59"/>
  <c r="S18" i="59"/>
  <c r="R18" i="59"/>
  <c r="T18" i="59"/>
  <c r="S17" i="59"/>
  <c r="R17" i="59"/>
  <c r="T17" i="59"/>
  <c r="S12" i="59"/>
  <c r="R12" i="59"/>
  <c r="T12" i="59"/>
  <c r="S11" i="59"/>
  <c r="R11" i="59"/>
  <c r="T11" i="59"/>
  <c r="S10" i="59"/>
  <c r="R10" i="59"/>
  <c r="T10" i="59"/>
  <c r="S9" i="59"/>
  <c r="R9" i="59"/>
  <c r="P161" i="58"/>
  <c r="O161" i="58"/>
  <c r="N161" i="58"/>
  <c r="M161" i="58"/>
  <c r="L161" i="58"/>
  <c r="K161" i="58"/>
  <c r="J161" i="58"/>
  <c r="I161" i="58"/>
  <c r="H161" i="58"/>
  <c r="G161" i="58"/>
  <c r="F161" i="58"/>
  <c r="E161" i="58"/>
  <c r="Q159" i="58"/>
  <c r="Q158" i="58"/>
  <c r="Q157" i="58"/>
  <c r="Q156" i="58"/>
  <c r="Q155" i="58"/>
  <c r="Q154" i="58"/>
  <c r="Q153" i="58"/>
  <c r="Q152" i="58"/>
  <c r="Q151" i="58"/>
  <c r="Q150" i="58"/>
  <c r="Q161" i="58"/>
  <c r="Q149" i="58"/>
  <c r="Q148" i="58"/>
  <c r="P136" i="58"/>
  <c r="O136" i="58"/>
  <c r="D136" i="58"/>
  <c r="E136" i="58"/>
  <c r="C136" i="58"/>
  <c r="B136" i="58"/>
  <c r="A136" i="58"/>
  <c r="P135" i="58"/>
  <c r="O135" i="58"/>
  <c r="D135" i="58"/>
  <c r="E135" i="58"/>
  <c r="C135" i="58"/>
  <c r="B135" i="58"/>
  <c r="A135" i="58"/>
  <c r="P134" i="58"/>
  <c r="O134" i="58"/>
  <c r="D134" i="58"/>
  <c r="E134" i="58"/>
  <c r="C134" i="58"/>
  <c r="B134" i="58"/>
  <c r="A134" i="58"/>
  <c r="P133" i="58"/>
  <c r="O133" i="58"/>
  <c r="D133" i="58"/>
  <c r="E133" i="58"/>
  <c r="C133" i="58"/>
  <c r="B133" i="58"/>
  <c r="A133" i="58"/>
  <c r="P132" i="58"/>
  <c r="O132" i="58"/>
  <c r="D132" i="58"/>
  <c r="E132" i="58"/>
  <c r="C132" i="58"/>
  <c r="B132" i="58"/>
  <c r="A132" i="58"/>
  <c r="P131" i="58"/>
  <c r="O131" i="58"/>
  <c r="D131" i="58"/>
  <c r="E131" i="58"/>
  <c r="C131" i="58"/>
  <c r="B131" i="58"/>
  <c r="A131" i="58"/>
  <c r="P130" i="58"/>
  <c r="O130" i="58"/>
  <c r="D130" i="58"/>
  <c r="E130" i="58"/>
  <c r="C130" i="58"/>
  <c r="B130" i="58"/>
  <c r="A130" i="58"/>
  <c r="P129" i="58"/>
  <c r="O129" i="58"/>
  <c r="D129" i="58"/>
  <c r="E129" i="58"/>
  <c r="C129" i="58"/>
  <c r="B129" i="58"/>
  <c r="A129" i="58"/>
  <c r="P128" i="58"/>
  <c r="O128" i="58"/>
  <c r="D128" i="58"/>
  <c r="E128" i="58"/>
  <c r="C128" i="58"/>
  <c r="B128" i="58"/>
  <c r="A128" i="58"/>
  <c r="P127" i="58"/>
  <c r="O127" i="58"/>
  <c r="D127" i="58"/>
  <c r="E127" i="58"/>
  <c r="C127" i="58"/>
  <c r="B127" i="58"/>
  <c r="A127" i="58"/>
  <c r="P126" i="58"/>
  <c r="O126" i="58"/>
  <c r="D126" i="58"/>
  <c r="E126" i="58"/>
  <c r="C126" i="58"/>
  <c r="B126" i="58"/>
  <c r="A126" i="58"/>
  <c r="P125" i="58"/>
  <c r="O125" i="58"/>
  <c r="D125" i="58"/>
  <c r="E125" i="58"/>
  <c r="C125" i="58"/>
  <c r="B125" i="58"/>
  <c r="A125" i="58"/>
  <c r="P124" i="58"/>
  <c r="O124" i="58"/>
  <c r="D124" i="58"/>
  <c r="E124" i="58"/>
  <c r="C124" i="58"/>
  <c r="B124" i="58"/>
  <c r="A124" i="58"/>
  <c r="P123" i="58"/>
  <c r="O123" i="58"/>
  <c r="D123" i="58"/>
  <c r="E123" i="58"/>
  <c r="C123" i="58"/>
  <c r="B123" i="58"/>
  <c r="A123" i="58"/>
  <c r="P122" i="58"/>
  <c r="O122" i="58"/>
  <c r="D122" i="58"/>
  <c r="E122" i="58"/>
  <c r="C122" i="58"/>
  <c r="B122" i="58"/>
  <c r="A122" i="58"/>
  <c r="P121" i="58"/>
  <c r="O121" i="58"/>
  <c r="D121" i="58"/>
  <c r="E121" i="58"/>
  <c r="C121" i="58"/>
  <c r="B121" i="58"/>
  <c r="A121" i="58"/>
  <c r="D120" i="58"/>
  <c r="E120" i="58"/>
  <c r="C120" i="58"/>
  <c r="B120" i="58"/>
  <c r="A120" i="58"/>
  <c r="D119" i="58"/>
  <c r="E119" i="58"/>
  <c r="C119" i="58"/>
  <c r="B119" i="58"/>
  <c r="A119" i="58"/>
  <c r="D118" i="58"/>
  <c r="E118" i="58"/>
  <c r="C118" i="58"/>
  <c r="B118" i="58"/>
  <c r="A118" i="58"/>
  <c r="P117" i="58"/>
  <c r="D117" i="58"/>
  <c r="E117" i="58"/>
  <c r="C117" i="58"/>
  <c r="B117" i="58"/>
  <c r="A117" i="58"/>
  <c r="D116" i="58"/>
  <c r="E116" i="58"/>
  <c r="C116" i="58"/>
  <c r="B116" i="58"/>
  <c r="A116" i="58"/>
  <c r="P115" i="58"/>
  <c r="O115" i="58"/>
  <c r="D115" i="58"/>
  <c r="E115" i="58"/>
  <c r="C115" i="58"/>
  <c r="B115" i="58"/>
  <c r="A115" i="58"/>
  <c r="D114" i="58"/>
  <c r="E114" i="58"/>
  <c r="C114" i="58"/>
  <c r="B114" i="58"/>
  <c r="A114" i="58"/>
  <c r="P109" i="58"/>
  <c r="O109" i="58"/>
  <c r="D92" i="58"/>
  <c r="C92" i="58"/>
  <c r="B92" i="58"/>
  <c r="A92" i="58"/>
  <c r="D91" i="58"/>
  <c r="C91" i="58"/>
  <c r="B91" i="58"/>
  <c r="A91" i="58"/>
  <c r="D90" i="58"/>
  <c r="C90" i="58"/>
  <c r="B90" i="58"/>
  <c r="A90" i="58"/>
  <c r="D89" i="58"/>
  <c r="C89" i="58"/>
  <c r="B89" i="58"/>
  <c r="A89" i="58"/>
  <c r="D88" i="58"/>
  <c r="C88" i="58"/>
  <c r="B88" i="58"/>
  <c r="A88" i="58"/>
  <c r="D87" i="58"/>
  <c r="C87" i="58"/>
  <c r="B87" i="58"/>
  <c r="A87" i="58"/>
  <c r="P86" i="58"/>
  <c r="O86" i="58"/>
  <c r="N86" i="58"/>
  <c r="M86" i="58"/>
  <c r="L86" i="58"/>
  <c r="K86" i="58"/>
  <c r="J86" i="58"/>
  <c r="I86" i="58"/>
  <c r="H86" i="58"/>
  <c r="G86" i="58"/>
  <c r="F86" i="58"/>
  <c r="E86" i="58"/>
  <c r="D86" i="58"/>
  <c r="C86" i="58"/>
  <c r="B86" i="58"/>
  <c r="A86" i="58"/>
  <c r="P85" i="58"/>
  <c r="O85" i="58"/>
  <c r="N85" i="58"/>
  <c r="M85" i="58"/>
  <c r="L85" i="58"/>
  <c r="K85" i="58"/>
  <c r="J85" i="58"/>
  <c r="I85" i="58"/>
  <c r="H85" i="58"/>
  <c r="G85" i="58"/>
  <c r="F85" i="58"/>
  <c r="E85" i="58"/>
  <c r="D85" i="58"/>
  <c r="C85" i="58"/>
  <c r="B85" i="58"/>
  <c r="A85" i="58"/>
  <c r="P84" i="58"/>
  <c r="O84" i="58"/>
  <c r="N84" i="58"/>
  <c r="M84" i="58"/>
  <c r="L84" i="58"/>
  <c r="K84" i="58"/>
  <c r="J84" i="58"/>
  <c r="I84" i="58"/>
  <c r="H84" i="58"/>
  <c r="G84" i="58"/>
  <c r="F84" i="58"/>
  <c r="E84" i="58"/>
  <c r="D84" i="58"/>
  <c r="C84" i="58"/>
  <c r="B84" i="58"/>
  <c r="A84" i="58"/>
  <c r="P83" i="58"/>
  <c r="O83" i="58"/>
  <c r="N83" i="58"/>
  <c r="M83" i="58"/>
  <c r="L83" i="58"/>
  <c r="K83" i="58"/>
  <c r="J83" i="58"/>
  <c r="I83" i="58"/>
  <c r="H83" i="58"/>
  <c r="G83" i="58"/>
  <c r="F83" i="58"/>
  <c r="E83" i="58"/>
  <c r="D83" i="58"/>
  <c r="C83" i="58"/>
  <c r="B83" i="58"/>
  <c r="A83" i="58"/>
  <c r="P82" i="58"/>
  <c r="O82" i="58"/>
  <c r="N82" i="58"/>
  <c r="M82" i="58"/>
  <c r="L82" i="58"/>
  <c r="K82" i="58"/>
  <c r="J82" i="58"/>
  <c r="I82" i="58"/>
  <c r="H82" i="58"/>
  <c r="G82" i="58"/>
  <c r="F82" i="58"/>
  <c r="E82" i="58"/>
  <c r="D82" i="58"/>
  <c r="C82" i="58"/>
  <c r="B82" i="58"/>
  <c r="A82" i="58"/>
  <c r="P81" i="58"/>
  <c r="O81" i="58"/>
  <c r="N81" i="58"/>
  <c r="M81" i="58"/>
  <c r="L81" i="58"/>
  <c r="K81" i="58"/>
  <c r="J81" i="58"/>
  <c r="I81" i="58"/>
  <c r="H81" i="58"/>
  <c r="G81" i="58"/>
  <c r="F81" i="58"/>
  <c r="E81" i="58"/>
  <c r="D81" i="58"/>
  <c r="C81" i="58"/>
  <c r="B81" i="58"/>
  <c r="A81" i="58"/>
  <c r="P80" i="58"/>
  <c r="O80" i="58"/>
  <c r="N80" i="58"/>
  <c r="M80" i="58"/>
  <c r="L80" i="58"/>
  <c r="K80" i="58"/>
  <c r="J80" i="58"/>
  <c r="I80" i="58"/>
  <c r="H80" i="58"/>
  <c r="G80" i="58"/>
  <c r="F80" i="58"/>
  <c r="E80" i="58"/>
  <c r="D80" i="58"/>
  <c r="C80" i="58"/>
  <c r="B80" i="58"/>
  <c r="A80" i="58"/>
  <c r="P79" i="58"/>
  <c r="O79" i="58"/>
  <c r="N79" i="58"/>
  <c r="N109" i="58"/>
  <c r="M79" i="58"/>
  <c r="M109" i="58"/>
  <c r="L79" i="58"/>
  <c r="K79" i="58"/>
  <c r="K109" i="58"/>
  <c r="J79" i="58"/>
  <c r="I79" i="58"/>
  <c r="I109" i="58"/>
  <c r="H79" i="58"/>
  <c r="H109" i="58"/>
  <c r="G79" i="58"/>
  <c r="G109" i="58"/>
  <c r="F79" i="58"/>
  <c r="F109" i="58"/>
  <c r="E79" i="58"/>
  <c r="E109" i="58"/>
  <c r="D79" i="58"/>
  <c r="C79" i="58"/>
  <c r="B79" i="58"/>
  <c r="A79" i="58"/>
  <c r="Q74" i="58"/>
  <c r="P74" i="58"/>
  <c r="O74" i="58"/>
  <c r="N74" i="58"/>
  <c r="M74" i="58"/>
  <c r="L74" i="58"/>
  <c r="K74" i="58"/>
  <c r="J74" i="58"/>
  <c r="I74" i="58"/>
  <c r="H74" i="58"/>
  <c r="G74" i="58"/>
  <c r="F74" i="58"/>
  <c r="E74" i="58"/>
  <c r="S73" i="58"/>
  <c r="R73" i="58"/>
  <c r="T73" i="58"/>
  <c r="T72" i="58"/>
  <c r="S72" i="58"/>
  <c r="R72" i="58"/>
  <c r="S71" i="58"/>
  <c r="R71" i="58"/>
  <c r="T71" i="58"/>
  <c r="S70" i="58"/>
  <c r="R70" i="58"/>
  <c r="T70" i="58"/>
  <c r="T69" i="58"/>
  <c r="S69" i="58"/>
  <c r="R69" i="58"/>
  <c r="S68" i="58"/>
  <c r="R68" i="58"/>
  <c r="T68" i="58"/>
  <c r="S67" i="58"/>
  <c r="R67" i="58"/>
  <c r="T67" i="58"/>
  <c r="S66" i="58"/>
  <c r="R66" i="58"/>
  <c r="T66" i="58"/>
  <c r="S65" i="58"/>
  <c r="R65" i="58"/>
  <c r="T65" i="58"/>
  <c r="S64" i="58"/>
  <c r="R64" i="58"/>
  <c r="T64" i="58"/>
  <c r="T63" i="58"/>
  <c r="S63" i="58"/>
  <c r="R63" i="58"/>
  <c r="S62" i="58"/>
  <c r="R62" i="58"/>
  <c r="T62" i="58"/>
  <c r="S61" i="58"/>
  <c r="R61" i="58"/>
  <c r="T61" i="58"/>
  <c r="S60" i="58"/>
  <c r="R60" i="58"/>
  <c r="T60" i="58"/>
  <c r="T59" i="58"/>
  <c r="S59" i="58"/>
  <c r="R59" i="58"/>
  <c r="T58" i="58"/>
  <c r="S58" i="58"/>
  <c r="R58" i="58"/>
  <c r="D58" i="58"/>
  <c r="C58" i="58"/>
  <c r="B58" i="58"/>
  <c r="A58" i="58"/>
  <c r="R57" i="58"/>
  <c r="T57" i="58"/>
  <c r="D57" i="58"/>
  <c r="S57" i="58"/>
  <c r="C57" i="58"/>
  <c r="B57" i="58"/>
  <c r="A57" i="58"/>
  <c r="S56" i="58"/>
  <c r="R56" i="58"/>
  <c r="T56" i="58"/>
  <c r="D56" i="58"/>
  <c r="C56" i="58"/>
  <c r="B56" i="58"/>
  <c r="A56" i="58"/>
  <c r="S55" i="58"/>
  <c r="R55" i="58"/>
  <c r="T55" i="58"/>
  <c r="D55" i="58"/>
  <c r="C55" i="58"/>
  <c r="B55" i="58"/>
  <c r="A55" i="58"/>
  <c r="S54" i="58"/>
  <c r="R54" i="58"/>
  <c r="T54" i="58"/>
  <c r="D54" i="58"/>
  <c r="C54" i="58"/>
  <c r="B54" i="58"/>
  <c r="A54" i="58"/>
  <c r="R53" i="58"/>
  <c r="D53" i="58"/>
  <c r="T53" i="58"/>
  <c r="C53" i="58"/>
  <c r="B53" i="58"/>
  <c r="A53" i="58"/>
  <c r="R52" i="58"/>
  <c r="T52" i="58"/>
  <c r="D52" i="58"/>
  <c r="S52" i="58"/>
  <c r="C52" i="58"/>
  <c r="B52" i="58"/>
  <c r="A52" i="58"/>
  <c r="D51" i="58"/>
  <c r="C51" i="58"/>
  <c r="B51" i="58"/>
  <c r="A51" i="58"/>
  <c r="D50" i="58"/>
  <c r="C50" i="58"/>
  <c r="B50" i="58"/>
  <c r="A50" i="58"/>
  <c r="D49" i="58"/>
  <c r="C49" i="58"/>
  <c r="B49" i="58"/>
  <c r="A49" i="58"/>
  <c r="D48" i="58"/>
  <c r="C48" i="58"/>
  <c r="B48" i="58"/>
  <c r="A48" i="58"/>
  <c r="R47" i="58"/>
  <c r="D47" i="58"/>
  <c r="S47" i="58"/>
  <c r="C47" i="58"/>
  <c r="B47" i="58"/>
  <c r="A47" i="58"/>
  <c r="R46" i="58"/>
  <c r="D46" i="58"/>
  <c r="S46" i="58"/>
  <c r="C46" i="58"/>
  <c r="B46" i="58"/>
  <c r="A46" i="58"/>
  <c r="R45" i="58"/>
  <c r="D45" i="58"/>
  <c r="T45" i="58"/>
  <c r="C45" i="58"/>
  <c r="B45" i="58"/>
  <c r="A45" i="58"/>
  <c r="R44" i="58"/>
  <c r="D44" i="58"/>
  <c r="T44" i="58"/>
  <c r="C44" i="58"/>
  <c r="B44" i="58"/>
  <c r="A44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S38" i="58"/>
  <c r="R38" i="58"/>
  <c r="T38" i="58"/>
  <c r="T37" i="58"/>
  <c r="S37" i="58"/>
  <c r="R37" i="58"/>
  <c r="T36" i="58"/>
  <c r="S36" i="58"/>
  <c r="R36" i="58"/>
  <c r="T35" i="58"/>
  <c r="S35" i="58"/>
  <c r="R35" i="58"/>
  <c r="S34" i="58"/>
  <c r="R34" i="58"/>
  <c r="T34" i="58"/>
  <c r="S33" i="58"/>
  <c r="R33" i="58"/>
  <c r="T33" i="58"/>
  <c r="T32" i="58"/>
  <c r="S32" i="58"/>
  <c r="R32" i="58"/>
  <c r="S31" i="58"/>
  <c r="R31" i="58"/>
  <c r="T31" i="58"/>
  <c r="S30" i="58"/>
  <c r="R30" i="58"/>
  <c r="T30" i="58"/>
  <c r="S29" i="58"/>
  <c r="R29" i="58"/>
  <c r="T29" i="58"/>
  <c r="S28" i="58"/>
  <c r="R28" i="58"/>
  <c r="T28" i="58"/>
  <c r="S27" i="58"/>
  <c r="R27" i="58"/>
  <c r="T27" i="58"/>
  <c r="S26" i="58"/>
  <c r="R26" i="58"/>
  <c r="T26" i="58"/>
  <c r="S25" i="58"/>
  <c r="R25" i="58"/>
  <c r="T25" i="58"/>
  <c r="S24" i="58"/>
  <c r="R24" i="58"/>
  <c r="T24" i="58"/>
  <c r="S23" i="58"/>
  <c r="R23" i="58"/>
  <c r="T23" i="58"/>
  <c r="S22" i="58"/>
  <c r="R22" i="58"/>
  <c r="T22" i="58"/>
  <c r="T21" i="58"/>
  <c r="S21" i="58"/>
  <c r="R21" i="58"/>
  <c r="T20" i="58"/>
  <c r="S20" i="58"/>
  <c r="R20" i="58"/>
  <c r="T19" i="58"/>
  <c r="S19" i="58"/>
  <c r="R19" i="58"/>
  <c r="S18" i="58"/>
  <c r="R18" i="58"/>
  <c r="T18" i="58"/>
  <c r="S17" i="58"/>
  <c r="R17" i="58"/>
  <c r="T17" i="58"/>
  <c r="T12" i="58"/>
  <c r="S12" i="58"/>
  <c r="R12" i="58"/>
  <c r="S11" i="58"/>
  <c r="R11" i="58"/>
  <c r="T11" i="58"/>
  <c r="S10" i="58"/>
  <c r="R10" i="58"/>
  <c r="T10" i="58"/>
  <c r="S9" i="58"/>
  <c r="R9" i="58"/>
  <c r="T9" i="58"/>
  <c r="E12" i="55"/>
  <c r="Q127" i="43"/>
  <c r="Q126" i="43"/>
  <c r="Q125" i="43"/>
  <c r="Q124" i="43"/>
  <c r="Q123" i="43"/>
  <c r="Q122" i="43"/>
  <c r="Q121" i="43"/>
  <c r="Q120" i="43"/>
  <c r="Q119" i="43"/>
  <c r="Q118" i="43"/>
  <c r="AU120" i="18"/>
  <c r="AU91" i="18"/>
  <c r="AA32" i="18"/>
  <c r="Q147" i="43"/>
  <c r="O109" i="59"/>
  <c r="L109" i="59"/>
  <c r="T46" i="59"/>
  <c r="H109" i="59"/>
  <c r="T56" i="59"/>
  <c r="T58" i="59"/>
  <c r="T52" i="59"/>
  <c r="T55" i="59"/>
  <c r="F109" i="59"/>
  <c r="G109" i="59"/>
  <c r="K109" i="59"/>
  <c r="T54" i="59"/>
  <c r="T57" i="59"/>
  <c r="P109" i="59"/>
  <c r="R74" i="59"/>
  <c r="R39" i="59"/>
  <c r="I109" i="59"/>
  <c r="J109" i="59"/>
  <c r="T45" i="59"/>
  <c r="S74" i="59"/>
  <c r="S39" i="59"/>
  <c r="T47" i="59"/>
  <c r="I147" i="43"/>
  <c r="R74" i="58"/>
  <c r="O119" i="58"/>
  <c r="O120" i="58"/>
  <c r="P120" i="58"/>
  <c r="P119" i="58"/>
  <c r="O114" i="58"/>
  <c r="T46" i="58"/>
  <c r="T74" i="58"/>
  <c r="P116" i="58"/>
  <c r="S45" i="58"/>
  <c r="O118" i="58"/>
  <c r="L109" i="58"/>
  <c r="T47" i="58"/>
  <c r="P118" i="58"/>
  <c r="J109" i="58"/>
  <c r="O116" i="58"/>
  <c r="P114" i="58"/>
  <c r="S39" i="58"/>
  <c r="O117" i="58"/>
  <c r="E144" i="59"/>
  <c r="T9" i="59"/>
  <c r="T39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H114" i="59"/>
  <c r="H115" i="59"/>
  <c r="H116" i="59"/>
  <c r="H117" i="59"/>
  <c r="H118" i="59"/>
  <c r="H119" i="59"/>
  <c r="H120" i="59"/>
  <c r="H121" i="59"/>
  <c r="H122" i="59"/>
  <c r="H123" i="59"/>
  <c r="H124" i="59"/>
  <c r="H125" i="59"/>
  <c r="H126" i="59"/>
  <c r="H127" i="59"/>
  <c r="H128" i="59"/>
  <c r="H129" i="59"/>
  <c r="H130" i="59"/>
  <c r="H131" i="59"/>
  <c r="H132" i="59"/>
  <c r="H133" i="59"/>
  <c r="H134" i="59"/>
  <c r="H135" i="59"/>
  <c r="H136" i="59"/>
  <c r="F115" i="59"/>
  <c r="F118" i="59"/>
  <c r="F121" i="59"/>
  <c r="F124" i="59"/>
  <c r="F126" i="59"/>
  <c r="F129" i="59"/>
  <c r="F131" i="59"/>
  <c r="F132" i="59"/>
  <c r="F133" i="59"/>
  <c r="F135" i="59"/>
  <c r="T44" i="59"/>
  <c r="I114" i="59"/>
  <c r="I115" i="59"/>
  <c r="I116" i="59"/>
  <c r="I117" i="59"/>
  <c r="I118" i="59"/>
  <c r="I119" i="59"/>
  <c r="I120" i="59"/>
  <c r="I121" i="59"/>
  <c r="I122" i="59"/>
  <c r="I123" i="59"/>
  <c r="I124" i="59"/>
  <c r="I125" i="59"/>
  <c r="I126" i="59"/>
  <c r="I127" i="59"/>
  <c r="I128" i="59"/>
  <c r="I129" i="59"/>
  <c r="I130" i="59"/>
  <c r="I131" i="59"/>
  <c r="I132" i="59"/>
  <c r="I133" i="59"/>
  <c r="I134" i="59"/>
  <c r="I135" i="59"/>
  <c r="I136" i="59"/>
  <c r="F117" i="59"/>
  <c r="F120" i="59"/>
  <c r="F122" i="59"/>
  <c r="F125" i="59"/>
  <c r="F127" i="59"/>
  <c r="F130" i="59"/>
  <c r="F134" i="59"/>
  <c r="J114" i="59"/>
  <c r="J115" i="59"/>
  <c r="J116" i="59"/>
  <c r="J117" i="59"/>
  <c r="J118" i="59"/>
  <c r="J119" i="59"/>
  <c r="J120" i="59"/>
  <c r="J121" i="59"/>
  <c r="J122" i="59"/>
  <c r="J123" i="59"/>
  <c r="J124" i="59"/>
  <c r="J125" i="59"/>
  <c r="J126" i="59"/>
  <c r="J127" i="59"/>
  <c r="J128" i="59"/>
  <c r="J129" i="59"/>
  <c r="J130" i="59"/>
  <c r="J131" i="59"/>
  <c r="J132" i="59"/>
  <c r="J133" i="59"/>
  <c r="J134" i="59"/>
  <c r="J135" i="59"/>
  <c r="J136" i="59"/>
  <c r="F114" i="59"/>
  <c r="F116" i="59"/>
  <c r="F119" i="59"/>
  <c r="F123" i="59"/>
  <c r="F128" i="59"/>
  <c r="F136" i="59"/>
  <c r="K114" i="59"/>
  <c r="K115" i="59"/>
  <c r="K116" i="59"/>
  <c r="K117" i="59"/>
  <c r="K118" i="59"/>
  <c r="K119" i="59"/>
  <c r="K120" i="59"/>
  <c r="K121" i="59"/>
  <c r="K122" i="59"/>
  <c r="K123" i="59"/>
  <c r="K124" i="59"/>
  <c r="K125" i="59"/>
  <c r="K126" i="59"/>
  <c r="K127" i="59"/>
  <c r="K128" i="59"/>
  <c r="K129" i="59"/>
  <c r="K130" i="59"/>
  <c r="K131" i="59"/>
  <c r="K132" i="59"/>
  <c r="K133" i="59"/>
  <c r="K134" i="59"/>
  <c r="K135" i="59"/>
  <c r="K136" i="59"/>
  <c r="L114" i="59"/>
  <c r="L115" i="59"/>
  <c r="L116" i="59"/>
  <c r="L117" i="59"/>
  <c r="L118" i="59"/>
  <c r="L119" i="59"/>
  <c r="L120" i="59"/>
  <c r="L121" i="59"/>
  <c r="L122" i="59"/>
  <c r="L123" i="59"/>
  <c r="L124" i="59"/>
  <c r="L125" i="59"/>
  <c r="L126" i="59"/>
  <c r="L127" i="59"/>
  <c r="L128" i="59"/>
  <c r="L129" i="59"/>
  <c r="L130" i="59"/>
  <c r="L131" i="59"/>
  <c r="L132" i="59"/>
  <c r="L133" i="59"/>
  <c r="L134" i="59"/>
  <c r="L135" i="59"/>
  <c r="L136" i="59"/>
  <c r="M114" i="59"/>
  <c r="M115" i="59"/>
  <c r="M116" i="59"/>
  <c r="M117" i="59"/>
  <c r="M118" i="59"/>
  <c r="M119" i="59"/>
  <c r="M120" i="59"/>
  <c r="M121" i="59"/>
  <c r="M122" i="59"/>
  <c r="M123" i="59"/>
  <c r="M124" i="59"/>
  <c r="M125" i="59"/>
  <c r="M126" i="59"/>
  <c r="M127" i="59"/>
  <c r="M128" i="59"/>
  <c r="M129" i="59"/>
  <c r="M130" i="59"/>
  <c r="M131" i="59"/>
  <c r="M132" i="59"/>
  <c r="M133" i="59"/>
  <c r="M134" i="59"/>
  <c r="M135" i="59"/>
  <c r="M136" i="59"/>
  <c r="N114" i="59"/>
  <c r="N115" i="59"/>
  <c r="N116" i="59"/>
  <c r="N117" i="59"/>
  <c r="N118" i="59"/>
  <c r="N119" i="59"/>
  <c r="N120" i="59"/>
  <c r="N121" i="59"/>
  <c r="N122" i="59"/>
  <c r="N123" i="59"/>
  <c r="N124" i="59"/>
  <c r="N125" i="59"/>
  <c r="N126" i="59"/>
  <c r="N127" i="59"/>
  <c r="N128" i="59"/>
  <c r="N129" i="59"/>
  <c r="N130" i="59"/>
  <c r="N131" i="59"/>
  <c r="N132" i="59"/>
  <c r="N133" i="59"/>
  <c r="N134" i="59"/>
  <c r="N135" i="59"/>
  <c r="N136" i="59"/>
  <c r="O114" i="59"/>
  <c r="O115" i="59"/>
  <c r="O116" i="59"/>
  <c r="O117" i="59"/>
  <c r="O118" i="59"/>
  <c r="O119" i="59"/>
  <c r="O120" i="59"/>
  <c r="O121" i="59"/>
  <c r="O122" i="59"/>
  <c r="O123" i="59"/>
  <c r="O124" i="59"/>
  <c r="O125" i="59"/>
  <c r="O126" i="59"/>
  <c r="O127" i="59"/>
  <c r="O128" i="59"/>
  <c r="O129" i="59"/>
  <c r="O130" i="59"/>
  <c r="O131" i="59"/>
  <c r="O132" i="59"/>
  <c r="O133" i="59"/>
  <c r="O134" i="59"/>
  <c r="O135" i="59"/>
  <c r="O136" i="59"/>
  <c r="P114" i="59"/>
  <c r="P115" i="59"/>
  <c r="P116" i="59"/>
  <c r="P117" i="59"/>
  <c r="P118" i="59"/>
  <c r="P119" i="59"/>
  <c r="P120" i="59"/>
  <c r="P121" i="59"/>
  <c r="P122" i="59"/>
  <c r="P123" i="59"/>
  <c r="P124" i="59"/>
  <c r="P125" i="59"/>
  <c r="P126" i="59"/>
  <c r="P127" i="59"/>
  <c r="P128" i="59"/>
  <c r="P129" i="59"/>
  <c r="P130" i="59"/>
  <c r="P131" i="59"/>
  <c r="P132" i="59"/>
  <c r="P133" i="59"/>
  <c r="P134" i="59"/>
  <c r="P135" i="59"/>
  <c r="P136" i="59"/>
  <c r="E144" i="58"/>
  <c r="T39" i="58"/>
  <c r="F114" i="58"/>
  <c r="F115" i="58"/>
  <c r="F116" i="58"/>
  <c r="F117" i="58"/>
  <c r="F118" i="58"/>
  <c r="F119" i="58"/>
  <c r="F120" i="58"/>
  <c r="F121" i="58"/>
  <c r="F122" i="58"/>
  <c r="F123" i="58"/>
  <c r="F124" i="58"/>
  <c r="F125" i="58"/>
  <c r="F126" i="58"/>
  <c r="F127" i="58"/>
  <c r="F128" i="58"/>
  <c r="F129" i="58"/>
  <c r="F130" i="58"/>
  <c r="F131" i="58"/>
  <c r="F132" i="58"/>
  <c r="F133" i="58"/>
  <c r="F134" i="58"/>
  <c r="F135" i="58"/>
  <c r="F136" i="58"/>
  <c r="G114" i="58"/>
  <c r="G115" i="58"/>
  <c r="G116" i="58"/>
  <c r="G117" i="58"/>
  <c r="G118" i="58"/>
  <c r="G119" i="58"/>
  <c r="G120" i="58"/>
  <c r="G121" i="58"/>
  <c r="G122" i="58"/>
  <c r="G123" i="58"/>
  <c r="G124" i="58"/>
  <c r="G125" i="58"/>
  <c r="G126" i="58"/>
  <c r="G127" i="58"/>
  <c r="G128" i="58"/>
  <c r="G129" i="58"/>
  <c r="G130" i="58"/>
  <c r="G131" i="58"/>
  <c r="G132" i="58"/>
  <c r="G133" i="58"/>
  <c r="G134" i="58"/>
  <c r="G135" i="58"/>
  <c r="G136" i="58"/>
  <c r="S44" i="58"/>
  <c r="H114" i="58"/>
  <c r="H115" i="58"/>
  <c r="H116" i="58"/>
  <c r="H117" i="58"/>
  <c r="H118" i="58"/>
  <c r="H119" i="58"/>
  <c r="H120" i="58"/>
  <c r="H121" i="58"/>
  <c r="H122" i="58"/>
  <c r="H123" i="58"/>
  <c r="H124" i="58"/>
  <c r="H125" i="58"/>
  <c r="H126" i="58"/>
  <c r="H127" i="58"/>
  <c r="H128" i="58"/>
  <c r="H129" i="58"/>
  <c r="H130" i="58"/>
  <c r="H131" i="58"/>
  <c r="H132" i="58"/>
  <c r="H133" i="58"/>
  <c r="H134" i="58"/>
  <c r="H135" i="58"/>
  <c r="H136" i="58"/>
  <c r="I114" i="58"/>
  <c r="I115" i="58"/>
  <c r="I116" i="58"/>
  <c r="I117" i="58"/>
  <c r="I118" i="58"/>
  <c r="I119" i="58"/>
  <c r="I120" i="58"/>
  <c r="I121" i="58"/>
  <c r="I122" i="58"/>
  <c r="I123" i="58"/>
  <c r="I124" i="58"/>
  <c r="I125" i="58"/>
  <c r="I126" i="58"/>
  <c r="I127" i="58"/>
  <c r="I128" i="58"/>
  <c r="I129" i="58"/>
  <c r="I130" i="58"/>
  <c r="I131" i="58"/>
  <c r="I132" i="58"/>
  <c r="I133" i="58"/>
  <c r="I134" i="58"/>
  <c r="I135" i="58"/>
  <c r="I136" i="58"/>
  <c r="J114" i="58"/>
  <c r="J115" i="58"/>
  <c r="J116" i="58"/>
  <c r="J117" i="58"/>
  <c r="J118" i="58"/>
  <c r="J119" i="58"/>
  <c r="J120" i="58"/>
  <c r="J121" i="58"/>
  <c r="J122" i="58"/>
  <c r="J123" i="58"/>
  <c r="J124" i="58"/>
  <c r="J125" i="58"/>
  <c r="J126" i="58"/>
  <c r="J127" i="58"/>
  <c r="J128" i="58"/>
  <c r="J129" i="58"/>
  <c r="J130" i="58"/>
  <c r="J131" i="58"/>
  <c r="J132" i="58"/>
  <c r="J133" i="58"/>
  <c r="J134" i="58"/>
  <c r="J135" i="58"/>
  <c r="J136" i="58"/>
  <c r="K115" i="58"/>
  <c r="K119" i="58"/>
  <c r="K122" i="58"/>
  <c r="K127" i="58"/>
  <c r="K134" i="58"/>
  <c r="S53" i="58"/>
  <c r="K117" i="58"/>
  <c r="K123" i="58"/>
  <c r="K129" i="58"/>
  <c r="K135" i="58"/>
  <c r="L114" i="58"/>
  <c r="L115" i="58"/>
  <c r="L116" i="58"/>
  <c r="L117" i="58"/>
  <c r="L118" i="58"/>
  <c r="L119" i="58"/>
  <c r="L120" i="58"/>
  <c r="L121" i="58"/>
  <c r="L122" i="58"/>
  <c r="L123" i="58"/>
  <c r="L124" i="58"/>
  <c r="L125" i="58"/>
  <c r="L126" i="58"/>
  <c r="L127" i="58"/>
  <c r="L128" i="58"/>
  <c r="L129" i="58"/>
  <c r="L130" i="58"/>
  <c r="L131" i="58"/>
  <c r="L132" i="58"/>
  <c r="L133" i="58"/>
  <c r="L134" i="58"/>
  <c r="L135" i="58"/>
  <c r="L136" i="58"/>
  <c r="K116" i="58"/>
  <c r="K121" i="58"/>
  <c r="K125" i="58"/>
  <c r="K128" i="58"/>
  <c r="K130" i="58"/>
  <c r="K132" i="58"/>
  <c r="K133" i="58"/>
  <c r="K136" i="58"/>
  <c r="M114" i="58"/>
  <c r="M115" i="58"/>
  <c r="M116" i="58"/>
  <c r="M117" i="58"/>
  <c r="M118" i="58"/>
  <c r="M119" i="58"/>
  <c r="M120" i="58"/>
  <c r="M121" i="58"/>
  <c r="M122" i="58"/>
  <c r="M123" i="58"/>
  <c r="M124" i="58"/>
  <c r="M125" i="58"/>
  <c r="M126" i="58"/>
  <c r="M127" i="58"/>
  <c r="M128" i="58"/>
  <c r="M129" i="58"/>
  <c r="M130" i="58"/>
  <c r="M131" i="58"/>
  <c r="M132" i="58"/>
  <c r="M133" i="58"/>
  <c r="M134" i="58"/>
  <c r="M135" i="58"/>
  <c r="M136" i="58"/>
  <c r="K114" i="58"/>
  <c r="K118" i="58"/>
  <c r="K120" i="58"/>
  <c r="K124" i="58"/>
  <c r="K126" i="58"/>
  <c r="K131" i="58"/>
  <c r="N114" i="58"/>
  <c r="N115" i="58"/>
  <c r="N116" i="58"/>
  <c r="N117" i="58"/>
  <c r="N118" i="58"/>
  <c r="N119" i="58"/>
  <c r="N120" i="58"/>
  <c r="N121" i="58"/>
  <c r="N122" i="58"/>
  <c r="N123" i="58"/>
  <c r="N124" i="58"/>
  <c r="N125" i="58"/>
  <c r="N126" i="58"/>
  <c r="N127" i="58"/>
  <c r="N128" i="58"/>
  <c r="N129" i="58"/>
  <c r="N130" i="58"/>
  <c r="N131" i="58"/>
  <c r="N132" i="58"/>
  <c r="N133" i="58"/>
  <c r="N134" i="58"/>
  <c r="N135" i="58"/>
  <c r="N136" i="58"/>
  <c r="R39" i="58"/>
  <c r="J144" i="59"/>
  <c r="P144" i="59"/>
  <c r="H144" i="59"/>
  <c r="T74" i="59"/>
  <c r="J144" i="58"/>
  <c r="P144" i="58"/>
  <c r="O144" i="58"/>
  <c r="L144" i="59"/>
  <c r="N144" i="59"/>
  <c r="I144" i="59"/>
  <c r="K144" i="59"/>
  <c r="M144" i="59"/>
  <c r="O144" i="59"/>
  <c r="G144" i="59"/>
  <c r="F144" i="59"/>
  <c r="G144" i="58"/>
  <c r="M144" i="58"/>
  <c r="I144" i="58"/>
  <c r="N144" i="58"/>
  <c r="K144" i="58"/>
  <c r="F144" i="58"/>
  <c r="H144" i="58"/>
  <c r="L144" i="58"/>
  <c r="S74" i="58"/>
  <c r="AB118" i="18"/>
  <c r="AC118" i="18"/>
  <c r="AA118" i="18"/>
  <c r="E15" i="55"/>
  <c r="E13" i="55"/>
  <c r="G12" i="55"/>
  <c r="P200" i="54"/>
  <c r="O200" i="54"/>
  <c r="N200" i="54"/>
  <c r="M200" i="54"/>
  <c r="L200" i="54"/>
  <c r="K200" i="54"/>
  <c r="J200" i="54"/>
  <c r="I200" i="54"/>
  <c r="H200" i="54"/>
  <c r="G200" i="54"/>
  <c r="P164" i="54"/>
  <c r="O164" i="54"/>
  <c r="N164" i="54"/>
  <c r="M164" i="54"/>
  <c r="L164" i="54"/>
  <c r="H164" i="54"/>
  <c r="G164" i="54"/>
  <c r="F164" i="54"/>
  <c r="E164" i="54"/>
  <c r="K163" i="54"/>
  <c r="K162" i="54"/>
  <c r="K161" i="54"/>
  <c r="K160" i="54"/>
  <c r="K159" i="54"/>
  <c r="K158" i="54"/>
  <c r="K157" i="54"/>
  <c r="K156" i="54"/>
  <c r="J155" i="54"/>
  <c r="J154" i="54"/>
  <c r="I153" i="54"/>
  <c r="I152" i="54"/>
  <c r="I151" i="54"/>
  <c r="I150" i="54"/>
  <c r="I149" i="54"/>
  <c r="D48" i="54"/>
  <c r="C48" i="54"/>
  <c r="B48" i="54"/>
  <c r="A48" i="54"/>
  <c r="D47" i="54"/>
  <c r="C47" i="54"/>
  <c r="B47" i="54"/>
  <c r="A47" i="54"/>
  <c r="D46" i="54"/>
  <c r="C46" i="54"/>
  <c r="B46" i="54"/>
  <c r="A46" i="54"/>
  <c r="D45" i="54"/>
  <c r="C45" i="54"/>
  <c r="B45" i="54"/>
  <c r="A45" i="54"/>
  <c r="D44" i="54"/>
  <c r="G121" i="54"/>
  <c r="C44" i="54"/>
  <c r="B44" i="54"/>
  <c r="A44" i="54"/>
  <c r="K164" i="54"/>
  <c r="I164" i="54"/>
  <c r="J164" i="54"/>
  <c r="Z112" i="18"/>
  <c r="AC112" i="18"/>
  <c r="AD112" i="18"/>
  <c r="AB112" i="18"/>
  <c r="R138" i="47"/>
  <c r="Q136" i="47"/>
  <c r="P134" i="47"/>
  <c r="O132" i="47"/>
  <c r="N130" i="47"/>
  <c r="M128" i="47"/>
  <c r="L126" i="47"/>
  <c r="K124" i="47"/>
  <c r="J122" i="47"/>
  <c r="I120" i="47"/>
  <c r="H118" i="47"/>
  <c r="G116" i="47"/>
  <c r="AD102" i="18"/>
  <c r="AC102" i="18"/>
  <c r="AA102" i="18"/>
  <c r="Z102" i="18"/>
  <c r="Y102" i="18"/>
  <c r="AB101" i="18"/>
  <c r="AA101" i="18"/>
  <c r="Z101" i="18"/>
  <c r="Y101" i="18"/>
  <c r="E172" i="49"/>
  <c r="P189" i="49"/>
  <c r="O189" i="49"/>
  <c r="N189" i="49"/>
  <c r="M189" i="49"/>
  <c r="L189" i="49"/>
  <c r="E189" i="49"/>
  <c r="F189" i="49"/>
  <c r="P167" i="49"/>
  <c r="O167" i="49"/>
  <c r="N167" i="49"/>
  <c r="M167" i="49"/>
  <c r="L167" i="49"/>
  <c r="J167" i="49"/>
  <c r="F167" i="49"/>
  <c r="E167" i="49"/>
  <c r="K166" i="49"/>
  <c r="K165" i="49"/>
  <c r="K164" i="49"/>
  <c r="K163" i="49"/>
  <c r="K162" i="49"/>
  <c r="K167" i="49"/>
  <c r="I161" i="49"/>
  <c r="I160" i="49"/>
  <c r="I159" i="49"/>
  <c r="I167" i="49"/>
  <c r="I158" i="49"/>
  <c r="I157" i="49"/>
  <c r="H156" i="49"/>
  <c r="H155" i="49"/>
  <c r="H154" i="49"/>
  <c r="H167" i="49"/>
  <c r="G153" i="49"/>
  <c r="G152" i="49"/>
  <c r="G151" i="49"/>
  <c r="G167" i="49"/>
  <c r="AA98" i="18"/>
  <c r="Z98" i="18"/>
  <c r="Z97" i="18"/>
  <c r="I64" i="18"/>
  <c r="I63" i="18"/>
  <c r="D89" i="56"/>
  <c r="C89" i="56"/>
  <c r="B89" i="56"/>
  <c r="A89" i="56"/>
  <c r="N89" i="56"/>
  <c r="AD89" i="56"/>
  <c r="AC89" i="56"/>
  <c r="AB89" i="56"/>
  <c r="U89" i="56"/>
  <c r="AA89" i="56"/>
  <c r="T89" i="56"/>
  <c r="Z89" i="56"/>
  <c r="Y89" i="56"/>
  <c r="X89" i="56"/>
  <c r="W89" i="56"/>
  <c r="V89" i="56"/>
  <c r="O89" i="56"/>
  <c r="P89" i="56"/>
  <c r="Q89" i="56"/>
  <c r="R89" i="56"/>
  <c r="S89" i="56"/>
  <c r="I89" i="56"/>
  <c r="J89" i="56"/>
  <c r="H89" i="56"/>
  <c r="L89" i="56"/>
  <c r="M89" i="56"/>
  <c r="F89" i="56"/>
  <c r="G89" i="56"/>
  <c r="K89" i="56"/>
  <c r="AQ59" i="18"/>
  <c r="AQ58" i="18"/>
  <c r="AQ85" i="18"/>
  <c r="AQ84" i="18"/>
  <c r="F165" i="44"/>
  <c r="I50" i="18"/>
  <c r="I126" i="18"/>
  <c r="H50" i="18"/>
  <c r="H126" i="18"/>
  <c r="G50" i="18"/>
  <c r="G126" i="18"/>
  <c r="F50" i="18"/>
  <c r="F126" i="18"/>
  <c r="E50" i="18"/>
  <c r="E126" i="18"/>
  <c r="D50" i="18"/>
  <c r="D126" i="18"/>
  <c r="C50" i="18"/>
  <c r="C126" i="18"/>
  <c r="B50" i="18"/>
  <c r="B126" i="18"/>
  <c r="J50" i="18"/>
  <c r="K50" i="18"/>
  <c r="L50" i="18"/>
  <c r="M50" i="18"/>
  <c r="N50" i="18"/>
  <c r="A52" i="50"/>
  <c r="B52" i="50"/>
  <c r="C52" i="50"/>
  <c r="D52" i="50"/>
  <c r="A89" i="50"/>
  <c r="B89" i="50"/>
  <c r="C89" i="50"/>
  <c r="D89" i="50"/>
  <c r="E89" i="50"/>
  <c r="F89" i="50"/>
  <c r="G89" i="50"/>
  <c r="H89" i="50"/>
  <c r="I89" i="50"/>
  <c r="J89" i="50"/>
  <c r="K89" i="50"/>
  <c r="A48" i="50"/>
  <c r="B48" i="50"/>
  <c r="A85" i="50"/>
  <c r="B85" i="50"/>
  <c r="C85" i="50"/>
  <c r="D85" i="50"/>
  <c r="E85" i="50"/>
  <c r="F85" i="50"/>
  <c r="G85" i="50"/>
  <c r="H85" i="50"/>
  <c r="I85" i="50"/>
  <c r="J85" i="50"/>
  <c r="K85" i="50"/>
  <c r="D75" i="50"/>
  <c r="D74" i="50"/>
  <c r="D73" i="50"/>
  <c r="D72" i="50"/>
  <c r="D71" i="50"/>
  <c r="D70" i="50"/>
  <c r="D69" i="50"/>
  <c r="D68" i="50"/>
  <c r="D67" i="50"/>
  <c r="D66" i="50"/>
  <c r="D65" i="50"/>
  <c r="D64" i="50"/>
  <c r="D63" i="50"/>
  <c r="D62" i="50"/>
  <c r="D61" i="50"/>
  <c r="D60" i="50"/>
  <c r="D59" i="50"/>
  <c r="D58" i="50"/>
  <c r="D57" i="50"/>
  <c r="D56" i="50"/>
  <c r="D55" i="50"/>
  <c r="D54" i="50"/>
  <c r="D53" i="50"/>
  <c r="D51" i="50"/>
  <c r="D50" i="50"/>
  <c r="D49" i="50"/>
  <c r="D47" i="50"/>
  <c r="C75" i="50"/>
  <c r="B75" i="50"/>
  <c r="A75" i="50"/>
  <c r="C74" i="50"/>
  <c r="B74" i="50"/>
  <c r="A74" i="50"/>
  <c r="C73" i="50"/>
  <c r="B73" i="50"/>
  <c r="A73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C51" i="50"/>
  <c r="B51" i="50"/>
  <c r="A51" i="50"/>
  <c r="C50" i="50"/>
  <c r="B50" i="50"/>
  <c r="A50" i="50"/>
  <c r="C49" i="50"/>
  <c r="B49" i="50"/>
  <c r="A49" i="50"/>
  <c r="C47" i="50"/>
  <c r="B47" i="50"/>
  <c r="A47" i="50"/>
  <c r="AK138" i="50"/>
  <c r="U138" i="50"/>
  <c r="AJ138" i="50"/>
  <c r="T138" i="50"/>
  <c r="AI138" i="50"/>
  <c r="S138" i="50"/>
  <c r="AH138" i="50"/>
  <c r="R138" i="50"/>
  <c r="AG138" i="50"/>
  <c r="Q138" i="50"/>
  <c r="AF138" i="50"/>
  <c r="P138" i="50"/>
  <c r="AD138" i="50"/>
  <c r="N138" i="50"/>
  <c r="AS138" i="50"/>
  <c r="AC138" i="50"/>
  <c r="M138" i="50"/>
  <c r="AR138" i="50"/>
  <c r="L138" i="50"/>
  <c r="AB138" i="50"/>
  <c r="AQ138" i="50"/>
  <c r="AA138" i="50"/>
  <c r="AP138" i="50"/>
  <c r="Z138" i="50"/>
  <c r="AO138" i="50"/>
  <c r="Y138" i="50"/>
  <c r="AN138" i="50"/>
  <c r="X138" i="50"/>
  <c r="AL138" i="50"/>
  <c r="V138" i="50"/>
  <c r="AM138" i="50"/>
  <c r="AE138" i="50"/>
  <c r="W138" i="50"/>
  <c r="O138" i="50"/>
  <c r="AI139" i="50"/>
  <c r="S139" i="50"/>
  <c r="AH139" i="50"/>
  <c r="R139" i="50"/>
  <c r="AG139" i="50"/>
  <c r="Q139" i="50"/>
  <c r="AF139" i="50"/>
  <c r="P139" i="50"/>
  <c r="AE139" i="50"/>
  <c r="O139" i="50"/>
  <c r="AD139" i="50"/>
  <c r="N139" i="50"/>
  <c r="AR139" i="50"/>
  <c r="AB139" i="50"/>
  <c r="L139" i="50"/>
  <c r="AQ139" i="50"/>
  <c r="AA139" i="50"/>
  <c r="AP139" i="50"/>
  <c r="Z139" i="50"/>
  <c r="AO139" i="50"/>
  <c r="Y139" i="50"/>
  <c r="AN139" i="50"/>
  <c r="X139" i="50"/>
  <c r="AM139" i="50"/>
  <c r="W139" i="50"/>
  <c r="AL139" i="50"/>
  <c r="V139" i="50"/>
  <c r="AJ139" i="50"/>
  <c r="T139" i="50"/>
  <c r="U139" i="50"/>
  <c r="M139" i="50"/>
  <c r="AS139" i="50"/>
  <c r="AK139" i="50"/>
  <c r="AC139" i="50"/>
  <c r="AG140" i="50"/>
  <c r="Q140" i="50"/>
  <c r="AF140" i="50"/>
  <c r="P140" i="50"/>
  <c r="AE140" i="50"/>
  <c r="O140" i="50"/>
  <c r="AD140" i="50"/>
  <c r="N140" i="50"/>
  <c r="AS140" i="50"/>
  <c r="AC140" i="50"/>
  <c r="M140" i="50"/>
  <c r="AR140" i="50"/>
  <c r="AB140" i="50"/>
  <c r="L140" i="50"/>
  <c r="AP140" i="50"/>
  <c r="Z140" i="50"/>
  <c r="AO140" i="50"/>
  <c r="Y140" i="50"/>
  <c r="AN140" i="50"/>
  <c r="X140" i="50"/>
  <c r="AM140" i="50"/>
  <c r="W140" i="50"/>
  <c r="AL140" i="50"/>
  <c r="V140" i="50"/>
  <c r="AK140" i="50"/>
  <c r="U140" i="50"/>
  <c r="AJ140" i="50"/>
  <c r="T140" i="50"/>
  <c r="AH140" i="50"/>
  <c r="R140" i="50"/>
  <c r="AQ140" i="50"/>
  <c r="AI140" i="50"/>
  <c r="AA140" i="50"/>
  <c r="S140" i="50"/>
  <c r="AS126" i="50"/>
  <c r="AC126" i="50"/>
  <c r="M126" i="50"/>
  <c r="AA126" i="50"/>
  <c r="AR126" i="50"/>
  <c r="AB126" i="50"/>
  <c r="L126" i="50"/>
  <c r="AQ126" i="50"/>
  <c r="AP126" i="50"/>
  <c r="Z126" i="50"/>
  <c r="AO126" i="50"/>
  <c r="Y126" i="50"/>
  <c r="AN126" i="50"/>
  <c r="X126" i="50"/>
  <c r="AL126" i="50"/>
  <c r="V126" i="50"/>
  <c r="AK126" i="50"/>
  <c r="U126" i="50"/>
  <c r="AI126" i="50"/>
  <c r="S126" i="50"/>
  <c r="AF126" i="50"/>
  <c r="AH126" i="50"/>
  <c r="R126" i="50"/>
  <c r="AG126" i="50"/>
  <c r="Q126" i="50"/>
  <c r="P126" i="50"/>
  <c r="AD126" i="50"/>
  <c r="N126" i="50"/>
  <c r="AM126" i="50"/>
  <c r="AJ126" i="50"/>
  <c r="AE126" i="50"/>
  <c r="W126" i="50"/>
  <c r="T126" i="50"/>
  <c r="O126" i="50"/>
  <c r="AQ135" i="50"/>
  <c r="AA135" i="50"/>
  <c r="AP135" i="50"/>
  <c r="Z135" i="50"/>
  <c r="AO135" i="50"/>
  <c r="Y135" i="50"/>
  <c r="AN135" i="50"/>
  <c r="X135" i="50"/>
  <c r="AM135" i="50"/>
  <c r="W135" i="50"/>
  <c r="AL135" i="50"/>
  <c r="V135" i="50"/>
  <c r="AJ135" i="50"/>
  <c r="T135" i="50"/>
  <c r="AI135" i="50"/>
  <c r="S135" i="50"/>
  <c r="AG135" i="50"/>
  <c r="Q135" i="50"/>
  <c r="AF135" i="50"/>
  <c r="P135" i="50"/>
  <c r="AE135" i="50"/>
  <c r="O135" i="50"/>
  <c r="AD135" i="50"/>
  <c r="N135" i="50"/>
  <c r="AR135" i="50"/>
  <c r="AB135" i="50"/>
  <c r="L135" i="50"/>
  <c r="AK135" i="50"/>
  <c r="AH135" i="50"/>
  <c r="AC135" i="50"/>
  <c r="U135" i="50"/>
  <c r="R135" i="50"/>
  <c r="M135" i="50"/>
  <c r="AS135" i="50"/>
  <c r="AE141" i="50"/>
  <c r="O141" i="50"/>
  <c r="AD141" i="50"/>
  <c r="N141" i="50"/>
  <c r="AS141" i="50"/>
  <c r="AC141" i="50"/>
  <c r="M141" i="50"/>
  <c r="AR141" i="50"/>
  <c r="AB141" i="50"/>
  <c r="L141" i="50"/>
  <c r="AQ141" i="50"/>
  <c r="AA141" i="50"/>
  <c r="AP141" i="50"/>
  <c r="Z141" i="50"/>
  <c r="AN141" i="50"/>
  <c r="X141" i="50"/>
  <c r="AM141" i="50"/>
  <c r="W141" i="50"/>
  <c r="AL141" i="50"/>
  <c r="V141" i="50"/>
  <c r="AK141" i="50"/>
  <c r="U141" i="50"/>
  <c r="AJ141" i="50"/>
  <c r="T141" i="50"/>
  <c r="AI141" i="50"/>
  <c r="S141" i="50"/>
  <c r="AH141" i="50"/>
  <c r="R141" i="50"/>
  <c r="AF141" i="50"/>
  <c r="P141" i="50"/>
  <c r="AO141" i="50"/>
  <c r="AG141" i="50"/>
  <c r="Y141" i="50"/>
  <c r="Q141" i="50"/>
  <c r="AQ127" i="50"/>
  <c r="AA127" i="50"/>
  <c r="AO127" i="50"/>
  <c r="AP127" i="50"/>
  <c r="Z127" i="50"/>
  <c r="Y127" i="50"/>
  <c r="AN127" i="50"/>
  <c r="X127" i="50"/>
  <c r="AM127" i="50"/>
  <c r="W127" i="50"/>
  <c r="AL127" i="50"/>
  <c r="V127" i="50"/>
  <c r="AJ127" i="50"/>
  <c r="T127" i="50"/>
  <c r="AI127" i="50"/>
  <c r="S127" i="50"/>
  <c r="AG127" i="50"/>
  <c r="Q127" i="50"/>
  <c r="AF127" i="50"/>
  <c r="P127" i="50"/>
  <c r="N127" i="50"/>
  <c r="AE127" i="50"/>
  <c r="O127" i="50"/>
  <c r="AD127" i="50"/>
  <c r="AR127" i="50"/>
  <c r="AB127" i="50"/>
  <c r="L127" i="50"/>
  <c r="AS127" i="50"/>
  <c r="AK127" i="50"/>
  <c r="AH127" i="50"/>
  <c r="AC127" i="50"/>
  <c r="U127" i="50"/>
  <c r="R127" i="50"/>
  <c r="M127" i="50"/>
  <c r="AM137" i="50"/>
  <c r="W137" i="50"/>
  <c r="AL137" i="50"/>
  <c r="V137" i="50"/>
  <c r="AK137" i="50"/>
  <c r="U137" i="50"/>
  <c r="AJ137" i="50"/>
  <c r="T137" i="50"/>
  <c r="AI137" i="50"/>
  <c r="S137" i="50"/>
  <c r="AH137" i="50"/>
  <c r="R137" i="50"/>
  <c r="AF137" i="50"/>
  <c r="P137" i="50"/>
  <c r="AE137" i="50"/>
  <c r="O137" i="50"/>
  <c r="N137" i="50"/>
  <c r="AD137" i="50"/>
  <c r="AS137" i="50"/>
  <c r="AC137" i="50"/>
  <c r="M137" i="50"/>
  <c r="AR137" i="50"/>
  <c r="AB137" i="50"/>
  <c r="L137" i="50"/>
  <c r="AQ137" i="50"/>
  <c r="AA137" i="50"/>
  <c r="AP137" i="50"/>
  <c r="Z137" i="50"/>
  <c r="AN137" i="50"/>
  <c r="X137" i="50"/>
  <c r="AO137" i="50"/>
  <c r="AG137" i="50"/>
  <c r="Y137" i="50"/>
  <c r="Q137" i="50"/>
  <c r="AM121" i="50"/>
  <c r="W121" i="50"/>
  <c r="AL121" i="50"/>
  <c r="V121" i="50"/>
  <c r="U121" i="50"/>
  <c r="AK121" i="50"/>
  <c r="AJ121" i="50"/>
  <c r="T121" i="50"/>
  <c r="AI121" i="50"/>
  <c r="S121" i="50"/>
  <c r="AH121" i="50"/>
  <c r="R121" i="50"/>
  <c r="AF121" i="50"/>
  <c r="P121" i="50"/>
  <c r="AE121" i="50"/>
  <c r="O121" i="50"/>
  <c r="AS121" i="50"/>
  <c r="AC121" i="50"/>
  <c r="M121" i="50"/>
  <c r="AR121" i="50"/>
  <c r="AB121" i="50"/>
  <c r="L121" i="50"/>
  <c r="Z121" i="50"/>
  <c r="AQ121" i="50"/>
  <c r="AA121" i="50"/>
  <c r="AP121" i="50"/>
  <c r="AN121" i="50"/>
  <c r="X121" i="50"/>
  <c r="AO121" i="50"/>
  <c r="Y121" i="50"/>
  <c r="AG121" i="50"/>
  <c r="AD121" i="50"/>
  <c r="AD153" i="50"/>
  <c r="Q121" i="50"/>
  <c r="N121" i="50"/>
  <c r="AQ143" i="50"/>
  <c r="AA143" i="50"/>
  <c r="AP143" i="50"/>
  <c r="Z143" i="50"/>
  <c r="AO143" i="50"/>
  <c r="Y143" i="50"/>
  <c r="AN143" i="50"/>
  <c r="X143" i="50"/>
  <c r="AM143" i="50"/>
  <c r="W143" i="50"/>
  <c r="AL143" i="50"/>
  <c r="V143" i="50"/>
  <c r="AJ143" i="50"/>
  <c r="T143" i="50"/>
  <c r="AI143" i="50"/>
  <c r="S143" i="50"/>
  <c r="AH143" i="50"/>
  <c r="R143" i="50"/>
  <c r="AG143" i="50"/>
  <c r="Q143" i="50"/>
  <c r="AD143" i="50"/>
  <c r="AF143" i="50"/>
  <c r="P143" i="50"/>
  <c r="N143" i="50"/>
  <c r="AE143" i="50"/>
  <c r="O143" i="50"/>
  <c r="AR143" i="50"/>
  <c r="AB143" i="50"/>
  <c r="L143" i="50"/>
  <c r="M143" i="50"/>
  <c r="AS143" i="50"/>
  <c r="AK143" i="50"/>
  <c r="AC143" i="50"/>
  <c r="U143" i="50"/>
  <c r="AG124" i="50"/>
  <c r="Q124" i="50"/>
  <c r="O124" i="50"/>
  <c r="AF124" i="50"/>
  <c r="P124" i="50"/>
  <c r="AE124" i="50"/>
  <c r="AD124" i="50"/>
  <c r="N124" i="50"/>
  <c r="AS124" i="50"/>
  <c r="AC124" i="50"/>
  <c r="M124" i="50"/>
  <c r="AR124" i="50"/>
  <c r="AB124" i="50"/>
  <c r="L124" i="50"/>
  <c r="AP124" i="50"/>
  <c r="Z124" i="50"/>
  <c r="AO124" i="50"/>
  <c r="Y124" i="50"/>
  <c r="AM124" i="50"/>
  <c r="W124" i="50"/>
  <c r="AL124" i="50"/>
  <c r="V124" i="50"/>
  <c r="T124" i="50"/>
  <c r="AK124" i="50"/>
  <c r="U124" i="50"/>
  <c r="AJ124" i="50"/>
  <c r="AH124" i="50"/>
  <c r="R124" i="50"/>
  <c r="AQ124" i="50"/>
  <c r="AN124" i="50"/>
  <c r="AI124" i="50"/>
  <c r="AA124" i="50"/>
  <c r="X124" i="50"/>
  <c r="S124" i="50"/>
  <c r="AS142" i="50"/>
  <c r="AC142" i="50"/>
  <c r="M142" i="50"/>
  <c r="AR142" i="50"/>
  <c r="AB142" i="50"/>
  <c r="L142" i="50"/>
  <c r="AQ142" i="50"/>
  <c r="AA142" i="50"/>
  <c r="AP142" i="50"/>
  <c r="Z142" i="50"/>
  <c r="AO142" i="50"/>
  <c r="Y142" i="50"/>
  <c r="AN142" i="50"/>
  <c r="X142" i="50"/>
  <c r="AL142" i="50"/>
  <c r="V142" i="50"/>
  <c r="AK142" i="50"/>
  <c r="U142" i="50"/>
  <c r="AJ142" i="50"/>
  <c r="T142" i="50"/>
  <c r="AI142" i="50"/>
  <c r="S142" i="50"/>
  <c r="AH142" i="50"/>
  <c r="R142" i="50"/>
  <c r="AG142" i="50"/>
  <c r="Q142" i="50"/>
  <c r="AF142" i="50"/>
  <c r="P142" i="50"/>
  <c r="AD142" i="50"/>
  <c r="N142" i="50"/>
  <c r="AM142" i="50"/>
  <c r="AE142" i="50"/>
  <c r="W142" i="50"/>
  <c r="O142" i="50"/>
  <c r="AM145" i="50"/>
  <c r="W145" i="50"/>
  <c r="AL145" i="50"/>
  <c r="V145" i="50"/>
  <c r="AK145" i="50"/>
  <c r="U145" i="50"/>
  <c r="AJ145" i="50"/>
  <c r="T145" i="50"/>
  <c r="AI145" i="50"/>
  <c r="S145" i="50"/>
  <c r="AH145" i="50"/>
  <c r="R145" i="50"/>
  <c r="AF145" i="50"/>
  <c r="P145" i="50"/>
  <c r="AE145" i="50"/>
  <c r="O145" i="50"/>
  <c r="AD145" i="50"/>
  <c r="N145" i="50"/>
  <c r="AS145" i="50"/>
  <c r="AC145" i="50"/>
  <c r="M145" i="50"/>
  <c r="AR145" i="50"/>
  <c r="AB145" i="50"/>
  <c r="L145" i="50"/>
  <c r="AQ145" i="50"/>
  <c r="AA145" i="50"/>
  <c r="AP145" i="50"/>
  <c r="Z145" i="50"/>
  <c r="AN145" i="50"/>
  <c r="X145" i="50"/>
  <c r="AO145" i="50"/>
  <c r="AG145" i="50"/>
  <c r="Y145" i="50"/>
  <c r="Q145" i="50"/>
  <c r="AG132" i="50"/>
  <c r="Q132" i="50"/>
  <c r="O132" i="50"/>
  <c r="AF132" i="50"/>
  <c r="P132" i="50"/>
  <c r="AE132" i="50"/>
  <c r="AD132" i="50"/>
  <c r="N132" i="50"/>
  <c r="AS132" i="50"/>
  <c r="AC132" i="50"/>
  <c r="M132" i="50"/>
  <c r="AR132" i="50"/>
  <c r="AB132" i="50"/>
  <c r="L132" i="50"/>
  <c r="AP132" i="50"/>
  <c r="Z132" i="50"/>
  <c r="AO132" i="50"/>
  <c r="Y132" i="50"/>
  <c r="AM132" i="50"/>
  <c r="W132" i="50"/>
  <c r="AL132" i="50"/>
  <c r="V132" i="50"/>
  <c r="AK132" i="50"/>
  <c r="U132" i="50"/>
  <c r="AJ132" i="50"/>
  <c r="T132" i="50"/>
  <c r="AH132" i="50"/>
  <c r="R132" i="50"/>
  <c r="AQ132" i="50"/>
  <c r="AN132" i="50"/>
  <c r="AI132" i="50"/>
  <c r="AA132" i="50"/>
  <c r="S132" i="50"/>
  <c r="X132" i="50"/>
  <c r="AG148" i="50"/>
  <c r="Q148" i="50"/>
  <c r="AF148" i="50"/>
  <c r="P148" i="50"/>
  <c r="AE148" i="50"/>
  <c r="O148" i="50"/>
  <c r="AD148" i="50"/>
  <c r="N148" i="50"/>
  <c r="AS148" i="50"/>
  <c r="AC148" i="50"/>
  <c r="M148" i="50"/>
  <c r="AR148" i="50"/>
  <c r="AB148" i="50"/>
  <c r="L148" i="50"/>
  <c r="AP148" i="50"/>
  <c r="Z148" i="50"/>
  <c r="AO148" i="50"/>
  <c r="Y148" i="50"/>
  <c r="X148" i="50"/>
  <c r="AN148" i="50"/>
  <c r="AM148" i="50"/>
  <c r="W148" i="50"/>
  <c r="AL148" i="50"/>
  <c r="V148" i="50"/>
  <c r="AK148" i="50"/>
  <c r="U148" i="50"/>
  <c r="AJ148" i="50"/>
  <c r="T148" i="50"/>
  <c r="AH148" i="50"/>
  <c r="R148" i="50"/>
  <c r="AQ148" i="50"/>
  <c r="AI148" i="50"/>
  <c r="AA148" i="50"/>
  <c r="S148" i="50"/>
  <c r="AO136" i="50"/>
  <c r="Y136" i="50"/>
  <c r="AN136" i="50"/>
  <c r="X136" i="50"/>
  <c r="AM136" i="50"/>
  <c r="W136" i="50"/>
  <c r="AL136" i="50"/>
  <c r="V136" i="50"/>
  <c r="AK136" i="50"/>
  <c r="U136" i="50"/>
  <c r="AJ136" i="50"/>
  <c r="T136" i="50"/>
  <c r="AH136" i="50"/>
  <c r="R136" i="50"/>
  <c r="AG136" i="50"/>
  <c r="Q136" i="50"/>
  <c r="AF136" i="50"/>
  <c r="AE136" i="50"/>
  <c r="O136" i="50"/>
  <c r="AD136" i="50"/>
  <c r="N136" i="50"/>
  <c r="AS136" i="50"/>
  <c r="AC136" i="50"/>
  <c r="M136" i="50"/>
  <c r="AR136" i="50"/>
  <c r="AB136" i="50"/>
  <c r="L136" i="50"/>
  <c r="AP136" i="50"/>
  <c r="Z136" i="50"/>
  <c r="AQ136" i="50"/>
  <c r="AI136" i="50"/>
  <c r="AA136" i="50"/>
  <c r="S136" i="50"/>
  <c r="P136" i="50"/>
  <c r="AO128" i="50"/>
  <c r="Y128" i="50"/>
  <c r="AM128" i="50"/>
  <c r="AN128" i="50"/>
  <c r="X128" i="50"/>
  <c r="W128" i="50"/>
  <c r="AL128" i="50"/>
  <c r="V128" i="50"/>
  <c r="AK128" i="50"/>
  <c r="U128" i="50"/>
  <c r="AJ128" i="50"/>
  <c r="T128" i="50"/>
  <c r="AH128" i="50"/>
  <c r="R128" i="50"/>
  <c r="AG128" i="50"/>
  <c r="Q128" i="50"/>
  <c r="AE128" i="50"/>
  <c r="O128" i="50"/>
  <c r="AD128" i="50"/>
  <c r="N128" i="50"/>
  <c r="AS128" i="50"/>
  <c r="AC128" i="50"/>
  <c r="M128" i="50"/>
  <c r="AR128" i="50"/>
  <c r="AB128" i="50"/>
  <c r="L128" i="50"/>
  <c r="AP128" i="50"/>
  <c r="Z128" i="50"/>
  <c r="S128" i="50"/>
  <c r="P128" i="50"/>
  <c r="AQ128" i="50"/>
  <c r="AI128" i="50"/>
  <c r="AF128" i="50"/>
  <c r="AA128" i="50"/>
  <c r="AM129" i="50"/>
  <c r="W129" i="50"/>
  <c r="U129" i="50"/>
  <c r="AL129" i="50"/>
  <c r="V129" i="50"/>
  <c r="AK129" i="50"/>
  <c r="AJ129" i="50"/>
  <c r="T129" i="50"/>
  <c r="AI129" i="50"/>
  <c r="S129" i="50"/>
  <c r="AH129" i="50"/>
  <c r="R129" i="50"/>
  <c r="AF129" i="50"/>
  <c r="P129" i="50"/>
  <c r="AE129" i="50"/>
  <c r="O129" i="50"/>
  <c r="AS129" i="50"/>
  <c r="AC129" i="50"/>
  <c r="M129" i="50"/>
  <c r="AR129" i="50"/>
  <c r="AB129" i="50"/>
  <c r="L129" i="50"/>
  <c r="AQ129" i="50"/>
  <c r="AA129" i="50"/>
  <c r="AP129" i="50"/>
  <c r="Z129" i="50"/>
  <c r="AN129" i="50"/>
  <c r="X129" i="50"/>
  <c r="AO129" i="50"/>
  <c r="AG129" i="50"/>
  <c r="AD129" i="50"/>
  <c r="Y129" i="50"/>
  <c r="Q129" i="50"/>
  <c r="N129" i="50"/>
  <c r="AK130" i="50"/>
  <c r="U130" i="50"/>
  <c r="S130" i="50"/>
  <c r="AJ130" i="50"/>
  <c r="T130" i="50"/>
  <c r="AI130" i="50"/>
  <c r="AH130" i="50"/>
  <c r="R130" i="50"/>
  <c r="AG130" i="50"/>
  <c r="Q130" i="50"/>
  <c r="AF130" i="50"/>
  <c r="P130" i="50"/>
  <c r="AD130" i="50"/>
  <c r="N130" i="50"/>
  <c r="AS130" i="50"/>
  <c r="AC130" i="50"/>
  <c r="M130" i="50"/>
  <c r="AQ130" i="50"/>
  <c r="AA130" i="50"/>
  <c r="AP130" i="50"/>
  <c r="Z130" i="50"/>
  <c r="AO130" i="50"/>
  <c r="Y130" i="50"/>
  <c r="AN130" i="50"/>
  <c r="X130" i="50"/>
  <c r="AL130" i="50"/>
  <c r="V130" i="50"/>
  <c r="AM130" i="50"/>
  <c r="AE130" i="50"/>
  <c r="AB130" i="50"/>
  <c r="W130" i="50"/>
  <c r="O130" i="50"/>
  <c r="L130" i="50"/>
  <c r="AR130" i="50"/>
  <c r="AI131" i="50"/>
  <c r="S131" i="50"/>
  <c r="AH131" i="50"/>
  <c r="R131" i="50"/>
  <c r="Q131" i="50"/>
  <c r="AG131" i="50"/>
  <c r="AF131" i="50"/>
  <c r="P131" i="50"/>
  <c r="AE131" i="50"/>
  <c r="O131" i="50"/>
  <c r="AD131" i="50"/>
  <c r="N131" i="50"/>
  <c r="AR131" i="50"/>
  <c r="AB131" i="50"/>
  <c r="L131" i="50"/>
  <c r="AQ131" i="50"/>
  <c r="AA131" i="50"/>
  <c r="AO131" i="50"/>
  <c r="Y131" i="50"/>
  <c r="AN131" i="50"/>
  <c r="X131" i="50"/>
  <c r="AM131" i="50"/>
  <c r="W131" i="50"/>
  <c r="AL131" i="50"/>
  <c r="V131" i="50"/>
  <c r="AJ131" i="50"/>
  <c r="T131" i="50"/>
  <c r="AS131" i="50"/>
  <c r="AP131" i="50"/>
  <c r="AK131" i="50"/>
  <c r="AC131" i="50"/>
  <c r="Z131" i="50"/>
  <c r="U131" i="50"/>
  <c r="M131" i="50"/>
  <c r="AE133" i="50"/>
  <c r="O133" i="50"/>
  <c r="AD133" i="50"/>
  <c r="N133" i="50"/>
  <c r="AS133" i="50"/>
  <c r="AC133" i="50"/>
  <c r="M133" i="50"/>
  <c r="AR133" i="50"/>
  <c r="AB133" i="50"/>
  <c r="L133" i="50"/>
  <c r="AQ133" i="50"/>
  <c r="AA133" i="50"/>
  <c r="AP133" i="50"/>
  <c r="Z133" i="50"/>
  <c r="AN133" i="50"/>
  <c r="X133" i="50"/>
  <c r="AM133" i="50"/>
  <c r="W133" i="50"/>
  <c r="AK133" i="50"/>
  <c r="U133" i="50"/>
  <c r="AJ133" i="50"/>
  <c r="T133" i="50"/>
  <c r="AI133" i="50"/>
  <c r="S133" i="50"/>
  <c r="AH133" i="50"/>
  <c r="R133" i="50"/>
  <c r="AF133" i="50"/>
  <c r="P133" i="50"/>
  <c r="V133" i="50"/>
  <c r="Q133" i="50"/>
  <c r="Y133" i="50"/>
  <c r="AO133" i="50"/>
  <c r="AL133" i="50"/>
  <c r="AG133" i="50"/>
  <c r="AE149" i="50"/>
  <c r="O149" i="50"/>
  <c r="AD149" i="50"/>
  <c r="N149" i="50"/>
  <c r="AS149" i="50"/>
  <c r="AC149" i="50"/>
  <c r="M149" i="50"/>
  <c r="AR149" i="50"/>
  <c r="AB149" i="50"/>
  <c r="L149" i="50"/>
  <c r="AQ149" i="50"/>
  <c r="AA149" i="50"/>
  <c r="AP149" i="50"/>
  <c r="Z149" i="50"/>
  <c r="AN149" i="50"/>
  <c r="X149" i="50"/>
  <c r="AM149" i="50"/>
  <c r="W149" i="50"/>
  <c r="AL149" i="50"/>
  <c r="V149" i="50"/>
  <c r="AK149" i="50"/>
  <c r="U149" i="50"/>
  <c r="AJ149" i="50"/>
  <c r="T149" i="50"/>
  <c r="AI149" i="50"/>
  <c r="S149" i="50"/>
  <c r="AH149" i="50"/>
  <c r="R149" i="50"/>
  <c r="AF149" i="50"/>
  <c r="P149" i="50"/>
  <c r="AO149" i="50"/>
  <c r="AG149" i="50"/>
  <c r="Y149" i="50"/>
  <c r="Q149" i="50"/>
  <c r="AI123" i="50"/>
  <c r="S123" i="50"/>
  <c r="AH123" i="50"/>
  <c r="R123" i="50"/>
  <c r="Q123" i="50"/>
  <c r="AG123" i="50"/>
  <c r="AF123" i="50"/>
  <c r="P123" i="50"/>
  <c r="AE123" i="50"/>
  <c r="O123" i="50"/>
  <c r="AD123" i="50"/>
  <c r="N123" i="50"/>
  <c r="AR123" i="50"/>
  <c r="AB123" i="50"/>
  <c r="L123" i="50"/>
  <c r="AQ123" i="50"/>
  <c r="AA123" i="50"/>
  <c r="AO123" i="50"/>
  <c r="Y123" i="50"/>
  <c r="AL123" i="50"/>
  <c r="AN123" i="50"/>
  <c r="X123" i="50"/>
  <c r="AM123" i="50"/>
  <c r="W123" i="50"/>
  <c r="V123" i="50"/>
  <c r="AJ123" i="50"/>
  <c r="T123" i="50"/>
  <c r="U123" i="50"/>
  <c r="M123" i="50"/>
  <c r="AK123" i="50"/>
  <c r="AS123" i="50"/>
  <c r="AP123" i="50"/>
  <c r="AC123" i="50"/>
  <c r="Z123" i="50"/>
  <c r="AE125" i="50"/>
  <c r="O125" i="50"/>
  <c r="M125" i="50"/>
  <c r="AD125" i="50"/>
  <c r="N125" i="50"/>
  <c r="AS125" i="50"/>
  <c r="AC125" i="50"/>
  <c r="AR125" i="50"/>
  <c r="AB125" i="50"/>
  <c r="L125" i="50"/>
  <c r="AQ125" i="50"/>
  <c r="AA125" i="50"/>
  <c r="AP125" i="50"/>
  <c r="Z125" i="50"/>
  <c r="AN125" i="50"/>
  <c r="X125" i="50"/>
  <c r="AM125" i="50"/>
  <c r="W125" i="50"/>
  <c r="AK125" i="50"/>
  <c r="U125" i="50"/>
  <c r="AJ125" i="50"/>
  <c r="T125" i="50"/>
  <c r="AI125" i="50"/>
  <c r="S125" i="50"/>
  <c r="AH125" i="50"/>
  <c r="R125" i="50"/>
  <c r="AF125" i="50"/>
  <c r="P125" i="50"/>
  <c r="AL125" i="50"/>
  <c r="AG125" i="50"/>
  <c r="Y125" i="50"/>
  <c r="V125" i="50"/>
  <c r="Q125" i="50"/>
  <c r="AO125" i="50"/>
  <c r="AO144" i="50"/>
  <c r="Y144" i="50"/>
  <c r="AN144" i="50"/>
  <c r="X144" i="50"/>
  <c r="AM144" i="50"/>
  <c r="W144" i="50"/>
  <c r="AL144" i="50"/>
  <c r="V144" i="50"/>
  <c r="AK144" i="50"/>
  <c r="U144" i="50"/>
  <c r="AJ144" i="50"/>
  <c r="T144" i="50"/>
  <c r="AH144" i="50"/>
  <c r="R144" i="50"/>
  <c r="AG144" i="50"/>
  <c r="Q144" i="50"/>
  <c r="AF144" i="50"/>
  <c r="P144" i="50"/>
  <c r="AE144" i="50"/>
  <c r="O144" i="50"/>
  <c r="AD144" i="50"/>
  <c r="N144" i="50"/>
  <c r="AS144" i="50"/>
  <c r="AC144" i="50"/>
  <c r="M144" i="50"/>
  <c r="L144" i="50"/>
  <c r="AR144" i="50"/>
  <c r="AB144" i="50"/>
  <c r="AP144" i="50"/>
  <c r="Z144" i="50"/>
  <c r="AQ144" i="50"/>
  <c r="AI144" i="50"/>
  <c r="AA144" i="50"/>
  <c r="S144" i="50"/>
  <c r="AK146" i="50"/>
  <c r="U146" i="50"/>
  <c r="AJ146" i="50"/>
  <c r="T146" i="50"/>
  <c r="AI146" i="50"/>
  <c r="S146" i="50"/>
  <c r="AH146" i="50"/>
  <c r="R146" i="50"/>
  <c r="AG146" i="50"/>
  <c r="Q146" i="50"/>
  <c r="AF146" i="50"/>
  <c r="P146" i="50"/>
  <c r="AD146" i="50"/>
  <c r="N146" i="50"/>
  <c r="AS146" i="50"/>
  <c r="AC146" i="50"/>
  <c r="M146" i="50"/>
  <c r="AR146" i="50"/>
  <c r="AB146" i="50"/>
  <c r="L146" i="50"/>
  <c r="AQ146" i="50"/>
  <c r="AA146" i="50"/>
  <c r="AP146" i="50"/>
  <c r="Z146" i="50"/>
  <c r="AO146" i="50"/>
  <c r="Y146" i="50"/>
  <c r="AN146" i="50"/>
  <c r="X146" i="50"/>
  <c r="AL146" i="50"/>
  <c r="V146" i="50"/>
  <c r="AM146" i="50"/>
  <c r="AE146" i="50"/>
  <c r="W146" i="50"/>
  <c r="O146" i="50"/>
  <c r="AI147" i="50"/>
  <c r="S147" i="50"/>
  <c r="AH147" i="50"/>
  <c r="R147" i="50"/>
  <c r="AG147" i="50"/>
  <c r="Q147" i="50"/>
  <c r="AF147" i="50"/>
  <c r="P147" i="50"/>
  <c r="AE147" i="50"/>
  <c r="O147" i="50"/>
  <c r="AD147" i="50"/>
  <c r="N147" i="50"/>
  <c r="AR147" i="50"/>
  <c r="AB147" i="50"/>
  <c r="L147" i="50"/>
  <c r="AQ147" i="50"/>
  <c r="AA147" i="50"/>
  <c r="AP147" i="50"/>
  <c r="Z147" i="50"/>
  <c r="AO147" i="50"/>
  <c r="Y147" i="50"/>
  <c r="AN147" i="50"/>
  <c r="X147" i="50"/>
  <c r="AM147" i="50"/>
  <c r="W147" i="50"/>
  <c r="AL147" i="50"/>
  <c r="V147" i="50"/>
  <c r="AJ147" i="50"/>
  <c r="T147" i="50"/>
  <c r="AS147" i="50"/>
  <c r="AK147" i="50"/>
  <c r="AC147" i="50"/>
  <c r="U147" i="50"/>
  <c r="M147" i="50"/>
  <c r="AS134" i="50"/>
  <c r="AC134" i="50"/>
  <c r="M134" i="50"/>
  <c r="AA134" i="50"/>
  <c r="AR134" i="50"/>
  <c r="AB134" i="50"/>
  <c r="L134" i="50"/>
  <c r="AQ134" i="50"/>
  <c r="AP134" i="50"/>
  <c r="Z134" i="50"/>
  <c r="AO134" i="50"/>
  <c r="Y134" i="50"/>
  <c r="AN134" i="50"/>
  <c r="X134" i="50"/>
  <c r="AL134" i="50"/>
  <c r="V134" i="50"/>
  <c r="AK134" i="50"/>
  <c r="U134" i="50"/>
  <c r="AI134" i="50"/>
  <c r="S134" i="50"/>
  <c r="AH134" i="50"/>
  <c r="R134" i="50"/>
  <c r="AG134" i="50"/>
  <c r="Q134" i="50"/>
  <c r="AF134" i="50"/>
  <c r="P134" i="50"/>
  <c r="AD134" i="50"/>
  <c r="N134" i="50"/>
  <c r="AM134" i="50"/>
  <c r="AJ134" i="50"/>
  <c r="AE134" i="50"/>
  <c r="W134" i="50"/>
  <c r="T134" i="50"/>
  <c r="O134" i="50"/>
  <c r="AQ83" i="18"/>
  <c r="AG153" i="50"/>
  <c r="AE153" i="50"/>
  <c r="O153" i="50"/>
  <c r="Y153" i="50"/>
  <c r="P153" i="50"/>
  <c r="AO153" i="50"/>
  <c r="AF153" i="50"/>
  <c r="X153" i="50"/>
  <c r="R153" i="50"/>
  <c r="AN153" i="50"/>
  <c r="AH153" i="50"/>
  <c r="AP153" i="50"/>
  <c r="S153" i="50"/>
  <c r="AA153" i="50"/>
  <c r="AI153" i="50"/>
  <c r="AQ153" i="50"/>
  <c r="T153" i="50"/>
  <c r="Z153" i="50"/>
  <c r="AJ153" i="50"/>
  <c r="L153" i="50"/>
  <c r="AK153" i="50"/>
  <c r="AB153" i="50"/>
  <c r="U153" i="50"/>
  <c r="AR153" i="50"/>
  <c r="V153" i="50"/>
  <c r="M153" i="50"/>
  <c r="AL153" i="50"/>
  <c r="N153" i="50"/>
  <c r="AC153" i="50"/>
  <c r="W153" i="50"/>
  <c r="Q153" i="50"/>
  <c r="AS153" i="50"/>
  <c r="AM153" i="50"/>
  <c r="P162" i="57"/>
  <c r="O162" i="57"/>
  <c r="N162" i="57"/>
  <c r="M162" i="57"/>
  <c r="L162" i="57"/>
  <c r="K162" i="57"/>
  <c r="J162" i="57"/>
  <c r="I162" i="57"/>
  <c r="H162" i="57"/>
  <c r="E162" i="57"/>
  <c r="E168" i="57"/>
  <c r="P163" i="53"/>
  <c r="O163" i="53"/>
  <c r="N163" i="53"/>
  <c r="M163" i="53"/>
  <c r="L163" i="53"/>
  <c r="K163" i="53"/>
  <c r="J163" i="53"/>
  <c r="I163" i="53"/>
  <c r="H163" i="53"/>
  <c r="F163" i="53"/>
  <c r="E163" i="53"/>
  <c r="Q161" i="53"/>
  <c r="P197" i="52"/>
  <c r="O197" i="52"/>
  <c r="N197" i="52"/>
  <c r="M197" i="52"/>
  <c r="L197" i="52"/>
  <c r="K197" i="52"/>
  <c r="J197" i="52"/>
  <c r="AD105" i="18"/>
  <c r="I197" i="52"/>
  <c r="AC105" i="18"/>
  <c r="H197" i="52"/>
  <c r="AB105" i="18"/>
  <c r="G197" i="52"/>
  <c r="E197" i="52"/>
  <c r="R194" i="52"/>
  <c r="R193" i="52"/>
  <c r="R192" i="52"/>
  <c r="R191" i="52"/>
  <c r="R190" i="52"/>
  <c r="R189" i="52"/>
  <c r="R188" i="52"/>
  <c r="R187" i="52"/>
  <c r="R186" i="52"/>
  <c r="R185" i="52"/>
  <c r="D137" i="57"/>
  <c r="D136" i="57"/>
  <c r="D135" i="57"/>
  <c r="D134" i="57"/>
  <c r="D133" i="57"/>
  <c r="D132" i="57"/>
  <c r="D131" i="57"/>
  <c r="D130" i="57"/>
  <c r="D129" i="57"/>
  <c r="D128" i="57"/>
  <c r="D127" i="57"/>
  <c r="E127" i="57"/>
  <c r="D126" i="57"/>
  <c r="D125" i="57"/>
  <c r="D124" i="57"/>
  <c r="D123" i="57"/>
  <c r="D122" i="57"/>
  <c r="D121" i="57"/>
  <c r="D120" i="57"/>
  <c r="D119" i="57"/>
  <c r="D118" i="57"/>
  <c r="D117" i="57"/>
  <c r="D116" i="57"/>
  <c r="C137" i="57"/>
  <c r="B137" i="57"/>
  <c r="A137" i="57"/>
  <c r="C136" i="57"/>
  <c r="B136" i="57"/>
  <c r="A136" i="57"/>
  <c r="C135" i="57"/>
  <c r="B135" i="57"/>
  <c r="A135" i="57"/>
  <c r="C134" i="57"/>
  <c r="B134" i="57"/>
  <c r="A134" i="57"/>
  <c r="C133" i="57"/>
  <c r="B133" i="57"/>
  <c r="A133" i="57"/>
  <c r="C132" i="57"/>
  <c r="B132" i="57"/>
  <c r="A132" i="57"/>
  <c r="C131" i="57"/>
  <c r="B131" i="57"/>
  <c r="A131" i="57"/>
  <c r="C130" i="57"/>
  <c r="B130" i="57"/>
  <c r="A130" i="57"/>
  <c r="C129" i="57"/>
  <c r="B129" i="57"/>
  <c r="A129" i="57"/>
  <c r="C128" i="57"/>
  <c r="B128" i="57"/>
  <c r="A128" i="57"/>
  <c r="C127" i="57"/>
  <c r="B127" i="57"/>
  <c r="A127" i="57"/>
  <c r="C126" i="57"/>
  <c r="B126" i="57"/>
  <c r="A126" i="57"/>
  <c r="C125" i="57"/>
  <c r="B125" i="57"/>
  <c r="A125" i="57"/>
  <c r="C124" i="57"/>
  <c r="B124" i="57"/>
  <c r="A124" i="57"/>
  <c r="C123" i="57"/>
  <c r="B123" i="57"/>
  <c r="A123" i="57"/>
  <c r="C122" i="57"/>
  <c r="B122" i="57"/>
  <c r="A122" i="57"/>
  <c r="C121" i="57"/>
  <c r="B121" i="57"/>
  <c r="A121" i="57"/>
  <c r="C120" i="57"/>
  <c r="B120" i="57"/>
  <c r="A120" i="57"/>
  <c r="C119" i="57"/>
  <c r="B119" i="57"/>
  <c r="A119" i="57"/>
  <c r="I87" i="57"/>
  <c r="H87" i="57"/>
  <c r="G87" i="57"/>
  <c r="F87" i="57"/>
  <c r="E87" i="57"/>
  <c r="I86" i="57"/>
  <c r="H86" i="57"/>
  <c r="G86" i="57"/>
  <c r="F86" i="57"/>
  <c r="E86" i="57"/>
  <c r="I85" i="57"/>
  <c r="H85" i="57"/>
  <c r="G85" i="57"/>
  <c r="F85" i="57"/>
  <c r="E85" i="57"/>
  <c r="I84" i="57"/>
  <c r="H84" i="57"/>
  <c r="G84" i="57"/>
  <c r="F84" i="57"/>
  <c r="E8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C93" i="57"/>
  <c r="B93" i="57"/>
  <c r="A93" i="57"/>
  <c r="C92" i="57"/>
  <c r="B92" i="57"/>
  <c r="A92" i="57"/>
  <c r="C91" i="57"/>
  <c r="B91" i="57"/>
  <c r="A91" i="57"/>
  <c r="C90" i="57"/>
  <c r="B90" i="57"/>
  <c r="A90" i="57"/>
  <c r="C89" i="57"/>
  <c r="B89" i="57"/>
  <c r="A89" i="57"/>
  <c r="C88" i="57"/>
  <c r="B88" i="57"/>
  <c r="A88" i="57"/>
  <c r="C87" i="57"/>
  <c r="B87" i="57"/>
  <c r="A87" i="57"/>
  <c r="C86" i="57"/>
  <c r="B86" i="57"/>
  <c r="A86" i="57"/>
  <c r="C85" i="57"/>
  <c r="B85" i="57"/>
  <c r="A85" i="57"/>
  <c r="C84" i="57"/>
  <c r="B84" i="57"/>
  <c r="A84" i="57"/>
  <c r="C83" i="57"/>
  <c r="B83" i="57"/>
  <c r="A83" i="57"/>
  <c r="C82" i="57"/>
  <c r="B82" i="57"/>
  <c r="A82" i="57"/>
  <c r="C81" i="57"/>
  <c r="B81" i="57"/>
  <c r="A81" i="57"/>
  <c r="C80" i="57"/>
  <c r="B80" i="57"/>
  <c r="D52" i="57"/>
  <c r="D51" i="57"/>
  <c r="D50" i="57"/>
  <c r="D49" i="57"/>
  <c r="D48" i="57"/>
  <c r="D47" i="57"/>
  <c r="D46" i="57"/>
  <c r="D45" i="57"/>
  <c r="C52" i="57"/>
  <c r="B52" i="57"/>
  <c r="A52" i="57"/>
  <c r="C51" i="57"/>
  <c r="B51" i="57"/>
  <c r="A51" i="57"/>
  <c r="C50" i="57"/>
  <c r="B50" i="57"/>
  <c r="A50" i="57"/>
  <c r="C49" i="57"/>
  <c r="B49" i="57"/>
  <c r="A49" i="57"/>
  <c r="C48" i="57"/>
  <c r="B48" i="57"/>
  <c r="A48" i="57"/>
  <c r="C47" i="57"/>
  <c r="B47" i="57"/>
  <c r="A47" i="57"/>
  <c r="C46" i="57"/>
  <c r="B46" i="57"/>
  <c r="C45" i="57"/>
  <c r="B45" i="57"/>
  <c r="A45" i="57"/>
  <c r="Y105" i="18"/>
  <c r="E203" i="52"/>
  <c r="E130" i="57"/>
  <c r="R130" i="57"/>
  <c r="Q130" i="57"/>
  <c r="G131" i="57"/>
  <c r="R131" i="57"/>
  <c r="Q131" i="57"/>
  <c r="H116" i="57"/>
  <c r="R116" i="57"/>
  <c r="Q116" i="57"/>
  <c r="H132" i="57"/>
  <c r="R132" i="57"/>
  <c r="Q132" i="57"/>
  <c r="E129" i="57"/>
  <c r="R129" i="57"/>
  <c r="Q129" i="57"/>
  <c r="G117" i="57"/>
  <c r="R117" i="57"/>
  <c r="Q117" i="57"/>
  <c r="G133" i="57"/>
  <c r="R133" i="57"/>
  <c r="Q133" i="57"/>
  <c r="H118" i="57"/>
  <c r="R118" i="57"/>
  <c r="Q118" i="57"/>
  <c r="H134" i="57"/>
  <c r="R134" i="57"/>
  <c r="Q134" i="57"/>
  <c r="G119" i="57"/>
  <c r="R119" i="57"/>
  <c r="Q119" i="57"/>
  <c r="G135" i="57"/>
  <c r="R135" i="57"/>
  <c r="Q135" i="57"/>
  <c r="G120" i="57"/>
  <c r="R120" i="57"/>
  <c r="Q120" i="57"/>
  <c r="H136" i="57"/>
  <c r="R136" i="57"/>
  <c r="Q136" i="57"/>
  <c r="H121" i="57"/>
  <c r="R121" i="57"/>
  <c r="Q121" i="57"/>
  <c r="G137" i="57"/>
  <c r="R137" i="57"/>
  <c r="Q137" i="57"/>
  <c r="E122" i="57"/>
  <c r="Q122" i="57"/>
  <c r="R122" i="57"/>
  <c r="F120" i="57"/>
  <c r="F123" i="57"/>
  <c r="Q123" i="57"/>
  <c r="R123" i="57"/>
  <c r="H124" i="57"/>
  <c r="Q124" i="57"/>
  <c r="R124" i="57"/>
  <c r="G132" i="57"/>
  <c r="H125" i="57"/>
  <c r="Q125" i="57"/>
  <c r="R125" i="57"/>
  <c r="G126" i="57"/>
  <c r="Q126" i="57"/>
  <c r="R126" i="57"/>
  <c r="F128" i="57"/>
  <c r="Q128" i="57"/>
  <c r="R128" i="57"/>
  <c r="F127" i="57"/>
  <c r="Q127" i="57"/>
  <c r="R127" i="57"/>
  <c r="H119" i="57"/>
  <c r="AC116" i="18"/>
  <c r="AD116" i="18"/>
  <c r="H120" i="57"/>
  <c r="F124" i="57"/>
  <c r="AD109" i="18"/>
  <c r="AC109" i="18"/>
  <c r="AB109" i="18"/>
  <c r="AB116" i="18"/>
  <c r="E123" i="57"/>
  <c r="E126" i="57"/>
  <c r="H126" i="57"/>
  <c r="E131" i="57"/>
  <c r="E17" i="55"/>
  <c r="Z109" i="18"/>
  <c r="AA105" i="18"/>
  <c r="G116" i="57"/>
  <c r="F126" i="57"/>
  <c r="E135" i="57"/>
  <c r="F131" i="57"/>
  <c r="F116" i="57"/>
  <c r="F135" i="57"/>
  <c r="H131" i="57"/>
  <c r="H135" i="57"/>
  <c r="E119" i="57"/>
  <c r="F136" i="57"/>
  <c r="E117" i="57"/>
  <c r="F119" i="57"/>
  <c r="G136" i="57"/>
  <c r="H130" i="57"/>
  <c r="H122" i="57"/>
  <c r="F132" i="57"/>
  <c r="E125" i="57"/>
  <c r="E133" i="57"/>
  <c r="P131" i="57"/>
  <c r="O131" i="57"/>
  <c r="M131" i="57"/>
  <c r="L131" i="57"/>
  <c r="K131" i="57"/>
  <c r="J131" i="57"/>
  <c r="I131" i="57"/>
  <c r="N131" i="57"/>
  <c r="F117" i="57"/>
  <c r="F121" i="57"/>
  <c r="F125" i="57"/>
  <c r="F129" i="57"/>
  <c r="F133" i="57"/>
  <c r="F137" i="57"/>
  <c r="M128" i="57"/>
  <c r="L128" i="57"/>
  <c r="P128" i="57"/>
  <c r="O128" i="57"/>
  <c r="N128" i="57"/>
  <c r="K128" i="57"/>
  <c r="I128" i="57"/>
  <c r="J128" i="57"/>
  <c r="G124" i="57"/>
  <c r="E121" i="57"/>
  <c r="E137" i="57"/>
  <c r="P116" i="57"/>
  <c r="O116" i="57"/>
  <c r="N116" i="57"/>
  <c r="M116" i="57"/>
  <c r="L116" i="57"/>
  <c r="K116" i="57"/>
  <c r="I116" i="57"/>
  <c r="J116" i="57"/>
  <c r="O132" i="57"/>
  <c r="N132" i="57"/>
  <c r="M132" i="57"/>
  <c r="L132" i="57"/>
  <c r="P132" i="57"/>
  <c r="K132" i="57"/>
  <c r="I132" i="57"/>
  <c r="J132" i="57"/>
  <c r="G121" i="57"/>
  <c r="G125" i="57"/>
  <c r="G129" i="57"/>
  <c r="P137" i="57"/>
  <c r="O137" i="57"/>
  <c r="N137" i="57"/>
  <c r="M137" i="57"/>
  <c r="L137" i="57"/>
  <c r="K137" i="57"/>
  <c r="J137" i="57"/>
  <c r="I137" i="57"/>
  <c r="P123" i="57"/>
  <c r="O123" i="57"/>
  <c r="M123" i="57"/>
  <c r="L123" i="57"/>
  <c r="K123" i="57"/>
  <c r="J123" i="57"/>
  <c r="I123" i="57"/>
  <c r="N123" i="57"/>
  <c r="P127" i="57"/>
  <c r="N127" i="57"/>
  <c r="M127" i="57"/>
  <c r="L127" i="57"/>
  <c r="K127" i="57"/>
  <c r="J127" i="57"/>
  <c r="I127" i="57"/>
  <c r="O127" i="57"/>
  <c r="P117" i="57"/>
  <c r="O117" i="57"/>
  <c r="M117" i="57"/>
  <c r="L117" i="57"/>
  <c r="K117" i="57"/>
  <c r="J117" i="57"/>
  <c r="I117" i="57"/>
  <c r="N117" i="57"/>
  <c r="P133" i="57"/>
  <c r="M133" i="57"/>
  <c r="L133" i="57"/>
  <c r="K133" i="57"/>
  <c r="J133" i="57"/>
  <c r="I133" i="57"/>
  <c r="O133" i="57"/>
  <c r="N133" i="57"/>
  <c r="H117" i="57"/>
  <c r="H129" i="57"/>
  <c r="H133" i="57"/>
  <c r="H137" i="57"/>
  <c r="G128" i="57"/>
  <c r="H128" i="57"/>
  <c r="L118" i="57"/>
  <c r="O118" i="57"/>
  <c r="N118" i="57"/>
  <c r="P118" i="57"/>
  <c r="M118" i="57"/>
  <c r="K118" i="57"/>
  <c r="J118" i="57"/>
  <c r="I118" i="57"/>
  <c r="P134" i="57"/>
  <c r="O134" i="57"/>
  <c r="L134" i="57"/>
  <c r="N134" i="57"/>
  <c r="M134" i="57"/>
  <c r="K134" i="57"/>
  <c r="J134" i="57"/>
  <c r="I134" i="57"/>
  <c r="E118" i="57"/>
  <c r="E134" i="57"/>
  <c r="N122" i="57"/>
  <c r="M122" i="57"/>
  <c r="L122" i="57"/>
  <c r="P122" i="57"/>
  <c r="O122" i="57"/>
  <c r="K122" i="57"/>
  <c r="J122" i="57"/>
  <c r="I122" i="57"/>
  <c r="P129" i="57"/>
  <c r="O129" i="57"/>
  <c r="M129" i="57"/>
  <c r="L129" i="57"/>
  <c r="K129" i="57"/>
  <c r="J129" i="57"/>
  <c r="I129" i="57"/>
  <c r="N129" i="57"/>
  <c r="P130" i="57"/>
  <c r="O130" i="57"/>
  <c r="M130" i="57"/>
  <c r="N130" i="57"/>
  <c r="L130" i="57"/>
  <c r="K130" i="57"/>
  <c r="J130" i="57"/>
  <c r="I130" i="57"/>
  <c r="P119" i="57"/>
  <c r="M119" i="57"/>
  <c r="L119" i="57"/>
  <c r="K119" i="57"/>
  <c r="J119" i="57"/>
  <c r="I119" i="57"/>
  <c r="O119" i="57"/>
  <c r="N119" i="57"/>
  <c r="P135" i="57"/>
  <c r="M135" i="57"/>
  <c r="L135" i="57"/>
  <c r="K135" i="57"/>
  <c r="J135" i="57"/>
  <c r="I135" i="57"/>
  <c r="N135" i="57"/>
  <c r="O135" i="57"/>
  <c r="F118" i="57"/>
  <c r="F122" i="57"/>
  <c r="F130" i="57"/>
  <c r="F134" i="57"/>
  <c r="L120" i="57"/>
  <c r="P120" i="57"/>
  <c r="O120" i="57"/>
  <c r="N120" i="57"/>
  <c r="M120" i="57"/>
  <c r="K120" i="57"/>
  <c r="I120" i="57"/>
  <c r="J120" i="57"/>
  <c r="N136" i="57"/>
  <c r="M136" i="57"/>
  <c r="P136" i="57"/>
  <c r="O136" i="57"/>
  <c r="L136" i="57"/>
  <c r="K136" i="57"/>
  <c r="I136" i="57"/>
  <c r="J136" i="57"/>
  <c r="G118" i="57"/>
  <c r="G122" i="57"/>
  <c r="G130" i="57"/>
  <c r="G134" i="57"/>
  <c r="P121" i="57"/>
  <c r="N121" i="57"/>
  <c r="M121" i="57"/>
  <c r="L121" i="57"/>
  <c r="K121" i="57"/>
  <c r="J121" i="57"/>
  <c r="I121" i="57"/>
  <c r="O121" i="57"/>
  <c r="P124" i="57"/>
  <c r="O124" i="57"/>
  <c r="L124" i="57"/>
  <c r="M124" i="57"/>
  <c r="N124" i="57"/>
  <c r="K124" i="57"/>
  <c r="I124" i="57"/>
  <c r="J124" i="57"/>
  <c r="G123" i="57"/>
  <c r="G127" i="57"/>
  <c r="P125" i="57"/>
  <c r="M125" i="57"/>
  <c r="L125" i="57"/>
  <c r="K125" i="57"/>
  <c r="J125" i="57"/>
  <c r="I125" i="57"/>
  <c r="O125" i="57"/>
  <c r="N125" i="57"/>
  <c r="H123" i="57"/>
  <c r="H127" i="57"/>
  <c r="N126" i="57"/>
  <c r="P126" i="57"/>
  <c r="O126" i="57"/>
  <c r="M126" i="57"/>
  <c r="L126" i="57"/>
  <c r="K126" i="57"/>
  <c r="J126" i="57"/>
  <c r="I126" i="57"/>
  <c r="E116" i="57"/>
  <c r="E120" i="57"/>
  <c r="E124" i="57"/>
  <c r="E128" i="57"/>
  <c r="E132" i="57"/>
  <c r="E136" i="57"/>
  <c r="D149" i="50"/>
  <c r="C149" i="50"/>
  <c r="B149" i="50"/>
  <c r="A149" i="50"/>
  <c r="D148" i="50"/>
  <c r="C148" i="50"/>
  <c r="B148" i="50"/>
  <c r="A148" i="50"/>
  <c r="K112" i="50"/>
  <c r="J112" i="50"/>
  <c r="I112" i="50"/>
  <c r="H112" i="50"/>
  <c r="G112" i="50"/>
  <c r="F112" i="50"/>
  <c r="E112" i="50"/>
  <c r="D112" i="50"/>
  <c r="C112" i="50"/>
  <c r="B112" i="50"/>
  <c r="A112" i="50"/>
  <c r="K111" i="50"/>
  <c r="J111" i="50"/>
  <c r="I111" i="50"/>
  <c r="H111" i="50"/>
  <c r="G111" i="50"/>
  <c r="F111" i="50"/>
  <c r="E111" i="50"/>
  <c r="D111" i="50"/>
  <c r="C111" i="50"/>
  <c r="B111" i="50"/>
  <c r="A111" i="50"/>
  <c r="K149" i="50"/>
  <c r="G148" i="50"/>
  <c r="G111" i="56"/>
  <c r="F111" i="56"/>
  <c r="M109" i="56"/>
  <c r="L109" i="56"/>
  <c r="D122" i="56"/>
  <c r="D121" i="56"/>
  <c r="D120" i="56"/>
  <c r="D118" i="56"/>
  <c r="D117" i="56"/>
  <c r="D116" i="56"/>
  <c r="D115" i="56"/>
  <c r="D114" i="56"/>
  <c r="D113" i="56"/>
  <c r="D112" i="56"/>
  <c r="D111" i="56"/>
  <c r="D110" i="56"/>
  <c r="D109" i="56"/>
  <c r="C122" i="56"/>
  <c r="B122" i="56"/>
  <c r="A122" i="56"/>
  <c r="C121" i="56"/>
  <c r="B121" i="56"/>
  <c r="A121" i="56"/>
  <c r="C120" i="56"/>
  <c r="B120" i="56"/>
  <c r="A120" i="56"/>
  <c r="C119" i="56"/>
  <c r="B119" i="56"/>
  <c r="A119" i="56"/>
  <c r="C118" i="56"/>
  <c r="B118" i="56"/>
  <c r="A118" i="56"/>
  <c r="C117" i="56"/>
  <c r="B117" i="56"/>
  <c r="A117" i="56"/>
  <c r="C116" i="56"/>
  <c r="B116" i="56"/>
  <c r="A116" i="56"/>
  <c r="C115" i="56"/>
  <c r="B115" i="56"/>
  <c r="A115" i="56"/>
  <c r="C114" i="56"/>
  <c r="B114" i="56"/>
  <c r="A114" i="56"/>
  <c r="C113" i="56"/>
  <c r="B113" i="56"/>
  <c r="A113" i="56"/>
  <c r="C112" i="56"/>
  <c r="B112" i="56"/>
  <c r="A112" i="56"/>
  <c r="C111" i="56"/>
  <c r="B111" i="56"/>
  <c r="A111" i="56"/>
  <c r="C110" i="56"/>
  <c r="B110" i="56"/>
  <c r="A110" i="56"/>
  <c r="C109" i="56"/>
  <c r="B109" i="56"/>
  <c r="A109" i="56"/>
  <c r="H76" i="56"/>
  <c r="D88" i="56"/>
  <c r="D87" i="56"/>
  <c r="K86" i="56"/>
  <c r="D85" i="56"/>
  <c r="D84" i="56"/>
  <c r="D83" i="56"/>
  <c r="D82" i="56"/>
  <c r="D81" i="56"/>
  <c r="D80" i="56"/>
  <c r="D79" i="56"/>
  <c r="D78" i="56"/>
  <c r="D77" i="56"/>
  <c r="D76" i="56"/>
  <c r="C88" i="56"/>
  <c r="B88" i="56"/>
  <c r="A88" i="56"/>
  <c r="C87" i="56"/>
  <c r="B87" i="56"/>
  <c r="A87" i="56"/>
  <c r="C86" i="56"/>
  <c r="B86" i="56"/>
  <c r="A86" i="56"/>
  <c r="C85" i="56"/>
  <c r="B85" i="56"/>
  <c r="A85" i="56"/>
  <c r="C84" i="56"/>
  <c r="B84" i="56"/>
  <c r="A84" i="56"/>
  <c r="C83" i="56"/>
  <c r="B83" i="56"/>
  <c r="A83" i="56"/>
  <c r="C82" i="56"/>
  <c r="B82" i="56"/>
  <c r="A82" i="56"/>
  <c r="C81" i="56"/>
  <c r="B81" i="56"/>
  <c r="A81" i="56"/>
  <c r="C80" i="56"/>
  <c r="B80" i="56"/>
  <c r="A80" i="56"/>
  <c r="C79" i="56"/>
  <c r="B79" i="56"/>
  <c r="A79" i="56"/>
  <c r="C78" i="56"/>
  <c r="B78" i="56"/>
  <c r="A78" i="56"/>
  <c r="C77" i="56"/>
  <c r="B77" i="56"/>
  <c r="A77" i="56"/>
  <c r="C76" i="56"/>
  <c r="B76" i="56"/>
  <c r="A76" i="56"/>
  <c r="D49" i="56"/>
  <c r="D48" i="56"/>
  <c r="D47" i="56"/>
  <c r="D46" i="56"/>
  <c r="D45" i="56"/>
  <c r="D44" i="56"/>
  <c r="D43" i="56"/>
  <c r="P126" i="45"/>
  <c r="O126" i="45"/>
  <c r="N126" i="45"/>
  <c r="M126" i="45"/>
  <c r="L126" i="45"/>
  <c r="K126" i="45"/>
  <c r="J126" i="45"/>
  <c r="I126" i="45"/>
  <c r="H126" i="45"/>
  <c r="G126" i="45"/>
  <c r="F126" i="45"/>
  <c r="E126" i="45"/>
  <c r="K117" i="44"/>
  <c r="Z117" i="56"/>
  <c r="Y117" i="56"/>
  <c r="T117" i="56"/>
  <c r="X117" i="56"/>
  <c r="S117" i="56"/>
  <c r="AD117" i="56"/>
  <c r="R117" i="56"/>
  <c r="AC117" i="56"/>
  <c r="Q117" i="56"/>
  <c r="AB117" i="56"/>
  <c r="AA117" i="56"/>
  <c r="W117" i="56"/>
  <c r="V117" i="56"/>
  <c r="U117" i="56"/>
  <c r="K76" i="56"/>
  <c r="W76" i="56"/>
  <c r="X76" i="56"/>
  <c r="V76" i="56"/>
  <c r="AD76" i="56"/>
  <c r="AC76" i="56"/>
  <c r="Y76" i="56"/>
  <c r="AB76" i="56"/>
  <c r="AA76" i="56"/>
  <c r="Z76" i="56"/>
  <c r="K78" i="56"/>
  <c r="AD78" i="56"/>
  <c r="AC78" i="56"/>
  <c r="AB78" i="56"/>
  <c r="W78" i="56"/>
  <c r="V78" i="56"/>
  <c r="AA78" i="56"/>
  <c r="Z78" i="56"/>
  <c r="Y78" i="56"/>
  <c r="X78" i="56"/>
  <c r="Z118" i="56"/>
  <c r="T118" i="56"/>
  <c r="Y118" i="56"/>
  <c r="S118" i="56"/>
  <c r="X118" i="56"/>
  <c r="R118" i="56"/>
  <c r="W118" i="56"/>
  <c r="Q118" i="56"/>
  <c r="V118" i="56"/>
  <c r="U118" i="56"/>
  <c r="AD118" i="56"/>
  <c r="AC118" i="56"/>
  <c r="AB118" i="56"/>
  <c r="AA118" i="56"/>
  <c r="V120" i="56"/>
  <c r="U120" i="56"/>
  <c r="Z120" i="56"/>
  <c r="R120" i="56"/>
  <c r="T120" i="56"/>
  <c r="S120" i="56"/>
  <c r="AB120" i="56"/>
  <c r="Q120" i="56"/>
  <c r="AD120" i="56"/>
  <c r="AC120" i="56"/>
  <c r="AA120" i="56"/>
  <c r="Y120" i="56"/>
  <c r="X120" i="56"/>
  <c r="W120" i="56"/>
  <c r="Q115" i="56"/>
  <c r="X115" i="56"/>
  <c r="W115" i="56"/>
  <c r="AC115" i="56"/>
  <c r="V115" i="56"/>
  <c r="U115" i="56"/>
  <c r="AD115" i="56"/>
  <c r="AB115" i="56"/>
  <c r="T115" i="56"/>
  <c r="AA115" i="56"/>
  <c r="S115" i="56"/>
  <c r="Z115" i="56"/>
  <c r="R115" i="56"/>
  <c r="Y115" i="56"/>
  <c r="AB121" i="56"/>
  <c r="AA121" i="56"/>
  <c r="Z121" i="56"/>
  <c r="Y121" i="56"/>
  <c r="X121" i="56"/>
  <c r="T121" i="56"/>
  <c r="W121" i="56"/>
  <c r="S121" i="56"/>
  <c r="V121" i="56"/>
  <c r="R121" i="56"/>
  <c r="U121" i="56"/>
  <c r="Q121" i="56"/>
  <c r="AD121" i="56"/>
  <c r="AC121" i="56"/>
  <c r="T114" i="56"/>
  <c r="S114" i="56"/>
  <c r="R114" i="56"/>
  <c r="X114" i="56"/>
  <c r="Q114" i="56"/>
  <c r="AD114" i="56"/>
  <c r="Y114" i="56"/>
  <c r="AC114" i="56"/>
  <c r="V114" i="56"/>
  <c r="AB114" i="56"/>
  <c r="W114" i="56"/>
  <c r="AA114" i="56"/>
  <c r="Z114" i="56"/>
  <c r="U114" i="56"/>
  <c r="K77" i="56"/>
  <c r="Y77" i="56"/>
  <c r="X77" i="56"/>
  <c r="AC77" i="56"/>
  <c r="W77" i="56"/>
  <c r="V77" i="56"/>
  <c r="AD77" i="56"/>
  <c r="AB77" i="56"/>
  <c r="AA77" i="56"/>
  <c r="Z77" i="56"/>
  <c r="K80" i="56"/>
  <c r="AD80" i="56"/>
  <c r="AC80" i="56"/>
  <c r="AB80" i="56"/>
  <c r="AA80" i="56"/>
  <c r="Z80" i="56"/>
  <c r="Y80" i="56"/>
  <c r="X80" i="56"/>
  <c r="W80" i="56"/>
  <c r="V80" i="56"/>
  <c r="K81" i="56"/>
  <c r="Z81" i="56"/>
  <c r="AB81" i="56"/>
  <c r="AA81" i="56"/>
  <c r="AD81" i="56"/>
  <c r="AC81" i="56"/>
  <c r="Y81" i="56"/>
  <c r="X81" i="56"/>
  <c r="W81" i="56"/>
  <c r="V81" i="56"/>
  <c r="T122" i="56"/>
  <c r="S122" i="56"/>
  <c r="R122" i="56"/>
  <c r="X122" i="56"/>
  <c r="Q122" i="56"/>
  <c r="AD122" i="56"/>
  <c r="W122" i="56"/>
  <c r="AC122" i="56"/>
  <c r="Y122" i="56"/>
  <c r="V122" i="56"/>
  <c r="AB122" i="56"/>
  <c r="AA122" i="56"/>
  <c r="Z122" i="56"/>
  <c r="U122" i="56"/>
  <c r="K82" i="56"/>
  <c r="AB82" i="56"/>
  <c r="AA82" i="56"/>
  <c r="Z82" i="56"/>
  <c r="Y82" i="56"/>
  <c r="X82" i="56"/>
  <c r="W82" i="56"/>
  <c r="V82" i="56"/>
  <c r="AD82" i="56"/>
  <c r="AC82" i="56"/>
  <c r="AD116" i="56"/>
  <c r="AC116" i="56"/>
  <c r="AB116" i="56"/>
  <c r="AA116" i="56"/>
  <c r="S116" i="56"/>
  <c r="Z116" i="56"/>
  <c r="Y116" i="56"/>
  <c r="U116" i="56"/>
  <c r="X116" i="56"/>
  <c r="W116" i="56"/>
  <c r="V116" i="56"/>
  <c r="T116" i="56"/>
  <c r="R116" i="56"/>
  <c r="Q116" i="56"/>
  <c r="K79" i="56"/>
  <c r="W79" i="56"/>
  <c r="V79" i="56"/>
  <c r="AC79" i="56"/>
  <c r="AA79" i="56"/>
  <c r="AD79" i="56"/>
  <c r="AB79" i="56"/>
  <c r="Z79" i="56"/>
  <c r="Y79" i="56"/>
  <c r="X79" i="56"/>
  <c r="Y109" i="56"/>
  <c r="Z109" i="56"/>
  <c r="T109" i="56"/>
  <c r="X109" i="56"/>
  <c r="S109" i="56"/>
  <c r="AD109" i="56"/>
  <c r="R109" i="56"/>
  <c r="AC109" i="56"/>
  <c r="AB109" i="56"/>
  <c r="AA109" i="56"/>
  <c r="W109" i="56"/>
  <c r="V109" i="56"/>
  <c r="Z110" i="56"/>
  <c r="T110" i="56"/>
  <c r="Y110" i="56"/>
  <c r="S110" i="56"/>
  <c r="X110" i="56"/>
  <c r="R110" i="56"/>
  <c r="W110" i="56"/>
  <c r="Q110" i="56"/>
  <c r="V110" i="56"/>
  <c r="U110" i="56"/>
  <c r="AD110" i="56"/>
  <c r="AC110" i="56"/>
  <c r="AB110" i="56"/>
  <c r="AA110" i="56"/>
  <c r="K87" i="56"/>
  <c r="AD87" i="56"/>
  <c r="AC87" i="56"/>
  <c r="AB87" i="56"/>
  <c r="AA87" i="56"/>
  <c r="Z87" i="56"/>
  <c r="Y87" i="56"/>
  <c r="X87" i="56"/>
  <c r="W87" i="56"/>
  <c r="V87" i="56"/>
  <c r="Q111" i="56"/>
  <c r="U111" i="56"/>
  <c r="AD111" i="56"/>
  <c r="AC111" i="56"/>
  <c r="AB111" i="56"/>
  <c r="AA111" i="56"/>
  <c r="W111" i="56"/>
  <c r="V111" i="56"/>
  <c r="Z111" i="56"/>
  <c r="Y111" i="56"/>
  <c r="X111" i="56"/>
  <c r="T111" i="56"/>
  <c r="S111" i="56"/>
  <c r="R111" i="56"/>
  <c r="K83" i="56"/>
  <c r="W83" i="56"/>
  <c r="Y83" i="56"/>
  <c r="X83" i="56"/>
  <c r="AD83" i="56"/>
  <c r="AC83" i="56"/>
  <c r="AB83" i="56"/>
  <c r="AA83" i="56"/>
  <c r="Z83" i="56"/>
  <c r="V83" i="56"/>
  <c r="K84" i="56"/>
  <c r="Z84" i="56"/>
  <c r="Y84" i="56"/>
  <c r="X84" i="56"/>
  <c r="W84" i="56"/>
  <c r="V84" i="56"/>
  <c r="AD84" i="56"/>
  <c r="AC84" i="56"/>
  <c r="AB84" i="56"/>
  <c r="AA84" i="56"/>
  <c r="K85" i="56"/>
  <c r="AD85" i="56"/>
  <c r="V85" i="56"/>
  <c r="AC85" i="56"/>
  <c r="W85" i="56"/>
  <c r="AB85" i="56"/>
  <c r="X85" i="56"/>
  <c r="AA85" i="56"/>
  <c r="Z85" i="56"/>
  <c r="Y85" i="56"/>
  <c r="G88" i="56"/>
  <c r="V88" i="56"/>
  <c r="AA88" i="56"/>
  <c r="Z88" i="56"/>
  <c r="AC88" i="56"/>
  <c r="AB88" i="56"/>
  <c r="AD88" i="56"/>
  <c r="Y88" i="56"/>
  <c r="X88" i="56"/>
  <c r="W88" i="56"/>
  <c r="V112" i="56"/>
  <c r="U112" i="56"/>
  <c r="Z112" i="56"/>
  <c r="S112" i="56"/>
  <c r="AA112" i="56"/>
  <c r="T112" i="56"/>
  <c r="R112" i="56"/>
  <c r="Q112" i="56"/>
  <c r="AB112" i="56"/>
  <c r="AD112" i="56"/>
  <c r="AC112" i="56"/>
  <c r="Y112" i="56"/>
  <c r="X112" i="56"/>
  <c r="W112" i="56"/>
  <c r="G76" i="56"/>
  <c r="AB113" i="56"/>
  <c r="AA113" i="56"/>
  <c r="Z113" i="56"/>
  <c r="Y113" i="56"/>
  <c r="X113" i="56"/>
  <c r="T113" i="56"/>
  <c r="W113" i="56"/>
  <c r="S113" i="56"/>
  <c r="V113" i="56"/>
  <c r="R113" i="56"/>
  <c r="U113" i="56"/>
  <c r="Q113" i="56"/>
  <c r="AD113" i="56"/>
  <c r="AC113" i="56"/>
  <c r="I111" i="56"/>
  <c r="G84" i="56"/>
  <c r="H84" i="56"/>
  <c r="M84" i="56"/>
  <c r="U84" i="56"/>
  <c r="H83" i="56"/>
  <c r="L84" i="56"/>
  <c r="P76" i="56"/>
  <c r="O78" i="56"/>
  <c r="I84" i="56"/>
  <c r="H111" i="56"/>
  <c r="M76" i="56"/>
  <c r="T76" i="56"/>
  <c r="U76" i="56"/>
  <c r="F76" i="56"/>
  <c r="F121" i="56"/>
  <c r="O121" i="56"/>
  <c r="N121" i="56"/>
  <c r="L121" i="56"/>
  <c r="J121" i="56"/>
  <c r="K121" i="56"/>
  <c r="P121" i="56"/>
  <c r="M121" i="56"/>
  <c r="I121" i="56"/>
  <c r="G121" i="56"/>
  <c r="H121" i="56"/>
  <c r="N78" i="56"/>
  <c r="F122" i="56"/>
  <c r="L122" i="56"/>
  <c r="J122" i="56"/>
  <c r="M122" i="56"/>
  <c r="K122" i="56"/>
  <c r="I122" i="56"/>
  <c r="P122" i="56"/>
  <c r="O122" i="56"/>
  <c r="N122" i="56"/>
  <c r="H122" i="56"/>
  <c r="G122" i="56"/>
  <c r="U77" i="56"/>
  <c r="H77" i="56"/>
  <c r="U78" i="56"/>
  <c r="P109" i="56"/>
  <c r="M111" i="56"/>
  <c r="Q78" i="56"/>
  <c r="N109" i="56"/>
  <c r="O109" i="56"/>
  <c r="I77" i="56"/>
  <c r="G79" i="56"/>
  <c r="P85" i="56"/>
  <c r="N111" i="56"/>
  <c r="F77" i="56"/>
  <c r="L77" i="56"/>
  <c r="F80" i="56"/>
  <c r="Q85" i="56"/>
  <c r="U109" i="56"/>
  <c r="O111" i="56"/>
  <c r="M77" i="56"/>
  <c r="G80" i="56"/>
  <c r="S85" i="56"/>
  <c r="H110" i="56"/>
  <c r="P78" i="56"/>
  <c r="N77" i="56"/>
  <c r="H80" i="56"/>
  <c r="L110" i="56"/>
  <c r="L115" i="56"/>
  <c r="L80" i="56"/>
  <c r="M110" i="56"/>
  <c r="M115" i="56"/>
  <c r="T80" i="56"/>
  <c r="N110" i="56"/>
  <c r="R78" i="56"/>
  <c r="Q77" i="56"/>
  <c r="U80" i="56"/>
  <c r="F118" i="56"/>
  <c r="M118" i="56"/>
  <c r="P118" i="56"/>
  <c r="K118" i="56"/>
  <c r="J118" i="56"/>
  <c r="L118" i="56"/>
  <c r="O118" i="56"/>
  <c r="N118" i="56"/>
  <c r="I118" i="56"/>
  <c r="H118" i="56"/>
  <c r="G118" i="56"/>
  <c r="O110" i="56"/>
  <c r="P77" i="56"/>
  <c r="S77" i="56"/>
  <c r="M81" i="56"/>
  <c r="F119" i="56"/>
  <c r="P119" i="56"/>
  <c r="O119" i="56"/>
  <c r="I119" i="56"/>
  <c r="H119" i="56"/>
  <c r="G119" i="56"/>
  <c r="N119" i="56"/>
  <c r="M119" i="56"/>
  <c r="L119" i="56"/>
  <c r="K119" i="56"/>
  <c r="J119" i="56"/>
  <c r="P110" i="56"/>
  <c r="G77" i="56"/>
  <c r="O77" i="56"/>
  <c r="L76" i="56"/>
  <c r="T77" i="56"/>
  <c r="T81" i="56"/>
  <c r="F120" i="56"/>
  <c r="M120" i="56"/>
  <c r="K120" i="56"/>
  <c r="I120" i="56"/>
  <c r="H120" i="56"/>
  <c r="P120" i="56"/>
  <c r="N120" i="56"/>
  <c r="O120" i="56"/>
  <c r="G120" i="56"/>
  <c r="L120" i="56"/>
  <c r="J120" i="56"/>
  <c r="H86" i="56"/>
  <c r="F86" i="56"/>
  <c r="G86" i="56"/>
  <c r="L86" i="56"/>
  <c r="T86" i="56"/>
  <c r="I86" i="56"/>
  <c r="M86" i="56"/>
  <c r="P86" i="56"/>
  <c r="U86" i="56"/>
  <c r="T88" i="56"/>
  <c r="T85" i="56"/>
  <c r="U85" i="56"/>
  <c r="F85" i="56"/>
  <c r="G85" i="56"/>
  <c r="H85" i="56"/>
  <c r="I85" i="56"/>
  <c r="J85" i="56"/>
  <c r="L85" i="56"/>
  <c r="M85" i="56"/>
  <c r="N85" i="56"/>
  <c r="O85" i="56"/>
  <c r="L117" i="56"/>
  <c r="F84" i="56"/>
  <c r="M117" i="56"/>
  <c r="N117" i="56"/>
  <c r="P84" i="56"/>
  <c r="O117" i="56"/>
  <c r="T84" i="56"/>
  <c r="M83" i="56"/>
  <c r="L83" i="56"/>
  <c r="T83" i="56"/>
  <c r="U83" i="56"/>
  <c r="L116" i="56"/>
  <c r="M116" i="56"/>
  <c r="N116" i="56"/>
  <c r="F83" i="56"/>
  <c r="G83" i="56"/>
  <c r="F78" i="56"/>
  <c r="G78" i="56"/>
  <c r="P111" i="56"/>
  <c r="H78" i="56"/>
  <c r="L78" i="56"/>
  <c r="I78" i="56"/>
  <c r="J78" i="56"/>
  <c r="M78" i="56"/>
  <c r="S78" i="56"/>
  <c r="K111" i="56"/>
  <c r="T78" i="56"/>
  <c r="L111" i="56"/>
  <c r="I82" i="56"/>
  <c r="L82" i="56"/>
  <c r="O112" i="56"/>
  <c r="F79" i="56"/>
  <c r="P81" i="56"/>
  <c r="P112" i="56"/>
  <c r="H82" i="56"/>
  <c r="T79" i="56"/>
  <c r="U81" i="56"/>
  <c r="U79" i="56"/>
  <c r="F82" i="56"/>
  <c r="G82" i="56"/>
  <c r="L114" i="56"/>
  <c r="P82" i="56"/>
  <c r="F81" i="56"/>
  <c r="H112" i="56"/>
  <c r="U82" i="56"/>
  <c r="H81" i="56"/>
  <c r="I81" i="56"/>
  <c r="M112" i="56"/>
  <c r="M82" i="56"/>
  <c r="T82" i="56"/>
  <c r="G81" i="56"/>
  <c r="I112" i="56"/>
  <c r="L112" i="56"/>
  <c r="L81" i="56"/>
  <c r="N112" i="56"/>
  <c r="T87" i="56"/>
  <c r="O113" i="56"/>
  <c r="L79" i="56"/>
  <c r="L88" i="56"/>
  <c r="M80" i="56"/>
  <c r="N76" i="56"/>
  <c r="N79" i="56"/>
  <c r="N80" i="56"/>
  <c r="N81" i="56"/>
  <c r="N82" i="56"/>
  <c r="N83" i="56"/>
  <c r="N84" i="56"/>
  <c r="N86" i="56"/>
  <c r="N87" i="56"/>
  <c r="N88" i="56"/>
  <c r="F109" i="56"/>
  <c r="F110" i="56"/>
  <c r="F112" i="56"/>
  <c r="F113" i="56"/>
  <c r="F114" i="56"/>
  <c r="F115" i="56"/>
  <c r="F116" i="56"/>
  <c r="F117" i="56"/>
  <c r="M114" i="56"/>
  <c r="N113" i="56"/>
  <c r="M79" i="56"/>
  <c r="M87" i="56"/>
  <c r="M88" i="56"/>
  <c r="O76" i="56"/>
  <c r="O79" i="56"/>
  <c r="O80" i="56"/>
  <c r="O81" i="56"/>
  <c r="O82" i="56"/>
  <c r="O83" i="56"/>
  <c r="O84" i="56"/>
  <c r="O86" i="56"/>
  <c r="O87" i="56"/>
  <c r="O88" i="56"/>
  <c r="G109" i="56"/>
  <c r="G110" i="56"/>
  <c r="G112" i="56"/>
  <c r="G113" i="56"/>
  <c r="G114" i="56"/>
  <c r="G115" i="56"/>
  <c r="G116" i="56"/>
  <c r="G117" i="56"/>
  <c r="N114" i="56"/>
  <c r="U87" i="56"/>
  <c r="M113" i="56"/>
  <c r="G87" i="56"/>
  <c r="P80" i="56"/>
  <c r="P87" i="56"/>
  <c r="H109" i="56"/>
  <c r="H113" i="56"/>
  <c r="H114" i="56"/>
  <c r="H115" i="56"/>
  <c r="H117" i="56"/>
  <c r="Q76" i="56"/>
  <c r="Q79" i="56"/>
  <c r="Q80" i="56"/>
  <c r="Q81" i="56"/>
  <c r="Q82" i="56"/>
  <c r="Q83" i="56"/>
  <c r="Q84" i="56"/>
  <c r="Q86" i="56"/>
  <c r="Q87" i="56"/>
  <c r="Q88" i="56"/>
  <c r="I109" i="56"/>
  <c r="I110" i="56"/>
  <c r="I113" i="56"/>
  <c r="I114" i="56"/>
  <c r="I115" i="56"/>
  <c r="I116" i="56"/>
  <c r="I117" i="56"/>
  <c r="R76" i="56"/>
  <c r="R77" i="56"/>
  <c r="R79" i="56"/>
  <c r="R80" i="56"/>
  <c r="R81" i="56"/>
  <c r="R82" i="56"/>
  <c r="R83" i="56"/>
  <c r="R84" i="56"/>
  <c r="R85" i="56"/>
  <c r="R86" i="56"/>
  <c r="R87" i="56"/>
  <c r="R88" i="56"/>
  <c r="J109" i="56"/>
  <c r="J110" i="56"/>
  <c r="J111" i="56"/>
  <c r="J112" i="56"/>
  <c r="J113" i="56"/>
  <c r="J114" i="56"/>
  <c r="J115" i="56"/>
  <c r="J116" i="56"/>
  <c r="J117" i="56"/>
  <c r="L113" i="56"/>
  <c r="N115" i="56"/>
  <c r="L87" i="56"/>
  <c r="P79" i="56"/>
  <c r="P83" i="56"/>
  <c r="P88" i="56"/>
  <c r="H116" i="56"/>
  <c r="S76" i="56"/>
  <c r="S79" i="56"/>
  <c r="S80" i="56"/>
  <c r="S81" i="56"/>
  <c r="S82" i="56"/>
  <c r="S83" i="56"/>
  <c r="S84" i="56"/>
  <c r="S86" i="56"/>
  <c r="S87" i="56"/>
  <c r="S88" i="56"/>
  <c r="K109" i="56"/>
  <c r="K110" i="56"/>
  <c r="K112" i="56"/>
  <c r="K113" i="56"/>
  <c r="K114" i="56"/>
  <c r="K115" i="56"/>
  <c r="K116" i="56"/>
  <c r="K117" i="56"/>
  <c r="U88" i="56"/>
  <c r="F87" i="56"/>
  <c r="O114" i="56"/>
  <c r="O115" i="56"/>
  <c r="O116" i="56"/>
  <c r="H79" i="56"/>
  <c r="H87" i="56"/>
  <c r="H88" i="56"/>
  <c r="P113" i="56"/>
  <c r="P114" i="56"/>
  <c r="P115" i="56"/>
  <c r="P116" i="56"/>
  <c r="P117" i="56"/>
  <c r="I76" i="56"/>
  <c r="I79" i="56"/>
  <c r="I80" i="56"/>
  <c r="I83" i="56"/>
  <c r="I87" i="56"/>
  <c r="I88" i="56"/>
  <c r="Q109" i="56"/>
  <c r="J76" i="56"/>
  <c r="J77" i="56"/>
  <c r="J79" i="56"/>
  <c r="J80" i="56"/>
  <c r="J81" i="56"/>
  <c r="J82" i="56"/>
  <c r="J83" i="56"/>
  <c r="J84" i="56"/>
  <c r="J86" i="56"/>
  <c r="J87" i="56"/>
  <c r="J88" i="56"/>
  <c r="K88" i="56"/>
  <c r="F88" i="56"/>
  <c r="K148" i="50"/>
  <c r="E148" i="50"/>
  <c r="E149" i="50"/>
  <c r="F149" i="50"/>
  <c r="G149" i="50"/>
  <c r="H149" i="50"/>
  <c r="I149" i="50"/>
  <c r="J149" i="50"/>
  <c r="H148" i="50"/>
  <c r="I148" i="50"/>
  <c r="J148" i="50"/>
  <c r="F148" i="50"/>
  <c r="C118" i="57"/>
  <c r="B118" i="57"/>
  <c r="A118" i="57"/>
  <c r="C117" i="57"/>
  <c r="B117" i="57"/>
  <c r="A117" i="57"/>
  <c r="C116" i="57"/>
  <c r="B116" i="57"/>
  <c r="A116" i="57"/>
  <c r="D115" i="57"/>
  <c r="C115" i="57"/>
  <c r="B115" i="57"/>
  <c r="A115" i="57"/>
  <c r="I83" i="57"/>
  <c r="H83" i="57"/>
  <c r="G83" i="57"/>
  <c r="F83" i="57"/>
  <c r="E83" i="57"/>
  <c r="I82" i="57"/>
  <c r="H82" i="57"/>
  <c r="G82" i="57"/>
  <c r="F82" i="57"/>
  <c r="E82" i="57"/>
  <c r="I81" i="57"/>
  <c r="H81" i="57"/>
  <c r="G81" i="57"/>
  <c r="F81" i="57"/>
  <c r="E81" i="57"/>
  <c r="I80" i="57"/>
  <c r="H80" i="57"/>
  <c r="G80" i="57"/>
  <c r="F80" i="57"/>
  <c r="E80" i="57"/>
  <c r="D80" i="57"/>
  <c r="A80" i="57"/>
  <c r="Q75" i="57"/>
  <c r="P75" i="57"/>
  <c r="O75" i="57"/>
  <c r="N75" i="57"/>
  <c r="M75" i="57"/>
  <c r="L75" i="57"/>
  <c r="K75" i="57"/>
  <c r="J75" i="57"/>
  <c r="I75" i="57"/>
  <c r="H75" i="57"/>
  <c r="G75" i="57"/>
  <c r="F75" i="57"/>
  <c r="E75" i="57"/>
  <c r="Q40" i="57"/>
  <c r="P40" i="57"/>
  <c r="O40" i="57"/>
  <c r="N40" i="57"/>
  <c r="M40" i="57"/>
  <c r="L40" i="57"/>
  <c r="K40" i="57"/>
  <c r="J40" i="57"/>
  <c r="I40" i="57"/>
  <c r="H40" i="57"/>
  <c r="G40" i="57"/>
  <c r="F40" i="57"/>
  <c r="E40" i="57"/>
  <c r="G159" i="56"/>
  <c r="U71" i="56"/>
  <c r="T71" i="56"/>
  <c r="S71" i="56"/>
  <c r="Q71" i="56"/>
  <c r="P71" i="56"/>
  <c r="O71" i="56"/>
  <c r="N71" i="56"/>
  <c r="M71" i="56"/>
  <c r="L71" i="56"/>
  <c r="K71" i="56"/>
  <c r="J71" i="56"/>
  <c r="I71" i="56"/>
  <c r="H71" i="56"/>
  <c r="G71" i="56"/>
  <c r="F71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R115" i="57"/>
  <c r="R145" i="57"/>
  <c r="Q115" i="57"/>
  <c r="Q145" i="57"/>
  <c r="Z104" i="56"/>
  <c r="R8" i="60"/>
  <c r="R33" i="60"/>
  <c r="AA104" i="56"/>
  <c r="S8" i="60"/>
  <c r="S33" i="60"/>
  <c r="AB104" i="56"/>
  <c r="T8" i="60"/>
  <c r="T33" i="60"/>
  <c r="Y104" i="56"/>
  <c r="Q8" i="60"/>
  <c r="Q33" i="60"/>
  <c r="AC104" i="56"/>
  <c r="U8" i="60"/>
  <c r="U33" i="60"/>
  <c r="AD104" i="56"/>
  <c r="V8" i="60"/>
  <c r="V33" i="60"/>
  <c r="V104" i="56"/>
  <c r="N8" i="60"/>
  <c r="N33" i="60"/>
  <c r="W104" i="56"/>
  <c r="O8" i="60"/>
  <c r="O33" i="60"/>
  <c r="X104" i="56"/>
  <c r="P8" i="60"/>
  <c r="P33" i="60"/>
  <c r="AC137" i="56"/>
  <c r="AD137" i="56"/>
  <c r="V137" i="56"/>
  <c r="AA137" i="56"/>
  <c r="Z137" i="56"/>
  <c r="W137" i="56"/>
  <c r="Y137" i="56"/>
  <c r="AB137" i="56"/>
  <c r="X137" i="56"/>
  <c r="AA59" i="18"/>
  <c r="I110" i="57"/>
  <c r="P115" i="57"/>
  <c r="P145" i="57"/>
  <c r="N115" i="57"/>
  <c r="M115" i="57"/>
  <c r="L115" i="57"/>
  <c r="K115" i="57"/>
  <c r="J115" i="57"/>
  <c r="I115" i="57"/>
  <c r="O115" i="57"/>
  <c r="O145" i="57"/>
  <c r="H115" i="57"/>
  <c r="G115" i="57"/>
  <c r="F115" i="57"/>
  <c r="E115" i="57"/>
  <c r="O110" i="57"/>
  <c r="P110" i="57"/>
  <c r="H18" i="60"/>
  <c r="E110" i="57"/>
  <c r="E167" i="57"/>
  <c r="F110" i="57"/>
  <c r="K110" i="57"/>
  <c r="C18" i="60"/>
  <c r="L110" i="57"/>
  <c r="J110" i="57"/>
  <c r="M110" i="57"/>
  <c r="E18" i="60"/>
  <c r="N110" i="57"/>
  <c r="F18" i="60"/>
  <c r="H110" i="57"/>
  <c r="G110" i="57"/>
  <c r="F104" i="56"/>
  <c r="F164" i="56"/>
  <c r="L104" i="56"/>
  <c r="J137" i="56"/>
  <c r="K137" i="56"/>
  <c r="K159" i="56"/>
  <c r="M159" i="56"/>
  <c r="Q137" i="56"/>
  <c r="Q159" i="56"/>
  <c r="N137" i="56"/>
  <c r="N159" i="56"/>
  <c r="O137" i="56"/>
  <c r="O159" i="56"/>
  <c r="U137" i="56"/>
  <c r="U159" i="56"/>
  <c r="L137" i="56"/>
  <c r="L159" i="56"/>
  <c r="P137" i="56"/>
  <c r="P159" i="56"/>
  <c r="T137" i="56"/>
  <c r="T159" i="56"/>
  <c r="S137" i="56"/>
  <c r="S159" i="56"/>
  <c r="G137" i="56"/>
  <c r="H137" i="56"/>
  <c r="I137" i="56"/>
  <c r="F137" i="56"/>
  <c r="J104" i="56"/>
  <c r="B8" i="60"/>
  <c r="U104" i="56"/>
  <c r="M8" i="60"/>
  <c r="H104" i="56"/>
  <c r="S104" i="56"/>
  <c r="K8" i="60"/>
  <c r="P104" i="56"/>
  <c r="Q104" i="56"/>
  <c r="T104" i="56"/>
  <c r="L8" i="60"/>
  <c r="K104" i="56"/>
  <c r="C8" i="60"/>
  <c r="M104" i="56"/>
  <c r="N104" i="56"/>
  <c r="O104" i="56"/>
  <c r="R104" i="56"/>
  <c r="G104" i="56"/>
  <c r="I104" i="56"/>
  <c r="D25" i="55"/>
  <c r="G25" i="55"/>
  <c r="C25" i="55"/>
  <c r="D21" i="55"/>
  <c r="C21" i="55"/>
  <c r="D20" i="55"/>
  <c r="E20" i="55"/>
  <c r="C20" i="55"/>
  <c r="D18" i="55"/>
  <c r="C18" i="55"/>
  <c r="D17" i="55"/>
  <c r="F17" i="55"/>
  <c r="C17" i="55"/>
  <c r="D16" i="55"/>
  <c r="C16" i="55"/>
  <c r="D15" i="55"/>
  <c r="F15" i="55"/>
  <c r="C15" i="55"/>
  <c r="D14" i="55"/>
  <c r="C14" i="55"/>
  <c r="D13" i="55"/>
  <c r="C13" i="55"/>
  <c r="D12" i="55"/>
  <c r="H12" i="55"/>
  <c r="C12" i="55"/>
  <c r="D11" i="55"/>
  <c r="G11" i="55"/>
  <c r="D9" i="55"/>
  <c r="D7" i="55"/>
  <c r="D6" i="55"/>
  <c r="E170" i="57"/>
  <c r="F167" i="57"/>
  <c r="B18" i="60"/>
  <c r="G8" i="60"/>
  <c r="I8" i="60"/>
  <c r="H8" i="60"/>
  <c r="F8" i="60"/>
  <c r="E8" i="60"/>
  <c r="D8" i="60"/>
  <c r="G164" i="56"/>
  <c r="G18" i="60"/>
  <c r="J8" i="60"/>
  <c r="D18" i="60"/>
  <c r="AA115" i="18"/>
  <c r="AH115" i="18"/>
  <c r="AG115" i="18"/>
  <c r="AC115" i="18"/>
  <c r="AI115" i="18"/>
  <c r="AB115" i="18"/>
  <c r="AD115" i="18"/>
  <c r="AF115" i="18"/>
  <c r="AE115" i="18"/>
  <c r="Z115" i="18"/>
  <c r="AJ115" i="18"/>
  <c r="AC58" i="18"/>
  <c r="Z58" i="18"/>
  <c r="AA58" i="18"/>
  <c r="AA57" i="18"/>
  <c r="AB58" i="18"/>
  <c r="AC57" i="18"/>
  <c r="H159" i="56"/>
  <c r="AB57" i="18"/>
  <c r="J159" i="56"/>
  <c r="Z57" i="18"/>
  <c r="I145" i="57"/>
  <c r="N145" i="57"/>
  <c r="H145" i="57"/>
  <c r="M145" i="57"/>
  <c r="L145" i="57"/>
  <c r="G145" i="57"/>
  <c r="K145" i="57"/>
  <c r="F145" i="57"/>
  <c r="J145" i="57"/>
  <c r="E145" i="57"/>
  <c r="G21" i="55"/>
  <c r="H21" i="55"/>
  <c r="G20" i="55"/>
  <c r="H20" i="55"/>
  <c r="F144" i="56"/>
  <c r="F159" i="56"/>
  <c r="F165" i="56"/>
  <c r="R137" i="56"/>
  <c r="R71" i="56"/>
  <c r="H25" i="55"/>
  <c r="I117" i="43"/>
  <c r="Q117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G167" i="57"/>
  <c r="G165" i="56"/>
  <c r="F168" i="56"/>
  <c r="F167" i="56"/>
  <c r="H164" i="56"/>
  <c r="G168" i="56"/>
  <c r="G167" i="56"/>
  <c r="AD114" i="18"/>
  <c r="AB114" i="18"/>
  <c r="AC114" i="18"/>
  <c r="AB59" i="18"/>
  <c r="AC59" i="18"/>
  <c r="AP58" i="18"/>
  <c r="AR58" i="18"/>
  <c r="F149" i="57"/>
  <c r="R149" i="57"/>
  <c r="R162" i="57"/>
  <c r="Z114" i="18"/>
  <c r="AA114" i="18"/>
  <c r="G150" i="57"/>
  <c r="R150" i="57"/>
  <c r="Z59" i="18"/>
  <c r="R159" i="56"/>
  <c r="D117" i="54"/>
  <c r="C117" i="54"/>
  <c r="B117" i="54"/>
  <c r="A117" i="54"/>
  <c r="D116" i="54"/>
  <c r="C116" i="54"/>
  <c r="B116" i="54"/>
  <c r="A116" i="54"/>
  <c r="D115" i="54"/>
  <c r="C115" i="54"/>
  <c r="B115" i="54"/>
  <c r="A115" i="54"/>
  <c r="D114" i="54"/>
  <c r="C114" i="54"/>
  <c r="B114" i="54"/>
  <c r="A114" i="54"/>
  <c r="P82" i="54"/>
  <c r="O82" i="54"/>
  <c r="N82" i="54"/>
  <c r="M82" i="54"/>
  <c r="L82" i="54"/>
  <c r="K82" i="54"/>
  <c r="J82" i="54"/>
  <c r="I82" i="54"/>
  <c r="H82" i="54"/>
  <c r="G82" i="54"/>
  <c r="E82" i="54"/>
  <c r="D82" i="54"/>
  <c r="C82" i="54"/>
  <c r="B82" i="54"/>
  <c r="A82" i="54"/>
  <c r="P81" i="54"/>
  <c r="O81" i="54"/>
  <c r="N81" i="54"/>
  <c r="M81" i="54"/>
  <c r="L81" i="54"/>
  <c r="K81" i="54"/>
  <c r="J81" i="54"/>
  <c r="I81" i="54"/>
  <c r="H81" i="54"/>
  <c r="G81" i="54"/>
  <c r="E81" i="54"/>
  <c r="D81" i="54"/>
  <c r="C81" i="54"/>
  <c r="B81" i="54"/>
  <c r="A81" i="54"/>
  <c r="P80" i="54"/>
  <c r="O80" i="54"/>
  <c r="N80" i="54"/>
  <c r="M80" i="54"/>
  <c r="L80" i="54"/>
  <c r="K80" i="54"/>
  <c r="J80" i="54"/>
  <c r="I80" i="54"/>
  <c r="H80" i="54"/>
  <c r="G80" i="54"/>
  <c r="E80" i="54"/>
  <c r="D80" i="54"/>
  <c r="C80" i="54"/>
  <c r="B80" i="54"/>
  <c r="A80" i="54"/>
  <c r="P79" i="54"/>
  <c r="O79" i="54"/>
  <c r="N79" i="54"/>
  <c r="M79" i="54"/>
  <c r="L79" i="54"/>
  <c r="K79" i="54"/>
  <c r="J79" i="54"/>
  <c r="I79" i="54"/>
  <c r="H79" i="54"/>
  <c r="G79" i="54"/>
  <c r="E79" i="54"/>
  <c r="D79" i="54"/>
  <c r="C79" i="54"/>
  <c r="B79" i="54"/>
  <c r="A79" i="54"/>
  <c r="Q74" i="54"/>
  <c r="P74" i="54"/>
  <c r="O74" i="54"/>
  <c r="N74" i="54"/>
  <c r="M74" i="54"/>
  <c r="L74" i="54"/>
  <c r="K74" i="54"/>
  <c r="J74" i="54"/>
  <c r="I74" i="54"/>
  <c r="H74" i="54"/>
  <c r="G74" i="54"/>
  <c r="F74" i="54"/>
  <c r="E74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118" i="53"/>
  <c r="C118" i="53"/>
  <c r="B118" i="53"/>
  <c r="A118" i="53"/>
  <c r="D117" i="53"/>
  <c r="C117" i="53"/>
  <c r="B117" i="53"/>
  <c r="A117" i="53"/>
  <c r="D116" i="53"/>
  <c r="C116" i="53"/>
  <c r="B116" i="53"/>
  <c r="A116" i="53"/>
  <c r="D115" i="53"/>
  <c r="C115" i="53"/>
  <c r="B115" i="53"/>
  <c r="A115" i="53"/>
  <c r="P83" i="53"/>
  <c r="O83" i="53"/>
  <c r="N83" i="53"/>
  <c r="M83" i="53"/>
  <c r="L83" i="53"/>
  <c r="K83" i="53"/>
  <c r="J83" i="53"/>
  <c r="I83" i="53"/>
  <c r="H83" i="53"/>
  <c r="G83" i="53"/>
  <c r="F83" i="53"/>
  <c r="E83" i="53"/>
  <c r="D83" i="53"/>
  <c r="C83" i="53"/>
  <c r="B83" i="53"/>
  <c r="A83" i="53"/>
  <c r="P82" i="53"/>
  <c r="O82" i="53"/>
  <c r="N82" i="53"/>
  <c r="M82" i="53"/>
  <c r="L82" i="53"/>
  <c r="K82" i="53"/>
  <c r="J82" i="53"/>
  <c r="I82" i="53"/>
  <c r="H82" i="53"/>
  <c r="G82" i="53"/>
  <c r="F82" i="53"/>
  <c r="E82" i="53"/>
  <c r="D82" i="53"/>
  <c r="C82" i="53"/>
  <c r="B82" i="53"/>
  <c r="A82" i="53"/>
  <c r="P81" i="53"/>
  <c r="O81" i="53"/>
  <c r="N81" i="53"/>
  <c r="M81" i="53"/>
  <c r="L81" i="53"/>
  <c r="K81" i="53"/>
  <c r="J81" i="53"/>
  <c r="I81" i="53"/>
  <c r="H81" i="53"/>
  <c r="G81" i="53"/>
  <c r="F81" i="53"/>
  <c r="E81" i="53"/>
  <c r="D81" i="53"/>
  <c r="C81" i="53"/>
  <c r="B81" i="53"/>
  <c r="A81" i="53"/>
  <c r="P80" i="53"/>
  <c r="O80" i="53"/>
  <c r="N80" i="53"/>
  <c r="M80" i="53"/>
  <c r="M110" i="53"/>
  <c r="E16" i="60"/>
  <c r="L80" i="53"/>
  <c r="K80" i="53"/>
  <c r="J80" i="53"/>
  <c r="I80" i="53"/>
  <c r="H80" i="53"/>
  <c r="G80" i="53"/>
  <c r="F80" i="53"/>
  <c r="E80" i="53"/>
  <c r="D80" i="53"/>
  <c r="C80" i="53"/>
  <c r="B80" i="53"/>
  <c r="A80" i="53"/>
  <c r="Q75" i="53"/>
  <c r="P75" i="53"/>
  <c r="O75" i="53"/>
  <c r="N75" i="53"/>
  <c r="M75" i="53"/>
  <c r="L75" i="53"/>
  <c r="K75" i="53"/>
  <c r="J75" i="53"/>
  <c r="I75" i="53"/>
  <c r="H75" i="53"/>
  <c r="G75" i="53"/>
  <c r="F75" i="53"/>
  <c r="E75" i="53"/>
  <c r="D48" i="53"/>
  <c r="C48" i="53"/>
  <c r="B48" i="53"/>
  <c r="A48" i="53"/>
  <c r="D47" i="53"/>
  <c r="C47" i="53"/>
  <c r="B47" i="53"/>
  <c r="A47" i="53"/>
  <c r="D46" i="53"/>
  <c r="C46" i="53"/>
  <c r="B46" i="53"/>
  <c r="A46" i="53"/>
  <c r="D45" i="53"/>
  <c r="C45" i="53"/>
  <c r="B45" i="53"/>
  <c r="A45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H167" i="57"/>
  <c r="H165" i="56"/>
  <c r="P116" i="54"/>
  <c r="O116" i="54"/>
  <c r="N116" i="54"/>
  <c r="M116" i="54"/>
  <c r="L116" i="54"/>
  <c r="K116" i="54"/>
  <c r="J116" i="54"/>
  <c r="P114" i="54"/>
  <c r="O114" i="54"/>
  <c r="N114" i="54"/>
  <c r="M114" i="54"/>
  <c r="L114" i="54"/>
  <c r="K114" i="54"/>
  <c r="J114" i="54"/>
  <c r="N117" i="54"/>
  <c r="L117" i="54"/>
  <c r="K117" i="54"/>
  <c r="J117" i="54"/>
  <c r="M117" i="54"/>
  <c r="P117" i="54"/>
  <c r="O117" i="54"/>
  <c r="L115" i="54"/>
  <c r="J115" i="54"/>
  <c r="K115" i="54"/>
  <c r="P115" i="54"/>
  <c r="O115" i="54"/>
  <c r="N115" i="54"/>
  <c r="M115" i="54"/>
  <c r="I164" i="56"/>
  <c r="H167" i="56"/>
  <c r="H168" i="56"/>
  <c r="H117" i="54"/>
  <c r="I117" i="54"/>
  <c r="E117" i="54"/>
  <c r="F117" i="54"/>
  <c r="G117" i="54"/>
  <c r="G114" i="54"/>
  <c r="H114" i="54"/>
  <c r="E114" i="54"/>
  <c r="I114" i="54"/>
  <c r="F114" i="54"/>
  <c r="G115" i="54"/>
  <c r="H115" i="54"/>
  <c r="E115" i="54"/>
  <c r="I115" i="54"/>
  <c r="F115" i="54"/>
  <c r="E109" i="54"/>
  <c r="E169" i="54"/>
  <c r="H109" i="54"/>
  <c r="H169" i="54"/>
  <c r="I109" i="54"/>
  <c r="I169" i="54"/>
  <c r="H116" i="54"/>
  <c r="G116" i="54"/>
  <c r="E116" i="54"/>
  <c r="I116" i="54"/>
  <c r="F116" i="54"/>
  <c r="R118" i="53"/>
  <c r="Q118" i="53"/>
  <c r="R115" i="53"/>
  <c r="Q115" i="53"/>
  <c r="R116" i="53"/>
  <c r="R145" i="53"/>
  <c r="Q116" i="53"/>
  <c r="Q145" i="53"/>
  <c r="AA107" i="18"/>
  <c r="AB107" i="18"/>
  <c r="AD107" i="18"/>
  <c r="Z107" i="18"/>
  <c r="AC107" i="18"/>
  <c r="Q117" i="53"/>
  <c r="R117" i="53"/>
  <c r="AU59" i="18"/>
  <c r="G162" i="57"/>
  <c r="F162" i="57"/>
  <c r="F168" i="57"/>
  <c r="M117" i="53"/>
  <c r="J117" i="53"/>
  <c r="P117" i="53"/>
  <c r="G117" i="53"/>
  <c r="O117" i="53"/>
  <c r="K117" i="53"/>
  <c r="I117" i="53"/>
  <c r="H117" i="53"/>
  <c r="N117" i="53"/>
  <c r="L117" i="53"/>
  <c r="F117" i="53"/>
  <c r="E117" i="53"/>
  <c r="E118" i="53"/>
  <c r="P118" i="53"/>
  <c r="O118" i="53"/>
  <c r="M118" i="53"/>
  <c r="L118" i="53"/>
  <c r="K118" i="53"/>
  <c r="I118" i="53"/>
  <c r="H118" i="53"/>
  <c r="F118" i="53"/>
  <c r="N118" i="53"/>
  <c r="J118" i="53"/>
  <c r="G118" i="53"/>
  <c r="I115" i="53"/>
  <c r="J115" i="53"/>
  <c r="H115" i="53"/>
  <c r="F115" i="53"/>
  <c r="G115" i="53"/>
  <c r="N115" i="53"/>
  <c r="M115" i="53"/>
  <c r="E115" i="53"/>
  <c r="P115" i="53"/>
  <c r="K115" i="53"/>
  <c r="O115" i="53"/>
  <c r="L115" i="53"/>
  <c r="M116" i="53"/>
  <c r="P116" i="53"/>
  <c r="O116" i="53"/>
  <c r="L116" i="53"/>
  <c r="H116" i="53"/>
  <c r="F116" i="53"/>
  <c r="K116" i="53"/>
  <c r="J116" i="53"/>
  <c r="I116" i="53"/>
  <c r="G116" i="53"/>
  <c r="E116" i="53"/>
  <c r="N116" i="53"/>
  <c r="G109" i="54"/>
  <c r="G169" i="54"/>
  <c r="F109" i="54"/>
  <c r="F169" i="54"/>
  <c r="N109" i="54"/>
  <c r="N169" i="54"/>
  <c r="F17" i="60"/>
  <c r="K109" i="54"/>
  <c r="K169" i="54"/>
  <c r="C17" i="60"/>
  <c r="L109" i="54"/>
  <c r="L169" i="54"/>
  <c r="D17" i="60"/>
  <c r="J109" i="54"/>
  <c r="J169" i="54"/>
  <c r="B17" i="60"/>
  <c r="M109" i="54"/>
  <c r="M169" i="54"/>
  <c r="E17" i="60"/>
  <c r="O109" i="54"/>
  <c r="O169" i="54"/>
  <c r="G17" i="60"/>
  <c r="P109" i="54"/>
  <c r="P169" i="54"/>
  <c r="H17" i="60"/>
  <c r="J110" i="53"/>
  <c r="B16" i="60"/>
  <c r="H110" i="53"/>
  <c r="K110" i="53"/>
  <c r="C16" i="60"/>
  <c r="N110" i="53"/>
  <c r="O110" i="53"/>
  <c r="G16" i="60"/>
  <c r="I110" i="53"/>
  <c r="G110" i="53"/>
  <c r="L110" i="53"/>
  <c r="D16" i="60"/>
  <c r="E110" i="53"/>
  <c r="F110" i="53"/>
  <c r="F167" i="53"/>
  <c r="G167" i="53"/>
  <c r="H167" i="53"/>
  <c r="I167" i="53"/>
  <c r="J167" i="53"/>
  <c r="K167" i="53"/>
  <c r="L167" i="53"/>
  <c r="M167" i="53"/>
  <c r="AR59" i="18"/>
  <c r="AP59" i="18"/>
  <c r="P110" i="53"/>
  <c r="H16" i="60"/>
  <c r="A115" i="52"/>
  <c r="P83" i="52"/>
  <c r="O83" i="52"/>
  <c r="N83" i="52"/>
  <c r="M83" i="52"/>
  <c r="L83" i="52"/>
  <c r="K83" i="52"/>
  <c r="J83" i="52"/>
  <c r="I83" i="52"/>
  <c r="H83" i="52"/>
  <c r="G83" i="52"/>
  <c r="F83" i="52"/>
  <c r="E83" i="52"/>
  <c r="P82" i="52"/>
  <c r="O82" i="52"/>
  <c r="N82" i="52"/>
  <c r="M82" i="52"/>
  <c r="L82" i="52"/>
  <c r="K82" i="52"/>
  <c r="J82" i="52"/>
  <c r="I82" i="52"/>
  <c r="H82" i="52"/>
  <c r="G82" i="52"/>
  <c r="F82" i="52"/>
  <c r="E82" i="52"/>
  <c r="P81" i="52"/>
  <c r="O81" i="52"/>
  <c r="N81" i="52"/>
  <c r="M81" i="52"/>
  <c r="L81" i="52"/>
  <c r="K81" i="52"/>
  <c r="J81" i="52"/>
  <c r="I81" i="52"/>
  <c r="H81" i="52"/>
  <c r="G81" i="52"/>
  <c r="F81" i="52"/>
  <c r="E81" i="52"/>
  <c r="P80" i="52"/>
  <c r="O80" i="52"/>
  <c r="N80" i="52"/>
  <c r="M80" i="52"/>
  <c r="L80" i="52"/>
  <c r="K80" i="52"/>
  <c r="J80" i="52"/>
  <c r="I80" i="52"/>
  <c r="H80" i="52"/>
  <c r="G80" i="52"/>
  <c r="F80" i="52"/>
  <c r="E80" i="52"/>
  <c r="A80" i="52"/>
  <c r="Q75" i="52"/>
  <c r="P75" i="52"/>
  <c r="O75" i="52"/>
  <c r="N75" i="52"/>
  <c r="M75" i="52"/>
  <c r="L75" i="52"/>
  <c r="K75" i="52"/>
  <c r="J75" i="52"/>
  <c r="I75" i="52"/>
  <c r="H75" i="52"/>
  <c r="G75" i="52"/>
  <c r="F75" i="52"/>
  <c r="E75" i="52"/>
  <c r="T74" i="52"/>
  <c r="S74" i="52"/>
  <c r="U74" i="52"/>
  <c r="T73" i="52"/>
  <c r="S73" i="52"/>
  <c r="U73" i="52"/>
  <c r="T72" i="52"/>
  <c r="S72" i="52"/>
  <c r="U72" i="52"/>
  <c r="T71" i="52"/>
  <c r="S71" i="52"/>
  <c r="U71" i="52"/>
  <c r="T70" i="52"/>
  <c r="S70" i="52"/>
  <c r="U70" i="52"/>
  <c r="T69" i="52"/>
  <c r="S69" i="52"/>
  <c r="U69" i="52"/>
  <c r="T68" i="52"/>
  <c r="S68" i="52"/>
  <c r="U68" i="52"/>
  <c r="T67" i="52"/>
  <c r="S67" i="52"/>
  <c r="U67" i="52"/>
  <c r="T66" i="52"/>
  <c r="S66" i="52"/>
  <c r="U66" i="52"/>
  <c r="T65" i="52"/>
  <c r="S65" i="52"/>
  <c r="U65" i="52"/>
  <c r="T64" i="52"/>
  <c r="S64" i="52"/>
  <c r="U64" i="52"/>
  <c r="T63" i="52"/>
  <c r="S63" i="52"/>
  <c r="U63" i="52"/>
  <c r="T62" i="52"/>
  <c r="S62" i="52"/>
  <c r="U62" i="52"/>
  <c r="T61" i="52"/>
  <c r="S61" i="52"/>
  <c r="U61" i="52"/>
  <c r="T60" i="52"/>
  <c r="S60" i="52"/>
  <c r="U60" i="52"/>
  <c r="T59" i="52"/>
  <c r="S59" i="52"/>
  <c r="U59" i="52"/>
  <c r="T58" i="52"/>
  <c r="S58" i="52"/>
  <c r="U58" i="52"/>
  <c r="T57" i="52"/>
  <c r="S57" i="52"/>
  <c r="U57" i="52"/>
  <c r="T56" i="52"/>
  <c r="S56" i="52"/>
  <c r="U56" i="52"/>
  <c r="T55" i="52"/>
  <c r="S55" i="52"/>
  <c r="U55" i="52"/>
  <c r="T54" i="52"/>
  <c r="S54" i="52"/>
  <c r="U54" i="52"/>
  <c r="T53" i="52"/>
  <c r="S53" i="52"/>
  <c r="U53" i="52"/>
  <c r="S48" i="52"/>
  <c r="T48" i="52"/>
  <c r="T47" i="52"/>
  <c r="T46" i="52"/>
  <c r="Q40" i="52"/>
  <c r="P40" i="52"/>
  <c r="O40" i="52"/>
  <c r="N40" i="52"/>
  <c r="M40" i="52"/>
  <c r="L40" i="52"/>
  <c r="K40" i="52"/>
  <c r="J40" i="52"/>
  <c r="I40" i="52"/>
  <c r="H40" i="52"/>
  <c r="G40" i="52"/>
  <c r="F40" i="52"/>
  <c r="E40" i="52"/>
  <c r="T39" i="52"/>
  <c r="S39" i="52"/>
  <c r="U39" i="52"/>
  <c r="T38" i="52"/>
  <c r="S38" i="52"/>
  <c r="U38" i="52"/>
  <c r="T37" i="52"/>
  <c r="S37" i="52"/>
  <c r="U37" i="52"/>
  <c r="T36" i="52"/>
  <c r="S36" i="52"/>
  <c r="U36" i="52"/>
  <c r="T35" i="52"/>
  <c r="S35" i="52"/>
  <c r="U35" i="52"/>
  <c r="T34" i="52"/>
  <c r="S34" i="52"/>
  <c r="U34" i="52"/>
  <c r="T33" i="52"/>
  <c r="S33" i="52"/>
  <c r="U33" i="52"/>
  <c r="T32" i="52"/>
  <c r="S32" i="52"/>
  <c r="U32" i="52"/>
  <c r="T31" i="52"/>
  <c r="S31" i="52"/>
  <c r="U31" i="52"/>
  <c r="T30" i="52"/>
  <c r="S30" i="52"/>
  <c r="U30" i="52"/>
  <c r="T29" i="52"/>
  <c r="S29" i="52"/>
  <c r="U29" i="52"/>
  <c r="T28" i="52"/>
  <c r="S28" i="52"/>
  <c r="U28" i="52"/>
  <c r="T27" i="52"/>
  <c r="S27" i="52"/>
  <c r="U27" i="52"/>
  <c r="T26" i="52"/>
  <c r="S26" i="52"/>
  <c r="U26" i="52"/>
  <c r="T25" i="52"/>
  <c r="S25" i="52"/>
  <c r="U25" i="52"/>
  <c r="T24" i="52"/>
  <c r="S24" i="52"/>
  <c r="U24" i="52"/>
  <c r="T23" i="52"/>
  <c r="S23" i="52"/>
  <c r="T22" i="52"/>
  <c r="S22" i="52"/>
  <c r="U22" i="52"/>
  <c r="T21" i="52"/>
  <c r="S21" i="52"/>
  <c r="U21" i="52"/>
  <c r="T20" i="52"/>
  <c r="S20" i="52"/>
  <c r="U20" i="52"/>
  <c r="T19" i="52"/>
  <c r="S19" i="52"/>
  <c r="U19" i="52"/>
  <c r="T18" i="52"/>
  <c r="S18" i="52"/>
  <c r="U18" i="52"/>
  <c r="T13" i="52"/>
  <c r="S13" i="52"/>
  <c r="U13" i="52"/>
  <c r="T12" i="52"/>
  <c r="S12" i="52"/>
  <c r="U12" i="52"/>
  <c r="T11" i="52"/>
  <c r="S11" i="52"/>
  <c r="U11" i="52"/>
  <c r="T10" i="52"/>
  <c r="S10" i="52"/>
  <c r="U10" i="52"/>
  <c r="E163" i="51"/>
  <c r="Q161" i="51"/>
  <c r="J117" i="51"/>
  <c r="I117" i="51"/>
  <c r="H117" i="51"/>
  <c r="G117" i="51"/>
  <c r="F117" i="51"/>
  <c r="E117" i="51"/>
  <c r="P116" i="51"/>
  <c r="O116" i="51"/>
  <c r="N116" i="51"/>
  <c r="M116" i="51"/>
  <c r="L116" i="51"/>
  <c r="K116" i="51"/>
  <c r="J116" i="51"/>
  <c r="I116" i="51"/>
  <c r="H116" i="51"/>
  <c r="G116" i="51"/>
  <c r="F116" i="51"/>
  <c r="E116" i="51"/>
  <c r="P115" i="51"/>
  <c r="O115" i="51"/>
  <c r="N115" i="51"/>
  <c r="M115" i="51"/>
  <c r="L115" i="51"/>
  <c r="K115" i="51"/>
  <c r="J115" i="51"/>
  <c r="I115" i="51"/>
  <c r="H115" i="51"/>
  <c r="G115" i="51"/>
  <c r="F115" i="51"/>
  <c r="E115" i="51"/>
  <c r="P114" i="51"/>
  <c r="O114" i="51"/>
  <c r="N114" i="51"/>
  <c r="M114" i="51"/>
  <c r="L114" i="51"/>
  <c r="K114" i="51"/>
  <c r="J114" i="51"/>
  <c r="I114" i="51"/>
  <c r="H114" i="51"/>
  <c r="G114" i="51"/>
  <c r="F114" i="51"/>
  <c r="E114" i="51"/>
  <c r="J82" i="51"/>
  <c r="I82" i="51"/>
  <c r="H82" i="51"/>
  <c r="G82" i="51"/>
  <c r="F82" i="51"/>
  <c r="E82" i="51"/>
  <c r="E109" i="51"/>
  <c r="P81" i="51"/>
  <c r="P109" i="51"/>
  <c r="O81" i="51"/>
  <c r="N81" i="51"/>
  <c r="M81" i="51"/>
  <c r="L81" i="51"/>
  <c r="K81" i="51"/>
  <c r="J81" i="51"/>
  <c r="I81" i="51"/>
  <c r="H81" i="51"/>
  <c r="G81" i="51"/>
  <c r="F81" i="51"/>
  <c r="E81" i="51"/>
  <c r="P80" i="51"/>
  <c r="O80" i="51"/>
  <c r="N80" i="51"/>
  <c r="M80" i="51"/>
  <c r="L80" i="51"/>
  <c r="K80" i="51"/>
  <c r="J80" i="51"/>
  <c r="I80" i="51"/>
  <c r="H80" i="51"/>
  <c r="G80" i="51"/>
  <c r="F80" i="51"/>
  <c r="E80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T73" i="51"/>
  <c r="S73" i="51"/>
  <c r="R73" i="51"/>
  <c r="S72" i="51"/>
  <c r="R72" i="51"/>
  <c r="T72" i="51"/>
  <c r="S71" i="51"/>
  <c r="R71" i="51"/>
  <c r="T71" i="51"/>
  <c r="S70" i="51"/>
  <c r="R70" i="51"/>
  <c r="T70" i="51"/>
  <c r="S69" i="51"/>
  <c r="R69" i="51"/>
  <c r="T69" i="51"/>
  <c r="S68" i="51"/>
  <c r="R68" i="51"/>
  <c r="T68" i="51"/>
  <c r="S67" i="51"/>
  <c r="R67" i="51"/>
  <c r="T67" i="51"/>
  <c r="T66" i="51"/>
  <c r="S66" i="51"/>
  <c r="R66" i="51"/>
  <c r="S65" i="51"/>
  <c r="R65" i="51"/>
  <c r="T65" i="51"/>
  <c r="S64" i="51"/>
  <c r="R64" i="51"/>
  <c r="T64" i="51"/>
  <c r="S63" i="51"/>
  <c r="R63" i="51"/>
  <c r="T63" i="51"/>
  <c r="S62" i="51"/>
  <c r="R62" i="51"/>
  <c r="T62" i="51"/>
  <c r="S61" i="51"/>
  <c r="R61" i="51"/>
  <c r="T61" i="51"/>
  <c r="S60" i="51"/>
  <c r="R60" i="51"/>
  <c r="T60" i="51"/>
  <c r="S59" i="51"/>
  <c r="R59" i="51"/>
  <c r="T59" i="51"/>
  <c r="S58" i="51"/>
  <c r="R58" i="51"/>
  <c r="T58" i="51"/>
  <c r="S57" i="51"/>
  <c r="R57" i="51"/>
  <c r="T57" i="51"/>
  <c r="S56" i="51"/>
  <c r="R56" i="51"/>
  <c r="T56" i="51"/>
  <c r="S55" i="51"/>
  <c r="R55" i="51"/>
  <c r="T55" i="51"/>
  <c r="S54" i="51"/>
  <c r="R54" i="51"/>
  <c r="T54" i="51"/>
  <c r="S53" i="51"/>
  <c r="R53" i="51"/>
  <c r="T53" i="51"/>
  <c r="S52" i="51"/>
  <c r="R52" i="51"/>
  <c r="T52" i="51"/>
  <c r="S47" i="51"/>
  <c r="R47" i="51"/>
  <c r="T47" i="51"/>
  <c r="S46" i="51"/>
  <c r="R46" i="51"/>
  <c r="T46" i="51"/>
  <c r="S45" i="51"/>
  <c r="R45" i="51"/>
  <c r="T45" i="51"/>
  <c r="S44" i="51"/>
  <c r="R44" i="51"/>
  <c r="T44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S38" i="51"/>
  <c r="R38" i="51"/>
  <c r="T38" i="51"/>
  <c r="S37" i="51"/>
  <c r="R37" i="51"/>
  <c r="T37" i="51"/>
  <c r="S36" i="51"/>
  <c r="R36" i="51"/>
  <c r="T36" i="51"/>
  <c r="S35" i="51"/>
  <c r="R35" i="51"/>
  <c r="T35" i="51"/>
  <c r="S34" i="51"/>
  <c r="R34" i="51"/>
  <c r="T34" i="51"/>
  <c r="S33" i="51"/>
  <c r="R33" i="51"/>
  <c r="T33" i="51"/>
  <c r="S32" i="51"/>
  <c r="R32" i="51"/>
  <c r="T32" i="51"/>
  <c r="S31" i="51"/>
  <c r="R31" i="51"/>
  <c r="T31" i="51"/>
  <c r="S30" i="51"/>
  <c r="R30" i="51"/>
  <c r="T30" i="51"/>
  <c r="S29" i="51"/>
  <c r="R29" i="51"/>
  <c r="T29" i="51"/>
  <c r="T28" i="51"/>
  <c r="S28" i="51"/>
  <c r="R28" i="51"/>
  <c r="S27" i="51"/>
  <c r="R27" i="51"/>
  <c r="T27" i="51"/>
  <c r="S26" i="51"/>
  <c r="R26" i="51"/>
  <c r="T26" i="51"/>
  <c r="S25" i="51"/>
  <c r="R25" i="51"/>
  <c r="T25" i="51"/>
  <c r="S24" i="51"/>
  <c r="R24" i="51"/>
  <c r="T24" i="51"/>
  <c r="S23" i="51"/>
  <c r="R23" i="51"/>
  <c r="T23" i="51"/>
  <c r="S22" i="51"/>
  <c r="R22" i="51"/>
  <c r="T22" i="51"/>
  <c r="S21" i="51"/>
  <c r="R21" i="51"/>
  <c r="T21" i="51"/>
  <c r="S20" i="51"/>
  <c r="R20" i="51"/>
  <c r="T20" i="51"/>
  <c r="S19" i="51"/>
  <c r="R19" i="51"/>
  <c r="T19" i="51"/>
  <c r="S18" i="51"/>
  <c r="R18" i="51"/>
  <c r="T18" i="51"/>
  <c r="S17" i="51"/>
  <c r="R17" i="51"/>
  <c r="T17" i="51"/>
  <c r="S12" i="51"/>
  <c r="R12" i="51"/>
  <c r="T12" i="51"/>
  <c r="S11" i="51"/>
  <c r="R11" i="51"/>
  <c r="T11" i="51"/>
  <c r="S10" i="51"/>
  <c r="R10" i="51"/>
  <c r="T10" i="51"/>
  <c r="S9" i="51"/>
  <c r="R9" i="51"/>
  <c r="D110" i="50"/>
  <c r="D109" i="50"/>
  <c r="D108" i="50"/>
  <c r="D107" i="50"/>
  <c r="D106" i="50"/>
  <c r="D105" i="50"/>
  <c r="D104" i="50"/>
  <c r="D103" i="50"/>
  <c r="D102" i="50"/>
  <c r="D101" i="50"/>
  <c r="D100" i="50"/>
  <c r="D99" i="50"/>
  <c r="D98" i="50"/>
  <c r="D97" i="50"/>
  <c r="D96" i="50"/>
  <c r="D95" i="50"/>
  <c r="D94" i="50"/>
  <c r="D93" i="50"/>
  <c r="D92" i="50"/>
  <c r="D91" i="50"/>
  <c r="D90" i="50"/>
  <c r="D88" i="50"/>
  <c r="D87" i="50"/>
  <c r="D86" i="50"/>
  <c r="P110" i="52"/>
  <c r="P179" i="52"/>
  <c r="I167" i="57"/>
  <c r="F170" i="57"/>
  <c r="F171" i="57"/>
  <c r="G168" i="57"/>
  <c r="E110" i="52"/>
  <c r="I165" i="56"/>
  <c r="J164" i="56"/>
  <c r="I168" i="56"/>
  <c r="I167" i="56"/>
  <c r="N167" i="53"/>
  <c r="O167" i="53"/>
  <c r="P167" i="53"/>
  <c r="Q167" i="53"/>
  <c r="R167" i="53"/>
  <c r="F16" i="60"/>
  <c r="N110" i="52"/>
  <c r="N179" i="52"/>
  <c r="H15" i="60"/>
  <c r="AJ104" i="18"/>
  <c r="H118" i="52"/>
  <c r="G118" i="52"/>
  <c r="E118" i="52"/>
  <c r="F118" i="52"/>
  <c r="F115" i="52"/>
  <c r="H115" i="52"/>
  <c r="E115" i="52"/>
  <c r="G115" i="52"/>
  <c r="F110" i="52"/>
  <c r="F179" i="52"/>
  <c r="G117" i="52"/>
  <c r="F117" i="52"/>
  <c r="E117" i="52"/>
  <c r="H117" i="52"/>
  <c r="H116" i="52"/>
  <c r="F116" i="52"/>
  <c r="G116" i="52"/>
  <c r="E116" i="52"/>
  <c r="K144" i="54"/>
  <c r="AK111" i="18"/>
  <c r="AH111" i="18"/>
  <c r="AJ111" i="18"/>
  <c r="AE111" i="18"/>
  <c r="AG111" i="18"/>
  <c r="AF111" i="18"/>
  <c r="AI111" i="18"/>
  <c r="AB111" i="18"/>
  <c r="AD111" i="18"/>
  <c r="AC111" i="18"/>
  <c r="Z111" i="18"/>
  <c r="AA108" i="18"/>
  <c r="P145" i="53"/>
  <c r="AB108" i="18"/>
  <c r="AC108" i="18"/>
  <c r="G145" i="53"/>
  <c r="G150" i="53"/>
  <c r="Z108" i="18"/>
  <c r="AD108" i="18"/>
  <c r="AA111" i="18"/>
  <c r="AA116" i="18"/>
  <c r="Z116" i="18"/>
  <c r="E14" i="55"/>
  <c r="F14" i="55"/>
  <c r="Z99" i="18"/>
  <c r="I109" i="51"/>
  <c r="AD98" i="18"/>
  <c r="H109" i="51"/>
  <c r="AC98" i="18"/>
  <c r="E144" i="54"/>
  <c r="G144" i="54"/>
  <c r="N144" i="54"/>
  <c r="L144" i="54"/>
  <c r="L145" i="53"/>
  <c r="F145" i="53"/>
  <c r="O145" i="53"/>
  <c r="N145" i="53"/>
  <c r="K145" i="53"/>
  <c r="J145" i="53"/>
  <c r="H145" i="53"/>
  <c r="I145" i="53"/>
  <c r="E145" i="53"/>
  <c r="U46" i="52"/>
  <c r="U48" i="52"/>
  <c r="U45" i="52"/>
  <c r="J110" i="52"/>
  <c r="J179" i="52"/>
  <c r="I110" i="52"/>
  <c r="I179" i="52"/>
  <c r="AC104" i="18"/>
  <c r="O110" i="52"/>
  <c r="K110" i="52"/>
  <c r="K179" i="52"/>
  <c r="O109" i="51"/>
  <c r="G109" i="51"/>
  <c r="AB98" i="18"/>
  <c r="N109" i="51"/>
  <c r="H110" i="52"/>
  <c r="H179" i="52"/>
  <c r="AB104" i="18"/>
  <c r="G110" i="52"/>
  <c r="G179" i="52"/>
  <c r="AA104" i="18"/>
  <c r="L110" i="52"/>
  <c r="L179" i="52"/>
  <c r="M110" i="52"/>
  <c r="U47" i="52"/>
  <c r="H144" i="51"/>
  <c r="I144" i="51"/>
  <c r="J144" i="54"/>
  <c r="I144" i="54"/>
  <c r="M144" i="54"/>
  <c r="F144" i="54"/>
  <c r="S40" i="52"/>
  <c r="T40" i="52"/>
  <c r="S75" i="52"/>
  <c r="T45" i="52"/>
  <c r="T75" i="52"/>
  <c r="S74" i="51"/>
  <c r="J109" i="51"/>
  <c r="F109" i="51"/>
  <c r="O144" i="51"/>
  <c r="K109" i="51"/>
  <c r="P144" i="51"/>
  <c r="J144" i="51"/>
  <c r="J154" i="51"/>
  <c r="J163" i="51"/>
  <c r="K144" i="51"/>
  <c r="K155" i="51"/>
  <c r="Q155" i="51"/>
  <c r="E144" i="51"/>
  <c r="R39" i="51"/>
  <c r="G144" i="51"/>
  <c r="S39" i="51"/>
  <c r="F144" i="51"/>
  <c r="M144" i="51"/>
  <c r="H144" i="54"/>
  <c r="P144" i="54"/>
  <c r="O144" i="54"/>
  <c r="M145" i="53"/>
  <c r="O116" i="52"/>
  <c r="U23" i="52"/>
  <c r="U40" i="52"/>
  <c r="P116" i="52"/>
  <c r="N144" i="51"/>
  <c r="L144" i="51"/>
  <c r="M109" i="51"/>
  <c r="L109" i="51"/>
  <c r="Q158" i="51"/>
  <c r="N163" i="51"/>
  <c r="Q159" i="51"/>
  <c r="O163" i="51"/>
  <c r="Q160" i="51"/>
  <c r="P163" i="51"/>
  <c r="M163" i="51"/>
  <c r="Q157" i="51"/>
  <c r="T74" i="51"/>
  <c r="Q156" i="51"/>
  <c r="L163" i="51"/>
  <c r="R74" i="51"/>
  <c r="T9" i="51"/>
  <c r="T39" i="51"/>
  <c r="Q161" i="26"/>
  <c r="AH104" i="18"/>
  <c r="F15" i="60"/>
  <c r="J167" i="57"/>
  <c r="H168" i="57"/>
  <c r="G170" i="57"/>
  <c r="G171" i="57"/>
  <c r="Z104" i="18"/>
  <c r="F202" i="52"/>
  <c r="E179" i="52"/>
  <c r="Y104" i="18"/>
  <c r="E202" i="52"/>
  <c r="J165" i="56"/>
  <c r="R144" i="54"/>
  <c r="K164" i="56"/>
  <c r="J168" i="56"/>
  <c r="J167" i="56"/>
  <c r="G163" i="53"/>
  <c r="B150" i="53"/>
  <c r="M179" i="52"/>
  <c r="AU116" i="18"/>
  <c r="K145" i="52"/>
  <c r="G15" i="60"/>
  <c r="AI104" i="18"/>
  <c r="AD104" i="18"/>
  <c r="B15" i="60"/>
  <c r="C15" i="60"/>
  <c r="AE104" i="18"/>
  <c r="D15" i="60"/>
  <c r="AF104" i="18"/>
  <c r="AD97" i="18"/>
  <c r="Q163" i="53"/>
  <c r="AC97" i="18"/>
  <c r="F200" i="54"/>
  <c r="R200" i="54"/>
  <c r="G163" i="51"/>
  <c r="AB97" i="18"/>
  <c r="AA109" i="18"/>
  <c r="AU109" i="18"/>
  <c r="AP98" i="18"/>
  <c r="AR98" i="18"/>
  <c r="AA97" i="18"/>
  <c r="U75" i="52"/>
  <c r="K163" i="51"/>
  <c r="Q151" i="51"/>
  <c r="E145" i="52"/>
  <c r="G145" i="52"/>
  <c r="O145" i="52"/>
  <c r="I145" i="52"/>
  <c r="Q154" i="51"/>
  <c r="I145" i="51"/>
  <c r="I146" i="51"/>
  <c r="J145" i="52"/>
  <c r="F145" i="52"/>
  <c r="N145" i="52"/>
  <c r="M145" i="52"/>
  <c r="H145" i="52"/>
  <c r="P145" i="52"/>
  <c r="L145" i="52"/>
  <c r="S93" i="23"/>
  <c r="S92" i="23"/>
  <c r="S91" i="23"/>
  <c r="S90" i="23"/>
  <c r="S89" i="23"/>
  <c r="S87" i="23"/>
  <c r="S86" i="23"/>
  <c r="S85" i="23"/>
  <c r="S84" i="23"/>
  <c r="S83" i="23"/>
  <c r="S82" i="23"/>
  <c r="S81" i="23"/>
  <c r="S80" i="23"/>
  <c r="S78" i="23"/>
  <c r="S77" i="23"/>
  <c r="S76" i="23"/>
  <c r="S75" i="23"/>
  <c r="S74" i="23"/>
  <c r="S73" i="23"/>
  <c r="S72" i="23"/>
  <c r="S71" i="23"/>
  <c r="S70" i="23"/>
  <c r="S69" i="23"/>
  <c r="S68" i="23"/>
  <c r="S67" i="23"/>
  <c r="S66" i="23"/>
  <c r="S65" i="23"/>
  <c r="S64" i="23"/>
  <c r="S63" i="23"/>
  <c r="S62" i="23"/>
  <c r="S61" i="23"/>
  <c r="S60" i="23"/>
  <c r="S59" i="23"/>
  <c r="S58" i="23"/>
  <c r="S57" i="23"/>
  <c r="S56" i="23"/>
  <c r="S55" i="23"/>
  <c r="K167" i="57"/>
  <c r="I168" i="57"/>
  <c r="H170" i="57"/>
  <c r="H171" i="57"/>
  <c r="G202" i="52"/>
  <c r="E205" i="52"/>
  <c r="E206" i="52"/>
  <c r="E15" i="60"/>
  <c r="AG104" i="18"/>
  <c r="K165" i="56"/>
  <c r="L164" i="56"/>
  <c r="K168" i="56"/>
  <c r="K167" i="56"/>
  <c r="E202" i="54"/>
  <c r="G168" i="53"/>
  <c r="H168" i="53"/>
  <c r="I168" i="53"/>
  <c r="J168" i="53"/>
  <c r="K168" i="53"/>
  <c r="L168" i="53"/>
  <c r="M168" i="53"/>
  <c r="N168" i="53"/>
  <c r="R183" i="52"/>
  <c r="R197" i="52"/>
  <c r="F197" i="52"/>
  <c r="I163" i="51"/>
  <c r="Q153" i="51"/>
  <c r="Q152" i="51"/>
  <c r="H163" i="51"/>
  <c r="AC99" i="18"/>
  <c r="AA112" i="18"/>
  <c r="AU112" i="18"/>
  <c r="E18" i="55"/>
  <c r="F18" i="55"/>
  <c r="AB99" i="18"/>
  <c r="AR97" i="18"/>
  <c r="AP97" i="18"/>
  <c r="F163" i="51"/>
  <c r="Q150" i="51"/>
  <c r="L158" i="40"/>
  <c r="K158" i="40"/>
  <c r="J158" i="40"/>
  <c r="I158" i="40"/>
  <c r="H158" i="40"/>
  <c r="G158" i="40"/>
  <c r="F158" i="40"/>
  <c r="L157" i="40"/>
  <c r="K157" i="40"/>
  <c r="J157" i="40"/>
  <c r="I157" i="40"/>
  <c r="H157" i="40"/>
  <c r="G157" i="40"/>
  <c r="F157" i="40"/>
  <c r="L156" i="40"/>
  <c r="K156" i="40"/>
  <c r="J156" i="40"/>
  <c r="I156" i="40"/>
  <c r="H156" i="40"/>
  <c r="G156" i="40"/>
  <c r="F156" i="40"/>
  <c r="L155" i="40"/>
  <c r="K155" i="40"/>
  <c r="J155" i="40"/>
  <c r="I155" i="40"/>
  <c r="H155" i="40"/>
  <c r="G155" i="40"/>
  <c r="F155" i="40"/>
  <c r="L154" i="40"/>
  <c r="K154" i="40"/>
  <c r="J154" i="40"/>
  <c r="I154" i="40"/>
  <c r="H154" i="40"/>
  <c r="G154" i="40"/>
  <c r="F154" i="40"/>
  <c r="L153" i="40"/>
  <c r="K153" i="40"/>
  <c r="J153" i="40"/>
  <c r="I153" i="40"/>
  <c r="H153" i="40"/>
  <c r="G153" i="40"/>
  <c r="F153" i="40"/>
  <c r="L152" i="40"/>
  <c r="K152" i="40"/>
  <c r="J152" i="40"/>
  <c r="I152" i="40"/>
  <c r="H152" i="40"/>
  <c r="G152" i="40"/>
  <c r="F152" i="40"/>
  <c r="L151" i="40"/>
  <c r="K151" i="40"/>
  <c r="J151" i="40"/>
  <c r="I151" i="40"/>
  <c r="H151" i="40"/>
  <c r="G151" i="40"/>
  <c r="F151" i="40"/>
  <c r="L150" i="40"/>
  <c r="K150" i="40"/>
  <c r="J150" i="40"/>
  <c r="I150" i="40"/>
  <c r="H150" i="40"/>
  <c r="G150" i="40"/>
  <c r="F150" i="40"/>
  <c r="L149" i="40"/>
  <c r="K149" i="40"/>
  <c r="J149" i="40"/>
  <c r="I149" i="40"/>
  <c r="H149" i="40"/>
  <c r="G149" i="40"/>
  <c r="F149" i="40"/>
  <c r="L148" i="40"/>
  <c r="K148" i="40"/>
  <c r="J148" i="40"/>
  <c r="I148" i="40"/>
  <c r="H148" i="40"/>
  <c r="G148" i="40"/>
  <c r="F148" i="40"/>
  <c r="L147" i="40"/>
  <c r="K147" i="40"/>
  <c r="J147" i="40"/>
  <c r="I147" i="40"/>
  <c r="H147" i="40"/>
  <c r="G147" i="40"/>
  <c r="F147" i="40"/>
  <c r="L146" i="40"/>
  <c r="K146" i="40"/>
  <c r="J146" i="40"/>
  <c r="I146" i="40"/>
  <c r="H146" i="40"/>
  <c r="G146" i="40"/>
  <c r="F146" i="40"/>
  <c r="L145" i="40"/>
  <c r="K145" i="40"/>
  <c r="J145" i="40"/>
  <c r="I145" i="40"/>
  <c r="H145" i="40"/>
  <c r="G145" i="40"/>
  <c r="F145" i="40"/>
  <c r="L144" i="40"/>
  <c r="K144" i="40"/>
  <c r="J144" i="40"/>
  <c r="I144" i="40"/>
  <c r="H144" i="40"/>
  <c r="G144" i="40"/>
  <c r="F144" i="40"/>
  <c r="L143" i="40"/>
  <c r="K143" i="40"/>
  <c r="J143" i="40"/>
  <c r="I143" i="40"/>
  <c r="H143" i="40"/>
  <c r="G143" i="40"/>
  <c r="F143" i="40"/>
  <c r="L142" i="40"/>
  <c r="K142" i="40"/>
  <c r="J142" i="40"/>
  <c r="I142" i="40"/>
  <c r="H142" i="40"/>
  <c r="G142" i="40"/>
  <c r="F142" i="40"/>
  <c r="L141" i="40"/>
  <c r="K141" i="40"/>
  <c r="J141" i="40"/>
  <c r="I141" i="40"/>
  <c r="H141" i="40"/>
  <c r="G141" i="40"/>
  <c r="F141" i="40"/>
  <c r="L140" i="40"/>
  <c r="K140" i="40"/>
  <c r="J140" i="40"/>
  <c r="I140" i="40"/>
  <c r="H140" i="40"/>
  <c r="G140" i="40"/>
  <c r="F140" i="40"/>
  <c r="L139" i="40"/>
  <c r="K139" i="40"/>
  <c r="J139" i="40"/>
  <c r="I139" i="40"/>
  <c r="H139" i="40"/>
  <c r="G139" i="40"/>
  <c r="F139" i="40"/>
  <c r="L138" i="40"/>
  <c r="K138" i="40"/>
  <c r="J138" i="40"/>
  <c r="I138" i="40"/>
  <c r="H138" i="40"/>
  <c r="G138" i="40"/>
  <c r="F138" i="40"/>
  <c r="L137" i="40"/>
  <c r="K137" i="40"/>
  <c r="J137" i="40"/>
  <c r="I137" i="40"/>
  <c r="H137" i="40"/>
  <c r="G137" i="40"/>
  <c r="F137" i="40"/>
  <c r="L136" i="40"/>
  <c r="K136" i="40"/>
  <c r="J136" i="40"/>
  <c r="I136" i="40"/>
  <c r="H136" i="40"/>
  <c r="G136" i="40"/>
  <c r="F136" i="40"/>
  <c r="L135" i="40"/>
  <c r="K135" i="40"/>
  <c r="J135" i="40"/>
  <c r="I135" i="40"/>
  <c r="H135" i="40"/>
  <c r="G135" i="40"/>
  <c r="F135" i="40"/>
  <c r="L134" i="40"/>
  <c r="K134" i="40"/>
  <c r="J134" i="40"/>
  <c r="I134" i="40"/>
  <c r="H134" i="40"/>
  <c r="G134" i="40"/>
  <c r="F134" i="40"/>
  <c r="L133" i="40"/>
  <c r="K133" i="40"/>
  <c r="J133" i="40"/>
  <c r="I133" i="40"/>
  <c r="H133" i="40"/>
  <c r="G133" i="40"/>
  <c r="F133" i="40"/>
  <c r="L132" i="40"/>
  <c r="K132" i="40"/>
  <c r="J132" i="40"/>
  <c r="I132" i="40"/>
  <c r="H132" i="40"/>
  <c r="G132" i="40"/>
  <c r="F132" i="40"/>
  <c r="L131" i="40"/>
  <c r="K131" i="40"/>
  <c r="J131" i="40"/>
  <c r="I131" i="40"/>
  <c r="H131" i="40"/>
  <c r="G131" i="40"/>
  <c r="F131" i="40"/>
  <c r="L130" i="40"/>
  <c r="K130" i="40"/>
  <c r="J130" i="40"/>
  <c r="I130" i="40"/>
  <c r="H130" i="40"/>
  <c r="G130" i="40"/>
  <c r="F130" i="40"/>
  <c r="L129" i="40"/>
  <c r="K129" i="40"/>
  <c r="J129" i="40"/>
  <c r="I129" i="40"/>
  <c r="H129" i="40"/>
  <c r="G129" i="40"/>
  <c r="F129" i="40"/>
  <c r="L128" i="40"/>
  <c r="K128" i="40"/>
  <c r="J128" i="40"/>
  <c r="I128" i="40"/>
  <c r="H128" i="40"/>
  <c r="G128" i="40"/>
  <c r="D147" i="50"/>
  <c r="C147" i="50"/>
  <c r="B147" i="50"/>
  <c r="A147" i="50"/>
  <c r="D146" i="50"/>
  <c r="C146" i="50"/>
  <c r="B146" i="50"/>
  <c r="A146" i="50"/>
  <c r="D145" i="50"/>
  <c r="C145" i="50"/>
  <c r="B145" i="50"/>
  <c r="A145" i="50"/>
  <c r="D144" i="50"/>
  <c r="C144" i="50"/>
  <c r="B144" i="50"/>
  <c r="A144" i="50"/>
  <c r="D143" i="50"/>
  <c r="C143" i="50"/>
  <c r="B143" i="50"/>
  <c r="A143" i="50"/>
  <c r="D142" i="50"/>
  <c r="C142" i="50"/>
  <c r="B142" i="50"/>
  <c r="A142" i="50"/>
  <c r="D141" i="50"/>
  <c r="C141" i="50"/>
  <c r="B141" i="50"/>
  <c r="A141" i="50"/>
  <c r="D140" i="50"/>
  <c r="C140" i="50"/>
  <c r="B140" i="50"/>
  <c r="A140" i="50"/>
  <c r="D139" i="50"/>
  <c r="C139" i="50"/>
  <c r="B139" i="50"/>
  <c r="A139" i="50"/>
  <c r="D138" i="50"/>
  <c r="C138" i="50"/>
  <c r="B138" i="50"/>
  <c r="A138" i="50"/>
  <c r="D137" i="50"/>
  <c r="C137" i="50"/>
  <c r="B137" i="50"/>
  <c r="A137" i="50"/>
  <c r="D136" i="50"/>
  <c r="C136" i="50"/>
  <c r="B136" i="50"/>
  <c r="A136" i="50"/>
  <c r="D135" i="50"/>
  <c r="C135" i="50"/>
  <c r="B135" i="50"/>
  <c r="A135" i="50"/>
  <c r="D134" i="50"/>
  <c r="C134" i="50"/>
  <c r="B134" i="50"/>
  <c r="A134" i="50"/>
  <c r="D133" i="50"/>
  <c r="C133" i="50"/>
  <c r="B133" i="50"/>
  <c r="A133" i="50"/>
  <c r="D132" i="50"/>
  <c r="C132" i="50"/>
  <c r="B132" i="50"/>
  <c r="A132" i="50"/>
  <c r="D131" i="50"/>
  <c r="C131" i="50"/>
  <c r="B131" i="50"/>
  <c r="A131" i="50"/>
  <c r="D130" i="50"/>
  <c r="C130" i="50"/>
  <c r="B130" i="50"/>
  <c r="A130" i="50"/>
  <c r="D129" i="50"/>
  <c r="C129" i="50"/>
  <c r="B129" i="50"/>
  <c r="A129" i="50"/>
  <c r="D128" i="50"/>
  <c r="C128" i="50"/>
  <c r="B128" i="50"/>
  <c r="A128" i="50"/>
  <c r="D127" i="50"/>
  <c r="C127" i="50"/>
  <c r="B127" i="50"/>
  <c r="A127" i="50"/>
  <c r="D126" i="50"/>
  <c r="C126" i="50"/>
  <c r="B126" i="50"/>
  <c r="A126" i="50"/>
  <c r="D125" i="50"/>
  <c r="C125" i="50"/>
  <c r="B125" i="50"/>
  <c r="A125" i="50"/>
  <c r="D124" i="50"/>
  <c r="C124" i="50"/>
  <c r="B124" i="50"/>
  <c r="A124" i="50"/>
  <c r="D123" i="50"/>
  <c r="C123" i="50"/>
  <c r="B123" i="50"/>
  <c r="A123" i="50"/>
  <c r="D122" i="50"/>
  <c r="C122" i="50"/>
  <c r="B122" i="50"/>
  <c r="A122" i="50"/>
  <c r="D121" i="50"/>
  <c r="C121" i="50"/>
  <c r="B121" i="50"/>
  <c r="A12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8" i="50"/>
  <c r="B88" i="50"/>
  <c r="A88" i="50"/>
  <c r="C87" i="50"/>
  <c r="B87" i="50"/>
  <c r="A87" i="50"/>
  <c r="C86" i="50"/>
  <c r="B86" i="50"/>
  <c r="A86" i="50"/>
  <c r="D84" i="50"/>
  <c r="C84" i="50"/>
  <c r="B84" i="50"/>
  <c r="A84" i="50"/>
  <c r="K147" i="50"/>
  <c r="J145" i="50"/>
  <c r="J144" i="50"/>
  <c r="I143" i="50"/>
  <c r="J140" i="50"/>
  <c r="K139" i="50"/>
  <c r="K137" i="50"/>
  <c r="G136" i="50"/>
  <c r="F135" i="50"/>
  <c r="I132" i="50"/>
  <c r="G131" i="50"/>
  <c r="J129" i="50"/>
  <c r="H128" i="50"/>
  <c r="I127" i="50"/>
  <c r="J124" i="50"/>
  <c r="K123" i="50"/>
  <c r="K122" i="50"/>
  <c r="G121" i="50"/>
  <c r="K146" i="50"/>
  <c r="K145" i="50"/>
  <c r="K144" i="50"/>
  <c r="K143" i="50"/>
  <c r="K142" i="50"/>
  <c r="K141" i="50"/>
  <c r="K140" i="50"/>
  <c r="K138" i="50"/>
  <c r="K134" i="50"/>
  <c r="K133" i="50"/>
  <c r="K130" i="50"/>
  <c r="K129" i="50"/>
  <c r="K128" i="50"/>
  <c r="K127" i="50"/>
  <c r="K126" i="50"/>
  <c r="K125" i="50"/>
  <c r="K124" i="50"/>
  <c r="K110" i="50"/>
  <c r="K109" i="50"/>
  <c r="K108" i="50"/>
  <c r="K107" i="50"/>
  <c r="K106" i="50"/>
  <c r="K105" i="50"/>
  <c r="K104" i="50"/>
  <c r="K103" i="50"/>
  <c r="K102" i="50"/>
  <c r="K101" i="50"/>
  <c r="K100" i="50"/>
  <c r="K99" i="50"/>
  <c r="K98" i="50"/>
  <c r="K97" i="50"/>
  <c r="K96" i="50"/>
  <c r="K95" i="50"/>
  <c r="K94" i="50"/>
  <c r="K93" i="50"/>
  <c r="K92" i="50"/>
  <c r="K91" i="50"/>
  <c r="K90" i="50"/>
  <c r="K88" i="50"/>
  <c r="K87" i="50"/>
  <c r="K86" i="50"/>
  <c r="K84" i="50"/>
  <c r="K42" i="50"/>
  <c r="J147" i="50"/>
  <c r="J146" i="50"/>
  <c r="J142" i="50"/>
  <c r="J141" i="50"/>
  <c r="J138" i="50"/>
  <c r="J137" i="50"/>
  <c r="J136" i="50"/>
  <c r="J134" i="50"/>
  <c r="J133" i="50"/>
  <c r="J132" i="50"/>
  <c r="J131" i="50"/>
  <c r="J130" i="50"/>
  <c r="J126" i="50"/>
  <c r="J125" i="50"/>
  <c r="J122" i="50"/>
  <c r="J121" i="50"/>
  <c r="J110" i="50"/>
  <c r="J109" i="50"/>
  <c r="J108" i="50"/>
  <c r="J107" i="50"/>
  <c r="J106" i="50"/>
  <c r="J105" i="50"/>
  <c r="J104" i="50"/>
  <c r="J103" i="50"/>
  <c r="J102" i="50"/>
  <c r="J101" i="50"/>
  <c r="J100" i="50"/>
  <c r="J99" i="50"/>
  <c r="J98" i="50"/>
  <c r="J97" i="50"/>
  <c r="J96" i="50"/>
  <c r="J95" i="50"/>
  <c r="J94" i="50"/>
  <c r="J93" i="50"/>
  <c r="J92" i="50"/>
  <c r="J91" i="50"/>
  <c r="J90" i="50"/>
  <c r="J88" i="50"/>
  <c r="J87" i="50"/>
  <c r="J86" i="50"/>
  <c r="J84" i="50"/>
  <c r="J42" i="50"/>
  <c r="I146" i="50"/>
  <c r="H146" i="50"/>
  <c r="G146" i="50"/>
  <c r="F146" i="50"/>
  <c r="E146" i="50"/>
  <c r="I145" i="50"/>
  <c r="H145" i="50"/>
  <c r="G145" i="50"/>
  <c r="F145" i="50"/>
  <c r="E145" i="50"/>
  <c r="G144" i="50"/>
  <c r="F144" i="50"/>
  <c r="E144" i="50"/>
  <c r="H143" i="50"/>
  <c r="G143" i="50"/>
  <c r="F143" i="50"/>
  <c r="E143" i="50"/>
  <c r="I142" i="50"/>
  <c r="H142" i="50"/>
  <c r="G142" i="50"/>
  <c r="F142" i="50"/>
  <c r="E142" i="50"/>
  <c r="I141" i="50"/>
  <c r="H141" i="50"/>
  <c r="G141" i="50"/>
  <c r="F141" i="50"/>
  <c r="E141" i="50"/>
  <c r="I140" i="50"/>
  <c r="H140" i="50"/>
  <c r="G140" i="50"/>
  <c r="F140" i="50"/>
  <c r="E140" i="50"/>
  <c r="I139" i="50"/>
  <c r="I138" i="50"/>
  <c r="H138" i="50"/>
  <c r="G138" i="50"/>
  <c r="F138" i="50"/>
  <c r="E138" i="50"/>
  <c r="I137" i="50"/>
  <c r="H137" i="50"/>
  <c r="G137" i="50"/>
  <c r="F137" i="50"/>
  <c r="E137" i="50"/>
  <c r="I136" i="50"/>
  <c r="H136" i="50"/>
  <c r="I134" i="50"/>
  <c r="H134" i="50"/>
  <c r="G134" i="50"/>
  <c r="F134" i="50"/>
  <c r="E134" i="50"/>
  <c r="I133" i="50"/>
  <c r="H133" i="50"/>
  <c r="G133" i="50"/>
  <c r="F133" i="50"/>
  <c r="E133" i="50"/>
  <c r="I130" i="50"/>
  <c r="H130" i="50"/>
  <c r="G130" i="50"/>
  <c r="F130" i="50"/>
  <c r="E130" i="50"/>
  <c r="I129" i="50"/>
  <c r="H129" i="50"/>
  <c r="G129" i="50"/>
  <c r="F129" i="50"/>
  <c r="E129" i="50"/>
  <c r="G128" i="50"/>
  <c r="F128" i="50"/>
  <c r="E128" i="50"/>
  <c r="H127" i="50"/>
  <c r="G127" i="50"/>
  <c r="F127" i="50"/>
  <c r="E127" i="50"/>
  <c r="I126" i="50"/>
  <c r="H126" i="50"/>
  <c r="G126" i="50"/>
  <c r="F126" i="50"/>
  <c r="E126" i="50"/>
  <c r="I125" i="50"/>
  <c r="H125" i="50"/>
  <c r="G125" i="50"/>
  <c r="F125" i="50"/>
  <c r="E125" i="50"/>
  <c r="I124" i="50"/>
  <c r="H124" i="50"/>
  <c r="G124" i="50"/>
  <c r="F124" i="50"/>
  <c r="E124" i="50"/>
  <c r="I123" i="50"/>
  <c r="I122" i="50"/>
  <c r="H122" i="50"/>
  <c r="G122" i="50"/>
  <c r="F122" i="50"/>
  <c r="E122" i="50"/>
  <c r="I121" i="50"/>
  <c r="H121" i="50"/>
  <c r="I110" i="50"/>
  <c r="H110" i="50"/>
  <c r="G110" i="50"/>
  <c r="F110" i="50"/>
  <c r="E110" i="50"/>
  <c r="I109" i="50"/>
  <c r="H109" i="50"/>
  <c r="G109" i="50"/>
  <c r="F109" i="50"/>
  <c r="E109" i="50"/>
  <c r="I108" i="50"/>
  <c r="H108" i="50"/>
  <c r="G108" i="50"/>
  <c r="F108" i="50"/>
  <c r="E108" i="50"/>
  <c r="I107" i="50"/>
  <c r="H107" i="50"/>
  <c r="G107" i="50"/>
  <c r="F107" i="50"/>
  <c r="E107" i="50"/>
  <c r="I106" i="50"/>
  <c r="H106" i="50"/>
  <c r="G106" i="50"/>
  <c r="F106" i="50"/>
  <c r="E106" i="50"/>
  <c r="I105" i="50"/>
  <c r="H105" i="50"/>
  <c r="G105" i="50"/>
  <c r="F105" i="50"/>
  <c r="E105" i="50"/>
  <c r="I104" i="50"/>
  <c r="H104" i="50"/>
  <c r="G104" i="50"/>
  <c r="F104" i="50"/>
  <c r="E104" i="50"/>
  <c r="I103" i="50"/>
  <c r="H103" i="50"/>
  <c r="G103" i="50"/>
  <c r="F103" i="50"/>
  <c r="E103" i="50"/>
  <c r="I102" i="50"/>
  <c r="H102" i="50"/>
  <c r="G102" i="50"/>
  <c r="F102" i="50"/>
  <c r="E102" i="50"/>
  <c r="I101" i="50"/>
  <c r="H101" i="50"/>
  <c r="G101" i="50"/>
  <c r="F101" i="50"/>
  <c r="E101" i="50"/>
  <c r="I100" i="50"/>
  <c r="H100" i="50"/>
  <c r="G100" i="50"/>
  <c r="F100" i="50"/>
  <c r="E100" i="50"/>
  <c r="I99" i="50"/>
  <c r="H99" i="50"/>
  <c r="G99" i="50"/>
  <c r="F99" i="50"/>
  <c r="E99" i="50"/>
  <c r="I98" i="50"/>
  <c r="H98" i="50"/>
  <c r="G98" i="50"/>
  <c r="F98" i="50"/>
  <c r="E98" i="50"/>
  <c r="I97" i="50"/>
  <c r="H97" i="50"/>
  <c r="G97" i="50"/>
  <c r="F97" i="50"/>
  <c r="E97" i="50"/>
  <c r="I96" i="50"/>
  <c r="H96" i="50"/>
  <c r="G96" i="50"/>
  <c r="F96" i="50"/>
  <c r="E96" i="50"/>
  <c r="I95" i="50"/>
  <c r="H95" i="50"/>
  <c r="G95" i="50"/>
  <c r="F95" i="50"/>
  <c r="E95" i="50"/>
  <c r="I94" i="50"/>
  <c r="H94" i="50"/>
  <c r="G94" i="50"/>
  <c r="F94" i="50"/>
  <c r="E94" i="50"/>
  <c r="I93" i="50"/>
  <c r="H93" i="50"/>
  <c r="G93" i="50"/>
  <c r="F93" i="50"/>
  <c r="E93" i="50"/>
  <c r="I92" i="50"/>
  <c r="H92" i="50"/>
  <c r="G92" i="50"/>
  <c r="F92" i="50"/>
  <c r="E92" i="50"/>
  <c r="I91" i="50"/>
  <c r="H91" i="50"/>
  <c r="G91" i="50"/>
  <c r="F91" i="50"/>
  <c r="E91" i="50"/>
  <c r="I90" i="50"/>
  <c r="H90" i="50"/>
  <c r="G90" i="50"/>
  <c r="F90" i="50"/>
  <c r="E90" i="50"/>
  <c r="I88" i="50"/>
  <c r="H88" i="50"/>
  <c r="G88" i="50"/>
  <c r="F88" i="50"/>
  <c r="E88" i="50"/>
  <c r="I87" i="50"/>
  <c r="H87" i="50"/>
  <c r="G87" i="50"/>
  <c r="F87" i="50"/>
  <c r="E87" i="50"/>
  <c r="I86" i="50"/>
  <c r="H86" i="50"/>
  <c r="G86" i="50"/>
  <c r="F86" i="50"/>
  <c r="E86" i="50"/>
  <c r="I84" i="50"/>
  <c r="H84" i="50"/>
  <c r="G84" i="50"/>
  <c r="F84" i="50"/>
  <c r="E84" i="50"/>
  <c r="I42" i="50"/>
  <c r="H42" i="50"/>
  <c r="G42" i="50"/>
  <c r="F42" i="50"/>
  <c r="E42" i="50"/>
  <c r="J117" i="44"/>
  <c r="I117" i="44"/>
  <c r="H117" i="44"/>
  <c r="G117" i="44"/>
  <c r="F117" i="44"/>
  <c r="E117" i="44"/>
  <c r="J82" i="44"/>
  <c r="I82" i="44"/>
  <c r="H82" i="44"/>
  <c r="G82" i="44"/>
  <c r="F82" i="44"/>
  <c r="E82" i="44"/>
  <c r="H46" i="45"/>
  <c r="L167" i="57"/>
  <c r="J168" i="57"/>
  <c r="I170" i="57"/>
  <c r="I171" i="57"/>
  <c r="H202" i="52"/>
  <c r="L165" i="56"/>
  <c r="M164" i="56"/>
  <c r="L168" i="56"/>
  <c r="L167" i="56"/>
  <c r="Q163" i="51"/>
  <c r="Z105" i="18"/>
  <c r="AU105" i="18"/>
  <c r="E16" i="55"/>
  <c r="F16" i="55"/>
  <c r="AD99" i="18"/>
  <c r="F116" i="50"/>
  <c r="G116" i="50"/>
  <c r="H116" i="50"/>
  <c r="K116" i="50"/>
  <c r="I116" i="50"/>
  <c r="J116" i="50"/>
  <c r="AA99" i="18"/>
  <c r="AU99" i="18"/>
  <c r="I144" i="50"/>
  <c r="F132" i="50"/>
  <c r="E131" i="50"/>
  <c r="H147" i="50"/>
  <c r="K131" i="50"/>
  <c r="I131" i="50"/>
  <c r="I147" i="50"/>
  <c r="J139" i="50"/>
  <c r="E132" i="50"/>
  <c r="G135" i="50"/>
  <c r="G132" i="50"/>
  <c r="H135" i="50"/>
  <c r="K135" i="50"/>
  <c r="J135" i="50"/>
  <c r="E135" i="50"/>
  <c r="H144" i="50"/>
  <c r="I128" i="50"/>
  <c r="E123" i="50"/>
  <c r="H132" i="50"/>
  <c r="I135" i="50"/>
  <c r="E139" i="50"/>
  <c r="J127" i="50"/>
  <c r="J143" i="50"/>
  <c r="K121" i="50"/>
  <c r="K136" i="50"/>
  <c r="K132" i="50"/>
  <c r="E121" i="50"/>
  <c r="F123" i="50"/>
  <c r="E136" i="50"/>
  <c r="F139" i="50"/>
  <c r="J128" i="50"/>
  <c r="E147" i="50"/>
  <c r="F131" i="50"/>
  <c r="F147" i="50"/>
  <c r="G147" i="50"/>
  <c r="H131" i="50"/>
  <c r="J123" i="50"/>
  <c r="F121" i="50"/>
  <c r="G123" i="50"/>
  <c r="G153" i="50"/>
  <c r="F136" i="50"/>
  <c r="G139" i="50"/>
  <c r="H123" i="50"/>
  <c r="H139" i="50"/>
  <c r="E116" i="50"/>
  <c r="M167" i="57"/>
  <c r="K168" i="57"/>
  <c r="J171" i="57"/>
  <c r="J170" i="57"/>
  <c r="G203" i="52"/>
  <c r="F206" i="52"/>
  <c r="F205" i="52"/>
  <c r="I202" i="52"/>
  <c r="M165" i="56"/>
  <c r="N164" i="56"/>
  <c r="M167" i="56"/>
  <c r="M168" i="56"/>
  <c r="I153" i="50"/>
  <c r="J153" i="50"/>
  <c r="H153" i="50"/>
  <c r="K153" i="50"/>
  <c r="F153" i="50"/>
  <c r="Z46" i="18"/>
  <c r="AA46" i="18"/>
  <c r="Y46" i="18"/>
  <c r="AC46" i="18"/>
  <c r="AB46" i="18"/>
  <c r="AP99" i="18"/>
  <c r="AR99" i="18"/>
  <c r="E153" i="50"/>
  <c r="P82" i="49"/>
  <c r="O82" i="49"/>
  <c r="N82" i="49"/>
  <c r="M82" i="49"/>
  <c r="L82" i="49"/>
  <c r="K82" i="49"/>
  <c r="J82" i="49"/>
  <c r="I82" i="49"/>
  <c r="H82" i="49"/>
  <c r="G82" i="49"/>
  <c r="F82" i="49"/>
  <c r="E82" i="49"/>
  <c r="E117" i="49"/>
  <c r="D117" i="49"/>
  <c r="C117" i="49"/>
  <c r="B117" i="49"/>
  <c r="A117" i="49"/>
  <c r="D116" i="49"/>
  <c r="C116" i="49"/>
  <c r="B116" i="49"/>
  <c r="A116" i="49"/>
  <c r="D115" i="49"/>
  <c r="C115" i="49"/>
  <c r="B115" i="49"/>
  <c r="A115" i="49"/>
  <c r="D114" i="49"/>
  <c r="C114" i="49"/>
  <c r="B114" i="49"/>
  <c r="A114" i="49"/>
  <c r="D82" i="49"/>
  <c r="C82" i="49"/>
  <c r="B82" i="49"/>
  <c r="A82" i="49"/>
  <c r="D81" i="49"/>
  <c r="C81" i="49"/>
  <c r="B81" i="49"/>
  <c r="A81" i="49"/>
  <c r="D80" i="49"/>
  <c r="C80" i="49"/>
  <c r="B80" i="49"/>
  <c r="A80" i="49"/>
  <c r="D79" i="49"/>
  <c r="C79" i="49"/>
  <c r="B79" i="49"/>
  <c r="A79" i="49"/>
  <c r="D47" i="49"/>
  <c r="C47" i="49"/>
  <c r="B47" i="49"/>
  <c r="A47" i="49"/>
  <c r="D46" i="49"/>
  <c r="C46" i="49"/>
  <c r="B46" i="49"/>
  <c r="A46" i="49"/>
  <c r="D45" i="49"/>
  <c r="C45" i="49"/>
  <c r="B45" i="49"/>
  <c r="A45" i="49"/>
  <c r="D44" i="49"/>
  <c r="C44" i="49"/>
  <c r="B44" i="49"/>
  <c r="N167" i="57"/>
  <c r="L168" i="57"/>
  <c r="K171" i="57"/>
  <c r="K170" i="57"/>
  <c r="H203" i="52"/>
  <c r="G206" i="52"/>
  <c r="G205" i="52"/>
  <c r="J202" i="52"/>
  <c r="N165" i="56"/>
  <c r="N167" i="56"/>
  <c r="N168" i="56"/>
  <c r="O164" i="56"/>
  <c r="AP46" i="18"/>
  <c r="AR46" i="18"/>
  <c r="G178" i="50"/>
  <c r="Y45" i="18"/>
  <c r="AA45" i="18"/>
  <c r="AB45" i="18"/>
  <c r="AC47" i="18"/>
  <c r="AC45" i="18"/>
  <c r="Z45" i="18"/>
  <c r="P115" i="49"/>
  <c r="O115" i="49"/>
  <c r="N115" i="49"/>
  <c r="M115" i="49"/>
  <c r="L115" i="49"/>
  <c r="K115" i="49"/>
  <c r="J115" i="49"/>
  <c r="F115" i="49"/>
  <c r="I115" i="49"/>
  <c r="H115" i="49"/>
  <c r="G115" i="49"/>
  <c r="I116" i="49"/>
  <c r="H116" i="49"/>
  <c r="G116" i="49"/>
  <c r="F116" i="49"/>
  <c r="P116" i="49"/>
  <c r="O116" i="49"/>
  <c r="N116" i="49"/>
  <c r="M116" i="49"/>
  <c r="L116" i="49"/>
  <c r="K116" i="49"/>
  <c r="J116" i="49"/>
  <c r="O117" i="49"/>
  <c r="N117" i="49"/>
  <c r="M117" i="49"/>
  <c r="L117" i="49"/>
  <c r="K117" i="49"/>
  <c r="J117" i="49"/>
  <c r="I117" i="49"/>
  <c r="H117" i="49"/>
  <c r="F117" i="49"/>
  <c r="G117" i="49"/>
  <c r="P117" i="49"/>
  <c r="M114" i="49"/>
  <c r="L114" i="49"/>
  <c r="K114" i="49"/>
  <c r="J114" i="49"/>
  <c r="I114" i="49"/>
  <c r="H114" i="49"/>
  <c r="G114" i="49"/>
  <c r="F114" i="49"/>
  <c r="P114" i="49"/>
  <c r="O114" i="49"/>
  <c r="N114" i="49"/>
  <c r="A44" i="49"/>
  <c r="E116" i="49"/>
  <c r="E115" i="49"/>
  <c r="E114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P80" i="49"/>
  <c r="O80" i="49"/>
  <c r="N80" i="49"/>
  <c r="M80" i="49"/>
  <c r="L80" i="49"/>
  <c r="K80" i="49"/>
  <c r="J80" i="49"/>
  <c r="I80" i="49"/>
  <c r="H80" i="49"/>
  <c r="G80" i="49"/>
  <c r="F80" i="49"/>
  <c r="E80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S73" i="49"/>
  <c r="R73" i="49"/>
  <c r="T73" i="49"/>
  <c r="S72" i="49"/>
  <c r="R72" i="49"/>
  <c r="T72" i="49"/>
  <c r="S71" i="49"/>
  <c r="R71" i="49"/>
  <c r="T71" i="49"/>
  <c r="S70" i="49"/>
  <c r="R70" i="49"/>
  <c r="T70" i="49"/>
  <c r="S69" i="49"/>
  <c r="R69" i="49"/>
  <c r="T69" i="49"/>
  <c r="S68" i="49"/>
  <c r="R68" i="49"/>
  <c r="T68" i="49"/>
  <c r="S67" i="49"/>
  <c r="R67" i="49"/>
  <c r="T67" i="49"/>
  <c r="S66" i="49"/>
  <c r="R66" i="49"/>
  <c r="T66" i="49"/>
  <c r="S65" i="49"/>
  <c r="R65" i="49"/>
  <c r="T65" i="49"/>
  <c r="S64" i="49"/>
  <c r="R64" i="49"/>
  <c r="T64" i="49"/>
  <c r="S63" i="49"/>
  <c r="R63" i="49"/>
  <c r="T63" i="49"/>
  <c r="S62" i="49"/>
  <c r="R62" i="49"/>
  <c r="T62" i="49"/>
  <c r="S61" i="49"/>
  <c r="R61" i="49"/>
  <c r="T61" i="49"/>
  <c r="S60" i="49"/>
  <c r="R60" i="49"/>
  <c r="T60" i="49"/>
  <c r="S59" i="49"/>
  <c r="R59" i="49"/>
  <c r="T59" i="49"/>
  <c r="S58" i="49"/>
  <c r="R58" i="49"/>
  <c r="T58" i="49"/>
  <c r="S57" i="49"/>
  <c r="R57" i="49"/>
  <c r="T57" i="49"/>
  <c r="S56" i="49"/>
  <c r="R56" i="49"/>
  <c r="T56" i="49"/>
  <c r="S55" i="49"/>
  <c r="R55" i="49"/>
  <c r="T55" i="49"/>
  <c r="S54" i="49"/>
  <c r="R54" i="49"/>
  <c r="T54" i="49"/>
  <c r="S53" i="49"/>
  <c r="R53" i="49"/>
  <c r="T53" i="49"/>
  <c r="S52" i="49"/>
  <c r="R52" i="49"/>
  <c r="T52" i="49"/>
  <c r="S47" i="49"/>
  <c r="R47" i="49"/>
  <c r="T47" i="49"/>
  <c r="S46" i="49"/>
  <c r="R46" i="49"/>
  <c r="T46" i="49"/>
  <c r="S45" i="49"/>
  <c r="R45" i="49"/>
  <c r="T45" i="49"/>
  <c r="S44" i="49"/>
  <c r="R44" i="49"/>
  <c r="T44" i="49"/>
  <c r="Q39" i="49"/>
  <c r="P39" i="49"/>
  <c r="O39" i="49"/>
  <c r="N39" i="49"/>
  <c r="M39" i="49"/>
  <c r="L39" i="49"/>
  <c r="K39" i="49"/>
  <c r="J39" i="49"/>
  <c r="I39" i="49"/>
  <c r="H39" i="49"/>
  <c r="G39" i="49"/>
  <c r="F39" i="49"/>
  <c r="E39" i="49"/>
  <c r="S38" i="49"/>
  <c r="R38" i="49"/>
  <c r="T38" i="49"/>
  <c r="S37" i="49"/>
  <c r="R37" i="49"/>
  <c r="T37" i="49"/>
  <c r="S36" i="49"/>
  <c r="R36" i="49"/>
  <c r="T36" i="49"/>
  <c r="S35" i="49"/>
  <c r="R35" i="49"/>
  <c r="T35" i="49"/>
  <c r="S34" i="49"/>
  <c r="R34" i="49"/>
  <c r="T34" i="49"/>
  <c r="S33" i="49"/>
  <c r="R33" i="49"/>
  <c r="T33" i="49"/>
  <c r="S32" i="49"/>
  <c r="R32" i="49"/>
  <c r="T32" i="49"/>
  <c r="S31" i="49"/>
  <c r="R31" i="49"/>
  <c r="T31" i="49"/>
  <c r="S30" i="49"/>
  <c r="R30" i="49"/>
  <c r="T30" i="49"/>
  <c r="S29" i="49"/>
  <c r="R29" i="49"/>
  <c r="T29" i="49"/>
  <c r="S28" i="49"/>
  <c r="R28" i="49"/>
  <c r="T28" i="49"/>
  <c r="S27" i="49"/>
  <c r="R27" i="49"/>
  <c r="T27" i="49"/>
  <c r="S26" i="49"/>
  <c r="R26" i="49"/>
  <c r="T26" i="49"/>
  <c r="S25" i="49"/>
  <c r="R25" i="49"/>
  <c r="T25" i="49"/>
  <c r="S24" i="49"/>
  <c r="R24" i="49"/>
  <c r="T24" i="49"/>
  <c r="S23" i="49"/>
  <c r="R23" i="49"/>
  <c r="T23" i="49"/>
  <c r="S22" i="49"/>
  <c r="R22" i="49"/>
  <c r="T22" i="49"/>
  <c r="S21" i="49"/>
  <c r="R21" i="49"/>
  <c r="T21" i="49"/>
  <c r="S20" i="49"/>
  <c r="R20" i="49"/>
  <c r="T20" i="49"/>
  <c r="S19" i="49"/>
  <c r="R19" i="49"/>
  <c r="T19" i="49"/>
  <c r="S18" i="49"/>
  <c r="R18" i="49"/>
  <c r="T18" i="49"/>
  <c r="S17" i="49"/>
  <c r="R17" i="49"/>
  <c r="T17" i="49"/>
  <c r="S12" i="49"/>
  <c r="R12" i="49"/>
  <c r="T12" i="49"/>
  <c r="S11" i="49"/>
  <c r="R11" i="49"/>
  <c r="T11" i="49"/>
  <c r="S10" i="49"/>
  <c r="R10" i="49"/>
  <c r="T10" i="49"/>
  <c r="S9" i="49"/>
  <c r="R9" i="49"/>
  <c r="T9" i="49"/>
  <c r="O167" i="57"/>
  <c r="M168" i="57"/>
  <c r="L171" i="57"/>
  <c r="L170" i="57"/>
  <c r="I203" i="52"/>
  <c r="H206" i="52"/>
  <c r="H205" i="52"/>
  <c r="K202" i="52"/>
  <c r="O165" i="56"/>
  <c r="P164" i="56"/>
  <c r="O168" i="56"/>
  <c r="O167" i="56"/>
  <c r="AB47" i="18"/>
  <c r="Z47" i="18"/>
  <c r="F178" i="50"/>
  <c r="Y47" i="18"/>
  <c r="E178" i="50"/>
  <c r="E6" i="55"/>
  <c r="F6" i="55"/>
  <c r="AA47" i="18"/>
  <c r="AR45" i="18"/>
  <c r="AP45" i="18"/>
  <c r="H109" i="49"/>
  <c r="H172" i="49"/>
  <c r="J144" i="49"/>
  <c r="J189" i="49"/>
  <c r="S74" i="49"/>
  <c r="R74" i="49"/>
  <c r="J109" i="49"/>
  <c r="J172" i="49"/>
  <c r="I109" i="49"/>
  <c r="I172" i="49"/>
  <c r="I144" i="49"/>
  <c r="I189" i="49"/>
  <c r="L144" i="49"/>
  <c r="M144" i="49"/>
  <c r="E144" i="49"/>
  <c r="N144" i="49"/>
  <c r="F144" i="49"/>
  <c r="H144" i="49"/>
  <c r="H189" i="49"/>
  <c r="O144" i="49"/>
  <c r="P144" i="49"/>
  <c r="K144" i="49"/>
  <c r="K189" i="49"/>
  <c r="G144" i="49"/>
  <c r="G189" i="49"/>
  <c r="G109" i="49"/>
  <c r="G172" i="49"/>
  <c r="K109" i="49"/>
  <c r="K172" i="49"/>
  <c r="L109" i="49"/>
  <c r="L172" i="49"/>
  <c r="M109" i="49"/>
  <c r="M172" i="49"/>
  <c r="E109" i="49"/>
  <c r="S39" i="49"/>
  <c r="N109" i="49"/>
  <c r="N172" i="49"/>
  <c r="F109" i="49"/>
  <c r="F172" i="49"/>
  <c r="O109" i="49"/>
  <c r="O172" i="49"/>
  <c r="P109" i="49"/>
  <c r="P172" i="49"/>
  <c r="T74" i="49"/>
  <c r="T39" i="49"/>
  <c r="R39" i="49"/>
  <c r="P167" i="57"/>
  <c r="N168" i="57"/>
  <c r="M171" i="57"/>
  <c r="M170" i="57"/>
  <c r="L202" i="52"/>
  <c r="J203" i="52"/>
  <c r="I206" i="52"/>
  <c r="I205" i="52"/>
  <c r="Q164" i="56"/>
  <c r="P168" i="56"/>
  <c r="P167" i="56"/>
  <c r="AU47" i="18"/>
  <c r="AB102" i="18"/>
  <c r="AU102" i="18"/>
  <c r="AR47" i="18"/>
  <c r="AP47" i="18"/>
  <c r="P129" i="23"/>
  <c r="O129" i="23"/>
  <c r="N129" i="23"/>
  <c r="M129" i="23"/>
  <c r="L129" i="23"/>
  <c r="K129" i="23"/>
  <c r="J129" i="23"/>
  <c r="I129" i="23"/>
  <c r="H129" i="23"/>
  <c r="G129" i="23"/>
  <c r="F129" i="23"/>
  <c r="P128" i="23"/>
  <c r="O128" i="23"/>
  <c r="N128" i="23"/>
  <c r="M128" i="23"/>
  <c r="L128" i="23"/>
  <c r="K128" i="23"/>
  <c r="J128" i="23"/>
  <c r="I128" i="23"/>
  <c r="H128" i="23"/>
  <c r="G128" i="23"/>
  <c r="F128" i="23"/>
  <c r="P127" i="23"/>
  <c r="O127" i="23"/>
  <c r="N127" i="23"/>
  <c r="M127" i="23"/>
  <c r="L127" i="23"/>
  <c r="K127" i="23"/>
  <c r="J127" i="23"/>
  <c r="I127" i="23"/>
  <c r="H127" i="23"/>
  <c r="G127" i="23"/>
  <c r="F127" i="23"/>
  <c r="P126" i="23"/>
  <c r="O126" i="23"/>
  <c r="N126" i="23"/>
  <c r="M126" i="23"/>
  <c r="L126" i="23"/>
  <c r="K126" i="23"/>
  <c r="J126" i="23"/>
  <c r="I126" i="23"/>
  <c r="H126" i="23"/>
  <c r="G126" i="23"/>
  <c r="F126" i="23"/>
  <c r="P125" i="23"/>
  <c r="O125" i="23"/>
  <c r="N125" i="23"/>
  <c r="M125" i="23"/>
  <c r="L125" i="23"/>
  <c r="K125" i="23"/>
  <c r="J125" i="23"/>
  <c r="I125" i="23"/>
  <c r="H125" i="23"/>
  <c r="G125" i="23"/>
  <c r="F125" i="23"/>
  <c r="P124" i="23"/>
  <c r="O124" i="23"/>
  <c r="N124" i="23"/>
  <c r="M124" i="23"/>
  <c r="L124" i="23"/>
  <c r="K124" i="23"/>
  <c r="J124" i="23"/>
  <c r="I124" i="23"/>
  <c r="H124" i="23"/>
  <c r="G124" i="23"/>
  <c r="F124" i="23"/>
  <c r="P123" i="23"/>
  <c r="O123" i="23"/>
  <c r="N123" i="23"/>
  <c r="M123" i="23"/>
  <c r="L123" i="23"/>
  <c r="K123" i="23"/>
  <c r="J123" i="23"/>
  <c r="I123" i="23"/>
  <c r="H123" i="23"/>
  <c r="G123" i="23"/>
  <c r="F123" i="23"/>
  <c r="P122" i="23"/>
  <c r="O122" i="23"/>
  <c r="N122" i="23"/>
  <c r="M122" i="23"/>
  <c r="L122" i="23"/>
  <c r="K122" i="23"/>
  <c r="J122" i="23"/>
  <c r="I122" i="23"/>
  <c r="H122" i="23"/>
  <c r="G122" i="23"/>
  <c r="F122" i="23"/>
  <c r="P121" i="23"/>
  <c r="O121" i="23"/>
  <c r="N121" i="23"/>
  <c r="M121" i="23"/>
  <c r="L121" i="23"/>
  <c r="K121" i="23"/>
  <c r="J121" i="23"/>
  <c r="I121" i="23"/>
  <c r="H121" i="23"/>
  <c r="G121" i="23"/>
  <c r="F121" i="23"/>
  <c r="P120" i="23"/>
  <c r="O120" i="23"/>
  <c r="N120" i="23"/>
  <c r="M120" i="23"/>
  <c r="L120" i="23"/>
  <c r="K120" i="23"/>
  <c r="J120" i="23"/>
  <c r="I120" i="23"/>
  <c r="H120" i="23"/>
  <c r="G120" i="23"/>
  <c r="F120" i="23"/>
  <c r="P119" i="23"/>
  <c r="O119" i="23"/>
  <c r="N119" i="23"/>
  <c r="M119" i="23"/>
  <c r="L119" i="23"/>
  <c r="K119" i="23"/>
  <c r="J119" i="23"/>
  <c r="I119" i="23"/>
  <c r="H119" i="23"/>
  <c r="G119" i="23"/>
  <c r="F119" i="23"/>
  <c r="P118" i="23"/>
  <c r="O118" i="23"/>
  <c r="N118" i="23"/>
  <c r="M118" i="23"/>
  <c r="L118" i="23"/>
  <c r="K118" i="23"/>
  <c r="J118" i="23"/>
  <c r="I118" i="23"/>
  <c r="H118" i="23"/>
  <c r="G118" i="23"/>
  <c r="F118" i="23"/>
  <c r="P117" i="23"/>
  <c r="O117" i="23"/>
  <c r="N117" i="23"/>
  <c r="M117" i="23"/>
  <c r="L117" i="23"/>
  <c r="K117" i="23"/>
  <c r="J117" i="23"/>
  <c r="I117" i="23"/>
  <c r="H117" i="23"/>
  <c r="G117" i="23"/>
  <c r="F117" i="23"/>
  <c r="P116" i="23"/>
  <c r="O116" i="23"/>
  <c r="N116" i="23"/>
  <c r="M116" i="23"/>
  <c r="L116" i="23"/>
  <c r="K116" i="23"/>
  <c r="J116" i="23"/>
  <c r="I116" i="23"/>
  <c r="H116" i="23"/>
  <c r="G116" i="23"/>
  <c r="F116" i="23"/>
  <c r="P115" i="23"/>
  <c r="O115" i="23"/>
  <c r="N115" i="23"/>
  <c r="M115" i="23"/>
  <c r="L115" i="23"/>
  <c r="K115" i="23"/>
  <c r="J115" i="23"/>
  <c r="I115" i="23"/>
  <c r="H115" i="23"/>
  <c r="G115" i="23"/>
  <c r="F115" i="23"/>
  <c r="P114" i="23"/>
  <c r="O114" i="23"/>
  <c r="N114" i="23"/>
  <c r="M114" i="23"/>
  <c r="L114" i="23"/>
  <c r="K114" i="23"/>
  <c r="J114" i="23"/>
  <c r="I114" i="23"/>
  <c r="H114" i="23"/>
  <c r="G114" i="23"/>
  <c r="F114" i="23"/>
  <c r="P113" i="23"/>
  <c r="O113" i="23"/>
  <c r="N113" i="23"/>
  <c r="M113" i="23"/>
  <c r="L113" i="23"/>
  <c r="K113" i="23"/>
  <c r="J113" i="23"/>
  <c r="I113" i="23"/>
  <c r="H113" i="23"/>
  <c r="G113" i="23"/>
  <c r="F113" i="23"/>
  <c r="P112" i="23"/>
  <c r="O112" i="23"/>
  <c r="N112" i="23"/>
  <c r="M112" i="23"/>
  <c r="L112" i="23"/>
  <c r="K112" i="23"/>
  <c r="J112" i="23"/>
  <c r="I112" i="23"/>
  <c r="H112" i="23"/>
  <c r="G112" i="23"/>
  <c r="F112" i="23"/>
  <c r="P111" i="23"/>
  <c r="O111" i="23"/>
  <c r="N111" i="23"/>
  <c r="M111" i="23"/>
  <c r="L111" i="23"/>
  <c r="K111" i="23"/>
  <c r="J111" i="23"/>
  <c r="I111" i="23"/>
  <c r="H111" i="23"/>
  <c r="G111" i="23"/>
  <c r="F111" i="23"/>
  <c r="P110" i="23"/>
  <c r="O110" i="23"/>
  <c r="N110" i="23"/>
  <c r="M110" i="23"/>
  <c r="L110" i="23"/>
  <c r="K110" i="23"/>
  <c r="J110" i="23"/>
  <c r="I110" i="23"/>
  <c r="H110" i="23"/>
  <c r="G110" i="23"/>
  <c r="F110" i="23"/>
  <c r="P109" i="23"/>
  <c r="O109" i="23"/>
  <c r="N109" i="23"/>
  <c r="M109" i="23"/>
  <c r="L109" i="23"/>
  <c r="K109" i="23"/>
  <c r="J109" i="23"/>
  <c r="I109" i="23"/>
  <c r="H109" i="23"/>
  <c r="G109" i="23"/>
  <c r="F109" i="23"/>
  <c r="P108" i="23"/>
  <c r="O108" i="23"/>
  <c r="N108" i="23"/>
  <c r="M108" i="23"/>
  <c r="L108" i="23"/>
  <c r="K108" i="23"/>
  <c r="J108" i="23"/>
  <c r="I108" i="23"/>
  <c r="H108" i="23"/>
  <c r="G108" i="23"/>
  <c r="F108" i="23"/>
  <c r="P107" i="23"/>
  <c r="O107" i="23"/>
  <c r="N107" i="23"/>
  <c r="M107" i="23"/>
  <c r="L107" i="23"/>
  <c r="K107" i="23"/>
  <c r="J107" i="23"/>
  <c r="I107" i="23"/>
  <c r="H107" i="23"/>
  <c r="G107" i="23"/>
  <c r="F107" i="23"/>
  <c r="P106" i="23"/>
  <c r="O106" i="23"/>
  <c r="N106" i="23"/>
  <c r="M106" i="23"/>
  <c r="L106" i="23"/>
  <c r="K106" i="23"/>
  <c r="J106" i="23"/>
  <c r="I106" i="23"/>
  <c r="H106" i="23"/>
  <c r="G106" i="23"/>
  <c r="F106" i="23"/>
  <c r="P105" i="23"/>
  <c r="O105" i="23"/>
  <c r="N105" i="23"/>
  <c r="M105" i="23"/>
  <c r="L105" i="23"/>
  <c r="K105" i="23"/>
  <c r="J105" i="23"/>
  <c r="I105" i="23"/>
  <c r="H105" i="23"/>
  <c r="G105" i="23"/>
  <c r="F105" i="23"/>
  <c r="P104" i="23"/>
  <c r="O104" i="23"/>
  <c r="N104" i="23"/>
  <c r="M104" i="23"/>
  <c r="L104" i="23"/>
  <c r="K104" i="23"/>
  <c r="J104" i="23"/>
  <c r="I104" i="23"/>
  <c r="H104" i="23"/>
  <c r="G104" i="23"/>
  <c r="F104" i="23"/>
  <c r="P103" i="23"/>
  <c r="O103" i="23"/>
  <c r="N103" i="23"/>
  <c r="M103" i="23"/>
  <c r="L103" i="23"/>
  <c r="K103" i="23"/>
  <c r="J103" i="23"/>
  <c r="I103" i="23"/>
  <c r="H103" i="23"/>
  <c r="G103" i="23"/>
  <c r="F103" i="23"/>
  <c r="P102" i="23"/>
  <c r="O102" i="23"/>
  <c r="N102" i="23"/>
  <c r="M102" i="23"/>
  <c r="L102" i="23"/>
  <c r="K102" i="23"/>
  <c r="J102" i="23"/>
  <c r="I102" i="23"/>
  <c r="H102" i="23"/>
  <c r="G102" i="23"/>
  <c r="F102" i="23"/>
  <c r="P101" i="23"/>
  <c r="O101" i="23"/>
  <c r="N101" i="23"/>
  <c r="M101" i="23"/>
  <c r="L101" i="23"/>
  <c r="K101" i="23"/>
  <c r="J101" i="23"/>
  <c r="I101" i="23"/>
  <c r="H101" i="23"/>
  <c r="G101" i="23"/>
  <c r="F101" i="23"/>
  <c r="P100" i="23"/>
  <c r="O100" i="23"/>
  <c r="N100" i="23"/>
  <c r="M100" i="23"/>
  <c r="L100" i="23"/>
  <c r="K100" i="23"/>
  <c r="J100" i="23"/>
  <c r="I100" i="23"/>
  <c r="H100" i="23"/>
  <c r="G100" i="23"/>
  <c r="F100" i="23"/>
  <c r="P99" i="23"/>
  <c r="O99" i="23"/>
  <c r="N99" i="23"/>
  <c r="M99" i="23"/>
  <c r="L99" i="23"/>
  <c r="K99" i="23"/>
  <c r="J99" i="23"/>
  <c r="I99" i="23"/>
  <c r="H99" i="23"/>
  <c r="G99" i="23"/>
  <c r="F99" i="23"/>
  <c r="R129" i="23"/>
  <c r="Q129" i="23"/>
  <c r="R128" i="23"/>
  <c r="Q128" i="23"/>
  <c r="R127" i="23"/>
  <c r="Q127" i="23"/>
  <c r="R126" i="23"/>
  <c r="Q126" i="23"/>
  <c r="R125" i="23"/>
  <c r="Q125" i="23"/>
  <c r="R124" i="23"/>
  <c r="Q124" i="23"/>
  <c r="R123" i="23"/>
  <c r="Q123" i="23"/>
  <c r="R122" i="23"/>
  <c r="Q122" i="23"/>
  <c r="R121" i="23"/>
  <c r="Q121" i="23"/>
  <c r="R120" i="23"/>
  <c r="Q120" i="23"/>
  <c r="R119" i="23"/>
  <c r="Q119" i="23"/>
  <c r="R118" i="23"/>
  <c r="Q118" i="23"/>
  <c r="R117" i="23"/>
  <c r="Q117" i="23"/>
  <c r="R116" i="23"/>
  <c r="Q116" i="23"/>
  <c r="R115" i="23"/>
  <c r="Q115" i="23"/>
  <c r="R114" i="23"/>
  <c r="Q114" i="23"/>
  <c r="R113" i="23"/>
  <c r="Q113" i="23"/>
  <c r="R112" i="23"/>
  <c r="Q112" i="23"/>
  <c r="R111" i="23"/>
  <c r="Q111" i="23"/>
  <c r="R110" i="23"/>
  <c r="Q110" i="23"/>
  <c r="R109" i="23"/>
  <c r="Q109" i="23"/>
  <c r="R108" i="23"/>
  <c r="Q108" i="23"/>
  <c r="R107" i="23"/>
  <c r="Q107" i="23"/>
  <c r="R106" i="23"/>
  <c r="Q106" i="23"/>
  <c r="R105" i="23"/>
  <c r="Q105" i="23"/>
  <c r="R104" i="23"/>
  <c r="Q104" i="23"/>
  <c r="R103" i="23"/>
  <c r="Q103" i="23"/>
  <c r="R102" i="23"/>
  <c r="Q102" i="23"/>
  <c r="R101" i="23"/>
  <c r="Q101" i="23"/>
  <c r="R100" i="23"/>
  <c r="Q100" i="23"/>
  <c r="R99" i="23"/>
  <c r="Q99" i="23"/>
  <c r="M86" i="46"/>
  <c r="L86" i="46"/>
  <c r="K86" i="46"/>
  <c r="J86" i="46"/>
  <c r="I86" i="46"/>
  <c r="H86" i="46"/>
  <c r="G86" i="46"/>
  <c r="F86" i="46"/>
  <c r="E86" i="46"/>
  <c r="M85" i="46"/>
  <c r="L85" i="46"/>
  <c r="K85" i="46"/>
  <c r="J85" i="46"/>
  <c r="I85" i="46"/>
  <c r="H85" i="46"/>
  <c r="G85" i="46"/>
  <c r="F85" i="46"/>
  <c r="E85" i="46"/>
  <c r="Q121" i="46"/>
  <c r="P121" i="46"/>
  <c r="O121" i="46"/>
  <c r="N121" i="46"/>
  <c r="M121" i="46"/>
  <c r="L121" i="46"/>
  <c r="K121" i="46"/>
  <c r="J121" i="46"/>
  <c r="I121" i="46"/>
  <c r="H121" i="46"/>
  <c r="G121" i="46"/>
  <c r="F121" i="46"/>
  <c r="E121" i="46"/>
  <c r="Q120" i="46"/>
  <c r="P120" i="46"/>
  <c r="O120" i="46"/>
  <c r="N120" i="46"/>
  <c r="M120" i="46"/>
  <c r="L120" i="46"/>
  <c r="K120" i="46"/>
  <c r="J120" i="46"/>
  <c r="I120" i="46"/>
  <c r="H120" i="46"/>
  <c r="G120" i="46"/>
  <c r="F120" i="46"/>
  <c r="E120" i="46"/>
  <c r="Q167" i="57"/>
  <c r="P170" i="57"/>
  <c r="P171" i="57"/>
  <c r="O168" i="57"/>
  <c r="N171" i="57"/>
  <c r="N170" i="57"/>
  <c r="M202" i="52"/>
  <c r="K203" i="52"/>
  <c r="J206" i="52"/>
  <c r="J205" i="52"/>
  <c r="R164" i="56"/>
  <c r="Q168" i="56"/>
  <c r="Q167" i="56"/>
  <c r="D8" i="55"/>
  <c r="Q171" i="57"/>
  <c r="Q170" i="57"/>
  <c r="O171" i="57"/>
  <c r="O170" i="57"/>
  <c r="L203" i="52"/>
  <c r="K206" i="52"/>
  <c r="K205" i="52"/>
  <c r="N202" i="52"/>
  <c r="R168" i="56"/>
  <c r="R167" i="56"/>
  <c r="D26" i="55"/>
  <c r="P77" i="25"/>
  <c r="P11" i="45"/>
  <c r="P90" i="45"/>
  <c r="O90" i="45"/>
  <c r="N90" i="45"/>
  <c r="M90" i="45"/>
  <c r="L90" i="45"/>
  <c r="K90" i="45"/>
  <c r="J90" i="45"/>
  <c r="I90" i="45"/>
  <c r="H90" i="45"/>
  <c r="G90" i="45"/>
  <c r="F90" i="45"/>
  <c r="E90" i="45"/>
  <c r="P125" i="45"/>
  <c r="O125" i="45"/>
  <c r="N125" i="45"/>
  <c r="M125" i="45"/>
  <c r="L125" i="45"/>
  <c r="K125" i="45"/>
  <c r="J125" i="45"/>
  <c r="I125" i="45"/>
  <c r="H125" i="45"/>
  <c r="G125" i="45"/>
  <c r="F125" i="45"/>
  <c r="E125" i="45"/>
  <c r="O202" i="52"/>
  <c r="M203" i="52"/>
  <c r="L206" i="52"/>
  <c r="L205" i="52"/>
  <c r="P112" i="40"/>
  <c r="O112" i="40"/>
  <c r="N112" i="40"/>
  <c r="M112" i="40"/>
  <c r="L112" i="40"/>
  <c r="K112" i="40"/>
  <c r="J112" i="40"/>
  <c r="I112" i="40"/>
  <c r="H112" i="40"/>
  <c r="G112" i="40"/>
  <c r="F112" i="40"/>
  <c r="P111" i="40"/>
  <c r="O111" i="40"/>
  <c r="N111" i="40"/>
  <c r="M111" i="40"/>
  <c r="L111" i="40"/>
  <c r="K111" i="40"/>
  <c r="J111" i="40"/>
  <c r="I111" i="40"/>
  <c r="H111" i="40"/>
  <c r="G111" i="40"/>
  <c r="F111" i="40"/>
  <c r="P156" i="40"/>
  <c r="O156" i="40"/>
  <c r="N156" i="40"/>
  <c r="M156" i="40"/>
  <c r="P155" i="40"/>
  <c r="O155" i="40"/>
  <c r="N155" i="40"/>
  <c r="M155" i="40"/>
  <c r="P202" i="52"/>
  <c r="N203" i="52"/>
  <c r="M206" i="52"/>
  <c r="M205" i="52"/>
  <c r="P110" i="40"/>
  <c r="O110" i="40"/>
  <c r="N110" i="40"/>
  <c r="M110" i="40"/>
  <c r="L110" i="40"/>
  <c r="K110" i="40"/>
  <c r="J110" i="40"/>
  <c r="I110" i="40"/>
  <c r="H110" i="40"/>
  <c r="G110" i="40"/>
  <c r="F110" i="40"/>
  <c r="P154" i="40"/>
  <c r="O154" i="40"/>
  <c r="N154" i="40"/>
  <c r="M154" i="40"/>
  <c r="E18" i="25"/>
  <c r="E17" i="25"/>
  <c r="E16" i="25"/>
  <c r="E14" i="25"/>
  <c r="E10" i="25"/>
  <c r="E11" i="25"/>
  <c r="E12" i="25"/>
  <c r="N206" i="52"/>
  <c r="O203" i="52"/>
  <c r="P203" i="52"/>
  <c r="N205" i="52"/>
  <c r="Q202" i="52"/>
  <c r="P153" i="40"/>
  <c r="O153" i="40"/>
  <c r="N153" i="40"/>
  <c r="M153" i="40"/>
  <c r="P109" i="40"/>
  <c r="O109" i="40"/>
  <c r="N109" i="40"/>
  <c r="M109" i="40"/>
  <c r="L109" i="40"/>
  <c r="K109" i="40"/>
  <c r="J109" i="40"/>
  <c r="I109" i="40"/>
  <c r="H109" i="40"/>
  <c r="G109" i="40"/>
  <c r="F109" i="40"/>
  <c r="P124" i="45"/>
  <c r="P123" i="45"/>
  <c r="P23" i="45"/>
  <c r="O89" i="45"/>
  <c r="N89" i="45"/>
  <c r="M89" i="45"/>
  <c r="L89" i="45"/>
  <c r="K89" i="45"/>
  <c r="J89" i="45"/>
  <c r="I89" i="45"/>
  <c r="H89" i="45"/>
  <c r="G89" i="45"/>
  <c r="F89" i="45"/>
  <c r="E89" i="45"/>
  <c r="P88" i="45"/>
  <c r="O88" i="45"/>
  <c r="N88" i="45"/>
  <c r="M88" i="45"/>
  <c r="L88" i="45"/>
  <c r="K88" i="45"/>
  <c r="J88" i="45"/>
  <c r="I88" i="45"/>
  <c r="H88" i="45"/>
  <c r="G88" i="45"/>
  <c r="F88" i="45"/>
  <c r="E88" i="45"/>
  <c r="O124" i="45"/>
  <c r="N124" i="45"/>
  <c r="M124" i="45"/>
  <c r="L124" i="45"/>
  <c r="K124" i="45"/>
  <c r="J124" i="45"/>
  <c r="I124" i="45"/>
  <c r="H124" i="45"/>
  <c r="G124" i="45"/>
  <c r="F124" i="45"/>
  <c r="E124" i="45"/>
  <c r="O123" i="45"/>
  <c r="N123" i="45"/>
  <c r="M123" i="45"/>
  <c r="L123" i="45"/>
  <c r="K123" i="45"/>
  <c r="J123" i="45"/>
  <c r="I123" i="45"/>
  <c r="H123" i="45"/>
  <c r="G123" i="45"/>
  <c r="F123" i="45"/>
  <c r="E123" i="45"/>
  <c r="Q203" i="52"/>
  <c r="P206" i="52"/>
  <c r="P205" i="52"/>
  <c r="R202" i="52"/>
  <c r="O206" i="52"/>
  <c r="O205" i="52"/>
  <c r="P89" i="45"/>
  <c r="P93" i="45"/>
  <c r="R194" i="23"/>
  <c r="Q194" i="23"/>
  <c r="P194" i="23"/>
  <c r="O194" i="23"/>
  <c r="N194" i="23"/>
  <c r="M194" i="23"/>
  <c r="L194" i="23"/>
  <c r="K194" i="23"/>
  <c r="J194" i="23"/>
  <c r="I194" i="23"/>
  <c r="H194" i="23"/>
  <c r="G194" i="23"/>
  <c r="F194" i="23"/>
  <c r="S194" i="23"/>
  <c r="R192" i="23"/>
  <c r="Q192" i="23"/>
  <c r="P192" i="23"/>
  <c r="O192" i="23"/>
  <c r="N192" i="23"/>
  <c r="M192" i="23"/>
  <c r="L192" i="23"/>
  <c r="K192" i="23"/>
  <c r="J192" i="23"/>
  <c r="I192" i="23"/>
  <c r="H192" i="23"/>
  <c r="G192" i="23"/>
  <c r="F192" i="23"/>
  <c r="R147" i="23"/>
  <c r="O122" i="45"/>
  <c r="N122" i="45"/>
  <c r="M122" i="45"/>
  <c r="L122" i="45"/>
  <c r="K122" i="45"/>
  <c r="J122" i="45"/>
  <c r="I122" i="45"/>
  <c r="H122" i="45"/>
  <c r="G122" i="45"/>
  <c r="F122" i="45"/>
  <c r="E122" i="45"/>
  <c r="O121" i="45"/>
  <c r="N121" i="45"/>
  <c r="M121" i="45"/>
  <c r="L121" i="45"/>
  <c r="K121" i="45"/>
  <c r="J121" i="45"/>
  <c r="I121" i="45"/>
  <c r="H121" i="45"/>
  <c r="G121" i="45"/>
  <c r="F121" i="45"/>
  <c r="E121" i="45"/>
  <c r="P120" i="45"/>
  <c r="O120" i="45"/>
  <c r="N120" i="45"/>
  <c r="M120" i="45"/>
  <c r="L120" i="45"/>
  <c r="K120" i="45"/>
  <c r="J120" i="45"/>
  <c r="I120" i="45"/>
  <c r="H120" i="45"/>
  <c r="G120" i="45"/>
  <c r="F120" i="45"/>
  <c r="E120" i="45"/>
  <c r="O119" i="45"/>
  <c r="N119" i="45"/>
  <c r="M119" i="45"/>
  <c r="L119" i="45"/>
  <c r="K119" i="45"/>
  <c r="J119" i="45"/>
  <c r="I119" i="45"/>
  <c r="H119" i="45"/>
  <c r="G119" i="45"/>
  <c r="F119" i="45"/>
  <c r="E119" i="45"/>
  <c r="O118" i="45"/>
  <c r="N118" i="45"/>
  <c r="M118" i="45"/>
  <c r="L118" i="45"/>
  <c r="K118" i="45"/>
  <c r="J118" i="45"/>
  <c r="I118" i="45"/>
  <c r="H118" i="45"/>
  <c r="G118" i="45"/>
  <c r="F118" i="45"/>
  <c r="E118" i="45"/>
  <c r="L117" i="45"/>
  <c r="K117" i="45"/>
  <c r="J117" i="45"/>
  <c r="I117" i="45"/>
  <c r="H117" i="45"/>
  <c r="G117" i="45"/>
  <c r="F117" i="45"/>
  <c r="E117" i="45"/>
  <c r="H167" i="40"/>
  <c r="G167" i="40"/>
  <c r="F167" i="40"/>
  <c r="P42" i="40"/>
  <c r="O42" i="40"/>
  <c r="N42" i="40"/>
  <c r="M42" i="40"/>
  <c r="L42" i="40"/>
  <c r="K42" i="40"/>
  <c r="J42" i="40"/>
  <c r="I42" i="40"/>
  <c r="H42" i="40"/>
  <c r="F42" i="40"/>
  <c r="P79" i="40"/>
  <c r="O79" i="40"/>
  <c r="N79" i="40"/>
  <c r="M79" i="40"/>
  <c r="L79" i="40"/>
  <c r="F79" i="40"/>
  <c r="G79" i="40"/>
  <c r="H79" i="40"/>
  <c r="I79" i="40"/>
  <c r="P84" i="40"/>
  <c r="O84" i="40"/>
  <c r="N84" i="40"/>
  <c r="M84" i="40"/>
  <c r="L84" i="40"/>
  <c r="K84" i="40"/>
  <c r="J84" i="40"/>
  <c r="I84" i="40"/>
  <c r="H84" i="40"/>
  <c r="G84" i="40"/>
  <c r="F84" i="40"/>
  <c r="P128" i="40"/>
  <c r="O128" i="40"/>
  <c r="N128" i="40"/>
  <c r="M128" i="40"/>
  <c r="F128" i="40"/>
  <c r="Q205" i="52"/>
  <c r="Q206" i="52"/>
  <c r="S192" i="23"/>
  <c r="R117" i="48"/>
  <c r="Q117" i="48"/>
  <c r="P117" i="48"/>
  <c r="O117" i="48"/>
  <c r="N117" i="48"/>
  <c r="M117" i="48"/>
  <c r="L117" i="48"/>
  <c r="K117" i="48"/>
  <c r="J117" i="48"/>
  <c r="I117" i="48"/>
  <c r="H117" i="48"/>
  <c r="G117" i="48"/>
  <c r="F117" i="48"/>
  <c r="W116" i="48"/>
  <c r="R116" i="48"/>
  <c r="Q116" i="48"/>
  <c r="P116" i="48"/>
  <c r="O116" i="48"/>
  <c r="N116" i="48"/>
  <c r="M116" i="48"/>
  <c r="L116" i="48"/>
  <c r="K116" i="48"/>
  <c r="J116" i="48"/>
  <c r="I116" i="48"/>
  <c r="H116" i="48"/>
  <c r="G116" i="48"/>
  <c r="F116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Q82" i="48"/>
  <c r="P82" i="48"/>
  <c r="O82" i="48"/>
  <c r="N82" i="48"/>
  <c r="M82" i="48"/>
  <c r="L82" i="48"/>
  <c r="K82" i="48"/>
  <c r="J82" i="48"/>
  <c r="I82" i="48"/>
  <c r="H82" i="48"/>
  <c r="G82" i="48"/>
  <c r="F82" i="48"/>
  <c r="P81" i="48"/>
  <c r="O81" i="48"/>
  <c r="N81" i="48"/>
  <c r="M81" i="48"/>
  <c r="L81" i="48"/>
  <c r="K81" i="48"/>
  <c r="J81" i="48"/>
  <c r="I81" i="48"/>
  <c r="H81" i="48"/>
  <c r="G81" i="48"/>
  <c r="F81" i="48"/>
  <c r="P80" i="48"/>
  <c r="O80" i="48"/>
  <c r="N80" i="48"/>
  <c r="M80" i="48"/>
  <c r="L80" i="48"/>
  <c r="K80" i="48"/>
  <c r="J80" i="48"/>
  <c r="I80" i="48"/>
  <c r="H80" i="48"/>
  <c r="G80" i="48"/>
  <c r="F80" i="48"/>
  <c r="R75" i="48"/>
  <c r="Q75" i="48"/>
  <c r="P75" i="48"/>
  <c r="O75" i="48"/>
  <c r="N75" i="48"/>
  <c r="M75" i="48"/>
  <c r="L75" i="48"/>
  <c r="K75" i="48"/>
  <c r="J75" i="48"/>
  <c r="I75" i="48"/>
  <c r="H75" i="48"/>
  <c r="G75" i="48"/>
  <c r="F75" i="48"/>
  <c r="Y117" i="48"/>
  <c r="X117" i="48"/>
  <c r="W117" i="48"/>
  <c r="V117" i="48"/>
  <c r="U117" i="48"/>
  <c r="T117" i="48"/>
  <c r="S117" i="48"/>
  <c r="Y116" i="48"/>
  <c r="X116" i="48"/>
  <c r="V116" i="48"/>
  <c r="U116" i="48"/>
  <c r="T116" i="48"/>
  <c r="S116" i="48"/>
  <c r="Y115" i="48"/>
  <c r="T115" i="48"/>
  <c r="S115" i="48"/>
  <c r="P40" i="48"/>
  <c r="O40" i="48"/>
  <c r="N40" i="48"/>
  <c r="M40" i="48"/>
  <c r="L40" i="48"/>
  <c r="K40" i="48"/>
  <c r="J40" i="48"/>
  <c r="I40" i="48"/>
  <c r="H40" i="48"/>
  <c r="G40" i="48"/>
  <c r="F40" i="48"/>
  <c r="Y82" i="48"/>
  <c r="X82" i="48"/>
  <c r="W82" i="48"/>
  <c r="V82" i="48"/>
  <c r="U82" i="48"/>
  <c r="T82" i="48"/>
  <c r="S82" i="48"/>
  <c r="Y81" i="48"/>
  <c r="V81" i="48"/>
  <c r="U81" i="48"/>
  <c r="T81" i="48"/>
  <c r="Q81" i="48"/>
  <c r="X80" i="48"/>
  <c r="W80" i="48"/>
  <c r="V80" i="48"/>
  <c r="U80" i="48"/>
  <c r="T80" i="48"/>
  <c r="S80" i="48"/>
  <c r="R80" i="48"/>
  <c r="F79" i="44"/>
  <c r="G79" i="44"/>
  <c r="F80" i="44"/>
  <c r="G80" i="44"/>
  <c r="F81" i="44"/>
  <c r="G81" i="44"/>
  <c r="H79" i="44"/>
  <c r="I79" i="44"/>
  <c r="J79" i="44"/>
  <c r="K79" i="44"/>
  <c r="L79" i="44"/>
  <c r="M79" i="44"/>
  <c r="N79" i="44"/>
  <c r="O79" i="44"/>
  <c r="P79" i="44"/>
  <c r="H80" i="44"/>
  <c r="I80" i="44"/>
  <c r="J80" i="44"/>
  <c r="K80" i="44"/>
  <c r="L80" i="44"/>
  <c r="M80" i="44"/>
  <c r="N80" i="44"/>
  <c r="O80" i="44"/>
  <c r="P80" i="44"/>
  <c r="H81" i="44"/>
  <c r="I81" i="44"/>
  <c r="J81" i="44"/>
  <c r="K81" i="44"/>
  <c r="L81" i="44"/>
  <c r="M81" i="44"/>
  <c r="N81" i="44"/>
  <c r="O81" i="44"/>
  <c r="P81" i="44"/>
  <c r="Y40" i="48"/>
  <c r="R82" i="48"/>
  <c r="Y80" i="48"/>
  <c r="R40" i="48"/>
  <c r="T40" i="48"/>
  <c r="S40" i="48"/>
  <c r="U40" i="48"/>
  <c r="V40" i="48"/>
  <c r="U75" i="48"/>
  <c r="W40" i="48"/>
  <c r="X40" i="48"/>
  <c r="W75" i="48"/>
  <c r="R81" i="48"/>
  <c r="R110" i="48"/>
  <c r="F11" i="60"/>
  <c r="X75" i="48"/>
  <c r="S81" i="48"/>
  <c r="S110" i="48"/>
  <c r="G11" i="60"/>
  <c r="Y145" i="48"/>
  <c r="I145" i="48"/>
  <c r="J145" i="48"/>
  <c r="H145" i="48"/>
  <c r="F145" i="48"/>
  <c r="G145" i="48"/>
  <c r="K145" i="48"/>
  <c r="N145" i="48"/>
  <c r="N164" i="48"/>
  <c r="O145" i="48"/>
  <c r="O164" i="48"/>
  <c r="P145" i="48"/>
  <c r="Q145" i="48"/>
  <c r="R145" i="48"/>
  <c r="L145" i="48"/>
  <c r="M145" i="48"/>
  <c r="K110" i="48"/>
  <c r="G110" i="48"/>
  <c r="F110" i="48"/>
  <c r="H110" i="48"/>
  <c r="I110" i="48"/>
  <c r="J110" i="48"/>
  <c r="L110" i="48"/>
  <c r="M110" i="48"/>
  <c r="N110" i="48"/>
  <c r="O110" i="48"/>
  <c r="P110" i="48"/>
  <c r="D11" i="60"/>
  <c r="T145" i="48"/>
  <c r="T164" i="48"/>
  <c r="Y110" i="48"/>
  <c r="M11" i="60"/>
  <c r="V110" i="48"/>
  <c r="J11" i="60"/>
  <c r="U110" i="48"/>
  <c r="I11" i="60"/>
  <c r="S145" i="48"/>
  <c r="S164" i="48"/>
  <c r="T110" i="48"/>
  <c r="H11" i="60"/>
  <c r="Q40" i="48"/>
  <c r="V115" i="48"/>
  <c r="V145" i="48"/>
  <c r="V164" i="48"/>
  <c r="S75" i="48"/>
  <c r="W81" i="48"/>
  <c r="W110" i="48"/>
  <c r="K11" i="60"/>
  <c r="W115" i="48"/>
  <c r="T75" i="48"/>
  <c r="X81" i="48"/>
  <c r="X110" i="48"/>
  <c r="L11" i="60"/>
  <c r="X115" i="48"/>
  <c r="X145" i="48"/>
  <c r="X164" i="48"/>
  <c r="U115" i="48"/>
  <c r="U145" i="48"/>
  <c r="U164" i="48"/>
  <c r="V75" i="48"/>
  <c r="Y75" i="48"/>
  <c r="Q80" i="48"/>
  <c r="Q110" i="48"/>
  <c r="E11" i="60"/>
  <c r="S48" i="24"/>
  <c r="R164" i="48"/>
  <c r="Q164" i="48"/>
  <c r="P164" i="48"/>
  <c r="V84" i="18"/>
  <c r="AA84" i="18"/>
  <c r="W84" i="18"/>
  <c r="AC84" i="18"/>
  <c r="V83" i="18"/>
  <c r="H153" i="48"/>
  <c r="H164" i="48"/>
  <c r="X83" i="18"/>
  <c r="Y84" i="18"/>
  <c r="J155" i="48"/>
  <c r="J164" i="48"/>
  <c r="Z83" i="18"/>
  <c r="K156" i="48"/>
  <c r="W83" i="18"/>
  <c r="AB84" i="18"/>
  <c r="Z84" i="18"/>
  <c r="X84" i="18"/>
  <c r="I154" i="48"/>
  <c r="I164" i="48"/>
  <c r="Y83" i="18"/>
  <c r="M164" i="48"/>
  <c r="AC83" i="18"/>
  <c r="L164" i="48"/>
  <c r="AB83" i="18"/>
  <c r="AB85" i="18"/>
  <c r="K164" i="48"/>
  <c r="AA83" i="18"/>
  <c r="F151" i="48"/>
  <c r="F164" i="48"/>
  <c r="G10" i="55"/>
  <c r="H10" i="55"/>
  <c r="G152" i="48"/>
  <c r="G164" i="48"/>
  <c r="R146" i="48"/>
  <c r="R147" i="48"/>
  <c r="M146" i="48"/>
  <c r="M147" i="48"/>
  <c r="W145" i="48"/>
  <c r="W164" i="48"/>
  <c r="AP84" i="18"/>
  <c r="AP83" i="18"/>
  <c r="Z85" i="18"/>
  <c r="W85" i="18"/>
  <c r="AC85" i="18"/>
  <c r="Y85" i="18"/>
  <c r="AR84" i="18"/>
  <c r="V85" i="18"/>
  <c r="E10" i="55"/>
  <c r="F10" i="55"/>
  <c r="AR83" i="18"/>
  <c r="X85" i="18"/>
  <c r="AA85" i="18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R205" i="23"/>
  <c r="Q205" i="23"/>
  <c r="P205" i="23"/>
  <c r="O205" i="23"/>
  <c r="N205" i="23"/>
  <c r="M205" i="23"/>
  <c r="L205" i="23"/>
  <c r="K205" i="23"/>
  <c r="J205" i="23"/>
  <c r="I205" i="23"/>
  <c r="H205" i="23"/>
  <c r="G205" i="23"/>
  <c r="F205" i="23"/>
  <c r="R161" i="23"/>
  <c r="Q121" i="15"/>
  <c r="P121" i="15"/>
  <c r="O121" i="15"/>
  <c r="N121" i="15"/>
  <c r="AU85" i="18"/>
  <c r="AR85" i="18"/>
  <c r="AP85" i="18"/>
  <c r="S206" i="23"/>
  <c r="S205" i="23"/>
  <c r="M110" i="25"/>
  <c r="F112" i="25"/>
  <c r="G112" i="25"/>
  <c r="H112" i="25"/>
  <c r="I112" i="25"/>
  <c r="J112" i="25"/>
  <c r="K112" i="25"/>
  <c r="L112" i="25"/>
  <c r="M112" i="25"/>
  <c r="N112" i="25"/>
  <c r="O112" i="25"/>
  <c r="P112" i="25"/>
  <c r="Q112" i="25"/>
  <c r="R112" i="25"/>
  <c r="S112" i="25"/>
  <c r="T112" i="25"/>
  <c r="U112" i="25"/>
  <c r="F113" i="25"/>
  <c r="G113" i="25"/>
  <c r="H113" i="25"/>
  <c r="I113" i="25"/>
  <c r="J113" i="25"/>
  <c r="K113" i="25"/>
  <c r="L113" i="25"/>
  <c r="M113" i="25"/>
  <c r="N113" i="25"/>
  <c r="O113" i="25"/>
  <c r="P113" i="25"/>
  <c r="Q113" i="25"/>
  <c r="R113" i="25"/>
  <c r="S113" i="25"/>
  <c r="T113" i="25"/>
  <c r="U113" i="25"/>
  <c r="M84" i="46"/>
  <c r="L84" i="46"/>
  <c r="K84" i="46"/>
  <c r="J84" i="46"/>
  <c r="I84" i="46"/>
  <c r="H84" i="46"/>
  <c r="G84" i="46"/>
  <c r="F84" i="46"/>
  <c r="M83" i="46"/>
  <c r="L83" i="46"/>
  <c r="K83" i="46"/>
  <c r="J83" i="46"/>
  <c r="I83" i="46"/>
  <c r="H83" i="46"/>
  <c r="G83" i="46"/>
  <c r="F83" i="46"/>
  <c r="M82" i="46"/>
  <c r="L82" i="46"/>
  <c r="K82" i="46"/>
  <c r="J82" i="46"/>
  <c r="I82" i="46"/>
  <c r="H82" i="46"/>
  <c r="G82" i="46"/>
  <c r="F82" i="46"/>
  <c r="M81" i="46"/>
  <c r="L81" i="46"/>
  <c r="K81" i="46"/>
  <c r="J81" i="46"/>
  <c r="I81" i="46"/>
  <c r="H81" i="46"/>
  <c r="G81" i="46"/>
  <c r="F81" i="46"/>
  <c r="M80" i="46"/>
  <c r="L80" i="46"/>
  <c r="K80" i="46"/>
  <c r="J80" i="46"/>
  <c r="I80" i="46"/>
  <c r="H80" i="46"/>
  <c r="G80" i="46"/>
  <c r="F80" i="46"/>
  <c r="E84" i="46"/>
  <c r="E83" i="46"/>
  <c r="E82" i="46"/>
  <c r="E81" i="46"/>
  <c r="E80" i="46"/>
  <c r="E110" i="46"/>
  <c r="F140" i="47"/>
  <c r="N140" i="47"/>
  <c r="AH31" i="18"/>
  <c r="R108" i="47"/>
  <c r="Q108" i="47"/>
  <c r="P108" i="47"/>
  <c r="O108" i="47"/>
  <c r="N108" i="47"/>
  <c r="M108" i="47"/>
  <c r="L108" i="47"/>
  <c r="K108" i="47"/>
  <c r="J108" i="47"/>
  <c r="I108" i="47"/>
  <c r="H108" i="47"/>
  <c r="G108" i="47"/>
  <c r="F108" i="47"/>
  <c r="J73" i="47"/>
  <c r="I73" i="47"/>
  <c r="H73" i="47"/>
  <c r="G73" i="47"/>
  <c r="F73" i="47"/>
  <c r="T72" i="47"/>
  <c r="V72" i="47"/>
  <c r="S72" i="47"/>
  <c r="U72" i="47"/>
  <c r="T71" i="47"/>
  <c r="V71" i="47"/>
  <c r="S71" i="47"/>
  <c r="U71" i="47"/>
  <c r="T70" i="47"/>
  <c r="V70" i="47"/>
  <c r="S70" i="47"/>
  <c r="U70" i="47"/>
  <c r="T69" i="47"/>
  <c r="V69" i="47"/>
  <c r="S69" i="47"/>
  <c r="U69" i="47"/>
  <c r="T68" i="47"/>
  <c r="V68" i="47"/>
  <c r="S68" i="47"/>
  <c r="U68" i="47"/>
  <c r="T67" i="47"/>
  <c r="V67" i="47"/>
  <c r="S67" i="47"/>
  <c r="U67" i="47"/>
  <c r="T66" i="47"/>
  <c r="V66" i="47"/>
  <c r="S66" i="47"/>
  <c r="U66" i="47"/>
  <c r="T65" i="47"/>
  <c r="V65" i="47"/>
  <c r="S65" i="47"/>
  <c r="U65" i="47"/>
  <c r="T64" i="47"/>
  <c r="V64" i="47"/>
  <c r="S64" i="47"/>
  <c r="U64" i="47"/>
  <c r="T63" i="47"/>
  <c r="V63" i="47"/>
  <c r="S63" i="47"/>
  <c r="U63" i="47"/>
  <c r="T62" i="47"/>
  <c r="V62" i="47"/>
  <c r="S62" i="47"/>
  <c r="U62" i="47"/>
  <c r="T61" i="47"/>
  <c r="V61" i="47"/>
  <c r="S61" i="47"/>
  <c r="U61" i="47"/>
  <c r="T60" i="47"/>
  <c r="V60" i="47"/>
  <c r="S60" i="47"/>
  <c r="U60" i="47"/>
  <c r="T59" i="47"/>
  <c r="V59" i="47"/>
  <c r="S59" i="47"/>
  <c r="U59" i="47"/>
  <c r="T58" i="47"/>
  <c r="V58" i="47"/>
  <c r="S58" i="47"/>
  <c r="U58" i="47"/>
  <c r="T57" i="47"/>
  <c r="V57" i="47"/>
  <c r="S57" i="47"/>
  <c r="U57" i="47"/>
  <c r="T56" i="47"/>
  <c r="V56" i="47"/>
  <c r="S56" i="47"/>
  <c r="U56" i="47"/>
  <c r="T55" i="47"/>
  <c r="V55" i="47"/>
  <c r="S55" i="47"/>
  <c r="U55" i="47"/>
  <c r="T54" i="47"/>
  <c r="V54" i="47"/>
  <c r="S54" i="47"/>
  <c r="U54" i="47"/>
  <c r="T53" i="47"/>
  <c r="V53" i="47"/>
  <c r="S53" i="47"/>
  <c r="U53" i="47"/>
  <c r="T52" i="47"/>
  <c r="V52" i="47"/>
  <c r="S52" i="47"/>
  <c r="U52" i="47"/>
  <c r="T51" i="47"/>
  <c r="V51" i="47"/>
  <c r="S51" i="47"/>
  <c r="U51" i="47"/>
  <c r="T50" i="47"/>
  <c r="V50" i="47"/>
  <c r="S50" i="47"/>
  <c r="U50" i="47"/>
  <c r="T49" i="47"/>
  <c r="V49" i="47"/>
  <c r="S49" i="47"/>
  <c r="U49" i="47"/>
  <c r="T48" i="47"/>
  <c r="V48" i="47"/>
  <c r="S48" i="47"/>
  <c r="U48" i="47"/>
  <c r="T47" i="47"/>
  <c r="V47" i="47"/>
  <c r="S47" i="47"/>
  <c r="U47" i="47"/>
  <c r="T46" i="47"/>
  <c r="V46" i="47"/>
  <c r="S46" i="47"/>
  <c r="U46" i="47"/>
  <c r="T45" i="47"/>
  <c r="V45" i="47"/>
  <c r="S45" i="47"/>
  <c r="U45" i="47"/>
  <c r="R73" i="47"/>
  <c r="Q73" i="47"/>
  <c r="O73" i="47"/>
  <c r="N73" i="47"/>
  <c r="M73" i="47"/>
  <c r="L73" i="47"/>
  <c r="K73" i="47"/>
  <c r="T44" i="47"/>
  <c r="V44" i="47"/>
  <c r="S44" i="47"/>
  <c r="U44" i="47"/>
  <c r="P39" i="47"/>
  <c r="J39" i="47"/>
  <c r="I39" i="47"/>
  <c r="H39" i="47"/>
  <c r="G39" i="47"/>
  <c r="F39" i="47"/>
  <c r="T38" i="47"/>
  <c r="V38" i="47"/>
  <c r="S38" i="47"/>
  <c r="U38" i="47"/>
  <c r="T37" i="47"/>
  <c r="V37" i="47"/>
  <c r="S37" i="47"/>
  <c r="U37" i="47"/>
  <c r="T36" i="47"/>
  <c r="V36" i="47"/>
  <c r="S36" i="47"/>
  <c r="U36" i="47"/>
  <c r="T35" i="47"/>
  <c r="V35" i="47"/>
  <c r="S35" i="47"/>
  <c r="U35" i="47"/>
  <c r="T34" i="47"/>
  <c r="V34" i="47"/>
  <c r="S34" i="47"/>
  <c r="U34" i="47"/>
  <c r="T33" i="47"/>
  <c r="V33" i="47"/>
  <c r="S33" i="47"/>
  <c r="U33" i="47"/>
  <c r="T32" i="47"/>
  <c r="V32" i="47"/>
  <c r="S32" i="47"/>
  <c r="U32" i="47"/>
  <c r="T31" i="47"/>
  <c r="V31" i="47"/>
  <c r="S31" i="47"/>
  <c r="U31" i="47"/>
  <c r="T30" i="47"/>
  <c r="V30" i="47"/>
  <c r="S30" i="47"/>
  <c r="U30" i="47"/>
  <c r="T29" i="47"/>
  <c r="V29" i="47"/>
  <c r="S29" i="47"/>
  <c r="U29" i="47"/>
  <c r="T28" i="47"/>
  <c r="V28" i="47"/>
  <c r="S28" i="47"/>
  <c r="U28" i="47"/>
  <c r="T27" i="47"/>
  <c r="V27" i="47"/>
  <c r="S27" i="47"/>
  <c r="U27" i="47"/>
  <c r="T26" i="47"/>
  <c r="V26" i="47"/>
  <c r="S26" i="47"/>
  <c r="U26" i="47"/>
  <c r="T25" i="47"/>
  <c r="V25" i="47"/>
  <c r="S25" i="47"/>
  <c r="U25" i="47"/>
  <c r="T24" i="47"/>
  <c r="V24" i="47"/>
  <c r="S24" i="47"/>
  <c r="U24" i="47"/>
  <c r="T23" i="47"/>
  <c r="V23" i="47"/>
  <c r="S23" i="47"/>
  <c r="U23" i="47"/>
  <c r="T22" i="47"/>
  <c r="V22" i="47"/>
  <c r="S22" i="47"/>
  <c r="U22" i="47"/>
  <c r="T21" i="47"/>
  <c r="V21" i="47"/>
  <c r="S21" i="47"/>
  <c r="U21" i="47"/>
  <c r="T20" i="47"/>
  <c r="V20" i="47"/>
  <c r="S20" i="47"/>
  <c r="U20" i="47"/>
  <c r="T19" i="47"/>
  <c r="V19" i="47"/>
  <c r="S19" i="47"/>
  <c r="U19" i="47"/>
  <c r="T18" i="47"/>
  <c r="V18" i="47"/>
  <c r="S18" i="47"/>
  <c r="U18" i="47"/>
  <c r="T17" i="47"/>
  <c r="V17" i="47"/>
  <c r="S17" i="47"/>
  <c r="U17" i="47"/>
  <c r="T16" i="47"/>
  <c r="V16" i="47"/>
  <c r="S16" i="47"/>
  <c r="U16" i="47"/>
  <c r="T15" i="47"/>
  <c r="V15" i="47"/>
  <c r="S15" i="47"/>
  <c r="U15" i="47"/>
  <c r="T14" i="47"/>
  <c r="V14" i="47"/>
  <c r="S14" i="47"/>
  <c r="U14" i="47"/>
  <c r="T13" i="47"/>
  <c r="V13" i="47"/>
  <c r="S13" i="47"/>
  <c r="U13" i="47"/>
  <c r="T12" i="47"/>
  <c r="V12" i="47"/>
  <c r="S12" i="47"/>
  <c r="U12" i="47"/>
  <c r="T11" i="47"/>
  <c r="V11" i="47"/>
  <c r="S11" i="47"/>
  <c r="U11" i="47"/>
  <c r="R39" i="47"/>
  <c r="Q39" i="47"/>
  <c r="O39" i="47"/>
  <c r="N39" i="47"/>
  <c r="M39" i="47"/>
  <c r="L39" i="47"/>
  <c r="K39" i="47"/>
  <c r="T10" i="47"/>
  <c r="S10" i="47"/>
  <c r="U10" i="47"/>
  <c r="U68" i="18"/>
  <c r="G140" i="47"/>
  <c r="AA31" i="18"/>
  <c r="O140" i="47"/>
  <c r="AI31" i="18"/>
  <c r="H140" i="47"/>
  <c r="AB31" i="18"/>
  <c r="P140" i="47"/>
  <c r="AJ31" i="18"/>
  <c r="K140" i="47"/>
  <c r="AE31" i="18"/>
  <c r="I140" i="47"/>
  <c r="AC31" i="18"/>
  <c r="Q140" i="47"/>
  <c r="AK31" i="18"/>
  <c r="M140" i="47"/>
  <c r="AG31" i="18"/>
  <c r="F25" i="55"/>
  <c r="T39" i="47"/>
  <c r="L140" i="47"/>
  <c r="AF31" i="18"/>
  <c r="V10" i="47"/>
  <c r="V39" i="47"/>
  <c r="J140" i="47"/>
  <c r="AD31" i="18"/>
  <c r="R140" i="47"/>
  <c r="AL31" i="18"/>
  <c r="U39" i="47"/>
  <c r="S39" i="47"/>
  <c r="U73" i="47"/>
  <c r="P73" i="47"/>
  <c r="S73" i="47"/>
  <c r="V73" i="47"/>
  <c r="T73" i="47"/>
  <c r="J2" i="23"/>
  <c r="K3" i="23"/>
  <c r="Q16" i="15"/>
  <c r="Q119" i="46"/>
  <c r="P119" i="46"/>
  <c r="O119" i="46"/>
  <c r="N119" i="46"/>
  <c r="M119" i="46"/>
  <c r="L119" i="46"/>
  <c r="K119" i="46"/>
  <c r="J119" i="46"/>
  <c r="I119" i="46"/>
  <c r="H119" i="46"/>
  <c r="G119" i="46"/>
  <c r="F119" i="46"/>
  <c r="E119" i="46"/>
  <c r="Y118" i="46"/>
  <c r="X118" i="46"/>
  <c r="W118" i="46"/>
  <c r="V118" i="46"/>
  <c r="U118" i="46"/>
  <c r="T118" i="46"/>
  <c r="S118" i="46"/>
  <c r="R118" i="46"/>
  <c r="Q118" i="46"/>
  <c r="P118" i="46"/>
  <c r="O118" i="46"/>
  <c r="N118" i="46"/>
  <c r="M118" i="46"/>
  <c r="L118" i="46"/>
  <c r="K118" i="46"/>
  <c r="J118" i="46"/>
  <c r="I118" i="46"/>
  <c r="H118" i="46"/>
  <c r="G118" i="46"/>
  <c r="F118" i="46"/>
  <c r="E118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E117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E115" i="46"/>
  <c r="Y83" i="46"/>
  <c r="X83" i="46"/>
  <c r="W83" i="46"/>
  <c r="V83" i="46"/>
  <c r="U83" i="46"/>
  <c r="T83" i="46"/>
  <c r="S83" i="46"/>
  <c r="R83" i="46"/>
  <c r="Y82" i="46"/>
  <c r="X82" i="46"/>
  <c r="W82" i="46"/>
  <c r="V82" i="46"/>
  <c r="U82" i="46"/>
  <c r="T82" i="46"/>
  <c r="S82" i="46"/>
  <c r="R82" i="46"/>
  <c r="Y81" i="46"/>
  <c r="X81" i="46"/>
  <c r="W81" i="46"/>
  <c r="V81" i="46"/>
  <c r="U81" i="46"/>
  <c r="T81" i="46"/>
  <c r="S81" i="46"/>
  <c r="R81" i="46"/>
  <c r="Y80" i="46"/>
  <c r="X80" i="46"/>
  <c r="W80" i="46"/>
  <c r="V80" i="46"/>
  <c r="U80" i="46"/>
  <c r="T80" i="46"/>
  <c r="S80" i="46"/>
  <c r="R80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Y40" i="46"/>
  <c r="X40" i="46"/>
  <c r="W40" i="46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E40" i="46"/>
  <c r="G25" i="40"/>
  <c r="P152" i="40"/>
  <c r="O152" i="40"/>
  <c r="N152" i="40"/>
  <c r="M152" i="40"/>
  <c r="P151" i="40"/>
  <c r="O151" i="40"/>
  <c r="N151" i="40"/>
  <c r="M151" i="40"/>
  <c r="P150" i="40"/>
  <c r="O150" i="40"/>
  <c r="N150" i="40"/>
  <c r="M150" i="40"/>
  <c r="P149" i="40"/>
  <c r="O149" i="40"/>
  <c r="N149" i="40"/>
  <c r="M149" i="40"/>
  <c r="P148" i="40"/>
  <c r="O148" i="40"/>
  <c r="N148" i="40"/>
  <c r="M148" i="40"/>
  <c r="P147" i="40"/>
  <c r="O147" i="40"/>
  <c r="N147" i="40"/>
  <c r="M147" i="40"/>
  <c r="P146" i="40"/>
  <c r="O146" i="40"/>
  <c r="N146" i="40"/>
  <c r="M146" i="40"/>
  <c r="P145" i="40"/>
  <c r="O145" i="40"/>
  <c r="N145" i="40"/>
  <c r="M145" i="40"/>
  <c r="P144" i="40"/>
  <c r="O144" i="40"/>
  <c r="N144" i="40"/>
  <c r="M144" i="40"/>
  <c r="P143" i="40"/>
  <c r="O143" i="40"/>
  <c r="N143" i="40"/>
  <c r="M143" i="40"/>
  <c r="P142" i="40"/>
  <c r="O142" i="40"/>
  <c r="N142" i="40"/>
  <c r="M142" i="40"/>
  <c r="P141" i="40"/>
  <c r="O141" i="40"/>
  <c r="N141" i="40"/>
  <c r="M141" i="40"/>
  <c r="P140" i="40"/>
  <c r="O140" i="40"/>
  <c r="N140" i="40"/>
  <c r="M140" i="40"/>
  <c r="P139" i="40"/>
  <c r="O139" i="40"/>
  <c r="N139" i="40"/>
  <c r="M139" i="40"/>
  <c r="P138" i="40"/>
  <c r="O138" i="40"/>
  <c r="N138" i="40"/>
  <c r="M138" i="40"/>
  <c r="P137" i="40"/>
  <c r="O137" i="40"/>
  <c r="N137" i="40"/>
  <c r="M137" i="40"/>
  <c r="P136" i="40"/>
  <c r="O136" i="40"/>
  <c r="N136" i="40"/>
  <c r="M136" i="40"/>
  <c r="P135" i="40"/>
  <c r="O135" i="40"/>
  <c r="N135" i="40"/>
  <c r="M135" i="40"/>
  <c r="P134" i="40"/>
  <c r="O134" i="40"/>
  <c r="N134" i="40"/>
  <c r="M134" i="40"/>
  <c r="P133" i="40"/>
  <c r="O133" i="40"/>
  <c r="N133" i="40"/>
  <c r="M133" i="40"/>
  <c r="P132" i="40"/>
  <c r="O132" i="40"/>
  <c r="N132" i="40"/>
  <c r="M132" i="40"/>
  <c r="P131" i="40"/>
  <c r="O131" i="40"/>
  <c r="N131" i="40"/>
  <c r="M131" i="40"/>
  <c r="P130" i="40"/>
  <c r="O130" i="40"/>
  <c r="N130" i="40"/>
  <c r="M130" i="40"/>
  <c r="P129" i="40"/>
  <c r="O129" i="40"/>
  <c r="N129" i="40"/>
  <c r="M129" i="40"/>
  <c r="I167" i="40"/>
  <c r="P108" i="40"/>
  <c r="O108" i="40"/>
  <c r="N108" i="40"/>
  <c r="M108" i="40"/>
  <c r="L108" i="40"/>
  <c r="K108" i="40"/>
  <c r="J108" i="40"/>
  <c r="I108" i="40"/>
  <c r="H108" i="40"/>
  <c r="G108" i="40"/>
  <c r="F108" i="40"/>
  <c r="P107" i="40"/>
  <c r="O107" i="40"/>
  <c r="N107" i="40"/>
  <c r="M107" i="40"/>
  <c r="L107" i="40"/>
  <c r="K107" i="40"/>
  <c r="J107" i="40"/>
  <c r="I107" i="40"/>
  <c r="H107" i="40"/>
  <c r="G107" i="40"/>
  <c r="F107" i="40"/>
  <c r="P106" i="40"/>
  <c r="O106" i="40"/>
  <c r="N106" i="40"/>
  <c r="M106" i="40"/>
  <c r="L106" i="40"/>
  <c r="K106" i="40"/>
  <c r="J106" i="40"/>
  <c r="I106" i="40"/>
  <c r="H106" i="40"/>
  <c r="G106" i="40"/>
  <c r="F106" i="40"/>
  <c r="P105" i="40"/>
  <c r="O105" i="40"/>
  <c r="N105" i="40"/>
  <c r="M105" i="40"/>
  <c r="L105" i="40"/>
  <c r="K105" i="40"/>
  <c r="J105" i="40"/>
  <c r="I105" i="40"/>
  <c r="H105" i="40"/>
  <c r="G105" i="40"/>
  <c r="F105" i="40"/>
  <c r="P104" i="40"/>
  <c r="O104" i="40"/>
  <c r="N104" i="40"/>
  <c r="M104" i="40"/>
  <c r="L104" i="40"/>
  <c r="K104" i="40"/>
  <c r="J104" i="40"/>
  <c r="I104" i="40"/>
  <c r="H104" i="40"/>
  <c r="G104" i="40"/>
  <c r="F104" i="40"/>
  <c r="P103" i="40"/>
  <c r="O103" i="40"/>
  <c r="N103" i="40"/>
  <c r="M103" i="40"/>
  <c r="L103" i="40"/>
  <c r="K103" i="40"/>
  <c r="J103" i="40"/>
  <c r="I103" i="40"/>
  <c r="H103" i="40"/>
  <c r="G103" i="40"/>
  <c r="F103" i="40"/>
  <c r="P102" i="40"/>
  <c r="O102" i="40"/>
  <c r="N102" i="40"/>
  <c r="M102" i="40"/>
  <c r="L102" i="40"/>
  <c r="K102" i="40"/>
  <c r="J102" i="40"/>
  <c r="I102" i="40"/>
  <c r="H102" i="40"/>
  <c r="G102" i="40"/>
  <c r="F102" i="40"/>
  <c r="P101" i="40"/>
  <c r="O101" i="40"/>
  <c r="N101" i="40"/>
  <c r="M101" i="40"/>
  <c r="L101" i="40"/>
  <c r="K101" i="40"/>
  <c r="J101" i="40"/>
  <c r="I101" i="40"/>
  <c r="H101" i="40"/>
  <c r="G101" i="40"/>
  <c r="F101" i="40"/>
  <c r="P100" i="40"/>
  <c r="O100" i="40"/>
  <c r="N100" i="40"/>
  <c r="M100" i="40"/>
  <c r="L100" i="40"/>
  <c r="K100" i="40"/>
  <c r="J100" i="40"/>
  <c r="I100" i="40"/>
  <c r="H100" i="40"/>
  <c r="G100" i="40"/>
  <c r="F100" i="40"/>
  <c r="P99" i="40"/>
  <c r="O99" i="40"/>
  <c r="N99" i="40"/>
  <c r="M99" i="40"/>
  <c r="L99" i="40"/>
  <c r="K99" i="40"/>
  <c r="J99" i="40"/>
  <c r="I99" i="40"/>
  <c r="H99" i="40"/>
  <c r="F99" i="40"/>
  <c r="P98" i="40"/>
  <c r="O98" i="40"/>
  <c r="N98" i="40"/>
  <c r="M98" i="40"/>
  <c r="L98" i="40"/>
  <c r="K98" i="40"/>
  <c r="J98" i="40"/>
  <c r="I98" i="40"/>
  <c r="H98" i="40"/>
  <c r="G98" i="40"/>
  <c r="F98" i="40"/>
  <c r="P97" i="40"/>
  <c r="O97" i="40"/>
  <c r="N97" i="40"/>
  <c r="M97" i="40"/>
  <c r="L97" i="40"/>
  <c r="K97" i="40"/>
  <c r="J97" i="40"/>
  <c r="I97" i="40"/>
  <c r="H97" i="40"/>
  <c r="G97" i="40"/>
  <c r="F97" i="40"/>
  <c r="P96" i="40"/>
  <c r="O96" i="40"/>
  <c r="N96" i="40"/>
  <c r="M96" i="40"/>
  <c r="L96" i="40"/>
  <c r="K96" i="40"/>
  <c r="J96" i="40"/>
  <c r="I96" i="40"/>
  <c r="H96" i="40"/>
  <c r="G96" i="40"/>
  <c r="F96" i="40"/>
  <c r="P95" i="40"/>
  <c r="O95" i="40"/>
  <c r="N95" i="40"/>
  <c r="M95" i="40"/>
  <c r="L95" i="40"/>
  <c r="K95" i="40"/>
  <c r="J95" i="40"/>
  <c r="I95" i="40"/>
  <c r="H95" i="40"/>
  <c r="G95" i="40"/>
  <c r="F95" i="40"/>
  <c r="P94" i="40"/>
  <c r="O94" i="40"/>
  <c r="N94" i="40"/>
  <c r="M94" i="40"/>
  <c r="L94" i="40"/>
  <c r="K94" i="40"/>
  <c r="J94" i="40"/>
  <c r="I94" i="40"/>
  <c r="H94" i="40"/>
  <c r="G94" i="40"/>
  <c r="F94" i="40"/>
  <c r="P93" i="40"/>
  <c r="O93" i="40"/>
  <c r="N93" i="40"/>
  <c r="M93" i="40"/>
  <c r="L93" i="40"/>
  <c r="K93" i="40"/>
  <c r="J93" i="40"/>
  <c r="I93" i="40"/>
  <c r="H93" i="40"/>
  <c r="G93" i="40"/>
  <c r="F93" i="40"/>
  <c r="P92" i="40"/>
  <c r="O92" i="40"/>
  <c r="N92" i="40"/>
  <c r="M92" i="40"/>
  <c r="L92" i="40"/>
  <c r="K92" i="40"/>
  <c r="J92" i="40"/>
  <c r="I92" i="40"/>
  <c r="H92" i="40"/>
  <c r="G92" i="40"/>
  <c r="F92" i="40"/>
  <c r="P91" i="40"/>
  <c r="O91" i="40"/>
  <c r="N91" i="40"/>
  <c r="M91" i="40"/>
  <c r="L91" i="40"/>
  <c r="K91" i="40"/>
  <c r="J91" i="40"/>
  <c r="I91" i="40"/>
  <c r="H91" i="40"/>
  <c r="G91" i="40"/>
  <c r="F91" i="40"/>
  <c r="P90" i="40"/>
  <c r="O90" i="40"/>
  <c r="N90" i="40"/>
  <c r="M90" i="40"/>
  <c r="L90" i="40"/>
  <c r="K90" i="40"/>
  <c r="J90" i="40"/>
  <c r="I90" i="40"/>
  <c r="H90" i="40"/>
  <c r="G90" i="40"/>
  <c r="F90" i="40"/>
  <c r="P89" i="40"/>
  <c r="O89" i="40"/>
  <c r="N89" i="40"/>
  <c r="M89" i="40"/>
  <c r="L89" i="40"/>
  <c r="K89" i="40"/>
  <c r="J89" i="40"/>
  <c r="I89" i="40"/>
  <c r="H89" i="40"/>
  <c r="G89" i="40"/>
  <c r="F89" i="40"/>
  <c r="P88" i="40"/>
  <c r="O88" i="40"/>
  <c r="N88" i="40"/>
  <c r="M88" i="40"/>
  <c r="L88" i="40"/>
  <c r="K88" i="40"/>
  <c r="J88" i="40"/>
  <c r="I88" i="40"/>
  <c r="H88" i="40"/>
  <c r="G88" i="40"/>
  <c r="F88" i="40"/>
  <c r="P87" i="40"/>
  <c r="O87" i="40"/>
  <c r="N87" i="40"/>
  <c r="M87" i="40"/>
  <c r="L87" i="40"/>
  <c r="K87" i="40"/>
  <c r="J87" i="40"/>
  <c r="I87" i="40"/>
  <c r="H87" i="40"/>
  <c r="G87" i="40"/>
  <c r="F87" i="40"/>
  <c r="P86" i="40"/>
  <c r="O86" i="40"/>
  <c r="N86" i="40"/>
  <c r="M86" i="40"/>
  <c r="L86" i="40"/>
  <c r="K86" i="40"/>
  <c r="J86" i="40"/>
  <c r="I86" i="40"/>
  <c r="H86" i="40"/>
  <c r="G86" i="40"/>
  <c r="F86" i="40"/>
  <c r="P85" i="40"/>
  <c r="O85" i="40"/>
  <c r="N85" i="40"/>
  <c r="M85" i="40"/>
  <c r="L85" i="40"/>
  <c r="K85" i="40"/>
  <c r="J85" i="40"/>
  <c r="I85" i="40"/>
  <c r="I123" i="40"/>
  <c r="H85" i="40"/>
  <c r="G85" i="40"/>
  <c r="Q33" i="40"/>
  <c r="S33" i="40"/>
  <c r="Q32" i="40"/>
  <c r="S32" i="40"/>
  <c r="F85" i="40"/>
  <c r="D51" i="43"/>
  <c r="D86" i="43"/>
  <c r="C51" i="43"/>
  <c r="C86" i="43"/>
  <c r="B51" i="43"/>
  <c r="B86" i="43"/>
  <c r="A51" i="43"/>
  <c r="A86" i="43"/>
  <c r="D50" i="43"/>
  <c r="D85" i="43"/>
  <c r="C50" i="43"/>
  <c r="C85" i="43"/>
  <c r="B50" i="43"/>
  <c r="B85" i="43"/>
  <c r="A50" i="43"/>
  <c r="A85" i="43"/>
  <c r="D49" i="43"/>
  <c r="D84" i="43"/>
  <c r="C49" i="43"/>
  <c r="C84" i="43"/>
  <c r="B49" i="43"/>
  <c r="B84" i="43"/>
  <c r="A49" i="43"/>
  <c r="A84" i="43"/>
  <c r="D48" i="43"/>
  <c r="D83" i="43"/>
  <c r="C48" i="43"/>
  <c r="C83" i="43"/>
  <c r="B48" i="43"/>
  <c r="B83" i="43"/>
  <c r="A48" i="43"/>
  <c r="A83" i="43"/>
  <c r="D47" i="43"/>
  <c r="D82" i="43"/>
  <c r="C47" i="43"/>
  <c r="C82" i="43"/>
  <c r="B47" i="43"/>
  <c r="B82" i="43"/>
  <c r="A47" i="43"/>
  <c r="A82" i="43"/>
  <c r="D46" i="43"/>
  <c r="D81" i="43"/>
  <c r="C46" i="43"/>
  <c r="C81" i="43"/>
  <c r="B46" i="43"/>
  <c r="B81" i="43"/>
  <c r="A46" i="43"/>
  <c r="A81" i="43"/>
  <c r="D45" i="43"/>
  <c r="D80" i="43"/>
  <c r="C45" i="43"/>
  <c r="C80" i="43"/>
  <c r="B45" i="43"/>
  <c r="B80" i="43"/>
  <c r="A45" i="43"/>
  <c r="A80" i="43"/>
  <c r="D44" i="43"/>
  <c r="D79" i="43"/>
  <c r="C44" i="43"/>
  <c r="C79" i="43"/>
  <c r="B44" i="43"/>
  <c r="B79" i="43"/>
  <c r="A44" i="43"/>
  <c r="A79" i="43"/>
  <c r="K123" i="40"/>
  <c r="H123" i="40"/>
  <c r="G99" i="40"/>
  <c r="G42" i="40"/>
  <c r="F123" i="40"/>
  <c r="J123" i="40"/>
  <c r="G123" i="40"/>
  <c r="L123" i="40"/>
  <c r="T145" i="46"/>
  <c r="T163" i="46"/>
  <c r="V145" i="46"/>
  <c r="V163" i="46"/>
  <c r="E145" i="46"/>
  <c r="K145" i="46"/>
  <c r="E79" i="43"/>
  <c r="P79" i="43"/>
  <c r="H79" i="43"/>
  <c r="G79" i="43"/>
  <c r="O79" i="43"/>
  <c r="J79" i="43"/>
  <c r="F79" i="43"/>
  <c r="I79" i="43"/>
  <c r="N79" i="43"/>
  <c r="M79" i="43"/>
  <c r="K79" i="43"/>
  <c r="L79" i="43"/>
  <c r="E83" i="43"/>
  <c r="F83" i="43"/>
  <c r="P83" i="43"/>
  <c r="O83" i="43"/>
  <c r="N83" i="43"/>
  <c r="J83" i="43"/>
  <c r="I83" i="43"/>
  <c r="M83" i="43"/>
  <c r="H83" i="43"/>
  <c r="G83" i="43"/>
  <c r="L83" i="43"/>
  <c r="K83" i="43"/>
  <c r="I84" i="43"/>
  <c r="H84" i="43"/>
  <c r="E84" i="43"/>
  <c r="G84" i="43"/>
  <c r="F84" i="43"/>
  <c r="N84" i="43"/>
  <c r="M84" i="43"/>
  <c r="L84" i="43"/>
  <c r="K84" i="43"/>
  <c r="J84" i="43"/>
  <c r="O84" i="43"/>
  <c r="P84" i="43"/>
  <c r="M81" i="43"/>
  <c r="L81" i="43"/>
  <c r="G81" i="43"/>
  <c r="K81" i="43"/>
  <c r="J81" i="43"/>
  <c r="I81" i="43"/>
  <c r="H81" i="43"/>
  <c r="P81" i="43"/>
  <c r="F81" i="43"/>
  <c r="E81" i="43"/>
  <c r="N81" i="43"/>
  <c r="O81" i="43"/>
  <c r="M85" i="43"/>
  <c r="L85" i="43"/>
  <c r="H85" i="43"/>
  <c r="K85" i="43"/>
  <c r="J85" i="43"/>
  <c r="I85" i="43"/>
  <c r="G85" i="43"/>
  <c r="N85" i="43"/>
  <c r="F85" i="43"/>
  <c r="E85" i="43"/>
  <c r="P85" i="43"/>
  <c r="O85" i="43"/>
  <c r="I80" i="43"/>
  <c r="H80" i="43"/>
  <c r="E80" i="43"/>
  <c r="M80" i="43"/>
  <c r="G80" i="43"/>
  <c r="F80" i="43"/>
  <c r="K80" i="43"/>
  <c r="J80" i="43"/>
  <c r="L80" i="43"/>
  <c r="P80" i="43"/>
  <c r="O80" i="43"/>
  <c r="N80" i="43"/>
  <c r="P82" i="43"/>
  <c r="K82" i="43"/>
  <c r="O82" i="43"/>
  <c r="N82" i="43"/>
  <c r="M82" i="43"/>
  <c r="L82" i="43"/>
  <c r="J82" i="43"/>
  <c r="I82" i="43"/>
  <c r="G82" i="43"/>
  <c r="F82" i="43"/>
  <c r="E82" i="43"/>
  <c r="H82" i="43"/>
  <c r="P86" i="43"/>
  <c r="K86" i="43"/>
  <c r="F86" i="43"/>
  <c r="O86" i="43"/>
  <c r="N86" i="43"/>
  <c r="L86" i="43"/>
  <c r="M86" i="43"/>
  <c r="J86" i="43"/>
  <c r="I86" i="43"/>
  <c r="H86" i="43"/>
  <c r="G86" i="43"/>
  <c r="E86" i="43"/>
  <c r="O167" i="40"/>
  <c r="P167" i="40"/>
  <c r="M167" i="40"/>
  <c r="P123" i="40"/>
  <c r="L167" i="40"/>
  <c r="L179" i="40"/>
  <c r="L193" i="40"/>
  <c r="L194" i="40"/>
  <c r="M123" i="40"/>
  <c r="O123" i="40"/>
  <c r="N123" i="40"/>
  <c r="N167" i="40"/>
  <c r="K167" i="40"/>
  <c r="J167" i="40"/>
  <c r="R145" i="46"/>
  <c r="R163" i="46"/>
  <c r="S145" i="46"/>
  <c r="S163" i="46"/>
  <c r="W145" i="46"/>
  <c r="W163" i="46"/>
  <c r="X145" i="46"/>
  <c r="X163" i="46"/>
  <c r="Y145" i="46"/>
  <c r="Y163" i="46"/>
  <c r="U145" i="46"/>
  <c r="U163" i="46"/>
  <c r="G110" i="46"/>
  <c r="N110" i="46"/>
  <c r="B9" i="60"/>
  <c r="V110" i="46"/>
  <c r="J9" i="60"/>
  <c r="J33" i="60"/>
  <c r="P110" i="46"/>
  <c r="D9" i="60"/>
  <c r="Q110" i="46"/>
  <c r="E9" i="60"/>
  <c r="F145" i="46"/>
  <c r="I145" i="46"/>
  <c r="O110" i="46"/>
  <c r="C9" i="60"/>
  <c r="J110" i="46"/>
  <c r="K110" i="46"/>
  <c r="L110" i="46"/>
  <c r="N145" i="46"/>
  <c r="L145" i="46"/>
  <c r="M145" i="46"/>
  <c r="O145" i="46"/>
  <c r="G145" i="46"/>
  <c r="P145" i="46"/>
  <c r="Q145" i="46"/>
  <c r="H145" i="46"/>
  <c r="J145" i="46"/>
  <c r="Y110" i="46"/>
  <c r="M9" i="60"/>
  <c r="M33" i="60"/>
  <c r="W110" i="46"/>
  <c r="K9" i="60"/>
  <c r="K33" i="60"/>
  <c r="S110" i="46"/>
  <c r="G9" i="60"/>
  <c r="G33" i="60"/>
  <c r="T110" i="46"/>
  <c r="H9" i="60"/>
  <c r="H33" i="60"/>
  <c r="X110" i="46"/>
  <c r="L9" i="60"/>
  <c r="L33" i="60"/>
  <c r="R110" i="46"/>
  <c r="F9" i="60"/>
  <c r="F33" i="60"/>
  <c r="U110" i="46"/>
  <c r="I9" i="60"/>
  <c r="I33" i="60"/>
  <c r="M110" i="46"/>
  <c r="F110" i="46"/>
  <c r="H110" i="46"/>
  <c r="I110" i="46"/>
  <c r="R33" i="40"/>
  <c r="T33" i="40"/>
  <c r="R32" i="40"/>
  <c r="T32" i="40"/>
  <c r="Y68" i="18"/>
  <c r="K156" i="46"/>
  <c r="AC67" i="18"/>
  <c r="U67" i="18"/>
  <c r="AC68" i="18"/>
  <c r="Z68" i="18"/>
  <c r="W68" i="18"/>
  <c r="AB67" i="18"/>
  <c r="AA68" i="18"/>
  <c r="Y67" i="18"/>
  <c r="X67" i="18"/>
  <c r="V68" i="18"/>
  <c r="X68" i="18"/>
  <c r="W67" i="18"/>
  <c r="Z67" i="18"/>
  <c r="AB68" i="18"/>
  <c r="K163" i="46"/>
  <c r="AA67" i="18"/>
  <c r="F151" i="46"/>
  <c r="F163" i="46"/>
  <c r="V67" i="18"/>
  <c r="E150" i="46"/>
  <c r="E163" i="46"/>
  <c r="G8" i="55"/>
  <c r="H8" i="55"/>
  <c r="O163" i="46"/>
  <c r="I154" i="46"/>
  <c r="I163" i="46"/>
  <c r="J155" i="46"/>
  <c r="J163" i="46"/>
  <c r="P163" i="46"/>
  <c r="M163" i="46"/>
  <c r="L163" i="46"/>
  <c r="H153" i="46"/>
  <c r="H163" i="46"/>
  <c r="Q163" i="46"/>
  <c r="G152" i="46"/>
  <c r="G163" i="46"/>
  <c r="N163" i="46"/>
  <c r="AA69" i="18"/>
  <c r="W69" i="18"/>
  <c r="Y69" i="18"/>
  <c r="X69" i="18"/>
  <c r="AB69" i="18"/>
  <c r="AC69" i="18"/>
  <c r="Z69" i="18"/>
  <c r="V69" i="18"/>
  <c r="U69" i="18"/>
  <c r="E8" i="55"/>
  <c r="F8" i="55"/>
  <c r="AU69" i="18"/>
  <c r="AQ80" i="18"/>
  <c r="AQ72" i="18"/>
  <c r="AQ54" i="18"/>
  <c r="AQ38" i="18"/>
  <c r="AQ28" i="18"/>
  <c r="AQ25" i="18"/>
  <c r="AQ16" i="18"/>
  <c r="AQ13" i="18"/>
  <c r="AQ10" i="18"/>
  <c r="AP25" i="18"/>
  <c r="AP13" i="18"/>
  <c r="P129" i="43"/>
  <c r="O129" i="43"/>
  <c r="N129" i="43"/>
  <c r="M129" i="43"/>
  <c r="L129" i="43"/>
  <c r="K129" i="43"/>
  <c r="Z90" i="18"/>
  <c r="J129" i="43"/>
  <c r="Y90" i="18"/>
  <c r="I129" i="43"/>
  <c r="X90" i="18"/>
  <c r="H129" i="43"/>
  <c r="W90" i="18"/>
  <c r="G129" i="43"/>
  <c r="V90" i="18"/>
  <c r="F129" i="43"/>
  <c r="U90" i="18"/>
  <c r="E129" i="43"/>
  <c r="Q116" i="43"/>
  <c r="Q115" i="43"/>
  <c r="AD87" i="18"/>
  <c r="P126" i="41"/>
  <c r="O125" i="41"/>
  <c r="N124" i="41"/>
  <c r="M123" i="41"/>
  <c r="L122" i="41"/>
  <c r="K121" i="41"/>
  <c r="J120" i="41"/>
  <c r="I119" i="41"/>
  <c r="H118" i="41"/>
  <c r="G117" i="41"/>
  <c r="F116" i="41"/>
  <c r="F143" i="24"/>
  <c r="R141" i="24"/>
  <c r="R143" i="24"/>
  <c r="Z28" i="18"/>
  <c r="Q139" i="24"/>
  <c r="Q143" i="24"/>
  <c r="Y28" i="18"/>
  <c r="P137" i="24"/>
  <c r="P143" i="24"/>
  <c r="X28" i="18"/>
  <c r="O135" i="24"/>
  <c r="O143" i="24"/>
  <c r="W28" i="18"/>
  <c r="N133" i="24"/>
  <c r="N143" i="24"/>
  <c r="V28" i="18"/>
  <c r="M131" i="24"/>
  <c r="M143" i="24"/>
  <c r="U28" i="18"/>
  <c r="L129" i="24"/>
  <c r="L143" i="24"/>
  <c r="T28" i="18"/>
  <c r="K127" i="24"/>
  <c r="K143" i="24"/>
  <c r="S28" i="18"/>
  <c r="J125" i="24"/>
  <c r="J143" i="24"/>
  <c r="R28" i="18"/>
  <c r="I123" i="24"/>
  <c r="I143" i="24"/>
  <c r="H121" i="24"/>
  <c r="H143" i="24"/>
  <c r="G119" i="24"/>
  <c r="G143" i="24"/>
  <c r="S16" i="18"/>
  <c r="R16" i="18"/>
  <c r="Q167" i="26"/>
  <c r="Y16" i="18"/>
  <c r="K167" i="26"/>
  <c r="J167" i="26"/>
  <c r="I167" i="26"/>
  <c r="H167" i="26"/>
  <c r="G167" i="26"/>
  <c r="F167" i="26"/>
  <c r="R162" i="26"/>
  <c r="R167" i="26"/>
  <c r="Z16" i="18"/>
  <c r="P160" i="26"/>
  <c r="P167" i="26"/>
  <c r="X16" i="18"/>
  <c r="O159" i="26"/>
  <c r="O167" i="26"/>
  <c r="W16" i="18"/>
  <c r="N158" i="26"/>
  <c r="N167" i="26"/>
  <c r="V16" i="18"/>
  <c r="M157" i="26"/>
  <c r="M167" i="26"/>
  <c r="U16" i="18"/>
  <c r="L156" i="26"/>
  <c r="L167" i="26"/>
  <c r="T16" i="18"/>
  <c r="K155" i="26"/>
  <c r="J154" i="26"/>
  <c r="I153" i="26"/>
  <c r="H152" i="26"/>
  <c r="G151" i="26"/>
  <c r="K109" i="44"/>
  <c r="Z94" i="18"/>
  <c r="E81" i="44"/>
  <c r="G109" i="44"/>
  <c r="V94" i="18"/>
  <c r="E80" i="44"/>
  <c r="E79" i="44"/>
  <c r="N109" i="44"/>
  <c r="L109" i="44"/>
  <c r="J109" i="44"/>
  <c r="Y94" i="18"/>
  <c r="I109" i="44"/>
  <c r="X94" i="18"/>
  <c r="Y82" i="19"/>
  <c r="X82" i="19"/>
  <c r="W82" i="19"/>
  <c r="V82" i="19"/>
  <c r="U82" i="19"/>
  <c r="T82" i="19"/>
  <c r="S82" i="19"/>
  <c r="S109" i="19"/>
  <c r="P82" i="19"/>
  <c r="O82" i="19"/>
  <c r="N82" i="19"/>
  <c r="M82" i="19"/>
  <c r="L82" i="19"/>
  <c r="K82" i="19"/>
  <c r="J82" i="19"/>
  <c r="I82" i="19"/>
  <c r="H82" i="19"/>
  <c r="G82" i="19"/>
  <c r="F82" i="19"/>
  <c r="Y81" i="19"/>
  <c r="X81" i="19"/>
  <c r="W81" i="19"/>
  <c r="V81" i="19"/>
  <c r="U81" i="19"/>
  <c r="T81" i="19"/>
  <c r="S81" i="19"/>
  <c r="P81" i="19"/>
  <c r="O81" i="19"/>
  <c r="N81" i="19"/>
  <c r="M81" i="19"/>
  <c r="L81" i="19"/>
  <c r="K81" i="19"/>
  <c r="J81" i="19"/>
  <c r="I81" i="19"/>
  <c r="H81" i="19"/>
  <c r="G81" i="19"/>
  <c r="F81" i="19"/>
  <c r="F109" i="19"/>
  <c r="Y80" i="19"/>
  <c r="X80" i="19"/>
  <c r="W80" i="19"/>
  <c r="V80" i="19"/>
  <c r="U80" i="19"/>
  <c r="T80" i="19"/>
  <c r="S80" i="19"/>
  <c r="P80" i="19"/>
  <c r="O80" i="19"/>
  <c r="N80" i="19"/>
  <c r="M80" i="19"/>
  <c r="L80" i="19"/>
  <c r="L109" i="19"/>
  <c r="K80" i="19"/>
  <c r="K109" i="19"/>
  <c r="J80" i="19"/>
  <c r="J109" i="19"/>
  <c r="I80" i="19"/>
  <c r="I109" i="19"/>
  <c r="H80" i="19"/>
  <c r="G80" i="19"/>
  <c r="F80" i="19"/>
  <c r="Y79" i="19"/>
  <c r="X79" i="19"/>
  <c r="W79" i="19"/>
  <c r="V79" i="19"/>
  <c r="U79" i="19"/>
  <c r="T79" i="19"/>
  <c r="T109" i="19"/>
  <c r="S79" i="19"/>
  <c r="P79" i="19"/>
  <c r="P109" i="19"/>
  <c r="T80" i="18"/>
  <c r="O79" i="19"/>
  <c r="O109" i="19"/>
  <c r="S80" i="18"/>
  <c r="N79" i="19"/>
  <c r="N109" i="19"/>
  <c r="R80" i="18"/>
  <c r="M79" i="19"/>
  <c r="M109" i="19"/>
  <c r="L79" i="19"/>
  <c r="K79" i="19"/>
  <c r="J79" i="19"/>
  <c r="I79" i="19"/>
  <c r="H79" i="19"/>
  <c r="H109" i="19"/>
  <c r="G79" i="19"/>
  <c r="F79" i="19"/>
  <c r="P87" i="45"/>
  <c r="O87" i="45"/>
  <c r="N87" i="45"/>
  <c r="M87" i="45"/>
  <c r="L87" i="45"/>
  <c r="K87" i="45"/>
  <c r="J87" i="45"/>
  <c r="I87" i="45"/>
  <c r="H87" i="45"/>
  <c r="G87" i="45"/>
  <c r="F87" i="45"/>
  <c r="E87" i="45"/>
  <c r="O86" i="45"/>
  <c r="N86" i="45"/>
  <c r="M86" i="45"/>
  <c r="L86" i="45"/>
  <c r="K86" i="45"/>
  <c r="J86" i="45"/>
  <c r="I86" i="45"/>
  <c r="H86" i="45"/>
  <c r="G86" i="45"/>
  <c r="F86" i="45"/>
  <c r="E86" i="45"/>
  <c r="O85" i="45"/>
  <c r="N85" i="45"/>
  <c r="M85" i="45"/>
  <c r="L85" i="45"/>
  <c r="K85" i="45"/>
  <c r="J85" i="45"/>
  <c r="I85" i="45"/>
  <c r="H85" i="45"/>
  <c r="G85" i="45"/>
  <c r="F85" i="45"/>
  <c r="E85" i="45"/>
  <c r="O84" i="45"/>
  <c r="N84" i="45"/>
  <c r="M84" i="45"/>
  <c r="L84" i="45"/>
  <c r="K84" i="45"/>
  <c r="J84" i="45"/>
  <c r="I84" i="45"/>
  <c r="H84" i="45"/>
  <c r="G84" i="45"/>
  <c r="F84" i="45"/>
  <c r="E84" i="45"/>
  <c r="O83" i="45"/>
  <c r="N83" i="45"/>
  <c r="M83" i="45"/>
  <c r="L83" i="45"/>
  <c r="K83" i="45"/>
  <c r="J83" i="45"/>
  <c r="I83" i="45"/>
  <c r="H83" i="45"/>
  <c r="G83" i="45"/>
  <c r="F83" i="45"/>
  <c r="E83" i="45"/>
  <c r="O82" i="45"/>
  <c r="N82" i="45"/>
  <c r="M82" i="45"/>
  <c r="L82" i="45"/>
  <c r="K82" i="45"/>
  <c r="J82" i="45"/>
  <c r="I82" i="45"/>
  <c r="H82" i="45"/>
  <c r="G82" i="45"/>
  <c r="F82" i="45"/>
  <c r="E82" i="45"/>
  <c r="P81" i="45"/>
  <c r="O81" i="45"/>
  <c r="N81" i="45"/>
  <c r="M81" i="45"/>
  <c r="L81" i="45"/>
  <c r="K81" i="45"/>
  <c r="J81" i="45"/>
  <c r="I81" i="45"/>
  <c r="H81" i="45"/>
  <c r="G81" i="45"/>
  <c r="F81" i="45"/>
  <c r="E81" i="45"/>
  <c r="O80" i="45"/>
  <c r="N80" i="45"/>
  <c r="M80" i="45"/>
  <c r="L80" i="45"/>
  <c r="K80" i="45"/>
  <c r="J80" i="45"/>
  <c r="I80" i="45"/>
  <c r="H80" i="45"/>
  <c r="G80" i="45"/>
  <c r="F80" i="45"/>
  <c r="E80" i="4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Y85" i="15"/>
  <c r="X85" i="15"/>
  <c r="W85" i="15"/>
  <c r="V85" i="15"/>
  <c r="U85" i="15"/>
  <c r="T85" i="15"/>
  <c r="S85" i="15"/>
  <c r="R85" i="15"/>
  <c r="P85" i="15"/>
  <c r="O85" i="15"/>
  <c r="N85" i="15"/>
  <c r="M85" i="15"/>
  <c r="L85" i="15"/>
  <c r="K85" i="15"/>
  <c r="J85" i="15"/>
  <c r="I85" i="15"/>
  <c r="H85" i="15"/>
  <c r="G85" i="15"/>
  <c r="F85" i="15"/>
  <c r="Y84" i="15"/>
  <c r="X84" i="15"/>
  <c r="W84" i="15"/>
  <c r="V84" i="15"/>
  <c r="U84" i="15"/>
  <c r="T84" i="15"/>
  <c r="S84" i="15"/>
  <c r="R84" i="15"/>
  <c r="P84" i="15"/>
  <c r="O84" i="15"/>
  <c r="N84" i="15"/>
  <c r="M84" i="15"/>
  <c r="L84" i="15"/>
  <c r="K84" i="15"/>
  <c r="J84" i="15"/>
  <c r="I84" i="15"/>
  <c r="H84" i="15"/>
  <c r="G84" i="15"/>
  <c r="F84" i="15"/>
  <c r="Y83" i="15"/>
  <c r="X83" i="15"/>
  <c r="W83" i="15"/>
  <c r="V83" i="15"/>
  <c r="U83" i="15"/>
  <c r="T83" i="15"/>
  <c r="S83" i="15"/>
  <c r="R83" i="15"/>
  <c r="P83" i="15"/>
  <c r="O83" i="15"/>
  <c r="N83" i="15"/>
  <c r="M83" i="15"/>
  <c r="L83" i="15"/>
  <c r="K83" i="15"/>
  <c r="J83" i="15"/>
  <c r="I83" i="15"/>
  <c r="H83" i="15"/>
  <c r="G83" i="15"/>
  <c r="F83" i="15"/>
  <c r="Y82" i="15"/>
  <c r="X82" i="15"/>
  <c r="W82" i="15"/>
  <c r="V82" i="15"/>
  <c r="U82" i="15"/>
  <c r="T82" i="15"/>
  <c r="S82" i="15"/>
  <c r="R82" i="15"/>
  <c r="P82" i="15"/>
  <c r="O82" i="15"/>
  <c r="N82" i="15"/>
  <c r="M82" i="15"/>
  <c r="L82" i="15"/>
  <c r="K82" i="15"/>
  <c r="J82" i="15"/>
  <c r="I82" i="15"/>
  <c r="H82" i="15"/>
  <c r="G82" i="15"/>
  <c r="F82" i="15"/>
  <c r="Y81" i="15"/>
  <c r="X81" i="15"/>
  <c r="W81" i="15"/>
  <c r="V81" i="15"/>
  <c r="U81" i="15"/>
  <c r="T81" i="15"/>
  <c r="S81" i="15"/>
  <c r="R81" i="15"/>
  <c r="P81" i="15"/>
  <c r="O81" i="15"/>
  <c r="N81" i="15"/>
  <c r="M81" i="15"/>
  <c r="L81" i="15"/>
  <c r="K81" i="15"/>
  <c r="J81" i="15"/>
  <c r="I81" i="15"/>
  <c r="H81" i="15"/>
  <c r="G81" i="15"/>
  <c r="F81" i="15"/>
  <c r="Y80" i="15"/>
  <c r="X80" i="15"/>
  <c r="W80" i="15"/>
  <c r="V80" i="15"/>
  <c r="U80" i="15"/>
  <c r="T80" i="15"/>
  <c r="S80" i="15"/>
  <c r="R80" i="15"/>
  <c r="P80" i="15"/>
  <c r="O80" i="15"/>
  <c r="N80" i="15"/>
  <c r="M80" i="15"/>
  <c r="L80" i="15"/>
  <c r="K80" i="15"/>
  <c r="J80" i="15"/>
  <c r="I80" i="15"/>
  <c r="H80" i="15"/>
  <c r="G80" i="15"/>
  <c r="F80" i="15"/>
  <c r="Y79" i="15"/>
  <c r="X79" i="15"/>
  <c r="W79" i="15"/>
  <c r="V79" i="15"/>
  <c r="U79" i="15"/>
  <c r="T79" i="15"/>
  <c r="T109" i="15"/>
  <c r="S79" i="15"/>
  <c r="R79" i="15"/>
  <c r="P79" i="15"/>
  <c r="P109" i="15"/>
  <c r="T72" i="18"/>
  <c r="O79" i="15"/>
  <c r="O109" i="15"/>
  <c r="S72" i="18"/>
  <c r="N79" i="15"/>
  <c r="N109" i="15"/>
  <c r="R72" i="18"/>
  <c r="M79" i="15"/>
  <c r="M109" i="15"/>
  <c r="L79" i="15"/>
  <c r="L109" i="15"/>
  <c r="K79" i="15"/>
  <c r="K109" i="15"/>
  <c r="J79" i="15"/>
  <c r="J109" i="15"/>
  <c r="I79" i="15"/>
  <c r="I109" i="15"/>
  <c r="H79" i="15"/>
  <c r="H109" i="15"/>
  <c r="G79" i="15"/>
  <c r="G109" i="15"/>
  <c r="F79" i="15"/>
  <c r="F109" i="15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M111" i="16"/>
  <c r="L81" i="16"/>
  <c r="K81" i="16"/>
  <c r="J81" i="16"/>
  <c r="I81" i="16"/>
  <c r="H81" i="16"/>
  <c r="G81" i="16"/>
  <c r="F81" i="16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U77" i="25"/>
  <c r="T77" i="25"/>
  <c r="S77" i="25"/>
  <c r="R77" i="25"/>
  <c r="Q77" i="25"/>
  <c r="O77" i="25"/>
  <c r="N77" i="25"/>
  <c r="M77" i="25"/>
  <c r="L77" i="25"/>
  <c r="K77" i="25"/>
  <c r="J77" i="25"/>
  <c r="I77" i="25"/>
  <c r="H77" i="25"/>
  <c r="G77" i="25"/>
  <c r="F77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R123" i="40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U103" i="22"/>
  <c r="T103" i="22"/>
  <c r="S103" i="22"/>
  <c r="R103" i="22"/>
  <c r="Q10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U102" i="22"/>
  <c r="T102" i="22"/>
  <c r="S102" i="22"/>
  <c r="R102" i="22"/>
  <c r="Q102" i="22"/>
  <c r="P102" i="22"/>
  <c r="O102" i="22"/>
  <c r="N102" i="22"/>
  <c r="M102" i="22"/>
  <c r="L102" i="22"/>
  <c r="K102" i="22"/>
  <c r="J102" i="22"/>
  <c r="I102" i="22"/>
  <c r="H102" i="22"/>
  <c r="G102" i="22"/>
  <c r="F102" i="22"/>
  <c r="E102" i="22"/>
  <c r="U101" i="22"/>
  <c r="T101" i="22"/>
  <c r="S101" i="22"/>
  <c r="R101" i="22"/>
  <c r="Q101" i="22"/>
  <c r="P101" i="22"/>
  <c r="O101" i="22"/>
  <c r="N101" i="22"/>
  <c r="M101" i="22"/>
  <c r="L101" i="22"/>
  <c r="K101" i="22"/>
  <c r="J101" i="22"/>
  <c r="I101" i="22"/>
  <c r="H101" i="22"/>
  <c r="G101" i="22"/>
  <c r="F101" i="22"/>
  <c r="E101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G99" i="22"/>
  <c r="F99" i="22"/>
  <c r="E99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H93" i="22"/>
  <c r="G93" i="22"/>
  <c r="F93" i="22"/>
  <c r="E93" i="22"/>
  <c r="U92" i="22"/>
  <c r="T92" i="22"/>
  <c r="S92" i="22"/>
  <c r="R92" i="22"/>
  <c r="Q92" i="22"/>
  <c r="P92" i="22"/>
  <c r="O92" i="22"/>
  <c r="N92" i="22"/>
  <c r="M92" i="22"/>
  <c r="L92" i="22"/>
  <c r="K92" i="22"/>
  <c r="J92" i="22"/>
  <c r="I92" i="22"/>
  <c r="H92" i="22"/>
  <c r="G92" i="22"/>
  <c r="F92" i="22"/>
  <c r="E92" i="22"/>
  <c r="U91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U90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H88" i="22"/>
  <c r="G88" i="22"/>
  <c r="F88" i="22"/>
  <c r="E88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U81" i="22"/>
  <c r="T81" i="22"/>
  <c r="S81" i="22"/>
  <c r="R81" i="22"/>
  <c r="Q81" i="22"/>
  <c r="P81" i="22"/>
  <c r="O81" i="22"/>
  <c r="N81" i="22"/>
  <c r="M81" i="22"/>
  <c r="L81" i="22"/>
  <c r="K81" i="22"/>
  <c r="J81" i="22"/>
  <c r="I81" i="22"/>
  <c r="H81" i="22"/>
  <c r="G81" i="22"/>
  <c r="F81" i="22"/>
  <c r="E81" i="22"/>
  <c r="P122" i="45"/>
  <c r="P121" i="45"/>
  <c r="P119" i="45"/>
  <c r="P118" i="45"/>
  <c r="P15" i="45"/>
  <c r="P85" i="45"/>
  <c r="P21" i="45"/>
  <c r="P24" i="45"/>
  <c r="P12" i="45"/>
  <c r="P82" i="45"/>
  <c r="P86" i="45"/>
  <c r="P91" i="45"/>
  <c r="P84" i="45"/>
  <c r="P94" i="45"/>
  <c r="T90" i="18"/>
  <c r="D4" i="43"/>
  <c r="R110" i="45"/>
  <c r="S110" i="45"/>
  <c r="X110" i="45"/>
  <c r="T110" i="45"/>
  <c r="P63" i="18"/>
  <c r="P64" i="18"/>
  <c r="P126" i="18"/>
  <c r="T105" i="25"/>
  <c r="G109" i="19"/>
  <c r="R109" i="15"/>
  <c r="S109" i="15"/>
  <c r="X109" i="15"/>
  <c r="U109" i="15"/>
  <c r="Y109" i="15"/>
  <c r="V109" i="15"/>
  <c r="W109" i="15"/>
  <c r="P111" i="16"/>
  <c r="Q111" i="16"/>
  <c r="Q119" i="22"/>
  <c r="E109" i="44"/>
  <c r="T94" i="18"/>
  <c r="L110" i="45"/>
  <c r="H110" i="45"/>
  <c r="W110" i="45"/>
  <c r="Q110" i="45"/>
  <c r="M110" i="45"/>
  <c r="B10" i="60"/>
  <c r="U110" i="45"/>
  <c r="V110" i="45"/>
  <c r="Q105" i="25"/>
  <c r="Y54" i="18"/>
  <c r="U105" i="25"/>
  <c r="Q129" i="43"/>
  <c r="AP16" i="18"/>
  <c r="AR16" i="18"/>
  <c r="AP90" i="18"/>
  <c r="AR90" i="18"/>
  <c r="I110" i="45"/>
  <c r="J110" i="45"/>
  <c r="K110" i="45"/>
  <c r="N110" i="45"/>
  <c r="C10" i="60"/>
  <c r="C33" i="60"/>
  <c r="F110" i="45"/>
  <c r="O110" i="45"/>
  <c r="D10" i="60"/>
  <c r="D33" i="60"/>
  <c r="G110" i="45"/>
  <c r="V109" i="19"/>
  <c r="X109" i="19"/>
  <c r="W109" i="19"/>
  <c r="Y109" i="19"/>
  <c r="U109" i="19"/>
  <c r="AR28" i="18"/>
  <c r="AP28" i="18"/>
  <c r="H138" i="23"/>
  <c r="R111" i="16"/>
  <c r="G105" i="25"/>
  <c r="M109" i="44"/>
  <c r="O109" i="44"/>
  <c r="P109" i="44"/>
  <c r="H109" i="44"/>
  <c r="W94" i="18"/>
  <c r="K138" i="23"/>
  <c r="S10" i="18"/>
  <c r="J138" i="23"/>
  <c r="R10" i="18"/>
  <c r="S111" i="16"/>
  <c r="U111" i="16"/>
  <c r="N105" i="25"/>
  <c r="V54" i="18"/>
  <c r="F105" i="25"/>
  <c r="I105" i="25"/>
  <c r="U42" i="18"/>
  <c r="W42" i="18"/>
  <c r="F109" i="44"/>
  <c r="U94" i="18"/>
  <c r="H105" i="25"/>
  <c r="P105" i="25"/>
  <c r="X54" i="18"/>
  <c r="M105" i="25"/>
  <c r="U54" i="18"/>
  <c r="O105" i="25"/>
  <c r="W54" i="18"/>
  <c r="K105" i="25"/>
  <c r="S54" i="18"/>
  <c r="L105" i="25"/>
  <c r="T54" i="18"/>
  <c r="J105" i="25"/>
  <c r="R54" i="18"/>
  <c r="R105" i="25"/>
  <c r="Z54" i="18"/>
  <c r="S105" i="25"/>
  <c r="E110" i="45"/>
  <c r="O111" i="16"/>
  <c r="N111" i="16"/>
  <c r="T111" i="16"/>
  <c r="X111" i="16"/>
  <c r="I111" i="16"/>
  <c r="Y111" i="16"/>
  <c r="H111" i="16"/>
  <c r="J111" i="16"/>
  <c r="Z111" i="16"/>
  <c r="K111" i="16"/>
  <c r="V111" i="16"/>
  <c r="G111" i="16"/>
  <c r="W111" i="16"/>
  <c r="L111" i="16"/>
  <c r="Y42" i="18"/>
  <c r="T42" i="18"/>
  <c r="X42" i="18"/>
  <c r="S42" i="18"/>
  <c r="V42" i="18"/>
  <c r="K119" i="22"/>
  <c r="S38" i="18"/>
  <c r="J119" i="22"/>
  <c r="R38" i="18"/>
  <c r="M119" i="22"/>
  <c r="O119" i="22"/>
  <c r="N119" i="22"/>
  <c r="L119" i="22"/>
  <c r="P119" i="22"/>
  <c r="G119" i="22"/>
  <c r="F119" i="22"/>
  <c r="U119" i="22"/>
  <c r="T119" i="22"/>
  <c r="S119" i="22"/>
  <c r="R119" i="22"/>
  <c r="E119" i="22"/>
  <c r="L138" i="23"/>
  <c r="T10" i="18"/>
  <c r="O138" i="23"/>
  <c r="W10" i="18"/>
  <c r="P138" i="23"/>
  <c r="X10" i="18"/>
  <c r="I138" i="23"/>
  <c r="N138" i="23"/>
  <c r="V10" i="18"/>
  <c r="Q138" i="23"/>
  <c r="Y10" i="18"/>
  <c r="R138" i="23"/>
  <c r="Z10" i="18"/>
  <c r="M138" i="23"/>
  <c r="U10" i="18"/>
  <c r="G138" i="23"/>
  <c r="F138" i="23"/>
  <c r="P117" i="45"/>
  <c r="O117" i="45"/>
  <c r="N117" i="45"/>
  <c r="M117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F116" i="45"/>
  <c r="E116" i="45"/>
  <c r="X115" i="45"/>
  <c r="O115" i="45"/>
  <c r="N115" i="45"/>
  <c r="M115" i="45"/>
  <c r="L115" i="45"/>
  <c r="K115" i="45"/>
  <c r="J115" i="45"/>
  <c r="I115" i="45"/>
  <c r="H115" i="45"/>
  <c r="G115" i="45"/>
  <c r="F115" i="45"/>
  <c r="E115" i="45"/>
  <c r="X75" i="45"/>
  <c r="O75" i="45"/>
  <c r="N75" i="45"/>
  <c r="M75" i="45"/>
  <c r="L75" i="45"/>
  <c r="K75" i="45"/>
  <c r="J75" i="45"/>
  <c r="I75" i="45"/>
  <c r="H75" i="45"/>
  <c r="G75" i="45"/>
  <c r="F75" i="45"/>
  <c r="X116" i="45"/>
  <c r="W116" i="45"/>
  <c r="V116" i="45"/>
  <c r="U116" i="45"/>
  <c r="W115" i="45"/>
  <c r="V75" i="45"/>
  <c r="U75" i="45"/>
  <c r="T75" i="45"/>
  <c r="S75" i="45"/>
  <c r="R75" i="45"/>
  <c r="Q75" i="45"/>
  <c r="O40" i="45"/>
  <c r="N40" i="45"/>
  <c r="M40" i="45"/>
  <c r="L40" i="45"/>
  <c r="K40" i="45"/>
  <c r="J40" i="45"/>
  <c r="I40" i="45"/>
  <c r="H40" i="45"/>
  <c r="G40" i="45"/>
  <c r="F40" i="45"/>
  <c r="E40" i="45"/>
  <c r="T40" i="45"/>
  <c r="S40" i="45"/>
  <c r="R40" i="45"/>
  <c r="Q40" i="45"/>
  <c r="P13" i="45"/>
  <c r="P83" i="45"/>
  <c r="B33" i="60"/>
  <c r="AN76" i="18"/>
  <c r="AN126" i="18"/>
  <c r="AN128" i="18"/>
  <c r="AK76" i="18"/>
  <c r="AK126" i="18"/>
  <c r="AK128" i="18"/>
  <c r="W76" i="18"/>
  <c r="AJ76" i="18"/>
  <c r="AJ126" i="18"/>
  <c r="AJ128" i="18"/>
  <c r="AH76" i="18"/>
  <c r="AH126" i="18"/>
  <c r="AH128" i="18"/>
  <c r="AI76" i="18"/>
  <c r="AI126" i="18"/>
  <c r="AI128" i="18"/>
  <c r="AC76" i="18"/>
  <c r="AA76" i="18"/>
  <c r="AF76" i="18"/>
  <c r="AF126" i="18"/>
  <c r="AF128" i="18"/>
  <c r="AE76" i="18"/>
  <c r="AE126" i="18"/>
  <c r="AE128" i="18"/>
  <c r="Z76" i="18"/>
  <c r="AB76" i="18"/>
  <c r="V76" i="18"/>
  <c r="AM76" i="18"/>
  <c r="AM126" i="18"/>
  <c r="AM128" i="18"/>
  <c r="AL76" i="18"/>
  <c r="AL126" i="18"/>
  <c r="AL128" i="18"/>
  <c r="Y76" i="18"/>
  <c r="AO76" i="18"/>
  <c r="AO126" i="18"/>
  <c r="AO128" i="18"/>
  <c r="X76" i="18"/>
  <c r="AD76" i="18"/>
  <c r="AD126" i="18"/>
  <c r="M64" i="18"/>
  <c r="M126" i="18"/>
  <c r="M63" i="18"/>
  <c r="L64" i="18"/>
  <c r="L126" i="18"/>
  <c r="L63" i="18"/>
  <c r="U64" i="18"/>
  <c r="U63" i="18"/>
  <c r="Q63" i="18"/>
  <c r="Q64" i="18"/>
  <c r="Q126" i="18"/>
  <c r="T64" i="18"/>
  <c r="AR64" i="18"/>
  <c r="T63" i="18"/>
  <c r="N63" i="18"/>
  <c r="N64" i="18"/>
  <c r="N126" i="18"/>
  <c r="K63" i="18"/>
  <c r="K64" i="18"/>
  <c r="K126" i="18"/>
  <c r="O64" i="18"/>
  <c r="O126" i="18"/>
  <c r="O63" i="18"/>
  <c r="R63" i="18"/>
  <c r="R64" i="18"/>
  <c r="S63" i="18"/>
  <c r="S64" i="18"/>
  <c r="J63" i="18"/>
  <c r="J64" i="18"/>
  <c r="J126" i="18"/>
  <c r="AP38" i="18"/>
  <c r="AR38" i="18"/>
  <c r="P40" i="45"/>
  <c r="P80" i="45"/>
  <c r="P110" i="45"/>
  <c r="E10" i="60"/>
  <c r="E33" i="60"/>
  <c r="E145" i="45"/>
  <c r="F145" i="45"/>
  <c r="AR10" i="18"/>
  <c r="AP10" i="18"/>
  <c r="AP54" i="18"/>
  <c r="AR54" i="18"/>
  <c r="AR42" i="18"/>
  <c r="AP42" i="18"/>
  <c r="AP94" i="18"/>
  <c r="AR94" i="18"/>
  <c r="W145" i="45"/>
  <c r="W165" i="45"/>
  <c r="X145" i="45"/>
  <c r="X165" i="45"/>
  <c r="I145" i="45"/>
  <c r="J145" i="45"/>
  <c r="M145" i="45"/>
  <c r="L145" i="45"/>
  <c r="G145" i="45"/>
  <c r="K145" i="45"/>
  <c r="H145" i="45"/>
  <c r="W75" i="45"/>
  <c r="O145" i="45"/>
  <c r="P115" i="45"/>
  <c r="Q115" i="45"/>
  <c r="Q145" i="45"/>
  <c r="Q165" i="45"/>
  <c r="U115" i="45"/>
  <c r="U145" i="45"/>
  <c r="U165" i="45"/>
  <c r="R115" i="45"/>
  <c r="R145" i="45"/>
  <c r="R165" i="45"/>
  <c r="N145" i="45"/>
  <c r="S115" i="45"/>
  <c r="S145" i="45"/>
  <c r="S165" i="45"/>
  <c r="T115" i="45"/>
  <c r="T145" i="45"/>
  <c r="T165" i="45"/>
  <c r="V115" i="45"/>
  <c r="V145" i="45"/>
  <c r="V165" i="45"/>
  <c r="U40" i="45"/>
  <c r="V40" i="45"/>
  <c r="W40" i="45"/>
  <c r="P75" i="45"/>
  <c r="X40" i="45"/>
  <c r="M36" i="60"/>
  <c r="M38" i="60"/>
  <c r="AP76" i="18"/>
  <c r="AG76" i="18"/>
  <c r="AG126" i="18"/>
  <c r="AG128" i="18"/>
  <c r="W75" i="18"/>
  <c r="X75" i="18"/>
  <c r="AR76" i="18"/>
  <c r="V75" i="18"/>
  <c r="AC75" i="18"/>
  <c r="AB75" i="18"/>
  <c r="Z75" i="18"/>
  <c r="Y75" i="18"/>
  <c r="AA75" i="18"/>
  <c r="AQ64" i="18"/>
  <c r="AP64" i="18"/>
  <c r="F152" i="45"/>
  <c r="G153" i="45"/>
  <c r="E151" i="45"/>
  <c r="L146" i="45"/>
  <c r="L147" i="45"/>
  <c r="P145" i="45"/>
  <c r="P116" i="44"/>
  <c r="O116" i="44"/>
  <c r="N116" i="44"/>
  <c r="M116" i="44"/>
  <c r="L116" i="44"/>
  <c r="K116" i="44"/>
  <c r="J116" i="44"/>
  <c r="I116" i="44"/>
  <c r="H116" i="44"/>
  <c r="G116" i="44"/>
  <c r="F116" i="44"/>
  <c r="E116" i="44"/>
  <c r="P115" i="44"/>
  <c r="O115" i="44"/>
  <c r="N115" i="44"/>
  <c r="M115" i="44"/>
  <c r="L115" i="44"/>
  <c r="K115" i="44"/>
  <c r="J115" i="44"/>
  <c r="I115" i="44"/>
  <c r="H115" i="44"/>
  <c r="G115" i="44"/>
  <c r="F115" i="44"/>
  <c r="E115" i="44"/>
  <c r="P114" i="44"/>
  <c r="O114" i="44"/>
  <c r="N114" i="44"/>
  <c r="M114" i="44"/>
  <c r="L114" i="44"/>
  <c r="K114" i="44"/>
  <c r="J114" i="44"/>
  <c r="I114" i="44"/>
  <c r="H114" i="44"/>
  <c r="G114" i="44"/>
  <c r="F114" i="44"/>
  <c r="E114" i="44"/>
  <c r="W77" i="18"/>
  <c r="X77" i="18"/>
  <c r="AB77" i="18"/>
  <c r="AO159" i="18"/>
  <c r="AC77" i="18"/>
  <c r="AA77" i="18"/>
  <c r="Y77" i="18"/>
  <c r="V77" i="18"/>
  <c r="Z77" i="18"/>
  <c r="E9" i="55"/>
  <c r="F9" i="55"/>
  <c r="G9" i="55"/>
  <c r="H9" i="55"/>
  <c r="P146" i="45"/>
  <c r="P147" i="45"/>
  <c r="E163" i="44"/>
  <c r="P144" i="44"/>
  <c r="P160" i="44"/>
  <c r="Q160" i="44"/>
  <c r="O144" i="44"/>
  <c r="N144" i="44"/>
  <c r="N158" i="44"/>
  <c r="Q158" i="44"/>
  <c r="M144" i="44"/>
  <c r="L144" i="44"/>
  <c r="K144" i="44"/>
  <c r="J144" i="44"/>
  <c r="I144" i="44"/>
  <c r="H144" i="44"/>
  <c r="G144" i="44"/>
  <c r="F144" i="44"/>
  <c r="E144" i="44"/>
  <c r="Q74" i="44"/>
  <c r="P74" i="44"/>
  <c r="O74" i="44"/>
  <c r="N74" i="44"/>
  <c r="M74" i="44"/>
  <c r="L74" i="44"/>
  <c r="K74" i="44"/>
  <c r="J74" i="44"/>
  <c r="I74" i="44"/>
  <c r="H74" i="44"/>
  <c r="G74" i="44"/>
  <c r="F74" i="44"/>
  <c r="E74" i="44"/>
  <c r="S73" i="44"/>
  <c r="R73" i="44"/>
  <c r="T73" i="44"/>
  <c r="S72" i="44"/>
  <c r="R72" i="44"/>
  <c r="T72" i="44"/>
  <c r="S71" i="44"/>
  <c r="R71" i="44"/>
  <c r="T71" i="44"/>
  <c r="S70" i="44"/>
  <c r="R70" i="44"/>
  <c r="T70" i="44"/>
  <c r="S69" i="44"/>
  <c r="R69" i="44"/>
  <c r="T69" i="44"/>
  <c r="S68" i="44"/>
  <c r="R68" i="44"/>
  <c r="T68" i="44"/>
  <c r="S67" i="44"/>
  <c r="R67" i="44"/>
  <c r="T67" i="44"/>
  <c r="S66" i="44"/>
  <c r="R66" i="44"/>
  <c r="T66" i="44"/>
  <c r="S65" i="44"/>
  <c r="R65" i="44"/>
  <c r="T65" i="44"/>
  <c r="S64" i="44"/>
  <c r="R64" i="44"/>
  <c r="T64" i="44"/>
  <c r="S63" i="44"/>
  <c r="R63" i="44"/>
  <c r="T63" i="44"/>
  <c r="S62" i="44"/>
  <c r="R62" i="44"/>
  <c r="T62" i="44"/>
  <c r="S61" i="44"/>
  <c r="R61" i="44"/>
  <c r="T61" i="44"/>
  <c r="S60" i="44"/>
  <c r="R60" i="44"/>
  <c r="T60" i="44"/>
  <c r="S59" i="44"/>
  <c r="R59" i="44"/>
  <c r="T59" i="44"/>
  <c r="S58" i="44"/>
  <c r="R58" i="44"/>
  <c r="T58" i="44"/>
  <c r="S57" i="44"/>
  <c r="R57" i="44"/>
  <c r="T57" i="44"/>
  <c r="S56" i="44"/>
  <c r="R56" i="44"/>
  <c r="T56" i="44"/>
  <c r="S55" i="44"/>
  <c r="R55" i="44"/>
  <c r="T55" i="44"/>
  <c r="S54" i="44"/>
  <c r="R54" i="44"/>
  <c r="T54" i="44"/>
  <c r="S53" i="44"/>
  <c r="R53" i="44"/>
  <c r="T53" i="44"/>
  <c r="S52" i="44"/>
  <c r="R52" i="44"/>
  <c r="T52" i="44"/>
  <c r="S47" i="44"/>
  <c r="R47" i="44"/>
  <c r="T47" i="44"/>
  <c r="S46" i="44"/>
  <c r="R46" i="44"/>
  <c r="T46" i="44"/>
  <c r="S45" i="44"/>
  <c r="R45" i="44"/>
  <c r="T45" i="44"/>
  <c r="S44" i="44"/>
  <c r="R44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E39" i="44"/>
  <c r="S38" i="44"/>
  <c r="R38" i="44"/>
  <c r="T38" i="44"/>
  <c r="S37" i="44"/>
  <c r="R37" i="44"/>
  <c r="T37" i="44"/>
  <c r="S36" i="44"/>
  <c r="R36" i="44"/>
  <c r="T36" i="44"/>
  <c r="S35" i="44"/>
  <c r="R35" i="44"/>
  <c r="T35" i="44"/>
  <c r="S34" i="44"/>
  <c r="R34" i="44"/>
  <c r="T34" i="44"/>
  <c r="S33" i="44"/>
  <c r="R33" i="44"/>
  <c r="T33" i="44"/>
  <c r="S32" i="44"/>
  <c r="R32" i="44"/>
  <c r="T32" i="44"/>
  <c r="S31" i="44"/>
  <c r="R31" i="44"/>
  <c r="T31" i="44"/>
  <c r="S30" i="44"/>
  <c r="R30" i="44"/>
  <c r="T30" i="44"/>
  <c r="S29" i="44"/>
  <c r="R29" i="44"/>
  <c r="T29" i="44"/>
  <c r="S28" i="44"/>
  <c r="R28" i="44"/>
  <c r="T28" i="44"/>
  <c r="S27" i="44"/>
  <c r="R27" i="44"/>
  <c r="T27" i="44"/>
  <c r="S26" i="44"/>
  <c r="R26" i="44"/>
  <c r="T26" i="44"/>
  <c r="S25" i="44"/>
  <c r="R25" i="44"/>
  <c r="T25" i="44"/>
  <c r="S24" i="44"/>
  <c r="R24" i="44"/>
  <c r="T24" i="44"/>
  <c r="S23" i="44"/>
  <c r="R23" i="44"/>
  <c r="T23" i="44"/>
  <c r="S22" i="44"/>
  <c r="R22" i="44"/>
  <c r="T22" i="44"/>
  <c r="S21" i="44"/>
  <c r="R21" i="44"/>
  <c r="T21" i="44"/>
  <c r="S20" i="44"/>
  <c r="R20" i="44"/>
  <c r="T20" i="44"/>
  <c r="S19" i="44"/>
  <c r="R19" i="44"/>
  <c r="T19" i="44"/>
  <c r="S18" i="44"/>
  <c r="R18" i="44"/>
  <c r="T18" i="44"/>
  <c r="S17" i="44"/>
  <c r="R17" i="44"/>
  <c r="T17" i="44"/>
  <c r="S12" i="44"/>
  <c r="R12" i="44"/>
  <c r="T12" i="44"/>
  <c r="S11" i="44"/>
  <c r="R11" i="44"/>
  <c r="T11" i="44"/>
  <c r="S10" i="44"/>
  <c r="R10" i="44"/>
  <c r="T10" i="44"/>
  <c r="S9" i="44"/>
  <c r="R9" i="44"/>
  <c r="T9" i="44"/>
  <c r="E74" i="43"/>
  <c r="P109" i="43"/>
  <c r="O109" i="43"/>
  <c r="N109" i="43"/>
  <c r="M109" i="43"/>
  <c r="L109" i="43"/>
  <c r="K109" i="43"/>
  <c r="J109" i="43"/>
  <c r="I109" i="43"/>
  <c r="H109" i="43"/>
  <c r="G109" i="43"/>
  <c r="F109" i="43"/>
  <c r="E109" i="43"/>
  <c r="Q74" i="43"/>
  <c r="L74" i="43"/>
  <c r="K74" i="43"/>
  <c r="J74" i="43"/>
  <c r="I74" i="43"/>
  <c r="G74" i="43"/>
  <c r="F74" i="43"/>
  <c r="S73" i="43"/>
  <c r="R73" i="43"/>
  <c r="T73" i="43"/>
  <c r="S72" i="43"/>
  <c r="R72" i="43"/>
  <c r="T72" i="43"/>
  <c r="S71" i="43"/>
  <c r="R71" i="43"/>
  <c r="T71" i="43"/>
  <c r="S70" i="43"/>
  <c r="R70" i="43"/>
  <c r="T70" i="43"/>
  <c r="S69" i="43"/>
  <c r="R69" i="43"/>
  <c r="T69" i="43"/>
  <c r="S68" i="43"/>
  <c r="R68" i="43"/>
  <c r="T68" i="43"/>
  <c r="S67" i="43"/>
  <c r="R67" i="43"/>
  <c r="T67" i="43"/>
  <c r="S66" i="43"/>
  <c r="R66" i="43"/>
  <c r="T66" i="43"/>
  <c r="S65" i="43"/>
  <c r="R65" i="43"/>
  <c r="T65" i="43"/>
  <c r="S64" i="43"/>
  <c r="R64" i="43"/>
  <c r="T64" i="43"/>
  <c r="S63" i="43"/>
  <c r="R63" i="43"/>
  <c r="T63" i="43"/>
  <c r="S62" i="43"/>
  <c r="R62" i="43"/>
  <c r="T62" i="43"/>
  <c r="S61" i="43"/>
  <c r="R61" i="43"/>
  <c r="T61" i="43"/>
  <c r="S60" i="43"/>
  <c r="R60" i="43"/>
  <c r="T60" i="43"/>
  <c r="S59" i="43"/>
  <c r="R59" i="43"/>
  <c r="T59" i="43"/>
  <c r="S58" i="43"/>
  <c r="R58" i="43"/>
  <c r="T58" i="43"/>
  <c r="S57" i="43"/>
  <c r="R57" i="43"/>
  <c r="T57" i="43"/>
  <c r="S56" i="43"/>
  <c r="R56" i="43"/>
  <c r="T56" i="43"/>
  <c r="S55" i="43"/>
  <c r="R55" i="43"/>
  <c r="T55" i="43"/>
  <c r="S54" i="43"/>
  <c r="R54" i="43"/>
  <c r="T54" i="43"/>
  <c r="S53" i="43"/>
  <c r="R53" i="43"/>
  <c r="T53" i="43"/>
  <c r="S52" i="43"/>
  <c r="R52" i="43"/>
  <c r="T52" i="43"/>
  <c r="S47" i="43"/>
  <c r="R47" i="43"/>
  <c r="T47" i="43"/>
  <c r="S46" i="43"/>
  <c r="R46" i="43"/>
  <c r="T46" i="43"/>
  <c r="S45" i="43"/>
  <c r="R45" i="43"/>
  <c r="T45" i="43"/>
  <c r="S44" i="43"/>
  <c r="R44" i="43"/>
  <c r="T44" i="43"/>
  <c r="P74" i="43"/>
  <c r="O74" i="43"/>
  <c r="N74" i="43"/>
  <c r="M74" i="43"/>
  <c r="H74" i="43"/>
  <c r="Q39" i="43"/>
  <c r="P39" i="43"/>
  <c r="N39" i="43"/>
  <c r="M39" i="43"/>
  <c r="L39" i="43"/>
  <c r="K39" i="43"/>
  <c r="J39" i="43"/>
  <c r="G39" i="43"/>
  <c r="F39" i="43"/>
  <c r="E39" i="43"/>
  <c r="S38" i="43"/>
  <c r="R38" i="43"/>
  <c r="T38" i="43"/>
  <c r="S37" i="43"/>
  <c r="R37" i="43"/>
  <c r="T37" i="43"/>
  <c r="S36" i="43"/>
  <c r="R36" i="43"/>
  <c r="T36" i="43"/>
  <c r="S35" i="43"/>
  <c r="R35" i="43"/>
  <c r="T35" i="43"/>
  <c r="S34" i="43"/>
  <c r="R34" i="43"/>
  <c r="T34" i="43"/>
  <c r="S33" i="43"/>
  <c r="R33" i="43"/>
  <c r="T33" i="43"/>
  <c r="S32" i="43"/>
  <c r="R32" i="43"/>
  <c r="T32" i="43"/>
  <c r="S31" i="43"/>
  <c r="R31" i="43"/>
  <c r="T31" i="43"/>
  <c r="S30" i="43"/>
  <c r="R30" i="43"/>
  <c r="T30" i="43"/>
  <c r="S29" i="43"/>
  <c r="R29" i="43"/>
  <c r="T29" i="43"/>
  <c r="S28" i="43"/>
  <c r="R28" i="43"/>
  <c r="T28" i="43"/>
  <c r="S27" i="43"/>
  <c r="R27" i="43"/>
  <c r="T27" i="43"/>
  <c r="S26" i="43"/>
  <c r="R26" i="43"/>
  <c r="T26" i="43"/>
  <c r="S25" i="43"/>
  <c r="R25" i="43"/>
  <c r="T25" i="43"/>
  <c r="S24" i="43"/>
  <c r="R24" i="43"/>
  <c r="T24" i="43"/>
  <c r="S23" i="43"/>
  <c r="R23" i="43"/>
  <c r="T23" i="43"/>
  <c r="S22" i="43"/>
  <c r="R22" i="43"/>
  <c r="T22" i="43"/>
  <c r="S21" i="43"/>
  <c r="R21" i="43"/>
  <c r="T21" i="43"/>
  <c r="S20" i="43"/>
  <c r="R20" i="43"/>
  <c r="T20" i="43"/>
  <c r="S19" i="43"/>
  <c r="R19" i="43"/>
  <c r="T19" i="43"/>
  <c r="S18" i="43"/>
  <c r="R18" i="43"/>
  <c r="T18" i="43"/>
  <c r="S17" i="43"/>
  <c r="R17" i="43"/>
  <c r="T17" i="43"/>
  <c r="S12" i="43"/>
  <c r="R12" i="43"/>
  <c r="T12" i="43"/>
  <c r="S11" i="43"/>
  <c r="R11" i="43"/>
  <c r="T11" i="43"/>
  <c r="S10" i="43"/>
  <c r="R10" i="43"/>
  <c r="T10" i="43"/>
  <c r="S9" i="43"/>
  <c r="O39" i="43"/>
  <c r="I39" i="43"/>
  <c r="H39" i="43"/>
  <c r="K74" i="22"/>
  <c r="K152" i="22"/>
  <c r="J152" i="22"/>
  <c r="I152" i="22"/>
  <c r="H152" i="22"/>
  <c r="G152" i="22"/>
  <c r="F152" i="22"/>
  <c r="E152" i="22"/>
  <c r="P125" i="26"/>
  <c r="M126" i="26"/>
  <c r="D20" i="26"/>
  <c r="D19" i="26"/>
  <c r="D18" i="26"/>
  <c r="D56" i="26"/>
  <c r="D55" i="26"/>
  <c r="D5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P127" i="26"/>
  <c r="K151" i="22"/>
  <c r="J151" i="22"/>
  <c r="I151" i="22"/>
  <c r="H151" i="22"/>
  <c r="G151" i="22"/>
  <c r="F151" i="22"/>
  <c r="E151" i="22"/>
  <c r="K150" i="22"/>
  <c r="J150" i="22"/>
  <c r="I150" i="22"/>
  <c r="H150" i="22"/>
  <c r="G150" i="22"/>
  <c r="F150" i="22"/>
  <c r="E150" i="22"/>
  <c r="AP161" i="18"/>
  <c r="AP180" i="18"/>
  <c r="AO161" i="18"/>
  <c r="AU77" i="18"/>
  <c r="AP77" i="18"/>
  <c r="AR77" i="18"/>
  <c r="T95" i="18"/>
  <c r="N163" i="44"/>
  <c r="P163" i="44"/>
  <c r="M157" i="44"/>
  <c r="V93" i="18"/>
  <c r="G151" i="44"/>
  <c r="O159" i="44"/>
  <c r="Q159" i="44"/>
  <c r="W93" i="18"/>
  <c r="H152" i="44"/>
  <c r="Q152" i="44"/>
  <c r="X93" i="18"/>
  <c r="I153" i="44"/>
  <c r="Q153" i="44"/>
  <c r="L156" i="44"/>
  <c r="Q156" i="44"/>
  <c r="Y93" i="18"/>
  <c r="J154" i="44"/>
  <c r="Z93" i="18"/>
  <c r="K155" i="44"/>
  <c r="Q155" i="44"/>
  <c r="U93" i="18"/>
  <c r="F150" i="44"/>
  <c r="Q150" i="44"/>
  <c r="I145" i="44"/>
  <c r="I146" i="44"/>
  <c r="N126" i="26"/>
  <c r="O126" i="26"/>
  <c r="G127" i="26"/>
  <c r="R127" i="26"/>
  <c r="Q127" i="26"/>
  <c r="J127" i="26"/>
  <c r="I127" i="26"/>
  <c r="S74" i="44"/>
  <c r="H125" i="26"/>
  <c r="P126" i="26"/>
  <c r="I125" i="26"/>
  <c r="Q126" i="26"/>
  <c r="K125" i="26"/>
  <c r="R126" i="26"/>
  <c r="M125" i="26"/>
  <c r="F127" i="26"/>
  <c r="Q125" i="26"/>
  <c r="R125" i="26"/>
  <c r="H127" i="26"/>
  <c r="H126" i="26"/>
  <c r="K127" i="26"/>
  <c r="I126" i="26"/>
  <c r="L127" i="26"/>
  <c r="F126" i="26"/>
  <c r="J126" i="26"/>
  <c r="M127" i="26"/>
  <c r="K126" i="26"/>
  <c r="N127" i="26"/>
  <c r="G126" i="26"/>
  <c r="L126" i="26"/>
  <c r="O127" i="26"/>
  <c r="S39" i="43"/>
  <c r="T93" i="18"/>
  <c r="Q161" i="44"/>
  <c r="S39" i="44"/>
  <c r="R74" i="44"/>
  <c r="T44" i="44"/>
  <c r="T74" i="44"/>
  <c r="T39" i="44"/>
  <c r="R39" i="44"/>
  <c r="S74" i="43"/>
  <c r="F12" i="55"/>
  <c r="T74" i="43"/>
  <c r="R9" i="43"/>
  <c r="I110" i="43"/>
  <c r="I111" i="43"/>
  <c r="R74" i="43"/>
  <c r="F125" i="26"/>
  <c r="G125" i="26"/>
  <c r="L125" i="26"/>
  <c r="J125" i="26"/>
  <c r="N125" i="26"/>
  <c r="O125" i="26"/>
  <c r="O163" i="44"/>
  <c r="J163" i="44"/>
  <c r="Y95" i="18"/>
  <c r="Q154" i="44"/>
  <c r="Q157" i="44"/>
  <c r="M163" i="44"/>
  <c r="Q151" i="44"/>
  <c r="G163" i="44"/>
  <c r="H163" i="44"/>
  <c r="W95" i="18"/>
  <c r="I163" i="44"/>
  <c r="X95" i="18"/>
  <c r="L163" i="44"/>
  <c r="K163" i="44"/>
  <c r="Z95" i="18"/>
  <c r="AP93" i="18"/>
  <c r="AR93" i="18"/>
  <c r="F163" i="44"/>
  <c r="T9" i="43"/>
  <c r="T39" i="43"/>
  <c r="R39" i="43"/>
  <c r="Q163" i="44"/>
  <c r="F13" i="55"/>
  <c r="G13" i="55"/>
  <c r="H13" i="55"/>
  <c r="U95" i="18"/>
  <c r="AP91" i="18"/>
  <c r="V95" i="18"/>
  <c r="AR91" i="18"/>
  <c r="L116" i="25"/>
  <c r="K116" i="25"/>
  <c r="J116" i="25"/>
  <c r="I116" i="25"/>
  <c r="H116" i="25"/>
  <c r="G116" i="25"/>
  <c r="F116" i="25"/>
  <c r="AU95" i="18"/>
  <c r="AR95" i="18"/>
  <c r="AP95" i="18"/>
  <c r="M141" i="41"/>
  <c r="L140" i="41"/>
  <c r="K139" i="41"/>
  <c r="J138" i="41"/>
  <c r="I137" i="41"/>
  <c r="H136" i="41"/>
  <c r="G135" i="41"/>
  <c r="F134" i="41"/>
  <c r="G109" i="41"/>
  <c r="F109" i="41"/>
  <c r="G74" i="41"/>
  <c r="F74" i="41"/>
  <c r="E74" i="41"/>
  <c r="P44" i="41"/>
  <c r="O44" i="41"/>
  <c r="J74" i="41"/>
  <c r="G39" i="41"/>
  <c r="F39" i="41"/>
  <c r="E39" i="41"/>
  <c r="P9" i="41"/>
  <c r="P39" i="41"/>
  <c r="O9" i="41"/>
  <c r="O39" i="41"/>
  <c r="N9" i="41"/>
  <c r="M9" i="41"/>
  <c r="L9" i="41"/>
  <c r="K9" i="41"/>
  <c r="J9" i="41"/>
  <c r="J39" i="41"/>
  <c r="I9" i="41"/>
  <c r="H9" i="41"/>
  <c r="Q72" i="40"/>
  <c r="S72" i="40"/>
  <c r="Q54" i="40"/>
  <c r="S54" i="40"/>
  <c r="Q65" i="40"/>
  <c r="R65" i="40"/>
  <c r="T65" i="40"/>
  <c r="Q57" i="40"/>
  <c r="S57" i="40"/>
  <c r="Q69" i="40"/>
  <c r="S69" i="40"/>
  <c r="Q68" i="40"/>
  <c r="R68" i="40"/>
  <c r="T68" i="40"/>
  <c r="Q66" i="40"/>
  <c r="S66" i="40"/>
  <c r="Q64" i="40"/>
  <c r="R64" i="40"/>
  <c r="T64" i="40"/>
  <c r="Q63" i="40"/>
  <c r="S63" i="40"/>
  <c r="Q62" i="40"/>
  <c r="S62" i="40"/>
  <c r="Q60" i="40"/>
  <c r="S60" i="40"/>
  <c r="Q59" i="40"/>
  <c r="S59" i="40"/>
  <c r="Q58" i="40"/>
  <c r="R58" i="40"/>
  <c r="T58" i="40"/>
  <c r="Q56" i="40"/>
  <c r="R56" i="40"/>
  <c r="T56" i="40"/>
  <c r="Q55" i="40"/>
  <c r="S55" i="40"/>
  <c r="Q53" i="40"/>
  <c r="S53" i="40"/>
  <c r="Q52" i="40"/>
  <c r="S52" i="40"/>
  <c r="Q51" i="40"/>
  <c r="R51" i="40"/>
  <c r="T51" i="40"/>
  <c r="Q50" i="40"/>
  <c r="Q79" i="40"/>
  <c r="Q34" i="40"/>
  <c r="S34" i="40"/>
  <c r="Q16" i="40"/>
  <c r="S16" i="40"/>
  <c r="Q27" i="40"/>
  <c r="S27" i="40"/>
  <c r="Q19" i="40"/>
  <c r="S19" i="40"/>
  <c r="Q31" i="40"/>
  <c r="S31" i="40"/>
  <c r="Q30" i="40"/>
  <c r="S30" i="40"/>
  <c r="Q28" i="40"/>
  <c r="S28" i="40"/>
  <c r="Q26" i="40"/>
  <c r="S26" i="40"/>
  <c r="Q25" i="40"/>
  <c r="S25" i="40"/>
  <c r="Q24" i="40"/>
  <c r="R24" i="40"/>
  <c r="T24" i="40"/>
  <c r="Q22" i="40"/>
  <c r="S22" i="40"/>
  <c r="Q21" i="40"/>
  <c r="R21" i="40"/>
  <c r="T21" i="40"/>
  <c r="Q20" i="40"/>
  <c r="R20" i="40"/>
  <c r="T20" i="40"/>
  <c r="Q18" i="40"/>
  <c r="S18" i="40"/>
  <c r="Q17" i="40"/>
  <c r="S17" i="40"/>
  <c r="Q15" i="40"/>
  <c r="S15" i="40"/>
  <c r="Q14" i="40"/>
  <c r="S14" i="40"/>
  <c r="Q13" i="40"/>
  <c r="S13" i="40"/>
  <c r="Q12" i="40"/>
  <c r="S12" i="40"/>
  <c r="S42" i="40"/>
  <c r="F143" i="41"/>
  <c r="F125" i="41"/>
  <c r="F129" i="41"/>
  <c r="G144" i="41"/>
  <c r="G126" i="41"/>
  <c r="G129" i="41"/>
  <c r="H39" i="41"/>
  <c r="F147" i="41"/>
  <c r="R69" i="40"/>
  <c r="T69" i="40"/>
  <c r="G147" i="41"/>
  <c r="O74" i="41"/>
  <c r="J109" i="41"/>
  <c r="K74" i="41"/>
  <c r="I39" i="41"/>
  <c r="L74" i="41"/>
  <c r="K39" i="41"/>
  <c r="N74" i="41"/>
  <c r="M39" i="41"/>
  <c r="N109" i="41"/>
  <c r="L39" i="41"/>
  <c r="N39" i="41"/>
  <c r="E109" i="41"/>
  <c r="K109" i="41"/>
  <c r="P109" i="41"/>
  <c r="L109" i="41"/>
  <c r="I109" i="41"/>
  <c r="H74" i="41"/>
  <c r="I74" i="41"/>
  <c r="M109" i="41"/>
  <c r="O109" i="41"/>
  <c r="P74" i="41"/>
  <c r="M74" i="41"/>
  <c r="J177" i="40"/>
  <c r="R50" i="40"/>
  <c r="T50" i="40"/>
  <c r="T79" i="40"/>
  <c r="S50" i="40"/>
  <c r="S79" i="40"/>
  <c r="S51" i="40"/>
  <c r="S24" i="40"/>
  <c r="O182" i="40"/>
  <c r="R28" i="40"/>
  <c r="T28" i="40"/>
  <c r="S21" i="40"/>
  <c r="P183" i="40"/>
  <c r="R27" i="40"/>
  <c r="T27" i="40"/>
  <c r="R55" i="40"/>
  <c r="T55" i="40"/>
  <c r="R13" i="40"/>
  <c r="T13" i="40"/>
  <c r="Q42" i="40"/>
  <c r="S65" i="40"/>
  <c r="H175" i="40"/>
  <c r="N181" i="40"/>
  <c r="R25" i="40"/>
  <c r="T25" i="40"/>
  <c r="S56" i="40"/>
  <c r="K178" i="40"/>
  <c r="S20" i="40"/>
  <c r="I176" i="40"/>
  <c r="M180" i="40"/>
  <c r="R167" i="40"/>
  <c r="R17" i="40"/>
  <c r="T17" i="40"/>
  <c r="R54" i="40"/>
  <c r="T54" i="40"/>
  <c r="S68" i="40"/>
  <c r="R63" i="40"/>
  <c r="T63" i="40"/>
  <c r="R14" i="40"/>
  <c r="T14" i="40"/>
  <c r="R30" i="40"/>
  <c r="T30" i="40"/>
  <c r="R16" i="40"/>
  <c r="T16" i="40"/>
  <c r="R52" i="40"/>
  <c r="T52" i="40"/>
  <c r="R59" i="40"/>
  <c r="T59" i="40"/>
  <c r="R60" i="40"/>
  <c r="T60" i="40"/>
  <c r="R57" i="40"/>
  <c r="T57" i="40"/>
  <c r="R72" i="40"/>
  <c r="T72" i="40"/>
  <c r="R12" i="40"/>
  <c r="S64" i="40"/>
  <c r="S58" i="40"/>
  <c r="R62" i="40"/>
  <c r="T62" i="40"/>
  <c r="R31" i="40"/>
  <c r="T31" i="40"/>
  <c r="R53" i="40"/>
  <c r="T53" i="40"/>
  <c r="R22" i="40"/>
  <c r="T22" i="40"/>
  <c r="R18" i="40"/>
  <c r="T18" i="40"/>
  <c r="R26" i="40"/>
  <c r="T26" i="40"/>
  <c r="R15" i="40"/>
  <c r="T15" i="40"/>
  <c r="R19" i="40"/>
  <c r="T19" i="40"/>
  <c r="R34" i="40"/>
  <c r="T34" i="40"/>
  <c r="R66" i="40"/>
  <c r="T66" i="40"/>
  <c r="S88" i="18"/>
  <c r="T88" i="18"/>
  <c r="T87" i="18"/>
  <c r="T126" i="18"/>
  <c r="S87" i="18"/>
  <c r="S126" i="18"/>
  <c r="AD128" i="18"/>
  <c r="S41" i="18"/>
  <c r="F173" i="40"/>
  <c r="F193" i="40"/>
  <c r="S43" i="18"/>
  <c r="G174" i="40"/>
  <c r="G193" i="40"/>
  <c r="T43" i="18"/>
  <c r="K193" i="40"/>
  <c r="X43" i="18"/>
  <c r="X41" i="18"/>
  <c r="H193" i="40"/>
  <c r="U43" i="18"/>
  <c r="U41" i="18"/>
  <c r="J193" i="40"/>
  <c r="W43" i="18"/>
  <c r="W41" i="18"/>
  <c r="O193" i="40"/>
  <c r="P193" i="40"/>
  <c r="I193" i="40"/>
  <c r="V43" i="18"/>
  <c r="V41" i="18"/>
  <c r="N193" i="40"/>
  <c r="M193" i="40"/>
  <c r="Y43" i="18"/>
  <c r="Y41" i="18"/>
  <c r="T41" i="18"/>
  <c r="M146" i="41"/>
  <c r="M147" i="41"/>
  <c r="M128" i="41"/>
  <c r="M129" i="41"/>
  <c r="N146" i="41"/>
  <c r="N147" i="41"/>
  <c r="N128" i="41"/>
  <c r="N129" i="41"/>
  <c r="I146" i="41"/>
  <c r="I147" i="41"/>
  <c r="I128" i="41"/>
  <c r="I129" i="41"/>
  <c r="J146" i="41"/>
  <c r="J147" i="41"/>
  <c r="J128" i="41"/>
  <c r="J129" i="41"/>
  <c r="L146" i="41"/>
  <c r="L147" i="41"/>
  <c r="L128" i="41"/>
  <c r="L129" i="41"/>
  <c r="P146" i="41"/>
  <c r="P147" i="41"/>
  <c r="P128" i="41"/>
  <c r="P129" i="41"/>
  <c r="K146" i="41"/>
  <c r="K147" i="41"/>
  <c r="K128" i="41"/>
  <c r="K129" i="41"/>
  <c r="O146" i="41"/>
  <c r="O147" i="41"/>
  <c r="O128" i="41"/>
  <c r="O129" i="41"/>
  <c r="E142" i="41"/>
  <c r="E147" i="41"/>
  <c r="E124" i="41"/>
  <c r="E129" i="41"/>
  <c r="D168" i="40"/>
  <c r="R79" i="40"/>
  <c r="H109" i="41"/>
  <c r="F168" i="40"/>
  <c r="F169" i="40"/>
  <c r="T12" i="40"/>
  <c r="T42" i="40"/>
  <c r="R42" i="40"/>
  <c r="V88" i="18"/>
  <c r="Z87" i="18"/>
  <c r="Z126" i="18"/>
  <c r="Z88" i="18"/>
  <c r="R87" i="18"/>
  <c r="R126" i="18"/>
  <c r="AB87" i="18"/>
  <c r="AB126" i="18"/>
  <c r="X87" i="18"/>
  <c r="X126" i="18"/>
  <c r="Y88" i="18"/>
  <c r="R88" i="18"/>
  <c r="AB88" i="18"/>
  <c r="AB127" i="18"/>
  <c r="X88" i="18"/>
  <c r="AA87" i="18"/>
  <c r="AA126" i="18"/>
  <c r="AC87" i="18"/>
  <c r="AC126" i="18"/>
  <c r="AC88" i="18"/>
  <c r="AC127" i="18"/>
  <c r="Y87" i="18"/>
  <c r="Y126" i="18"/>
  <c r="W87" i="18"/>
  <c r="W126" i="18"/>
  <c r="W88" i="18"/>
  <c r="V87" i="18"/>
  <c r="AU43" i="18"/>
  <c r="AA88" i="18"/>
  <c r="O194" i="40"/>
  <c r="I194" i="40"/>
  <c r="P194" i="40"/>
  <c r="N194" i="40"/>
  <c r="H194" i="40"/>
  <c r="M194" i="40"/>
  <c r="K194" i="40"/>
  <c r="F194" i="40"/>
  <c r="AP41" i="18"/>
  <c r="AR41" i="18"/>
  <c r="G194" i="40"/>
  <c r="AP43" i="18"/>
  <c r="AR43" i="18"/>
  <c r="H145" i="41"/>
  <c r="H147" i="41"/>
  <c r="H127" i="41"/>
  <c r="H129" i="41"/>
  <c r="I110" i="41"/>
  <c r="I111" i="41"/>
  <c r="AC128" i="18"/>
  <c r="AT126" i="18" a="1"/>
  <c r="AT126" i="18"/>
  <c r="AB128" i="18"/>
  <c r="U87" i="18"/>
  <c r="AR87" i="18"/>
  <c r="E11" i="55"/>
  <c r="F11" i="55"/>
  <c r="AA127" i="18"/>
  <c r="AA128" i="18"/>
  <c r="U88" i="18"/>
  <c r="AU88" i="18"/>
  <c r="P195" i="40"/>
  <c r="M195" i="40"/>
  <c r="H195" i="40"/>
  <c r="N195" i="40"/>
  <c r="L195" i="40"/>
  <c r="F195" i="40"/>
  <c r="I195" i="40"/>
  <c r="K195" i="40"/>
  <c r="O195" i="40"/>
  <c r="G195" i="40"/>
  <c r="Q118" i="15"/>
  <c r="Q120" i="15"/>
  <c r="P120" i="15"/>
  <c r="O120" i="15"/>
  <c r="N120" i="15"/>
  <c r="P119" i="15"/>
  <c r="O119" i="15"/>
  <c r="N119" i="15"/>
  <c r="P118" i="15"/>
  <c r="O118" i="15"/>
  <c r="N118" i="15"/>
  <c r="Q117" i="15"/>
  <c r="P117" i="15"/>
  <c r="O117" i="15"/>
  <c r="N117" i="15"/>
  <c r="Q116" i="15"/>
  <c r="P116" i="15"/>
  <c r="O116" i="15"/>
  <c r="N116" i="15"/>
  <c r="Q15" i="15"/>
  <c r="Q85" i="15"/>
  <c r="Q14" i="15"/>
  <c r="Q84" i="15"/>
  <c r="Q13" i="15"/>
  <c r="Q83" i="15"/>
  <c r="Q12" i="15"/>
  <c r="Q82" i="15"/>
  <c r="Q11" i="15"/>
  <c r="Q81" i="15"/>
  <c r="AP87" i="18"/>
  <c r="AR88" i="18"/>
  <c r="AP88" i="18"/>
  <c r="Q119" i="15"/>
  <c r="U40" i="22"/>
  <c r="T40" i="22"/>
  <c r="S40" i="22"/>
  <c r="R40" i="22"/>
  <c r="Q40" i="22"/>
  <c r="P40" i="22"/>
  <c r="O40" i="22"/>
  <c r="N40" i="22"/>
  <c r="M40" i="22"/>
  <c r="L40" i="22"/>
  <c r="K40" i="22"/>
  <c r="J40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K124" i="22"/>
  <c r="J124" i="22"/>
  <c r="I124" i="22"/>
  <c r="H124" i="22"/>
  <c r="G124" i="22"/>
  <c r="F124" i="22"/>
  <c r="E124" i="22"/>
  <c r="Z39" i="19"/>
  <c r="P39" i="19"/>
  <c r="O39" i="19"/>
  <c r="N39" i="19"/>
  <c r="M39" i="19"/>
  <c r="L39" i="19"/>
  <c r="K39" i="19"/>
  <c r="J39" i="19"/>
  <c r="I39" i="19"/>
  <c r="H39" i="19"/>
  <c r="G39" i="19"/>
  <c r="F39" i="19"/>
  <c r="AB38" i="19"/>
  <c r="AA38" i="19"/>
  <c r="AC38" i="19"/>
  <c r="AB37" i="19"/>
  <c r="AA37" i="19"/>
  <c r="AC37" i="19"/>
  <c r="AB36" i="19"/>
  <c r="AA36" i="19"/>
  <c r="AC36" i="19"/>
  <c r="AB35" i="19"/>
  <c r="AA35" i="19"/>
  <c r="AC35" i="19"/>
  <c r="AB34" i="19"/>
  <c r="AA34" i="19"/>
  <c r="AC34" i="19"/>
  <c r="AB33" i="19"/>
  <c r="AA33" i="19"/>
  <c r="AC33" i="19"/>
  <c r="AB32" i="19"/>
  <c r="AA32" i="19"/>
  <c r="AC32" i="19"/>
  <c r="AB31" i="19"/>
  <c r="AA31" i="19"/>
  <c r="AC31" i="19"/>
  <c r="AB30" i="19"/>
  <c r="AA30" i="19"/>
  <c r="AC30" i="19"/>
  <c r="AB29" i="19"/>
  <c r="AA29" i="19"/>
  <c r="AC29" i="19"/>
  <c r="AB28" i="19"/>
  <c r="AA28" i="19"/>
  <c r="AC28" i="19"/>
  <c r="AB27" i="19"/>
  <c r="AA27" i="19"/>
  <c r="AC27" i="19"/>
  <c r="AB26" i="19"/>
  <c r="AA26" i="19"/>
  <c r="AC26" i="19"/>
  <c r="AB25" i="19"/>
  <c r="AA25" i="19"/>
  <c r="AC25" i="19"/>
  <c r="AB24" i="19"/>
  <c r="AA24" i="19"/>
  <c r="AC24" i="19"/>
  <c r="AB23" i="19"/>
  <c r="AA23" i="19"/>
  <c r="AC23" i="19"/>
  <c r="AB22" i="19"/>
  <c r="AA22" i="19"/>
  <c r="AC22" i="19"/>
  <c r="AB21" i="19"/>
  <c r="AA21" i="19"/>
  <c r="AC21" i="19"/>
  <c r="AB20" i="19"/>
  <c r="AA20" i="19"/>
  <c r="AC20" i="19"/>
  <c r="AB19" i="19"/>
  <c r="AA19" i="19"/>
  <c r="AC19" i="19"/>
  <c r="AB18" i="19"/>
  <c r="AA18" i="19"/>
  <c r="AC18" i="19"/>
  <c r="AB17" i="19"/>
  <c r="AA17" i="19"/>
  <c r="AC17" i="19"/>
  <c r="AB12" i="19"/>
  <c r="R12" i="19"/>
  <c r="R82" i="19"/>
  <c r="Q12" i="19"/>
  <c r="Q82" i="19"/>
  <c r="AB11" i="19"/>
  <c r="R11" i="19"/>
  <c r="R81" i="19"/>
  <c r="Q11" i="19"/>
  <c r="Q81" i="19"/>
  <c r="AB10" i="19"/>
  <c r="R10" i="19"/>
  <c r="R80" i="19"/>
  <c r="Q10" i="19"/>
  <c r="AB9" i="19"/>
  <c r="Y39" i="19"/>
  <c r="R9" i="19"/>
  <c r="R79" i="19"/>
  <c r="Q9" i="19"/>
  <c r="Q79" i="19"/>
  <c r="Z39" i="15"/>
  <c r="P39" i="15"/>
  <c r="O39" i="15"/>
  <c r="N39" i="15"/>
  <c r="M39" i="15"/>
  <c r="L39" i="15"/>
  <c r="K39" i="15"/>
  <c r="J39" i="15"/>
  <c r="I39" i="15"/>
  <c r="H39" i="15"/>
  <c r="G39" i="15"/>
  <c r="F39" i="15"/>
  <c r="AB38" i="15"/>
  <c r="AA38" i="15"/>
  <c r="AC38" i="15"/>
  <c r="AB37" i="15"/>
  <c r="AA37" i="15"/>
  <c r="AC37" i="15"/>
  <c r="AB36" i="15"/>
  <c r="AA36" i="15"/>
  <c r="AC36" i="15"/>
  <c r="AB35" i="15"/>
  <c r="AA35" i="15"/>
  <c r="AC35" i="15"/>
  <c r="AB34" i="15"/>
  <c r="AA34" i="15"/>
  <c r="AC34" i="15"/>
  <c r="AB33" i="15"/>
  <c r="AA33" i="15"/>
  <c r="AC33" i="15"/>
  <c r="AB32" i="15"/>
  <c r="AA32" i="15"/>
  <c r="AC32" i="15"/>
  <c r="AB31" i="15"/>
  <c r="AA31" i="15"/>
  <c r="AC31" i="15"/>
  <c r="AB30" i="15"/>
  <c r="AA30" i="15"/>
  <c r="AC30" i="15"/>
  <c r="AB29" i="15"/>
  <c r="AA29" i="15"/>
  <c r="AC29" i="15"/>
  <c r="AB28" i="15"/>
  <c r="AA28" i="15"/>
  <c r="AC28" i="15"/>
  <c r="AB27" i="15"/>
  <c r="AA27" i="15"/>
  <c r="AC27" i="15"/>
  <c r="AB26" i="15"/>
  <c r="AA26" i="15"/>
  <c r="AC26" i="15"/>
  <c r="AB25" i="15"/>
  <c r="AA25" i="15"/>
  <c r="AC25" i="15"/>
  <c r="AB24" i="15"/>
  <c r="AA24" i="15"/>
  <c r="AC24" i="15"/>
  <c r="AB23" i="15"/>
  <c r="AA23" i="15"/>
  <c r="AC23" i="15"/>
  <c r="AB22" i="15"/>
  <c r="AA22" i="15"/>
  <c r="AC22" i="15"/>
  <c r="AB21" i="15"/>
  <c r="AA21" i="15"/>
  <c r="AC21" i="15"/>
  <c r="AB20" i="15"/>
  <c r="AA20" i="15"/>
  <c r="AC20" i="15"/>
  <c r="AB19" i="15"/>
  <c r="AA19" i="15"/>
  <c r="AC19" i="15"/>
  <c r="AB18" i="15"/>
  <c r="AA18" i="15"/>
  <c r="AC18" i="15"/>
  <c r="AB17" i="15"/>
  <c r="AA17" i="15"/>
  <c r="AC17" i="15"/>
  <c r="AC16" i="15"/>
  <c r="AB16" i="15"/>
  <c r="AC15" i="15"/>
  <c r="AB15" i="15"/>
  <c r="AC14" i="15"/>
  <c r="AB14" i="15"/>
  <c r="AC13" i="15"/>
  <c r="AB13" i="15"/>
  <c r="AC12" i="15"/>
  <c r="AB12" i="15"/>
  <c r="AC11" i="15"/>
  <c r="AB11" i="15"/>
  <c r="AB10" i="15"/>
  <c r="Q10" i="15"/>
  <c r="AB9" i="15"/>
  <c r="V39" i="15"/>
  <c r="U39" i="15"/>
  <c r="T39" i="15"/>
  <c r="Q9" i="15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AB39" i="16"/>
  <c r="AD39" i="16"/>
  <c r="AA39" i="16"/>
  <c r="AC39" i="16"/>
  <c r="AB38" i="16"/>
  <c r="AD38" i="16"/>
  <c r="AA38" i="16"/>
  <c r="AC38" i="16"/>
  <c r="AB37" i="16"/>
  <c r="AD37" i="16"/>
  <c r="AA37" i="16"/>
  <c r="AC37" i="16"/>
  <c r="AB36" i="16"/>
  <c r="AD36" i="16"/>
  <c r="AA36" i="16"/>
  <c r="AC36" i="16"/>
  <c r="AB35" i="16"/>
  <c r="AD35" i="16"/>
  <c r="AA35" i="16"/>
  <c r="AC35" i="16"/>
  <c r="AB34" i="16"/>
  <c r="AD34" i="16"/>
  <c r="AA34" i="16"/>
  <c r="AC34" i="16"/>
  <c r="AB33" i="16"/>
  <c r="AD33" i="16"/>
  <c r="AA33" i="16"/>
  <c r="AC33" i="16"/>
  <c r="AB32" i="16"/>
  <c r="AD32" i="16"/>
  <c r="AA32" i="16"/>
  <c r="AC32" i="16"/>
  <c r="AB31" i="16"/>
  <c r="AD31" i="16"/>
  <c r="AA31" i="16"/>
  <c r="AC31" i="16"/>
  <c r="AB30" i="16"/>
  <c r="AD30" i="16"/>
  <c r="AA30" i="16"/>
  <c r="AC30" i="16"/>
  <c r="AB29" i="16"/>
  <c r="AD29" i="16"/>
  <c r="AA29" i="16"/>
  <c r="AC29" i="16"/>
  <c r="AB28" i="16"/>
  <c r="AD28" i="16"/>
  <c r="AA28" i="16"/>
  <c r="AC28" i="16"/>
  <c r="AB27" i="16"/>
  <c r="AD27" i="16"/>
  <c r="AA27" i="16"/>
  <c r="AC27" i="16"/>
  <c r="AB26" i="16"/>
  <c r="AD26" i="16"/>
  <c r="AA26" i="16"/>
  <c r="AC26" i="16"/>
  <c r="AB25" i="16"/>
  <c r="AD25" i="16"/>
  <c r="AA25" i="16"/>
  <c r="AC25" i="16"/>
  <c r="AB24" i="16"/>
  <c r="AD24" i="16"/>
  <c r="AA24" i="16"/>
  <c r="AC24" i="16"/>
  <c r="AB23" i="16"/>
  <c r="AD23" i="16"/>
  <c r="AA23" i="16"/>
  <c r="AC23" i="16"/>
  <c r="AB22" i="16"/>
  <c r="AD22" i="16"/>
  <c r="AA22" i="16"/>
  <c r="AC22" i="16"/>
  <c r="AB21" i="16"/>
  <c r="AD21" i="16"/>
  <c r="AA21" i="16"/>
  <c r="AC21" i="16"/>
  <c r="AB20" i="16"/>
  <c r="AD20" i="16"/>
  <c r="AA20" i="16"/>
  <c r="AC20" i="16"/>
  <c r="AB19" i="16"/>
  <c r="AD19" i="16"/>
  <c r="AA19" i="16"/>
  <c r="AC19" i="16"/>
  <c r="AB18" i="16"/>
  <c r="AD18" i="16"/>
  <c r="AA18" i="16"/>
  <c r="AC18" i="16"/>
  <c r="AB17" i="16"/>
  <c r="AD17" i="16"/>
  <c r="AA17" i="16"/>
  <c r="AC17" i="16"/>
  <c r="AB16" i="16"/>
  <c r="AD16" i="16"/>
  <c r="AA16" i="16"/>
  <c r="AC16" i="16"/>
  <c r="AB15" i="16"/>
  <c r="AD15" i="16"/>
  <c r="AA15" i="16"/>
  <c r="AC15" i="16"/>
  <c r="AB14" i="16"/>
  <c r="AD14" i="16"/>
  <c r="AA14" i="16"/>
  <c r="AC14" i="16"/>
  <c r="AB13" i="16"/>
  <c r="AD13" i="16"/>
  <c r="AA13" i="16"/>
  <c r="AC13" i="16"/>
  <c r="AB12" i="16"/>
  <c r="AD12" i="16"/>
  <c r="AA12" i="16"/>
  <c r="AC12" i="16"/>
  <c r="AB11" i="16"/>
  <c r="AD11" i="16"/>
  <c r="AA11" i="16"/>
  <c r="AC11" i="16"/>
  <c r="AB10" i="16"/>
  <c r="AA10" i="16"/>
  <c r="R39" i="14"/>
  <c r="Q39" i="14"/>
  <c r="P39" i="14"/>
  <c r="O39" i="14"/>
  <c r="N39" i="14"/>
  <c r="M39" i="14"/>
  <c r="L39" i="14"/>
  <c r="K39" i="14"/>
  <c r="J39" i="14"/>
  <c r="H39" i="14"/>
  <c r="G39" i="14"/>
  <c r="F39" i="14"/>
  <c r="T38" i="14"/>
  <c r="V38" i="14"/>
  <c r="S38" i="14"/>
  <c r="U38" i="14"/>
  <c r="T37" i="14"/>
  <c r="V37" i="14"/>
  <c r="S37" i="14"/>
  <c r="U37" i="14"/>
  <c r="T36" i="14"/>
  <c r="V36" i="14"/>
  <c r="S36" i="14"/>
  <c r="U36" i="14"/>
  <c r="T35" i="14"/>
  <c r="V35" i="14"/>
  <c r="S35" i="14"/>
  <c r="U35" i="14"/>
  <c r="T34" i="14"/>
  <c r="V34" i="14"/>
  <c r="S34" i="14"/>
  <c r="U34" i="14"/>
  <c r="T33" i="14"/>
  <c r="V33" i="14"/>
  <c r="S33" i="14"/>
  <c r="U33" i="14"/>
  <c r="T32" i="14"/>
  <c r="V32" i="14"/>
  <c r="S32" i="14"/>
  <c r="U32" i="14"/>
  <c r="T31" i="14"/>
  <c r="V31" i="14"/>
  <c r="S31" i="14"/>
  <c r="U31" i="14"/>
  <c r="T30" i="14"/>
  <c r="V30" i="14"/>
  <c r="S30" i="14"/>
  <c r="U30" i="14"/>
  <c r="T29" i="14"/>
  <c r="V29" i="14"/>
  <c r="S29" i="14"/>
  <c r="U29" i="14"/>
  <c r="T28" i="14"/>
  <c r="V28" i="14"/>
  <c r="S28" i="14"/>
  <c r="U28" i="14"/>
  <c r="T27" i="14"/>
  <c r="V27" i="14"/>
  <c r="S27" i="14"/>
  <c r="U27" i="14"/>
  <c r="T26" i="14"/>
  <c r="V26" i="14"/>
  <c r="S26" i="14"/>
  <c r="U26" i="14"/>
  <c r="V25" i="14"/>
  <c r="T25" i="14"/>
  <c r="S25" i="14"/>
  <c r="U25" i="14"/>
  <c r="T24" i="14"/>
  <c r="V24" i="14"/>
  <c r="S24" i="14"/>
  <c r="U24" i="14"/>
  <c r="T23" i="14"/>
  <c r="V23" i="14"/>
  <c r="S23" i="14"/>
  <c r="U23" i="14"/>
  <c r="T22" i="14"/>
  <c r="V22" i="14"/>
  <c r="S22" i="14"/>
  <c r="U22" i="14"/>
  <c r="T21" i="14"/>
  <c r="V21" i="14"/>
  <c r="S21" i="14"/>
  <c r="U21" i="14"/>
  <c r="T20" i="14"/>
  <c r="V20" i="14"/>
  <c r="S20" i="14"/>
  <c r="U20" i="14"/>
  <c r="T19" i="14"/>
  <c r="V19" i="14"/>
  <c r="S19" i="14"/>
  <c r="U19" i="14"/>
  <c r="T18" i="14"/>
  <c r="V18" i="14"/>
  <c r="S18" i="14"/>
  <c r="U18" i="14"/>
  <c r="T17" i="14"/>
  <c r="V17" i="14"/>
  <c r="S17" i="14"/>
  <c r="U17" i="14"/>
  <c r="T16" i="14"/>
  <c r="V16" i="14"/>
  <c r="S16" i="14"/>
  <c r="U16" i="14"/>
  <c r="T15" i="14"/>
  <c r="V15" i="14"/>
  <c r="S15" i="14"/>
  <c r="U15" i="14"/>
  <c r="T14" i="14"/>
  <c r="V14" i="14"/>
  <c r="S14" i="14"/>
  <c r="U14" i="14"/>
  <c r="T13" i="14"/>
  <c r="V13" i="14"/>
  <c r="S13" i="14"/>
  <c r="U13" i="14"/>
  <c r="T12" i="14"/>
  <c r="V12" i="14"/>
  <c r="S12" i="14"/>
  <c r="U12" i="14"/>
  <c r="I11" i="14"/>
  <c r="S11" i="14"/>
  <c r="T10" i="14"/>
  <c r="S10" i="14"/>
  <c r="U10" i="14"/>
  <c r="T9" i="14"/>
  <c r="V9" i="14"/>
  <c r="S9" i="14"/>
  <c r="U9" i="14"/>
  <c r="H38" i="25"/>
  <c r="G38" i="25"/>
  <c r="F38" i="25"/>
  <c r="W37" i="25"/>
  <c r="Y37" i="25"/>
  <c r="V37" i="25"/>
  <c r="X37" i="25"/>
  <c r="W36" i="25"/>
  <c r="Y36" i="25"/>
  <c r="V36" i="25"/>
  <c r="X36" i="25"/>
  <c r="W35" i="25"/>
  <c r="Y35" i="25"/>
  <c r="V35" i="25"/>
  <c r="X35" i="25"/>
  <c r="W34" i="25"/>
  <c r="Y34" i="25"/>
  <c r="V34" i="25"/>
  <c r="X34" i="25"/>
  <c r="W33" i="25"/>
  <c r="Y33" i="25"/>
  <c r="V33" i="25"/>
  <c r="X33" i="25"/>
  <c r="W32" i="25"/>
  <c r="Y32" i="25"/>
  <c r="V32" i="25"/>
  <c r="X32" i="25"/>
  <c r="W31" i="25"/>
  <c r="Y31" i="25"/>
  <c r="V31" i="25"/>
  <c r="X31" i="25"/>
  <c r="W30" i="25"/>
  <c r="Y30" i="25"/>
  <c r="V30" i="25"/>
  <c r="X30" i="25"/>
  <c r="W29" i="25"/>
  <c r="Y29" i="25"/>
  <c r="V29" i="25"/>
  <c r="X29" i="25"/>
  <c r="W28" i="25"/>
  <c r="Y28" i="25"/>
  <c r="V28" i="25"/>
  <c r="X28" i="25"/>
  <c r="W27" i="25"/>
  <c r="Y27" i="25"/>
  <c r="V27" i="25"/>
  <c r="X27" i="25"/>
  <c r="W26" i="25"/>
  <c r="Y26" i="25"/>
  <c r="V26" i="25"/>
  <c r="X26" i="25"/>
  <c r="W25" i="25"/>
  <c r="Y25" i="25"/>
  <c r="V25" i="25"/>
  <c r="X25" i="25"/>
  <c r="W24" i="25"/>
  <c r="Y24" i="25"/>
  <c r="V24" i="25"/>
  <c r="X24" i="25"/>
  <c r="W23" i="25"/>
  <c r="Y23" i="25"/>
  <c r="V23" i="25"/>
  <c r="X23" i="25"/>
  <c r="W22" i="25"/>
  <c r="Y22" i="25"/>
  <c r="V22" i="25"/>
  <c r="X22" i="25"/>
  <c r="W21" i="25"/>
  <c r="Y21" i="25"/>
  <c r="V21" i="25"/>
  <c r="X21" i="25"/>
  <c r="W20" i="25"/>
  <c r="Y20" i="25"/>
  <c r="V20" i="25"/>
  <c r="X20" i="25"/>
  <c r="W19" i="25"/>
  <c r="Y19" i="25"/>
  <c r="V19" i="25"/>
  <c r="X19" i="25"/>
  <c r="W17" i="25"/>
  <c r="Y17" i="25"/>
  <c r="V17" i="25"/>
  <c r="X17" i="25"/>
  <c r="W14" i="25"/>
  <c r="Y14" i="25"/>
  <c r="V14" i="25"/>
  <c r="X14" i="25"/>
  <c r="G40" i="22"/>
  <c r="F40" i="22"/>
  <c r="E40" i="22"/>
  <c r="V39" i="22"/>
  <c r="X39" i="22"/>
  <c r="V35" i="22"/>
  <c r="X35" i="22"/>
  <c r="V34" i="22"/>
  <c r="X34" i="22"/>
  <c r="V32" i="22"/>
  <c r="X32" i="22"/>
  <c r="V31" i="22"/>
  <c r="W31" i="22"/>
  <c r="Y31" i="22"/>
  <c r="V30" i="22"/>
  <c r="X30" i="22"/>
  <c r="V29" i="22"/>
  <c r="X29" i="22"/>
  <c r="V28" i="22"/>
  <c r="X28" i="22"/>
  <c r="I28" i="22"/>
  <c r="I99" i="22"/>
  <c r="H28" i="22"/>
  <c r="V27" i="22"/>
  <c r="W27" i="22"/>
  <c r="Y27" i="22"/>
  <c r="V26" i="22"/>
  <c r="X26" i="22"/>
  <c r="V25" i="22"/>
  <c r="X25" i="22"/>
  <c r="V24" i="22"/>
  <c r="X24" i="22"/>
  <c r="V23" i="22"/>
  <c r="X23" i="22"/>
  <c r="V22" i="22"/>
  <c r="X22" i="22"/>
  <c r="I22" i="22"/>
  <c r="I93" i="22"/>
  <c r="V21" i="22"/>
  <c r="X21" i="22"/>
  <c r="V20" i="22"/>
  <c r="X20" i="22"/>
  <c r="V19" i="22"/>
  <c r="W19" i="22"/>
  <c r="Y19" i="22"/>
  <c r="V18" i="22"/>
  <c r="X18" i="22"/>
  <c r="V17" i="22"/>
  <c r="X17" i="22"/>
  <c r="I17" i="22"/>
  <c r="I88" i="22"/>
  <c r="V16" i="22"/>
  <c r="X16" i="22"/>
  <c r="V15" i="22"/>
  <c r="X15" i="22"/>
  <c r="V14" i="22"/>
  <c r="X14" i="22"/>
  <c r="V13" i="22"/>
  <c r="W13" i="22"/>
  <c r="Y13" i="22"/>
  <c r="V12" i="22"/>
  <c r="X12" i="22"/>
  <c r="V11" i="22"/>
  <c r="X11" i="22"/>
  <c r="X40" i="22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S48" i="23"/>
  <c r="T48" i="23"/>
  <c r="S32" i="23"/>
  <c r="T32" i="23"/>
  <c r="S34" i="23"/>
  <c r="T34" i="23"/>
  <c r="S36" i="23"/>
  <c r="T36" i="23"/>
  <c r="S35" i="23"/>
  <c r="T35" i="23"/>
  <c r="S31" i="23"/>
  <c r="T31" i="23"/>
  <c r="S30" i="23"/>
  <c r="T30" i="23"/>
  <c r="S33" i="23"/>
  <c r="T33" i="23"/>
  <c r="S37" i="23"/>
  <c r="T37" i="23"/>
  <c r="S29" i="23"/>
  <c r="T29" i="23"/>
  <c r="T47" i="23"/>
  <c r="S26" i="23"/>
  <c r="T26" i="23"/>
  <c r="S25" i="23"/>
  <c r="T25" i="23"/>
  <c r="S24" i="23"/>
  <c r="T24" i="23"/>
  <c r="S23" i="23"/>
  <c r="T23" i="23"/>
  <c r="S46" i="23"/>
  <c r="T46" i="23"/>
  <c r="S45" i="23"/>
  <c r="T45" i="23"/>
  <c r="S44" i="23"/>
  <c r="T44" i="23"/>
  <c r="S43" i="23"/>
  <c r="T43" i="23"/>
  <c r="S22" i="23"/>
  <c r="T22" i="23"/>
  <c r="S21" i="23"/>
  <c r="T21" i="23"/>
  <c r="S20" i="23"/>
  <c r="T20" i="23"/>
  <c r="S19" i="23"/>
  <c r="T19" i="23"/>
  <c r="T42" i="23"/>
  <c r="S17" i="23"/>
  <c r="T17" i="23"/>
  <c r="T41" i="23"/>
  <c r="T40" i="23"/>
  <c r="S39" i="23"/>
  <c r="T39" i="23"/>
  <c r="S18" i="23"/>
  <c r="S15" i="23"/>
  <c r="T15" i="23"/>
  <c r="U40" i="26"/>
  <c r="T40" i="26"/>
  <c r="S40" i="26"/>
  <c r="R40" i="26"/>
  <c r="Q40" i="26"/>
  <c r="P40" i="26"/>
  <c r="O40" i="26"/>
  <c r="N40" i="26"/>
  <c r="M40" i="26"/>
  <c r="L40" i="26"/>
  <c r="K40" i="26"/>
  <c r="H40" i="26"/>
  <c r="G40" i="26"/>
  <c r="W39" i="26"/>
  <c r="V39" i="26"/>
  <c r="W38" i="26"/>
  <c r="V38" i="26"/>
  <c r="W37" i="26"/>
  <c r="V37" i="26"/>
  <c r="W36" i="26"/>
  <c r="V36" i="26"/>
  <c r="W35" i="26"/>
  <c r="V35" i="26"/>
  <c r="W34" i="26"/>
  <c r="V34" i="26"/>
  <c r="W33" i="26"/>
  <c r="V33" i="26"/>
  <c r="W32" i="26"/>
  <c r="V32" i="26"/>
  <c r="W31" i="26"/>
  <c r="V31" i="26"/>
  <c r="W30" i="26"/>
  <c r="V30" i="26"/>
  <c r="W29" i="26"/>
  <c r="V29" i="26"/>
  <c r="W28" i="26"/>
  <c r="V28" i="26"/>
  <c r="W27" i="26"/>
  <c r="V27" i="26"/>
  <c r="W26" i="26"/>
  <c r="V26" i="26"/>
  <c r="W25" i="26"/>
  <c r="V25" i="26"/>
  <c r="W24" i="26"/>
  <c r="V24" i="26"/>
  <c r="W23" i="26"/>
  <c r="V23" i="26"/>
  <c r="W22" i="26"/>
  <c r="V22" i="26"/>
  <c r="W21" i="26"/>
  <c r="V21" i="26"/>
  <c r="W20" i="26"/>
  <c r="V20" i="26"/>
  <c r="W19" i="26"/>
  <c r="V19" i="26"/>
  <c r="W18" i="26"/>
  <c r="V18" i="26"/>
  <c r="W17" i="26"/>
  <c r="V17" i="26"/>
  <c r="W16" i="26"/>
  <c r="V16" i="26"/>
  <c r="D16" i="26"/>
  <c r="W15" i="26"/>
  <c r="V15" i="26"/>
  <c r="W14" i="26"/>
  <c r="V14" i="26"/>
  <c r="W13" i="26"/>
  <c r="V13" i="26"/>
  <c r="W12" i="26"/>
  <c r="V12" i="26"/>
  <c r="J11" i="26"/>
  <c r="J40" i="26"/>
  <c r="I11" i="26"/>
  <c r="I40" i="26"/>
  <c r="F11" i="26"/>
  <c r="F40" i="26"/>
  <c r="W10" i="26"/>
  <c r="V10" i="26"/>
  <c r="I40" i="24"/>
  <c r="H40" i="24"/>
  <c r="G40" i="24"/>
  <c r="F40" i="24"/>
  <c r="T39" i="24"/>
  <c r="V39" i="24"/>
  <c r="S39" i="24"/>
  <c r="U39" i="24"/>
  <c r="T38" i="24"/>
  <c r="V38" i="24"/>
  <c r="S38" i="24"/>
  <c r="U38" i="24"/>
  <c r="T37" i="24"/>
  <c r="V37" i="24"/>
  <c r="S37" i="24"/>
  <c r="U37" i="24"/>
  <c r="T36" i="24"/>
  <c r="V36" i="24"/>
  <c r="S36" i="24"/>
  <c r="U36" i="24"/>
  <c r="T35" i="24"/>
  <c r="V35" i="24"/>
  <c r="S35" i="24"/>
  <c r="U35" i="24"/>
  <c r="T34" i="24"/>
  <c r="V34" i="24"/>
  <c r="S34" i="24"/>
  <c r="U34" i="24"/>
  <c r="T33" i="24"/>
  <c r="V33" i="24"/>
  <c r="S33" i="24"/>
  <c r="U33" i="24"/>
  <c r="T32" i="24"/>
  <c r="V32" i="24"/>
  <c r="S32" i="24"/>
  <c r="U32" i="24"/>
  <c r="T31" i="24"/>
  <c r="V31" i="24"/>
  <c r="S31" i="24"/>
  <c r="U31" i="24"/>
  <c r="T30" i="24"/>
  <c r="V30" i="24"/>
  <c r="S30" i="24"/>
  <c r="U30" i="24"/>
  <c r="T29" i="24"/>
  <c r="V29" i="24"/>
  <c r="S29" i="24"/>
  <c r="U29" i="24"/>
  <c r="T28" i="24"/>
  <c r="V28" i="24"/>
  <c r="S28" i="24"/>
  <c r="U28" i="24"/>
  <c r="T27" i="24"/>
  <c r="V27" i="24"/>
  <c r="S27" i="24"/>
  <c r="U27" i="24"/>
  <c r="T26" i="24"/>
  <c r="V26" i="24"/>
  <c r="S26" i="24"/>
  <c r="U26" i="24"/>
  <c r="T25" i="24"/>
  <c r="V25" i="24"/>
  <c r="S25" i="24"/>
  <c r="U25" i="24"/>
  <c r="T24" i="24"/>
  <c r="V24" i="24"/>
  <c r="S24" i="24"/>
  <c r="U24" i="24"/>
  <c r="T23" i="24"/>
  <c r="V23" i="24"/>
  <c r="S23" i="24"/>
  <c r="U23" i="24"/>
  <c r="T22" i="24"/>
  <c r="V22" i="24"/>
  <c r="S22" i="24"/>
  <c r="U22" i="24"/>
  <c r="T21" i="24"/>
  <c r="V21" i="24"/>
  <c r="S21" i="24"/>
  <c r="U21" i="24"/>
  <c r="T20" i="24"/>
  <c r="V20" i="24"/>
  <c r="S20" i="24"/>
  <c r="U20" i="24"/>
  <c r="T19" i="24"/>
  <c r="V19" i="24"/>
  <c r="S19" i="24"/>
  <c r="U19" i="24"/>
  <c r="T18" i="24"/>
  <c r="V18" i="24"/>
  <c r="S18" i="24"/>
  <c r="U18" i="24"/>
  <c r="T17" i="24"/>
  <c r="V17" i="24"/>
  <c r="S17" i="24"/>
  <c r="U17" i="24"/>
  <c r="T16" i="24"/>
  <c r="V16" i="24"/>
  <c r="S16" i="24"/>
  <c r="U16" i="24"/>
  <c r="T15" i="24"/>
  <c r="V15" i="24"/>
  <c r="S15" i="24"/>
  <c r="U15" i="24"/>
  <c r="T14" i="24"/>
  <c r="V14" i="24"/>
  <c r="S14" i="24"/>
  <c r="U14" i="24"/>
  <c r="T13" i="24"/>
  <c r="V13" i="24"/>
  <c r="S13" i="24"/>
  <c r="U13" i="24"/>
  <c r="T12" i="24"/>
  <c r="V12" i="24"/>
  <c r="S12" i="24"/>
  <c r="U12" i="24"/>
  <c r="R40" i="24"/>
  <c r="Q40" i="24"/>
  <c r="P40" i="24"/>
  <c r="O40" i="24"/>
  <c r="N11" i="24"/>
  <c r="N40" i="24"/>
  <c r="M11" i="24"/>
  <c r="M40" i="24"/>
  <c r="L11" i="24"/>
  <c r="L40" i="24"/>
  <c r="K11" i="24"/>
  <c r="K40" i="24"/>
  <c r="J11" i="24"/>
  <c r="T10" i="24"/>
  <c r="S10" i="24"/>
  <c r="U10" i="24"/>
  <c r="R146" i="23"/>
  <c r="R145" i="23"/>
  <c r="R144" i="23"/>
  <c r="R143" i="23"/>
  <c r="F143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S188" i="23"/>
  <c r="R109" i="19"/>
  <c r="V80" i="18"/>
  <c r="V126" i="18"/>
  <c r="AA10" i="19"/>
  <c r="AC10" i="19"/>
  <c r="Q80" i="19"/>
  <c r="Q109" i="19"/>
  <c r="U80" i="18"/>
  <c r="AA10" i="15"/>
  <c r="AC10" i="15"/>
  <c r="Q80" i="15"/>
  <c r="AA9" i="15"/>
  <c r="AC9" i="15"/>
  <c r="Q79" i="15"/>
  <c r="Q109" i="15"/>
  <c r="U72" i="18"/>
  <c r="I119" i="22"/>
  <c r="S190" i="23"/>
  <c r="S191" i="23"/>
  <c r="S189" i="23"/>
  <c r="W39" i="19"/>
  <c r="R39" i="19"/>
  <c r="S39" i="19"/>
  <c r="T39" i="19"/>
  <c r="U39" i="19"/>
  <c r="V39" i="19"/>
  <c r="AA11" i="19"/>
  <c r="AC11" i="19"/>
  <c r="W39" i="15"/>
  <c r="X39" i="15"/>
  <c r="H40" i="22"/>
  <c r="H99" i="22"/>
  <c r="H119" i="22"/>
  <c r="S11" i="24"/>
  <c r="S40" i="24"/>
  <c r="X39" i="19"/>
  <c r="AB39" i="19"/>
  <c r="AA9" i="19"/>
  <c r="AC9" i="19"/>
  <c r="AA12" i="19"/>
  <c r="AC12" i="19"/>
  <c r="Y39" i="15"/>
  <c r="Q39" i="15"/>
  <c r="R39" i="15"/>
  <c r="S39" i="15"/>
  <c r="AA40" i="16"/>
  <c r="AB40" i="16"/>
  <c r="W11" i="25"/>
  <c r="Y11" i="25"/>
  <c r="T11" i="24"/>
  <c r="V11" i="24"/>
  <c r="W17" i="22"/>
  <c r="Y17" i="22"/>
  <c r="AB39" i="15"/>
  <c r="S49" i="23"/>
  <c r="V40" i="22"/>
  <c r="W22" i="22"/>
  <c r="Y22" i="22"/>
  <c r="W25" i="22"/>
  <c r="Y25" i="22"/>
  <c r="X27" i="22"/>
  <c r="W21" i="22"/>
  <c r="Y21" i="22"/>
  <c r="W23" i="22"/>
  <c r="Y23" i="22"/>
  <c r="X13" i="22"/>
  <c r="I40" i="22"/>
  <c r="W39" i="22"/>
  <c r="Y39" i="22"/>
  <c r="X19" i="22"/>
  <c r="W28" i="22"/>
  <c r="Y28" i="22"/>
  <c r="Q39" i="19"/>
  <c r="AC39" i="15"/>
  <c r="AC10" i="16"/>
  <c r="AC40" i="16"/>
  <c r="AD10" i="16"/>
  <c r="AD40" i="16"/>
  <c r="S39" i="14"/>
  <c r="U11" i="14"/>
  <c r="U39" i="14"/>
  <c r="I39" i="14"/>
  <c r="T11" i="14"/>
  <c r="V11" i="14"/>
  <c r="V10" i="14"/>
  <c r="I38" i="25"/>
  <c r="K38" i="25"/>
  <c r="L38" i="25"/>
  <c r="V11" i="25"/>
  <c r="M38" i="25"/>
  <c r="X31" i="22"/>
  <c r="W24" i="22"/>
  <c r="Y24" i="22"/>
  <c r="W14" i="22"/>
  <c r="Y14" i="22"/>
  <c r="W16" i="22"/>
  <c r="Y16" i="22"/>
  <c r="W12" i="22"/>
  <c r="Y12" i="22"/>
  <c r="W20" i="22"/>
  <c r="Y20" i="22"/>
  <c r="W32" i="22"/>
  <c r="Y32" i="22"/>
  <c r="W29" i="22"/>
  <c r="Y29" i="22"/>
  <c r="W34" i="22"/>
  <c r="Y34" i="22"/>
  <c r="W18" i="22"/>
  <c r="Y18" i="22"/>
  <c r="W26" i="22"/>
  <c r="Y26" i="22"/>
  <c r="W11" i="22"/>
  <c r="W15" i="22"/>
  <c r="Y15" i="22"/>
  <c r="W30" i="22"/>
  <c r="Y30" i="22"/>
  <c r="W35" i="22"/>
  <c r="Y35" i="22"/>
  <c r="T18" i="23"/>
  <c r="T49" i="23"/>
  <c r="V11" i="26"/>
  <c r="V40" i="26"/>
  <c r="W11" i="26"/>
  <c r="W40" i="26"/>
  <c r="J40" i="24"/>
  <c r="V10" i="24"/>
  <c r="I147" i="22"/>
  <c r="J147" i="22"/>
  <c r="U147" i="22"/>
  <c r="T147" i="22"/>
  <c r="S147" i="22"/>
  <c r="R147" i="22"/>
  <c r="Q147" i="22"/>
  <c r="P147" i="22"/>
  <c r="O147" i="22"/>
  <c r="N147" i="22"/>
  <c r="M147" i="22"/>
  <c r="L147" i="22"/>
  <c r="K147" i="22"/>
  <c r="I58" i="22"/>
  <c r="I64" i="22"/>
  <c r="I53" i="22"/>
  <c r="U126" i="18"/>
  <c r="AR126" i="18"/>
  <c r="U11" i="24"/>
  <c r="U40" i="24"/>
  <c r="AR80" i="18"/>
  <c r="AP80" i="18"/>
  <c r="AC39" i="19"/>
  <c r="AP72" i="18"/>
  <c r="AR72" i="18"/>
  <c r="AA39" i="15"/>
  <c r="V39" i="14"/>
  <c r="T40" i="24"/>
  <c r="V40" i="24"/>
  <c r="AA39" i="19"/>
  <c r="U38" i="25"/>
  <c r="I76" i="22"/>
  <c r="Q38" i="25"/>
  <c r="T39" i="14"/>
  <c r="S38" i="25"/>
  <c r="P38" i="25"/>
  <c r="O38" i="25"/>
  <c r="X11" i="25"/>
  <c r="W12" i="25"/>
  <c r="R38" i="25"/>
  <c r="V12" i="25"/>
  <c r="X12" i="25"/>
  <c r="T38" i="25"/>
  <c r="W40" i="22"/>
  <c r="Y11" i="22"/>
  <c r="Y40" i="22"/>
  <c r="Y12" i="25"/>
  <c r="W18" i="25"/>
  <c r="Y18" i="25"/>
  <c r="V18" i="25"/>
  <c r="V13" i="25"/>
  <c r="X13" i="25"/>
  <c r="H64" i="22"/>
  <c r="X18" i="25"/>
  <c r="W13" i="25"/>
  <c r="Y13" i="25"/>
  <c r="V15" i="25"/>
  <c r="X15" i="25"/>
  <c r="R149" i="23"/>
  <c r="R160" i="23"/>
  <c r="W15" i="25"/>
  <c r="V10" i="25"/>
  <c r="X10" i="25"/>
  <c r="J38" i="25"/>
  <c r="BJ44" i="31"/>
  <c r="BI44" i="31"/>
  <c r="BH44" i="31"/>
  <c r="BG44" i="31"/>
  <c r="BF44" i="31"/>
  <c r="BE44" i="31"/>
  <c r="BD44" i="31"/>
  <c r="BC44" i="31"/>
  <c r="BB44" i="31"/>
  <c r="BA44" i="31"/>
  <c r="AZ44" i="31"/>
  <c r="AY44" i="31"/>
  <c r="BJ43" i="31"/>
  <c r="BI43" i="31"/>
  <c r="BH43" i="31"/>
  <c r="BG43" i="31"/>
  <c r="BF43" i="31"/>
  <c r="BE43" i="31"/>
  <c r="BD43" i="31"/>
  <c r="BC43" i="31"/>
  <c r="BB43" i="31"/>
  <c r="BA43" i="31"/>
  <c r="AZ43" i="31"/>
  <c r="AY43" i="31"/>
  <c r="BJ42" i="31"/>
  <c r="BI42" i="31"/>
  <c r="BH42" i="31"/>
  <c r="BG42" i="31"/>
  <c r="BF42" i="31"/>
  <c r="BE42" i="31"/>
  <c r="BD42" i="31"/>
  <c r="BC42" i="31"/>
  <c r="BB42" i="31"/>
  <c r="BA42" i="31"/>
  <c r="AZ42" i="31"/>
  <c r="AY42" i="31"/>
  <c r="BJ41" i="31"/>
  <c r="BI41" i="31"/>
  <c r="BH41" i="31"/>
  <c r="BG41" i="31"/>
  <c r="BF41" i="31"/>
  <c r="BE41" i="31"/>
  <c r="BD41" i="31"/>
  <c r="BC41" i="31"/>
  <c r="BB41" i="31"/>
  <c r="BA41" i="31"/>
  <c r="AZ41" i="31"/>
  <c r="AY41" i="31"/>
  <c r="BJ40" i="31"/>
  <c r="BI40" i="31"/>
  <c r="BH40" i="31"/>
  <c r="BG40" i="31"/>
  <c r="BF40" i="31"/>
  <c r="BE40" i="31"/>
  <c r="BD40" i="31"/>
  <c r="BC40" i="31"/>
  <c r="BB40" i="31"/>
  <c r="BA40" i="31"/>
  <c r="AZ40" i="31"/>
  <c r="AY40" i="31"/>
  <c r="BJ39" i="31"/>
  <c r="BI39" i="31"/>
  <c r="BH39" i="31"/>
  <c r="BG39" i="31"/>
  <c r="BF39" i="31"/>
  <c r="BE39" i="31"/>
  <c r="BD39" i="31"/>
  <c r="BC39" i="31"/>
  <c r="BB39" i="31"/>
  <c r="BA39" i="31"/>
  <c r="AZ39" i="31"/>
  <c r="AY39" i="31"/>
  <c r="BJ38" i="31"/>
  <c r="BI38" i="31"/>
  <c r="BH38" i="31"/>
  <c r="BG38" i="31"/>
  <c r="BF38" i="31"/>
  <c r="BE38" i="31"/>
  <c r="BD38" i="31"/>
  <c r="BC38" i="31"/>
  <c r="BB38" i="31"/>
  <c r="BA38" i="31"/>
  <c r="AZ38" i="31"/>
  <c r="AY38" i="31"/>
  <c r="BJ37" i="31"/>
  <c r="BI37" i="31"/>
  <c r="BH37" i="31"/>
  <c r="BG37" i="31"/>
  <c r="BF37" i="31"/>
  <c r="BE37" i="31"/>
  <c r="BD37" i="31"/>
  <c r="BC37" i="31"/>
  <c r="BB37" i="31"/>
  <c r="BA37" i="31"/>
  <c r="AZ37" i="31"/>
  <c r="AY37" i="31"/>
  <c r="BJ36" i="31"/>
  <c r="BI36" i="31"/>
  <c r="BH36" i="31"/>
  <c r="BG36" i="31"/>
  <c r="BF36" i="31"/>
  <c r="BE36" i="31"/>
  <c r="BD36" i="31"/>
  <c r="BC36" i="31"/>
  <c r="BB36" i="31"/>
  <c r="BA36" i="31"/>
  <c r="AZ36" i="31"/>
  <c r="AY36" i="31"/>
  <c r="BJ35" i="31"/>
  <c r="BI35" i="31"/>
  <c r="BH35" i="31"/>
  <c r="BG35" i="31"/>
  <c r="BF35" i="31"/>
  <c r="BE35" i="31"/>
  <c r="BD35" i="31"/>
  <c r="BC35" i="31"/>
  <c r="BB35" i="31"/>
  <c r="BA35" i="31"/>
  <c r="AZ35" i="31"/>
  <c r="AY35" i="31"/>
  <c r="BJ34" i="31"/>
  <c r="BI34" i="31"/>
  <c r="BH34" i="31"/>
  <c r="BG34" i="31"/>
  <c r="BF34" i="31"/>
  <c r="BE34" i="31"/>
  <c r="BD34" i="31"/>
  <c r="BC34" i="31"/>
  <c r="BB34" i="31"/>
  <c r="BA34" i="31"/>
  <c r="AZ34" i="31"/>
  <c r="AY34" i="31"/>
  <c r="BJ33" i="31"/>
  <c r="BI33" i="31"/>
  <c r="BH33" i="31"/>
  <c r="BG33" i="31"/>
  <c r="BF33" i="31"/>
  <c r="BE33" i="31"/>
  <c r="BD33" i="31"/>
  <c r="BC33" i="31"/>
  <c r="BB33" i="31"/>
  <c r="BA33" i="31"/>
  <c r="AZ33" i="31"/>
  <c r="AY33" i="31"/>
  <c r="BJ32" i="31"/>
  <c r="BI32" i="31"/>
  <c r="BH32" i="31"/>
  <c r="BG32" i="31"/>
  <c r="BF32" i="31"/>
  <c r="BE32" i="31"/>
  <c r="BD32" i="31"/>
  <c r="BC32" i="31"/>
  <c r="BB32" i="31"/>
  <c r="BA32" i="31"/>
  <c r="AZ32" i="31"/>
  <c r="AY32" i="31"/>
  <c r="BJ31" i="31"/>
  <c r="BI31" i="31"/>
  <c r="BH31" i="31"/>
  <c r="BG31" i="31"/>
  <c r="BF31" i="31"/>
  <c r="BE31" i="31"/>
  <c r="BD31" i="31"/>
  <c r="BC31" i="31"/>
  <c r="BB31" i="31"/>
  <c r="BA31" i="31"/>
  <c r="AZ31" i="31"/>
  <c r="AY31" i="31"/>
  <c r="BJ30" i="31"/>
  <c r="BI30" i="31"/>
  <c r="BH30" i="31"/>
  <c r="BG30" i="31"/>
  <c r="BF30" i="31"/>
  <c r="BE30" i="31"/>
  <c r="BD30" i="31"/>
  <c r="BC30" i="31"/>
  <c r="BB30" i="31"/>
  <c r="BA30" i="31"/>
  <c r="AZ30" i="31"/>
  <c r="AY30" i="31"/>
  <c r="BJ29" i="31"/>
  <c r="BI29" i="31"/>
  <c r="BH29" i="31"/>
  <c r="BG29" i="31"/>
  <c r="BF29" i="31"/>
  <c r="BE29" i="31"/>
  <c r="BD29" i="31"/>
  <c r="BC29" i="31"/>
  <c r="BB29" i="31"/>
  <c r="BA29" i="31"/>
  <c r="AZ29" i="31"/>
  <c r="AY29" i="31"/>
  <c r="F30" i="31"/>
  <c r="F29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U37" i="31"/>
  <c r="AT37" i="31"/>
  <c r="AS37" i="31"/>
  <c r="AR37" i="31"/>
  <c r="AQ37" i="31"/>
  <c r="AP37" i="31"/>
  <c r="AO37" i="31"/>
  <c r="AN37" i="31"/>
  <c r="AM37" i="31"/>
  <c r="AL37" i="31"/>
  <c r="AK37" i="31"/>
  <c r="AJ37" i="31"/>
  <c r="AU36" i="31"/>
  <c r="AT36" i="31"/>
  <c r="AS36" i="31"/>
  <c r="AR36" i="31"/>
  <c r="AQ36" i="31"/>
  <c r="AP36" i="31"/>
  <c r="AO36" i="31"/>
  <c r="AN36" i="31"/>
  <c r="AM36" i="31"/>
  <c r="AL36" i="31"/>
  <c r="AK36" i="31"/>
  <c r="AJ36" i="31"/>
  <c r="AU35" i="31"/>
  <c r="AT35" i="31"/>
  <c r="AS35" i="31"/>
  <c r="AR35" i="31"/>
  <c r="AQ35" i="31"/>
  <c r="AP35" i="31"/>
  <c r="AO35" i="31"/>
  <c r="AN35" i="31"/>
  <c r="AM35" i="31"/>
  <c r="AL35" i="31"/>
  <c r="AK35" i="31"/>
  <c r="AJ35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U31" i="31"/>
  <c r="AU44" i="31"/>
  <c r="AT31" i="31"/>
  <c r="AS31" i="31"/>
  <c r="AR31" i="31"/>
  <c r="AQ31" i="31"/>
  <c r="AP31" i="31"/>
  <c r="AO31" i="31"/>
  <c r="AN31" i="31"/>
  <c r="AM31" i="31"/>
  <c r="AL31" i="31"/>
  <c r="AK31" i="31"/>
  <c r="AJ31" i="31"/>
  <c r="AU30" i="31"/>
  <c r="AT30" i="31"/>
  <c r="AS30" i="31"/>
  <c r="AS44" i="31"/>
  <c r="AR30" i="31"/>
  <c r="AR44" i="31"/>
  <c r="AQ30" i="31"/>
  <c r="AP30" i="31"/>
  <c r="AO30" i="31"/>
  <c r="AN30" i="31"/>
  <c r="AM30" i="31"/>
  <c r="AL30" i="31"/>
  <c r="AK30" i="31"/>
  <c r="AJ30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F43" i="31"/>
  <c r="AE43" i="31"/>
  <c r="AD43" i="31"/>
  <c r="AF42" i="31"/>
  <c r="AE42" i="31"/>
  <c r="AD42" i="31"/>
  <c r="AF41" i="31"/>
  <c r="AE41" i="31"/>
  <c r="AD41" i="31"/>
  <c r="AF40" i="31"/>
  <c r="AE40" i="31"/>
  <c r="AD40" i="31"/>
  <c r="AF39" i="31"/>
  <c r="AE39" i="31"/>
  <c r="AD39" i="31"/>
  <c r="AF38" i="31"/>
  <c r="AE38" i="31"/>
  <c r="AD38" i="31"/>
  <c r="AF37" i="31"/>
  <c r="AE37" i="31"/>
  <c r="AD37" i="31"/>
  <c r="AF36" i="31"/>
  <c r="AE36" i="31"/>
  <c r="AD36" i="31"/>
  <c r="AF35" i="31"/>
  <c r="AE35" i="31"/>
  <c r="AD35" i="31"/>
  <c r="AF34" i="31"/>
  <c r="AE34" i="31"/>
  <c r="AD34" i="31"/>
  <c r="AF33" i="31"/>
  <c r="AE33" i="31"/>
  <c r="AD33" i="31"/>
  <c r="AF32" i="31"/>
  <c r="AE32" i="31"/>
  <c r="AD32" i="31"/>
  <c r="AF31" i="31"/>
  <c r="AE31" i="31"/>
  <c r="AD31" i="31"/>
  <c r="AF30" i="31"/>
  <c r="AE30" i="31"/>
  <c r="AD30" i="31"/>
  <c r="AF29" i="31"/>
  <c r="AE29" i="31"/>
  <c r="AD29" i="31"/>
  <c r="AC43" i="31"/>
  <c r="AB43" i="31"/>
  <c r="AA43" i="31"/>
  <c r="Z43" i="31"/>
  <c r="Y43" i="31"/>
  <c r="X43" i="31"/>
  <c r="W43" i="31"/>
  <c r="V43" i="31"/>
  <c r="U43" i="31"/>
  <c r="AC42" i="31"/>
  <c r="AB42" i="31"/>
  <c r="AA42" i="31"/>
  <c r="Z42" i="31"/>
  <c r="Y42" i="31"/>
  <c r="X42" i="31"/>
  <c r="W42" i="31"/>
  <c r="V42" i="31"/>
  <c r="U42" i="31"/>
  <c r="AC41" i="31"/>
  <c r="AB41" i="31"/>
  <c r="AA41" i="31"/>
  <c r="Z41" i="31"/>
  <c r="Y41" i="31"/>
  <c r="X41" i="31"/>
  <c r="W41" i="31"/>
  <c r="V41" i="31"/>
  <c r="U41" i="31"/>
  <c r="AC40" i="31"/>
  <c r="AB40" i="31"/>
  <c r="AA40" i="31"/>
  <c r="Z40" i="31"/>
  <c r="Y40" i="31"/>
  <c r="X40" i="31"/>
  <c r="W40" i="31"/>
  <c r="V40" i="31"/>
  <c r="U40" i="31"/>
  <c r="AC39" i="31"/>
  <c r="AB39" i="31"/>
  <c r="AA39" i="31"/>
  <c r="Z39" i="31"/>
  <c r="Y39" i="31"/>
  <c r="X39" i="31"/>
  <c r="W39" i="31"/>
  <c r="V39" i="31"/>
  <c r="U39" i="31"/>
  <c r="AC38" i="31"/>
  <c r="AB38" i="31"/>
  <c r="AA38" i="31"/>
  <c r="Z38" i="31"/>
  <c r="Y38" i="31"/>
  <c r="X38" i="31"/>
  <c r="W38" i="31"/>
  <c r="V38" i="31"/>
  <c r="U38" i="31"/>
  <c r="AC37" i="31"/>
  <c r="AB37" i="31"/>
  <c r="AA37" i="31"/>
  <c r="Z37" i="31"/>
  <c r="Y37" i="31"/>
  <c r="X37" i="31"/>
  <c r="W37" i="31"/>
  <c r="V37" i="31"/>
  <c r="U37" i="31"/>
  <c r="AC36" i="31"/>
  <c r="AB36" i="31"/>
  <c r="AA36" i="31"/>
  <c r="Z36" i="31"/>
  <c r="Y36" i="31"/>
  <c r="X36" i="31"/>
  <c r="W36" i="31"/>
  <c r="V36" i="31"/>
  <c r="U36" i="31"/>
  <c r="AC35" i="31"/>
  <c r="AB35" i="31"/>
  <c r="AA35" i="31"/>
  <c r="Z35" i="31"/>
  <c r="Y35" i="31"/>
  <c r="X35" i="31"/>
  <c r="W35" i="31"/>
  <c r="V35" i="31"/>
  <c r="U35" i="31"/>
  <c r="AC34" i="31"/>
  <c r="AB34" i="31"/>
  <c r="AA34" i="31"/>
  <c r="Z34" i="31"/>
  <c r="Y34" i="31"/>
  <c r="X34" i="31"/>
  <c r="W34" i="31"/>
  <c r="V34" i="31"/>
  <c r="U34" i="31"/>
  <c r="AC33" i="31"/>
  <c r="AB33" i="31"/>
  <c r="AA33" i="31"/>
  <c r="Z33" i="31"/>
  <c r="Y33" i="31"/>
  <c r="X33" i="31"/>
  <c r="W33" i="31"/>
  <c r="V33" i="31"/>
  <c r="U33" i="31"/>
  <c r="AC32" i="31"/>
  <c r="AB32" i="31"/>
  <c r="AA32" i="31"/>
  <c r="Z32" i="31"/>
  <c r="Y32" i="31"/>
  <c r="X32" i="31"/>
  <c r="W32" i="31"/>
  <c r="V32" i="31"/>
  <c r="U32" i="31"/>
  <c r="AC31" i="31"/>
  <c r="AB31" i="31"/>
  <c r="AA31" i="31"/>
  <c r="Z31" i="31"/>
  <c r="Y31" i="31"/>
  <c r="X31" i="31"/>
  <c r="W31" i="31"/>
  <c r="V31" i="31"/>
  <c r="U31" i="31"/>
  <c r="AC30" i="31"/>
  <c r="AB30" i="31"/>
  <c r="AA30" i="31"/>
  <c r="Z30" i="31"/>
  <c r="Y30" i="31"/>
  <c r="X30" i="31"/>
  <c r="W30" i="31"/>
  <c r="V30" i="31"/>
  <c r="U30" i="31"/>
  <c r="AC29" i="31"/>
  <c r="AB29" i="31"/>
  <c r="AA29" i="31"/>
  <c r="Z29" i="31"/>
  <c r="Y29" i="31"/>
  <c r="X29" i="31"/>
  <c r="W29" i="31"/>
  <c r="V29" i="31"/>
  <c r="U29" i="31"/>
  <c r="BJ69" i="32"/>
  <c r="BI69" i="32"/>
  <c r="BH69" i="32"/>
  <c r="BG69" i="32"/>
  <c r="BF69" i="32"/>
  <c r="BE69" i="32"/>
  <c r="BD69" i="32"/>
  <c r="BC69" i="32"/>
  <c r="BB69" i="32"/>
  <c r="BA69" i="32"/>
  <c r="AZ69" i="32"/>
  <c r="AY69" i="32"/>
  <c r="BJ68" i="32"/>
  <c r="BI68" i="32"/>
  <c r="BH68" i="32"/>
  <c r="BG68" i="32"/>
  <c r="BF68" i="32"/>
  <c r="BE68" i="32"/>
  <c r="BD68" i="32"/>
  <c r="BC68" i="32"/>
  <c r="BB68" i="32"/>
  <c r="BA68" i="32"/>
  <c r="AZ68" i="32"/>
  <c r="AY68" i="32"/>
  <c r="BJ67" i="32"/>
  <c r="BI67" i="32"/>
  <c r="BH67" i="32"/>
  <c r="BG67" i="32"/>
  <c r="BF67" i="32"/>
  <c r="BE67" i="32"/>
  <c r="BD67" i="32"/>
  <c r="BC67" i="32"/>
  <c r="BB67" i="32"/>
  <c r="BA67" i="32"/>
  <c r="AZ67" i="32"/>
  <c r="AY67" i="32"/>
  <c r="BJ66" i="32"/>
  <c r="BI66" i="32"/>
  <c r="BH66" i="32"/>
  <c r="BG66" i="32"/>
  <c r="BF66" i="32"/>
  <c r="BE66" i="32"/>
  <c r="BD66" i="32"/>
  <c r="BC66" i="32"/>
  <c r="BB66" i="32"/>
  <c r="BA66" i="32"/>
  <c r="AZ66" i="32"/>
  <c r="AY66" i="32"/>
  <c r="BJ65" i="32"/>
  <c r="BI65" i="32"/>
  <c r="BH65" i="32"/>
  <c r="BG65" i="32"/>
  <c r="BF65" i="32"/>
  <c r="BE65" i="32"/>
  <c r="BD65" i="32"/>
  <c r="BC65" i="32"/>
  <c r="BB65" i="32"/>
  <c r="BA65" i="32"/>
  <c r="AZ65" i="32"/>
  <c r="AY65" i="32"/>
  <c r="BJ64" i="32"/>
  <c r="BI64" i="32"/>
  <c r="BH64" i="32"/>
  <c r="BG64" i="32"/>
  <c r="BF64" i="32"/>
  <c r="BE64" i="32"/>
  <c r="BD64" i="32"/>
  <c r="BC64" i="32"/>
  <c r="BB64" i="32"/>
  <c r="BA64" i="32"/>
  <c r="AZ64" i="32"/>
  <c r="AY64" i="32"/>
  <c r="BJ63" i="32"/>
  <c r="BI63" i="32"/>
  <c r="BH63" i="32"/>
  <c r="BG63" i="32"/>
  <c r="BF63" i="32"/>
  <c r="BE63" i="32"/>
  <c r="BD63" i="32"/>
  <c r="BC63" i="32"/>
  <c r="BB63" i="32"/>
  <c r="BA63" i="32"/>
  <c r="AZ63" i="32"/>
  <c r="AY63" i="32"/>
  <c r="BJ62" i="32"/>
  <c r="BI62" i="32"/>
  <c r="BH62" i="32"/>
  <c r="BG62" i="32"/>
  <c r="BF62" i="32"/>
  <c r="BE62" i="32"/>
  <c r="BD62" i="32"/>
  <c r="BC62" i="32"/>
  <c r="BB62" i="32"/>
  <c r="BA62" i="32"/>
  <c r="AZ62" i="32"/>
  <c r="AY62" i="32"/>
  <c r="BJ61" i="32"/>
  <c r="BI61" i="32"/>
  <c r="BH61" i="32"/>
  <c r="BG61" i="32"/>
  <c r="BF61" i="32"/>
  <c r="BE61" i="32"/>
  <c r="BD61" i="32"/>
  <c r="BC61" i="32"/>
  <c r="BB61" i="32"/>
  <c r="BA61" i="32"/>
  <c r="AZ61" i="32"/>
  <c r="AY61" i="32"/>
  <c r="BJ60" i="32"/>
  <c r="BI60" i="32"/>
  <c r="BH60" i="32"/>
  <c r="BG60" i="32"/>
  <c r="BF60" i="32"/>
  <c r="BE60" i="32"/>
  <c r="BD60" i="32"/>
  <c r="BC60" i="32"/>
  <c r="BB60" i="32"/>
  <c r="BA60" i="32"/>
  <c r="AZ60" i="32"/>
  <c r="AY60" i="32"/>
  <c r="BJ59" i="32"/>
  <c r="BI59" i="32"/>
  <c r="BH59" i="32"/>
  <c r="BG59" i="32"/>
  <c r="BF59" i="32"/>
  <c r="BE59" i="32"/>
  <c r="BD59" i="32"/>
  <c r="BC59" i="32"/>
  <c r="BB59" i="32"/>
  <c r="BA59" i="32"/>
  <c r="AZ59" i="32"/>
  <c r="AY59" i="32"/>
  <c r="BJ58" i="32"/>
  <c r="BI58" i="32"/>
  <c r="BH58" i="32"/>
  <c r="BG58" i="32"/>
  <c r="BF58" i="32"/>
  <c r="BE58" i="32"/>
  <c r="BD58" i="32"/>
  <c r="BC58" i="32"/>
  <c r="BB58" i="32"/>
  <c r="BA58" i="32"/>
  <c r="AZ58" i="32"/>
  <c r="AY58" i="32"/>
  <c r="BJ57" i="32"/>
  <c r="BI57" i="32"/>
  <c r="BH57" i="32"/>
  <c r="BG57" i="32"/>
  <c r="BF57" i="32"/>
  <c r="BE57" i="32"/>
  <c r="BD57" i="32"/>
  <c r="BC57" i="32"/>
  <c r="BB57" i="32"/>
  <c r="BA57" i="32"/>
  <c r="AZ57" i="32"/>
  <c r="AY57" i="32"/>
  <c r="BJ56" i="32"/>
  <c r="BI56" i="32"/>
  <c r="BH56" i="32"/>
  <c r="BG56" i="32"/>
  <c r="BF56" i="32"/>
  <c r="BE56" i="32"/>
  <c r="BD56" i="32"/>
  <c r="BC56" i="32"/>
  <c r="BB56" i="32"/>
  <c r="BA56" i="32"/>
  <c r="AZ56" i="32"/>
  <c r="AY56" i="32"/>
  <c r="BJ55" i="32"/>
  <c r="BI55" i="32"/>
  <c r="BH55" i="32"/>
  <c r="BG55" i="32"/>
  <c r="BF55" i="32"/>
  <c r="BE55" i="32"/>
  <c r="BD55" i="32"/>
  <c r="BC55" i="32"/>
  <c r="BB55" i="32"/>
  <c r="BA55" i="32"/>
  <c r="AZ55" i="32"/>
  <c r="AY55" i="32"/>
  <c r="BJ54" i="32"/>
  <c r="BI54" i="32"/>
  <c r="BH54" i="32"/>
  <c r="BG54" i="32"/>
  <c r="BF54" i="32"/>
  <c r="BE54" i="32"/>
  <c r="BD54" i="32"/>
  <c r="BC54" i="32"/>
  <c r="BB54" i="32"/>
  <c r="BA54" i="32"/>
  <c r="AZ54" i="32"/>
  <c r="AY54" i="32"/>
  <c r="BJ53" i="32"/>
  <c r="BI53" i="32"/>
  <c r="BH53" i="32"/>
  <c r="BG53" i="32"/>
  <c r="BF53" i="32"/>
  <c r="BE53" i="32"/>
  <c r="BD53" i="32"/>
  <c r="BC53" i="32"/>
  <c r="BB53" i="32"/>
  <c r="BA53" i="32"/>
  <c r="AZ53" i="32"/>
  <c r="AY53" i="32"/>
  <c r="BJ52" i="32"/>
  <c r="BI52" i="32"/>
  <c r="BH52" i="32"/>
  <c r="BG52" i="32"/>
  <c r="BF52" i="32"/>
  <c r="BE52" i="32"/>
  <c r="BD52" i="32"/>
  <c r="BC52" i="32"/>
  <c r="BB52" i="32"/>
  <c r="BA52" i="32"/>
  <c r="AZ52" i="32"/>
  <c r="AY52" i="32"/>
  <c r="BJ51" i="32"/>
  <c r="BI51" i="32"/>
  <c r="BH51" i="32"/>
  <c r="BG51" i="32"/>
  <c r="BF51" i="32"/>
  <c r="BE51" i="32"/>
  <c r="BD51" i="32"/>
  <c r="BC51" i="32"/>
  <c r="BB51" i="32"/>
  <c r="BA51" i="32"/>
  <c r="AZ51" i="32"/>
  <c r="AY51" i="32"/>
  <c r="BJ50" i="32"/>
  <c r="BI50" i="32"/>
  <c r="BH50" i="32"/>
  <c r="BG50" i="32"/>
  <c r="BF50" i="32"/>
  <c r="BE50" i="32"/>
  <c r="BD50" i="32"/>
  <c r="BC50" i="32"/>
  <c r="BB50" i="32"/>
  <c r="BA50" i="32"/>
  <c r="AZ50" i="32"/>
  <c r="AY50" i="32"/>
  <c r="BJ49" i="32"/>
  <c r="BI49" i="32"/>
  <c r="BH49" i="32"/>
  <c r="BG49" i="32"/>
  <c r="BF49" i="32"/>
  <c r="BE49" i="32"/>
  <c r="BD49" i="32"/>
  <c r="BC49" i="32"/>
  <c r="BB49" i="32"/>
  <c r="BA49" i="32"/>
  <c r="AZ49" i="32"/>
  <c r="AY49" i="32"/>
  <c r="BJ48" i="32"/>
  <c r="BI48" i="32"/>
  <c r="BH48" i="32"/>
  <c r="BG48" i="32"/>
  <c r="BF48" i="32"/>
  <c r="BE48" i="32"/>
  <c r="BD48" i="32"/>
  <c r="BC48" i="32"/>
  <c r="BB48" i="32"/>
  <c r="BA48" i="32"/>
  <c r="AZ48" i="32"/>
  <c r="AY48" i="32"/>
  <c r="BJ47" i="32"/>
  <c r="BI47" i="32"/>
  <c r="BH47" i="32"/>
  <c r="BG47" i="32"/>
  <c r="BF47" i="32"/>
  <c r="BE47" i="32"/>
  <c r="BD47" i="32"/>
  <c r="BC47" i="32"/>
  <c r="BB47" i="32"/>
  <c r="BA47" i="32"/>
  <c r="AZ47" i="32"/>
  <c r="AY47" i="32"/>
  <c r="BJ46" i="32"/>
  <c r="BI46" i="32"/>
  <c r="BH46" i="32"/>
  <c r="BG46" i="32"/>
  <c r="BF46" i="32"/>
  <c r="BE46" i="32"/>
  <c r="BD46" i="32"/>
  <c r="BC46" i="32"/>
  <c r="BB46" i="32"/>
  <c r="BA46" i="32"/>
  <c r="AZ46" i="32"/>
  <c r="AY46" i="32"/>
  <c r="BJ45" i="32"/>
  <c r="BI45" i="32"/>
  <c r="BH45" i="32"/>
  <c r="BG45" i="32"/>
  <c r="BF45" i="32"/>
  <c r="BE45" i="32"/>
  <c r="BD45" i="32"/>
  <c r="BC45" i="32"/>
  <c r="BB45" i="32"/>
  <c r="BA45" i="32"/>
  <c r="AZ45" i="32"/>
  <c r="AY45" i="32"/>
  <c r="BJ44" i="32"/>
  <c r="BI44" i="32"/>
  <c r="BH44" i="32"/>
  <c r="BG44" i="32"/>
  <c r="BF44" i="32"/>
  <c r="BE44" i="32"/>
  <c r="BD44" i="32"/>
  <c r="BC44" i="32"/>
  <c r="BB44" i="32"/>
  <c r="BA44" i="32"/>
  <c r="AZ44" i="32"/>
  <c r="AY44" i="32"/>
  <c r="BJ43" i="32"/>
  <c r="BI43" i="32"/>
  <c r="BH43" i="32"/>
  <c r="BG43" i="32"/>
  <c r="BF43" i="32"/>
  <c r="BE43" i="32"/>
  <c r="BD43" i="32"/>
  <c r="BC43" i="32"/>
  <c r="BB43" i="32"/>
  <c r="BA43" i="32"/>
  <c r="AZ43" i="32"/>
  <c r="AY43" i="32"/>
  <c r="BJ42" i="32"/>
  <c r="BI42" i="32"/>
  <c r="BH42" i="32"/>
  <c r="BG42" i="32"/>
  <c r="BF42" i="32"/>
  <c r="BE42" i="32"/>
  <c r="BD42" i="32"/>
  <c r="BC42" i="32"/>
  <c r="BB42" i="32"/>
  <c r="BA42" i="32"/>
  <c r="AZ42" i="32"/>
  <c r="AY42" i="32"/>
  <c r="AU69" i="32"/>
  <c r="AT69" i="32"/>
  <c r="AS69" i="32"/>
  <c r="AR69" i="32"/>
  <c r="AQ69" i="32"/>
  <c r="AP69" i="32"/>
  <c r="AO69" i="32"/>
  <c r="AN69" i="32"/>
  <c r="AM69" i="32"/>
  <c r="AL69" i="32"/>
  <c r="AK69" i="32"/>
  <c r="AJ69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E42" i="32"/>
  <c r="I47" i="26"/>
  <c r="F47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D52" i="26"/>
  <c r="AP44" i="31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Q147" i="18"/>
  <c r="O147" i="18"/>
  <c r="N147" i="18"/>
  <c r="M147" i="18"/>
  <c r="L147" i="18"/>
  <c r="K147" i="18"/>
  <c r="J147" i="18"/>
  <c r="I147" i="18"/>
  <c r="H147" i="18"/>
  <c r="G147" i="18"/>
  <c r="F147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BI46" i="28"/>
  <c r="BH46" i="28"/>
  <c r="BG46" i="28"/>
  <c r="BF46" i="28"/>
  <c r="BE46" i="28"/>
  <c r="BD46" i="28"/>
  <c r="BC46" i="28"/>
  <c r="BB46" i="28"/>
  <c r="BA46" i="28"/>
  <c r="AZ46" i="28"/>
  <c r="AY46" i="28"/>
  <c r="AX46" i="2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R46" i="28"/>
  <c r="Q46" i="28"/>
  <c r="P46" i="28"/>
  <c r="O46" i="28"/>
  <c r="N46" i="28"/>
  <c r="M46" i="28"/>
  <c r="L46" i="28"/>
  <c r="K46" i="28"/>
  <c r="J46" i="28"/>
  <c r="I46" i="28"/>
  <c r="H46" i="28"/>
  <c r="G46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AT46" i="28"/>
  <c r="AS46" i="28"/>
  <c r="AR46" i="28"/>
  <c r="AQ46" i="28"/>
  <c r="AP46" i="28"/>
  <c r="AO46" i="28"/>
  <c r="AN46" i="28"/>
  <c r="AM46" i="28"/>
  <c r="AL46" i="28"/>
  <c r="AK46" i="28"/>
  <c r="AJ46" i="28"/>
  <c r="AI46" i="28"/>
  <c r="E3" i="38"/>
  <c r="F3" i="38"/>
  <c r="BE3" i="38"/>
  <c r="T3" i="38"/>
  <c r="U3" i="38"/>
  <c r="V3" i="38"/>
  <c r="W3" i="38"/>
  <c r="X3" i="38"/>
  <c r="Y3" i="38"/>
  <c r="Z3" i="38"/>
  <c r="AA3" i="38"/>
  <c r="AB3" i="38"/>
  <c r="AC3" i="38"/>
  <c r="AD3" i="38"/>
  <c r="AD9" i="38"/>
  <c r="AE3" i="38"/>
  <c r="AE9" i="38"/>
  <c r="AF3" i="38"/>
  <c r="AJ3" i="38"/>
  <c r="AK3" i="38"/>
  <c r="AL3" i="38"/>
  <c r="AM3" i="38"/>
  <c r="AN3" i="38"/>
  <c r="AO3" i="38"/>
  <c r="AP3" i="38"/>
  <c r="AQ3" i="38"/>
  <c r="AR3" i="38"/>
  <c r="AS3" i="38"/>
  <c r="AT3" i="38"/>
  <c r="AU3" i="38"/>
  <c r="AW3" i="38"/>
  <c r="AY3" i="38"/>
  <c r="BA3" i="38"/>
  <c r="BB3" i="38"/>
  <c r="BC3" i="38"/>
  <c r="BD3" i="38"/>
  <c r="E4" i="38"/>
  <c r="F4" i="38"/>
  <c r="AY4" i="38"/>
  <c r="T4" i="38"/>
  <c r="U4" i="38"/>
  <c r="U9" i="38"/>
  <c r="V4" i="38"/>
  <c r="W4" i="38"/>
  <c r="W9" i="38"/>
  <c r="X4" i="38"/>
  <c r="Y4" i="38"/>
  <c r="Z4" i="38"/>
  <c r="AA4" i="38"/>
  <c r="AB4" i="38"/>
  <c r="AC4" i="38"/>
  <c r="AD4" i="38"/>
  <c r="AE4" i="38"/>
  <c r="AF4" i="38"/>
  <c r="AJ4" i="38"/>
  <c r="AK4" i="38"/>
  <c r="AW4" i="38"/>
  <c r="AL4" i="38"/>
  <c r="AM4" i="38"/>
  <c r="AN4" i="38"/>
  <c r="AO4" i="38"/>
  <c r="AP4" i="38"/>
  <c r="AQ4" i="38"/>
  <c r="AR4" i="38"/>
  <c r="AS4" i="38"/>
  <c r="AT4" i="38"/>
  <c r="AU4" i="38"/>
  <c r="BC4" i="38"/>
  <c r="BD4" i="38"/>
  <c r="BE4" i="38"/>
  <c r="BG4" i="38"/>
  <c r="BH4" i="38"/>
  <c r="BI4" i="38"/>
  <c r="BJ4" i="38"/>
  <c r="E5" i="38"/>
  <c r="F5" i="38"/>
  <c r="T5" i="38"/>
  <c r="U5" i="38"/>
  <c r="V5" i="38"/>
  <c r="W5" i="38"/>
  <c r="AH5" i="38"/>
  <c r="X5" i="38"/>
  <c r="Y5" i="38"/>
  <c r="Z5" i="38"/>
  <c r="AA5" i="38"/>
  <c r="AA9" i="38"/>
  <c r="AB5" i="38"/>
  <c r="AC5" i="38"/>
  <c r="AD5" i="38"/>
  <c r="AE5" i="38"/>
  <c r="AF5" i="38"/>
  <c r="AJ5" i="38"/>
  <c r="AK5" i="38"/>
  <c r="AL5" i="38"/>
  <c r="AM5" i="38"/>
  <c r="AN5" i="38"/>
  <c r="AW5" i="38"/>
  <c r="AO5" i="38"/>
  <c r="AP5" i="38"/>
  <c r="AQ5" i="38"/>
  <c r="AR5" i="38"/>
  <c r="AS5" i="38"/>
  <c r="AT5" i="38"/>
  <c r="AU5" i="38"/>
  <c r="E6" i="38"/>
  <c r="F6" i="38"/>
  <c r="BD6" i="38"/>
  <c r="T6" i="38"/>
  <c r="U6" i="38"/>
  <c r="V6" i="38"/>
  <c r="V9" i="38"/>
  <c r="W6" i="38"/>
  <c r="X6" i="38"/>
  <c r="Y6" i="38"/>
  <c r="Z6" i="38"/>
  <c r="AA6" i="38"/>
  <c r="AB6" i="38"/>
  <c r="AC6" i="38"/>
  <c r="AD6" i="38"/>
  <c r="AE6" i="38"/>
  <c r="AF6" i="38"/>
  <c r="AF9" i="38"/>
  <c r="AH6" i="38"/>
  <c r="AJ6" i="38"/>
  <c r="AK6" i="38"/>
  <c r="AL6" i="38"/>
  <c r="AM6" i="38"/>
  <c r="AN6" i="38"/>
  <c r="AO6" i="38"/>
  <c r="AP6" i="38"/>
  <c r="AQ6" i="38"/>
  <c r="AR6" i="38"/>
  <c r="AS6" i="38"/>
  <c r="AT6" i="38"/>
  <c r="AU6" i="38"/>
  <c r="AZ6" i="38"/>
  <c r="BA6" i="38"/>
  <c r="BC6" i="38"/>
  <c r="E7" i="38"/>
  <c r="AR7" i="38"/>
  <c r="T7" i="38"/>
  <c r="U7" i="38"/>
  <c r="AH7" i="38"/>
  <c r="V7" i="38"/>
  <c r="W7" i="38"/>
  <c r="X7" i="38"/>
  <c r="Y7" i="38"/>
  <c r="Z7" i="38"/>
  <c r="AA7" i="38"/>
  <c r="AB7" i="38"/>
  <c r="AC7" i="38"/>
  <c r="AD7" i="38"/>
  <c r="AE7" i="38"/>
  <c r="AF7" i="38"/>
  <c r="AJ7" i="38"/>
  <c r="AN7" i="38"/>
  <c r="AO7" i="38"/>
  <c r="E8" i="38"/>
  <c r="F8" i="38"/>
  <c r="T8" i="38"/>
  <c r="U8" i="38"/>
  <c r="V8" i="38"/>
  <c r="W8" i="38"/>
  <c r="X8" i="38"/>
  <c r="AH8" i="38"/>
  <c r="Y8" i="38"/>
  <c r="Z8" i="38"/>
  <c r="AA8" i="38"/>
  <c r="AB8" i="38"/>
  <c r="AB9" i="38"/>
  <c r="AC8" i="38"/>
  <c r="AC9" i="38"/>
  <c r="AD8" i="38"/>
  <c r="AE8" i="38"/>
  <c r="AF8" i="38"/>
  <c r="AJ8" i="38"/>
  <c r="AP8" i="38"/>
  <c r="AT8" i="38"/>
  <c r="AU8" i="38"/>
  <c r="H9" i="38"/>
  <c r="I9" i="38"/>
  <c r="J9" i="38"/>
  <c r="K9" i="38"/>
  <c r="L9" i="38"/>
  <c r="M9" i="38"/>
  <c r="N9" i="38"/>
  <c r="O9" i="38"/>
  <c r="P9" i="38"/>
  <c r="Q9" i="38"/>
  <c r="R9" i="38"/>
  <c r="S9" i="38"/>
  <c r="Y9" i="38"/>
  <c r="Z9" i="38"/>
  <c r="B20" i="38"/>
  <c r="BJ68" i="37"/>
  <c r="BI68" i="37"/>
  <c r="BH68" i="37"/>
  <c r="BG68" i="37"/>
  <c r="BF68" i="37"/>
  <c r="BE68" i="37"/>
  <c r="BD68" i="37"/>
  <c r="BC68" i="37"/>
  <c r="BB68" i="37"/>
  <c r="BA68" i="37"/>
  <c r="BL68" i="37"/>
  <c r="AZ68" i="37"/>
  <c r="AY68" i="37"/>
  <c r="AU68" i="37"/>
  <c r="AT68" i="37"/>
  <c r="AS68" i="37"/>
  <c r="AR68" i="37"/>
  <c r="AQ68" i="37"/>
  <c r="AP68" i="37"/>
  <c r="AO68" i="37"/>
  <c r="AN68" i="37"/>
  <c r="AM68" i="37"/>
  <c r="AL68" i="37"/>
  <c r="AK68" i="37"/>
  <c r="AW68" i="37"/>
  <c r="AJ68" i="37"/>
  <c r="AF68" i="37"/>
  <c r="AE68" i="37"/>
  <c r="AD68" i="37"/>
  <c r="AC68" i="37"/>
  <c r="AB68" i="37"/>
  <c r="AH68" i="37"/>
  <c r="AA68" i="37"/>
  <c r="Z68" i="37"/>
  <c r="Y68" i="37"/>
  <c r="X68" i="37"/>
  <c r="W68" i="37"/>
  <c r="V68" i="37"/>
  <c r="U68" i="37"/>
  <c r="E68" i="37"/>
  <c r="F68" i="37"/>
  <c r="BJ67" i="37"/>
  <c r="BI67" i="37"/>
  <c r="BH67" i="37"/>
  <c r="BG67" i="37"/>
  <c r="BF67" i="37"/>
  <c r="BE67" i="37"/>
  <c r="BD67" i="37"/>
  <c r="BC67" i="37"/>
  <c r="BB67" i="37"/>
  <c r="BA67" i="37"/>
  <c r="AZ67" i="37"/>
  <c r="BL67" i="37"/>
  <c r="AY67" i="37"/>
  <c r="AU67" i="37"/>
  <c r="AT67" i="37"/>
  <c r="AS67" i="37"/>
  <c r="AR67" i="37"/>
  <c r="AQ67" i="37"/>
  <c r="AP67" i="37"/>
  <c r="AO67" i="37"/>
  <c r="AN67" i="37"/>
  <c r="AM67" i="37"/>
  <c r="AL67" i="37"/>
  <c r="AW67" i="37"/>
  <c r="AK67" i="37"/>
  <c r="AJ67" i="37"/>
  <c r="AF67" i="37"/>
  <c r="AE67" i="37"/>
  <c r="AD67" i="37"/>
  <c r="AC67" i="37"/>
  <c r="AB67" i="37"/>
  <c r="AA67" i="37"/>
  <c r="Z67" i="37"/>
  <c r="Y67" i="37"/>
  <c r="X67" i="37"/>
  <c r="W67" i="37"/>
  <c r="V67" i="37"/>
  <c r="U67" i="37"/>
  <c r="AH67" i="37"/>
  <c r="F67" i="37"/>
  <c r="E67" i="37"/>
  <c r="BJ66" i="37"/>
  <c r="BI66" i="37"/>
  <c r="BH66" i="37"/>
  <c r="BG66" i="37"/>
  <c r="BF66" i="37"/>
  <c r="BE66" i="37"/>
  <c r="BD66" i="37"/>
  <c r="BC66" i="37"/>
  <c r="BB66" i="37"/>
  <c r="BA66" i="37"/>
  <c r="AZ66" i="37"/>
  <c r="AY66" i="37"/>
  <c r="BL66" i="37"/>
  <c r="AU66" i="37"/>
  <c r="AT66" i="37"/>
  <c r="AS66" i="37"/>
  <c r="AR66" i="37"/>
  <c r="AQ66" i="37"/>
  <c r="AP66" i="37"/>
  <c r="AO66" i="37"/>
  <c r="AN66" i="37"/>
  <c r="AM66" i="37"/>
  <c r="AW66" i="37"/>
  <c r="AL66" i="37"/>
  <c r="AK66" i="37"/>
  <c r="AJ66" i="37"/>
  <c r="AF66" i="37"/>
  <c r="AE66" i="37"/>
  <c r="AD66" i="37"/>
  <c r="AC66" i="37"/>
  <c r="AB66" i="37"/>
  <c r="AA66" i="37"/>
  <c r="Z66" i="37"/>
  <c r="Y66" i="37"/>
  <c r="X66" i="37"/>
  <c r="W66" i="37"/>
  <c r="V66" i="37"/>
  <c r="U66" i="37"/>
  <c r="AH66" i="37"/>
  <c r="E66" i="37"/>
  <c r="F66" i="37"/>
  <c r="BJ65" i="37"/>
  <c r="BI65" i="37"/>
  <c r="BH65" i="37"/>
  <c r="BG65" i="37"/>
  <c r="BF65" i="37"/>
  <c r="BE65" i="37"/>
  <c r="BD65" i="37"/>
  <c r="BC65" i="37"/>
  <c r="BB65" i="37"/>
  <c r="BA65" i="37"/>
  <c r="AZ65" i="37"/>
  <c r="AY65" i="37"/>
  <c r="BL65" i="37"/>
  <c r="AW65" i="37"/>
  <c r="AU65" i="37"/>
  <c r="AT65" i="37"/>
  <c r="AS65" i="37"/>
  <c r="AR65" i="37"/>
  <c r="AQ65" i="37"/>
  <c r="AP65" i="37"/>
  <c r="AO65" i="37"/>
  <c r="AN65" i="37"/>
  <c r="AM65" i="37"/>
  <c r="AL65" i="37"/>
  <c r="AK65" i="37"/>
  <c r="AJ65" i="37"/>
  <c r="AF65" i="37"/>
  <c r="AE65" i="37"/>
  <c r="AD65" i="37"/>
  <c r="AC65" i="37"/>
  <c r="AB65" i="37"/>
  <c r="AA65" i="37"/>
  <c r="Z65" i="37"/>
  <c r="Y65" i="37"/>
  <c r="X65" i="37"/>
  <c r="W65" i="37"/>
  <c r="V65" i="37"/>
  <c r="U65" i="37"/>
  <c r="AH65" i="37"/>
  <c r="E65" i="37"/>
  <c r="F65" i="37"/>
  <c r="BJ64" i="37"/>
  <c r="BI64" i="37"/>
  <c r="BH64" i="37"/>
  <c r="BG64" i="37"/>
  <c r="BF64" i="37"/>
  <c r="BE64" i="37"/>
  <c r="BD64" i="37"/>
  <c r="BC64" i="37"/>
  <c r="BB64" i="37"/>
  <c r="BA64" i="37"/>
  <c r="AZ64" i="37"/>
  <c r="AY64" i="37"/>
  <c r="BL64" i="37"/>
  <c r="AU64" i="37"/>
  <c r="AT64" i="37"/>
  <c r="AS64" i="37"/>
  <c r="AR64" i="37"/>
  <c r="AQ64" i="37"/>
  <c r="AP64" i="37"/>
  <c r="AO64" i="37"/>
  <c r="AN64" i="37"/>
  <c r="AM64" i="37"/>
  <c r="AL64" i="37"/>
  <c r="AK64" i="37"/>
  <c r="AJ64" i="37"/>
  <c r="AW64" i="37"/>
  <c r="AF64" i="37"/>
  <c r="AE64" i="37"/>
  <c r="AD64" i="37"/>
  <c r="AC64" i="37"/>
  <c r="AB64" i="37"/>
  <c r="AA64" i="37"/>
  <c r="Z64" i="37"/>
  <c r="Y64" i="37"/>
  <c r="X64" i="37"/>
  <c r="W64" i="37"/>
  <c r="AH64" i="37"/>
  <c r="V64" i="37"/>
  <c r="U64" i="37"/>
  <c r="E64" i="37"/>
  <c r="F64" i="37"/>
  <c r="BJ63" i="37"/>
  <c r="BI63" i="37"/>
  <c r="BH63" i="37"/>
  <c r="BG63" i="37"/>
  <c r="BF63" i="37"/>
  <c r="BE63" i="37"/>
  <c r="BD63" i="37"/>
  <c r="BC63" i="37"/>
  <c r="BB63" i="37"/>
  <c r="BA63" i="37"/>
  <c r="AZ63" i="37"/>
  <c r="BL63" i="37"/>
  <c r="AY63" i="37"/>
  <c r="AU63" i="37"/>
  <c r="AT63" i="37"/>
  <c r="AS63" i="37"/>
  <c r="AR63" i="37"/>
  <c r="AQ63" i="37"/>
  <c r="AW63" i="37"/>
  <c r="AP63" i="37"/>
  <c r="AO63" i="37"/>
  <c r="AN63" i="37"/>
  <c r="AM63" i="37"/>
  <c r="AL63" i="37"/>
  <c r="AK63" i="37"/>
  <c r="AJ63" i="37"/>
  <c r="AF63" i="37"/>
  <c r="AE63" i="37"/>
  <c r="AD63" i="37"/>
  <c r="AC63" i="37"/>
  <c r="AB63" i="37"/>
  <c r="AA63" i="37"/>
  <c r="Z63" i="37"/>
  <c r="Y63" i="37"/>
  <c r="AH63" i="37"/>
  <c r="X63" i="37"/>
  <c r="W63" i="37"/>
  <c r="V63" i="37"/>
  <c r="U63" i="37"/>
  <c r="F63" i="37"/>
  <c r="E63" i="37"/>
  <c r="BJ62" i="37"/>
  <c r="BI62" i="37"/>
  <c r="BH62" i="37"/>
  <c r="BG62" i="37"/>
  <c r="BF62" i="37"/>
  <c r="BE62" i="37"/>
  <c r="BD62" i="37"/>
  <c r="BC62" i="37"/>
  <c r="BB62" i="37"/>
  <c r="BA62" i="37"/>
  <c r="BL62" i="37"/>
  <c r="AZ62" i="37"/>
  <c r="AY62" i="37"/>
  <c r="AU62" i="37"/>
  <c r="AT62" i="37"/>
  <c r="AS62" i="37"/>
  <c r="AR62" i="37"/>
  <c r="AQ62" i="37"/>
  <c r="AP62" i="37"/>
  <c r="AO62" i="37"/>
  <c r="AN62" i="37"/>
  <c r="AM62" i="37"/>
  <c r="AL62" i="37"/>
  <c r="AK62" i="37"/>
  <c r="AJ62" i="37"/>
  <c r="AW62" i="37"/>
  <c r="AF62" i="37"/>
  <c r="AE62" i="37"/>
  <c r="AD62" i="37"/>
  <c r="AC62" i="37"/>
  <c r="AB62" i="37"/>
  <c r="AA62" i="37"/>
  <c r="Z62" i="37"/>
  <c r="Y62" i="37"/>
  <c r="X62" i="37"/>
  <c r="W62" i="37"/>
  <c r="AH62" i="37"/>
  <c r="V62" i="37"/>
  <c r="U62" i="37"/>
  <c r="E62" i="37"/>
  <c r="F62" i="37"/>
  <c r="BJ61" i="37"/>
  <c r="BI61" i="37"/>
  <c r="BH61" i="37"/>
  <c r="BG61" i="37"/>
  <c r="BF61" i="37"/>
  <c r="BE61" i="37"/>
  <c r="BD61" i="37"/>
  <c r="BC61" i="37"/>
  <c r="BB61" i="37"/>
  <c r="BL61" i="37"/>
  <c r="BA61" i="37"/>
  <c r="AZ61" i="37"/>
  <c r="AY61" i="37"/>
  <c r="AU61" i="37"/>
  <c r="AT61" i="37"/>
  <c r="AS61" i="37"/>
  <c r="AR61" i="37"/>
  <c r="AQ61" i="37"/>
  <c r="AP61" i="37"/>
  <c r="AO61" i="37"/>
  <c r="AN61" i="37"/>
  <c r="AM61" i="37"/>
  <c r="AL61" i="37"/>
  <c r="AK61" i="37"/>
  <c r="AJ61" i="37"/>
  <c r="AW61" i="37"/>
  <c r="AF61" i="37"/>
  <c r="AE61" i="37"/>
  <c r="AD61" i="37"/>
  <c r="AC61" i="37"/>
  <c r="AB61" i="37"/>
  <c r="AA61" i="37"/>
  <c r="Z61" i="37"/>
  <c r="Y61" i="37"/>
  <c r="X61" i="37"/>
  <c r="W61" i="37"/>
  <c r="V61" i="37"/>
  <c r="AH61" i="37"/>
  <c r="U61" i="37"/>
  <c r="E61" i="37"/>
  <c r="F61" i="37"/>
  <c r="BL60" i="37"/>
  <c r="BJ60" i="37"/>
  <c r="BI60" i="37"/>
  <c r="BH60" i="37"/>
  <c r="BG60" i="37"/>
  <c r="BF60" i="37"/>
  <c r="BE60" i="37"/>
  <c r="BD60" i="37"/>
  <c r="BC60" i="37"/>
  <c r="BB60" i="37"/>
  <c r="BA60" i="37"/>
  <c r="AZ60" i="37"/>
  <c r="AY60" i="37"/>
  <c r="AU60" i="37"/>
  <c r="AT60" i="37"/>
  <c r="AS60" i="37"/>
  <c r="AR60" i="37"/>
  <c r="AQ60" i="37"/>
  <c r="AP60" i="37"/>
  <c r="AO60" i="37"/>
  <c r="AN60" i="37"/>
  <c r="AM60" i="37"/>
  <c r="AL60" i="37"/>
  <c r="AK60" i="37"/>
  <c r="AJ60" i="37"/>
  <c r="AW60" i="37"/>
  <c r="AF60" i="37"/>
  <c r="AE60" i="37"/>
  <c r="AD60" i="37"/>
  <c r="AC60" i="37"/>
  <c r="AB60" i="37"/>
  <c r="AA60" i="37"/>
  <c r="Z60" i="37"/>
  <c r="Y60" i="37"/>
  <c r="X60" i="37"/>
  <c r="W60" i="37"/>
  <c r="V60" i="37"/>
  <c r="U60" i="37"/>
  <c r="AH60" i="37"/>
  <c r="F60" i="37"/>
  <c r="E60" i="37"/>
  <c r="BJ59" i="37"/>
  <c r="BI59" i="37"/>
  <c r="BH59" i="37"/>
  <c r="BG59" i="37"/>
  <c r="BF59" i="37"/>
  <c r="BE59" i="37"/>
  <c r="BD59" i="37"/>
  <c r="BC59" i="37"/>
  <c r="BB59" i="37"/>
  <c r="BA59" i="37"/>
  <c r="AZ59" i="37"/>
  <c r="AY59" i="37"/>
  <c r="BL59" i="37"/>
  <c r="AU59" i="37"/>
  <c r="AT59" i="37"/>
  <c r="AS59" i="37"/>
  <c r="AR59" i="37"/>
  <c r="AQ59" i="37"/>
  <c r="AP59" i="37"/>
  <c r="AO59" i="37"/>
  <c r="AN59" i="37"/>
  <c r="AM59" i="37"/>
  <c r="AL59" i="37"/>
  <c r="AW59" i="37"/>
  <c r="AK59" i="37"/>
  <c r="AJ59" i="37"/>
  <c r="AF59" i="37"/>
  <c r="AE59" i="37"/>
  <c r="AD59" i="37"/>
  <c r="AC59" i="37"/>
  <c r="AB59" i="37"/>
  <c r="AA59" i="37"/>
  <c r="Z59" i="37"/>
  <c r="Y59" i="37"/>
  <c r="X59" i="37"/>
  <c r="W59" i="37"/>
  <c r="V59" i="37"/>
  <c r="U59" i="37"/>
  <c r="AH59" i="37"/>
  <c r="F59" i="37"/>
  <c r="E59" i="37"/>
  <c r="BJ58" i="37"/>
  <c r="BI58" i="37"/>
  <c r="BH58" i="37"/>
  <c r="BG58" i="37"/>
  <c r="BF58" i="37"/>
  <c r="BL58" i="37"/>
  <c r="BE58" i="37"/>
  <c r="BD58" i="37"/>
  <c r="BC58" i="37"/>
  <c r="BB58" i="37"/>
  <c r="BA58" i="37"/>
  <c r="AZ58" i="37"/>
  <c r="AY58" i="37"/>
  <c r="AU58" i="37"/>
  <c r="AT58" i="37"/>
  <c r="AS58" i="37"/>
  <c r="AR58" i="37"/>
  <c r="AQ58" i="37"/>
  <c r="AP58" i="37"/>
  <c r="AO58" i="37"/>
  <c r="AN58" i="37"/>
  <c r="AW58" i="37"/>
  <c r="AM58" i="37"/>
  <c r="AL58" i="37"/>
  <c r="AK58" i="37"/>
  <c r="AJ58" i="37"/>
  <c r="AF58" i="37"/>
  <c r="AE58" i="37"/>
  <c r="AD58" i="37"/>
  <c r="AC58" i="37"/>
  <c r="AB58" i="37"/>
  <c r="AA58" i="37"/>
  <c r="Z58" i="37"/>
  <c r="Y58" i="37"/>
  <c r="X58" i="37"/>
  <c r="W58" i="37"/>
  <c r="V58" i="37"/>
  <c r="U58" i="37"/>
  <c r="AH58" i="37"/>
  <c r="E58" i="37"/>
  <c r="F58" i="37"/>
  <c r="BJ57" i="37"/>
  <c r="BI57" i="37"/>
  <c r="BH57" i="37"/>
  <c r="BG57" i="37"/>
  <c r="BF57" i="37"/>
  <c r="BE57" i="37"/>
  <c r="BD57" i="37"/>
  <c r="BC57" i="37"/>
  <c r="BB57" i="37"/>
  <c r="BA57" i="37"/>
  <c r="AZ57" i="37"/>
  <c r="AY57" i="37"/>
  <c r="BL57" i="37"/>
  <c r="AU57" i="37"/>
  <c r="AT57" i="37"/>
  <c r="AS57" i="37"/>
  <c r="AR57" i="37"/>
  <c r="AQ57" i="37"/>
  <c r="AP57" i="37"/>
  <c r="AO57" i="37"/>
  <c r="AN57" i="37"/>
  <c r="AM57" i="37"/>
  <c r="AL57" i="37"/>
  <c r="AW57" i="37"/>
  <c r="AK57" i="37"/>
  <c r="AJ57" i="37"/>
  <c r="AF57" i="37"/>
  <c r="AE57" i="37"/>
  <c r="AD57" i="37"/>
  <c r="AC57" i="37"/>
  <c r="AB57" i="37"/>
  <c r="AA57" i="37"/>
  <c r="Z57" i="37"/>
  <c r="Y57" i="37"/>
  <c r="X57" i="37"/>
  <c r="W57" i="37"/>
  <c r="V57" i="37"/>
  <c r="AH57" i="37"/>
  <c r="U57" i="37"/>
  <c r="F57" i="37"/>
  <c r="E57" i="37"/>
  <c r="BJ56" i="37"/>
  <c r="BI56" i="37"/>
  <c r="BH56" i="37"/>
  <c r="BG56" i="37"/>
  <c r="BF56" i="37"/>
  <c r="BE56" i="37"/>
  <c r="BD56" i="37"/>
  <c r="BC56" i="37"/>
  <c r="BB56" i="37"/>
  <c r="BA56" i="37"/>
  <c r="AZ56" i="37"/>
  <c r="AY56" i="37"/>
  <c r="BL56" i="37"/>
  <c r="AU56" i="37"/>
  <c r="AT56" i="37"/>
  <c r="AS56" i="37"/>
  <c r="AR56" i="37"/>
  <c r="AQ56" i="37"/>
  <c r="AP56" i="37"/>
  <c r="AO56" i="37"/>
  <c r="AN56" i="37"/>
  <c r="AM56" i="37"/>
  <c r="AL56" i="37"/>
  <c r="AK56" i="37"/>
  <c r="AW56" i="37"/>
  <c r="AJ56" i="37"/>
  <c r="AF56" i="37"/>
  <c r="AE56" i="37"/>
  <c r="AD56" i="37"/>
  <c r="AC56" i="37"/>
  <c r="AB56" i="37"/>
  <c r="AA56" i="37"/>
  <c r="Z56" i="37"/>
  <c r="Y56" i="37"/>
  <c r="X56" i="37"/>
  <c r="AH56" i="37"/>
  <c r="W56" i="37"/>
  <c r="V56" i="37"/>
  <c r="U56" i="37"/>
  <c r="E56" i="37"/>
  <c r="F56" i="37"/>
  <c r="BJ55" i="37"/>
  <c r="BI55" i="37"/>
  <c r="BH55" i="37"/>
  <c r="BG55" i="37"/>
  <c r="BF55" i="37"/>
  <c r="BE55" i="37"/>
  <c r="BD55" i="37"/>
  <c r="BC55" i="37"/>
  <c r="BB55" i="37"/>
  <c r="BA55" i="37"/>
  <c r="AZ55" i="37"/>
  <c r="AY55" i="37"/>
  <c r="BL55" i="37"/>
  <c r="AU55" i="37"/>
  <c r="AT55" i="37"/>
  <c r="AS55" i="37"/>
  <c r="AR55" i="37"/>
  <c r="AQ55" i="37"/>
  <c r="AP55" i="37"/>
  <c r="AO55" i="37"/>
  <c r="AN55" i="37"/>
  <c r="AM55" i="37"/>
  <c r="AL55" i="37"/>
  <c r="AK55" i="37"/>
  <c r="AJ55" i="37"/>
  <c r="AW55" i="37"/>
  <c r="AF55" i="37"/>
  <c r="AE55" i="37"/>
  <c r="AD55" i="37"/>
  <c r="AC55" i="37"/>
  <c r="AB55" i="37"/>
  <c r="AA55" i="37"/>
  <c r="Z55" i="37"/>
  <c r="Y55" i="37"/>
  <c r="X55" i="37"/>
  <c r="AH55" i="37"/>
  <c r="W55" i="37"/>
  <c r="V55" i="37"/>
  <c r="U55" i="37"/>
  <c r="E55" i="37"/>
  <c r="F55" i="37"/>
  <c r="BJ54" i="37"/>
  <c r="BI54" i="37"/>
  <c r="BH54" i="37"/>
  <c r="BG54" i="37"/>
  <c r="BF54" i="37"/>
  <c r="BE54" i="37"/>
  <c r="BD54" i="37"/>
  <c r="BC54" i="37"/>
  <c r="BB54" i="37"/>
  <c r="BA54" i="37"/>
  <c r="BL54" i="37"/>
  <c r="AZ54" i="37"/>
  <c r="AY54" i="37"/>
  <c r="AU54" i="37"/>
  <c r="AT54" i="37"/>
  <c r="AS54" i="37"/>
  <c r="AR54" i="37"/>
  <c r="AQ54" i="37"/>
  <c r="AP54" i="37"/>
  <c r="AO54" i="37"/>
  <c r="AN54" i="37"/>
  <c r="AM54" i="37"/>
  <c r="AL54" i="37"/>
  <c r="AK54" i="37"/>
  <c r="AJ54" i="37"/>
  <c r="AW54" i="37"/>
  <c r="AH54" i="37"/>
  <c r="AF54" i="37"/>
  <c r="AE54" i="37"/>
  <c r="AD54" i="37"/>
  <c r="AC54" i="37"/>
  <c r="AB54" i="37"/>
  <c r="AA54" i="37"/>
  <c r="Z54" i="37"/>
  <c r="Y54" i="37"/>
  <c r="X54" i="37"/>
  <c r="W54" i="37"/>
  <c r="V54" i="37"/>
  <c r="U54" i="37"/>
  <c r="E54" i="37"/>
  <c r="F54" i="37"/>
  <c r="BJ53" i="37"/>
  <c r="BI53" i="37"/>
  <c r="BH53" i="37"/>
  <c r="BG53" i="37"/>
  <c r="BF53" i="37"/>
  <c r="BE53" i="37"/>
  <c r="BD53" i="37"/>
  <c r="BC53" i="37"/>
  <c r="BL53" i="37"/>
  <c r="BB53" i="37"/>
  <c r="BA53" i="37"/>
  <c r="AZ53" i="37"/>
  <c r="AY53" i="37"/>
  <c r="AU53" i="37"/>
  <c r="AT53" i="37"/>
  <c r="AS53" i="37"/>
  <c r="AR53" i="37"/>
  <c r="AQ53" i="37"/>
  <c r="AP53" i="37"/>
  <c r="AO53" i="37"/>
  <c r="AN53" i="37"/>
  <c r="AM53" i="37"/>
  <c r="AL53" i="37"/>
  <c r="AK53" i="37"/>
  <c r="AJ53" i="37"/>
  <c r="AW53" i="37"/>
  <c r="AF53" i="37"/>
  <c r="AE53" i="37"/>
  <c r="AD53" i="37"/>
  <c r="AC53" i="37"/>
  <c r="AB53" i="37"/>
  <c r="AA53" i="37"/>
  <c r="Z53" i="37"/>
  <c r="Y53" i="37"/>
  <c r="X53" i="37"/>
  <c r="W53" i="37"/>
  <c r="V53" i="37"/>
  <c r="U53" i="37"/>
  <c r="AH53" i="37"/>
  <c r="E53" i="37"/>
  <c r="F53" i="37"/>
  <c r="BJ52" i="37"/>
  <c r="BI52" i="37"/>
  <c r="BH52" i="37"/>
  <c r="BG52" i="37"/>
  <c r="BF52" i="37"/>
  <c r="BE52" i="37"/>
  <c r="BD52" i="37"/>
  <c r="BC52" i="37"/>
  <c r="BB52" i="37"/>
  <c r="BA52" i="37"/>
  <c r="BL52" i="37"/>
  <c r="AZ52" i="37"/>
  <c r="AY52" i="37"/>
  <c r="AU52" i="37"/>
  <c r="AT52" i="37"/>
  <c r="AS52" i="37"/>
  <c r="AR52" i="37"/>
  <c r="AQ52" i="37"/>
  <c r="AP52" i="37"/>
  <c r="AO52" i="37"/>
  <c r="AN52" i="37"/>
  <c r="AM52" i="37"/>
  <c r="AL52" i="37"/>
  <c r="AK52" i="37"/>
  <c r="AW52" i="37"/>
  <c r="AJ52" i="37"/>
  <c r="AF52" i="37"/>
  <c r="AE52" i="37"/>
  <c r="AD52" i="37"/>
  <c r="AC52" i="37"/>
  <c r="AB52" i="37"/>
  <c r="AH52" i="37"/>
  <c r="AA52" i="37"/>
  <c r="Z52" i="37"/>
  <c r="Y52" i="37"/>
  <c r="X52" i="37"/>
  <c r="W52" i="37"/>
  <c r="V52" i="37"/>
  <c r="U52" i="37"/>
  <c r="E52" i="37"/>
  <c r="F52" i="37"/>
  <c r="BJ51" i="37"/>
  <c r="BI51" i="37"/>
  <c r="BH51" i="37"/>
  <c r="BG51" i="37"/>
  <c r="BF51" i="37"/>
  <c r="BE51" i="37"/>
  <c r="BD51" i="37"/>
  <c r="BC51" i="37"/>
  <c r="BB51" i="37"/>
  <c r="BA51" i="37"/>
  <c r="AZ51" i="37"/>
  <c r="BL51" i="37"/>
  <c r="AY51" i="37"/>
  <c r="AU51" i="37"/>
  <c r="AT51" i="37"/>
  <c r="AT69" i="37"/>
  <c r="AS51" i="37"/>
  <c r="AR51" i="37"/>
  <c r="AQ51" i="37"/>
  <c r="AP51" i="37"/>
  <c r="AO51" i="37"/>
  <c r="AN51" i="37"/>
  <c r="AM51" i="37"/>
  <c r="AL51" i="37"/>
  <c r="AW51" i="37"/>
  <c r="AK51" i="37"/>
  <c r="AJ51" i="37"/>
  <c r="AF51" i="37"/>
  <c r="AE51" i="37"/>
  <c r="AD51" i="37"/>
  <c r="AC51" i="37"/>
  <c r="AB51" i="37"/>
  <c r="AB69" i="37"/>
  <c r="AA51" i="37"/>
  <c r="Z51" i="37"/>
  <c r="Y51" i="37"/>
  <c r="X51" i="37"/>
  <c r="W51" i="37"/>
  <c r="V51" i="37"/>
  <c r="U51" i="37"/>
  <c r="AH51" i="37"/>
  <c r="F51" i="37"/>
  <c r="E51" i="37"/>
  <c r="BJ50" i="37"/>
  <c r="BI50" i="37"/>
  <c r="BH50" i="37"/>
  <c r="BG50" i="37"/>
  <c r="BF50" i="37"/>
  <c r="BE50" i="37"/>
  <c r="BD50" i="37"/>
  <c r="BC50" i="37"/>
  <c r="BB50" i="37"/>
  <c r="BA50" i="37"/>
  <c r="AZ50" i="37"/>
  <c r="AY50" i="37"/>
  <c r="BL50" i="37"/>
  <c r="AU50" i="37"/>
  <c r="AT50" i="37"/>
  <c r="AS50" i="37"/>
  <c r="AR50" i="37"/>
  <c r="AQ50" i="37"/>
  <c r="AP50" i="37"/>
  <c r="AO50" i="37"/>
  <c r="AN50" i="37"/>
  <c r="AM50" i="37"/>
  <c r="AW50" i="37"/>
  <c r="AL50" i="37"/>
  <c r="AK50" i="37"/>
  <c r="AJ50" i="37"/>
  <c r="AF50" i="37"/>
  <c r="AE50" i="37"/>
  <c r="AD50" i="37"/>
  <c r="AC50" i="37"/>
  <c r="AB50" i="37"/>
  <c r="AA50" i="37"/>
  <c r="Z50" i="37"/>
  <c r="Y50" i="37"/>
  <c r="X50" i="37"/>
  <c r="W50" i="37"/>
  <c r="V50" i="37"/>
  <c r="U50" i="37"/>
  <c r="AH50" i="37"/>
  <c r="E50" i="37"/>
  <c r="F50" i="37"/>
  <c r="BJ49" i="37"/>
  <c r="BI49" i="37"/>
  <c r="BH49" i="37"/>
  <c r="BG49" i="37"/>
  <c r="BF49" i="37"/>
  <c r="BE49" i="37"/>
  <c r="BD49" i="37"/>
  <c r="BC49" i="37"/>
  <c r="BB49" i="37"/>
  <c r="BA49" i="37"/>
  <c r="AZ49" i="37"/>
  <c r="AY49" i="37"/>
  <c r="BL49" i="37"/>
  <c r="AW49" i="37"/>
  <c r="AU49" i="37"/>
  <c r="AT49" i="37"/>
  <c r="AS49" i="37"/>
  <c r="AR49" i="37"/>
  <c r="AQ49" i="37"/>
  <c r="AP49" i="37"/>
  <c r="AO49" i="37"/>
  <c r="AN49" i="37"/>
  <c r="AM49" i="37"/>
  <c r="AL49" i="37"/>
  <c r="AK49" i="37"/>
  <c r="AJ49" i="37"/>
  <c r="AF49" i="37"/>
  <c r="AE49" i="37"/>
  <c r="AD49" i="37"/>
  <c r="AC49" i="37"/>
  <c r="AB49" i="37"/>
  <c r="AA49" i="37"/>
  <c r="Z49" i="37"/>
  <c r="Y49" i="37"/>
  <c r="X49" i="37"/>
  <c r="W49" i="37"/>
  <c r="V49" i="37"/>
  <c r="U49" i="37"/>
  <c r="AH49" i="37"/>
  <c r="E49" i="37"/>
  <c r="F49" i="37"/>
  <c r="BJ48" i="37"/>
  <c r="BI48" i="37"/>
  <c r="BH48" i="37"/>
  <c r="BG48" i="37"/>
  <c r="BF48" i="37"/>
  <c r="BE48" i="37"/>
  <c r="BD48" i="37"/>
  <c r="BC48" i="37"/>
  <c r="BB48" i="37"/>
  <c r="BA48" i="37"/>
  <c r="AZ48" i="37"/>
  <c r="AY48" i="37"/>
  <c r="BL48" i="37"/>
  <c r="AU48" i="37"/>
  <c r="AT48" i="37"/>
  <c r="AS48" i="37"/>
  <c r="AR48" i="37"/>
  <c r="AQ48" i="37"/>
  <c r="AP48" i="37"/>
  <c r="AO48" i="37"/>
  <c r="AN48" i="37"/>
  <c r="AM48" i="37"/>
  <c r="AL48" i="37"/>
  <c r="AK48" i="37"/>
  <c r="AJ48" i="37"/>
  <c r="AW48" i="37"/>
  <c r="AF48" i="37"/>
  <c r="AE48" i="37"/>
  <c r="AD48" i="37"/>
  <c r="AC48" i="37"/>
  <c r="AB48" i="37"/>
  <c r="AA48" i="37"/>
  <c r="Z48" i="37"/>
  <c r="Y48" i="37"/>
  <c r="X48" i="37"/>
  <c r="W48" i="37"/>
  <c r="AH48" i="37"/>
  <c r="V48" i="37"/>
  <c r="U48" i="37"/>
  <c r="E48" i="37"/>
  <c r="F48" i="37"/>
  <c r="BJ47" i="37"/>
  <c r="BI47" i="37"/>
  <c r="BH47" i="37"/>
  <c r="BG47" i="37"/>
  <c r="BF47" i="37"/>
  <c r="BE47" i="37"/>
  <c r="BD47" i="37"/>
  <c r="BC47" i="37"/>
  <c r="BB47" i="37"/>
  <c r="BA47" i="37"/>
  <c r="AZ47" i="37"/>
  <c r="BL47" i="37"/>
  <c r="AY47" i="37"/>
  <c r="AU47" i="37"/>
  <c r="AT47" i="37"/>
  <c r="AS47" i="37"/>
  <c r="AR47" i="37"/>
  <c r="AQ47" i="37"/>
  <c r="AW47" i="37"/>
  <c r="AP47" i="37"/>
  <c r="AO47" i="37"/>
  <c r="AN47" i="37"/>
  <c r="AM47" i="37"/>
  <c r="AL47" i="37"/>
  <c r="AK47" i="37"/>
  <c r="AJ47" i="37"/>
  <c r="AF47" i="37"/>
  <c r="AE47" i="37"/>
  <c r="AD47" i="37"/>
  <c r="AC47" i="37"/>
  <c r="AB47" i="37"/>
  <c r="AA47" i="37"/>
  <c r="Z47" i="37"/>
  <c r="Y47" i="37"/>
  <c r="AH47" i="37"/>
  <c r="X47" i="37"/>
  <c r="W47" i="37"/>
  <c r="V47" i="37"/>
  <c r="U47" i="37"/>
  <c r="F47" i="37"/>
  <c r="E47" i="37"/>
  <c r="BJ46" i="37"/>
  <c r="BI46" i="37"/>
  <c r="BH46" i="37"/>
  <c r="BG46" i="37"/>
  <c r="BF46" i="37"/>
  <c r="BE46" i="37"/>
  <c r="BD46" i="37"/>
  <c r="BC46" i="37"/>
  <c r="BB46" i="37"/>
  <c r="BA46" i="37"/>
  <c r="BL46" i="37"/>
  <c r="AZ46" i="37"/>
  <c r="AY46" i="37"/>
  <c r="AU46" i="37"/>
  <c r="AT46" i="37"/>
  <c r="AS46" i="37"/>
  <c r="AR46" i="37"/>
  <c r="AQ46" i="37"/>
  <c r="AP46" i="37"/>
  <c r="AO46" i="37"/>
  <c r="AN46" i="37"/>
  <c r="AM46" i="37"/>
  <c r="AL46" i="37"/>
  <c r="AK46" i="37"/>
  <c r="AJ46" i="37"/>
  <c r="AW46" i="37"/>
  <c r="AF46" i="37"/>
  <c r="AE46" i="37"/>
  <c r="AD46" i="37"/>
  <c r="AC46" i="37"/>
  <c r="AB46" i="37"/>
  <c r="AA46" i="37"/>
  <c r="Z46" i="37"/>
  <c r="Y46" i="37"/>
  <c r="X46" i="37"/>
  <c r="W46" i="37"/>
  <c r="AH46" i="37"/>
  <c r="V46" i="37"/>
  <c r="U46" i="37"/>
  <c r="E46" i="37"/>
  <c r="F46" i="37"/>
  <c r="BJ45" i="37"/>
  <c r="BJ69" i="37"/>
  <c r="BI45" i="37"/>
  <c r="BH45" i="37"/>
  <c r="BG45" i="37"/>
  <c r="BF45" i="37"/>
  <c r="BE45" i="37"/>
  <c r="BD45" i="37"/>
  <c r="BC45" i="37"/>
  <c r="BB45" i="37"/>
  <c r="BL45" i="37"/>
  <c r="BA45" i="37"/>
  <c r="AZ45" i="37"/>
  <c r="AZ69" i="37"/>
  <c r="AY45" i="37"/>
  <c r="AU45" i="37"/>
  <c r="AT45" i="37"/>
  <c r="AS45" i="37"/>
  <c r="AR45" i="37"/>
  <c r="AR69" i="37"/>
  <c r="AQ45" i="37"/>
  <c r="AP45" i="37"/>
  <c r="AO45" i="37"/>
  <c r="AN45" i="37"/>
  <c r="AM45" i="37"/>
  <c r="AL45" i="37"/>
  <c r="AK45" i="37"/>
  <c r="AJ45" i="37"/>
  <c r="AW45" i="37"/>
  <c r="AF45" i="37"/>
  <c r="AF69" i="37"/>
  <c r="AE45" i="37"/>
  <c r="AD45" i="37"/>
  <c r="AC45" i="37"/>
  <c r="AB45" i="37"/>
  <c r="AA45" i="37"/>
  <c r="Z45" i="37"/>
  <c r="Z69" i="37"/>
  <c r="Y45" i="37"/>
  <c r="X45" i="37"/>
  <c r="W45" i="37"/>
  <c r="V45" i="37"/>
  <c r="AH45" i="37"/>
  <c r="U45" i="37"/>
  <c r="E45" i="37"/>
  <c r="F45" i="37"/>
  <c r="BL44" i="37"/>
  <c r="BJ44" i="37"/>
  <c r="BI44" i="37"/>
  <c r="BH44" i="37"/>
  <c r="BG44" i="37"/>
  <c r="BF44" i="37"/>
  <c r="BE44" i="37"/>
  <c r="BD44" i="37"/>
  <c r="BC44" i="37"/>
  <c r="BB44" i="37"/>
  <c r="BA44" i="37"/>
  <c r="AZ44" i="37"/>
  <c r="AY44" i="37"/>
  <c r="AU44" i="37"/>
  <c r="AT44" i="37"/>
  <c r="AS44" i="37"/>
  <c r="AR44" i="37"/>
  <c r="AQ44" i="37"/>
  <c r="AP44" i="37"/>
  <c r="AO44" i="37"/>
  <c r="AN44" i="37"/>
  <c r="AM44" i="37"/>
  <c r="AL44" i="37"/>
  <c r="AK44" i="37"/>
  <c r="AJ44" i="37"/>
  <c r="AW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AH44" i="37"/>
  <c r="F44" i="37"/>
  <c r="E44" i="37"/>
  <c r="BJ43" i="37"/>
  <c r="BI43" i="37"/>
  <c r="BH43" i="37"/>
  <c r="BG43" i="37"/>
  <c r="BF43" i="37"/>
  <c r="BE43" i="37"/>
  <c r="BE69" i="37"/>
  <c r="BD43" i="37"/>
  <c r="BD69" i="37"/>
  <c r="BC43" i="37"/>
  <c r="BB43" i="37"/>
  <c r="BA43" i="37"/>
  <c r="AZ43" i="37"/>
  <c r="AY43" i="37"/>
  <c r="BL43" i="37"/>
  <c r="AU43" i="37"/>
  <c r="AT43" i="37"/>
  <c r="AS43" i="37"/>
  <c r="AR43" i="37"/>
  <c r="AQ43" i="37"/>
  <c r="AP43" i="37"/>
  <c r="AO43" i="37"/>
  <c r="AN43" i="37"/>
  <c r="AM43" i="37"/>
  <c r="AM69" i="37"/>
  <c r="AL43" i="37"/>
  <c r="AW43" i="37"/>
  <c r="AK43" i="37"/>
  <c r="AJ43" i="37"/>
  <c r="AF43" i="37"/>
  <c r="AE43" i="37"/>
  <c r="AD43" i="37"/>
  <c r="AC43" i="37"/>
  <c r="AB43" i="37"/>
  <c r="AA43" i="37"/>
  <c r="Z43" i="37"/>
  <c r="Y43" i="37"/>
  <c r="X43" i="37"/>
  <c r="W43" i="37"/>
  <c r="V43" i="37"/>
  <c r="U43" i="37"/>
  <c r="AH43" i="37"/>
  <c r="F43" i="37"/>
  <c r="E43" i="37"/>
  <c r="BJ42" i="37"/>
  <c r="BI42" i="37"/>
  <c r="BI69" i="37"/>
  <c r="BH42" i="37"/>
  <c r="BH69" i="37"/>
  <c r="BG42" i="37"/>
  <c r="BG69" i="37"/>
  <c r="BF42" i="37"/>
  <c r="BL42" i="37"/>
  <c r="BE42" i="37"/>
  <c r="BD42" i="37"/>
  <c r="BC42" i="37"/>
  <c r="BC69" i="37"/>
  <c r="BB42" i="37"/>
  <c r="BB69" i="37"/>
  <c r="BA42" i="37"/>
  <c r="BA69" i="37"/>
  <c r="AZ42" i="37"/>
  <c r="AY42" i="37"/>
  <c r="AY69" i="37"/>
  <c r="AU42" i="37"/>
  <c r="AU69" i="37"/>
  <c r="AT42" i="37"/>
  <c r="AS42" i="37"/>
  <c r="AS69" i="37"/>
  <c r="AR42" i="37"/>
  <c r="AQ42" i="37"/>
  <c r="AQ69" i="37"/>
  <c r="AP42" i="37"/>
  <c r="AP69" i="37"/>
  <c r="AO42" i="37"/>
  <c r="AO69" i="37"/>
  <c r="AN42" i="37"/>
  <c r="AN69" i="37"/>
  <c r="AM42" i="37"/>
  <c r="AL42" i="37"/>
  <c r="AK42" i="37"/>
  <c r="AK69" i="37"/>
  <c r="AJ42" i="37"/>
  <c r="AJ69" i="37"/>
  <c r="AF42" i="37"/>
  <c r="AE42" i="37"/>
  <c r="AE69" i="37"/>
  <c r="AD42" i="37"/>
  <c r="AD69" i="37"/>
  <c r="AC42" i="37"/>
  <c r="AC69" i="37"/>
  <c r="AB42" i="37"/>
  <c r="AA42" i="37"/>
  <c r="AA69" i="37"/>
  <c r="Z42" i="37"/>
  <c r="Y42" i="37"/>
  <c r="Y69" i="37"/>
  <c r="X42" i="37"/>
  <c r="X69" i="37"/>
  <c r="W42" i="37"/>
  <c r="W69" i="37"/>
  <c r="V42" i="37"/>
  <c r="V69" i="37"/>
  <c r="U42" i="37"/>
  <c r="AH42" i="37"/>
  <c r="E42" i="37"/>
  <c r="F42" i="37"/>
  <c r="P147" i="18"/>
  <c r="BJ72" i="34"/>
  <c r="BL72" i="34"/>
  <c r="BI72" i="34"/>
  <c r="BH72" i="34"/>
  <c r="BG72" i="34"/>
  <c r="BF72" i="34"/>
  <c r="BE72" i="34"/>
  <c r="BD72" i="34"/>
  <c r="BC72" i="34"/>
  <c r="BB72" i="34"/>
  <c r="BA72" i="34"/>
  <c r="AZ72" i="34"/>
  <c r="AY72" i="34"/>
  <c r="AU72" i="34"/>
  <c r="AT72" i="34"/>
  <c r="AS72" i="34"/>
  <c r="AR72" i="34"/>
  <c r="AQ72" i="34"/>
  <c r="AP72" i="34"/>
  <c r="AO72" i="34"/>
  <c r="AN72" i="34"/>
  <c r="AM72" i="34"/>
  <c r="AL72" i="34"/>
  <c r="AK72" i="34"/>
  <c r="AW72" i="34"/>
  <c r="AJ72" i="34"/>
  <c r="AF72" i="34"/>
  <c r="AE72" i="34"/>
  <c r="AD72" i="34"/>
  <c r="AC72" i="34"/>
  <c r="AB72" i="34"/>
  <c r="AA72" i="34"/>
  <c r="Z72" i="34"/>
  <c r="AH72" i="34"/>
  <c r="Y72" i="34"/>
  <c r="X72" i="34"/>
  <c r="W72" i="34"/>
  <c r="V72" i="34"/>
  <c r="U72" i="34"/>
  <c r="E72" i="34"/>
  <c r="F72" i="34"/>
  <c r="BJ71" i="34"/>
  <c r="BI71" i="34"/>
  <c r="BH71" i="34"/>
  <c r="BG71" i="34"/>
  <c r="BF71" i="34"/>
  <c r="BE71" i="34"/>
  <c r="BD71" i="34"/>
  <c r="BC71" i="34"/>
  <c r="BB71" i="34"/>
  <c r="BA71" i="34"/>
  <c r="AZ71" i="34"/>
  <c r="AY71" i="34"/>
  <c r="BL71" i="34"/>
  <c r="AU71" i="34"/>
  <c r="AT71" i="34"/>
  <c r="AS71" i="34"/>
  <c r="AR71" i="34"/>
  <c r="AQ71" i="34"/>
  <c r="AP71" i="34"/>
  <c r="AO71" i="34"/>
  <c r="AN71" i="34"/>
  <c r="AM71" i="34"/>
  <c r="AL71" i="34"/>
  <c r="AK71" i="34"/>
  <c r="AJ71" i="34"/>
  <c r="AW71" i="34"/>
  <c r="AF71" i="34"/>
  <c r="AE71" i="34"/>
  <c r="AD71" i="34"/>
  <c r="AC71" i="34"/>
  <c r="AB71" i="34"/>
  <c r="AA71" i="34"/>
  <c r="Z71" i="34"/>
  <c r="Y71" i="34"/>
  <c r="X71" i="34"/>
  <c r="W71" i="34"/>
  <c r="V71" i="34"/>
  <c r="U71" i="34"/>
  <c r="AH71" i="34"/>
  <c r="E71" i="34"/>
  <c r="F71" i="34"/>
  <c r="BJ70" i="34"/>
  <c r="BI70" i="34"/>
  <c r="BH70" i="34"/>
  <c r="BG70" i="34"/>
  <c r="BF70" i="34"/>
  <c r="BE70" i="34"/>
  <c r="BD70" i="34"/>
  <c r="BC70" i="34"/>
  <c r="BB70" i="34"/>
  <c r="BA70" i="34"/>
  <c r="AZ70" i="34"/>
  <c r="AY70" i="34"/>
  <c r="BL70" i="34"/>
  <c r="AU70" i="34"/>
  <c r="AT70" i="34"/>
  <c r="AW70" i="34"/>
  <c r="AS70" i="34"/>
  <c r="AR70" i="34"/>
  <c r="AQ70" i="34"/>
  <c r="AP70" i="34"/>
  <c r="AO70" i="34"/>
  <c r="AN70" i="34"/>
  <c r="AM70" i="34"/>
  <c r="AL70" i="34"/>
  <c r="AK70" i="34"/>
  <c r="AJ70" i="34"/>
  <c r="AF70" i="34"/>
  <c r="AE70" i="34"/>
  <c r="AD70" i="34"/>
  <c r="AC70" i="34"/>
  <c r="AB70" i="34"/>
  <c r="AH70" i="34"/>
  <c r="AA70" i="34"/>
  <c r="Z70" i="34"/>
  <c r="Y70" i="34"/>
  <c r="X70" i="34"/>
  <c r="W70" i="34"/>
  <c r="V70" i="34"/>
  <c r="U70" i="34"/>
  <c r="E70" i="34"/>
  <c r="F70" i="34"/>
  <c r="BJ69" i="34"/>
  <c r="BI69" i="34"/>
  <c r="BH69" i="34"/>
  <c r="BG69" i="34"/>
  <c r="BF69" i="34"/>
  <c r="BE69" i="34"/>
  <c r="BL69" i="34"/>
  <c r="BD69" i="34"/>
  <c r="BC69" i="34"/>
  <c r="BB69" i="34"/>
  <c r="BA69" i="34"/>
  <c r="AZ69" i="34"/>
  <c r="AY69" i="34"/>
  <c r="AU69" i="34"/>
  <c r="AT69" i="34"/>
  <c r="AS69" i="34"/>
  <c r="AR69" i="34"/>
  <c r="AQ69" i="34"/>
  <c r="AP69" i="34"/>
  <c r="AO69" i="34"/>
  <c r="AN69" i="34"/>
  <c r="AM69" i="34"/>
  <c r="AW69" i="34"/>
  <c r="AL69" i="34"/>
  <c r="AK69" i="34"/>
  <c r="AJ69" i="34"/>
  <c r="AF69" i="34"/>
  <c r="AE69" i="34"/>
  <c r="AD69" i="34"/>
  <c r="AC69" i="34"/>
  <c r="AB69" i="34"/>
  <c r="AA69" i="34"/>
  <c r="Z69" i="34"/>
  <c r="Y69" i="34"/>
  <c r="X69" i="34"/>
  <c r="W69" i="34"/>
  <c r="V69" i="34"/>
  <c r="U69" i="34"/>
  <c r="AH69" i="34"/>
  <c r="F69" i="34"/>
  <c r="E69" i="34"/>
  <c r="BJ68" i="34"/>
  <c r="BI68" i="34"/>
  <c r="BH68" i="34"/>
  <c r="BG68" i="34"/>
  <c r="BF68" i="34"/>
  <c r="BE68" i="34"/>
  <c r="BD68" i="34"/>
  <c r="BC68" i="34"/>
  <c r="BB68" i="34"/>
  <c r="BA68" i="34"/>
  <c r="AZ68" i="34"/>
  <c r="AY68" i="34"/>
  <c r="BL68" i="34"/>
  <c r="AW68" i="34"/>
  <c r="AU68" i="34"/>
  <c r="AT68" i="34"/>
  <c r="AS68" i="34"/>
  <c r="AR68" i="34"/>
  <c r="AQ68" i="34"/>
  <c r="AP68" i="34"/>
  <c r="AO68" i="34"/>
  <c r="AN68" i="34"/>
  <c r="AM68" i="34"/>
  <c r="AL68" i="34"/>
  <c r="AK68" i="34"/>
  <c r="AJ68" i="34"/>
  <c r="AF68" i="34"/>
  <c r="AE68" i="34"/>
  <c r="AD68" i="34"/>
  <c r="AC68" i="34"/>
  <c r="AB68" i="34"/>
  <c r="AA68" i="34"/>
  <c r="Z68" i="34"/>
  <c r="Y68" i="34"/>
  <c r="X68" i="34"/>
  <c r="W68" i="34"/>
  <c r="AH68" i="34"/>
  <c r="V68" i="34"/>
  <c r="U68" i="34"/>
  <c r="E68" i="34"/>
  <c r="F68" i="34"/>
  <c r="BJ67" i="34"/>
  <c r="BI67" i="34"/>
  <c r="BH67" i="34"/>
  <c r="BG67" i="34"/>
  <c r="BF67" i="34"/>
  <c r="BE67" i="34"/>
  <c r="BD67" i="34"/>
  <c r="BC67" i="34"/>
  <c r="BB67" i="34"/>
  <c r="BA67" i="34"/>
  <c r="AZ67" i="34"/>
  <c r="BL67" i="34"/>
  <c r="AY67" i="34"/>
  <c r="AU67" i="34"/>
  <c r="AT67" i="34"/>
  <c r="AS67" i="34"/>
  <c r="AR67" i="34"/>
  <c r="AQ67" i="34"/>
  <c r="AP67" i="34"/>
  <c r="AO67" i="34"/>
  <c r="AW67" i="34"/>
  <c r="AN67" i="34"/>
  <c r="AM67" i="34"/>
  <c r="AL67" i="34"/>
  <c r="AK67" i="34"/>
  <c r="AJ67" i="34"/>
  <c r="AF67" i="34"/>
  <c r="AE67" i="34"/>
  <c r="AD67" i="34"/>
  <c r="AC67" i="34"/>
  <c r="AB67" i="34"/>
  <c r="AA67" i="34"/>
  <c r="Z67" i="34"/>
  <c r="Y67" i="34"/>
  <c r="X67" i="34"/>
  <c r="W67" i="34"/>
  <c r="AH67" i="34"/>
  <c r="V67" i="34"/>
  <c r="U67" i="34"/>
  <c r="E67" i="34"/>
  <c r="F67" i="34"/>
  <c r="BJ66" i="34"/>
  <c r="BI66" i="34"/>
  <c r="BH66" i="34"/>
  <c r="BG66" i="34"/>
  <c r="BF66" i="34"/>
  <c r="BE66" i="34"/>
  <c r="BD66" i="34"/>
  <c r="BC66" i="34"/>
  <c r="BB66" i="34"/>
  <c r="BA66" i="34"/>
  <c r="AZ66" i="34"/>
  <c r="AY66" i="34"/>
  <c r="BL66" i="34"/>
  <c r="AU66" i="34"/>
  <c r="AT66" i="34"/>
  <c r="AS66" i="34"/>
  <c r="AR66" i="34"/>
  <c r="AQ66" i="34"/>
  <c r="AP66" i="34"/>
  <c r="AO66" i="34"/>
  <c r="AN66" i="34"/>
  <c r="AM66" i="34"/>
  <c r="AL66" i="34"/>
  <c r="AK66" i="34"/>
  <c r="AJ66" i="34"/>
  <c r="AW66" i="34"/>
  <c r="AF66" i="34"/>
  <c r="AH66" i="34"/>
  <c r="AE66" i="34"/>
  <c r="AD66" i="34"/>
  <c r="AC66" i="34"/>
  <c r="AB66" i="34"/>
  <c r="AA66" i="34"/>
  <c r="Z66" i="34"/>
  <c r="Y66" i="34"/>
  <c r="X66" i="34"/>
  <c r="W66" i="34"/>
  <c r="V66" i="34"/>
  <c r="U66" i="34"/>
  <c r="E66" i="34"/>
  <c r="F66" i="34"/>
  <c r="BJ65" i="34"/>
  <c r="BI65" i="34"/>
  <c r="BL65" i="34"/>
  <c r="BH65" i="34"/>
  <c r="BG65" i="34"/>
  <c r="BF65" i="34"/>
  <c r="BE65" i="34"/>
  <c r="BD65" i="34"/>
  <c r="BC65" i="34"/>
  <c r="BB65" i="34"/>
  <c r="BA65" i="34"/>
  <c r="AZ65" i="34"/>
  <c r="AY65" i="34"/>
  <c r="AU65" i="34"/>
  <c r="AT65" i="34"/>
  <c r="AS65" i="34"/>
  <c r="AR65" i="34"/>
  <c r="AQ65" i="34"/>
  <c r="AW65" i="34"/>
  <c r="AP65" i="34"/>
  <c r="AO65" i="34"/>
  <c r="AN65" i="34"/>
  <c r="AM65" i="34"/>
  <c r="AL65" i="34"/>
  <c r="AK65" i="34"/>
  <c r="AJ65" i="34"/>
  <c r="AF65" i="34"/>
  <c r="AE65" i="34"/>
  <c r="AD65" i="34"/>
  <c r="AC65" i="34"/>
  <c r="AB65" i="34"/>
  <c r="AA65" i="34"/>
  <c r="Z65" i="34"/>
  <c r="Y65" i="34"/>
  <c r="X65" i="34"/>
  <c r="W65" i="34"/>
  <c r="V65" i="34"/>
  <c r="U65" i="34"/>
  <c r="AH65" i="34"/>
  <c r="E65" i="34"/>
  <c r="F65" i="34"/>
  <c r="BJ64" i="34"/>
  <c r="BI64" i="34"/>
  <c r="BH64" i="34"/>
  <c r="BG64" i="34"/>
  <c r="BF64" i="34"/>
  <c r="BE64" i="34"/>
  <c r="BD64" i="34"/>
  <c r="BC64" i="34"/>
  <c r="BB64" i="34"/>
  <c r="BL64" i="34"/>
  <c r="BA64" i="34"/>
  <c r="AZ64" i="34"/>
  <c r="AY64" i="34"/>
  <c r="AU64" i="34"/>
  <c r="AT64" i="34"/>
  <c r="AS64" i="34"/>
  <c r="AR64" i="34"/>
  <c r="AQ64" i="34"/>
  <c r="AP64" i="34"/>
  <c r="AO64" i="34"/>
  <c r="AN64" i="34"/>
  <c r="AM64" i="34"/>
  <c r="AL64" i="34"/>
  <c r="AK64" i="34"/>
  <c r="AJ64" i="34"/>
  <c r="AW64" i="34"/>
  <c r="AF64" i="34"/>
  <c r="AE64" i="34"/>
  <c r="AD64" i="34"/>
  <c r="AC64" i="34"/>
  <c r="AB64" i="34"/>
  <c r="AA64" i="34"/>
  <c r="Z64" i="34"/>
  <c r="Y64" i="34"/>
  <c r="X64" i="34"/>
  <c r="W64" i="34"/>
  <c r="AH64" i="34"/>
  <c r="V64" i="34"/>
  <c r="U64" i="34"/>
  <c r="E64" i="34"/>
  <c r="F64" i="34"/>
  <c r="BL63" i="34"/>
  <c r="BJ63" i="34"/>
  <c r="BI63" i="34"/>
  <c r="BH63" i="34"/>
  <c r="BG63" i="34"/>
  <c r="BF63" i="34"/>
  <c r="BE63" i="34"/>
  <c r="BD63" i="34"/>
  <c r="BC63" i="34"/>
  <c r="BB63" i="34"/>
  <c r="BA63" i="34"/>
  <c r="AZ63" i="34"/>
  <c r="AY63" i="34"/>
  <c r="AU63" i="34"/>
  <c r="AT63" i="34"/>
  <c r="AS63" i="34"/>
  <c r="AR63" i="34"/>
  <c r="AQ63" i="34"/>
  <c r="AP63" i="34"/>
  <c r="AO63" i="34"/>
  <c r="AN63" i="34"/>
  <c r="AM63" i="34"/>
  <c r="AL63" i="34"/>
  <c r="AW63" i="34"/>
  <c r="AK63" i="34"/>
  <c r="AJ63" i="34"/>
  <c r="AF63" i="34"/>
  <c r="AE63" i="34"/>
  <c r="AD63" i="34"/>
  <c r="AC63" i="34"/>
  <c r="AB63" i="34"/>
  <c r="AA63" i="34"/>
  <c r="Z63" i="34"/>
  <c r="AH63" i="34"/>
  <c r="Y63" i="34"/>
  <c r="X63" i="34"/>
  <c r="W63" i="34"/>
  <c r="V63" i="34"/>
  <c r="U63" i="34"/>
  <c r="F63" i="34"/>
  <c r="E63" i="34"/>
  <c r="BJ62" i="34"/>
  <c r="BI62" i="34"/>
  <c r="BH62" i="34"/>
  <c r="BG62" i="34"/>
  <c r="BF62" i="34"/>
  <c r="BE62" i="34"/>
  <c r="BD62" i="34"/>
  <c r="BC62" i="34"/>
  <c r="BL62" i="34"/>
  <c r="BB62" i="34"/>
  <c r="BA62" i="34"/>
  <c r="AZ62" i="34"/>
  <c r="AY62" i="34"/>
  <c r="AU62" i="34"/>
  <c r="AT62" i="34"/>
  <c r="AS62" i="34"/>
  <c r="AR62" i="34"/>
  <c r="AQ62" i="34"/>
  <c r="AP62" i="34"/>
  <c r="AO62" i="34"/>
  <c r="AN62" i="34"/>
  <c r="AM62" i="34"/>
  <c r="AL62" i="34"/>
  <c r="AK62" i="34"/>
  <c r="AW62" i="34"/>
  <c r="AJ62" i="34"/>
  <c r="AF62" i="34"/>
  <c r="AE62" i="34"/>
  <c r="AD62" i="34"/>
  <c r="AC62" i="34"/>
  <c r="AB62" i="34"/>
  <c r="AA62" i="34"/>
  <c r="Z62" i="34"/>
  <c r="Y62" i="34"/>
  <c r="X62" i="34"/>
  <c r="W62" i="34"/>
  <c r="V62" i="34"/>
  <c r="U62" i="34"/>
  <c r="AH62" i="34"/>
  <c r="F62" i="34"/>
  <c r="E62" i="34"/>
  <c r="BJ61" i="34"/>
  <c r="BI61" i="34"/>
  <c r="BH61" i="34"/>
  <c r="BG61" i="34"/>
  <c r="BF61" i="34"/>
  <c r="BE61" i="34"/>
  <c r="BD61" i="34"/>
  <c r="BC61" i="34"/>
  <c r="BB61" i="34"/>
  <c r="BA61" i="34"/>
  <c r="AZ61" i="34"/>
  <c r="AY61" i="34"/>
  <c r="BL61" i="34"/>
  <c r="AW61" i="34"/>
  <c r="AU61" i="34"/>
  <c r="AT61" i="34"/>
  <c r="AS61" i="34"/>
  <c r="AR61" i="34"/>
  <c r="AQ61" i="34"/>
  <c r="AP61" i="34"/>
  <c r="AO61" i="34"/>
  <c r="AN61" i="34"/>
  <c r="AM61" i="34"/>
  <c r="AL61" i="34"/>
  <c r="AK61" i="34"/>
  <c r="AJ61" i="34"/>
  <c r="AF61" i="34"/>
  <c r="AE61" i="34"/>
  <c r="AD61" i="34"/>
  <c r="AC61" i="34"/>
  <c r="AB61" i="34"/>
  <c r="AA61" i="34"/>
  <c r="Z61" i="34"/>
  <c r="Y61" i="34"/>
  <c r="X61" i="34"/>
  <c r="W61" i="34"/>
  <c r="V61" i="34"/>
  <c r="AH61" i="34"/>
  <c r="U61" i="34"/>
  <c r="E61" i="34"/>
  <c r="F61" i="34"/>
  <c r="BJ60" i="34"/>
  <c r="BI60" i="34"/>
  <c r="BH60" i="34"/>
  <c r="BG60" i="34"/>
  <c r="BF60" i="34"/>
  <c r="BL60" i="34"/>
  <c r="BE60" i="34"/>
  <c r="BD60" i="34"/>
  <c r="BC60" i="34"/>
  <c r="BB60" i="34"/>
  <c r="BA60" i="34"/>
  <c r="AZ60" i="34"/>
  <c r="AY60" i="34"/>
  <c r="AU60" i="34"/>
  <c r="AT60" i="34"/>
  <c r="AS60" i="34"/>
  <c r="AR60" i="34"/>
  <c r="AQ60" i="34"/>
  <c r="AP60" i="34"/>
  <c r="AO60" i="34"/>
  <c r="AN60" i="34"/>
  <c r="AM60" i="34"/>
  <c r="AL60" i="34"/>
  <c r="AK60" i="34"/>
  <c r="AJ60" i="34"/>
  <c r="AW60" i="34"/>
  <c r="AF60" i="34"/>
  <c r="AE60" i="34"/>
  <c r="AD60" i="34"/>
  <c r="AC60" i="34"/>
  <c r="AB60" i="34"/>
  <c r="AA60" i="34"/>
  <c r="Z60" i="34"/>
  <c r="Y60" i="34"/>
  <c r="X60" i="34"/>
  <c r="W60" i="34"/>
  <c r="V60" i="34"/>
  <c r="U60" i="34"/>
  <c r="AH60" i="34"/>
  <c r="E60" i="34"/>
  <c r="F60" i="34"/>
  <c r="BJ59" i="34"/>
  <c r="BI59" i="34"/>
  <c r="BH59" i="34"/>
  <c r="BG59" i="34"/>
  <c r="BF59" i="34"/>
  <c r="BE59" i="34"/>
  <c r="BD59" i="34"/>
  <c r="BC59" i="34"/>
  <c r="BB59" i="34"/>
  <c r="BA59" i="34"/>
  <c r="AZ59" i="34"/>
  <c r="AY59" i="34"/>
  <c r="BL59" i="34"/>
  <c r="AU59" i="34"/>
  <c r="AT59" i="34"/>
  <c r="AS59" i="34"/>
  <c r="AR59" i="34"/>
  <c r="AQ59" i="34"/>
  <c r="AP59" i="34"/>
  <c r="AO59" i="34"/>
  <c r="AN59" i="34"/>
  <c r="AM59" i="34"/>
  <c r="AL59" i="34"/>
  <c r="AW59" i="34"/>
  <c r="AK59" i="34"/>
  <c r="AJ59" i="34"/>
  <c r="AF59" i="34"/>
  <c r="AE59" i="34"/>
  <c r="AH59" i="34"/>
  <c r="AD59" i="34"/>
  <c r="AC59" i="34"/>
  <c r="AB59" i="34"/>
  <c r="AA59" i="34"/>
  <c r="Z59" i="34"/>
  <c r="Y59" i="34"/>
  <c r="X59" i="34"/>
  <c r="W59" i="34"/>
  <c r="V59" i="34"/>
  <c r="U59" i="34"/>
  <c r="F59" i="34"/>
  <c r="E59" i="34"/>
  <c r="BJ58" i="34"/>
  <c r="BI58" i="34"/>
  <c r="BH58" i="34"/>
  <c r="BG58" i="34"/>
  <c r="BF58" i="34"/>
  <c r="BE58" i="34"/>
  <c r="BD58" i="34"/>
  <c r="BC58" i="34"/>
  <c r="BB58" i="34"/>
  <c r="BA58" i="34"/>
  <c r="BL58" i="34"/>
  <c r="AZ58" i="34"/>
  <c r="AY58" i="34"/>
  <c r="AU58" i="34"/>
  <c r="AT58" i="34"/>
  <c r="AS58" i="34"/>
  <c r="AR58" i="34"/>
  <c r="AQ58" i="34"/>
  <c r="AP58" i="34"/>
  <c r="AO58" i="34"/>
  <c r="AW58" i="34"/>
  <c r="AN58" i="34"/>
  <c r="AM58" i="34"/>
  <c r="AL58" i="34"/>
  <c r="AK58" i="34"/>
  <c r="AJ58" i="34"/>
  <c r="AF58" i="34"/>
  <c r="AE58" i="34"/>
  <c r="AD58" i="34"/>
  <c r="AC58" i="34"/>
  <c r="AB58" i="34"/>
  <c r="AA58" i="34"/>
  <c r="Z58" i="34"/>
  <c r="Y58" i="34"/>
  <c r="X58" i="34"/>
  <c r="W58" i="34"/>
  <c r="AH58" i="34"/>
  <c r="V58" i="34"/>
  <c r="U58" i="34"/>
  <c r="F58" i="34"/>
  <c r="E58" i="34"/>
  <c r="BJ57" i="34"/>
  <c r="BI57" i="34"/>
  <c r="BH57" i="34"/>
  <c r="BG57" i="34"/>
  <c r="BF57" i="34"/>
  <c r="BE57" i="34"/>
  <c r="BD57" i="34"/>
  <c r="BC57" i="34"/>
  <c r="BB57" i="34"/>
  <c r="BA57" i="34"/>
  <c r="AZ57" i="34"/>
  <c r="BL57" i="34"/>
  <c r="AY57" i="34"/>
  <c r="AU57" i="34"/>
  <c r="AT57" i="34"/>
  <c r="AS57" i="34"/>
  <c r="AR57" i="34"/>
  <c r="AQ57" i="34"/>
  <c r="AP57" i="34"/>
  <c r="AO57" i="34"/>
  <c r="AN57" i="34"/>
  <c r="AM57" i="34"/>
  <c r="AL57" i="34"/>
  <c r="AK57" i="34"/>
  <c r="AJ57" i="34"/>
  <c r="AW57" i="34"/>
  <c r="AH57" i="34"/>
  <c r="AF57" i="34"/>
  <c r="AE57" i="34"/>
  <c r="AD57" i="34"/>
  <c r="AC57" i="34"/>
  <c r="AB57" i="34"/>
  <c r="AA57" i="34"/>
  <c r="Z57" i="34"/>
  <c r="Y57" i="34"/>
  <c r="X57" i="34"/>
  <c r="W57" i="34"/>
  <c r="V57" i="34"/>
  <c r="U57" i="34"/>
  <c r="E57" i="34"/>
  <c r="F57" i="34"/>
  <c r="BJ56" i="34"/>
  <c r="BL56" i="34"/>
  <c r="BI56" i="34"/>
  <c r="BH56" i="34"/>
  <c r="BG56" i="34"/>
  <c r="BF56" i="34"/>
  <c r="BE56" i="34"/>
  <c r="BD56" i="34"/>
  <c r="BC56" i="34"/>
  <c r="BB56" i="34"/>
  <c r="BA56" i="34"/>
  <c r="AZ56" i="34"/>
  <c r="AY56" i="34"/>
  <c r="AU56" i="34"/>
  <c r="AT56" i="34"/>
  <c r="AS56" i="34"/>
  <c r="AR56" i="34"/>
  <c r="AQ56" i="34"/>
  <c r="AP56" i="34"/>
  <c r="AO56" i="34"/>
  <c r="AN56" i="34"/>
  <c r="AM56" i="34"/>
  <c r="AL56" i="34"/>
  <c r="AK56" i="34"/>
  <c r="AW56" i="34"/>
  <c r="AJ56" i="34"/>
  <c r="AF56" i="34"/>
  <c r="AE56" i="34"/>
  <c r="AD56" i="34"/>
  <c r="AC56" i="34"/>
  <c r="AB56" i="34"/>
  <c r="AA56" i="34"/>
  <c r="Z56" i="34"/>
  <c r="Y56" i="34"/>
  <c r="AH56" i="34"/>
  <c r="X56" i="34"/>
  <c r="W56" i="34"/>
  <c r="V56" i="34"/>
  <c r="U56" i="34"/>
  <c r="E56" i="34"/>
  <c r="F56" i="34"/>
  <c r="BJ55" i="34"/>
  <c r="BI55" i="34"/>
  <c r="BH55" i="34"/>
  <c r="BG55" i="34"/>
  <c r="BF55" i="34"/>
  <c r="BE55" i="34"/>
  <c r="BD55" i="34"/>
  <c r="BC55" i="34"/>
  <c r="BC73" i="34"/>
  <c r="BB55" i="34"/>
  <c r="BA55" i="34"/>
  <c r="AZ55" i="34"/>
  <c r="AY55" i="34"/>
  <c r="BL55" i="34"/>
  <c r="AU55" i="34"/>
  <c r="AT55" i="34"/>
  <c r="AS55" i="34"/>
  <c r="AR55" i="34"/>
  <c r="AQ55" i="34"/>
  <c r="AP55" i="34"/>
  <c r="AO55" i="34"/>
  <c r="AN55" i="34"/>
  <c r="AM55" i="34"/>
  <c r="AL55" i="34"/>
  <c r="AK55" i="34"/>
  <c r="AK73" i="34"/>
  <c r="AJ55" i="34"/>
  <c r="AW55" i="34"/>
  <c r="AF55" i="34"/>
  <c r="AE55" i="34"/>
  <c r="AD55" i="34"/>
  <c r="AC55" i="34"/>
  <c r="AB55" i="34"/>
  <c r="AA55" i="34"/>
  <c r="Z55" i="34"/>
  <c r="Y55" i="34"/>
  <c r="X55" i="34"/>
  <c r="W55" i="34"/>
  <c r="V55" i="34"/>
  <c r="U55" i="34"/>
  <c r="AH55" i="34"/>
  <c r="E55" i="34"/>
  <c r="F55" i="34"/>
  <c r="BJ54" i="34"/>
  <c r="BI54" i="34"/>
  <c r="BH54" i="34"/>
  <c r="BG54" i="34"/>
  <c r="BF54" i="34"/>
  <c r="BE54" i="34"/>
  <c r="BD54" i="34"/>
  <c r="BC54" i="34"/>
  <c r="BB54" i="34"/>
  <c r="BA54" i="34"/>
  <c r="AZ54" i="34"/>
  <c r="BL54" i="34"/>
  <c r="AY54" i="34"/>
  <c r="AU54" i="34"/>
  <c r="AT54" i="34"/>
  <c r="AW54" i="34"/>
  <c r="AS54" i="34"/>
  <c r="AR54" i="34"/>
  <c r="AQ54" i="34"/>
  <c r="AP54" i="34"/>
  <c r="AO54" i="34"/>
  <c r="AN54" i="34"/>
  <c r="AM54" i="34"/>
  <c r="AL54" i="34"/>
  <c r="AK54" i="34"/>
  <c r="AJ54" i="34"/>
  <c r="AF54" i="34"/>
  <c r="AE54" i="34"/>
  <c r="AD54" i="34"/>
  <c r="AC54" i="34"/>
  <c r="AB54" i="34"/>
  <c r="AH54" i="34"/>
  <c r="AA54" i="34"/>
  <c r="Z54" i="34"/>
  <c r="Y54" i="34"/>
  <c r="X54" i="34"/>
  <c r="W54" i="34"/>
  <c r="V54" i="34"/>
  <c r="U54" i="34"/>
  <c r="E54" i="34"/>
  <c r="F54" i="34"/>
  <c r="BJ53" i="34"/>
  <c r="BI53" i="34"/>
  <c r="BH53" i="34"/>
  <c r="BG53" i="34"/>
  <c r="BF53" i="34"/>
  <c r="BE53" i="34"/>
  <c r="BD53" i="34"/>
  <c r="BL53" i="34"/>
  <c r="BC53" i="34"/>
  <c r="BB53" i="34"/>
  <c r="BA53" i="34"/>
  <c r="AZ53" i="34"/>
  <c r="AY53" i="34"/>
  <c r="AU53" i="34"/>
  <c r="AT53" i="34"/>
  <c r="AS53" i="34"/>
  <c r="AR53" i="34"/>
  <c r="AQ53" i="34"/>
  <c r="AP53" i="34"/>
  <c r="AO53" i="34"/>
  <c r="AN53" i="34"/>
  <c r="AM53" i="34"/>
  <c r="AL53" i="34"/>
  <c r="AW53" i="34"/>
  <c r="AK53" i="34"/>
  <c r="AJ53" i="34"/>
  <c r="AF53" i="34"/>
  <c r="AE53" i="34"/>
  <c r="AD53" i="34"/>
  <c r="AC53" i="34"/>
  <c r="AB53" i="34"/>
  <c r="AA53" i="34"/>
  <c r="Z53" i="34"/>
  <c r="Y53" i="34"/>
  <c r="X53" i="34"/>
  <c r="W53" i="34"/>
  <c r="V53" i="34"/>
  <c r="U53" i="34"/>
  <c r="AH53" i="34"/>
  <c r="F53" i="34"/>
  <c r="E53" i="34"/>
  <c r="BJ52" i="34"/>
  <c r="BI52" i="34"/>
  <c r="BH52" i="34"/>
  <c r="BG52" i="34"/>
  <c r="BF52" i="34"/>
  <c r="BE52" i="34"/>
  <c r="BD52" i="34"/>
  <c r="BC52" i="34"/>
  <c r="BB52" i="34"/>
  <c r="BA52" i="34"/>
  <c r="AZ52" i="34"/>
  <c r="AY52" i="34"/>
  <c r="BL52" i="34"/>
  <c r="AW52" i="34"/>
  <c r="AU52" i="34"/>
  <c r="AT52" i="34"/>
  <c r="AS52" i="34"/>
  <c r="AR52" i="34"/>
  <c r="AQ52" i="34"/>
  <c r="AP52" i="34"/>
  <c r="AO52" i="34"/>
  <c r="AN52" i="34"/>
  <c r="AM52" i="34"/>
  <c r="AL52" i="34"/>
  <c r="AK52" i="34"/>
  <c r="AJ52" i="34"/>
  <c r="AF52" i="34"/>
  <c r="AE52" i="34"/>
  <c r="AD52" i="34"/>
  <c r="AC52" i="34"/>
  <c r="AH52" i="34"/>
  <c r="AB52" i="34"/>
  <c r="AA52" i="34"/>
  <c r="Z52" i="34"/>
  <c r="Y52" i="34"/>
  <c r="X52" i="34"/>
  <c r="W52" i="34"/>
  <c r="V52" i="34"/>
  <c r="U52" i="34"/>
  <c r="E52" i="34"/>
  <c r="F52" i="34"/>
  <c r="BJ51" i="34"/>
  <c r="BI51" i="34"/>
  <c r="BH51" i="34"/>
  <c r="BG51" i="34"/>
  <c r="BL51" i="34"/>
  <c r="BF51" i="34"/>
  <c r="BE51" i="34"/>
  <c r="BD51" i="34"/>
  <c r="BC51" i="34"/>
  <c r="BB51" i="34"/>
  <c r="BA51" i="34"/>
  <c r="AZ51" i="34"/>
  <c r="AY51" i="34"/>
  <c r="AU51" i="34"/>
  <c r="AT51" i="34"/>
  <c r="AS51" i="34"/>
  <c r="AR51" i="34"/>
  <c r="AQ51" i="34"/>
  <c r="AP51" i="34"/>
  <c r="AO51" i="34"/>
  <c r="AN51" i="34"/>
  <c r="AW51" i="34"/>
  <c r="AM51" i="34"/>
  <c r="AL51" i="34"/>
  <c r="AK51" i="34"/>
  <c r="AJ51" i="34"/>
  <c r="AF51" i="34"/>
  <c r="AE51" i="34"/>
  <c r="AD51" i="34"/>
  <c r="AC51" i="34"/>
  <c r="AB51" i="34"/>
  <c r="AA51" i="34"/>
  <c r="Z51" i="34"/>
  <c r="Y51" i="34"/>
  <c r="X51" i="34"/>
  <c r="W51" i="34"/>
  <c r="V51" i="34"/>
  <c r="AH51" i="34"/>
  <c r="U51" i="34"/>
  <c r="E51" i="34"/>
  <c r="F51" i="34"/>
  <c r="BJ50" i="34"/>
  <c r="BI50" i="34"/>
  <c r="BH50" i="34"/>
  <c r="BG50" i="34"/>
  <c r="BF50" i="34"/>
  <c r="BE50" i="34"/>
  <c r="BD50" i="34"/>
  <c r="BC50" i="34"/>
  <c r="BB50" i="34"/>
  <c r="BA50" i="34"/>
  <c r="AZ50" i="34"/>
  <c r="AY50" i="34"/>
  <c r="BL50" i="34"/>
  <c r="AU50" i="34"/>
  <c r="AT50" i="34"/>
  <c r="AS50" i="34"/>
  <c r="AR50" i="34"/>
  <c r="AQ50" i="34"/>
  <c r="AP50" i="34"/>
  <c r="AO50" i="34"/>
  <c r="AN50" i="34"/>
  <c r="AM50" i="34"/>
  <c r="AL50" i="34"/>
  <c r="AK50" i="34"/>
  <c r="AJ50" i="34"/>
  <c r="AW50" i="34"/>
  <c r="AF50" i="34"/>
  <c r="AH50" i="34"/>
  <c r="AE50" i="34"/>
  <c r="AD50" i="34"/>
  <c r="AC50" i="34"/>
  <c r="AB50" i="34"/>
  <c r="AA50" i="34"/>
  <c r="Z50" i="34"/>
  <c r="Y50" i="34"/>
  <c r="X50" i="34"/>
  <c r="W50" i="34"/>
  <c r="V50" i="34"/>
  <c r="U50" i="34"/>
  <c r="F50" i="34"/>
  <c r="E50" i="34"/>
  <c r="BJ49" i="34"/>
  <c r="BI49" i="34"/>
  <c r="BL49" i="34"/>
  <c r="BH49" i="34"/>
  <c r="BG49" i="34"/>
  <c r="BF49" i="34"/>
  <c r="BE49" i="34"/>
  <c r="BD49" i="34"/>
  <c r="BC49" i="34"/>
  <c r="BB49" i="34"/>
  <c r="BA49" i="34"/>
  <c r="AZ49" i="34"/>
  <c r="AY49" i="34"/>
  <c r="AU49" i="34"/>
  <c r="AT49" i="34"/>
  <c r="AS49" i="34"/>
  <c r="AR49" i="34"/>
  <c r="AQ49" i="34"/>
  <c r="AW49" i="34"/>
  <c r="AP49" i="34"/>
  <c r="AO49" i="34"/>
  <c r="AN49" i="34"/>
  <c r="AM49" i="34"/>
  <c r="AL49" i="34"/>
  <c r="AK49" i="34"/>
  <c r="AJ49" i="34"/>
  <c r="AF49" i="34"/>
  <c r="AE49" i="34"/>
  <c r="AD49" i="34"/>
  <c r="AC49" i="34"/>
  <c r="AB49" i="34"/>
  <c r="AA49" i="34"/>
  <c r="Z49" i="34"/>
  <c r="Y49" i="34"/>
  <c r="X49" i="34"/>
  <c r="W49" i="34"/>
  <c r="V49" i="34"/>
  <c r="U49" i="34"/>
  <c r="AH49" i="34"/>
  <c r="E49" i="34"/>
  <c r="F49" i="34"/>
  <c r="BJ48" i="34"/>
  <c r="BI48" i="34"/>
  <c r="BH48" i="34"/>
  <c r="BG48" i="34"/>
  <c r="BF48" i="34"/>
  <c r="BE48" i="34"/>
  <c r="BD48" i="34"/>
  <c r="BC48" i="34"/>
  <c r="BB48" i="34"/>
  <c r="BA48" i="34"/>
  <c r="BL48" i="34"/>
  <c r="AZ48" i="34"/>
  <c r="AY48" i="34"/>
  <c r="AU48" i="34"/>
  <c r="AT48" i="34"/>
  <c r="AS48" i="34"/>
  <c r="AR48" i="34"/>
  <c r="AQ48" i="34"/>
  <c r="AP48" i="34"/>
  <c r="AO48" i="34"/>
  <c r="AN48" i="34"/>
  <c r="AM48" i="34"/>
  <c r="AL48" i="34"/>
  <c r="AK48" i="34"/>
  <c r="AJ48" i="34"/>
  <c r="AW48" i="34"/>
  <c r="AF48" i="34"/>
  <c r="AE48" i="34"/>
  <c r="AD48" i="34"/>
  <c r="AC48" i="34"/>
  <c r="AB48" i="34"/>
  <c r="AA48" i="34"/>
  <c r="Z48" i="34"/>
  <c r="Y48" i="34"/>
  <c r="X48" i="34"/>
  <c r="W48" i="34"/>
  <c r="V48" i="34"/>
  <c r="AH48" i="34"/>
  <c r="U48" i="34"/>
  <c r="E48" i="34"/>
  <c r="F48" i="34"/>
  <c r="BL47" i="34"/>
  <c r="BJ47" i="34"/>
  <c r="BI47" i="34"/>
  <c r="BH47" i="34"/>
  <c r="BG47" i="34"/>
  <c r="BF47" i="34"/>
  <c r="BE47" i="34"/>
  <c r="BD47" i="34"/>
  <c r="BC47" i="34"/>
  <c r="BB47" i="34"/>
  <c r="BA47" i="34"/>
  <c r="AZ47" i="34"/>
  <c r="AY47" i="34"/>
  <c r="AY73" i="34"/>
  <c r="AU47" i="34"/>
  <c r="AT47" i="34"/>
  <c r="AT73" i="34"/>
  <c r="AS47" i="34"/>
  <c r="AR47" i="34"/>
  <c r="AW47" i="34"/>
  <c r="AQ47" i="34"/>
  <c r="AP47" i="34"/>
  <c r="AO47" i="34"/>
  <c r="AN47" i="34"/>
  <c r="AM47" i="34"/>
  <c r="AL47" i="34"/>
  <c r="AK47" i="34"/>
  <c r="AJ47" i="34"/>
  <c r="AF47" i="34"/>
  <c r="AE47" i="34"/>
  <c r="AE73" i="34"/>
  <c r="AD47" i="34"/>
  <c r="AC47" i="34"/>
  <c r="AB47" i="34"/>
  <c r="AB73" i="34"/>
  <c r="AA47" i="34"/>
  <c r="Z47" i="34"/>
  <c r="AH47" i="34"/>
  <c r="Y47" i="34"/>
  <c r="X47" i="34"/>
  <c r="W47" i="34"/>
  <c r="V47" i="34"/>
  <c r="U47" i="34"/>
  <c r="F47" i="34"/>
  <c r="E47" i="34"/>
  <c r="BJ46" i="34"/>
  <c r="BJ73" i="34"/>
  <c r="BI46" i="34"/>
  <c r="BI73" i="34"/>
  <c r="BH46" i="34"/>
  <c r="BH73" i="34"/>
  <c r="BG46" i="34"/>
  <c r="BG73" i="34"/>
  <c r="BF46" i="34"/>
  <c r="BF73" i="34"/>
  <c r="BE46" i="34"/>
  <c r="BE73" i="34"/>
  <c r="BD46" i="34"/>
  <c r="BD73" i="34"/>
  <c r="BC46" i="34"/>
  <c r="BB46" i="34"/>
  <c r="BB73" i="34"/>
  <c r="BA46" i="34"/>
  <c r="BL46" i="34"/>
  <c r="AZ46" i="34"/>
  <c r="AZ73" i="34"/>
  <c r="AY46" i="34"/>
  <c r="AU46" i="34"/>
  <c r="AU73" i="34"/>
  <c r="AT46" i="34"/>
  <c r="AS46" i="34"/>
  <c r="AS73" i="34"/>
  <c r="AR46" i="34"/>
  <c r="AR73" i="34"/>
  <c r="AQ46" i="34"/>
  <c r="AQ73" i="34"/>
  <c r="AP46" i="34"/>
  <c r="AP73" i="34"/>
  <c r="AO46" i="34"/>
  <c r="AO73" i="34"/>
  <c r="AN46" i="34"/>
  <c r="AN73" i="34"/>
  <c r="AM46" i="34"/>
  <c r="AM73" i="34"/>
  <c r="AL46" i="34"/>
  <c r="AL73" i="34"/>
  <c r="AK46" i="34"/>
  <c r="AW46" i="34"/>
  <c r="AJ46" i="34"/>
  <c r="AJ73" i="34"/>
  <c r="AF46" i="34"/>
  <c r="AF73" i="34"/>
  <c r="AE46" i="34"/>
  <c r="AD46" i="34"/>
  <c r="AD73" i="34"/>
  <c r="AC46" i="34"/>
  <c r="AC73" i="34"/>
  <c r="AB46" i="34"/>
  <c r="AA46" i="34"/>
  <c r="AA73" i="34"/>
  <c r="Z46" i="34"/>
  <c r="Z73" i="34"/>
  <c r="Y46" i="34"/>
  <c r="Y73" i="34"/>
  <c r="X46" i="34"/>
  <c r="X73" i="34"/>
  <c r="W46" i="34"/>
  <c r="W73" i="34"/>
  <c r="V46" i="34"/>
  <c r="V73" i="34"/>
  <c r="U46" i="34"/>
  <c r="AH46" i="34"/>
  <c r="F46" i="34"/>
  <c r="E46" i="34"/>
  <c r="W10" i="25"/>
  <c r="Y10" i="25"/>
  <c r="Y15" i="25"/>
  <c r="AQ44" i="31"/>
  <c r="AT44" i="31"/>
  <c r="AZ8" i="38"/>
  <c r="BA8" i="38"/>
  <c r="BB8" i="38"/>
  <c r="BC8" i="38"/>
  <c r="BD8" i="38"/>
  <c r="BE8" i="38"/>
  <c r="BF8" i="38"/>
  <c r="BG8" i="38"/>
  <c r="BH8" i="38"/>
  <c r="BI8" i="38"/>
  <c r="BJ8" i="38"/>
  <c r="AY8" i="38"/>
  <c r="U11" i="38"/>
  <c r="AY5" i="38"/>
  <c r="BJ5" i="38"/>
  <c r="AZ5" i="38"/>
  <c r="BA5" i="38"/>
  <c r="BB5" i="38"/>
  <c r="BC5" i="38"/>
  <c r="BD5" i="38"/>
  <c r="BE5" i="38"/>
  <c r="BF5" i="38"/>
  <c r="BG5" i="38"/>
  <c r="BH5" i="38"/>
  <c r="BI5" i="38"/>
  <c r="AQ7" i="38"/>
  <c r="AQ9" i="38"/>
  <c r="AH3" i="38"/>
  <c r="AP7" i="38"/>
  <c r="AP9" i="38"/>
  <c r="BB6" i="38"/>
  <c r="BF4" i="38"/>
  <c r="AZ3" i="38"/>
  <c r="X9" i="38"/>
  <c r="AH9" i="38"/>
  <c r="AS8" i="38"/>
  <c r="AS9" i="38"/>
  <c r="AM7" i="38"/>
  <c r="AY6" i="38"/>
  <c r="AR8" i="38"/>
  <c r="AR9" i="38"/>
  <c r="AL7" i="38"/>
  <c r="AW6" i="38"/>
  <c r="BB4" i="38"/>
  <c r="AN9" i="38"/>
  <c r="AQ8" i="38"/>
  <c r="AK7" i="38"/>
  <c r="AK9" i="38"/>
  <c r="F7" i="38"/>
  <c r="BA4" i="38"/>
  <c r="AH4" i="38"/>
  <c r="AZ4" i="38"/>
  <c r="BL4" i="38"/>
  <c r="BJ3" i="38"/>
  <c r="AO8" i="38"/>
  <c r="AO9" i="38"/>
  <c r="BI3" i="38"/>
  <c r="AN8" i="38"/>
  <c r="BJ6" i="38"/>
  <c r="BH3" i="38"/>
  <c r="AJ9" i="38"/>
  <c r="AM8" i="38"/>
  <c r="AM9" i="38"/>
  <c r="BI6" i="38"/>
  <c r="BG3" i="38"/>
  <c r="AL8" i="38"/>
  <c r="AL9" i="38"/>
  <c r="BH6" i="38"/>
  <c r="BF3" i="38"/>
  <c r="AK8" i="38"/>
  <c r="AW8" i="38"/>
  <c r="AU7" i="38"/>
  <c r="AU9" i="38"/>
  <c r="BG6" i="38"/>
  <c r="AT7" i="38"/>
  <c r="AT9" i="38"/>
  <c r="BF6" i="38"/>
  <c r="AS7" i="38"/>
  <c r="BE6" i="38"/>
  <c r="AH69" i="37"/>
  <c r="BL69" i="37"/>
  <c r="AW42" i="37"/>
  <c r="AW69" i="37"/>
  <c r="AL69" i="37"/>
  <c r="U69" i="37"/>
  <c r="BF69" i="37"/>
  <c r="BL73" i="34"/>
  <c r="AW73" i="34"/>
  <c r="AH73" i="34"/>
  <c r="U73" i="34"/>
  <c r="BA73" i="34"/>
  <c r="W16" i="25"/>
  <c r="N38" i="25"/>
  <c r="V16" i="25"/>
  <c r="BJ7" i="38"/>
  <c r="BF7" i="38"/>
  <c r="BF9" i="38"/>
  <c r="AY7" i="38"/>
  <c r="AZ7" i="38"/>
  <c r="AZ9" i="38"/>
  <c r="BA7" i="38"/>
  <c r="BB7" i="38"/>
  <c r="BB9" i="38"/>
  <c r="BC7" i="38"/>
  <c r="BC9" i="38"/>
  <c r="BD7" i="38"/>
  <c r="BD9" i="38"/>
  <c r="BE7" i="38"/>
  <c r="BE9" i="38"/>
  <c r="BG7" i="38"/>
  <c r="BG9" i="38"/>
  <c r="BH7" i="38"/>
  <c r="BI7" i="38"/>
  <c r="BL5" i="38"/>
  <c r="AD11" i="38"/>
  <c r="AW7" i="38"/>
  <c r="AW9" i="38"/>
  <c r="BH9" i="38"/>
  <c r="BL8" i="38"/>
  <c r="BJ9" i="38"/>
  <c r="BL3" i="38"/>
  <c r="BA9" i="38"/>
  <c r="BL6" i="38"/>
  <c r="BI9" i="38"/>
  <c r="X16" i="25"/>
  <c r="X38" i="25"/>
  <c r="V38" i="25"/>
  <c r="Y16" i="25"/>
  <c r="Y38" i="25"/>
  <c r="W38" i="25"/>
  <c r="BL7" i="38"/>
  <c r="BL9" i="38"/>
  <c r="AH10" i="38"/>
  <c r="AY9" i="38"/>
  <c r="AC147" i="18"/>
  <c r="AB147" i="18"/>
  <c r="AA147" i="18"/>
  <c r="Z147" i="18"/>
  <c r="Y147" i="18"/>
  <c r="X147" i="18"/>
  <c r="W147" i="18"/>
  <c r="V147" i="18"/>
  <c r="U147" i="18"/>
  <c r="T147" i="18"/>
  <c r="S147" i="18"/>
  <c r="AC145" i="18"/>
  <c r="AB145" i="18"/>
  <c r="AA145" i="18"/>
  <c r="Z145" i="18"/>
  <c r="Y145" i="18"/>
  <c r="X145" i="18"/>
  <c r="W145" i="18"/>
  <c r="V145" i="18"/>
  <c r="U145" i="18"/>
  <c r="T145" i="18"/>
  <c r="S145" i="18"/>
  <c r="W143" i="18"/>
  <c r="V143" i="18"/>
  <c r="U143" i="18"/>
  <c r="T143" i="18"/>
  <c r="S143" i="18"/>
  <c r="AC141" i="18"/>
  <c r="AB141" i="18"/>
  <c r="AA141" i="18"/>
  <c r="Z141" i="18"/>
  <c r="Y141" i="18"/>
  <c r="X141" i="18"/>
  <c r="W141" i="18"/>
  <c r="V141" i="18"/>
  <c r="U141" i="18"/>
  <c r="T141" i="18"/>
  <c r="S141" i="18"/>
  <c r="W139" i="18"/>
  <c r="V139" i="18"/>
  <c r="U139" i="18"/>
  <c r="T139" i="18"/>
  <c r="S139" i="18"/>
  <c r="AC137" i="18"/>
  <c r="AB137" i="18"/>
  <c r="AA137" i="18"/>
  <c r="Z137" i="18"/>
  <c r="Y137" i="18"/>
  <c r="X137" i="18"/>
  <c r="W137" i="18"/>
  <c r="V137" i="18"/>
  <c r="U137" i="18"/>
  <c r="T137" i="18"/>
  <c r="S137" i="18"/>
  <c r="R147" i="18"/>
  <c r="R145" i="18"/>
  <c r="R143" i="18"/>
  <c r="R141" i="18"/>
  <c r="R139" i="18"/>
  <c r="R137" i="18"/>
  <c r="AC135" i="18"/>
  <c r="AB135" i="18"/>
  <c r="AA135" i="18"/>
  <c r="Z135" i="18"/>
  <c r="Y135" i="18"/>
  <c r="X135" i="18"/>
  <c r="W135" i="18"/>
  <c r="V135" i="18"/>
  <c r="U135" i="18"/>
  <c r="T135" i="18"/>
  <c r="S135" i="18"/>
  <c r="R135" i="18"/>
  <c r="Z133" i="18"/>
  <c r="Y133" i="18"/>
  <c r="X133" i="18"/>
  <c r="W133" i="18"/>
  <c r="V133" i="18"/>
  <c r="U133" i="18"/>
  <c r="T133" i="18"/>
  <c r="S133" i="18"/>
  <c r="E3" i="37"/>
  <c r="AN3" i="37"/>
  <c r="F3" i="37"/>
  <c r="U3" i="37"/>
  <c r="V3" i="37"/>
  <c r="W3" i="37"/>
  <c r="X3" i="37"/>
  <c r="Y3" i="37"/>
  <c r="Z3" i="37"/>
  <c r="AA3" i="37"/>
  <c r="AB3" i="37"/>
  <c r="AC3" i="37"/>
  <c r="AD3" i="37"/>
  <c r="AE3" i="37"/>
  <c r="AF3" i="37"/>
  <c r="AJ3" i="37"/>
  <c r="AK3" i="37"/>
  <c r="AL3" i="37"/>
  <c r="AM3" i="37"/>
  <c r="AR3" i="37"/>
  <c r="BB3" i="37"/>
  <c r="BD3" i="37"/>
  <c r="BE3" i="37"/>
  <c r="E4" i="37"/>
  <c r="AJ4" i="37"/>
  <c r="F4" i="37"/>
  <c r="AY4" i="37"/>
  <c r="U4" i="37"/>
  <c r="V4" i="37"/>
  <c r="W4" i="37"/>
  <c r="X4" i="37"/>
  <c r="Y4" i="37"/>
  <c r="Z4" i="37"/>
  <c r="AA4" i="37"/>
  <c r="AB4" i="37"/>
  <c r="AC4" i="37"/>
  <c r="AD4" i="37"/>
  <c r="AE4" i="37"/>
  <c r="AF4" i="37"/>
  <c r="AK4" i="37"/>
  <c r="AL4" i="37"/>
  <c r="AO4" i="37"/>
  <c r="AP4" i="37"/>
  <c r="AQ4" i="37"/>
  <c r="AR4" i="37"/>
  <c r="AS4" i="37"/>
  <c r="AT4" i="37"/>
  <c r="AU4" i="37"/>
  <c r="AZ4" i="37"/>
  <c r="BA4" i="37"/>
  <c r="BD4" i="37"/>
  <c r="BG4" i="37"/>
  <c r="BH4" i="37"/>
  <c r="BI4" i="37"/>
  <c r="BJ4" i="37"/>
  <c r="E5" i="37"/>
  <c r="AK5" i="37"/>
  <c r="U5" i="37"/>
  <c r="V5" i="37"/>
  <c r="W5" i="37"/>
  <c r="X5" i="37"/>
  <c r="Y5" i="37"/>
  <c r="Z5" i="37"/>
  <c r="AA5" i="37"/>
  <c r="AB5" i="37"/>
  <c r="AC5" i="37"/>
  <c r="AD5" i="37"/>
  <c r="AE5" i="37"/>
  <c r="AF5" i="37"/>
  <c r="E6" i="37"/>
  <c r="AU6" i="37"/>
  <c r="U6" i="37"/>
  <c r="V6" i="37"/>
  <c r="W6" i="37"/>
  <c r="X6" i="37"/>
  <c r="Y6" i="37"/>
  <c r="Z6" i="37"/>
  <c r="AA6" i="37"/>
  <c r="AB6" i="37"/>
  <c r="AC6" i="37"/>
  <c r="AD6" i="37"/>
  <c r="AE6" i="37"/>
  <c r="AF6" i="37"/>
  <c r="AJ6" i="37"/>
  <c r="AK6" i="37"/>
  <c r="AM6" i="37"/>
  <c r="AN6" i="37"/>
  <c r="AO6" i="37"/>
  <c r="AP6" i="37"/>
  <c r="AQ6" i="37"/>
  <c r="AR6" i="37"/>
  <c r="AS6" i="37"/>
  <c r="AT6" i="37"/>
  <c r="E7" i="37"/>
  <c r="AJ7" i="37"/>
  <c r="U7" i="37"/>
  <c r="V7" i="37"/>
  <c r="W7" i="37"/>
  <c r="X7" i="37"/>
  <c r="Y7" i="37"/>
  <c r="Z7" i="37"/>
  <c r="AA7" i="37"/>
  <c r="AB7" i="37"/>
  <c r="AC7" i="37"/>
  <c r="AD7" i="37"/>
  <c r="AE7" i="37"/>
  <c r="AF7" i="37"/>
  <c r="AH7" i="37"/>
  <c r="AK7" i="37"/>
  <c r="AM7" i="37"/>
  <c r="AN7" i="37"/>
  <c r="AU7" i="37"/>
  <c r="E8" i="37"/>
  <c r="AQ8" i="37"/>
  <c r="F8" i="37"/>
  <c r="BI8" i="37"/>
  <c r="U8" i="37"/>
  <c r="V8" i="37"/>
  <c r="W8" i="37"/>
  <c r="X8" i="37"/>
  <c r="Y8" i="37"/>
  <c r="Z8" i="37"/>
  <c r="AA8" i="37"/>
  <c r="AB8" i="37"/>
  <c r="AC8" i="37"/>
  <c r="AD8" i="37"/>
  <c r="AE8" i="37"/>
  <c r="AF8" i="37"/>
  <c r="AK8" i="37"/>
  <c r="AL8" i="37"/>
  <c r="AM8" i="37"/>
  <c r="AN8" i="37"/>
  <c r="AO8" i="37"/>
  <c r="AP8" i="37"/>
  <c r="AR8" i="37"/>
  <c r="AT8" i="37"/>
  <c r="AU8" i="37"/>
  <c r="BD8" i="37"/>
  <c r="BE8" i="37"/>
  <c r="BF8" i="37"/>
  <c r="BG8" i="37"/>
  <c r="BH8" i="37"/>
  <c r="E9" i="37"/>
  <c r="AJ9" i="37"/>
  <c r="F9" i="37"/>
  <c r="AZ9" i="37"/>
  <c r="U9" i="37"/>
  <c r="V9" i="37"/>
  <c r="W9" i="37"/>
  <c r="X9" i="37"/>
  <c r="Y9" i="37"/>
  <c r="Z9" i="37"/>
  <c r="AA9" i="37"/>
  <c r="AB9" i="37"/>
  <c r="AC9" i="37"/>
  <c r="AD9" i="37"/>
  <c r="AE9" i="37"/>
  <c r="AF9" i="37"/>
  <c r="AK9" i="37"/>
  <c r="AL9" i="37"/>
  <c r="AS9" i="37"/>
  <c r="AT9" i="37"/>
  <c r="AU9" i="37"/>
  <c r="AY9" i="37"/>
  <c r="BD9" i="37"/>
  <c r="E10" i="37"/>
  <c r="U10" i="37"/>
  <c r="AH10" i="37"/>
  <c r="V10" i="37"/>
  <c r="W10" i="37"/>
  <c r="X10" i="37"/>
  <c r="Y10" i="37"/>
  <c r="Z10" i="37"/>
  <c r="AA10" i="37"/>
  <c r="AB10" i="37"/>
  <c r="AC10" i="37"/>
  <c r="AD10" i="37"/>
  <c r="AE10" i="37"/>
  <c r="AF10" i="37"/>
  <c r="AK10" i="37"/>
  <c r="AM10" i="37"/>
  <c r="AN10" i="37"/>
  <c r="E11" i="37"/>
  <c r="AN11" i="37"/>
  <c r="F11" i="37"/>
  <c r="AZ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J11" i="37"/>
  <c r="AK11" i="37"/>
  <c r="AL11" i="37"/>
  <c r="AM11" i="37"/>
  <c r="AP11" i="37"/>
  <c r="AQ11" i="37"/>
  <c r="AR11" i="37"/>
  <c r="AS11" i="37"/>
  <c r="AT11" i="37"/>
  <c r="AU11" i="37"/>
  <c r="AY11" i="37"/>
  <c r="BA11" i="37"/>
  <c r="BB11" i="37"/>
  <c r="BD11" i="37"/>
  <c r="BE11" i="37"/>
  <c r="BH11" i="37"/>
  <c r="BI11" i="37"/>
  <c r="BJ11" i="37"/>
  <c r="E12" i="37"/>
  <c r="F12" i="37"/>
  <c r="U12" i="37"/>
  <c r="V12" i="37"/>
  <c r="W12" i="37"/>
  <c r="X12" i="37"/>
  <c r="Y12" i="37"/>
  <c r="AH12" i="37"/>
  <c r="Z12" i="37"/>
  <c r="AA12" i="37"/>
  <c r="AB12" i="37"/>
  <c r="AC12" i="37"/>
  <c r="AD12" i="37"/>
  <c r="AE12" i="37"/>
  <c r="AF12" i="37"/>
  <c r="AL12" i="37"/>
  <c r="E13" i="37"/>
  <c r="AJ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K13" i="37"/>
  <c r="AN13" i="37"/>
  <c r="AO13" i="37"/>
  <c r="AP13" i="37"/>
  <c r="AQ13" i="37"/>
  <c r="AR13" i="37"/>
  <c r="AS13" i="37"/>
  <c r="AT13" i="37"/>
  <c r="AU13" i="37"/>
  <c r="E14" i="37"/>
  <c r="AM14" i="37"/>
  <c r="F14" i="37"/>
  <c r="BC14" i="37"/>
  <c r="U14" i="37"/>
  <c r="V14" i="37"/>
  <c r="W14" i="37"/>
  <c r="AH14" i="37"/>
  <c r="X14" i="37"/>
  <c r="Y14" i="37"/>
  <c r="Z14" i="37"/>
  <c r="AA14" i="37"/>
  <c r="AB14" i="37"/>
  <c r="AC14" i="37"/>
  <c r="AD14" i="37"/>
  <c r="AE14" i="37"/>
  <c r="AF14" i="37"/>
  <c r="AJ14" i="37"/>
  <c r="AK14" i="37"/>
  <c r="AL14" i="37"/>
  <c r="AN14" i="37"/>
  <c r="AO14" i="37"/>
  <c r="AR14" i="37"/>
  <c r="AU14" i="37"/>
  <c r="AY14" i="37"/>
  <c r="AZ14" i="37"/>
  <c r="BA14" i="37"/>
  <c r="BB14" i="37"/>
  <c r="BD14" i="37"/>
  <c r="BF14" i="37"/>
  <c r="BG14" i="37"/>
  <c r="E15" i="37"/>
  <c r="AT15" i="37"/>
  <c r="F15" i="37"/>
  <c r="BJ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J15" i="37"/>
  <c r="AK15" i="37"/>
  <c r="AL15" i="37"/>
  <c r="AM15" i="37"/>
  <c r="AN15" i="37"/>
  <c r="AW15" i="37"/>
  <c r="AO15" i="37"/>
  <c r="AP15" i="37"/>
  <c r="AQ15" i="37"/>
  <c r="AR15" i="37"/>
  <c r="AS15" i="37"/>
  <c r="AU15" i="37"/>
  <c r="BE15" i="37"/>
  <c r="BF15" i="37"/>
  <c r="BG15" i="37"/>
  <c r="BH15" i="37"/>
  <c r="BI15" i="37"/>
  <c r="E16" i="37"/>
  <c r="F16" i="37"/>
  <c r="BA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J16" i="37"/>
  <c r="AK16" i="37"/>
  <c r="AL16" i="37"/>
  <c r="AM16" i="37"/>
  <c r="AW16" i="37"/>
  <c r="AN16" i="37"/>
  <c r="AO16" i="37"/>
  <c r="AP16" i="37"/>
  <c r="AQ16" i="37"/>
  <c r="AR16" i="37"/>
  <c r="AS16" i="37"/>
  <c r="AT16" i="37"/>
  <c r="AU16" i="37"/>
  <c r="AY16" i="37"/>
  <c r="AZ16" i="37"/>
  <c r="BD16" i="37"/>
  <c r="BE16" i="37"/>
  <c r="E17" i="37"/>
  <c r="AP17" i="37"/>
  <c r="F17" i="37"/>
  <c r="BD17" i="37"/>
  <c r="U17" i="37"/>
  <c r="AH17" i="37"/>
  <c r="V17" i="37"/>
  <c r="W17" i="37"/>
  <c r="X17" i="37"/>
  <c r="Y17" i="37"/>
  <c r="Z17" i="37"/>
  <c r="AA17" i="37"/>
  <c r="AB17" i="37"/>
  <c r="AC17" i="37"/>
  <c r="AD17" i="37"/>
  <c r="AE17" i="37"/>
  <c r="AF17" i="37"/>
  <c r="AL17" i="37"/>
  <c r="AM17" i="37"/>
  <c r="AN17" i="37"/>
  <c r="AO17" i="37"/>
  <c r="AT17" i="37"/>
  <c r="E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T18" i="37"/>
  <c r="AU18" i="37"/>
  <c r="E19" i="37"/>
  <c r="F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J19" i="37"/>
  <c r="AK19" i="37"/>
  <c r="AL19" i="37"/>
  <c r="AM19" i="37"/>
  <c r="AR19" i="37"/>
  <c r="BB19" i="37"/>
  <c r="BC19" i="37"/>
  <c r="BD19" i="37"/>
  <c r="BE19" i="37"/>
  <c r="BJ19" i="37"/>
  <c r="E20" i="37"/>
  <c r="AJ20" i="37"/>
  <c r="F20" i="37"/>
  <c r="AY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H20" i="37"/>
  <c r="AK20" i="37"/>
  <c r="AL20" i="37"/>
  <c r="AO20" i="37"/>
  <c r="AP20" i="37"/>
  <c r="AQ20" i="37"/>
  <c r="AR20" i="37"/>
  <c r="AS20" i="37"/>
  <c r="AT20" i="37"/>
  <c r="AU20" i="37"/>
  <c r="AZ20" i="37"/>
  <c r="BA20" i="37"/>
  <c r="BD20" i="37"/>
  <c r="BG20" i="37"/>
  <c r="BH20" i="37"/>
  <c r="BI20" i="37"/>
  <c r="BJ20" i="37"/>
  <c r="E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H21" i="37"/>
  <c r="AJ21" i="37"/>
  <c r="AK21" i="37"/>
  <c r="AP21" i="37"/>
  <c r="E22" i="37"/>
  <c r="AU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J22" i="37"/>
  <c r="AK22" i="37"/>
  <c r="AL22" i="37"/>
  <c r="AM22" i="37"/>
  <c r="AN22" i="37"/>
  <c r="AO22" i="37"/>
  <c r="AP22" i="37"/>
  <c r="AQ22" i="37"/>
  <c r="AR22" i="37"/>
  <c r="AS22" i="37"/>
  <c r="AT22" i="37"/>
  <c r="E23" i="37"/>
  <c r="AJ23" i="37"/>
  <c r="U23" i="37"/>
  <c r="V23" i="37"/>
  <c r="AH23" i="37"/>
  <c r="W23" i="37"/>
  <c r="X23" i="37"/>
  <c r="Y23" i="37"/>
  <c r="Z23" i="37"/>
  <c r="AA23" i="37"/>
  <c r="AB23" i="37"/>
  <c r="AC23" i="37"/>
  <c r="AD23" i="37"/>
  <c r="AE23" i="37"/>
  <c r="AF23" i="37"/>
  <c r="AK23" i="37"/>
  <c r="AM23" i="37"/>
  <c r="AN23" i="37"/>
  <c r="AU23" i="37"/>
  <c r="E24" i="37"/>
  <c r="AQ24" i="37"/>
  <c r="F24" i="37"/>
  <c r="BI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K24" i="37"/>
  <c r="AL24" i="37"/>
  <c r="AM24" i="37"/>
  <c r="AN24" i="37"/>
  <c r="AO24" i="37"/>
  <c r="AP24" i="37"/>
  <c r="AR24" i="37"/>
  <c r="AT24" i="37"/>
  <c r="AU24" i="37"/>
  <c r="BD24" i="37"/>
  <c r="BE24" i="37"/>
  <c r="BF24" i="37"/>
  <c r="BG24" i="37"/>
  <c r="BH24" i="37"/>
  <c r="E25" i="37"/>
  <c r="AJ25" i="37"/>
  <c r="F25" i="37"/>
  <c r="U25" i="37"/>
  <c r="V25" i="37"/>
  <c r="W25" i="37"/>
  <c r="X25" i="37"/>
  <c r="Y25" i="37"/>
  <c r="Z25" i="37"/>
  <c r="AA25" i="37"/>
  <c r="AH25" i="37"/>
  <c r="AB25" i="37"/>
  <c r="AC25" i="37"/>
  <c r="AD25" i="37"/>
  <c r="AE25" i="37"/>
  <c r="AF25" i="37"/>
  <c r="AK25" i="37"/>
  <c r="AL25" i="37"/>
  <c r="AS25" i="37"/>
  <c r="AT25" i="37"/>
  <c r="AU25" i="37"/>
  <c r="AY25" i="37"/>
  <c r="BD25" i="37"/>
  <c r="E26" i="37"/>
  <c r="F26" i="37"/>
  <c r="U26" i="37"/>
  <c r="AH26" i="37"/>
  <c r="V26" i="37"/>
  <c r="W26" i="37"/>
  <c r="X26" i="37"/>
  <c r="Y26" i="37"/>
  <c r="Z26" i="37"/>
  <c r="AA26" i="37"/>
  <c r="AB26" i="37"/>
  <c r="AC26" i="37"/>
  <c r="AD26" i="37"/>
  <c r="AE26" i="37"/>
  <c r="AF26" i="37"/>
  <c r="AM26" i="37"/>
  <c r="AN26" i="37"/>
  <c r="AS26" i="37"/>
  <c r="E27" i="37"/>
  <c r="F27" i="37"/>
  <c r="AZ27" i="37"/>
  <c r="U27" i="37"/>
  <c r="V27" i="37"/>
  <c r="W27" i="37"/>
  <c r="X27" i="37"/>
  <c r="Y27" i="37"/>
  <c r="Z27" i="37"/>
  <c r="AA27" i="37"/>
  <c r="AB27" i="37"/>
  <c r="AC27" i="37"/>
  <c r="AD27" i="37"/>
  <c r="AE27" i="37"/>
  <c r="AF27" i="37"/>
  <c r="AJ27" i="37"/>
  <c r="AK27" i="37"/>
  <c r="AL27" i="37"/>
  <c r="AM27" i="37"/>
  <c r="AN27" i="37"/>
  <c r="AO27" i="37"/>
  <c r="AP27" i="37"/>
  <c r="AQ27" i="37"/>
  <c r="AR27" i="37"/>
  <c r="AS27" i="37"/>
  <c r="AT27" i="37"/>
  <c r="AU27" i="37"/>
  <c r="AY27" i="37"/>
  <c r="BA27" i="37"/>
  <c r="BB27" i="37"/>
  <c r="BD27" i="37"/>
  <c r="BE27" i="37"/>
  <c r="BF27" i="37"/>
  <c r="BG27" i="37"/>
  <c r="BH27" i="37"/>
  <c r="BI27" i="37"/>
  <c r="BJ27" i="37"/>
  <c r="E28" i="37"/>
  <c r="F28" i="37"/>
  <c r="BI28" i="37"/>
  <c r="U28" i="37"/>
  <c r="V28" i="37"/>
  <c r="W28" i="37"/>
  <c r="X28" i="37"/>
  <c r="Y28" i="37"/>
  <c r="Y30" i="37"/>
  <c r="Z28" i="37"/>
  <c r="AA28" i="37"/>
  <c r="AB28" i="37"/>
  <c r="AC28" i="37"/>
  <c r="AD28" i="37"/>
  <c r="AE28" i="37"/>
  <c r="AF28" i="37"/>
  <c r="AK28" i="37"/>
  <c r="AL28" i="37"/>
  <c r="AQ28" i="37"/>
  <c r="BA28" i="37"/>
  <c r="BB28" i="37"/>
  <c r="BC28" i="37"/>
  <c r="BD28" i="37"/>
  <c r="E29" i="37"/>
  <c r="AT29" i="37"/>
  <c r="U29" i="37"/>
  <c r="V29" i="37"/>
  <c r="W29" i="37"/>
  <c r="X29" i="37"/>
  <c r="Y29" i="37"/>
  <c r="Z29" i="37"/>
  <c r="AA29" i="37"/>
  <c r="AB29" i="37"/>
  <c r="AC29" i="37"/>
  <c r="AD29" i="37"/>
  <c r="AE29" i="37"/>
  <c r="AF29" i="37"/>
  <c r="AK29" i="37"/>
  <c r="AN29" i="37"/>
  <c r="AO29" i="37"/>
  <c r="AP29" i="37"/>
  <c r="AQ29" i="37"/>
  <c r="AR29" i="37"/>
  <c r="AS29" i="37"/>
  <c r="AU29" i="37"/>
  <c r="B37" i="37"/>
  <c r="E3" i="34"/>
  <c r="F3" i="34"/>
  <c r="BC3" i="34"/>
  <c r="U3" i="34"/>
  <c r="U29" i="34"/>
  <c r="V3" i="34"/>
  <c r="V29" i="34"/>
  <c r="W3" i="34"/>
  <c r="W29" i="34"/>
  <c r="X3" i="34"/>
  <c r="X29" i="34"/>
  <c r="Y3" i="34"/>
  <c r="Y29" i="34"/>
  <c r="Z3" i="34"/>
  <c r="Z29" i="34"/>
  <c r="AA3" i="34"/>
  <c r="AA29" i="34"/>
  <c r="AB3" i="34"/>
  <c r="AC3" i="34"/>
  <c r="AD3" i="34"/>
  <c r="AE3" i="34"/>
  <c r="AF3" i="34"/>
  <c r="AJ3" i="34"/>
  <c r="AW3" i="34"/>
  <c r="AK3" i="34"/>
  <c r="AL3" i="34"/>
  <c r="AM3" i="34"/>
  <c r="AN3" i="34"/>
  <c r="AO3" i="34"/>
  <c r="AP3" i="34"/>
  <c r="AQ3" i="34"/>
  <c r="AR3" i="34"/>
  <c r="AS3" i="34"/>
  <c r="AT3" i="34"/>
  <c r="AU3" i="34"/>
  <c r="AY3" i="34"/>
  <c r="AZ3" i="34"/>
  <c r="BA3" i="34"/>
  <c r="BB3" i="34"/>
  <c r="BL3" i="34"/>
  <c r="BD3" i="34"/>
  <c r="BE3" i="34"/>
  <c r="BF3" i="34"/>
  <c r="BG3" i="34"/>
  <c r="BH3" i="34"/>
  <c r="BI3" i="34"/>
  <c r="BJ3" i="34"/>
  <c r="E4" i="34"/>
  <c r="AR4" i="34"/>
  <c r="F4" i="34"/>
  <c r="BJ4" i="34"/>
  <c r="U4" i="34"/>
  <c r="V4" i="34"/>
  <c r="W4" i="34"/>
  <c r="X4" i="34"/>
  <c r="Y4" i="34"/>
  <c r="Z4" i="34"/>
  <c r="AA4" i="34"/>
  <c r="AB4" i="34"/>
  <c r="AB29" i="34"/>
  <c r="AC4" i="34"/>
  <c r="AD4" i="34"/>
  <c r="AE4" i="34"/>
  <c r="AE29" i="34"/>
  <c r="AF4" i="34"/>
  <c r="AF29" i="34"/>
  <c r="AH4" i="34"/>
  <c r="AJ4" i="34"/>
  <c r="AK4" i="34"/>
  <c r="AL4" i="34"/>
  <c r="AM4" i="34"/>
  <c r="AN4" i="34"/>
  <c r="AO4" i="34"/>
  <c r="AP4" i="34"/>
  <c r="AQ4" i="34"/>
  <c r="AS4" i="34"/>
  <c r="AT4" i="34"/>
  <c r="AU4" i="34"/>
  <c r="AY4" i="34"/>
  <c r="AZ4" i="34"/>
  <c r="BA4" i="34"/>
  <c r="BB4" i="34"/>
  <c r="BD4" i="34"/>
  <c r="BE4" i="34"/>
  <c r="BF4" i="34"/>
  <c r="BG4" i="34"/>
  <c r="BH4" i="34"/>
  <c r="BI4" i="34"/>
  <c r="E5" i="34"/>
  <c r="AJ5" i="34"/>
  <c r="U5" i="34"/>
  <c r="AH5" i="34"/>
  <c r="V5" i="34"/>
  <c r="W5" i="34"/>
  <c r="X5" i="34"/>
  <c r="Y5" i="34"/>
  <c r="Z5" i="34"/>
  <c r="AA5" i="34"/>
  <c r="AB5" i="34"/>
  <c r="AC5" i="34"/>
  <c r="AD5" i="34"/>
  <c r="AE5" i="34"/>
  <c r="AF5" i="34"/>
  <c r="AN5" i="34"/>
  <c r="AO5" i="34"/>
  <c r="AP5" i="34"/>
  <c r="E6" i="34"/>
  <c r="AP6" i="34"/>
  <c r="U6" i="34"/>
  <c r="AH6" i="34"/>
  <c r="V6" i="34"/>
  <c r="W6" i="34"/>
  <c r="X6" i="34"/>
  <c r="Y6" i="34"/>
  <c r="Z6" i="34"/>
  <c r="AA6" i="34"/>
  <c r="AB6" i="34"/>
  <c r="AC6" i="34"/>
  <c r="AD6" i="34"/>
  <c r="AD29" i="34"/>
  <c r="AE6" i="34"/>
  <c r="AF6" i="34"/>
  <c r="AK6" i="34"/>
  <c r="AM6" i="34"/>
  <c r="AO6" i="34"/>
  <c r="AR6" i="34"/>
  <c r="AS6" i="34"/>
  <c r="AT6" i="34"/>
  <c r="AU6" i="34"/>
  <c r="E7" i="34"/>
  <c r="AP7" i="34"/>
  <c r="F7" i="34"/>
  <c r="AY7" i="34"/>
  <c r="U7" i="34"/>
  <c r="AH7" i="34"/>
  <c r="V7" i="34"/>
  <c r="W7" i="34"/>
  <c r="X7" i="34"/>
  <c r="Y7" i="34"/>
  <c r="Z7" i="34"/>
  <c r="AA7" i="34"/>
  <c r="AB7" i="34"/>
  <c r="AC7" i="34"/>
  <c r="AD7" i="34"/>
  <c r="AE7" i="34"/>
  <c r="AF7" i="34"/>
  <c r="AJ7" i="34"/>
  <c r="AK7" i="34"/>
  <c r="AL7" i="34"/>
  <c r="AM7" i="34"/>
  <c r="AN7" i="34"/>
  <c r="AO7" i="34"/>
  <c r="BD7" i="34"/>
  <c r="BE7" i="34"/>
  <c r="BF7" i="34"/>
  <c r="E8" i="34"/>
  <c r="AN8" i="34"/>
  <c r="U8" i="34"/>
  <c r="AH8" i="34"/>
  <c r="V8" i="34"/>
  <c r="W8" i="34"/>
  <c r="X8" i="34"/>
  <c r="Y8" i="34"/>
  <c r="Z8" i="34"/>
  <c r="AA8" i="34"/>
  <c r="AB8" i="34"/>
  <c r="AC8" i="34"/>
  <c r="AC29" i="34"/>
  <c r="AD8" i="34"/>
  <c r="AE8" i="34"/>
  <c r="AF8" i="34"/>
  <c r="AK8" i="34"/>
  <c r="AM8" i="34"/>
  <c r="AP8" i="34"/>
  <c r="AQ8" i="34"/>
  <c r="AR8" i="34"/>
  <c r="AS8" i="34"/>
  <c r="AT8" i="34"/>
  <c r="AU8" i="34"/>
  <c r="E9" i="34"/>
  <c r="AU9" i="34"/>
  <c r="F9" i="34"/>
  <c r="AY9" i="34"/>
  <c r="U9" i="34"/>
  <c r="AH9" i="34"/>
  <c r="V9" i="34"/>
  <c r="W9" i="34"/>
  <c r="X9" i="34"/>
  <c r="Y9" i="34"/>
  <c r="Z9" i="34"/>
  <c r="AA9" i="34"/>
  <c r="AB9" i="34"/>
  <c r="AC9" i="34"/>
  <c r="AD9" i="34"/>
  <c r="AE9" i="34"/>
  <c r="AF9" i="34"/>
  <c r="AK9" i="34"/>
  <c r="AL9" i="34"/>
  <c r="BC9" i="34"/>
  <c r="BD9" i="34"/>
  <c r="E10" i="34"/>
  <c r="F10" i="34"/>
  <c r="U10" i="34"/>
  <c r="V10" i="34"/>
  <c r="AH10" i="34"/>
  <c r="W10" i="34"/>
  <c r="X10" i="34"/>
  <c r="Y10" i="34"/>
  <c r="Z10" i="34"/>
  <c r="AA10" i="34"/>
  <c r="AB10" i="34"/>
  <c r="AC10" i="34"/>
  <c r="AD10" i="34"/>
  <c r="AE10" i="34"/>
  <c r="AF10" i="34"/>
  <c r="AK10" i="34"/>
  <c r="AN10" i="34"/>
  <c r="AQ10" i="34"/>
  <c r="AR10" i="34"/>
  <c r="AS10" i="34"/>
  <c r="E11" i="34"/>
  <c r="AS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H11" i="34"/>
  <c r="AJ11" i="34"/>
  <c r="AK11" i="34"/>
  <c r="AR11" i="34"/>
  <c r="AU11" i="34"/>
  <c r="E12" i="34"/>
  <c r="AJ12" i="34"/>
  <c r="F12" i="34"/>
  <c r="BB12" i="34"/>
  <c r="U12" i="34"/>
  <c r="V12" i="34"/>
  <c r="W12" i="34"/>
  <c r="AH12" i="34"/>
  <c r="X12" i="34"/>
  <c r="Y12" i="34"/>
  <c r="Z12" i="34"/>
  <c r="AA12" i="34"/>
  <c r="AB12" i="34"/>
  <c r="AC12" i="34"/>
  <c r="AD12" i="34"/>
  <c r="AE12" i="34"/>
  <c r="AF12" i="34"/>
  <c r="AK12" i="34"/>
  <c r="AL12" i="34"/>
  <c r="AM12" i="34"/>
  <c r="AN12" i="34"/>
  <c r="AO12" i="34"/>
  <c r="AP12" i="34"/>
  <c r="AQ12" i="34"/>
  <c r="AR12" i="34"/>
  <c r="AT12" i="34"/>
  <c r="AU12" i="34"/>
  <c r="BD12" i="34"/>
  <c r="BG12" i="34"/>
  <c r="BH12" i="34"/>
  <c r="BI12" i="34"/>
  <c r="E13" i="34"/>
  <c r="AQ13" i="34"/>
  <c r="F13" i="34"/>
  <c r="BI13" i="34"/>
  <c r="U13" i="34"/>
  <c r="V13" i="34"/>
  <c r="W13" i="34"/>
  <c r="X13" i="34"/>
  <c r="AH13" i="34"/>
  <c r="Y13" i="34"/>
  <c r="Z13" i="34"/>
  <c r="AA13" i="34"/>
  <c r="AB13" i="34"/>
  <c r="AC13" i="34"/>
  <c r="AD13" i="34"/>
  <c r="AE13" i="34"/>
  <c r="AF13" i="34"/>
  <c r="AK13" i="34"/>
  <c r="AL13" i="34"/>
  <c r="AM13" i="34"/>
  <c r="AN13" i="34"/>
  <c r="AO13" i="34"/>
  <c r="AP13" i="34"/>
  <c r="AS13" i="34"/>
  <c r="AT13" i="34"/>
  <c r="AU13" i="34"/>
  <c r="AY13" i="34"/>
  <c r="AZ13" i="34"/>
  <c r="BA13" i="34"/>
  <c r="BD13" i="34"/>
  <c r="BE13" i="34"/>
  <c r="BF13" i="34"/>
  <c r="BG13" i="34"/>
  <c r="BH13" i="34"/>
  <c r="E14" i="34"/>
  <c r="F14" i="34"/>
  <c r="U14" i="34"/>
  <c r="AH14" i="34"/>
  <c r="V14" i="34"/>
  <c r="W14" i="34"/>
  <c r="X14" i="34"/>
  <c r="Y14" i="34"/>
  <c r="Z14" i="34"/>
  <c r="AA14" i="34"/>
  <c r="AB14" i="34"/>
  <c r="AC14" i="34"/>
  <c r="AD14" i="34"/>
  <c r="AE14" i="34"/>
  <c r="AF14" i="34"/>
  <c r="AJ14" i="34"/>
  <c r="AK14" i="34"/>
  <c r="AM14" i="34"/>
  <c r="AN14" i="34"/>
  <c r="AO14" i="34"/>
  <c r="AP14" i="34"/>
  <c r="E15" i="34"/>
  <c r="AO15" i="34"/>
  <c r="F15" i="34"/>
  <c r="BG15" i="34"/>
  <c r="U15" i="34"/>
  <c r="AH15" i="34"/>
  <c r="V15" i="34"/>
  <c r="W15" i="34"/>
  <c r="X15" i="34"/>
  <c r="Y15" i="34"/>
  <c r="Z15" i="34"/>
  <c r="AA15" i="34"/>
  <c r="AB15" i="34"/>
  <c r="AC15" i="34"/>
  <c r="AD15" i="34"/>
  <c r="AE15" i="34"/>
  <c r="AF15" i="34"/>
  <c r="AK15" i="34"/>
  <c r="AL15" i="34"/>
  <c r="AN15" i="34"/>
  <c r="AQ15" i="34"/>
  <c r="AR15" i="34"/>
  <c r="AS15" i="34"/>
  <c r="AT15" i="34"/>
  <c r="AU15" i="34"/>
  <c r="AY15" i="34"/>
  <c r="BD15" i="34"/>
  <c r="BF15" i="34"/>
  <c r="BI15" i="34"/>
  <c r="BJ15" i="34"/>
  <c r="E16" i="34"/>
  <c r="AJ16" i="34"/>
  <c r="F16" i="34"/>
  <c r="AZ16" i="34"/>
  <c r="U16" i="34"/>
  <c r="AH16" i="34"/>
  <c r="V16" i="34"/>
  <c r="W16" i="34"/>
  <c r="X16" i="34"/>
  <c r="Y16" i="34"/>
  <c r="Z16" i="34"/>
  <c r="AA16" i="34"/>
  <c r="AB16" i="34"/>
  <c r="AC16" i="34"/>
  <c r="AD16" i="34"/>
  <c r="AE16" i="34"/>
  <c r="AF16" i="34"/>
  <c r="AK16" i="34"/>
  <c r="AL16" i="34"/>
  <c r="AM16" i="34"/>
  <c r="BD16" i="34"/>
  <c r="BE16" i="34"/>
  <c r="E17" i="34"/>
  <c r="AM17" i="34"/>
  <c r="F17" i="34"/>
  <c r="BE17" i="34"/>
  <c r="U17" i="34"/>
  <c r="V17" i="34"/>
  <c r="W17" i="34"/>
  <c r="AH17" i="34"/>
  <c r="X17" i="34"/>
  <c r="Y17" i="34"/>
  <c r="Z17" i="34"/>
  <c r="AA17" i="34"/>
  <c r="AB17" i="34"/>
  <c r="AC17" i="34"/>
  <c r="AD17" i="34"/>
  <c r="AE17" i="34"/>
  <c r="AF17" i="34"/>
  <c r="AJ17" i="34"/>
  <c r="AK17" i="34"/>
  <c r="AL17" i="34"/>
  <c r="AO17" i="34"/>
  <c r="AP17" i="34"/>
  <c r="AQ17" i="34"/>
  <c r="AR17" i="34"/>
  <c r="AS17" i="34"/>
  <c r="AT17" i="34"/>
  <c r="AU17" i="34"/>
  <c r="BG17" i="34"/>
  <c r="BJ17" i="34"/>
  <c r="E18" i="34"/>
  <c r="A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H18" i="34"/>
  <c r="AK18" i="34"/>
  <c r="E19" i="34"/>
  <c r="F19" i="34"/>
  <c r="BC19" i="34"/>
  <c r="U19" i="34"/>
  <c r="AH19" i="34"/>
  <c r="V19" i="34"/>
  <c r="W19" i="34"/>
  <c r="X19" i="34"/>
  <c r="Y19" i="34"/>
  <c r="Z19" i="34"/>
  <c r="AA19" i="34"/>
  <c r="AB19" i="34"/>
  <c r="AC19" i="34"/>
  <c r="AD19" i="34"/>
  <c r="AE19" i="34"/>
  <c r="AF19" i="34"/>
  <c r="AJ19" i="34"/>
  <c r="AW19" i="34"/>
  <c r="AK19" i="34"/>
  <c r="AL19" i="34"/>
  <c r="AM19" i="34"/>
  <c r="AN19" i="34"/>
  <c r="AO19" i="34"/>
  <c r="AP19" i="34"/>
  <c r="AQ19" i="34"/>
  <c r="AR19" i="34"/>
  <c r="AS19" i="34"/>
  <c r="AT19" i="34"/>
  <c r="AU19" i="34"/>
  <c r="AY19" i="34"/>
  <c r="AZ19" i="34"/>
  <c r="BA19" i="34"/>
  <c r="BB19" i="34"/>
  <c r="BD19" i="34"/>
  <c r="BE19" i="34"/>
  <c r="BF19" i="34"/>
  <c r="BG19" i="34"/>
  <c r="BH19" i="34"/>
  <c r="BI19" i="34"/>
  <c r="BJ19" i="34"/>
  <c r="E20" i="34"/>
  <c r="F20" i="34"/>
  <c r="BJ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H20" i="34"/>
  <c r="AJ20" i="34"/>
  <c r="AW20" i="34"/>
  <c r="AK20" i="34"/>
  <c r="AL20" i="34"/>
  <c r="AM20" i="34"/>
  <c r="AN20" i="34"/>
  <c r="AO20" i="34"/>
  <c r="AP20" i="34"/>
  <c r="AQ20" i="34"/>
  <c r="AR20" i="34"/>
  <c r="AS20" i="34"/>
  <c r="AT20" i="34"/>
  <c r="AU20" i="34"/>
  <c r="AY20" i="34"/>
  <c r="AZ20" i="34"/>
  <c r="BA20" i="34"/>
  <c r="BB20" i="34"/>
  <c r="BD20" i="34"/>
  <c r="BE20" i="34"/>
  <c r="BF20" i="34"/>
  <c r="BG20" i="34"/>
  <c r="BH20" i="34"/>
  <c r="BI20" i="34"/>
  <c r="E21" i="34"/>
  <c r="AJ21" i="34"/>
  <c r="U21" i="34"/>
  <c r="AH21" i="34"/>
  <c r="V21" i="34"/>
  <c r="W21" i="34"/>
  <c r="X21" i="34"/>
  <c r="Y21" i="34"/>
  <c r="Z21" i="34"/>
  <c r="AA21" i="34"/>
  <c r="AB21" i="34"/>
  <c r="AC21" i="34"/>
  <c r="AD21" i="34"/>
  <c r="AE21" i="34"/>
  <c r="AF21" i="34"/>
  <c r="AK21" i="34"/>
  <c r="AN21" i="34"/>
  <c r="AO21" i="34"/>
  <c r="AP21" i="34"/>
  <c r="E22" i="34"/>
  <c r="AP22" i="34"/>
  <c r="F22" i="34"/>
  <c r="BH22" i="34"/>
  <c r="U22" i="34"/>
  <c r="AH22" i="34"/>
  <c r="V22" i="34"/>
  <c r="W22" i="34"/>
  <c r="X22" i="34"/>
  <c r="Y22" i="34"/>
  <c r="Z22" i="34"/>
  <c r="AA22" i="34"/>
  <c r="AB22" i="34"/>
  <c r="AC22" i="34"/>
  <c r="AD22" i="34"/>
  <c r="AE22" i="34"/>
  <c r="AF22" i="34"/>
  <c r="AK22" i="34"/>
  <c r="AL22" i="34"/>
  <c r="AM22" i="34"/>
  <c r="AN22" i="34"/>
  <c r="AO22" i="34"/>
  <c r="AR22" i="34"/>
  <c r="AS22" i="34"/>
  <c r="AT22" i="34"/>
  <c r="AU22" i="34"/>
  <c r="AY22" i="34"/>
  <c r="AZ22" i="34"/>
  <c r="BD22" i="34"/>
  <c r="BE22" i="34"/>
  <c r="BG22" i="34"/>
  <c r="BJ22" i="34"/>
  <c r="E23" i="34"/>
  <c r="AP23" i="34"/>
  <c r="F23" i="34"/>
  <c r="AY23" i="34"/>
  <c r="U23" i="34"/>
  <c r="AH23" i="34"/>
  <c r="V23" i="34"/>
  <c r="W23" i="34"/>
  <c r="X23" i="34"/>
  <c r="Y23" i="34"/>
  <c r="Z23" i="34"/>
  <c r="AA23" i="34"/>
  <c r="AB23" i="34"/>
  <c r="AC23" i="34"/>
  <c r="AD23" i="34"/>
  <c r="AE23" i="34"/>
  <c r="AF23" i="34"/>
  <c r="AJ23" i="34"/>
  <c r="AK23" i="34"/>
  <c r="AL23" i="34"/>
  <c r="AM23" i="34"/>
  <c r="AN23" i="34"/>
  <c r="AO23" i="34"/>
  <c r="BD23" i="34"/>
  <c r="BE23" i="34"/>
  <c r="BF23" i="34"/>
  <c r="E24" i="34"/>
  <c r="AN24" i="34"/>
  <c r="U24" i="34"/>
  <c r="AH24" i="34"/>
  <c r="V24" i="34"/>
  <c r="W24" i="34"/>
  <c r="X24" i="34"/>
  <c r="Y24" i="34"/>
  <c r="Z24" i="34"/>
  <c r="AA24" i="34"/>
  <c r="AB24" i="34"/>
  <c r="AC24" i="34"/>
  <c r="AD24" i="34"/>
  <c r="AE24" i="34"/>
  <c r="AF24" i="34"/>
  <c r="AK24" i="34"/>
  <c r="AM24" i="34"/>
  <c r="AP24" i="34"/>
  <c r="AQ24" i="34"/>
  <c r="AR24" i="34"/>
  <c r="AS24" i="34"/>
  <c r="AT24" i="34"/>
  <c r="AU24" i="34"/>
  <c r="E25" i="34"/>
  <c r="AU25" i="34"/>
  <c r="F25" i="34"/>
  <c r="AY25" i="34"/>
  <c r="U25" i="34"/>
  <c r="AH25" i="34"/>
  <c r="V25" i="34"/>
  <c r="W25" i="34"/>
  <c r="X25" i="34"/>
  <c r="Y25" i="34"/>
  <c r="Z25" i="34"/>
  <c r="AA25" i="34"/>
  <c r="AB25" i="34"/>
  <c r="AC25" i="34"/>
  <c r="AD25" i="34"/>
  <c r="AE25" i="34"/>
  <c r="AF25" i="34"/>
  <c r="AL25" i="34"/>
  <c r="BD25" i="34"/>
  <c r="E26" i="34"/>
  <c r="F26" i="34"/>
  <c r="U26" i="34"/>
  <c r="V26" i="34"/>
  <c r="AH26" i="34"/>
  <c r="W26" i="34"/>
  <c r="X26" i="34"/>
  <c r="Y26" i="34"/>
  <c r="Z26" i="34"/>
  <c r="AA26" i="34"/>
  <c r="AB26" i="34"/>
  <c r="AC26" i="34"/>
  <c r="AD26" i="34"/>
  <c r="AE26" i="34"/>
  <c r="AF26" i="34"/>
  <c r="AN26" i="34"/>
  <c r="AQ26" i="34"/>
  <c r="AR26" i="34"/>
  <c r="AS26" i="34"/>
  <c r="E27" i="34"/>
  <c r="AS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H27" i="34"/>
  <c r="AJ27" i="34"/>
  <c r="AK27" i="34"/>
  <c r="AR27" i="34"/>
  <c r="AU27" i="34"/>
  <c r="E28" i="34"/>
  <c r="AJ28" i="34"/>
  <c r="F28" i="34"/>
  <c r="BB28" i="34"/>
  <c r="U28" i="34"/>
  <c r="V28" i="34"/>
  <c r="W28" i="34"/>
  <c r="AH28" i="34"/>
  <c r="X28" i="34"/>
  <c r="Y28" i="34"/>
  <c r="Z28" i="34"/>
  <c r="AA28" i="34"/>
  <c r="AB28" i="34"/>
  <c r="AC28" i="34"/>
  <c r="AD28" i="34"/>
  <c r="AE28" i="34"/>
  <c r="AF28" i="34"/>
  <c r="AK28" i="34"/>
  <c r="AL28" i="34"/>
  <c r="AM28" i="34"/>
  <c r="AN28" i="34"/>
  <c r="AO28" i="34"/>
  <c r="AP28" i="34"/>
  <c r="AQ28" i="34"/>
  <c r="AR28" i="34"/>
  <c r="AT28" i="34"/>
  <c r="AU28" i="34"/>
  <c r="BD28" i="34"/>
  <c r="BG28" i="34"/>
  <c r="BH28" i="34"/>
  <c r="BI28" i="34"/>
  <c r="E3" i="33"/>
  <c r="F3" i="33"/>
  <c r="U3" i="33"/>
  <c r="V3" i="33"/>
  <c r="W3" i="33"/>
  <c r="X3" i="33"/>
  <c r="Y3" i="33"/>
  <c r="Z3" i="33"/>
  <c r="AA3" i="33"/>
  <c r="AB3" i="33"/>
  <c r="AC3" i="33"/>
  <c r="AD3" i="33"/>
  <c r="AE3" i="33"/>
  <c r="AF3" i="33"/>
  <c r="AH3" i="33"/>
  <c r="AK3" i="33"/>
  <c r="E4" i="33"/>
  <c r="AM4" i="33"/>
  <c r="AW4" i="33"/>
  <c r="F4" i="33"/>
  <c r="AZ4" i="33"/>
  <c r="U4" i="33"/>
  <c r="AH4" i="33"/>
  <c r="V4" i="33"/>
  <c r="V25" i="33"/>
  <c r="W4" i="33"/>
  <c r="W25" i="33"/>
  <c r="X4" i="33"/>
  <c r="X25" i="33"/>
  <c r="Y4" i="33"/>
  <c r="Y25" i="33"/>
  <c r="Z4" i="33"/>
  <c r="Z25" i="33"/>
  <c r="AA4" i="33"/>
  <c r="AA25" i="33"/>
  <c r="AB4" i="33"/>
  <c r="AC4" i="33"/>
  <c r="AD4" i="33"/>
  <c r="AE4" i="33"/>
  <c r="AF4" i="33"/>
  <c r="AJ4" i="33"/>
  <c r="AK4" i="33"/>
  <c r="AL4" i="33"/>
  <c r="AN4" i="33"/>
  <c r="AO4" i="33"/>
  <c r="AP4" i="33"/>
  <c r="AQ4" i="33"/>
  <c r="AR4" i="33"/>
  <c r="AS4" i="33"/>
  <c r="AT4" i="33"/>
  <c r="AU4" i="33"/>
  <c r="AY4" i="33"/>
  <c r="BD4" i="33"/>
  <c r="BF4" i="33"/>
  <c r="BG4" i="33"/>
  <c r="BH4" i="33"/>
  <c r="BI4" i="33"/>
  <c r="BJ4" i="33"/>
  <c r="E5" i="33"/>
  <c r="AN5" i="33"/>
  <c r="F5" i="33"/>
  <c r="BC5" i="33"/>
  <c r="U5" i="33"/>
  <c r="U25" i="33"/>
  <c r="V5" i="33"/>
  <c r="W5" i="33"/>
  <c r="X5" i="33"/>
  <c r="Y5" i="33"/>
  <c r="Z5" i="33"/>
  <c r="AA5" i="33"/>
  <c r="AB5" i="33"/>
  <c r="AC5" i="33"/>
  <c r="AD5" i="33"/>
  <c r="AE5" i="33"/>
  <c r="AF5" i="33"/>
  <c r="AH5" i="33"/>
  <c r="AJ5" i="33"/>
  <c r="AK5" i="33"/>
  <c r="AL5" i="33"/>
  <c r="AM5" i="33"/>
  <c r="AU5" i="33"/>
  <c r="AY5" i="33"/>
  <c r="AZ5" i="33"/>
  <c r="BA5" i="33"/>
  <c r="BB5" i="33"/>
  <c r="BD5" i="33"/>
  <c r="BE5" i="33"/>
  <c r="E6" i="33"/>
  <c r="F6" i="33"/>
  <c r="BJ6" i="33"/>
  <c r="U6" i="33"/>
  <c r="AH6" i="33"/>
  <c r="V6" i="33"/>
  <c r="W6" i="33"/>
  <c r="X6" i="33"/>
  <c r="Y6" i="33"/>
  <c r="Z6" i="33"/>
  <c r="AA6" i="33"/>
  <c r="AB6" i="33"/>
  <c r="AC6" i="33"/>
  <c r="AD6" i="33"/>
  <c r="AE6" i="33"/>
  <c r="AF6" i="33"/>
  <c r="AJ6" i="33"/>
  <c r="AW6" i="33"/>
  <c r="AK6" i="33"/>
  <c r="AL6" i="33"/>
  <c r="AM6" i="33"/>
  <c r="AN6" i="33"/>
  <c r="AO6" i="33"/>
  <c r="AP6" i="33"/>
  <c r="AQ6" i="33"/>
  <c r="AR6" i="33"/>
  <c r="AS6" i="33"/>
  <c r="AT6" i="33"/>
  <c r="AU6" i="33"/>
  <c r="BE6" i="33"/>
  <c r="BF6" i="33"/>
  <c r="BG6" i="33"/>
  <c r="BH6" i="33"/>
  <c r="BI6" i="33"/>
  <c r="E7" i="33"/>
  <c r="AJ7" i="33"/>
  <c r="U7" i="33"/>
  <c r="V7" i="33"/>
  <c r="W7" i="33"/>
  <c r="X7" i="33"/>
  <c r="Y7" i="33"/>
  <c r="AH7" i="33"/>
  <c r="Z7" i="33"/>
  <c r="AA7" i="33"/>
  <c r="AB7" i="33"/>
  <c r="AC7" i="33"/>
  <c r="AD7" i="33"/>
  <c r="AE7" i="33"/>
  <c r="AF7" i="33"/>
  <c r="AK7" i="33"/>
  <c r="AS7" i="33"/>
  <c r="AT7" i="33"/>
  <c r="AU7" i="33"/>
  <c r="E8" i="33"/>
  <c r="AP8" i="33"/>
  <c r="F8" i="33"/>
  <c r="BH8" i="33"/>
  <c r="U8" i="33"/>
  <c r="AH8" i="33"/>
  <c r="V8" i="33"/>
  <c r="W8" i="33"/>
  <c r="X8" i="33"/>
  <c r="Y8" i="33"/>
  <c r="Z8" i="33"/>
  <c r="AA8" i="33"/>
  <c r="AB8" i="33"/>
  <c r="AC8" i="33"/>
  <c r="AD8" i="33"/>
  <c r="AE8" i="33"/>
  <c r="AF8" i="33"/>
  <c r="AL8" i="33"/>
  <c r="AM8" i="33"/>
  <c r="AN8" i="33"/>
  <c r="AO8" i="33"/>
  <c r="BE8" i="33"/>
  <c r="BF8" i="33"/>
  <c r="BG8" i="33"/>
  <c r="E9" i="33"/>
  <c r="F9" i="33"/>
  <c r="U9" i="33"/>
  <c r="V9" i="33"/>
  <c r="W9" i="33"/>
  <c r="X9" i="33"/>
  <c r="Y9" i="33"/>
  <c r="AH9" i="33"/>
  <c r="Z9" i="33"/>
  <c r="AA9" i="33"/>
  <c r="AB9" i="33"/>
  <c r="AB25" i="33"/>
  <c r="AC9" i="33"/>
  <c r="AC25" i="33"/>
  <c r="AD9" i="33"/>
  <c r="AE9" i="33"/>
  <c r="AF9" i="33"/>
  <c r="AJ9" i="33"/>
  <c r="AK9" i="33"/>
  <c r="AL9" i="33"/>
  <c r="AM9" i="33"/>
  <c r="AN9" i="33"/>
  <c r="AO9" i="33"/>
  <c r="AP9" i="33"/>
  <c r="AQ9" i="33"/>
  <c r="AR9" i="33"/>
  <c r="AS9" i="33"/>
  <c r="AT9" i="33"/>
  <c r="AU9" i="33"/>
  <c r="AW9" i="33"/>
  <c r="AY9" i="33"/>
  <c r="AZ9" i="33"/>
  <c r="BA9" i="33"/>
  <c r="BB9" i="33"/>
  <c r="BC9" i="33"/>
  <c r="BD9" i="33"/>
  <c r="BE9" i="33"/>
  <c r="BF9" i="33"/>
  <c r="BG9" i="33"/>
  <c r="BH9" i="33"/>
  <c r="BI9" i="33"/>
  <c r="BJ9" i="33"/>
  <c r="BL9" i="33"/>
  <c r="E10" i="33"/>
  <c r="AN10" i="33"/>
  <c r="F10" i="33"/>
  <c r="BF10" i="33"/>
  <c r="U10" i="33"/>
  <c r="AH10" i="33"/>
  <c r="V10" i="33"/>
  <c r="W10" i="33"/>
  <c r="X10" i="33"/>
  <c r="Y10" i="33"/>
  <c r="Z10" i="33"/>
  <c r="AA10" i="33"/>
  <c r="AB10" i="33"/>
  <c r="AC10" i="33"/>
  <c r="AD10" i="33"/>
  <c r="AE10" i="33"/>
  <c r="AF10" i="33"/>
  <c r="AK10" i="33"/>
  <c r="AL10" i="33"/>
  <c r="AM10" i="33"/>
  <c r="BD10" i="33"/>
  <c r="BE10" i="33"/>
  <c r="E11" i="33"/>
  <c r="AJ11" i="33"/>
  <c r="U11" i="33"/>
  <c r="AH11" i="33"/>
  <c r="V11" i="33"/>
  <c r="W11" i="33"/>
  <c r="X11" i="33"/>
  <c r="Y11" i="33"/>
  <c r="Z11" i="33"/>
  <c r="AA11" i="33"/>
  <c r="AB11" i="33"/>
  <c r="AC11" i="33"/>
  <c r="AD11" i="33"/>
  <c r="AE11" i="33"/>
  <c r="AF11" i="33"/>
  <c r="AK11" i="33"/>
  <c r="AM11" i="33"/>
  <c r="AO11" i="33"/>
  <c r="AP11" i="33"/>
  <c r="AQ11" i="33"/>
  <c r="AR11" i="33"/>
  <c r="AS11" i="33"/>
  <c r="AT11" i="33"/>
  <c r="AU11" i="33"/>
  <c r="E12" i="33"/>
  <c r="F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H12" i="33"/>
  <c r="AJ12" i="33"/>
  <c r="AK12" i="33"/>
  <c r="E13" i="33"/>
  <c r="AS13" i="33"/>
  <c r="U13" i="33"/>
  <c r="AH13" i="33"/>
  <c r="V13" i="33"/>
  <c r="W13" i="33"/>
  <c r="X13" i="33"/>
  <c r="Y13" i="33"/>
  <c r="Z13" i="33"/>
  <c r="AA13" i="33"/>
  <c r="AB13" i="33"/>
  <c r="AC13" i="33"/>
  <c r="AD13" i="33"/>
  <c r="AE13" i="33"/>
  <c r="AF13" i="33"/>
  <c r="AK13" i="33"/>
  <c r="AM13" i="33"/>
  <c r="AN13" i="33"/>
  <c r="AO13" i="33"/>
  <c r="AP13" i="33"/>
  <c r="AQ13" i="33"/>
  <c r="AR13" i="33"/>
  <c r="AU13" i="33"/>
  <c r="E14" i="33"/>
  <c r="AJ14" i="33"/>
  <c r="F14" i="33"/>
  <c r="BB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H14" i="33"/>
  <c r="AK14" i="33"/>
  <c r="AL14" i="33"/>
  <c r="AM14" i="33"/>
  <c r="AR14" i="33"/>
  <c r="AT14" i="33"/>
  <c r="AU14" i="33"/>
  <c r="AY14" i="33"/>
  <c r="AZ14" i="33"/>
  <c r="BA14" i="33"/>
  <c r="BD14" i="33"/>
  <c r="E15" i="33"/>
  <c r="AQ15" i="33"/>
  <c r="F15" i="33"/>
  <c r="BI15" i="33"/>
  <c r="U15" i="33"/>
  <c r="AH15" i="33"/>
  <c r="V15" i="33"/>
  <c r="W15" i="33"/>
  <c r="X15" i="33"/>
  <c r="Y15" i="33"/>
  <c r="Z15" i="33"/>
  <c r="AA15" i="33"/>
  <c r="AB15" i="33"/>
  <c r="AC15" i="33"/>
  <c r="AD15" i="33"/>
  <c r="AE15" i="33"/>
  <c r="AF15" i="33"/>
  <c r="AK15" i="33"/>
  <c r="AL15" i="33"/>
  <c r="AM15" i="33"/>
  <c r="AN15" i="33"/>
  <c r="AO15" i="33"/>
  <c r="AP15" i="33"/>
  <c r="BE15" i="33"/>
  <c r="BF15" i="33"/>
  <c r="BG15" i="33"/>
  <c r="BH15" i="33"/>
  <c r="E16" i="33"/>
  <c r="F16" i="33"/>
  <c r="U16" i="33"/>
  <c r="V16" i="33"/>
  <c r="W16" i="33"/>
  <c r="X16" i="33"/>
  <c r="AH16" i="33"/>
  <c r="Y16" i="33"/>
  <c r="Z16" i="33"/>
  <c r="AA16" i="33"/>
  <c r="AB16" i="33"/>
  <c r="AC16" i="33"/>
  <c r="AD16" i="33"/>
  <c r="AD25" i="33"/>
  <c r="AE16" i="33"/>
  <c r="AF16" i="33"/>
  <c r="AJ16" i="33"/>
  <c r="AK16" i="33"/>
  <c r="AP16" i="33"/>
  <c r="AR16" i="33"/>
  <c r="AS16" i="33"/>
  <c r="AT16" i="33"/>
  <c r="AU16" i="33"/>
  <c r="E17" i="33"/>
  <c r="AO17" i="33"/>
  <c r="F17" i="33"/>
  <c r="BG17" i="33"/>
  <c r="U17" i="33"/>
  <c r="AH17" i="33"/>
  <c r="V17" i="33"/>
  <c r="W17" i="33"/>
  <c r="X17" i="33"/>
  <c r="Y17" i="33"/>
  <c r="Z17" i="33"/>
  <c r="AA17" i="33"/>
  <c r="AB17" i="33"/>
  <c r="AC17" i="33"/>
  <c r="AD17" i="33"/>
  <c r="AE17" i="33"/>
  <c r="AF17" i="33"/>
  <c r="AL17" i="33"/>
  <c r="AM17" i="33"/>
  <c r="AN17" i="33"/>
  <c r="BE17" i="33"/>
  <c r="BF17" i="33"/>
  <c r="E18" i="33"/>
  <c r="AJ18" i="33"/>
  <c r="AW18" i="33"/>
  <c r="F18" i="33"/>
  <c r="BB18" i="33"/>
  <c r="U18" i="33"/>
  <c r="V18" i="33"/>
  <c r="AH18" i="33"/>
  <c r="W18" i="33"/>
  <c r="X18" i="33"/>
  <c r="Y18" i="33"/>
  <c r="Z18" i="33"/>
  <c r="AA18" i="33"/>
  <c r="AB18" i="33"/>
  <c r="AC18" i="33"/>
  <c r="AD18" i="33"/>
  <c r="AE18" i="33"/>
  <c r="AF18" i="33"/>
  <c r="AK18" i="33"/>
  <c r="AL18" i="33"/>
  <c r="AM18" i="33"/>
  <c r="AN18" i="33"/>
  <c r="AO18" i="33"/>
  <c r="AP18" i="33"/>
  <c r="AQ18" i="33"/>
  <c r="AR18" i="33"/>
  <c r="AS18" i="33"/>
  <c r="AT18" i="33"/>
  <c r="AU18" i="33"/>
  <c r="AY18" i="33"/>
  <c r="AZ18" i="33"/>
  <c r="BA18" i="33"/>
  <c r="BD18" i="33"/>
  <c r="BE18" i="33"/>
  <c r="BF18" i="33"/>
  <c r="BH18" i="33"/>
  <c r="BI18" i="33"/>
  <c r="BJ18" i="33"/>
  <c r="E19" i="33"/>
  <c r="AM19" i="33"/>
  <c r="F19" i="33"/>
  <c r="BC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H19" i="33"/>
  <c r="AK19" i="33"/>
  <c r="AL19" i="33"/>
  <c r="BD19" i="33"/>
  <c r="E20" i="33"/>
  <c r="AT20" i="33"/>
  <c r="F20" i="33"/>
  <c r="AZ20" i="33"/>
  <c r="U20" i="33"/>
  <c r="AH20" i="33"/>
  <c r="V20" i="33"/>
  <c r="W20" i="33"/>
  <c r="X20" i="33"/>
  <c r="Y20" i="33"/>
  <c r="Z20" i="33"/>
  <c r="AA20" i="33"/>
  <c r="AB20" i="33"/>
  <c r="AC20" i="33"/>
  <c r="AD20" i="33"/>
  <c r="AE20" i="33"/>
  <c r="AF20" i="33"/>
  <c r="AJ20" i="33"/>
  <c r="AK20" i="33"/>
  <c r="AL20" i="33"/>
  <c r="AN20" i="33"/>
  <c r="AO20" i="33"/>
  <c r="AP20" i="33"/>
  <c r="AQ20" i="33"/>
  <c r="AR20" i="33"/>
  <c r="AS20" i="33"/>
  <c r="AU20" i="33"/>
  <c r="AY20" i="33"/>
  <c r="BD20" i="33"/>
  <c r="BF20" i="33"/>
  <c r="BG20" i="33"/>
  <c r="BH20" i="33"/>
  <c r="BI20" i="33"/>
  <c r="BJ20" i="33"/>
  <c r="E21" i="33"/>
  <c r="AO21" i="33"/>
  <c r="F21" i="33"/>
  <c r="BC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H21" i="33"/>
  <c r="AJ21" i="33"/>
  <c r="AK21" i="33"/>
  <c r="AL21" i="33"/>
  <c r="AM21" i="33"/>
  <c r="AN21" i="33"/>
  <c r="AQ21" i="33"/>
  <c r="AR21" i="33"/>
  <c r="AS21" i="33"/>
  <c r="AU21" i="33"/>
  <c r="AY21" i="33"/>
  <c r="AZ21" i="33"/>
  <c r="BA21" i="33"/>
  <c r="BB21" i="33"/>
  <c r="BD21" i="33"/>
  <c r="BE21" i="33"/>
  <c r="BF21" i="33"/>
  <c r="E22" i="33"/>
  <c r="F22" i="33"/>
  <c r="BJ22" i="33"/>
  <c r="U22" i="33"/>
  <c r="AH22" i="33"/>
  <c r="V22" i="33"/>
  <c r="W22" i="33"/>
  <c r="X22" i="33"/>
  <c r="Y22" i="33"/>
  <c r="Z22" i="33"/>
  <c r="AA22" i="33"/>
  <c r="AB22" i="33"/>
  <c r="AC22" i="33"/>
  <c r="AD22" i="33"/>
  <c r="AE22" i="33"/>
  <c r="AF22" i="33"/>
  <c r="AJ22" i="33"/>
  <c r="AW22" i="33"/>
  <c r="AK22" i="33"/>
  <c r="AL22" i="33"/>
  <c r="AM22" i="33"/>
  <c r="AN22" i="33"/>
  <c r="AO22" i="33"/>
  <c r="AP22" i="33"/>
  <c r="AQ22" i="33"/>
  <c r="AR22" i="33"/>
  <c r="AS22" i="33"/>
  <c r="AT22" i="33"/>
  <c r="AU22" i="33"/>
  <c r="BD22" i="33"/>
  <c r="BE22" i="33"/>
  <c r="BF22" i="33"/>
  <c r="BG22" i="33"/>
  <c r="BH22" i="33"/>
  <c r="BI22" i="33"/>
  <c r="E23" i="33"/>
  <c r="AJ23" i="33"/>
  <c r="U23" i="33"/>
  <c r="V23" i="33"/>
  <c r="W23" i="33"/>
  <c r="AH23" i="33"/>
  <c r="X23" i="33"/>
  <c r="Y23" i="33"/>
  <c r="Z23" i="33"/>
  <c r="AA23" i="33"/>
  <c r="AB23" i="33"/>
  <c r="AC23" i="33"/>
  <c r="AD23" i="33"/>
  <c r="AE23" i="33"/>
  <c r="AF23" i="33"/>
  <c r="AK23" i="33"/>
  <c r="AS23" i="33"/>
  <c r="AT23" i="33"/>
  <c r="AU23" i="33"/>
  <c r="E24" i="33"/>
  <c r="AP24" i="33"/>
  <c r="F24" i="33"/>
  <c r="BH24" i="33"/>
  <c r="U24" i="33"/>
  <c r="AH24" i="33"/>
  <c r="V24" i="33"/>
  <c r="W24" i="33"/>
  <c r="X24" i="33"/>
  <c r="Y24" i="33"/>
  <c r="Z24" i="33"/>
  <c r="AA24" i="33"/>
  <c r="AB24" i="33"/>
  <c r="AC24" i="33"/>
  <c r="AD24" i="33"/>
  <c r="AE24" i="33"/>
  <c r="AF24" i="33"/>
  <c r="AL24" i="33"/>
  <c r="AM24" i="33"/>
  <c r="AN24" i="33"/>
  <c r="AO24" i="33"/>
  <c r="BE24" i="33"/>
  <c r="BF24" i="33"/>
  <c r="BG24" i="33"/>
  <c r="AE25" i="33"/>
  <c r="AF25" i="33"/>
  <c r="B33" i="33"/>
  <c r="E3" i="32"/>
  <c r="F3" i="32"/>
  <c r="U3" i="32"/>
  <c r="AH3" i="32"/>
  <c r="V3" i="32"/>
  <c r="W3" i="32"/>
  <c r="X3" i="32"/>
  <c r="Y3" i="32"/>
  <c r="Y30" i="32"/>
  <c r="Z3" i="32"/>
  <c r="AA3" i="32"/>
  <c r="AA30" i="32"/>
  <c r="AB3" i="32"/>
  <c r="AC3" i="32"/>
  <c r="AC30" i="32"/>
  <c r="AD3" i="32"/>
  <c r="AE3" i="32"/>
  <c r="AF3" i="32"/>
  <c r="AK3" i="32"/>
  <c r="E4" i="32"/>
  <c r="F4" i="32"/>
  <c r="BA4" i="32"/>
  <c r="U4" i="32"/>
  <c r="AH4" i="32"/>
  <c r="V4" i="32"/>
  <c r="W4" i="32"/>
  <c r="X4" i="32"/>
  <c r="Y4" i="32"/>
  <c r="Z4" i="32"/>
  <c r="AA4" i="32"/>
  <c r="AB4" i="32"/>
  <c r="AC4" i="32"/>
  <c r="AD4" i="32"/>
  <c r="AD30" i="32"/>
  <c r="AE4" i="32"/>
  <c r="AE30" i="32"/>
  <c r="AF4" i="32"/>
  <c r="AF30" i="32"/>
  <c r="AJ4" i="32"/>
  <c r="AK4" i="32"/>
  <c r="AL4" i="32"/>
  <c r="AM4" i="32"/>
  <c r="AN4" i="32"/>
  <c r="AO4" i="32"/>
  <c r="AP4" i="32"/>
  <c r="AQ4" i="32"/>
  <c r="AR4" i="32"/>
  <c r="AW4" i="32"/>
  <c r="AS4" i="32"/>
  <c r="AT4" i="32"/>
  <c r="AU4" i="32"/>
  <c r="AY4" i="32"/>
  <c r="AZ4" i="32"/>
  <c r="BD4" i="32"/>
  <c r="BJ4" i="32"/>
  <c r="E5" i="32"/>
  <c r="AP5" i="32"/>
  <c r="F5" i="32"/>
  <c r="BC5" i="32"/>
  <c r="U5" i="32"/>
  <c r="AH5" i="32"/>
  <c r="V5" i="32"/>
  <c r="W5" i="32"/>
  <c r="X5" i="32"/>
  <c r="Y5" i="32"/>
  <c r="Z5" i="32"/>
  <c r="AA5" i="32"/>
  <c r="AB5" i="32"/>
  <c r="AC5" i="32"/>
  <c r="AD5" i="32"/>
  <c r="AE5" i="32"/>
  <c r="AF5" i="32"/>
  <c r="AJ5" i="32"/>
  <c r="AK5" i="32"/>
  <c r="AL5" i="32"/>
  <c r="AM5" i="32"/>
  <c r="AN5" i="32"/>
  <c r="AO5" i="32"/>
  <c r="AQ5" i="32"/>
  <c r="AS5" i="32"/>
  <c r="BA5" i="32"/>
  <c r="BB5" i="32"/>
  <c r="BD5" i="32"/>
  <c r="BE5" i="32"/>
  <c r="BF5" i="32"/>
  <c r="BG5" i="32"/>
  <c r="BI5" i="32"/>
  <c r="E6" i="32"/>
  <c r="F6" i="32"/>
  <c r="AY6" i="32"/>
  <c r="U6" i="32"/>
  <c r="AH6" i="32"/>
  <c r="V6" i="32"/>
  <c r="W6" i="32"/>
  <c r="X6" i="32"/>
  <c r="Y6" i="32"/>
  <c r="Z6" i="32"/>
  <c r="AA6" i="32"/>
  <c r="AB6" i="32"/>
  <c r="AC6" i="32"/>
  <c r="AD6" i="32"/>
  <c r="AE6" i="32"/>
  <c r="AF6" i="32"/>
  <c r="AJ6" i="32"/>
  <c r="AK6" i="32"/>
  <c r="AL6" i="32"/>
  <c r="AM6" i="32"/>
  <c r="AN6" i="32"/>
  <c r="AO6" i="32"/>
  <c r="AP6" i="32"/>
  <c r="AQ6" i="32"/>
  <c r="AR6" i="32"/>
  <c r="AS6" i="32"/>
  <c r="AT6" i="32"/>
  <c r="AU6" i="32"/>
  <c r="AW6" i="32"/>
  <c r="AZ6" i="32"/>
  <c r="BB6" i="32"/>
  <c r="BD6" i="32"/>
  <c r="BF6" i="32"/>
  <c r="BG6" i="32"/>
  <c r="BH6" i="32"/>
  <c r="BI6" i="32"/>
  <c r="BJ6" i="32"/>
  <c r="E7" i="32"/>
  <c r="AJ7" i="32"/>
  <c r="U7" i="32"/>
  <c r="AH7" i="32"/>
  <c r="V7" i="32"/>
  <c r="W7" i="32"/>
  <c r="X7" i="32"/>
  <c r="Y7" i="32"/>
  <c r="Z7" i="32"/>
  <c r="AA7" i="32"/>
  <c r="AB7" i="32"/>
  <c r="AC7" i="32"/>
  <c r="AD7" i="32"/>
  <c r="AE7" i="32"/>
  <c r="AF7" i="32"/>
  <c r="AK7" i="32"/>
  <c r="AM7" i="32"/>
  <c r="E8" i="32"/>
  <c r="AU8" i="32"/>
  <c r="F8" i="32"/>
  <c r="AY8" i="32"/>
  <c r="U8" i="32"/>
  <c r="AH8" i="32"/>
  <c r="V8" i="32"/>
  <c r="W8" i="32"/>
  <c r="X8" i="32"/>
  <c r="Y8" i="32"/>
  <c r="Z8" i="32"/>
  <c r="AA8" i="32"/>
  <c r="AB8" i="32"/>
  <c r="AC8" i="32"/>
  <c r="AD8" i="32"/>
  <c r="AE8" i="32"/>
  <c r="AF8" i="32"/>
  <c r="AJ8" i="32"/>
  <c r="AK8" i="32"/>
  <c r="AL8" i="32"/>
  <c r="AM8" i="32"/>
  <c r="AN8" i="32"/>
  <c r="AW8" i="32"/>
  <c r="AO8" i="32"/>
  <c r="AP8" i="32"/>
  <c r="AQ8" i="32"/>
  <c r="AR8" i="32"/>
  <c r="AS8" i="32"/>
  <c r="AT8" i="32"/>
  <c r="AZ8" i="32"/>
  <c r="BD8" i="32"/>
  <c r="BF8" i="32"/>
  <c r="BG8" i="32"/>
  <c r="BH8" i="32"/>
  <c r="BI8" i="32"/>
  <c r="BJ8" i="32"/>
  <c r="E9" i="32"/>
  <c r="AJ9" i="32"/>
  <c r="U9" i="32"/>
  <c r="V9" i="32"/>
  <c r="W9" i="32"/>
  <c r="X9" i="32"/>
  <c r="Y9" i="32"/>
  <c r="Z9" i="32"/>
  <c r="AA9" i="32"/>
  <c r="AB9" i="32"/>
  <c r="AC9" i="32"/>
  <c r="AD9" i="32"/>
  <c r="AE9" i="32"/>
  <c r="AF9" i="32"/>
  <c r="AH9" i="32"/>
  <c r="AK9" i="32"/>
  <c r="AU9" i="32"/>
  <c r="E10" i="32"/>
  <c r="AS10" i="32"/>
  <c r="F10" i="32"/>
  <c r="BE10" i="32"/>
  <c r="U10" i="32"/>
  <c r="AH10" i="32"/>
  <c r="V10" i="32"/>
  <c r="W10" i="32"/>
  <c r="X10" i="32"/>
  <c r="Y10" i="32"/>
  <c r="Z10" i="32"/>
  <c r="AA10" i="32"/>
  <c r="AB10" i="32"/>
  <c r="AC10" i="32"/>
  <c r="AD10" i="32"/>
  <c r="AE10" i="32"/>
  <c r="AF10" i="32"/>
  <c r="AJ10" i="32"/>
  <c r="AK10" i="32"/>
  <c r="AL10" i="32"/>
  <c r="AM10" i="32"/>
  <c r="AN10" i="32"/>
  <c r="AO10" i="32"/>
  <c r="AP10" i="32"/>
  <c r="AQ10" i="32"/>
  <c r="AR10" i="32"/>
  <c r="AT10" i="32"/>
  <c r="BD10" i="32"/>
  <c r="BH10" i="32"/>
  <c r="BI10" i="32"/>
  <c r="BJ10" i="32"/>
  <c r="E11" i="32"/>
  <c r="AT11" i="32"/>
  <c r="U11" i="32"/>
  <c r="V11" i="32"/>
  <c r="W11" i="32"/>
  <c r="X11" i="32"/>
  <c r="Y11" i="32"/>
  <c r="Z11" i="32"/>
  <c r="AA11" i="32"/>
  <c r="AB11" i="32"/>
  <c r="AC11" i="32"/>
  <c r="AD11" i="32"/>
  <c r="AE11" i="32"/>
  <c r="AF11" i="32"/>
  <c r="AH11" i="32"/>
  <c r="AK11" i="32"/>
  <c r="AM11" i="32"/>
  <c r="AS11" i="32"/>
  <c r="E12" i="32"/>
  <c r="F12" i="32"/>
  <c r="U12" i="32"/>
  <c r="AH12" i="32"/>
  <c r="V12" i="32"/>
  <c r="W12" i="32"/>
  <c r="X12" i="32"/>
  <c r="Y12" i="32"/>
  <c r="Z12" i="32"/>
  <c r="AA12" i="32"/>
  <c r="AB12" i="32"/>
  <c r="AC12" i="32"/>
  <c r="AD12" i="32"/>
  <c r="AE12" i="32"/>
  <c r="AF12" i="32"/>
  <c r="AJ12" i="32"/>
  <c r="AK12" i="32"/>
  <c r="AN12" i="32"/>
  <c r="AO12" i="32"/>
  <c r="AP12" i="32"/>
  <c r="AR12" i="32"/>
  <c r="AT12" i="32"/>
  <c r="E13" i="32"/>
  <c r="AR13" i="32"/>
  <c r="U13" i="32"/>
  <c r="V13" i="32"/>
  <c r="W13" i="32"/>
  <c r="X13" i="32"/>
  <c r="Y13" i="32"/>
  <c r="AH13" i="32"/>
  <c r="Z13" i="32"/>
  <c r="AA13" i="32"/>
  <c r="AB13" i="32"/>
  <c r="AC13" i="32"/>
  <c r="AD13" i="32"/>
  <c r="AE13" i="32"/>
  <c r="AF13" i="32"/>
  <c r="AK13" i="32"/>
  <c r="AQ13" i="32"/>
  <c r="AU13" i="32"/>
  <c r="E14" i="32"/>
  <c r="AJ14" i="32"/>
  <c r="F14" i="32"/>
  <c r="BA14" i="32"/>
  <c r="U14" i="32"/>
  <c r="AH14" i="32"/>
  <c r="V14" i="32"/>
  <c r="W14" i="32"/>
  <c r="X14" i="32"/>
  <c r="Y14" i="32"/>
  <c r="Z14" i="32"/>
  <c r="AA14" i="32"/>
  <c r="AB14" i="32"/>
  <c r="AC14" i="32"/>
  <c r="AD14" i="32"/>
  <c r="AE14" i="32"/>
  <c r="AF14" i="32"/>
  <c r="AK14" i="32"/>
  <c r="AL14" i="32"/>
  <c r="AM14" i="32"/>
  <c r="AN14" i="32"/>
  <c r="AR14" i="32"/>
  <c r="BD14" i="32"/>
  <c r="BF14" i="32"/>
  <c r="E15" i="32"/>
  <c r="AJ15" i="32"/>
  <c r="U15" i="32"/>
  <c r="V15" i="32"/>
  <c r="W15" i="32"/>
  <c r="AH15" i="32"/>
  <c r="X15" i="32"/>
  <c r="Y15" i="32"/>
  <c r="Z15" i="32"/>
  <c r="AA15" i="32"/>
  <c r="AB15" i="32"/>
  <c r="AC15" i="32"/>
  <c r="AD15" i="32"/>
  <c r="AE15" i="32"/>
  <c r="AF15" i="32"/>
  <c r="AK15" i="32"/>
  <c r="AM15" i="32"/>
  <c r="AN15" i="32"/>
  <c r="AO15" i="32"/>
  <c r="AP15" i="32"/>
  <c r="AQ15" i="32"/>
  <c r="AR15" i="32"/>
  <c r="AS15" i="32"/>
  <c r="AT15" i="32"/>
  <c r="AU15" i="32"/>
  <c r="E16" i="32"/>
  <c r="AM16" i="32"/>
  <c r="F16" i="32"/>
  <c r="AY16" i="32"/>
  <c r="U16" i="32"/>
  <c r="V16" i="32"/>
  <c r="W16" i="32"/>
  <c r="X16" i="32"/>
  <c r="Y16" i="32"/>
  <c r="Z16" i="32"/>
  <c r="AA16" i="32"/>
  <c r="AB16" i="32"/>
  <c r="AC16" i="32"/>
  <c r="AD16" i="32"/>
  <c r="AH16" i="32"/>
  <c r="AE16" i="32"/>
  <c r="AF16" i="32"/>
  <c r="AJ16" i="32"/>
  <c r="AK16" i="32"/>
  <c r="AL16" i="32"/>
  <c r="BD16" i="32"/>
  <c r="E17" i="32"/>
  <c r="AT17" i="32"/>
  <c r="U17" i="32"/>
  <c r="AH17" i="32"/>
  <c r="V17" i="32"/>
  <c r="W17" i="32"/>
  <c r="X17" i="32"/>
  <c r="Y17" i="32"/>
  <c r="Z17" i="32"/>
  <c r="Z30" i="32"/>
  <c r="AA17" i="32"/>
  <c r="AB17" i="32"/>
  <c r="AC17" i="32"/>
  <c r="AD17" i="32"/>
  <c r="AE17" i="32"/>
  <c r="AF17" i="32"/>
  <c r="AK17" i="32"/>
  <c r="AM17" i="32"/>
  <c r="AN17" i="32"/>
  <c r="AO17" i="32"/>
  <c r="AP17" i="32"/>
  <c r="AQ17" i="32"/>
  <c r="AR17" i="32"/>
  <c r="AS17" i="32"/>
  <c r="AU17" i="32"/>
  <c r="E18" i="32"/>
  <c r="F18" i="32"/>
  <c r="BC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H18" i="32"/>
  <c r="AJ18" i="32"/>
  <c r="AW18" i="32"/>
  <c r="AK18" i="32"/>
  <c r="AL18" i="32"/>
  <c r="AM18" i="32"/>
  <c r="AN18" i="32"/>
  <c r="AO18" i="32"/>
  <c r="AP18" i="32"/>
  <c r="AQ18" i="32"/>
  <c r="AR18" i="32"/>
  <c r="AS18" i="32"/>
  <c r="AT18" i="32"/>
  <c r="AU18" i="32"/>
  <c r="AY18" i="32"/>
  <c r="AZ18" i="32"/>
  <c r="BA18" i="32"/>
  <c r="BB18" i="32"/>
  <c r="BD18" i="32"/>
  <c r="BF18" i="32"/>
  <c r="E19" i="32"/>
  <c r="AM19" i="32"/>
  <c r="F19" i="32"/>
  <c r="BE19" i="32"/>
  <c r="U19" i="32"/>
  <c r="AH19" i="32"/>
  <c r="V19" i="32"/>
  <c r="W19" i="32"/>
  <c r="X19" i="32"/>
  <c r="Y19" i="32"/>
  <c r="Z19" i="32"/>
  <c r="AA19" i="32"/>
  <c r="AB19" i="32"/>
  <c r="AC19" i="32"/>
  <c r="AD19" i="32"/>
  <c r="AE19" i="32"/>
  <c r="AF19" i="32"/>
  <c r="AK19" i="32"/>
  <c r="AL19" i="32"/>
  <c r="AN19" i="32"/>
  <c r="AO19" i="32"/>
  <c r="AP19" i="32"/>
  <c r="AQ19" i="32"/>
  <c r="BD19" i="32"/>
  <c r="BF19" i="32"/>
  <c r="BG19" i="32"/>
  <c r="BH19" i="32"/>
  <c r="BI19" i="32"/>
  <c r="E20" i="32"/>
  <c r="AN20" i="32"/>
  <c r="F20" i="32"/>
  <c r="BA20" i="32"/>
  <c r="U20" i="32"/>
  <c r="V20" i="32"/>
  <c r="W20" i="32"/>
  <c r="X20" i="32"/>
  <c r="AH20" i="32"/>
  <c r="Y20" i="32"/>
  <c r="Z20" i="32"/>
  <c r="AA20" i="32"/>
  <c r="AB20" i="32"/>
  <c r="AC20" i="32"/>
  <c r="AD20" i="32"/>
  <c r="AE20" i="32"/>
  <c r="AF20" i="32"/>
  <c r="AJ20" i="32"/>
  <c r="AK20" i="32"/>
  <c r="AL20" i="32"/>
  <c r="AM20" i="32"/>
  <c r="AP20" i="32"/>
  <c r="AQ20" i="32"/>
  <c r="AR20" i="32"/>
  <c r="AS20" i="32"/>
  <c r="AT20" i="32"/>
  <c r="AU20" i="32"/>
  <c r="AY20" i="32"/>
  <c r="AZ20" i="32"/>
  <c r="BD20" i="32"/>
  <c r="BJ20" i="32"/>
  <c r="E21" i="32"/>
  <c r="AP21" i="32"/>
  <c r="F21" i="32"/>
  <c r="BC21" i="32"/>
  <c r="U21" i="32"/>
  <c r="AH21" i="32"/>
  <c r="V21" i="32"/>
  <c r="W21" i="32"/>
  <c r="X21" i="32"/>
  <c r="Y21" i="32"/>
  <c r="Z21" i="32"/>
  <c r="AA21" i="32"/>
  <c r="AB21" i="32"/>
  <c r="AC21" i="32"/>
  <c r="AD21" i="32"/>
  <c r="AE21" i="32"/>
  <c r="AF21" i="32"/>
  <c r="AJ21" i="32"/>
  <c r="AK21" i="32"/>
  <c r="AL21" i="32"/>
  <c r="AM21" i="32"/>
  <c r="AN21" i="32"/>
  <c r="AO21" i="32"/>
  <c r="AQ21" i="32"/>
  <c r="AS21" i="32"/>
  <c r="BB21" i="32"/>
  <c r="BD21" i="32"/>
  <c r="BE21" i="32"/>
  <c r="BF21" i="32"/>
  <c r="BG21" i="32"/>
  <c r="E22" i="32"/>
  <c r="F22" i="32"/>
  <c r="U22" i="32"/>
  <c r="V22" i="32"/>
  <c r="AH22" i="32"/>
  <c r="W22" i="32"/>
  <c r="X22" i="32"/>
  <c r="Y22" i="32"/>
  <c r="Z22" i="32"/>
  <c r="AA22" i="32"/>
  <c r="AB22" i="32"/>
  <c r="AB30" i="32"/>
  <c r="AC22" i="32"/>
  <c r="AD22" i="32"/>
  <c r="AE22" i="32"/>
  <c r="AF22" i="32"/>
  <c r="AJ22" i="32"/>
  <c r="AK22" i="32"/>
  <c r="AL22" i="32"/>
  <c r="AM22" i="32"/>
  <c r="AN22" i="32"/>
  <c r="AO22" i="32"/>
  <c r="AP22" i="32"/>
  <c r="AQ22" i="32"/>
  <c r="AR22" i="32"/>
  <c r="AS22" i="32"/>
  <c r="AT22" i="32"/>
  <c r="AU22" i="32"/>
  <c r="AW22" i="32"/>
  <c r="E23" i="32"/>
  <c r="AJ23" i="32"/>
  <c r="U23" i="32"/>
  <c r="AH23" i="32"/>
  <c r="V23" i="32"/>
  <c r="W23" i="32"/>
  <c r="X23" i="32"/>
  <c r="Y23" i="32"/>
  <c r="Z23" i="32"/>
  <c r="AA23" i="32"/>
  <c r="AB23" i="32"/>
  <c r="AC23" i="32"/>
  <c r="AD23" i="32"/>
  <c r="AE23" i="32"/>
  <c r="AF23" i="32"/>
  <c r="AK23" i="32"/>
  <c r="AK30" i="32"/>
  <c r="AL23" i="32"/>
  <c r="AM23" i="32"/>
  <c r="E24" i="32"/>
  <c r="F24" i="32"/>
  <c r="AY24" i="32"/>
  <c r="U24" i="32"/>
  <c r="AH24" i="32"/>
  <c r="V24" i="32"/>
  <c r="W24" i="32"/>
  <c r="X24" i="32"/>
  <c r="Y24" i="32"/>
  <c r="Z24" i="32"/>
  <c r="AA24" i="32"/>
  <c r="AB24" i="32"/>
  <c r="AC24" i="32"/>
  <c r="AD24" i="32"/>
  <c r="AE24" i="32"/>
  <c r="AF24" i="32"/>
  <c r="AJ24" i="32"/>
  <c r="AK24" i="32"/>
  <c r="AL24" i="32"/>
  <c r="AM24" i="32"/>
  <c r="AN24" i="32"/>
  <c r="AW24" i="32"/>
  <c r="AO24" i="32"/>
  <c r="AP24" i="32"/>
  <c r="AQ24" i="32"/>
  <c r="AR24" i="32"/>
  <c r="AS24" i="32"/>
  <c r="AT24" i="32"/>
  <c r="AU24" i="32"/>
  <c r="AZ24" i="32"/>
  <c r="BF24" i="32"/>
  <c r="BG24" i="32"/>
  <c r="BH24" i="32"/>
  <c r="BI24" i="32"/>
  <c r="BJ24" i="32"/>
  <c r="E25" i="32"/>
  <c r="AJ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AH25" i="32"/>
  <c r="AK25" i="32"/>
  <c r="E26" i="32"/>
  <c r="AS26" i="32"/>
  <c r="F26" i="32"/>
  <c r="BF26" i="32"/>
  <c r="U26" i="32"/>
  <c r="AH26" i="32"/>
  <c r="V26" i="32"/>
  <c r="W26" i="32"/>
  <c r="X26" i="32"/>
  <c r="Y26" i="32"/>
  <c r="Z26" i="32"/>
  <c r="AA26" i="32"/>
  <c r="AB26" i="32"/>
  <c r="AC26" i="32"/>
  <c r="AD26" i="32"/>
  <c r="AE26" i="32"/>
  <c r="AF26" i="32"/>
  <c r="AJ26" i="32"/>
  <c r="AK26" i="32"/>
  <c r="AL26" i="32"/>
  <c r="AM26" i="32"/>
  <c r="AN26" i="32"/>
  <c r="AO26" i="32"/>
  <c r="AP26" i="32"/>
  <c r="AQ26" i="32"/>
  <c r="AR26" i="32"/>
  <c r="AT26" i="32"/>
  <c r="BD26" i="32"/>
  <c r="BE26" i="32"/>
  <c r="BG26" i="32"/>
  <c r="BH26" i="32"/>
  <c r="BI26" i="32"/>
  <c r="BJ26" i="32"/>
  <c r="E27" i="32"/>
  <c r="AJ27" i="32"/>
  <c r="U27" i="32"/>
  <c r="V27" i="32"/>
  <c r="W27" i="32"/>
  <c r="X27" i="32"/>
  <c r="Y27" i="32"/>
  <c r="Z27" i="32"/>
  <c r="AA27" i="32"/>
  <c r="AB27" i="32"/>
  <c r="AC27" i="32"/>
  <c r="AD27" i="32"/>
  <c r="AE27" i="32"/>
  <c r="AF27" i="32"/>
  <c r="AH27" i="32"/>
  <c r="AK27" i="32"/>
  <c r="AM27" i="32"/>
  <c r="AS27" i="32"/>
  <c r="AT27" i="32"/>
  <c r="AU27" i="32"/>
  <c r="E28" i="32"/>
  <c r="F28" i="32"/>
  <c r="U28" i="32"/>
  <c r="AH28" i="32"/>
  <c r="V28" i="32"/>
  <c r="W28" i="32"/>
  <c r="X28" i="32"/>
  <c r="Y28" i="32"/>
  <c r="Z28" i="32"/>
  <c r="AA28" i="32"/>
  <c r="AB28" i="32"/>
  <c r="AC28" i="32"/>
  <c r="AD28" i="32"/>
  <c r="AE28" i="32"/>
  <c r="AF28" i="32"/>
  <c r="AK28" i="32"/>
  <c r="AM28" i="32"/>
  <c r="AN28" i="32"/>
  <c r="AO28" i="32"/>
  <c r="AP28" i="32"/>
  <c r="E29" i="32"/>
  <c r="AJ29" i="32"/>
  <c r="U29" i="32"/>
  <c r="V29" i="32"/>
  <c r="W29" i="32"/>
  <c r="X29" i="32"/>
  <c r="Y29" i="32"/>
  <c r="AH29" i="32"/>
  <c r="Z29" i="32"/>
  <c r="AA29" i="32"/>
  <c r="AB29" i="32"/>
  <c r="AC29" i="32"/>
  <c r="AD29" i="32"/>
  <c r="AE29" i="32"/>
  <c r="AF29" i="32"/>
  <c r="AK29" i="32"/>
  <c r="AR29" i="32"/>
  <c r="AS29" i="32"/>
  <c r="AT29" i="32"/>
  <c r="AU29" i="32"/>
  <c r="V30" i="32"/>
  <c r="W30" i="32"/>
  <c r="X30" i="32"/>
  <c r="B37" i="32"/>
  <c r="E3" i="31"/>
  <c r="F3" i="31"/>
  <c r="U3" i="31"/>
  <c r="AH3" i="31"/>
  <c r="V3" i="31"/>
  <c r="V17" i="31"/>
  <c r="W3" i="31"/>
  <c r="W17" i="31"/>
  <c r="X3" i="31"/>
  <c r="X17" i="31"/>
  <c r="Y3" i="31"/>
  <c r="Y17" i="31"/>
  <c r="Z3" i="31"/>
  <c r="Z17" i="31"/>
  <c r="AA3" i="31"/>
  <c r="AB3" i="31"/>
  <c r="AC3" i="31"/>
  <c r="AD3" i="31"/>
  <c r="AE3" i="31"/>
  <c r="AF3" i="31"/>
  <c r="AK3" i="31"/>
  <c r="AM3" i="31"/>
  <c r="AN3" i="31"/>
  <c r="AO3" i="31"/>
  <c r="AP3" i="31"/>
  <c r="AQ3" i="31"/>
  <c r="AR3" i="31"/>
  <c r="AS3" i="31"/>
  <c r="AT3" i="31"/>
  <c r="E4" i="31"/>
  <c r="AS4" i="31"/>
  <c r="U4" i="31"/>
  <c r="V4" i="31"/>
  <c r="W4" i="31"/>
  <c r="X4" i="31"/>
  <c r="Y4" i="31"/>
  <c r="Z4" i="31"/>
  <c r="AA4" i="31"/>
  <c r="AB4" i="31"/>
  <c r="AC4" i="31"/>
  <c r="AD4" i="31"/>
  <c r="AE4" i="31"/>
  <c r="AF4" i="31"/>
  <c r="AF17" i="31"/>
  <c r="AH4" i="31"/>
  <c r="AJ4" i="31"/>
  <c r="AK4" i="31"/>
  <c r="E5" i="31"/>
  <c r="F5" i="31"/>
  <c r="U5" i="31"/>
  <c r="AH5" i="31"/>
  <c r="V5" i="31"/>
  <c r="W5" i="31"/>
  <c r="X5" i="31"/>
  <c r="Y5" i="31"/>
  <c r="Z5" i="31"/>
  <c r="AA5" i="31"/>
  <c r="AB5" i="31"/>
  <c r="AC5" i="31"/>
  <c r="AD5" i="31"/>
  <c r="AE5" i="31"/>
  <c r="AF5" i="31"/>
  <c r="AM5" i="31"/>
  <c r="AN5" i="31"/>
  <c r="AO5" i="31"/>
  <c r="AP5" i="31"/>
  <c r="AQ5" i="31"/>
  <c r="AR5" i="31"/>
  <c r="E6" i="31"/>
  <c r="F6" i="31"/>
  <c r="U6" i="31"/>
  <c r="V6" i="31"/>
  <c r="W6" i="31"/>
  <c r="X6" i="31"/>
  <c r="Y6" i="31"/>
  <c r="Z6" i="31"/>
  <c r="AA6" i="31"/>
  <c r="AB6" i="31"/>
  <c r="AH6" i="31"/>
  <c r="AC6" i="31"/>
  <c r="AD6" i="31"/>
  <c r="AE6" i="31"/>
  <c r="AE17" i="31"/>
  <c r="AF6" i="31"/>
  <c r="AS6" i="31"/>
  <c r="AT6" i="31"/>
  <c r="AU6" i="31"/>
  <c r="E7" i="31"/>
  <c r="F7" i="31"/>
  <c r="U7" i="31"/>
  <c r="AH7" i="31"/>
  <c r="V7" i="31"/>
  <c r="W7" i="31"/>
  <c r="X7" i="31"/>
  <c r="Y7" i="31"/>
  <c r="Z7" i="31"/>
  <c r="AA7" i="31"/>
  <c r="AB7" i="31"/>
  <c r="AC7" i="31"/>
  <c r="AD7" i="31"/>
  <c r="AE7" i="31"/>
  <c r="AF7" i="31"/>
  <c r="AK7" i="31"/>
  <c r="AL7" i="31"/>
  <c r="AM7" i="31"/>
  <c r="AN7" i="31"/>
  <c r="AO7" i="31"/>
  <c r="AP7" i="31"/>
  <c r="E8" i="31"/>
  <c r="F8" i="31"/>
  <c r="U8" i="31"/>
  <c r="AH8" i="31"/>
  <c r="V8" i="31"/>
  <c r="W8" i="31"/>
  <c r="X8" i="31"/>
  <c r="Y8" i="31"/>
  <c r="Z8" i="31"/>
  <c r="AA8" i="31"/>
  <c r="AB8" i="31"/>
  <c r="AB17" i="31"/>
  <c r="AC8" i="31"/>
  <c r="AC17" i="31"/>
  <c r="AD8" i="31"/>
  <c r="AE8" i="31"/>
  <c r="AF8" i="31"/>
  <c r="AR8" i="31"/>
  <c r="AS8" i="31"/>
  <c r="AT8" i="31"/>
  <c r="AU8" i="31"/>
  <c r="E9" i="31"/>
  <c r="F9" i="31"/>
  <c r="U9" i="31"/>
  <c r="V9" i="31"/>
  <c r="W9" i="31"/>
  <c r="X9" i="31"/>
  <c r="Y9" i="31"/>
  <c r="Z9" i="31"/>
  <c r="AA9" i="31"/>
  <c r="AB9" i="31"/>
  <c r="AC9" i="31"/>
  <c r="AD9" i="31"/>
  <c r="AE9" i="31"/>
  <c r="AF9" i="31"/>
  <c r="AH9" i="31"/>
  <c r="AJ9" i="31"/>
  <c r="AK9" i="31"/>
  <c r="AL9" i="31"/>
  <c r="AM9" i="31"/>
  <c r="AN9" i="31"/>
  <c r="E10" i="31"/>
  <c r="F10" i="31"/>
  <c r="U10" i="31"/>
  <c r="V10" i="31"/>
  <c r="W10" i="31"/>
  <c r="AH10" i="31"/>
  <c r="X10" i="31"/>
  <c r="Y10" i="31"/>
  <c r="Z10" i="31"/>
  <c r="AA10" i="31"/>
  <c r="AA17" i="31"/>
  <c r="AB10" i="31"/>
  <c r="AC10" i="31"/>
  <c r="AD10" i="31"/>
  <c r="AE10" i="31"/>
  <c r="AF10" i="31"/>
  <c r="AP10" i="31"/>
  <c r="AQ10" i="31"/>
  <c r="AR10" i="31"/>
  <c r="AS10" i="31"/>
  <c r="AT10" i="31"/>
  <c r="AU10" i="31"/>
  <c r="E11" i="31"/>
  <c r="F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H11" i="31"/>
  <c r="AJ11" i="31"/>
  <c r="AK11" i="31"/>
  <c r="AL11" i="31"/>
  <c r="E12" i="31"/>
  <c r="F12" i="31"/>
  <c r="U12" i="31"/>
  <c r="AH12" i="31"/>
  <c r="V12" i="31"/>
  <c r="W12" i="31"/>
  <c r="X12" i="31"/>
  <c r="Y12" i="31"/>
  <c r="Z12" i="31"/>
  <c r="AA12" i="31"/>
  <c r="AB12" i="31"/>
  <c r="AC12" i="31"/>
  <c r="AD12" i="31"/>
  <c r="AE12" i="31"/>
  <c r="AF12" i="31"/>
  <c r="AN12" i="31"/>
  <c r="AO12" i="31"/>
  <c r="AP12" i="31"/>
  <c r="AQ12" i="31"/>
  <c r="AR12" i="31"/>
  <c r="AS12" i="31"/>
  <c r="E13" i="31"/>
  <c r="F13" i="31"/>
  <c r="U13" i="31"/>
  <c r="V13" i="31"/>
  <c r="W13" i="31"/>
  <c r="X13" i="31"/>
  <c r="Y13" i="31"/>
  <c r="Z13" i="31"/>
  <c r="AA13" i="31"/>
  <c r="AB13" i="31"/>
  <c r="AC13" i="31"/>
  <c r="AD13" i="31"/>
  <c r="AE13" i="31"/>
  <c r="AH13" i="31"/>
  <c r="AF13" i="31"/>
  <c r="AJ13" i="31"/>
  <c r="AU13" i="31"/>
  <c r="E14" i="31"/>
  <c r="F14" i="31"/>
  <c r="U14" i="31"/>
  <c r="AH14" i="31"/>
  <c r="V14" i="31"/>
  <c r="W14" i="31"/>
  <c r="X14" i="31"/>
  <c r="Y14" i="31"/>
  <c r="Z14" i="31"/>
  <c r="AA14" i="31"/>
  <c r="AB14" i="31"/>
  <c r="AC14" i="31"/>
  <c r="AD14" i="31"/>
  <c r="AE14" i="31"/>
  <c r="AF14" i="31"/>
  <c r="AK14" i="31"/>
  <c r="AL14" i="31"/>
  <c r="AM14" i="31"/>
  <c r="AN14" i="31"/>
  <c r="AO14" i="31"/>
  <c r="AP14" i="31"/>
  <c r="AQ14" i="31"/>
  <c r="E15" i="31"/>
  <c r="AP15" i="31"/>
  <c r="F15" i="31"/>
  <c r="BH15" i="31"/>
  <c r="U15" i="31"/>
  <c r="AH15" i="31"/>
  <c r="V15" i="31"/>
  <c r="W15" i="31"/>
  <c r="X15" i="31"/>
  <c r="Y15" i="31"/>
  <c r="Z15" i="31"/>
  <c r="AA15" i="31"/>
  <c r="AB15" i="31"/>
  <c r="AC15" i="31"/>
  <c r="AD15" i="31"/>
  <c r="AE15" i="31"/>
  <c r="AF15" i="31"/>
  <c r="AK15" i="31"/>
  <c r="AL15" i="31"/>
  <c r="AO15" i="31"/>
  <c r="AQ15" i="31"/>
  <c r="AR15" i="31"/>
  <c r="AS15" i="31"/>
  <c r="AT15" i="31"/>
  <c r="AU15" i="31"/>
  <c r="AY15" i="31"/>
  <c r="AZ15" i="31"/>
  <c r="BD15" i="31"/>
  <c r="BG15" i="31"/>
  <c r="BJ15" i="31"/>
  <c r="E16" i="31"/>
  <c r="AO16" i="31"/>
  <c r="F16" i="31"/>
  <c r="AY16" i="31"/>
  <c r="U16" i="31"/>
  <c r="AH16" i="31"/>
  <c r="V16" i="31"/>
  <c r="W16" i="31"/>
  <c r="X16" i="31"/>
  <c r="Y16" i="31"/>
  <c r="Z16" i="31"/>
  <c r="AA16" i="31"/>
  <c r="AB16" i="31"/>
  <c r="AC16" i="31"/>
  <c r="AD16" i="31"/>
  <c r="AE16" i="31"/>
  <c r="AF16" i="31"/>
  <c r="AK16" i="31"/>
  <c r="AL16" i="31"/>
  <c r="AM16" i="31"/>
  <c r="AN16" i="31"/>
  <c r="BD16" i="31"/>
  <c r="BE16" i="31"/>
  <c r="AD17" i="31"/>
  <c r="B24" i="31"/>
  <c r="E3" i="28"/>
  <c r="AK3" i="28"/>
  <c r="F3" i="28"/>
  <c r="AY3" i="28"/>
  <c r="U3" i="28"/>
  <c r="AH3" i="28"/>
  <c r="V3" i="28"/>
  <c r="W3" i="28"/>
  <c r="X3" i="28"/>
  <c r="Y3" i="28"/>
  <c r="Z3" i="28"/>
  <c r="AA3" i="28"/>
  <c r="AB3" i="28"/>
  <c r="AC3" i="28"/>
  <c r="AD3" i="28"/>
  <c r="AE3" i="28"/>
  <c r="AF3" i="28"/>
  <c r="AL3" i="28"/>
  <c r="AM3" i="28"/>
  <c r="AN3" i="28"/>
  <c r="AO3" i="28"/>
  <c r="AP3" i="28"/>
  <c r="AQ3" i="28"/>
  <c r="AR3" i="28"/>
  <c r="AS3" i="28"/>
  <c r="AT3" i="28"/>
  <c r="AU3" i="28"/>
  <c r="BD3" i="28"/>
  <c r="BE3" i="28"/>
  <c r="BF3" i="28"/>
  <c r="BG3" i="28"/>
  <c r="BH3" i="28"/>
  <c r="BI3" i="28"/>
  <c r="BJ3" i="28"/>
  <c r="E4" i="28"/>
  <c r="F4" i="28"/>
  <c r="U4" i="28"/>
  <c r="AH4" i="28"/>
  <c r="V4" i="28"/>
  <c r="W4" i="28"/>
  <c r="X4" i="28"/>
  <c r="Y4" i="28"/>
  <c r="Z4" i="28"/>
  <c r="AA4" i="28"/>
  <c r="AB4" i="28"/>
  <c r="AC4" i="28"/>
  <c r="AD4" i="28"/>
  <c r="AE4" i="28"/>
  <c r="AF4" i="28"/>
  <c r="E5" i="28"/>
  <c r="AU5" i="28"/>
  <c r="F5" i="28"/>
  <c r="BA5" i="28"/>
  <c r="U5" i="28"/>
  <c r="AH5" i="28"/>
  <c r="V5" i="28"/>
  <c r="W5" i="28"/>
  <c r="W13" i="28"/>
  <c r="X5" i="28"/>
  <c r="Y5" i="28"/>
  <c r="Z5" i="28"/>
  <c r="AA5" i="28"/>
  <c r="AB5" i="28"/>
  <c r="AC5" i="28"/>
  <c r="AD5" i="28"/>
  <c r="AE5" i="28"/>
  <c r="AF5" i="28"/>
  <c r="AL5" i="28"/>
  <c r="AM5" i="28"/>
  <c r="AN5" i="28"/>
  <c r="AO5" i="28"/>
  <c r="AP5" i="28"/>
  <c r="AQ5" i="28"/>
  <c r="AR5" i="28"/>
  <c r="AS5" i="28"/>
  <c r="AT5" i="28"/>
  <c r="BD5" i="28"/>
  <c r="BE5" i="28"/>
  <c r="BF5" i="28"/>
  <c r="BG5" i="28"/>
  <c r="BH5" i="28"/>
  <c r="BI5" i="28"/>
  <c r="BJ5" i="28"/>
  <c r="U6" i="28"/>
  <c r="V6" i="28"/>
  <c r="V13" i="28"/>
  <c r="W6" i="28"/>
  <c r="X6" i="28"/>
  <c r="Y6" i="28"/>
  <c r="Z6" i="28"/>
  <c r="AA6" i="28"/>
  <c r="AB6" i="28"/>
  <c r="AC6" i="28"/>
  <c r="AD6" i="28"/>
  <c r="AE6" i="28"/>
  <c r="AF6" i="28"/>
  <c r="AJ6" i="28"/>
  <c r="AW6" i="28"/>
  <c r="AK6" i="28"/>
  <c r="AL6" i="28"/>
  <c r="AM6" i="28"/>
  <c r="AN6" i="28"/>
  <c r="AO6" i="28"/>
  <c r="AP6" i="28"/>
  <c r="AQ6" i="28"/>
  <c r="AR6" i="28"/>
  <c r="AS6" i="28"/>
  <c r="AT6" i="28"/>
  <c r="AU6" i="28"/>
  <c r="AY6" i="28"/>
  <c r="BL6" i="28"/>
  <c r="AZ6" i="28"/>
  <c r="BA6" i="28"/>
  <c r="BB6" i="28"/>
  <c r="BC6" i="28"/>
  <c r="BD6" i="28"/>
  <c r="BE6" i="28"/>
  <c r="BF6" i="28"/>
  <c r="BG6" i="28"/>
  <c r="BH6" i="28"/>
  <c r="BI6" i="28"/>
  <c r="BJ6" i="28"/>
  <c r="U7" i="28"/>
  <c r="V7" i="28"/>
  <c r="W7" i="28"/>
  <c r="X7" i="28"/>
  <c r="X13" i="28"/>
  <c r="Y7" i="28"/>
  <c r="Z7" i="28"/>
  <c r="AA7" i="28"/>
  <c r="AB7" i="28"/>
  <c r="AC7" i="28"/>
  <c r="AD7" i="28"/>
  <c r="AE7" i="28"/>
  <c r="AF7" i="28"/>
  <c r="AJ7" i="28"/>
  <c r="AK7" i="28"/>
  <c r="AL7" i="28"/>
  <c r="AM7" i="28"/>
  <c r="AN7" i="28"/>
  <c r="AO7" i="28"/>
  <c r="AP7" i="28"/>
  <c r="AQ7" i="28"/>
  <c r="AR7" i="28"/>
  <c r="AS7" i="28"/>
  <c r="AW7" i="28"/>
  <c r="AT7" i="28"/>
  <c r="AU7" i="28"/>
  <c r="AY7" i="28"/>
  <c r="AZ7" i="28"/>
  <c r="BA7" i="28"/>
  <c r="BB7" i="28"/>
  <c r="BC7" i="28"/>
  <c r="BD7" i="28"/>
  <c r="BE7" i="28"/>
  <c r="BF7" i="28"/>
  <c r="BG7" i="28"/>
  <c r="BH7" i="28"/>
  <c r="BI7" i="28"/>
  <c r="BJ7" i="28"/>
  <c r="BL7" i="28"/>
  <c r="U8" i="28"/>
  <c r="U13" i="28"/>
  <c r="R133" i="18"/>
  <c r="V8" i="28"/>
  <c r="W8" i="28"/>
  <c r="X8" i="28"/>
  <c r="Y8" i="28"/>
  <c r="Z8" i="28"/>
  <c r="AA8" i="28"/>
  <c r="AB8" i="28"/>
  <c r="AC8" i="28"/>
  <c r="AD8" i="28"/>
  <c r="AE8" i="28"/>
  <c r="AF8" i="28"/>
  <c r="AJ8" i="28"/>
  <c r="AW8" i="28"/>
  <c r="AK8" i="28"/>
  <c r="AL8" i="28"/>
  <c r="AM8" i="28"/>
  <c r="AN8" i="28"/>
  <c r="AO8" i="28"/>
  <c r="AP8" i="28"/>
  <c r="AQ8" i="28"/>
  <c r="AR8" i="28"/>
  <c r="AS8" i="28"/>
  <c r="AT8" i="28"/>
  <c r="AU8" i="28"/>
  <c r="AY8" i="28"/>
  <c r="BL8" i="28"/>
  <c r="AZ8" i="28"/>
  <c r="BA8" i="28"/>
  <c r="BB8" i="28"/>
  <c r="BC8" i="28"/>
  <c r="BD8" i="28"/>
  <c r="BE8" i="28"/>
  <c r="BF8" i="28"/>
  <c r="BG8" i="28"/>
  <c r="BH8" i="28"/>
  <c r="BI8" i="28"/>
  <c r="BJ8" i="28"/>
  <c r="U9" i="28"/>
  <c r="V9" i="28"/>
  <c r="AH9" i="28"/>
  <c r="W9" i="28"/>
  <c r="X9" i="28"/>
  <c r="Y9" i="28"/>
  <c r="Z9" i="28"/>
  <c r="AA9" i="28"/>
  <c r="AB9" i="28"/>
  <c r="AC9" i="28"/>
  <c r="AD9" i="28"/>
  <c r="AE9" i="28"/>
  <c r="AF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W9" i="28"/>
  <c r="AY9" i="28"/>
  <c r="AZ9" i="28"/>
  <c r="BL9" i="28"/>
  <c r="BA9" i="28"/>
  <c r="BB9" i="28"/>
  <c r="BC9" i="28"/>
  <c r="BD9" i="28"/>
  <c r="BE9" i="28"/>
  <c r="BF9" i="28"/>
  <c r="BG9" i="28"/>
  <c r="BH9" i="28"/>
  <c r="BI9" i="28"/>
  <c r="BJ9" i="28"/>
  <c r="U10" i="28"/>
  <c r="AH10" i="28"/>
  <c r="V10" i="28"/>
  <c r="W10" i="28"/>
  <c r="X10" i="28"/>
  <c r="Y10" i="28"/>
  <c r="Z10" i="28"/>
  <c r="AA10" i="28"/>
  <c r="AB10" i="28"/>
  <c r="AC10" i="28"/>
  <c r="AD10" i="28"/>
  <c r="AE10" i="28"/>
  <c r="AF10" i="28"/>
  <c r="AJ10" i="28"/>
  <c r="AW10" i="28"/>
  <c r="AK10" i="28"/>
  <c r="AL10" i="28"/>
  <c r="AM10" i="28"/>
  <c r="AN10" i="28"/>
  <c r="AO10" i="28"/>
  <c r="AP10" i="28"/>
  <c r="AQ10" i="28"/>
  <c r="AR10" i="28"/>
  <c r="AS10" i="28"/>
  <c r="AT10" i="28"/>
  <c r="AU10" i="28"/>
  <c r="AY10" i="28"/>
  <c r="BL10" i="28"/>
  <c r="AZ10" i="28"/>
  <c r="BA10" i="28"/>
  <c r="BB10" i="28"/>
  <c r="BC10" i="28"/>
  <c r="BD10" i="28"/>
  <c r="BE10" i="28"/>
  <c r="BF10" i="28"/>
  <c r="BG10" i="28"/>
  <c r="BH10" i="28"/>
  <c r="BI10" i="28"/>
  <c r="BJ10" i="28"/>
  <c r="U11" i="28"/>
  <c r="V11" i="28"/>
  <c r="W11" i="28"/>
  <c r="X11" i="28"/>
  <c r="Y11" i="28"/>
  <c r="Z11" i="28"/>
  <c r="AA11" i="28"/>
  <c r="AB11" i="28"/>
  <c r="AH11" i="28"/>
  <c r="AC11" i="28"/>
  <c r="AD11" i="28"/>
  <c r="AE11" i="28"/>
  <c r="AF11" i="28"/>
  <c r="AJ11" i="28"/>
  <c r="AW11" i="28"/>
  <c r="AK11" i="28"/>
  <c r="AL11" i="28"/>
  <c r="AM11" i="28"/>
  <c r="AN11" i="28"/>
  <c r="AO11" i="28"/>
  <c r="AP11" i="28"/>
  <c r="AQ11" i="28"/>
  <c r="AR11" i="28"/>
  <c r="AS11" i="28"/>
  <c r="AT11" i="28"/>
  <c r="AU11" i="28"/>
  <c r="AY11" i="28"/>
  <c r="BL11" i="28"/>
  <c r="AZ11" i="28"/>
  <c r="BA11" i="28"/>
  <c r="BB11" i="28"/>
  <c r="BC11" i="28"/>
  <c r="BD11" i="28"/>
  <c r="BE11" i="28"/>
  <c r="BF11" i="28"/>
  <c r="BG11" i="28"/>
  <c r="BH11" i="28"/>
  <c r="BI11" i="28"/>
  <c r="BJ11" i="28"/>
  <c r="U12" i="28"/>
  <c r="AH12" i="28"/>
  <c r="V12" i="28"/>
  <c r="W12" i="28"/>
  <c r="X12" i="28"/>
  <c r="Y12" i="28"/>
  <c r="Z12" i="28"/>
  <c r="AA12" i="28"/>
  <c r="AB12" i="28"/>
  <c r="AC12" i="28"/>
  <c r="AD12" i="28"/>
  <c r="AE12" i="28"/>
  <c r="AF12" i="28"/>
  <c r="AJ12" i="28"/>
  <c r="AW12" i="28"/>
  <c r="AK12" i="28"/>
  <c r="AL12" i="28"/>
  <c r="AM12" i="28"/>
  <c r="AN12" i="28"/>
  <c r="AO12" i="28"/>
  <c r="AP12" i="28"/>
  <c r="AQ12" i="28"/>
  <c r="AR12" i="28"/>
  <c r="AS12" i="28"/>
  <c r="AT12" i="28"/>
  <c r="AU12" i="28"/>
  <c r="AY12" i="28"/>
  <c r="AZ12" i="28"/>
  <c r="BA12" i="28"/>
  <c r="BB12" i="28"/>
  <c r="BC12" i="28"/>
  <c r="BD12" i="28"/>
  <c r="BE12" i="28"/>
  <c r="BF12" i="28"/>
  <c r="BG12" i="28"/>
  <c r="BH12" i="28"/>
  <c r="BL12" i="28"/>
  <c r="BI12" i="28"/>
  <c r="BJ12" i="28"/>
  <c r="H13" i="28"/>
  <c r="I13" i="28"/>
  <c r="J13" i="28"/>
  <c r="K13" i="28"/>
  <c r="L13" i="28"/>
  <c r="M13" i="28"/>
  <c r="N13" i="28"/>
  <c r="O13" i="28"/>
  <c r="P13" i="28"/>
  <c r="Q13" i="28"/>
  <c r="R13" i="28"/>
  <c r="S13" i="28"/>
  <c r="B20" i="28"/>
  <c r="E40" i="28"/>
  <c r="F40" i="28"/>
  <c r="U40" i="28"/>
  <c r="E41" i="28"/>
  <c r="F41" i="28"/>
  <c r="U41" i="28"/>
  <c r="E42" i="28"/>
  <c r="F42" i="28"/>
  <c r="U42" i="28"/>
  <c r="E43" i="28"/>
  <c r="F43" i="28"/>
  <c r="U43" i="28"/>
  <c r="E44" i="28"/>
  <c r="F44" i="28"/>
  <c r="U44" i="28"/>
  <c r="E45" i="28"/>
  <c r="F45" i="28"/>
  <c r="U45" i="28"/>
  <c r="AH7" i="28"/>
  <c r="AF13" i="28"/>
  <c r="AD13" i="28"/>
  <c r="AE13" i="28"/>
  <c r="AC13" i="28"/>
  <c r="AH6" i="28"/>
  <c r="AB13" i="28"/>
  <c r="Z13" i="28"/>
  <c r="AA13" i="28"/>
  <c r="Y13" i="28"/>
  <c r="BB12" i="37"/>
  <c r="BE12" i="37"/>
  <c r="BF12" i="37"/>
  <c r="BG12" i="37"/>
  <c r="BH12" i="37"/>
  <c r="BJ12" i="37"/>
  <c r="AY12" i="37"/>
  <c r="AZ12" i="37"/>
  <c r="BI12" i="37"/>
  <c r="BA12" i="37"/>
  <c r="BD12" i="37"/>
  <c r="BC12" i="37"/>
  <c r="AZ25" i="37"/>
  <c r="BA25" i="37"/>
  <c r="BB25" i="37"/>
  <c r="BC25" i="37"/>
  <c r="BE25" i="37"/>
  <c r="BF25" i="37"/>
  <c r="BL25" i="37"/>
  <c r="BG25" i="37"/>
  <c r="BH25" i="37"/>
  <c r="BI25" i="37"/>
  <c r="BJ25" i="37"/>
  <c r="AH18" i="37"/>
  <c r="BG26" i="37"/>
  <c r="BH26" i="37"/>
  <c r="BI26" i="37"/>
  <c r="BJ26" i="37"/>
  <c r="AY26" i="37"/>
  <c r="BA26" i="37"/>
  <c r="AZ26" i="37"/>
  <c r="BB26" i="37"/>
  <c r="AH22" i="37"/>
  <c r="AW19" i="37"/>
  <c r="AJ18" i="37"/>
  <c r="F18" i="37"/>
  <c r="AL18" i="37"/>
  <c r="AM18" i="37"/>
  <c r="AQ18" i="37"/>
  <c r="AN18" i="37"/>
  <c r="AO18" i="37"/>
  <c r="AP18" i="37"/>
  <c r="AR18" i="37"/>
  <c r="AB30" i="37"/>
  <c r="AA30" i="37"/>
  <c r="BG17" i="37"/>
  <c r="AJ12" i="37"/>
  <c r="AM12" i="37"/>
  <c r="AN12" i="37"/>
  <c r="AN30" i="37"/>
  <c r="AQ12" i="37"/>
  <c r="AO12" i="37"/>
  <c r="AP12" i="37"/>
  <c r="AR12" i="37"/>
  <c r="AS12" i="37"/>
  <c r="AT12" i="37"/>
  <c r="AU12" i="37"/>
  <c r="X30" i="37"/>
  <c r="W30" i="37"/>
  <c r="AH29" i="37"/>
  <c r="AW27" i="37"/>
  <c r="BF26" i="37"/>
  <c r="AS18" i="37"/>
  <c r="BF17" i="37"/>
  <c r="AK12" i="37"/>
  <c r="AK30" i="37"/>
  <c r="AH9" i="37"/>
  <c r="BE26" i="37"/>
  <c r="AK18" i="37"/>
  <c r="BE17" i="37"/>
  <c r="AH15" i="37"/>
  <c r="V30" i="37"/>
  <c r="AH5" i="37"/>
  <c r="AH28" i="37"/>
  <c r="AW22" i="37"/>
  <c r="BD26" i="37"/>
  <c r="F21" i="37"/>
  <c r="AL21" i="37"/>
  <c r="AW21" i="37"/>
  <c r="AM21" i="37"/>
  <c r="AN21" i="37"/>
  <c r="AO21" i="37"/>
  <c r="AQ21" i="37"/>
  <c r="AR21" i="37"/>
  <c r="AS21" i="37"/>
  <c r="AT21" i="37"/>
  <c r="AU21" i="37"/>
  <c r="AH16" i="37"/>
  <c r="F10" i="37"/>
  <c r="AL10" i="37"/>
  <c r="AO10" i="37"/>
  <c r="AP10" i="37"/>
  <c r="AQ10" i="37"/>
  <c r="AR10" i="37"/>
  <c r="AS10" i="37"/>
  <c r="AT10" i="37"/>
  <c r="AU10" i="37"/>
  <c r="AJ10" i="37"/>
  <c r="AW10" i="37"/>
  <c r="AH8" i="37"/>
  <c r="AH6" i="37"/>
  <c r="BC26" i="37"/>
  <c r="Z30" i="37"/>
  <c r="BH17" i="37"/>
  <c r="BI17" i="37"/>
  <c r="BJ17" i="37"/>
  <c r="BB17" i="37"/>
  <c r="AY17" i="37"/>
  <c r="AZ17" i="37"/>
  <c r="BA17" i="37"/>
  <c r="BC17" i="37"/>
  <c r="BL9" i="37"/>
  <c r="AW4" i="37"/>
  <c r="AO26" i="37"/>
  <c r="AP26" i="37"/>
  <c r="AQ26" i="37"/>
  <c r="AR26" i="37"/>
  <c r="AT26" i="37"/>
  <c r="AJ26" i="37"/>
  <c r="AU26" i="37"/>
  <c r="AH24" i="37"/>
  <c r="F5" i="37"/>
  <c r="AL5" i="37"/>
  <c r="AM5" i="37"/>
  <c r="AN5" i="37"/>
  <c r="AO5" i="37"/>
  <c r="AP5" i="37"/>
  <c r="AQ5" i="37"/>
  <c r="AR5" i="37"/>
  <c r="AR30" i="37"/>
  <c r="AS5" i="37"/>
  <c r="AT5" i="37"/>
  <c r="AU5" i="37"/>
  <c r="AL26" i="37"/>
  <c r="BE28" i="37"/>
  <c r="BF28" i="37"/>
  <c r="BG28" i="37"/>
  <c r="BH28" i="37"/>
  <c r="BJ28" i="37"/>
  <c r="AY28" i="37"/>
  <c r="AZ28" i="37"/>
  <c r="AH27" i="37"/>
  <c r="AK26" i="37"/>
  <c r="AH19" i="37"/>
  <c r="AH13" i="37"/>
  <c r="AJ5" i="37"/>
  <c r="AW5" i="37"/>
  <c r="U30" i="37"/>
  <c r="AH3" i="37"/>
  <c r="AM28" i="37"/>
  <c r="AN28" i="37"/>
  <c r="AO28" i="37"/>
  <c r="AP28" i="37"/>
  <c r="AR28" i="37"/>
  <c r="AS28" i="37"/>
  <c r="AT28" i="37"/>
  <c r="AU28" i="37"/>
  <c r="BF19" i="37"/>
  <c r="BG19" i="37"/>
  <c r="BH19" i="37"/>
  <c r="BI19" i="37"/>
  <c r="AZ19" i="37"/>
  <c r="AY19" i="37"/>
  <c r="BA19" i="37"/>
  <c r="AH11" i="37"/>
  <c r="AF30" i="37"/>
  <c r="AD30" i="37"/>
  <c r="BC3" i="37"/>
  <c r="BF3" i="37"/>
  <c r="BG3" i="37"/>
  <c r="BH3" i="37"/>
  <c r="BI3" i="37"/>
  <c r="BJ3" i="37"/>
  <c r="AZ3" i="37"/>
  <c r="AY3" i="37"/>
  <c r="BA3" i="37"/>
  <c r="AJ28" i="37"/>
  <c r="AN19" i="37"/>
  <c r="AO19" i="37"/>
  <c r="AP19" i="37"/>
  <c r="AQ19" i="37"/>
  <c r="AS19" i="37"/>
  <c r="AT19" i="37"/>
  <c r="AU19" i="37"/>
  <c r="AE30" i="37"/>
  <c r="AC30" i="37"/>
  <c r="AK17" i="37"/>
  <c r="AM29" i="37"/>
  <c r="AQ25" i="37"/>
  <c r="BB24" i="37"/>
  <c r="AJ24" i="37"/>
  <c r="AS23" i="37"/>
  <c r="F22" i="37"/>
  <c r="BF20" i="37"/>
  <c r="AN20" i="37"/>
  <c r="BJ16" i="37"/>
  <c r="BC15" i="37"/>
  <c r="AT14" i="37"/>
  <c r="AM13" i="37"/>
  <c r="AW13" i="37"/>
  <c r="BG11" i="37"/>
  <c r="AO11" i="37"/>
  <c r="AW11" i="37"/>
  <c r="BI9" i="37"/>
  <c r="AQ9" i="37"/>
  <c r="BB8" i="37"/>
  <c r="AJ8" i="37"/>
  <c r="AW8" i="37"/>
  <c r="AS7" i="37"/>
  <c r="AL6" i="37"/>
  <c r="AW6" i="37"/>
  <c r="F6" i="37"/>
  <c r="BF4" i="37"/>
  <c r="AN4" i="37"/>
  <c r="AT23" i="37"/>
  <c r="BJ9" i="37"/>
  <c r="BC8" i="37"/>
  <c r="AT7" i="37"/>
  <c r="AL29" i="37"/>
  <c r="F29" i="37"/>
  <c r="AP25" i="37"/>
  <c r="BA24" i="37"/>
  <c r="AR23" i="37"/>
  <c r="BE20" i="37"/>
  <c r="AM20" i="37"/>
  <c r="AW20" i="37"/>
  <c r="BI16" i="37"/>
  <c r="BB15" i="37"/>
  <c r="AS14" i="37"/>
  <c r="AW14" i="37"/>
  <c r="AL13" i="37"/>
  <c r="F13" i="37"/>
  <c r="BF11" i="37"/>
  <c r="BH9" i="37"/>
  <c r="AP9" i="37"/>
  <c r="BA8" i="37"/>
  <c r="AR7" i="37"/>
  <c r="BE4" i="37"/>
  <c r="AM4" i="37"/>
  <c r="AM30" i="37"/>
  <c r="AO25" i="37"/>
  <c r="AZ24" i="37"/>
  <c r="AQ23" i="37"/>
  <c r="BH16" i="37"/>
  <c r="BA15" i="37"/>
  <c r="BJ14" i="37"/>
  <c r="BG9" i="37"/>
  <c r="AO9" i="37"/>
  <c r="AZ8" i="37"/>
  <c r="AQ7" i="37"/>
  <c r="AU3" i="37"/>
  <c r="AR25" i="37"/>
  <c r="BC24" i="37"/>
  <c r="AJ17" i="37"/>
  <c r="BD15" i="37"/>
  <c r="AR9" i="37"/>
  <c r="AJ29" i="37"/>
  <c r="AN25" i="37"/>
  <c r="AY24" i="37"/>
  <c r="BL24" i="37"/>
  <c r="AP23" i="37"/>
  <c r="BC20" i="37"/>
  <c r="BG16" i="37"/>
  <c r="AZ15" i="37"/>
  <c r="BI14" i="37"/>
  <c r="AQ14" i="37"/>
  <c r="BF9" i="37"/>
  <c r="AN9" i="37"/>
  <c r="AY8" i="37"/>
  <c r="AP7" i="37"/>
  <c r="BC4" i="37"/>
  <c r="AT3" i="37"/>
  <c r="BC27" i="37"/>
  <c r="BL27" i="37"/>
  <c r="AM25" i="37"/>
  <c r="AW25" i="37"/>
  <c r="AO23" i="37"/>
  <c r="BB20" i="37"/>
  <c r="BL20" i="37"/>
  <c r="AU17" i="37"/>
  <c r="BF16" i="37"/>
  <c r="AY15" i="37"/>
  <c r="BH14" i="37"/>
  <c r="AP14" i="37"/>
  <c r="BC11" i="37"/>
  <c r="BL11" i="37"/>
  <c r="BE9" i="37"/>
  <c r="AM9" i="37"/>
  <c r="AO7" i="37"/>
  <c r="BB4" i="37"/>
  <c r="AS3" i="37"/>
  <c r="AH4" i="37"/>
  <c r="AS17" i="37"/>
  <c r="BC9" i="37"/>
  <c r="AQ3" i="37"/>
  <c r="AS24" i="37"/>
  <c r="AL23" i="37"/>
  <c r="AW23" i="37"/>
  <c r="F23" i="37"/>
  <c r="AR17" i="37"/>
  <c r="BC16" i="37"/>
  <c r="BE14" i="37"/>
  <c r="BL14" i="37"/>
  <c r="BB9" i="37"/>
  <c r="AS8" i="37"/>
  <c r="AL7" i="37"/>
  <c r="AW7" i="37"/>
  <c r="F7" i="37"/>
  <c r="AP3" i="37"/>
  <c r="BJ24" i="37"/>
  <c r="AQ17" i="37"/>
  <c r="BB16" i="37"/>
  <c r="BL16" i="37"/>
  <c r="BA9" i="37"/>
  <c r="BJ8" i="37"/>
  <c r="AO3" i="37"/>
  <c r="AW3" i="37"/>
  <c r="BL20" i="34"/>
  <c r="BL4" i="34"/>
  <c r="AW17" i="34"/>
  <c r="BL22" i="34"/>
  <c r="AR29" i="34"/>
  <c r="AW4" i="34"/>
  <c r="AW28" i="34"/>
  <c r="BD10" i="34"/>
  <c r="BF10" i="34"/>
  <c r="BE10" i="34"/>
  <c r="BG10" i="34"/>
  <c r="BH10" i="34"/>
  <c r="BI10" i="34"/>
  <c r="AY10" i="34"/>
  <c r="AZ10" i="34"/>
  <c r="BA10" i="34"/>
  <c r="BB10" i="34"/>
  <c r="BC10" i="34"/>
  <c r="BJ10" i="34"/>
  <c r="AZ14" i="34"/>
  <c r="BA14" i="34"/>
  <c r="BB14" i="34"/>
  <c r="BC14" i="34"/>
  <c r="BD14" i="34"/>
  <c r="BE14" i="34"/>
  <c r="BF14" i="34"/>
  <c r="BG14" i="34"/>
  <c r="BH14" i="34"/>
  <c r="BI14" i="34"/>
  <c r="BJ14" i="34"/>
  <c r="AY14" i="34"/>
  <c r="BD26" i="34"/>
  <c r="BE26" i="34"/>
  <c r="BF26" i="34"/>
  <c r="BG26" i="34"/>
  <c r="BH26" i="34"/>
  <c r="BJ26" i="34"/>
  <c r="BC26" i="34"/>
  <c r="BI26" i="34"/>
  <c r="AY26" i="34"/>
  <c r="AZ26" i="34"/>
  <c r="BA26" i="34"/>
  <c r="BB26" i="34"/>
  <c r="BL19" i="34"/>
  <c r="AT25" i="34"/>
  <c r="BA12" i="34"/>
  <c r="AZ28" i="34"/>
  <c r="AQ27" i="34"/>
  <c r="AJ26" i="34"/>
  <c r="AS25" i="34"/>
  <c r="AL24" i="34"/>
  <c r="F24" i="34"/>
  <c r="AU23" i="34"/>
  <c r="BF22" i="34"/>
  <c r="AR18" i="34"/>
  <c r="BC17" i="34"/>
  <c r="AT16" i="34"/>
  <c r="BE15" i="34"/>
  <c r="AM15" i="34"/>
  <c r="AZ12" i="34"/>
  <c r="AQ11" i="34"/>
  <c r="AJ10" i="34"/>
  <c r="AS9" i="34"/>
  <c r="AL8" i="34"/>
  <c r="F8" i="34"/>
  <c r="AU7" i="34"/>
  <c r="AN6" i="34"/>
  <c r="AH3" i="34"/>
  <c r="AH29" i="34"/>
  <c r="AY28" i="34"/>
  <c r="AP27" i="34"/>
  <c r="BJ25" i="34"/>
  <c r="AR25" i="34"/>
  <c r="AT23" i="34"/>
  <c r="AQ18" i="34"/>
  <c r="BB17" i="34"/>
  <c r="AS16" i="34"/>
  <c r="AU14" i="34"/>
  <c r="AY12" i="34"/>
  <c r="AP11" i="34"/>
  <c r="BJ9" i="34"/>
  <c r="AR9" i="34"/>
  <c r="AT7" i="34"/>
  <c r="BA28" i="34"/>
  <c r="AK26" i="34"/>
  <c r="AO27" i="34"/>
  <c r="BI25" i="34"/>
  <c r="AQ25" i="34"/>
  <c r="AJ24" i="34"/>
  <c r="AW24" i="34"/>
  <c r="AS23" i="34"/>
  <c r="AW23" i="34"/>
  <c r="AU21" i="34"/>
  <c r="AP18" i="34"/>
  <c r="BA17" i="34"/>
  <c r="BJ16" i="34"/>
  <c r="AR16" i="34"/>
  <c r="BC15" i="34"/>
  <c r="AT14" i="34"/>
  <c r="AO11" i="34"/>
  <c r="BI9" i="34"/>
  <c r="AQ9" i="34"/>
  <c r="AJ8" i="34"/>
  <c r="AS7" i="34"/>
  <c r="AL6" i="34"/>
  <c r="F6" i="34"/>
  <c r="AU5" i="34"/>
  <c r="BD17" i="34"/>
  <c r="AN27" i="34"/>
  <c r="BH25" i="34"/>
  <c r="AP25" i="34"/>
  <c r="BJ23" i="34"/>
  <c r="AR23" i="34"/>
  <c r="BC22" i="34"/>
  <c r="AT21" i="34"/>
  <c r="AO18" i="34"/>
  <c r="AZ17" i="34"/>
  <c r="BI16" i="34"/>
  <c r="AQ16" i="34"/>
  <c r="BB15" i="34"/>
  <c r="AJ15" i="34"/>
  <c r="AW15" i="34"/>
  <c r="AS14" i="34"/>
  <c r="AN11" i="34"/>
  <c r="AN29" i="34"/>
  <c r="BH9" i="34"/>
  <c r="AP9" i="34"/>
  <c r="AP29" i="34"/>
  <c r="BJ7" i="34"/>
  <c r="AR7" i="34"/>
  <c r="AT5" i="34"/>
  <c r="AT29" i="34"/>
  <c r="AS18" i="34"/>
  <c r="AU16" i="34"/>
  <c r="AM27" i="34"/>
  <c r="BG25" i="34"/>
  <c r="AO25" i="34"/>
  <c r="BI23" i="34"/>
  <c r="AQ23" i="34"/>
  <c r="BB22" i="34"/>
  <c r="AJ22" i="34"/>
  <c r="AW22" i="34"/>
  <c r="AS21" i="34"/>
  <c r="AN18" i="34"/>
  <c r="AY17" i="34"/>
  <c r="BL17" i="34"/>
  <c r="BH16" i="34"/>
  <c r="AP16" i="34"/>
  <c r="BA15" i="34"/>
  <c r="AR14" i="34"/>
  <c r="BC13" i="34"/>
  <c r="AM11" i="34"/>
  <c r="BG9" i="34"/>
  <c r="AO9" i="34"/>
  <c r="BI7" i="34"/>
  <c r="AQ7" i="34"/>
  <c r="AW7" i="34"/>
  <c r="AJ6" i="34"/>
  <c r="AS5" i="34"/>
  <c r="AS29" i="34"/>
  <c r="AT9" i="34"/>
  <c r="AS28" i="34"/>
  <c r="AL27" i="34"/>
  <c r="AW27" i="34"/>
  <c r="F27" i="34"/>
  <c r="AU26" i="34"/>
  <c r="BF25" i="34"/>
  <c r="AN25" i="34"/>
  <c r="BH23" i="34"/>
  <c r="BA22" i="34"/>
  <c r="AR21" i="34"/>
  <c r="BC20" i="34"/>
  <c r="AM18" i="34"/>
  <c r="BG16" i="34"/>
  <c r="AO16" i="34"/>
  <c r="AZ15" i="34"/>
  <c r="BL15" i="34"/>
  <c r="AQ14" i="34"/>
  <c r="BB13" i="34"/>
  <c r="BL13" i="34"/>
  <c r="AJ13" i="34"/>
  <c r="AW13" i="34"/>
  <c r="AS12" i="34"/>
  <c r="AW12" i="34"/>
  <c r="AL11" i="34"/>
  <c r="AW11" i="34"/>
  <c r="F11" i="34"/>
  <c r="AU10" i="34"/>
  <c r="BF9" i="34"/>
  <c r="AN9" i="34"/>
  <c r="BH7" i="34"/>
  <c r="AR5" i="34"/>
  <c r="BC4" i="34"/>
  <c r="BJ28" i="34"/>
  <c r="AT26" i="34"/>
  <c r="BE25" i="34"/>
  <c r="AM25" i="34"/>
  <c r="BG23" i="34"/>
  <c r="AQ21" i="34"/>
  <c r="AL18" i="34"/>
  <c r="F18" i="34"/>
  <c r="BF16" i="34"/>
  <c r="AN16" i="34"/>
  <c r="AW16" i="34"/>
  <c r="BJ12" i="34"/>
  <c r="AT10" i="34"/>
  <c r="BE9" i="34"/>
  <c r="AM9" i="34"/>
  <c r="BG7" i="34"/>
  <c r="AQ5" i="34"/>
  <c r="AK25" i="34"/>
  <c r="AJ18" i="34"/>
  <c r="BB25" i="34"/>
  <c r="AJ25" i="34"/>
  <c r="BC16" i="34"/>
  <c r="BB9" i="34"/>
  <c r="AJ9" i="34"/>
  <c r="AJ29" i="34"/>
  <c r="BF28" i="34"/>
  <c r="AP26" i="34"/>
  <c r="BA25" i="34"/>
  <c r="BC23" i="34"/>
  <c r="AM21" i="34"/>
  <c r="BI17" i="34"/>
  <c r="BB16" i="34"/>
  <c r="AL14" i="34"/>
  <c r="AW14" i="34"/>
  <c r="BF12" i="34"/>
  <c r="AP10" i="34"/>
  <c r="BA9" i="34"/>
  <c r="BL9" i="34"/>
  <c r="BC7" i="34"/>
  <c r="AM5" i="34"/>
  <c r="BE28" i="34"/>
  <c r="AO26" i="34"/>
  <c r="AZ25" i="34"/>
  <c r="BL25" i="34"/>
  <c r="BB23" i="34"/>
  <c r="AL21" i="34"/>
  <c r="AW21" i="34"/>
  <c r="F21" i="34"/>
  <c r="BH17" i="34"/>
  <c r="BA16" i="34"/>
  <c r="BE12" i="34"/>
  <c r="AO10" i="34"/>
  <c r="AZ9" i="34"/>
  <c r="BB7" i="34"/>
  <c r="AL5" i="34"/>
  <c r="F5" i="34"/>
  <c r="BC25" i="34"/>
  <c r="BA23" i="34"/>
  <c r="BL23" i="34"/>
  <c r="BA7" i="34"/>
  <c r="AK5" i="34"/>
  <c r="AK29" i="34"/>
  <c r="BC28" i="34"/>
  <c r="AT27" i="34"/>
  <c r="AM26" i="34"/>
  <c r="AO24" i="34"/>
  <c r="AZ23" i="34"/>
  <c r="BI22" i="34"/>
  <c r="AQ22" i="34"/>
  <c r="AU18" i="34"/>
  <c r="BF17" i="34"/>
  <c r="AN17" i="34"/>
  <c r="AY16" i="34"/>
  <c r="BH15" i="34"/>
  <c r="AP15" i="34"/>
  <c r="BJ13" i="34"/>
  <c r="AR13" i="34"/>
  <c r="BC12" i="34"/>
  <c r="AT11" i="34"/>
  <c r="AM10" i="34"/>
  <c r="AM29" i="34"/>
  <c r="AO8" i="34"/>
  <c r="AO29" i="34"/>
  <c r="AZ7" i="34"/>
  <c r="BL7" i="34"/>
  <c r="AQ6" i="34"/>
  <c r="AQ29" i="34"/>
  <c r="AL26" i="34"/>
  <c r="AL10" i="34"/>
  <c r="BB12" i="33"/>
  <c r="BC12" i="33"/>
  <c r="BD12" i="33"/>
  <c r="AY12" i="33"/>
  <c r="BE12" i="33"/>
  <c r="BF12" i="33"/>
  <c r="BG12" i="33"/>
  <c r="BH12" i="33"/>
  <c r="BI12" i="33"/>
  <c r="BJ12" i="33"/>
  <c r="AZ12" i="33"/>
  <c r="BA12" i="33"/>
  <c r="AH25" i="33"/>
  <c r="AW11" i="33"/>
  <c r="AY16" i="33"/>
  <c r="AZ16" i="33"/>
  <c r="BA16" i="33"/>
  <c r="BB16" i="33"/>
  <c r="BC16" i="33"/>
  <c r="BD16" i="33"/>
  <c r="BE16" i="33"/>
  <c r="BF16" i="33"/>
  <c r="BG16" i="33"/>
  <c r="BH16" i="33"/>
  <c r="BI16" i="33"/>
  <c r="BJ16" i="33"/>
  <c r="BC3" i="33"/>
  <c r="BD3" i="33"/>
  <c r="BE3" i="33"/>
  <c r="BF3" i="33"/>
  <c r="BG3" i="33"/>
  <c r="BH3" i="33"/>
  <c r="BI3" i="33"/>
  <c r="BJ3" i="33"/>
  <c r="AZ3" i="33"/>
  <c r="BB3" i="33"/>
  <c r="BA3" i="33"/>
  <c r="AY3" i="33"/>
  <c r="AJ3" i="33"/>
  <c r="BA19" i="33"/>
  <c r="BC17" i="33"/>
  <c r="AJ17" i="33"/>
  <c r="AY19" i="33"/>
  <c r="BL19" i="33"/>
  <c r="BA17" i="33"/>
  <c r="BC15" i="33"/>
  <c r="AZ10" i="33"/>
  <c r="BB8" i="33"/>
  <c r="AJ8" i="33"/>
  <c r="BD6" i="33"/>
  <c r="BA24" i="33"/>
  <c r="AR23" i="33"/>
  <c r="BC22" i="33"/>
  <c r="AT21" i="33"/>
  <c r="BE20" i="33"/>
  <c r="AM20" i="33"/>
  <c r="AW20" i="33"/>
  <c r="BG18" i="33"/>
  <c r="AZ17" i="33"/>
  <c r="AQ16" i="33"/>
  <c r="BB15" i="33"/>
  <c r="AJ15" i="33"/>
  <c r="AS14" i="33"/>
  <c r="AL13" i="33"/>
  <c r="F13" i="33"/>
  <c r="AU12" i="33"/>
  <c r="AN11" i="33"/>
  <c r="AY10" i="33"/>
  <c r="BA8" i="33"/>
  <c r="AR7" i="33"/>
  <c r="BC6" i="33"/>
  <c r="AT5" i="33"/>
  <c r="BE4" i="33"/>
  <c r="BD17" i="33"/>
  <c r="AK17" i="33"/>
  <c r="AJ10" i="33"/>
  <c r="AZ24" i="33"/>
  <c r="AQ23" i="33"/>
  <c r="BB22" i="33"/>
  <c r="AU19" i="33"/>
  <c r="AY17" i="33"/>
  <c r="BA15" i="33"/>
  <c r="BJ14" i="33"/>
  <c r="AT12" i="33"/>
  <c r="AZ8" i="33"/>
  <c r="AQ7" i="33"/>
  <c r="BB6" i="33"/>
  <c r="AS5" i="33"/>
  <c r="AU3" i="33"/>
  <c r="BC10" i="33"/>
  <c r="BD24" i="33"/>
  <c r="BB10" i="33"/>
  <c r="BC24" i="33"/>
  <c r="AK8" i="33"/>
  <c r="AK25" i="33"/>
  <c r="AY24" i="33"/>
  <c r="BL24" i="33"/>
  <c r="AP23" i="33"/>
  <c r="BA22" i="33"/>
  <c r="BJ21" i="33"/>
  <c r="BC20" i="33"/>
  <c r="AT19" i="33"/>
  <c r="AO16" i="33"/>
  <c r="AZ15" i="33"/>
  <c r="BI14" i="33"/>
  <c r="AQ14" i="33"/>
  <c r="AJ13" i="33"/>
  <c r="AS12" i="33"/>
  <c r="AL11" i="33"/>
  <c r="F11" i="33"/>
  <c r="AU10" i="33"/>
  <c r="AY8" i="33"/>
  <c r="BL8" i="33"/>
  <c r="AP7" i="33"/>
  <c r="BA6" i="33"/>
  <c r="BJ5" i="33"/>
  <c r="AR5" i="33"/>
  <c r="AW5" i="33"/>
  <c r="BC4" i="33"/>
  <c r="AT3" i="33"/>
  <c r="AT25" i="33"/>
  <c r="BB19" i="33"/>
  <c r="BD8" i="33"/>
  <c r="AZ19" i="33"/>
  <c r="BB24" i="33"/>
  <c r="AJ24" i="33"/>
  <c r="AO23" i="33"/>
  <c r="AZ22" i="33"/>
  <c r="BI21" i="33"/>
  <c r="BB20" i="33"/>
  <c r="AS19" i="33"/>
  <c r="AU17" i="33"/>
  <c r="AN16" i="33"/>
  <c r="AY15" i="33"/>
  <c r="BH14" i="33"/>
  <c r="AP14" i="33"/>
  <c r="AR12" i="33"/>
  <c r="AT10" i="33"/>
  <c r="AO7" i="33"/>
  <c r="AZ6" i="33"/>
  <c r="BI5" i="33"/>
  <c r="AQ5" i="33"/>
  <c r="BB4" i="33"/>
  <c r="AS3" i="33"/>
  <c r="BD15" i="33"/>
  <c r="BA10" i="33"/>
  <c r="AU24" i="33"/>
  <c r="AN23" i="33"/>
  <c r="AY22" i="33"/>
  <c r="BH21" i="33"/>
  <c r="AP21" i="33"/>
  <c r="AW21" i="33"/>
  <c r="BA20" i="33"/>
  <c r="BL20" i="33"/>
  <c r="BJ19" i="33"/>
  <c r="AR19" i="33"/>
  <c r="BC18" i="33"/>
  <c r="BL18" i="33"/>
  <c r="AT17" i="33"/>
  <c r="AM16" i="33"/>
  <c r="BG14" i="33"/>
  <c r="AO14" i="33"/>
  <c r="AW14" i="33"/>
  <c r="AQ12" i="33"/>
  <c r="AS10" i="33"/>
  <c r="AU8" i="33"/>
  <c r="AN7" i="33"/>
  <c r="AW7" i="33"/>
  <c r="AY6" i="33"/>
  <c r="BL6" i="33"/>
  <c r="BH5" i="33"/>
  <c r="AP5" i="33"/>
  <c r="BA4" i="33"/>
  <c r="BL4" i="33"/>
  <c r="AR3" i="33"/>
  <c r="AJ19" i="33"/>
  <c r="AK24" i="33"/>
  <c r="BB17" i="33"/>
  <c r="BC8" i="33"/>
  <c r="AT24" i="33"/>
  <c r="AM23" i="33"/>
  <c r="BG21" i="33"/>
  <c r="BL21" i="33"/>
  <c r="BI19" i="33"/>
  <c r="AQ19" i="33"/>
  <c r="AS17" i="33"/>
  <c r="AL16" i="33"/>
  <c r="AW16" i="33"/>
  <c r="AU15" i="33"/>
  <c r="BF14" i="33"/>
  <c r="AN14" i="33"/>
  <c r="AP12" i="33"/>
  <c r="BJ10" i="33"/>
  <c r="AR10" i="33"/>
  <c r="AT8" i="33"/>
  <c r="AM7" i="33"/>
  <c r="BG5" i="33"/>
  <c r="AO5" i="33"/>
  <c r="AQ3" i="33"/>
  <c r="AS24" i="33"/>
  <c r="AL23" i="33"/>
  <c r="AW23" i="33"/>
  <c r="F23" i="33"/>
  <c r="BH19" i="33"/>
  <c r="AP19" i="33"/>
  <c r="BJ17" i="33"/>
  <c r="AR17" i="33"/>
  <c r="AT15" i="33"/>
  <c r="BE14" i="33"/>
  <c r="AO12" i="33"/>
  <c r="BI10" i="33"/>
  <c r="AQ10" i="33"/>
  <c r="AS8" i="33"/>
  <c r="AL7" i="33"/>
  <c r="F7" i="33"/>
  <c r="BF5" i="33"/>
  <c r="BL5" i="33"/>
  <c r="AP3" i="33"/>
  <c r="BJ24" i="33"/>
  <c r="AR24" i="33"/>
  <c r="BG19" i="33"/>
  <c r="AO19" i="33"/>
  <c r="BI17" i="33"/>
  <c r="AQ17" i="33"/>
  <c r="AS15" i="33"/>
  <c r="AN12" i="33"/>
  <c r="BH10" i="33"/>
  <c r="AP10" i="33"/>
  <c r="BJ8" i="33"/>
  <c r="AR8" i="33"/>
  <c r="AO3" i="33"/>
  <c r="BI24" i="33"/>
  <c r="AQ24" i="33"/>
  <c r="BF19" i="33"/>
  <c r="AN19" i="33"/>
  <c r="BH17" i="33"/>
  <c r="AP17" i="33"/>
  <c r="BJ15" i="33"/>
  <c r="AR15" i="33"/>
  <c r="BC14" i="33"/>
  <c r="BL14" i="33"/>
  <c r="AT13" i="33"/>
  <c r="AM12" i="33"/>
  <c r="BG10" i="33"/>
  <c r="AO10" i="33"/>
  <c r="BI8" i="33"/>
  <c r="AQ8" i="33"/>
  <c r="AN3" i="33"/>
  <c r="BE19" i="33"/>
  <c r="AL12" i="33"/>
  <c r="AW12" i="33"/>
  <c r="AM3" i="33"/>
  <c r="AL3" i="33"/>
  <c r="AH30" i="32"/>
  <c r="AW9" i="32"/>
  <c r="BC28" i="32"/>
  <c r="BD28" i="32"/>
  <c r="BE28" i="32"/>
  <c r="BF28" i="32"/>
  <c r="BG28" i="32"/>
  <c r="BH28" i="32"/>
  <c r="BI28" i="32"/>
  <c r="BJ28" i="32"/>
  <c r="AZ28" i="32"/>
  <c r="AY28" i="32"/>
  <c r="BA28" i="32"/>
  <c r="BB28" i="32"/>
  <c r="BL18" i="32"/>
  <c r="AW20" i="32"/>
  <c r="BC12" i="32"/>
  <c r="BD12" i="32"/>
  <c r="BE12" i="32"/>
  <c r="BF12" i="32"/>
  <c r="BG12" i="32"/>
  <c r="BH12" i="32"/>
  <c r="BI12" i="32"/>
  <c r="BJ12" i="32"/>
  <c r="AY12" i="32"/>
  <c r="BL12" i="32"/>
  <c r="AZ12" i="32"/>
  <c r="BA12" i="32"/>
  <c r="BB12" i="32"/>
  <c r="BI22" i="32"/>
  <c r="BJ22" i="32"/>
  <c r="AY22" i="32"/>
  <c r="AZ22" i="32"/>
  <c r="BA22" i="32"/>
  <c r="BB22" i="32"/>
  <c r="BC22" i="32"/>
  <c r="BD22" i="32"/>
  <c r="BF22" i="32"/>
  <c r="BE22" i="32"/>
  <c r="BG22" i="32"/>
  <c r="BH22" i="32"/>
  <c r="BD3" i="32"/>
  <c r="BE3" i="32"/>
  <c r="BF3" i="32"/>
  <c r="BG3" i="32"/>
  <c r="BH3" i="32"/>
  <c r="BI3" i="32"/>
  <c r="BJ3" i="32"/>
  <c r="AY3" i="32"/>
  <c r="AZ3" i="32"/>
  <c r="BA3" i="32"/>
  <c r="BB3" i="32"/>
  <c r="BC3" i="32"/>
  <c r="AU25" i="32"/>
  <c r="BC19" i="32"/>
  <c r="AZ14" i="32"/>
  <c r="AP29" i="32"/>
  <c r="AR27" i="32"/>
  <c r="BC26" i="32"/>
  <c r="AT25" i="32"/>
  <c r="BE24" i="32"/>
  <c r="AZ21" i="32"/>
  <c r="BI20" i="32"/>
  <c r="BB19" i="32"/>
  <c r="AJ19" i="32"/>
  <c r="AL17" i="32"/>
  <c r="F17" i="32"/>
  <c r="AU16" i="32"/>
  <c r="AY14" i="32"/>
  <c r="BL14" i="32"/>
  <c r="AP13" i="32"/>
  <c r="AR11" i="32"/>
  <c r="BC10" i="32"/>
  <c r="AT9" i="32"/>
  <c r="BE8" i="32"/>
  <c r="AZ5" i="32"/>
  <c r="BI4" i="32"/>
  <c r="AJ3" i="32"/>
  <c r="AT16" i="32"/>
  <c r="AO13" i="32"/>
  <c r="AQ11" i="32"/>
  <c r="BB10" i="32"/>
  <c r="AS9" i="32"/>
  <c r="AU7" i="32"/>
  <c r="AY5" i="32"/>
  <c r="BL5" i="32"/>
  <c r="BH4" i="32"/>
  <c r="AY21" i="32"/>
  <c r="BA19" i="32"/>
  <c r="AN29" i="32"/>
  <c r="AP27" i="32"/>
  <c r="BA26" i="32"/>
  <c r="AR25" i="32"/>
  <c r="BC24" i="32"/>
  <c r="AT23" i="32"/>
  <c r="BG20" i="32"/>
  <c r="AO20" i="32"/>
  <c r="AZ19" i="32"/>
  <c r="BI18" i="32"/>
  <c r="AJ17" i="32"/>
  <c r="AW17" i="32"/>
  <c r="AS16" i="32"/>
  <c r="AL15" i="32"/>
  <c r="AW15" i="32"/>
  <c r="F15" i="32"/>
  <c r="AU14" i="32"/>
  <c r="AN13" i="32"/>
  <c r="AP11" i="32"/>
  <c r="BA10" i="32"/>
  <c r="AR9" i="32"/>
  <c r="BC8" i="32"/>
  <c r="AT7" i="32"/>
  <c r="BE6" i="32"/>
  <c r="BG4" i="32"/>
  <c r="AJ28" i="32"/>
  <c r="AO29" i="32"/>
  <c r="BB26" i="32"/>
  <c r="AS25" i="32"/>
  <c r="AM29" i="32"/>
  <c r="AW29" i="32"/>
  <c r="AO27" i="32"/>
  <c r="AZ26" i="32"/>
  <c r="AQ25" i="32"/>
  <c r="BB24" i="32"/>
  <c r="AS23" i="32"/>
  <c r="AU21" i="32"/>
  <c r="BF20" i="32"/>
  <c r="AY19" i="32"/>
  <c r="BL19" i="32"/>
  <c r="BH18" i="32"/>
  <c r="BJ16" i="32"/>
  <c r="AR16" i="32"/>
  <c r="AT14" i="32"/>
  <c r="AM13" i="32"/>
  <c r="AO11" i="32"/>
  <c r="AZ10" i="32"/>
  <c r="AQ9" i="32"/>
  <c r="BB8" i="32"/>
  <c r="AS7" i="32"/>
  <c r="AU5" i="32"/>
  <c r="BF4" i="32"/>
  <c r="AQ29" i="32"/>
  <c r="BA21" i="32"/>
  <c r="AQ27" i="32"/>
  <c r="BD24" i="32"/>
  <c r="AU23" i="32"/>
  <c r="BH20" i="32"/>
  <c r="BJ18" i="32"/>
  <c r="AL29" i="32"/>
  <c r="F29" i="32"/>
  <c r="AU28" i="32"/>
  <c r="AN27" i="32"/>
  <c r="AY26" i="32"/>
  <c r="AP25" i="32"/>
  <c r="BA24" i="32"/>
  <c r="BL24" i="32"/>
  <c r="AR23" i="32"/>
  <c r="AT21" i="32"/>
  <c r="BE20" i="32"/>
  <c r="BG18" i="32"/>
  <c r="BI16" i="32"/>
  <c r="AQ16" i="32"/>
  <c r="AS14" i="32"/>
  <c r="AL13" i="32"/>
  <c r="F13" i="32"/>
  <c r="AU12" i="32"/>
  <c r="AN11" i="32"/>
  <c r="AY10" i="32"/>
  <c r="AP9" i="32"/>
  <c r="BA8" i="32"/>
  <c r="BL8" i="32"/>
  <c r="AR7" i="32"/>
  <c r="BC6" i="32"/>
  <c r="AT5" i="32"/>
  <c r="BE4" i="32"/>
  <c r="AT28" i="32"/>
  <c r="AO25" i="32"/>
  <c r="AQ23" i="32"/>
  <c r="AU19" i="32"/>
  <c r="BH16" i="32"/>
  <c r="AP16" i="32"/>
  <c r="BJ14" i="32"/>
  <c r="AO9" i="32"/>
  <c r="AQ7" i="32"/>
  <c r="AU3" i="32"/>
  <c r="AS28" i="32"/>
  <c r="AL27" i="32"/>
  <c r="AW27" i="32"/>
  <c r="F27" i="32"/>
  <c r="AU26" i="32"/>
  <c r="AW26" i="32"/>
  <c r="AN25" i="32"/>
  <c r="AP23" i="32"/>
  <c r="BJ21" i="32"/>
  <c r="AR21" i="32"/>
  <c r="AW21" i="32"/>
  <c r="BC20" i="32"/>
  <c r="BL20" i="32"/>
  <c r="AT19" i="32"/>
  <c r="BE18" i="32"/>
  <c r="BG16" i="32"/>
  <c r="AO16" i="32"/>
  <c r="BI14" i="32"/>
  <c r="AQ14" i="32"/>
  <c r="AJ13" i="32"/>
  <c r="AS12" i="32"/>
  <c r="AL11" i="32"/>
  <c r="F11" i="32"/>
  <c r="AU10" i="32"/>
  <c r="AW10" i="32"/>
  <c r="AN9" i="32"/>
  <c r="AP7" i="32"/>
  <c r="BA6" i="32"/>
  <c r="BL6" i="32"/>
  <c r="BJ5" i="32"/>
  <c r="AR5" i="32"/>
  <c r="AW5" i="32"/>
  <c r="BC4" i="32"/>
  <c r="AT3" i="32"/>
  <c r="AR28" i="32"/>
  <c r="BH14" i="32"/>
  <c r="AM25" i="32"/>
  <c r="AO23" i="32"/>
  <c r="BI21" i="32"/>
  <c r="BB20" i="32"/>
  <c r="AS19" i="32"/>
  <c r="BF16" i="32"/>
  <c r="AN16" i="32"/>
  <c r="AW16" i="32"/>
  <c r="AP14" i="32"/>
  <c r="AM9" i="32"/>
  <c r="AO7" i="32"/>
  <c r="AW7" i="32"/>
  <c r="BB4" i="32"/>
  <c r="BL4" i="32"/>
  <c r="AS3" i="32"/>
  <c r="AQ28" i="32"/>
  <c r="AL25" i="32"/>
  <c r="AW25" i="32"/>
  <c r="F25" i="32"/>
  <c r="AN23" i="32"/>
  <c r="AW23" i="32"/>
  <c r="BH21" i="32"/>
  <c r="BJ19" i="32"/>
  <c r="AR19" i="32"/>
  <c r="BE16" i="32"/>
  <c r="BG14" i="32"/>
  <c r="AO14" i="32"/>
  <c r="AW14" i="32"/>
  <c r="AQ12" i="32"/>
  <c r="AW12" i="32"/>
  <c r="AJ11" i="32"/>
  <c r="AL9" i="32"/>
  <c r="F9" i="32"/>
  <c r="AN7" i="32"/>
  <c r="BH5" i="32"/>
  <c r="AR3" i="32"/>
  <c r="AQ3" i="32"/>
  <c r="F23" i="32"/>
  <c r="BC16" i="32"/>
  <c r="BE14" i="32"/>
  <c r="AL7" i="32"/>
  <c r="F7" i="32"/>
  <c r="AP3" i="32"/>
  <c r="BB16" i="32"/>
  <c r="AO3" i="32"/>
  <c r="U30" i="32"/>
  <c r="BA16" i="32"/>
  <c r="BC14" i="32"/>
  <c r="AT13" i="32"/>
  <c r="AM12" i="32"/>
  <c r="BG10" i="32"/>
  <c r="AN3" i="32"/>
  <c r="AL28" i="32"/>
  <c r="AZ16" i="32"/>
  <c r="BL16" i="32"/>
  <c r="BB14" i="32"/>
  <c r="AS13" i="32"/>
  <c r="AL12" i="32"/>
  <c r="AU11" i="32"/>
  <c r="BF10" i="32"/>
  <c r="AM3" i="32"/>
  <c r="AM30" i="32"/>
  <c r="AL3" i="32"/>
  <c r="AL30" i="32"/>
  <c r="BC3" i="31"/>
  <c r="BD3" i="31"/>
  <c r="BE3" i="31"/>
  <c r="BF3" i="31"/>
  <c r="BG3" i="31"/>
  <c r="BH3" i="31"/>
  <c r="BJ3" i="31"/>
  <c r="BI3" i="31"/>
  <c r="AY3" i="31"/>
  <c r="AZ3" i="31"/>
  <c r="BA3" i="31"/>
  <c r="BB3" i="31"/>
  <c r="AH17" i="31"/>
  <c r="AO17" i="31"/>
  <c r="AM12" i="31"/>
  <c r="AO10" i="31"/>
  <c r="AQ8" i="31"/>
  <c r="AJ7" i="31"/>
  <c r="AL5" i="31"/>
  <c r="AJ12" i="31"/>
  <c r="AS11" i="31"/>
  <c r="AL10" i="31"/>
  <c r="AU9" i="31"/>
  <c r="AN8" i="31"/>
  <c r="AR4" i="31"/>
  <c r="AR17" i="31"/>
  <c r="AU16" i="31"/>
  <c r="BF15" i="31"/>
  <c r="AN15" i="31"/>
  <c r="AP13" i="31"/>
  <c r="AR11" i="31"/>
  <c r="AK10" i="31"/>
  <c r="AT9" i="31"/>
  <c r="AM8" i="31"/>
  <c r="AO6" i="31"/>
  <c r="AQ4" i="31"/>
  <c r="AQ17" i="31"/>
  <c r="AJ3" i="31"/>
  <c r="BA16" i="31"/>
  <c r="AU4" i="31"/>
  <c r="AQ13" i="31"/>
  <c r="AP6" i="31"/>
  <c r="U17" i="31"/>
  <c r="AT16" i="31"/>
  <c r="BE15" i="31"/>
  <c r="AM15" i="31"/>
  <c r="AO13" i="31"/>
  <c r="AQ11" i="31"/>
  <c r="AJ10" i="31"/>
  <c r="AW10" i="31"/>
  <c r="AS9" i="31"/>
  <c r="AL8" i="31"/>
  <c r="AU7" i="31"/>
  <c r="AN6" i="31"/>
  <c r="AP4" i="31"/>
  <c r="AP17" i="31"/>
  <c r="AJ16" i="31"/>
  <c r="AW16" i="31"/>
  <c r="AS16" i="31"/>
  <c r="AU14" i="31"/>
  <c r="AP11" i="31"/>
  <c r="AK8" i="31"/>
  <c r="AT7" i="31"/>
  <c r="BJ16" i="31"/>
  <c r="AR16" i="31"/>
  <c r="BC15" i="31"/>
  <c r="AT14" i="31"/>
  <c r="AM13" i="31"/>
  <c r="AO11" i="31"/>
  <c r="AQ9" i="31"/>
  <c r="AS7" i="31"/>
  <c r="AL6" i="31"/>
  <c r="AU5" i="31"/>
  <c r="AN4" i="31"/>
  <c r="AN17" i="31"/>
  <c r="BB16" i="31"/>
  <c r="AN13" i="31"/>
  <c r="AR9" i="31"/>
  <c r="AM6" i="31"/>
  <c r="AO4" i="31"/>
  <c r="AJ8" i="31"/>
  <c r="BI16" i="31"/>
  <c r="AQ16" i="31"/>
  <c r="BB15" i="31"/>
  <c r="AJ15" i="31"/>
  <c r="AW15" i="31"/>
  <c r="AS14" i="31"/>
  <c r="AL13" i="31"/>
  <c r="AU12" i="31"/>
  <c r="AN11" i="31"/>
  <c r="AP9" i="31"/>
  <c r="AR7" i="31"/>
  <c r="AK6" i="31"/>
  <c r="AT5" i="31"/>
  <c r="AM4" i="31"/>
  <c r="AM17" i="31"/>
  <c r="BH16" i="31"/>
  <c r="AP16" i="31"/>
  <c r="BA15" i="31"/>
  <c r="BL15" i="31"/>
  <c r="AR14" i="31"/>
  <c r="AK13" i="31"/>
  <c r="AT12" i="31"/>
  <c r="AM11" i="31"/>
  <c r="AW11" i="31"/>
  <c r="AO9" i="31"/>
  <c r="AW9" i="31"/>
  <c r="AQ7" i="31"/>
  <c r="AJ6" i="31"/>
  <c r="AS5" i="31"/>
  <c r="AS17" i="31"/>
  <c r="AL4" i="31"/>
  <c r="F4" i="31"/>
  <c r="AU3" i="31"/>
  <c r="BG16" i="31"/>
  <c r="BF16" i="31"/>
  <c r="BC16" i="31"/>
  <c r="AT13" i="31"/>
  <c r="AZ16" i="31"/>
  <c r="BL16" i="31"/>
  <c r="BI15" i="31"/>
  <c r="AJ14" i="31"/>
  <c r="AS13" i="31"/>
  <c r="AL12" i="31"/>
  <c r="AU11" i="31"/>
  <c r="AN10" i="31"/>
  <c r="AP8" i="31"/>
  <c r="AR6" i="31"/>
  <c r="AK5" i="31"/>
  <c r="AK17" i="31"/>
  <c r="AT4" i="31"/>
  <c r="AR13" i="31"/>
  <c r="AK12" i="31"/>
  <c r="AT11" i="31"/>
  <c r="AM10" i="31"/>
  <c r="AO8" i="31"/>
  <c r="AQ6" i="31"/>
  <c r="AJ5" i="31"/>
  <c r="AL3" i="31"/>
  <c r="BI13" i="28"/>
  <c r="BD4" i="28"/>
  <c r="BD13" i="28"/>
  <c r="BE4" i="28"/>
  <c r="BE13" i="28"/>
  <c r="BF4" i="28"/>
  <c r="BF13" i="28"/>
  <c r="BB4" i="28"/>
  <c r="BG4" i="28"/>
  <c r="BG13" i="28"/>
  <c r="BJ4" i="28"/>
  <c r="BJ13" i="28"/>
  <c r="BH4" i="28"/>
  <c r="BH13" i="28"/>
  <c r="BI4" i="28"/>
  <c r="AY4" i="28"/>
  <c r="AZ4" i="28"/>
  <c r="BA4" i="28"/>
  <c r="BC4" i="28"/>
  <c r="AT13" i="28"/>
  <c r="AS13" i="28"/>
  <c r="AQ13" i="28"/>
  <c r="AY13" i="28"/>
  <c r="AK13" i="28"/>
  <c r="AH8" i="28"/>
  <c r="AH13" i="28"/>
  <c r="BC5" i="28"/>
  <c r="AK5" i="28"/>
  <c r="BB5" i="28"/>
  <c r="AS4" i="28"/>
  <c r="AT4" i="28"/>
  <c r="AJ5" i="28"/>
  <c r="AW5" i="28"/>
  <c r="AZ5" i="28"/>
  <c r="AQ4" i="28"/>
  <c r="BB3" i="28"/>
  <c r="AJ3" i="28"/>
  <c r="AY5" i="28"/>
  <c r="BL5" i="28"/>
  <c r="AP4" i="28"/>
  <c r="AP13" i="28"/>
  <c r="BA3" i="28"/>
  <c r="BA13" i="28"/>
  <c r="AK4" i="28"/>
  <c r="AU4" i="28"/>
  <c r="AU13" i="28"/>
  <c r="AR4" i="28"/>
  <c r="AR13" i="28"/>
  <c r="BC3" i="28"/>
  <c r="BC13" i="28"/>
  <c r="AO4" i="28"/>
  <c r="AO13" i="28"/>
  <c r="AZ3" i="28"/>
  <c r="AJ4" i="28"/>
  <c r="AN4" i="28"/>
  <c r="AN13" i="28"/>
  <c r="AM4" i="28"/>
  <c r="AM13" i="28"/>
  <c r="AL4" i="28"/>
  <c r="AL13" i="28"/>
  <c r="AW30" i="37"/>
  <c r="BD10" i="37"/>
  <c r="BG10" i="37"/>
  <c r="BH10" i="37"/>
  <c r="BI10" i="37"/>
  <c r="BJ10" i="37"/>
  <c r="BA10" i="37"/>
  <c r="AY10" i="37"/>
  <c r="BL10" i="37"/>
  <c r="AZ10" i="37"/>
  <c r="BB10" i="37"/>
  <c r="BC10" i="37"/>
  <c r="BE10" i="37"/>
  <c r="BF10" i="37"/>
  <c r="BI13" i="37"/>
  <c r="AY13" i="37"/>
  <c r="BA13" i="37"/>
  <c r="BG13" i="37"/>
  <c r="BG30" i="37"/>
  <c r="BB13" i="37"/>
  <c r="BF13" i="37"/>
  <c r="BC13" i="37"/>
  <c r="BD13" i="37"/>
  <c r="BE13" i="37"/>
  <c r="BH13" i="37"/>
  <c r="BJ13" i="37"/>
  <c r="AZ13" i="37"/>
  <c r="AW26" i="37"/>
  <c r="AJ30" i="37"/>
  <c r="AY18" i="37"/>
  <c r="AZ18" i="37"/>
  <c r="BA18" i="37"/>
  <c r="BB18" i="37"/>
  <c r="BB30" i="37"/>
  <c r="BD18" i="37"/>
  <c r="BE18" i="37"/>
  <c r="BF18" i="37"/>
  <c r="BG18" i="37"/>
  <c r="BH18" i="37"/>
  <c r="BI18" i="37"/>
  <c r="BJ18" i="37"/>
  <c r="BC18" i="37"/>
  <c r="AZ22" i="37"/>
  <c r="BF22" i="37"/>
  <c r="BA22" i="37"/>
  <c r="BB22" i="37"/>
  <c r="BC22" i="37"/>
  <c r="BD22" i="37"/>
  <c r="BE22" i="37"/>
  <c r="AY22" i="37"/>
  <c r="BG22" i="37"/>
  <c r="BH22" i="37"/>
  <c r="BI22" i="37"/>
  <c r="BJ22" i="37"/>
  <c r="AW18" i="37"/>
  <c r="BL12" i="37"/>
  <c r="AW12" i="37"/>
  <c r="AU30" i="37"/>
  <c r="BH6" i="37"/>
  <c r="AY6" i="37"/>
  <c r="AZ6" i="37"/>
  <c r="BA6" i="37"/>
  <c r="BB6" i="37"/>
  <c r="BC6" i="37"/>
  <c r="BE6" i="37"/>
  <c r="BD6" i="37"/>
  <c r="BF6" i="37"/>
  <c r="BF30" i="37"/>
  <c r="BJ6" i="37"/>
  <c r="BG6" i="37"/>
  <c r="BI6" i="37"/>
  <c r="BL15" i="37"/>
  <c r="AW24" i="37"/>
  <c r="AO30" i="37"/>
  <c r="BL3" i="37"/>
  <c r="AQ30" i="37"/>
  <c r="AW9" i="37"/>
  <c r="AH30" i="37"/>
  <c r="BB23" i="37"/>
  <c r="BC23" i="37"/>
  <c r="BD23" i="37"/>
  <c r="BE23" i="37"/>
  <c r="BG23" i="37"/>
  <c r="BH23" i="37"/>
  <c r="BI23" i="37"/>
  <c r="BJ23" i="37"/>
  <c r="BA23" i="37"/>
  <c r="BF23" i="37"/>
  <c r="AY23" i="37"/>
  <c r="AZ23" i="37"/>
  <c r="AW28" i="37"/>
  <c r="BL19" i="37"/>
  <c r="AW29" i="37"/>
  <c r="AT30" i="37"/>
  <c r="AY29" i="37"/>
  <c r="BA29" i="37"/>
  <c r="BG29" i="37"/>
  <c r="BB29" i="37"/>
  <c r="BC29" i="37"/>
  <c r="BD29" i="37"/>
  <c r="BF29" i="37"/>
  <c r="BE29" i="37"/>
  <c r="BI29" i="37"/>
  <c r="BJ29" i="37"/>
  <c r="BH29" i="37"/>
  <c r="AZ29" i="37"/>
  <c r="BD21" i="37"/>
  <c r="BE21" i="37"/>
  <c r="BF21" i="37"/>
  <c r="BG21" i="37"/>
  <c r="BI21" i="37"/>
  <c r="BI30" i="37"/>
  <c r="BJ21" i="37"/>
  <c r="AY21" i="37"/>
  <c r="AZ21" i="37"/>
  <c r="BA21" i="37"/>
  <c r="BB21" i="37"/>
  <c r="BC21" i="37"/>
  <c r="BH21" i="37"/>
  <c r="AS30" i="37"/>
  <c r="AW17" i="37"/>
  <c r="BL17" i="37"/>
  <c r="AP30" i="37"/>
  <c r="BL4" i="37"/>
  <c r="BL28" i="37"/>
  <c r="AL30" i="37"/>
  <c r="BL26" i="37"/>
  <c r="AY7" i="37"/>
  <c r="BB7" i="37"/>
  <c r="BC7" i="37"/>
  <c r="BD7" i="37"/>
  <c r="BE7" i="37"/>
  <c r="BF7" i="37"/>
  <c r="BG7" i="37"/>
  <c r="BH7" i="37"/>
  <c r="BI7" i="37"/>
  <c r="BJ7" i="37"/>
  <c r="BA7" i="37"/>
  <c r="AZ7" i="37"/>
  <c r="BL8" i="37"/>
  <c r="BC30" i="37"/>
  <c r="BA5" i="37"/>
  <c r="BA30" i="37"/>
  <c r="BD5" i="37"/>
  <c r="BE5" i="37"/>
  <c r="BF5" i="37"/>
  <c r="BG5" i="37"/>
  <c r="BH5" i="37"/>
  <c r="BH30" i="37"/>
  <c r="BI5" i="37"/>
  <c r="BJ5" i="37"/>
  <c r="BJ30" i="37"/>
  <c r="AY5" i="37"/>
  <c r="BC5" i="37"/>
  <c r="BB5" i="37"/>
  <c r="AZ5" i="37"/>
  <c r="AZ30" i="37"/>
  <c r="BL12" i="34"/>
  <c r="BL26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AU29" i="34"/>
  <c r="AW10" i="34"/>
  <c r="AW5" i="34"/>
  <c r="AW29" i="34"/>
  <c r="BA21" i="34"/>
  <c r="BB21" i="34"/>
  <c r="BC21" i="34"/>
  <c r="BD21" i="34"/>
  <c r="BE21" i="34"/>
  <c r="BF21" i="34"/>
  <c r="BG21" i="34"/>
  <c r="BH21" i="34"/>
  <c r="BI21" i="34"/>
  <c r="BJ21" i="34"/>
  <c r="AZ21" i="34"/>
  <c r="AY21" i="34"/>
  <c r="BA11" i="34"/>
  <c r="AY11" i="34"/>
  <c r="AZ11" i="34"/>
  <c r="BB11" i="34"/>
  <c r="BC11" i="34"/>
  <c r="BD11" i="34"/>
  <c r="BE11" i="34"/>
  <c r="BF11" i="34"/>
  <c r="BG11" i="34"/>
  <c r="BH11" i="34"/>
  <c r="BI11" i="34"/>
  <c r="BJ11" i="34"/>
  <c r="AY27" i="34"/>
  <c r="BA27" i="34"/>
  <c r="BB27" i="34"/>
  <c r="BC27" i="34"/>
  <c r="BD27" i="34"/>
  <c r="BE27" i="34"/>
  <c r="BF27" i="34"/>
  <c r="BG27" i="34"/>
  <c r="BH27" i="34"/>
  <c r="BI27" i="34"/>
  <c r="BJ27" i="34"/>
  <c r="AZ27" i="34"/>
  <c r="AW9" i="34"/>
  <c r="BH6" i="34"/>
  <c r="BI6" i="34"/>
  <c r="BJ6" i="34"/>
  <c r="AY6" i="34"/>
  <c r="AZ6" i="34"/>
  <c r="BA6" i="34"/>
  <c r="BB6" i="34"/>
  <c r="BC6" i="34"/>
  <c r="BG6" i="34"/>
  <c r="BD6" i="34"/>
  <c r="BE6" i="34"/>
  <c r="BF6" i="34"/>
  <c r="AW25" i="34"/>
  <c r="AW6" i="34"/>
  <c r="AW8" i="34"/>
  <c r="BF24" i="34"/>
  <c r="BG24" i="34"/>
  <c r="BH24" i="34"/>
  <c r="BI24" i="34"/>
  <c r="BJ24" i="34"/>
  <c r="AY24" i="34"/>
  <c r="BE24" i="34"/>
  <c r="AZ24" i="34"/>
  <c r="BA24" i="34"/>
  <c r="BB24" i="34"/>
  <c r="BC24" i="34"/>
  <c r="BD24" i="34"/>
  <c r="BA5" i="34"/>
  <c r="BC5" i="34"/>
  <c r="BB5" i="34"/>
  <c r="BD5" i="34"/>
  <c r="BE5" i="34"/>
  <c r="BF5" i="34"/>
  <c r="BF29" i="34"/>
  <c r="BG5" i="34"/>
  <c r="BG29" i="34"/>
  <c r="BH5" i="34"/>
  <c r="BH29" i="34"/>
  <c r="BI5" i="34"/>
  <c r="AZ5" i="34"/>
  <c r="BJ5" i="34"/>
  <c r="AY5" i="34"/>
  <c r="BL16" i="34"/>
  <c r="BF8" i="34"/>
  <c r="BG8" i="34"/>
  <c r="BH8" i="34"/>
  <c r="BI8" i="34"/>
  <c r="BJ8" i="34"/>
  <c r="AY8" i="34"/>
  <c r="AZ8" i="34"/>
  <c r="BA8" i="34"/>
  <c r="BB8" i="34"/>
  <c r="BC8" i="34"/>
  <c r="BD8" i="34"/>
  <c r="BE8" i="34"/>
  <c r="AW26" i="34"/>
  <c r="BL14" i="34"/>
  <c r="BL28" i="34"/>
  <c r="AL29" i="34"/>
  <c r="AW18" i="34"/>
  <c r="BL10" i="34"/>
  <c r="AW19" i="33"/>
  <c r="BL10" i="33"/>
  <c r="AR25" i="33"/>
  <c r="BD25" i="33"/>
  <c r="BL15" i="33"/>
  <c r="BL17" i="33"/>
  <c r="BI13" i="33"/>
  <c r="BI25" i="33"/>
  <c r="BJ13" i="33"/>
  <c r="BF13" i="33"/>
  <c r="AY13" i="33"/>
  <c r="AZ13" i="33"/>
  <c r="BA13" i="33"/>
  <c r="BH13" i="33"/>
  <c r="BB13" i="33"/>
  <c r="BG13" i="33"/>
  <c r="BC13" i="33"/>
  <c r="BD13" i="33"/>
  <c r="BE13" i="33"/>
  <c r="AW8" i="33"/>
  <c r="BH25" i="33"/>
  <c r="BL22" i="33"/>
  <c r="BF25" i="33"/>
  <c r="AW15" i="33"/>
  <c r="AZ23" i="33"/>
  <c r="BA23" i="33"/>
  <c r="BB23" i="33"/>
  <c r="BC23" i="33"/>
  <c r="BD23" i="33"/>
  <c r="BE23" i="33"/>
  <c r="BF23" i="33"/>
  <c r="AY23" i="33"/>
  <c r="BG23" i="33"/>
  <c r="BH23" i="33"/>
  <c r="BI23" i="33"/>
  <c r="BJ23" i="33"/>
  <c r="AY11" i="33"/>
  <c r="AY25" i="33"/>
  <c r="AZ11" i="33"/>
  <c r="BA11" i="33"/>
  <c r="BJ11" i="33"/>
  <c r="BB11" i="33"/>
  <c r="BC11" i="33"/>
  <c r="BD11" i="33"/>
  <c r="BE11" i="33"/>
  <c r="BI11" i="33"/>
  <c r="BF11" i="33"/>
  <c r="BG11" i="33"/>
  <c r="BH11" i="33"/>
  <c r="AW10" i="33"/>
  <c r="AW17" i="33"/>
  <c r="AL25" i="33"/>
  <c r="AS25" i="33"/>
  <c r="BL12" i="33"/>
  <c r="BE25" i="33"/>
  <c r="AM25" i="33"/>
  <c r="AP25" i="33"/>
  <c r="AQ25" i="33"/>
  <c r="AW24" i="33"/>
  <c r="AW13" i="33"/>
  <c r="AU25" i="33"/>
  <c r="AJ25" i="33"/>
  <c r="AW3" i="33"/>
  <c r="AY7" i="33"/>
  <c r="AZ7" i="33"/>
  <c r="AZ25" i="33"/>
  <c r="BA7" i="33"/>
  <c r="BA25" i="33"/>
  <c r="BB7" i="33"/>
  <c r="BB25" i="33"/>
  <c r="BC7" i="33"/>
  <c r="BC25" i="33"/>
  <c r="BD7" i="33"/>
  <c r="BE7" i="33"/>
  <c r="BF7" i="33"/>
  <c r="BG7" i="33"/>
  <c r="BG25" i="33"/>
  <c r="BH7" i="33"/>
  <c r="BI7" i="33"/>
  <c r="BJ7" i="33"/>
  <c r="BJ25" i="33"/>
  <c r="BL3" i="33"/>
  <c r="BL16" i="33"/>
  <c r="AN25" i="33"/>
  <c r="AO25" i="33"/>
  <c r="AZ23" i="32"/>
  <c r="BA23" i="32"/>
  <c r="BB23" i="32"/>
  <c r="BC23" i="32"/>
  <c r="BD23" i="32"/>
  <c r="BE23" i="32"/>
  <c r="BF23" i="32"/>
  <c r="BG23" i="32"/>
  <c r="BH23" i="32"/>
  <c r="BI23" i="32"/>
  <c r="BJ23" i="32"/>
  <c r="AY23" i="32"/>
  <c r="AY25" i="32"/>
  <c r="AZ25" i="32"/>
  <c r="BA25" i="32"/>
  <c r="BB25" i="32"/>
  <c r="BC25" i="32"/>
  <c r="BD25" i="32"/>
  <c r="BE25" i="32"/>
  <c r="BF25" i="32"/>
  <c r="BG25" i="32"/>
  <c r="BH25" i="32"/>
  <c r="BI25" i="32"/>
  <c r="BJ25" i="32"/>
  <c r="AW3" i="32"/>
  <c r="AJ30" i="32"/>
  <c r="AO30" i="32"/>
  <c r="AY27" i="32"/>
  <c r="AZ27" i="32"/>
  <c r="BA27" i="32"/>
  <c r="BB27" i="32"/>
  <c r="BC27" i="32"/>
  <c r="BD27" i="32"/>
  <c r="BE27" i="32"/>
  <c r="BF27" i="32"/>
  <c r="BG27" i="32"/>
  <c r="BH27" i="32"/>
  <c r="BI27" i="32"/>
  <c r="BJ27" i="32"/>
  <c r="BJ13" i="32"/>
  <c r="AY13" i="32"/>
  <c r="AZ13" i="32"/>
  <c r="BA13" i="32"/>
  <c r="BB13" i="32"/>
  <c r="BC13" i="32"/>
  <c r="BD13" i="32"/>
  <c r="BE13" i="32"/>
  <c r="BF13" i="32"/>
  <c r="BG13" i="32"/>
  <c r="BH13" i="32"/>
  <c r="BI13" i="32"/>
  <c r="BH30" i="32"/>
  <c r="AQ30" i="32"/>
  <c r="AT30" i="32"/>
  <c r="AR30" i="32"/>
  <c r="AS30" i="32"/>
  <c r="BD30" i="32"/>
  <c r="BH15" i="32"/>
  <c r="BI15" i="32"/>
  <c r="BJ15" i="32"/>
  <c r="AY15" i="32"/>
  <c r="AZ15" i="32"/>
  <c r="BA15" i="32"/>
  <c r="BB15" i="32"/>
  <c r="BC15" i="32"/>
  <c r="BD15" i="32"/>
  <c r="BE15" i="32"/>
  <c r="BF15" i="32"/>
  <c r="BG15" i="32"/>
  <c r="AN30" i="32"/>
  <c r="AY9" i="32"/>
  <c r="AZ9" i="32"/>
  <c r="BA9" i="32"/>
  <c r="BB9" i="32"/>
  <c r="BC9" i="32"/>
  <c r="BD9" i="32"/>
  <c r="BE9" i="32"/>
  <c r="BF9" i="32"/>
  <c r="BG9" i="32"/>
  <c r="BH9" i="32"/>
  <c r="BI9" i="32"/>
  <c r="BJ9" i="32"/>
  <c r="BJ30" i="32"/>
  <c r="AW11" i="32"/>
  <c r="BL21" i="32"/>
  <c r="AY11" i="32"/>
  <c r="BL11" i="32"/>
  <c r="AZ11" i="32"/>
  <c r="BA11" i="32"/>
  <c r="BB11" i="32"/>
  <c r="BC11" i="32"/>
  <c r="BD11" i="32"/>
  <c r="BE11" i="32"/>
  <c r="BE30" i="32"/>
  <c r="BF11" i="32"/>
  <c r="BG11" i="32"/>
  <c r="BH11" i="32"/>
  <c r="BI11" i="32"/>
  <c r="BJ11" i="32"/>
  <c r="BL26" i="32"/>
  <c r="BF17" i="32"/>
  <c r="BG17" i="32"/>
  <c r="BH17" i="32"/>
  <c r="BI17" i="32"/>
  <c r="BJ17" i="32"/>
  <c r="AY17" i="32"/>
  <c r="AZ17" i="32"/>
  <c r="BA17" i="32"/>
  <c r="BB17" i="32"/>
  <c r="BC17" i="32"/>
  <c r="BD17" i="32"/>
  <c r="BE17" i="32"/>
  <c r="AP30" i="32"/>
  <c r="BL28" i="32"/>
  <c r="AZ7" i="32"/>
  <c r="AZ30" i="32"/>
  <c r="BA7" i="32"/>
  <c r="BA30" i="32"/>
  <c r="BB7" i="32"/>
  <c r="BB30" i="32"/>
  <c r="BC7" i="32"/>
  <c r="BC30" i="32"/>
  <c r="BD7" i="32"/>
  <c r="BE7" i="32"/>
  <c r="BF7" i="32"/>
  <c r="BF30" i="32"/>
  <c r="BG7" i="32"/>
  <c r="BG30" i="32"/>
  <c r="BH7" i="32"/>
  <c r="BI7" i="32"/>
  <c r="BI30" i="32"/>
  <c r="BJ7" i="32"/>
  <c r="AY7" i="32"/>
  <c r="AW13" i="32"/>
  <c r="AU30" i="32"/>
  <c r="BL10" i="32"/>
  <c r="AW19" i="32"/>
  <c r="BL3" i="32"/>
  <c r="BJ29" i="32"/>
  <c r="AY29" i="32"/>
  <c r="BL29" i="32"/>
  <c r="AZ29" i="32"/>
  <c r="BA29" i="32"/>
  <c r="BB29" i="32"/>
  <c r="BC29" i="32"/>
  <c r="BD29" i="32"/>
  <c r="BG29" i="32"/>
  <c r="BE29" i="32"/>
  <c r="BF29" i="32"/>
  <c r="BH29" i="32"/>
  <c r="BI29" i="32"/>
  <c r="BL22" i="32"/>
  <c r="AW28" i="32"/>
  <c r="AT17" i="31"/>
  <c r="BH5" i="31"/>
  <c r="BB5" i="31"/>
  <c r="BI6" i="31"/>
  <c r="AZ7" i="31"/>
  <c r="BG8" i="31"/>
  <c r="BE10" i="31"/>
  <c r="BC12" i="31"/>
  <c r="BJ13" i="31"/>
  <c r="BA14" i="31"/>
  <c r="BC5" i="31"/>
  <c r="BJ6" i="31"/>
  <c r="BA7" i="31"/>
  <c r="BH8" i="31"/>
  <c r="AY9" i="31"/>
  <c r="BF10" i="31"/>
  <c r="BD12" i="31"/>
  <c r="BB14" i="31"/>
  <c r="AZ9" i="31"/>
  <c r="BG10" i="31"/>
  <c r="BC14" i="31"/>
  <c r="BJ10" i="31"/>
  <c r="AZ13" i="31"/>
  <c r="BG14" i="31"/>
  <c r="BI12" i="31"/>
  <c r="BC7" i="31"/>
  <c r="BC17" i="31"/>
  <c r="BJ8" i="31"/>
  <c r="BA9" i="31"/>
  <c r="BH10" i="31"/>
  <c r="AY4" i="31"/>
  <c r="BF5" i="31"/>
  <c r="BF17" i="31"/>
  <c r="BD7" i="31"/>
  <c r="BB9" i="31"/>
  <c r="BI10" i="31"/>
  <c r="AZ11" i="31"/>
  <c r="BG12" i="31"/>
  <c r="BE14" i="31"/>
  <c r="BF7" i="31"/>
  <c r="BE7" i="31"/>
  <c r="AY6" i="31"/>
  <c r="AY17" i="31"/>
  <c r="BB4" i="31"/>
  <c r="BI5" i="31"/>
  <c r="AZ6" i="31"/>
  <c r="BG7" i="31"/>
  <c r="BE9" i="31"/>
  <c r="BC11" i="31"/>
  <c r="BJ12" i="31"/>
  <c r="BJ17" i="31"/>
  <c r="BA13" i="31"/>
  <c r="BH14" i="31"/>
  <c r="BC4" i="31"/>
  <c r="BJ5" i="31"/>
  <c r="BA6" i="31"/>
  <c r="BH7" i="31"/>
  <c r="AY8" i="31"/>
  <c r="BF9" i="31"/>
  <c r="BD11" i="31"/>
  <c r="BB13" i="31"/>
  <c r="BI14" i="31"/>
  <c r="AZ4" i="31"/>
  <c r="AY13" i="31"/>
  <c r="BD4" i="31"/>
  <c r="BD17" i="31"/>
  <c r="BB6" i="31"/>
  <c r="BI7" i="31"/>
  <c r="AZ8" i="31"/>
  <c r="BG9" i="31"/>
  <c r="BE11" i="31"/>
  <c r="BC13" i="31"/>
  <c r="BJ14" i="31"/>
  <c r="BE4" i="31"/>
  <c r="BC6" i="31"/>
  <c r="BJ7" i="31"/>
  <c r="BA8" i="31"/>
  <c r="BH9" i="31"/>
  <c r="AY10" i="31"/>
  <c r="BL10" i="31"/>
  <c r="BF11" i="31"/>
  <c r="BD13" i="31"/>
  <c r="BC8" i="31"/>
  <c r="BH11" i="31"/>
  <c r="AY12" i="31"/>
  <c r="BF12" i="31"/>
  <c r="BD14" i="31"/>
  <c r="BD9" i="31"/>
  <c r="BF4" i="31"/>
  <c r="BD6" i="31"/>
  <c r="BB8" i="31"/>
  <c r="BI9" i="31"/>
  <c r="AZ10" i="31"/>
  <c r="BG11" i="31"/>
  <c r="BE13" i="31"/>
  <c r="BG4" i="31"/>
  <c r="BG17" i="31"/>
  <c r="BE6" i="31"/>
  <c r="BJ9" i="31"/>
  <c r="BA10" i="31"/>
  <c r="BF13" i="31"/>
  <c r="BA4" i="31"/>
  <c r="BA17" i="31"/>
  <c r="BH12" i="31"/>
  <c r="BB11" i="31"/>
  <c r="BH4" i="31"/>
  <c r="AY5" i="31"/>
  <c r="BF6" i="31"/>
  <c r="BD8" i="31"/>
  <c r="BB10" i="31"/>
  <c r="BI11" i="31"/>
  <c r="AZ12" i="31"/>
  <c r="BG13" i="31"/>
  <c r="BD5" i="31"/>
  <c r="BB7" i="31"/>
  <c r="BI8" i="31"/>
  <c r="BE5" i="31"/>
  <c r="BE17" i="31"/>
  <c r="BI4" i="31"/>
  <c r="BI17" i="31"/>
  <c r="AZ5" i="31"/>
  <c r="AZ17" i="31"/>
  <c r="BG6" i="31"/>
  <c r="BE8" i="31"/>
  <c r="BC10" i="31"/>
  <c r="BJ11" i="31"/>
  <c r="BA12" i="31"/>
  <c r="BH13" i="31"/>
  <c r="AY14" i="31"/>
  <c r="BJ4" i="31"/>
  <c r="BA5" i="31"/>
  <c r="BH6" i="31"/>
  <c r="BH17" i="31"/>
  <c r="AY7" i="31"/>
  <c r="BL7" i="31"/>
  <c r="BF8" i="31"/>
  <c r="BD10" i="31"/>
  <c r="BB12" i="31"/>
  <c r="BI13" i="31"/>
  <c r="AZ14" i="31"/>
  <c r="BE12" i="31"/>
  <c r="AY11" i="31"/>
  <c r="BG5" i="31"/>
  <c r="BC9" i="31"/>
  <c r="BA11" i="31"/>
  <c r="BF14" i="31"/>
  <c r="AW4" i="31"/>
  <c r="AW3" i="31"/>
  <c r="AJ17" i="31"/>
  <c r="AW12" i="31"/>
  <c r="BB17" i="31"/>
  <c r="AW6" i="31"/>
  <c r="AW7" i="31"/>
  <c r="BL3" i="31"/>
  <c r="AW5" i="31"/>
  <c r="AW8" i="31"/>
  <c r="AL17" i="31"/>
  <c r="AW13" i="31"/>
  <c r="AW14" i="31"/>
  <c r="AU17" i="31"/>
  <c r="AW4" i="28"/>
  <c r="BB13" i="28"/>
  <c r="BL3" i="28"/>
  <c r="BL13" i="28"/>
  <c r="AW3" i="28"/>
  <c r="AW13" i="28"/>
  <c r="AJ13" i="28"/>
  <c r="AZ13" i="28"/>
  <c r="BL4" i="28"/>
  <c r="BL29" i="37"/>
  <c r="BL22" i="37"/>
  <c r="BL13" i="37"/>
  <c r="BL18" i="37"/>
  <c r="AY30" i="37"/>
  <c r="BL6" i="37"/>
  <c r="BL5" i="37"/>
  <c r="BL30" i="37"/>
  <c r="AH31" i="37"/>
  <c r="BL23" i="37"/>
  <c r="BE30" i="37"/>
  <c r="BL7" i="37"/>
  <c r="BL21" i="37"/>
  <c r="BD30" i="37"/>
  <c r="BL21" i="34"/>
  <c r="BJ29" i="34"/>
  <c r="BE29" i="34"/>
  <c r="BL5" i="34"/>
  <c r="AY29" i="34"/>
  <c r="AZ29" i="34"/>
  <c r="BL24" i="34"/>
  <c r="BI29" i="34"/>
  <c r="BL6" i="34"/>
  <c r="BL27" i="34"/>
  <c r="BC29" i="34"/>
  <c r="BL18" i="34"/>
  <c r="BA29" i="34"/>
  <c r="BB29" i="34"/>
  <c r="BD29" i="34"/>
  <c r="BL8" i="34"/>
  <c r="BL11" i="34"/>
  <c r="BL11" i="33"/>
  <c r="BL13" i="33"/>
  <c r="BL23" i="33"/>
  <c r="BL7" i="33"/>
  <c r="BL25" i="33"/>
  <c r="AW25" i="33"/>
  <c r="BL27" i="32"/>
  <c r="BL25" i="32"/>
  <c r="BL23" i="32"/>
  <c r="BL17" i="32"/>
  <c r="BL9" i="32"/>
  <c r="BL13" i="32"/>
  <c r="AW30" i="32"/>
  <c r="AY30" i="32"/>
  <c r="BL7" i="32"/>
  <c r="BL30" i="32"/>
  <c r="BL15" i="32"/>
  <c r="BL4" i="31"/>
  <c r="BL17" i="31"/>
  <c r="BL12" i="31"/>
  <c r="BL9" i="31"/>
  <c r="BL13" i="31"/>
  <c r="BL6" i="31"/>
  <c r="BL14" i="31"/>
  <c r="BL8" i="31"/>
  <c r="AW17" i="31"/>
  <c r="BL5" i="31"/>
  <c r="BL11" i="31"/>
  <c r="AH15" i="28"/>
  <c r="BL29" i="34"/>
  <c r="AH26" i="33"/>
  <c r="AH19" i="31"/>
  <c r="Y117" i="19"/>
  <c r="X117" i="19"/>
  <c r="W117" i="19"/>
  <c r="U117" i="19"/>
  <c r="T117" i="19"/>
  <c r="S117" i="19"/>
  <c r="Y116" i="19"/>
  <c r="X116" i="19"/>
  <c r="W116" i="19"/>
  <c r="V116" i="19"/>
  <c r="U116" i="19"/>
  <c r="T116" i="19"/>
  <c r="S116" i="19"/>
  <c r="Y115" i="19"/>
  <c r="X115" i="19"/>
  <c r="W115" i="19"/>
  <c r="V115" i="19"/>
  <c r="U115" i="19"/>
  <c r="T115" i="19"/>
  <c r="S115" i="19"/>
  <c r="Y114" i="19"/>
  <c r="X114" i="19"/>
  <c r="W114" i="19"/>
  <c r="V114" i="19"/>
  <c r="U114" i="19"/>
  <c r="T114" i="19"/>
  <c r="Y115" i="15"/>
  <c r="X115" i="15"/>
  <c r="W115" i="15"/>
  <c r="V115" i="15"/>
  <c r="U115" i="15"/>
  <c r="T115" i="15"/>
  <c r="S115" i="15"/>
  <c r="Y114" i="15"/>
  <c r="X114" i="15"/>
  <c r="W114" i="15"/>
  <c r="V114" i="15"/>
  <c r="U114" i="15"/>
  <c r="S114" i="15"/>
  <c r="Z76" i="16"/>
  <c r="Y76" i="16"/>
  <c r="X76" i="16"/>
  <c r="W76" i="16"/>
  <c r="V76" i="16"/>
  <c r="U76" i="16"/>
  <c r="T76" i="16"/>
  <c r="S76" i="16"/>
  <c r="Z119" i="16"/>
  <c r="Z118" i="16"/>
  <c r="Z117" i="16"/>
  <c r="Z116" i="16"/>
  <c r="Y119" i="16"/>
  <c r="Y118" i="16"/>
  <c r="Y117" i="16"/>
  <c r="Y116" i="16"/>
  <c r="Y146" i="16"/>
  <c r="X119" i="16"/>
  <c r="X118" i="16"/>
  <c r="X117" i="16"/>
  <c r="X116" i="16"/>
  <c r="W119" i="16"/>
  <c r="W118" i="16"/>
  <c r="W117" i="16"/>
  <c r="W116" i="16"/>
  <c r="W146" i="16"/>
  <c r="V119" i="16"/>
  <c r="V118" i="16"/>
  <c r="V117" i="16"/>
  <c r="V116" i="16"/>
  <c r="U119" i="16"/>
  <c r="U118" i="16"/>
  <c r="U117" i="16"/>
  <c r="U116" i="16"/>
  <c r="U146" i="16"/>
  <c r="T119" i="16"/>
  <c r="T118" i="16"/>
  <c r="T117" i="16"/>
  <c r="T116" i="16"/>
  <c r="S119" i="16"/>
  <c r="S118" i="16"/>
  <c r="S117" i="16"/>
  <c r="S116" i="16"/>
  <c r="T146" i="16"/>
  <c r="Y144" i="15"/>
  <c r="X146" i="16"/>
  <c r="S74" i="19"/>
  <c r="V74" i="15"/>
  <c r="S146" i="16"/>
  <c r="S165" i="16"/>
  <c r="W144" i="19"/>
  <c r="Y144" i="19"/>
  <c r="X144" i="19"/>
  <c r="S114" i="19"/>
  <c r="S144" i="19"/>
  <c r="V74" i="19"/>
  <c r="X74" i="19"/>
  <c r="Y74" i="19"/>
  <c r="V144" i="15"/>
  <c r="V162" i="15"/>
  <c r="V163" i="15"/>
  <c r="W144" i="15"/>
  <c r="W162" i="15"/>
  <c r="W163" i="15"/>
  <c r="T74" i="15"/>
  <c r="U74" i="15"/>
  <c r="S74" i="15"/>
  <c r="S144" i="15"/>
  <c r="S162" i="15"/>
  <c r="S163" i="15"/>
  <c r="U144" i="15"/>
  <c r="X144" i="15"/>
  <c r="X162" i="15"/>
  <c r="X163" i="15"/>
  <c r="Y74" i="15"/>
  <c r="V146" i="16"/>
  <c r="V165" i="16"/>
  <c r="Z146" i="16"/>
  <c r="W162" i="19"/>
  <c r="W163" i="19"/>
  <c r="Y162" i="19"/>
  <c r="Y163" i="19"/>
  <c r="S162" i="19"/>
  <c r="S163" i="19"/>
  <c r="X162" i="19"/>
  <c r="X163" i="19"/>
  <c r="T144" i="19"/>
  <c r="U144" i="19"/>
  <c r="U74" i="19"/>
  <c r="T74" i="19"/>
  <c r="W74" i="19"/>
  <c r="V117" i="19"/>
  <c r="V144" i="19"/>
  <c r="Y162" i="15"/>
  <c r="Y163" i="15"/>
  <c r="W74" i="15"/>
  <c r="T114" i="15"/>
  <c r="T144" i="15"/>
  <c r="X74" i="15"/>
  <c r="Y165" i="16"/>
  <c r="U165" i="16"/>
  <c r="Z165" i="16"/>
  <c r="W165" i="16"/>
  <c r="T165" i="16"/>
  <c r="X165" i="16"/>
  <c r="U153" i="22"/>
  <c r="T153" i="22"/>
  <c r="S153" i="22"/>
  <c r="R153" i="22"/>
  <c r="Q153" i="22"/>
  <c r="P153" i="22"/>
  <c r="O153" i="22"/>
  <c r="N153" i="22"/>
  <c r="M153" i="22"/>
  <c r="L153" i="22"/>
  <c r="U149" i="22"/>
  <c r="T149" i="22"/>
  <c r="S149" i="22"/>
  <c r="R149" i="22"/>
  <c r="Q149" i="22"/>
  <c r="P149" i="22"/>
  <c r="O149" i="22"/>
  <c r="N149" i="22"/>
  <c r="M149" i="22"/>
  <c r="L149" i="22"/>
  <c r="U148" i="22"/>
  <c r="T148" i="22"/>
  <c r="S148" i="22"/>
  <c r="R148" i="22"/>
  <c r="Q148" i="22"/>
  <c r="P148" i="22"/>
  <c r="O148" i="22"/>
  <c r="N148" i="22"/>
  <c r="M148" i="22"/>
  <c r="L148" i="22"/>
  <c r="U146" i="22"/>
  <c r="T146" i="22"/>
  <c r="S146" i="22"/>
  <c r="R146" i="22"/>
  <c r="Q146" i="22"/>
  <c r="P146" i="22"/>
  <c r="O146" i="22"/>
  <c r="N146" i="22"/>
  <c r="M146" i="22"/>
  <c r="L146" i="22"/>
  <c r="U145" i="22"/>
  <c r="T145" i="22"/>
  <c r="S145" i="22"/>
  <c r="R145" i="22"/>
  <c r="Q145" i="22"/>
  <c r="P145" i="22"/>
  <c r="O145" i="22"/>
  <c r="N145" i="22"/>
  <c r="M145" i="22"/>
  <c r="L145" i="22"/>
  <c r="U144" i="22"/>
  <c r="T144" i="22"/>
  <c r="S144" i="22"/>
  <c r="R144" i="22"/>
  <c r="Q144" i="22"/>
  <c r="P144" i="22"/>
  <c r="O144" i="22"/>
  <c r="N144" i="22"/>
  <c r="M144" i="22"/>
  <c r="L144" i="22"/>
  <c r="U143" i="22"/>
  <c r="T143" i="22"/>
  <c r="S143" i="22"/>
  <c r="R143" i="22"/>
  <c r="Q143" i="22"/>
  <c r="P143" i="22"/>
  <c r="O143" i="22"/>
  <c r="N143" i="22"/>
  <c r="M143" i="22"/>
  <c r="L143" i="22"/>
  <c r="U142" i="22"/>
  <c r="T142" i="22"/>
  <c r="S142" i="22"/>
  <c r="R142" i="22"/>
  <c r="Q142" i="22"/>
  <c r="P142" i="22"/>
  <c r="O142" i="22"/>
  <c r="N142" i="22"/>
  <c r="M142" i="22"/>
  <c r="L142" i="22"/>
  <c r="U141" i="22"/>
  <c r="T141" i="22"/>
  <c r="S141" i="22"/>
  <c r="R141" i="22"/>
  <c r="Q141" i="22"/>
  <c r="P141" i="22"/>
  <c r="O141" i="22"/>
  <c r="N141" i="22"/>
  <c r="M141" i="22"/>
  <c r="L141" i="22"/>
  <c r="U140" i="22"/>
  <c r="T140" i="22"/>
  <c r="S140" i="22"/>
  <c r="R140" i="22"/>
  <c r="Q140" i="22"/>
  <c r="P140" i="22"/>
  <c r="O140" i="22"/>
  <c r="N140" i="22"/>
  <c r="M140" i="22"/>
  <c r="L140" i="22"/>
  <c r="U139" i="22"/>
  <c r="T139" i="22"/>
  <c r="S139" i="22"/>
  <c r="R139" i="22"/>
  <c r="Q139" i="22"/>
  <c r="P139" i="22"/>
  <c r="O139" i="22"/>
  <c r="N139" i="22"/>
  <c r="M139" i="22"/>
  <c r="L139" i="22"/>
  <c r="U138" i="22"/>
  <c r="T138" i="22"/>
  <c r="S138" i="22"/>
  <c r="R138" i="22"/>
  <c r="Q138" i="22"/>
  <c r="P138" i="22"/>
  <c r="O138" i="22"/>
  <c r="N138" i="22"/>
  <c r="M138" i="22"/>
  <c r="L138" i="22"/>
  <c r="U137" i="22"/>
  <c r="T137" i="22"/>
  <c r="S137" i="22"/>
  <c r="R137" i="22"/>
  <c r="Q137" i="22"/>
  <c r="P137" i="22"/>
  <c r="O137" i="22"/>
  <c r="N137" i="22"/>
  <c r="M137" i="22"/>
  <c r="L137" i="22"/>
  <c r="U136" i="22"/>
  <c r="T136" i="22"/>
  <c r="S136" i="22"/>
  <c r="R136" i="22"/>
  <c r="Q136" i="22"/>
  <c r="P136" i="22"/>
  <c r="O136" i="22"/>
  <c r="N136" i="22"/>
  <c r="M136" i="22"/>
  <c r="L136" i="22"/>
  <c r="U135" i="22"/>
  <c r="T135" i="22"/>
  <c r="S135" i="22"/>
  <c r="R135" i="22"/>
  <c r="Q135" i="22"/>
  <c r="P135" i="22"/>
  <c r="O135" i="22"/>
  <c r="N135" i="22"/>
  <c r="M135" i="22"/>
  <c r="L135" i="22"/>
  <c r="U134" i="22"/>
  <c r="T134" i="22"/>
  <c r="S134" i="22"/>
  <c r="R134" i="22"/>
  <c r="Q134" i="22"/>
  <c r="P134" i="22"/>
  <c r="O134" i="22"/>
  <c r="N134" i="22"/>
  <c r="M134" i="22"/>
  <c r="L134" i="22"/>
  <c r="U133" i="22"/>
  <c r="T133" i="22"/>
  <c r="S133" i="22"/>
  <c r="R133" i="22"/>
  <c r="Q133" i="22"/>
  <c r="P133" i="22"/>
  <c r="O133" i="22"/>
  <c r="N133" i="22"/>
  <c r="M133" i="22"/>
  <c r="L133" i="22"/>
  <c r="U132" i="22"/>
  <c r="T132" i="22"/>
  <c r="S132" i="22"/>
  <c r="R132" i="22"/>
  <c r="Q132" i="22"/>
  <c r="P132" i="22"/>
  <c r="O132" i="22"/>
  <c r="N132" i="22"/>
  <c r="M132" i="22"/>
  <c r="L132" i="22"/>
  <c r="U131" i="22"/>
  <c r="T131" i="22"/>
  <c r="S131" i="22"/>
  <c r="R131" i="22"/>
  <c r="Q131" i="22"/>
  <c r="P131" i="22"/>
  <c r="O131" i="22"/>
  <c r="N131" i="22"/>
  <c r="M131" i="22"/>
  <c r="L131" i="22"/>
  <c r="U130" i="22"/>
  <c r="T130" i="22"/>
  <c r="S130" i="22"/>
  <c r="R130" i="22"/>
  <c r="Q130" i="22"/>
  <c r="P130" i="22"/>
  <c r="O130" i="22"/>
  <c r="N130" i="22"/>
  <c r="M130" i="22"/>
  <c r="L130" i="22"/>
  <c r="U129" i="22"/>
  <c r="T129" i="22"/>
  <c r="S129" i="22"/>
  <c r="R129" i="22"/>
  <c r="Q129" i="22"/>
  <c r="P129" i="22"/>
  <c r="O129" i="22"/>
  <c r="N129" i="22"/>
  <c r="M129" i="22"/>
  <c r="L129" i="22"/>
  <c r="U128" i="22"/>
  <c r="T128" i="22"/>
  <c r="S128" i="22"/>
  <c r="R128" i="22"/>
  <c r="Q128" i="22"/>
  <c r="P128" i="22"/>
  <c r="O128" i="22"/>
  <c r="N128" i="22"/>
  <c r="M128" i="22"/>
  <c r="L128" i="22"/>
  <c r="U127" i="22"/>
  <c r="T127" i="22"/>
  <c r="S127" i="22"/>
  <c r="R127" i="22"/>
  <c r="Q127" i="22"/>
  <c r="P127" i="22"/>
  <c r="O127" i="22"/>
  <c r="N127" i="22"/>
  <c r="M127" i="22"/>
  <c r="L127" i="22"/>
  <c r="U126" i="22"/>
  <c r="T126" i="22"/>
  <c r="S126" i="22"/>
  <c r="R126" i="22"/>
  <c r="Q126" i="22"/>
  <c r="P126" i="22"/>
  <c r="O126" i="22"/>
  <c r="N126" i="22"/>
  <c r="M126" i="22"/>
  <c r="L126" i="22"/>
  <c r="U125" i="22"/>
  <c r="T125" i="22"/>
  <c r="S125" i="22"/>
  <c r="R125" i="22"/>
  <c r="Q125" i="22"/>
  <c r="P125" i="22"/>
  <c r="O125" i="22"/>
  <c r="N125" i="22"/>
  <c r="M125" i="22"/>
  <c r="L125" i="22"/>
  <c r="R182" i="26"/>
  <c r="Q181" i="26"/>
  <c r="P180" i="26"/>
  <c r="M177" i="26"/>
  <c r="L176" i="26"/>
  <c r="K175" i="26"/>
  <c r="J174" i="26"/>
  <c r="I173" i="26"/>
  <c r="H172" i="26"/>
  <c r="G171" i="26"/>
  <c r="R226" i="23"/>
  <c r="Q226" i="23"/>
  <c r="P226" i="23"/>
  <c r="O226" i="23"/>
  <c r="N226" i="23"/>
  <c r="M226" i="23"/>
  <c r="L226" i="23"/>
  <c r="K226" i="23"/>
  <c r="J226" i="23"/>
  <c r="R214" i="23"/>
  <c r="Q214" i="23"/>
  <c r="P214" i="23"/>
  <c r="O214" i="23"/>
  <c r="N214" i="23"/>
  <c r="M214" i="23"/>
  <c r="L214" i="23"/>
  <c r="K214" i="23"/>
  <c r="J214" i="23"/>
  <c r="R213" i="23"/>
  <c r="Q213" i="23"/>
  <c r="P213" i="23"/>
  <c r="O213" i="23"/>
  <c r="N213" i="23"/>
  <c r="M213" i="23"/>
  <c r="L213" i="23"/>
  <c r="K213" i="23"/>
  <c r="J213" i="23"/>
  <c r="R209" i="23"/>
  <c r="Q209" i="23"/>
  <c r="P209" i="23"/>
  <c r="O209" i="23"/>
  <c r="N209" i="23"/>
  <c r="M209" i="23"/>
  <c r="L209" i="23"/>
  <c r="K209" i="23"/>
  <c r="J209" i="23"/>
  <c r="R211" i="23"/>
  <c r="Q211" i="23"/>
  <c r="P211" i="23"/>
  <c r="O211" i="23"/>
  <c r="N211" i="23"/>
  <c r="M211" i="23"/>
  <c r="L211" i="23"/>
  <c r="K211" i="23"/>
  <c r="J211" i="23"/>
  <c r="R215" i="23"/>
  <c r="Q215" i="23"/>
  <c r="P215" i="23"/>
  <c r="O215" i="23"/>
  <c r="N215" i="23"/>
  <c r="M215" i="23"/>
  <c r="L215" i="23"/>
  <c r="K215" i="23"/>
  <c r="J215" i="23"/>
  <c r="R207" i="23"/>
  <c r="Q207" i="23"/>
  <c r="P207" i="23"/>
  <c r="O207" i="23"/>
  <c r="N207" i="23"/>
  <c r="M207" i="23"/>
  <c r="L207" i="23"/>
  <c r="K207" i="23"/>
  <c r="J207" i="23"/>
  <c r="R225" i="23"/>
  <c r="Q225" i="23"/>
  <c r="P225" i="23"/>
  <c r="O225" i="23"/>
  <c r="N225" i="23"/>
  <c r="M225" i="23"/>
  <c r="L225" i="23"/>
  <c r="K225" i="23"/>
  <c r="J225" i="23"/>
  <c r="R204" i="23"/>
  <c r="Q204" i="23"/>
  <c r="P204" i="23"/>
  <c r="O204" i="23"/>
  <c r="N204" i="23"/>
  <c r="M204" i="23"/>
  <c r="L204" i="23"/>
  <c r="K204" i="23"/>
  <c r="J204" i="23"/>
  <c r="R203" i="23"/>
  <c r="Q203" i="23"/>
  <c r="P203" i="23"/>
  <c r="O203" i="23"/>
  <c r="N203" i="23"/>
  <c r="M203" i="23"/>
  <c r="L203" i="23"/>
  <c r="K203" i="23"/>
  <c r="J203" i="23"/>
  <c r="R202" i="23"/>
  <c r="Q202" i="23"/>
  <c r="P202" i="23"/>
  <c r="O202" i="23"/>
  <c r="N202" i="23"/>
  <c r="M202" i="23"/>
  <c r="L202" i="23"/>
  <c r="K202" i="23"/>
  <c r="J202" i="23"/>
  <c r="R201" i="23"/>
  <c r="Q201" i="23"/>
  <c r="P201" i="23"/>
  <c r="O201" i="23"/>
  <c r="N201" i="23"/>
  <c r="M201" i="23"/>
  <c r="L201" i="23"/>
  <c r="K201" i="23"/>
  <c r="J201" i="23"/>
  <c r="R224" i="23"/>
  <c r="Q224" i="23"/>
  <c r="P224" i="23"/>
  <c r="O224" i="23"/>
  <c r="N224" i="23"/>
  <c r="M224" i="23"/>
  <c r="L224" i="23"/>
  <c r="K224" i="23"/>
  <c r="J224" i="23"/>
  <c r="R223" i="23"/>
  <c r="Q223" i="23"/>
  <c r="P223" i="23"/>
  <c r="O223" i="23"/>
  <c r="N223" i="23"/>
  <c r="M223" i="23"/>
  <c r="L223" i="23"/>
  <c r="K223" i="23"/>
  <c r="J223" i="23"/>
  <c r="R222" i="23"/>
  <c r="Q222" i="23"/>
  <c r="P222" i="23"/>
  <c r="O222" i="23"/>
  <c r="N222" i="23"/>
  <c r="M222" i="23"/>
  <c r="L222" i="23"/>
  <c r="K222" i="23"/>
  <c r="J222" i="23"/>
  <c r="R221" i="23"/>
  <c r="Q221" i="23"/>
  <c r="P221" i="23"/>
  <c r="O221" i="23"/>
  <c r="N221" i="23"/>
  <c r="L221" i="23"/>
  <c r="K221" i="23"/>
  <c r="J221" i="23"/>
  <c r="R200" i="23"/>
  <c r="Q200" i="23"/>
  <c r="P200" i="23"/>
  <c r="O200" i="23"/>
  <c r="N200" i="23"/>
  <c r="M200" i="23"/>
  <c r="L200" i="23"/>
  <c r="K200" i="23"/>
  <c r="J200" i="23"/>
  <c r="R199" i="23"/>
  <c r="Q199" i="23"/>
  <c r="P199" i="23"/>
  <c r="O199" i="23"/>
  <c r="N199" i="23"/>
  <c r="M199" i="23"/>
  <c r="L199" i="23"/>
  <c r="K199" i="23"/>
  <c r="J199" i="23"/>
  <c r="R198" i="23"/>
  <c r="Q198" i="23"/>
  <c r="P198" i="23"/>
  <c r="O198" i="23"/>
  <c r="N198" i="23"/>
  <c r="M198" i="23"/>
  <c r="L198" i="23"/>
  <c r="K198" i="23"/>
  <c r="J198" i="23"/>
  <c r="R197" i="23"/>
  <c r="Q197" i="23"/>
  <c r="P197" i="23"/>
  <c r="O197" i="23"/>
  <c r="N197" i="23"/>
  <c r="M197" i="23"/>
  <c r="L197" i="23"/>
  <c r="K197" i="23"/>
  <c r="J197" i="23"/>
  <c r="R220" i="23"/>
  <c r="Q220" i="23"/>
  <c r="P220" i="23"/>
  <c r="O220" i="23"/>
  <c r="N220" i="23"/>
  <c r="M220" i="23"/>
  <c r="L220" i="23"/>
  <c r="K220" i="23"/>
  <c r="J220" i="23"/>
  <c r="R195" i="23"/>
  <c r="Q195" i="23"/>
  <c r="P195" i="23"/>
  <c r="O195" i="23"/>
  <c r="N195" i="23"/>
  <c r="M195" i="23"/>
  <c r="L195" i="23"/>
  <c r="K195" i="23"/>
  <c r="J195" i="23"/>
  <c r="R219" i="23"/>
  <c r="Q219" i="23"/>
  <c r="P219" i="23"/>
  <c r="O219" i="23"/>
  <c r="N219" i="23"/>
  <c r="M219" i="23"/>
  <c r="L219" i="23"/>
  <c r="K219" i="23"/>
  <c r="J219" i="23"/>
  <c r="R218" i="23"/>
  <c r="Q218" i="23"/>
  <c r="P218" i="23"/>
  <c r="O218" i="23"/>
  <c r="N218" i="23"/>
  <c r="M218" i="23"/>
  <c r="L218" i="23"/>
  <c r="K218" i="23"/>
  <c r="J218" i="23"/>
  <c r="R217" i="23"/>
  <c r="Q217" i="23"/>
  <c r="P217" i="23"/>
  <c r="O217" i="23"/>
  <c r="N217" i="23"/>
  <c r="M217" i="23"/>
  <c r="L217" i="23"/>
  <c r="K217" i="23"/>
  <c r="J217" i="23"/>
  <c r="R196" i="23"/>
  <c r="Q196" i="23"/>
  <c r="P196" i="23"/>
  <c r="O196" i="23"/>
  <c r="N196" i="23"/>
  <c r="M196" i="23"/>
  <c r="L196" i="23"/>
  <c r="K196" i="23"/>
  <c r="J196" i="23"/>
  <c r="R193" i="23"/>
  <c r="Q193" i="23"/>
  <c r="P193" i="23"/>
  <c r="O193" i="23"/>
  <c r="N193" i="23"/>
  <c r="M193" i="23"/>
  <c r="L193" i="23"/>
  <c r="K193" i="23"/>
  <c r="J193" i="23"/>
  <c r="R216" i="23"/>
  <c r="Q216" i="23"/>
  <c r="P216" i="23"/>
  <c r="O216" i="23"/>
  <c r="N216" i="23"/>
  <c r="M216" i="23"/>
  <c r="L216" i="23"/>
  <c r="K216" i="23"/>
  <c r="R181" i="23"/>
  <c r="R165" i="23"/>
  <c r="R167" i="23"/>
  <c r="R169" i="23"/>
  <c r="R168" i="23"/>
  <c r="R164" i="23"/>
  <c r="R163" i="23"/>
  <c r="R166" i="23"/>
  <c r="R170" i="23"/>
  <c r="R162" i="23"/>
  <c r="R180" i="23"/>
  <c r="R159" i="23"/>
  <c r="R158" i="23"/>
  <c r="R157" i="23"/>
  <c r="R156" i="23"/>
  <c r="R179" i="23"/>
  <c r="R178" i="23"/>
  <c r="R177" i="23"/>
  <c r="R176" i="23"/>
  <c r="R155" i="23"/>
  <c r="R154" i="23"/>
  <c r="R153" i="23"/>
  <c r="R152" i="23"/>
  <c r="R175" i="23"/>
  <c r="R150" i="23"/>
  <c r="R174" i="23"/>
  <c r="R173" i="23"/>
  <c r="R172" i="23"/>
  <c r="R151" i="23"/>
  <c r="R148" i="23"/>
  <c r="R171" i="23"/>
  <c r="J216" i="23"/>
  <c r="R94" i="23"/>
  <c r="Q74" i="4"/>
  <c r="D74" i="4"/>
  <c r="C74" i="4"/>
  <c r="B74" i="4"/>
  <c r="A74" i="4"/>
  <c r="P10" i="17"/>
  <c r="S115" i="25"/>
  <c r="T115" i="25"/>
  <c r="U115" i="25"/>
  <c r="U162" i="15"/>
  <c r="U163" i="15"/>
  <c r="T109" i="25"/>
  <c r="T114" i="25"/>
  <c r="U117" i="25"/>
  <c r="I182" i="23"/>
  <c r="R9" i="18"/>
  <c r="S110" i="25"/>
  <c r="T110" i="25"/>
  <c r="U111" i="25"/>
  <c r="S117" i="25"/>
  <c r="T117" i="25"/>
  <c r="L162" i="22"/>
  <c r="M162" i="22"/>
  <c r="M176" i="22"/>
  <c r="M188" i="22"/>
  <c r="N162" i="22"/>
  <c r="O162" i="22"/>
  <c r="O178" i="22"/>
  <c r="O188" i="22"/>
  <c r="P162" i="22"/>
  <c r="P179" i="22"/>
  <c r="P188" i="22"/>
  <c r="Q162" i="22"/>
  <c r="Q180" i="22"/>
  <c r="Q188" i="22"/>
  <c r="R162" i="22"/>
  <c r="S162" i="22"/>
  <c r="T162" i="22"/>
  <c r="U162" i="22"/>
  <c r="U184" i="22"/>
  <c r="U188" i="22"/>
  <c r="V162" i="19"/>
  <c r="V163" i="19"/>
  <c r="U162" i="19"/>
  <c r="U163" i="19"/>
  <c r="T162" i="19"/>
  <c r="T163" i="19"/>
  <c r="T162" i="15"/>
  <c r="T163" i="15"/>
  <c r="S114" i="25"/>
  <c r="U114" i="25"/>
  <c r="S109" i="25"/>
  <c r="U109" i="25"/>
  <c r="U110" i="25"/>
  <c r="S111" i="25"/>
  <c r="T111" i="25"/>
  <c r="J182" i="23"/>
  <c r="L182" i="23"/>
  <c r="N182" i="23"/>
  <c r="O182" i="23"/>
  <c r="Q182" i="23"/>
  <c r="R182" i="23"/>
  <c r="R247" i="23"/>
  <c r="K182" i="23"/>
  <c r="P182" i="23"/>
  <c r="G182" i="23"/>
  <c r="H182" i="23"/>
  <c r="H232" i="23"/>
  <c r="K153" i="22"/>
  <c r="J153" i="22"/>
  <c r="I153" i="22"/>
  <c r="H153" i="22"/>
  <c r="G153" i="22"/>
  <c r="F153" i="22"/>
  <c r="E153" i="22"/>
  <c r="K149" i="22"/>
  <c r="J149" i="22"/>
  <c r="I149" i="22"/>
  <c r="H149" i="22"/>
  <c r="G149" i="22"/>
  <c r="F149" i="22"/>
  <c r="E149" i="22"/>
  <c r="K148" i="22"/>
  <c r="J148" i="22"/>
  <c r="I148" i="22"/>
  <c r="H148" i="22"/>
  <c r="G148" i="22"/>
  <c r="F148" i="22"/>
  <c r="E148" i="22"/>
  <c r="K146" i="22"/>
  <c r="J146" i="22"/>
  <c r="I146" i="22"/>
  <c r="H146" i="22"/>
  <c r="G146" i="22"/>
  <c r="F146" i="22"/>
  <c r="E146" i="22"/>
  <c r="K145" i="22"/>
  <c r="J145" i="22"/>
  <c r="I145" i="22"/>
  <c r="H145" i="22"/>
  <c r="G145" i="22"/>
  <c r="F145" i="22"/>
  <c r="E145" i="22"/>
  <c r="K144" i="22"/>
  <c r="J144" i="22"/>
  <c r="I144" i="22"/>
  <c r="H144" i="22"/>
  <c r="G144" i="22"/>
  <c r="F144" i="22"/>
  <c r="E144" i="22"/>
  <c r="K143" i="22"/>
  <c r="J143" i="22"/>
  <c r="I143" i="22"/>
  <c r="H143" i="22"/>
  <c r="G143" i="22"/>
  <c r="F143" i="22"/>
  <c r="E143" i="22"/>
  <c r="K142" i="22"/>
  <c r="J142" i="22"/>
  <c r="I142" i="22"/>
  <c r="H142" i="22"/>
  <c r="G142" i="22"/>
  <c r="F142" i="22"/>
  <c r="E142" i="22"/>
  <c r="K141" i="22"/>
  <c r="J141" i="22"/>
  <c r="I141" i="22"/>
  <c r="H141" i="22"/>
  <c r="G141" i="22"/>
  <c r="F141" i="22"/>
  <c r="E141" i="22"/>
  <c r="K140" i="22"/>
  <c r="J140" i="22"/>
  <c r="I140" i="22"/>
  <c r="H140" i="22"/>
  <c r="G140" i="22"/>
  <c r="F140" i="22"/>
  <c r="E140" i="22"/>
  <c r="K139" i="22"/>
  <c r="J139" i="22"/>
  <c r="I139" i="22"/>
  <c r="H139" i="22"/>
  <c r="G139" i="22"/>
  <c r="F139" i="22"/>
  <c r="E139" i="22"/>
  <c r="K138" i="22"/>
  <c r="J138" i="22"/>
  <c r="I138" i="22"/>
  <c r="H138" i="22"/>
  <c r="G138" i="22"/>
  <c r="F138" i="22"/>
  <c r="E138" i="22"/>
  <c r="K137" i="22"/>
  <c r="J137" i="22"/>
  <c r="I137" i="22"/>
  <c r="H137" i="22"/>
  <c r="G137" i="22"/>
  <c r="F137" i="22"/>
  <c r="E137" i="22"/>
  <c r="K136" i="22"/>
  <c r="J136" i="22"/>
  <c r="I136" i="22"/>
  <c r="H136" i="22"/>
  <c r="G136" i="22"/>
  <c r="F136" i="22"/>
  <c r="E136" i="22"/>
  <c r="K135" i="22"/>
  <c r="J135" i="22"/>
  <c r="I135" i="22"/>
  <c r="H135" i="22"/>
  <c r="G135" i="22"/>
  <c r="F135" i="22"/>
  <c r="E135" i="22"/>
  <c r="K134" i="22"/>
  <c r="J134" i="22"/>
  <c r="I134" i="22"/>
  <c r="H134" i="22"/>
  <c r="G134" i="22"/>
  <c r="F134" i="22"/>
  <c r="E134" i="22"/>
  <c r="K133" i="22"/>
  <c r="J133" i="22"/>
  <c r="I133" i="22"/>
  <c r="H133" i="22"/>
  <c r="G133" i="22"/>
  <c r="F133" i="22"/>
  <c r="E133" i="22"/>
  <c r="K132" i="22"/>
  <c r="J132" i="22"/>
  <c r="I132" i="22"/>
  <c r="H132" i="22"/>
  <c r="G132" i="22"/>
  <c r="F132" i="22"/>
  <c r="E132" i="22"/>
  <c r="K131" i="22"/>
  <c r="J131" i="22"/>
  <c r="I131" i="22"/>
  <c r="H131" i="22"/>
  <c r="G131" i="22"/>
  <c r="F131" i="22"/>
  <c r="E131" i="22"/>
  <c r="K130" i="22"/>
  <c r="J130" i="22"/>
  <c r="I130" i="22"/>
  <c r="H130" i="22"/>
  <c r="G130" i="22"/>
  <c r="F130" i="22"/>
  <c r="E130" i="22"/>
  <c r="K129" i="22"/>
  <c r="J129" i="22"/>
  <c r="I129" i="22"/>
  <c r="H129" i="22"/>
  <c r="G129" i="22"/>
  <c r="F129" i="22"/>
  <c r="E129" i="22"/>
  <c r="K128" i="22"/>
  <c r="J128" i="22"/>
  <c r="I128" i="22"/>
  <c r="H128" i="22"/>
  <c r="G128" i="22"/>
  <c r="F128" i="22"/>
  <c r="E128" i="22"/>
  <c r="K127" i="22"/>
  <c r="J127" i="22"/>
  <c r="I127" i="22"/>
  <c r="H127" i="22"/>
  <c r="G127" i="22"/>
  <c r="F127" i="22"/>
  <c r="E127" i="22"/>
  <c r="K126" i="22"/>
  <c r="J126" i="22"/>
  <c r="I126" i="22"/>
  <c r="H126" i="22"/>
  <c r="G126" i="22"/>
  <c r="F126" i="22"/>
  <c r="E126" i="22"/>
  <c r="K125" i="22"/>
  <c r="J125" i="22"/>
  <c r="I125" i="22"/>
  <c r="H125" i="22"/>
  <c r="G125" i="22"/>
  <c r="F125" i="22"/>
  <c r="R76" i="24"/>
  <c r="Q76" i="24"/>
  <c r="P76" i="24"/>
  <c r="O76" i="24"/>
  <c r="N76" i="24"/>
  <c r="M76" i="24"/>
  <c r="L76" i="24"/>
  <c r="J76" i="24"/>
  <c r="R171" i="24"/>
  <c r="R173" i="24"/>
  <c r="Z29" i="18"/>
  <c r="Q169" i="24"/>
  <c r="Q173" i="24"/>
  <c r="Y29" i="18"/>
  <c r="P167" i="24"/>
  <c r="O165" i="24"/>
  <c r="N163" i="24"/>
  <c r="M161" i="24"/>
  <c r="L159" i="24"/>
  <c r="K157" i="24"/>
  <c r="J155" i="24"/>
  <c r="I153" i="24"/>
  <c r="I173" i="24"/>
  <c r="Q29" i="18"/>
  <c r="H151" i="24"/>
  <c r="G149" i="24"/>
  <c r="U187" i="26"/>
  <c r="T187" i="26"/>
  <c r="S187" i="26"/>
  <c r="R187" i="26"/>
  <c r="Q187" i="26"/>
  <c r="P187" i="26"/>
  <c r="O187" i="26"/>
  <c r="N187" i="26"/>
  <c r="M187" i="26"/>
  <c r="L187" i="26"/>
  <c r="K187" i="26"/>
  <c r="J187" i="26"/>
  <c r="I187" i="26"/>
  <c r="H187" i="26"/>
  <c r="G187" i="26"/>
  <c r="F187" i="26"/>
  <c r="W146" i="26"/>
  <c r="V146" i="26"/>
  <c r="W145" i="26"/>
  <c r="V145" i="26"/>
  <c r="W144" i="26"/>
  <c r="V144" i="26"/>
  <c r="W143" i="26"/>
  <c r="V143" i="26"/>
  <c r="W142" i="26"/>
  <c r="V142" i="26"/>
  <c r="W141" i="26"/>
  <c r="V141" i="26"/>
  <c r="W140" i="26"/>
  <c r="V140" i="26"/>
  <c r="W139" i="26"/>
  <c r="V139" i="26"/>
  <c r="W138" i="26"/>
  <c r="V138" i="26"/>
  <c r="W137" i="26"/>
  <c r="V137" i="26"/>
  <c r="W136" i="26"/>
  <c r="V136" i="26"/>
  <c r="W135" i="26"/>
  <c r="V135" i="26"/>
  <c r="W134" i="26"/>
  <c r="V134" i="26"/>
  <c r="W133" i="26"/>
  <c r="V133" i="26"/>
  <c r="W132" i="26"/>
  <c r="V132" i="26"/>
  <c r="W131" i="26"/>
  <c r="V131" i="26"/>
  <c r="W130" i="26"/>
  <c r="V130" i="26"/>
  <c r="W129" i="26"/>
  <c r="V129" i="26"/>
  <c r="W128" i="26"/>
  <c r="V128" i="26"/>
  <c r="W127" i="26"/>
  <c r="V127" i="26"/>
  <c r="W126" i="26"/>
  <c r="V126" i="26"/>
  <c r="W125" i="26"/>
  <c r="V125" i="26"/>
  <c r="W124" i="26"/>
  <c r="V124" i="26"/>
  <c r="W123" i="26"/>
  <c r="V123" i="26"/>
  <c r="V122" i="26"/>
  <c r="V121" i="26"/>
  <c r="O121" i="26"/>
  <c r="P120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U111" i="26"/>
  <c r="T111" i="26"/>
  <c r="S111" i="26"/>
  <c r="R111" i="26"/>
  <c r="Q111" i="26"/>
  <c r="P111" i="26"/>
  <c r="O111" i="26"/>
  <c r="N111" i="26"/>
  <c r="M111" i="26"/>
  <c r="L111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W75" i="26"/>
  <c r="V75" i="26"/>
  <c r="W74" i="26"/>
  <c r="V74" i="26"/>
  <c r="W73" i="26"/>
  <c r="V73" i="26"/>
  <c r="W72" i="26"/>
  <c r="V72" i="26"/>
  <c r="W71" i="26"/>
  <c r="V71" i="26"/>
  <c r="W70" i="26"/>
  <c r="V70" i="26"/>
  <c r="W69" i="26"/>
  <c r="V69" i="26"/>
  <c r="W68" i="26"/>
  <c r="V68" i="26"/>
  <c r="W67" i="26"/>
  <c r="V67" i="26"/>
  <c r="W66" i="26"/>
  <c r="V66" i="26"/>
  <c r="W65" i="26"/>
  <c r="V65" i="26"/>
  <c r="W64" i="26"/>
  <c r="V64" i="26"/>
  <c r="W63" i="26"/>
  <c r="V63" i="26"/>
  <c r="W62" i="26"/>
  <c r="V62" i="26"/>
  <c r="W61" i="26"/>
  <c r="V61" i="26"/>
  <c r="W60" i="26"/>
  <c r="V60" i="26"/>
  <c r="W59" i="26"/>
  <c r="V59" i="26"/>
  <c r="W58" i="26"/>
  <c r="V58" i="26"/>
  <c r="W57" i="26"/>
  <c r="V57" i="26"/>
  <c r="W56" i="26"/>
  <c r="V56" i="26"/>
  <c r="W55" i="26"/>
  <c r="V55" i="26"/>
  <c r="W54" i="26"/>
  <c r="V54" i="26"/>
  <c r="W53" i="26"/>
  <c r="V53" i="26"/>
  <c r="W52" i="26"/>
  <c r="V52" i="26"/>
  <c r="W51" i="26"/>
  <c r="V51" i="26"/>
  <c r="W50" i="26"/>
  <c r="V50" i="26"/>
  <c r="W49" i="26"/>
  <c r="V49" i="26"/>
  <c r="W48" i="26"/>
  <c r="V48" i="26"/>
  <c r="W47" i="26"/>
  <c r="V47" i="26"/>
  <c r="W46" i="26"/>
  <c r="V46" i="26"/>
  <c r="L110" i="25"/>
  <c r="J117" i="25"/>
  <c r="I110" i="25"/>
  <c r="G117" i="25"/>
  <c r="N161" i="25"/>
  <c r="N160" i="25"/>
  <c r="F115" i="25"/>
  <c r="F109" i="25"/>
  <c r="F114" i="25"/>
  <c r="F117" i="25"/>
  <c r="F111" i="25"/>
  <c r="F110" i="25"/>
  <c r="F72" i="25"/>
  <c r="W71" i="25"/>
  <c r="Y71" i="25"/>
  <c r="V71" i="25"/>
  <c r="X71" i="25"/>
  <c r="W70" i="25"/>
  <c r="Y70" i="25"/>
  <c r="V70" i="25"/>
  <c r="X70" i="25"/>
  <c r="W69" i="25"/>
  <c r="Y69" i="25"/>
  <c r="V69" i="25"/>
  <c r="X69" i="25"/>
  <c r="W68" i="25"/>
  <c r="Y68" i="25"/>
  <c r="V68" i="25"/>
  <c r="X68" i="25"/>
  <c r="W67" i="25"/>
  <c r="Y67" i="25"/>
  <c r="V67" i="25"/>
  <c r="X67" i="25"/>
  <c r="W66" i="25"/>
  <c r="Y66" i="25"/>
  <c r="V66" i="25"/>
  <c r="X66" i="25"/>
  <c r="W65" i="25"/>
  <c r="Y65" i="25"/>
  <c r="V65" i="25"/>
  <c r="X65" i="25"/>
  <c r="W64" i="25"/>
  <c r="Y64" i="25"/>
  <c r="V64" i="25"/>
  <c r="X64" i="25"/>
  <c r="W63" i="25"/>
  <c r="Y63" i="25"/>
  <c r="V63" i="25"/>
  <c r="X63" i="25"/>
  <c r="W62" i="25"/>
  <c r="Y62" i="25"/>
  <c r="V62" i="25"/>
  <c r="X62" i="25"/>
  <c r="W61" i="25"/>
  <c r="Y61" i="25"/>
  <c r="V61" i="25"/>
  <c r="X61" i="25"/>
  <c r="W60" i="25"/>
  <c r="Y60" i="25"/>
  <c r="V60" i="25"/>
  <c r="X60" i="25"/>
  <c r="W59" i="25"/>
  <c r="Y59" i="25"/>
  <c r="V59" i="25"/>
  <c r="X59" i="25"/>
  <c r="W58" i="25"/>
  <c r="Y58" i="25"/>
  <c r="V58" i="25"/>
  <c r="X58" i="25"/>
  <c r="W57" i="25"/>
  <c r="Y57" i="25"/>
  <c r="V57" i="25"/>
  <c r="X57" i="25"/>
  <c r="W56" i="25"/>
  <c r="Y56" i="25"/>
  <c r="V56" i="25"/>
  <c r="X56" i="25"/>
  <c r="W55" i="25"/>
  <c r="Y55" i="25"/>
  <c r="V55" i="25"/>
  <c r="X55" i="25"/>
  <c r="W54" i="25"/>
  <c r="Y54" i="25"/>
  <c r="V54" i="25"/>
  <c r="X54" i="25"/>
  <c r="W53" i="25"/>
  <c r="Y53" i="25"/>
  <c r="V53" i="25"/>
  <c r="X53" i="25"/>
  <c r="F173" i="24"/>
  <c r="N29" i="18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K76" i="24"/>
  <c r="H76" i="24"/>
  <c r="G76" i="24"/>
  <c r="F76" i="24"/>
  <c r="T75" i="24"/>
  <c r="V75" i="24"/>
  <c r="S75" i="24"/>
  <c r="U75" i="24"/>
  <c r="T74" i="24"/>
  <c r="V74" i="24"/>
  <c r="S74" i="24"/>
  <c r="U74" i="24"/>
  <c r="T73" i="24"/>
  <c r="V73" i="24"/>
  <c r="S73" i="24"/>
  <c r="U73" i="24"/>
  <c r="T72" i="24"/>
  <c r="V72" i="24"/>
  <c r="S72" i="24"/>
  <c r="U72" i="24"/>
  <c r="T71" i="24"/>
  <c r="V71" i="24"/>
  <c r="S71" i="24"/>
  <c r="U71" i="24"/>
  <c r="T70" i="24"/>
  <c r="V70" i="24"/>
  <c r="S70" i="24"/>
  <c r="U70" i="24"/>
  <c r="T69" i="24"/>
  <c r="V69" i="24"/>
  <c r="S69" i="24"/>
  <c r="U69" i="24"/>
  <c r="T68" i="24"/>
  <c r="V68" i="24"/>
  <c r="S68" i="24"/>
  <c r="U68" i="24"/>
  <c r="T67" i="24"/>
  <c r="V67" i="24"/>
  <c r="S67" i="24"/>
  <c r="U67" i="24"/>
  <c r="T66" i="24"/>
  <c r="V66" i="24"/>
  <c r="S66" i="24"/>
  <c r="U66" i="24"/>
  <c r="T65" i="24"/>
  <c r="V65" i="24"/>
  <c r="S65" i="24"/>
  <c r="U65" i="24"/>
  <c r="T64" i="24"/>
  <c r="V64" i="24"/>
  <c r="S64" i="24"/>
  <c r="U64" i="24"/>
  <c r="T63" i="24"/>
  <c r="V63" i="24"/>
  <c r="S63" i="24"/>
  <c r="U63" i="24"/>
  <c r="T62" i="24"/>
  <c r="V62" i="24"/>
  <c r="S62" i="24"/>
  <c r="U62" i="24"/>
  <c r="T61" i="24"/>
  <c r="V61" i="24"/>
  <c r="S61" i="24"/>
  <c r="U61" i="24"/>
  <c r="T60" i="24"/>
  <c r="V60" i="24"/>
  <c r="S60" i="24"/>
  <c r="U60" i="24"/>
  <c r="T59" i="24"/>
  <c r="V59" i="24"/>
  <c r="S59" i="24"/>
  <c r="U59" i="24"/>
  <c r="T58" i="24"/>
  <c r="V58" i="24"/>
  <c r="S58" i="24"/>
  <c r="U58" i="24"/>
  <c r="T57" i="24"/>
  <c r="V57" i="24"/>
  <c r="S57" i="24"/>
  <c r="U57" i="24"/>
  <c r="T56" i="24"/>
  <c r="V56" i="24"/>
  <c r="S56" i="24"/>
  <c r="U56" i="24"/>
  <c r="T55" i="24"/>
  <c r="V55" i="24"/>
  <c r="S55" i="24"/>
  <c r="U55" i="24"/>
  <c r="T54" i="24"/>
  <c r="V54" i="24"/>
  <c r="S54" i="24"/>
  <c r="U54" i="24"/>
  <c r="T53" i="24"/>
  <c r="V53" i="24"/>
  <c r="S53" i="24"/>
  <c r="U53" i="24"/>
  <c r="T52" i="24"/>
  <c r="V52" i="24"/>
  <c r="S52" i="24"/>
  <c r="U52" i="24"/>
  <c r="T51" i="24"/>
  <c r="V51" i="24"/>
  <c r="S51" i="24"/>
  <c r="U51" i="24"/>
  <c r="T50" i="24"/>
  <c r="V50" i="24"/>
  <c r="S50" i="24"/>
  <c r="U50" i="24"/>
  <c r="T49" i="24"/>
  <c r="V49" i="24"/>
  <c r="S49" i="24"/>
  <c r="U49" i="24"/>
  <c r="T48" i="24"/>
  <c r="V48" i="24"/>
  <c r="U48" i="24"/>
  <c r="T46" i="24"/>
  <c r="V46" i="24"/>
  <c r="S46" i="24"/>
  <c r="U46" i="24"/>
  <c r="V187" i="26"/>
  <c r="F20" i="55"/>
  <c r="U137" i="25"/>
  <c r="T137" i="25"/>
  <c r="T156" i="25"/>
  <c r="T158" i="25"/>
  <c r="S137" i="25"/>
  <c r="N173" i="24"/>
  <c r="V29" i="18"/>
  <c r="K173" i="24"/>
  <c r="S29" i="18"/>
  <c r="L173" i="24"/>
  <c r="T29" i="18"/>
  <c r="J173" i="24"/>
  <c r="R29" i="18"/>
  <c r="G173" i="24"/>
  <c r="O173" i="24"/>
  <c r="W29" i="18"/>
  <c r="H173" i="24"/>
  <c r="P29" i="18"/>
  <c r="P173" i="24"/>
  <c r="X29" i="18"/>
  <c r="Q120" i="26"/>
  <c r="M173" i="24"/>
  <c r="U29" i="18"/>
  <c r="F162" i="22"/>
  <c r="G162" i="22"/>
  <c r="H162" i="22"/>
  <c r="I162" i="22"/>
  <c r="J162" i="22"/>
  <c r="R37" i="18"/>
  <c r="K162" i="22"/>
  <c r="K174" i="22"/>
  <c r="K188" i="22"/>
  <c r="Q9" i="18"/>
  <c r="H247" i="23"/>
  <c r="Q11" i="18"/>
  <c r="P9" i="18"/>
  <c r="G247" i="23"/>
  <c r="P11" i="18"/>
  <c r="P247" i="23"/>
  <c r="Y11" i="18"/>
  <c r="Y9" i="18"/>
  <c r="T9" i="18"/>
  <c r="K247" i="23"/>
  <c r="T11" i="18"/>
  <c r="Z9" i="18"/>
  <c r="Q247" i="23"/>
  <c r="O247" i="23"/>
  <c r="X11" i="18"/>
  <c r="X9" i="18"/>
  <c r="N247" i="23"/>
  <c r="W11" i="18"/>
  <c r="W9" i="18"/>
  <c r="M247" i="23"/>
  <c r="V11" i="18"/>
  <c r="L247" i="23"/>
  <c r="U11" i="18"/>
  <c r="U9" i="18"/>
  <c r="S9" i="18"/>
  <c r="J247" i="23"/>
  <c r="S11" i="18"/>
  <c r="R120" i="26"/>
  <c r="R147" i="26"/>
  <c r="S182" i="22"/>
  <c r="S188" i="22"/>
  <c r="T183" i="22"/>
  <c r="T188" i="22"/>
  <c r="R181" i="22"/>
  <c r="R188" i="22"/>
  <c r="L175" i="22"/>
  <c r="L188" i="22"/>
  <c r="N177" i="22"/>
  <c r="N188" i="22"/>
  <c r="V117" i="26"/>
  <c r="V118" i="26"/>
  <c r="P121" i="26"/>
  <c r="P147" i="26"/>
  <c r="Q121" i="26"/>
  <c r="R121" i="26"/>
  <c r="L120" i="26"/>
  <c r="L147" i="26"/>
  <c r="V76" i="26"/>
  <c r="M120" i="26"/>
  <c r="W76" i="26"/>
  <c r="W119" i="26"/>
  <c r="N120" i="26"/>
  <c r="O120" i="26"/>
  <c r="O147" i="26"/>
  <c r="W118" i="26"/>
  <c r="K110" i="25"/>
  <c r="O110" i="25"/>
  <c r="N117" i="25"/>
  <c r="V17" i="18"/>
  <c r="W17" i="18"/>
  <c r="Z17" i="18"/>
  <c r="O17" i="18"/>
  <c r="P17" i="18"/>
  <c r="X17" i="18"/>
  <c r="Q17" i="18"/>
  <c r="R17" i="18"/>
  <c r="Y17" i="18"/>
  <c r="S17" i="18"/>
  <c r="T17" i="18"/>
  <c r="U17" i="18"/>
  <c r="T47" i="24"/>
  <c r="V47" i="24"/>
  <c r="V76" i="24"/>
  <c r="I76" i="24"/>
  <c r="S47" i="24"/>
  <c r="U47" i="24"/>
  <c r="U76" i="24"/>
  <c r="T147" i="26"/>
  <c r="G120" i="26"/>
  <c r="G147" i="26"/>
  <c r="W117" i="26"/>
  <c r="H120" i="26"/>
  <c r="H147" i="26"/>
  <c r="F120" i="26"/>
  <c r="F147" i="26"/>
  <c r="I120" i="26"/>
  <c r="I147" i="26"/>
  <c r="M121" i="26"/>
  <c r="J120" i="26"/>
  <c r="J147" i="26"/>
  <c r="N121" i="26"/>
  <c r="U147" i="26"/>
  <c r="K120" i="26"/>
  <c r="K147" i="26"/>
  <c r="V119" i="26"/>
  <c r="S147" i="26"/>
  <c r="G110" i="25"/>
  <c r="J110" i="25"/>
  <c r="Q110" i="25"/>
  <c r="K111" i="25"/>
  <c r="K117" i="25"/>
  <c r="H111" i="25"/>
  <c r="H117" i="25"/>
  <c r="H110" i="25"/>
  <c r="G111" i="25"/>
  <c r="J111" i="25"/>
  <c r="V45" i="25"/>
  <c r="X45" i="25"/>
  <c r="W45" i="25"/>
  <c r="Y45" i="25"/>
  <c r="F137" i="25"/>
  <c r="T93" i="23"/>
  <c r="T77" i="23"/>
  <c r="T79" i="23"/>
  <c r="T81" i="23"/>
  <c r="T80" i="23"/>
  <c r="T76" i="23"/>
  <c r="T75" i="23"/>
  <c r="T78" i="23"/>
  <c r="T82" i="23"/>
  <c r="T74" i="23"/>
  <c r="T92" i="23"/>
  <c r="T71" i="23"/>
  <c r="T70" i="23"/>
  <c r="T69" i="23"/>
  <c r="T68" i="23"/>
  <c r="T91" i="23"/>
  <c r="T90" i="23"/>
  <c r="T89" i="23"/>
  <c r="T67" i="23"/>
  <c r="T66" i="23"/>
  <c r="T65" i="23"/>
  <c r="T64" i="23"/>
  <c r="T87" i="23"/>
  <c r="T62" i="23"/>
  <c r="T86" i="23"/>
  <c r="T85" i="23"/>
  <c r="T84" i="23"/>
  <c r="T63" i="23"/>
  <c r="T60" i="23"/>
  <c r="T83" i="23"/>
  <c r="I247" i="23"/>
  <c r="R11" i="18"/>
  <c r="I226" i="23"/>
  <c r="H226" i="23"/>
  <c r="G226" i="23"/>
  <c r="F226" i="23"/>
  <c r="I214" i="23"/>
  <c r="H214" i="23"/>
  <c r="G214" i="23"/>
  <c r="F214" i="23"/>
  <c r="I213" i="23"/>
  <c r="H213" i="23"/>
  <c r="G213" i="23"/>
  <c r="F213" i="23"/>
  <c r="I209" i="23"/>
  <c r="H209" i="23"/>
  <c r="G209" i="23"/>
  <c r="F209" i="23"/>
  <c r="I211" i="23"/>
  <c r="H211" i="23"/>
  <c r="G211" i="23"/>
  <c r="F211" i="23"/>
  <c r="I215" i="23"/>
  <c r="H215" i="23"/>
  <c r="G215" i="23"/>
  <c r="F215" i="23"/>
  <c r="S215" i="23"/>
  <c r="I207" i="23"/>
  <c r="H207" i="23"/>
  <c r="G207" i="23"/>
  <c r="F207" i="23"/>
  <c r="I225" i="23"/>
  <c r="H225" i="23"/>
  <c r="G225" i="23"/>
  <c r="F225" i="23"/>
  <c r="I204" i="23"/>
  <c r="H204" i="23"/>
  <c r="G204" i="23"/>
  <c r="F204" i="23"/>
  <c r="I203" i="23"/>
  <c r="H203" i="23"/>
  <c r="G203" i="23"/>
  <c r="F203" i="23"/>
  <c r="S203" i="23"/>
  <c r="I202" i="23"/>
  <c r="H202" i="23"/>
  <c r="G202" i="23"/>
  <c r="F202" i="23"/>
  <c r="I201" i="23"/>
  <c r="H201" i="23"/>
  <c r="G201" i="23"/>
  <c r="F201" i="23"/>
  <c r="I224" i="23"/>
  <c r="H224" i="23"/>
  <c r="G224" i="23"/>
  <c r="F224" i="23"/>
  <c r="I223" i="23"/>
  <c r="H223" i="23"/>
  <c r="G223" i="23"/>
  <c r="F223" i="23"/>
  <c r="S223" i="23"/>
  <c r="I222" i="23"/>
  <c r="H222" i="23"/>
  <c r="G222" i="23"/>
  <c r="F222" i="23"/>
  <c r="I221" i="23"/>
  <c r="H221" i="23"/>
  <c r="G221" i="23"/>
  <c r="F221" i="23"/>
  <c r="I200" i="23"/>
  <c r="H200" i="23"/>
  <c r="G200" i="23"/>
  <c r="F200" i="23"/>
  <c r="I199" i="23"/>
  <c r="H199" i="23"/>
  <c r="G199" i="23"/>
  <c r="F199" i="23"/>
  <c r="S199" i="23"/>
  <c r="I198" i="23"/>
  <c r="H198" i="23"/>
  <c r="G198" i="23"/>
  <c r="F198" i="23"/>
  <c r="S198" i="23"/>
  <c r="I197" i="23"/>
  <c r="H197" i="23"/>
  <c r="G197" i="23"/>
  <c r="F197" i="23"/>
  <c r="I220" i="23"/>
  <c r="H220" i="23"/>
  <c r="G220" i="23"/>
  <c r="F220" i="23"/>
  <c r="I195" i="23"/>
  <c r="H195" i="23"/>
  <c r="G195" i="23"/>
  <c r="F195" i="23"/>
  <c r="S195" i="23"/>
  <c r="I219" i="23"/>
  <c r="H219" i="23"/>
  <c r="G219" i="23"/>
  <c r="F219" i="23"/>
  <c r="I218" i="23"/>
  <c r="H218" i="23"/>
  <c r="G218" i="23"/>
  <c r="F218" i="23"/>
  <c r="I217" i="23"/>
  <c r="H217" i="23"/>
  <c r="G217" i="23"/>
  <c r="F217" i="23"/>
  <c r="I196" i="23"/>
  <c r="H196" i="23"/>
  <c r="G196" i="23"/>
  <c r="F196" i="23"/>
  <c r="S196" i="23"/>
  <c r="I193" i="23"/>
  <c r="H193" i="23"/>
  <c r="G193" i="23"/>
  <c r="F193" i="23"/>
  <c r="I216" i="23"/>
  <c r="H216" i="23"/>
  <c r="G216" i="23"/>
  <c r="F216" i="23"/>
  <c r="F182" i="23"/>
  <c r="S193" i="23"/>
  <c r="S219" i="23"/>
  <c r="S222" i="23"/>
  <c r="S207" i="23"/>
  <c r="S213" i="23"/>
  <c r="S225" i="23"/>
  <c r="S214" i="23"/>
  <c r="S217" i="23"/>
  <c r="S220" i="23"/>
  <c r="S200" i="23"/>
  <c r="S224" i="23"/>
  <c r="S204" i="23"/>
  <c r="S211" i="23"/>
  <c r="S226" i="23"/>
  <c r="S216" i="23"/>
  <c r="S218" i="23"/>
  <c r="S197" i="23"/>
  <c r="S201" i="23"/>
  <c r="S209" i="23"/>
  <c r="S202" i="23"/>
  <c r="Q147" i="26"/>
  <c r="Z11" i="18"/>
  <c r="AR11" i="18"/>
  <c r="AQ17" i="18"/>
  <c r="AR29" i="18"/>
  <c r="O29" i="18"/>
  <c r="N174" i="24"/>
  <c r="AP17" i="18"/>
  <c r="AR17" i="18"/>
  <c r="O111" i="25"/>
  <c r="Q111" i="25"/>
  <c r="R110" i="25"/>
  <c r="P110" i="25"/>
  <c r="N110" i="25"/>
  <c r="S156" i="25"/>
  <c r="S158" i="25"/>
  <c r="S72" i="25"/>
  <c r="T72" i="25"/>
  <c r="U72" i="25"/>
  <c r="U156" i="25"/>
  <c r="U158" i="25"/>
  <c r="S173" i="24"/>
  <c r="M117" i="25"/>
  <c r="M111" i="25"/>
  <c r="J173" i="22"/>
  <c r="J188" i="22"/>
  <c r="R39" i="18"/>
  <c r="S37" i="18"/>
  <c r="AR37" i="18"/>
  <c r="I212" i="23"/>
  <c r="N212" i="23"/>
  <c r="M212" i="23"/>
  <c r="K212" i="23"/>
  <c r="L212" i="23"/>
  <c r="O212" i="23"/>
  <c r="J212" i="23"/>
  <c r="R212" i="23"/>
  <c r="Q212" i="23"/>
  <c r="P212" i="23"/>
  <c r="G210" i="23"/>
  <c r="R210" i="23"/>
  <c r="O210" i="23"/>
  <c r="M210" i="23"/>
  <c r="J210" i="23"/>
  <c r="Q210" i="23"/>
  <c r="P210" i="23"/>
  <c r="N210" i="23"/>
  <c r="L210" i="23"/>
  <c r="K210" i="23"/>
  <c r="R208" i="23"/>
  <c r="Q208" i="23"/>
  <c r="O208" i="23"/>
  <c r="P208" i="23"/>
  <c r="J208" i="23"/>
  <c r="N208" i="23"/>
  <c r="M208" i="23"/>
  <c r="L208" i="23"/>
  <c r="K208" i="23"/>
  <c r="T76" i="24"/>
  <c r="S39" i="18"/>
  <c r="N147" i="26"/>
  <c r="L117" i="25"/>
  <c r="L111" i="25"/>
  <c r="N111" i="25"/>
  <c r="R117" i="25"/>
  <c r="W46" i="25"/>
  <c r="Y46" i="25"/>
  <c r="O117" i="25"/>
  <c r="N53" i="18"/>
  <c r="F143" i="25"/>
  <c r="F158" i="25"/>
  <c r="N55" i="18"/>
  <c r="V46" i="25"/>
  <c r="X46" i="25"/>
  <c r="R111" i="25"/>
  <c r="S76" i="24"/>
  <c r="V120" i="26"/>
  <c r="V147" i="26"/>
  <c r="W120" i="26"/>
  <c r="W122" i="26"/>
  <c r="W121" i="26"/>
  <c r="M147" i="26"/>
  <c r="I111" i="25"/>
  <c r="Q117" i="25"/>
  <c r="R114" i="25"/>
  <c r="G212" i="23"/>
  <c r="H212" i="23"/>
  <c r="H210" i="23"/>
  <c r="F210" i="23"/>
  <c r="I210" i="23"/>
  <c r="F208" i="23"/>
  <c r="G208" i="23"/>
  <c r="H208" i="23"/>
  <c r="I208" i="23"/>
  <c r="F212" i="23"/>
  <c r="AU39" i="18"/>
  <c r="S208" i="23"/>
  <c r="S212" i="23"/>
  <c r="S210" i="23"/>
  <c r="AR39" i="18"/>
  <c r="AQ29" i="18"/>
  <c r="AP29" i="18"/>
  <c r="K227" i="23"/>
  <c r="P111" i="25"/>
  <c r="AB156" i="18"/>
  <c r="AC156" i="18"/>
  <c r="AA156" i="18"/>
  <c r="L227" i="23"/>
  <c r="N227" i="23"/>
  <c r="O9" i="18"/>
  <c r="F247" i="23"/>
  <c r="J227" i="23"/>
  <c r="P227" i="23"/>
  <c r="Q227" i="23"/>
  <c r="R227" i="23"/>
  <c r="O227" i="23"/>
  <c r="W147" i="26"/>
  <c r="W47" i="25"/>
  <c r="Y47" i="25"/>
  <c r="P117" i="25"/>
  <c r="W52" i="25"/>
  <c r="Y52" i="25"/>
  <c r="I117" i="25"/>
  <c r="V52" i="25"/>
  <c r="X52" i="25"/>
  <c r="M114" i="25"/>
  <c r="R109" i="25"/>
  <c r="L114" i="25"/>
  <c r="H114" i="25"/>
  <c r="K114" i="25"/>
  <c r="J114" i="25"/>
  <c r="G114" i="25"/>
  <c r="H227" i="23"/>
  <c r="G227" i="23"/>
  <c r="I227" i="23"/>
  <c r="F227" i="23"/>
  <c r="O11" i="18"/>
  <c r="AP11" i="18"/>
  <c r="E21" i="55"/>
  <c r="F21" i="55"/>
  <c r="S247" i="23"/>
  <c r="N175" i="24"/>
  <c r="M175" i="24"/>
  <c r="AQ9" i="18"/>
  <c r="W49" i="25"/>
  <c r="Y49" i="25"/>
  <c r="N114" i="25"/>
  <c r="O114" i="25"/>
  <c r="Q114" i="25"/>
  <c r="V47" i="25"/>
  <c r="X47" i="25"/>
  <c r="J109" i="25"/>
  <c r="J72" i="25"/>
  <c r="K72" i="25"/>
  <c r="K109" i="25"/>
  <c r="H109" i="25"/>
  <c r="M109" i="25"/>
  <c r="L72" i="25"/>
  <c r="L109" i="25"/>
  <c r="N109" i="25"/>
  <c r="R115" i="25"/>
  <c r="G109" i="25"/>
  <c r="G72" i="25"/>
  <c r="AQ11" i="18"/>
  <c r="V48" i="25"/>
  <c r="X48" i="25"/>
  <c r="R72" i="25"/>
  <c r="P114" i="25"/>
  <c r="O109" i="25"/>
  <c r="I114" i="25"/>
  <c r="V49" i="25"/>
  <c r="X49" i="25"/>
  <c r="Q109" i="25"/>
  <c r="W44" i="25"/>
  <c r="Y44" i="25"/>
  <c r="M115" i="25"/>
  <c r="M72" i="25"/>
  <c r="H115" i="25"/>
  <c r="H137" i="25"/>
  <c r="K115" i="25"/>
  <c r="K137" i="25"/>
  <c r="N115" i="25"/>
  <c r="N72" i="25"/>
  <c r="L115" i="25"/>
  <c r="L137" i="25"/>
  <c r="H72" i="25"/>
  <c r="J115" i="25"/>
  <c r="J137" i="25"/>
  <c r="G115" i="25"/>
  <c r="G137" i="25"/>
  <c r="W48" i="25"/>
  <c r="Y48" i="25"/>
  <c r="W50" i="25"/>
  <c r="Y50" i="25"/>
  <c r="P109" i="25"/>
  <c r="Q72" i="25"/>
  <c r="N116" i="25"/>
  <c r="N137" i="25"/>
  <c r="W51" i="25"/>
  <c r="R116" i="25"/>
  <c r="R137" i="25"/>
  <c r="M116" i="25"/>
  <c r="M137" i="25"/>
  <c r="U53" i="18"/>
  <c r="V51" i="25"/>
  <c r="X51" i="25"/>
  <c r="K148" i="25"/>
  <c r="K158" i="25"/>
  <c r="S55" i="18"/>
  <c r="S53" i="18"/>
  <c r="P53" i="18"/>
  <c r="H145" i="25"/>
  <c r="H158" i="25"/>
  <c r="P55" i="18"/>
  <c r="O53" i="18"/>
  <c r="G158" i="25"/>
  <c r="O55" i="18"/>
  <c r="R53" i="18"/>
  <c r="J147" i="25"/>
  <c r="J158" i="25"/>
  <c r="R55" i="18"/>
  <c r="O115" i="25"/>
  <c r="L149" i="25"/>
  <c r="L158" i="25"/>
  <c r="T55" i="18"/>
  <c r="T53" i="18"/>
  <c r="V44" i="25"/>
  <c r="X44" i="25"/>
  <c r="I72" i="25"/>
  <c r="I109" i="25"/>
  <c r="P115" i="25"/>
  <c r="Q115" i="25"/>
  <c r="O72" i="25"/>
  <c r="Y51" i="25"/>
  <c r="W72" i="25"/>
  <c r="V53" i="18"/>
  <c r="N151" i="25"/>
  <c r="N158" i="25"/>
  <c r="Y72" i="25"/>
  <c r="M150" i="25"/>
  <c r="M158" i="25"/>
  <c r="P116" i="25"/>
  <c r="P137" i="25"/>
  <c r="P72" i="25"/>
  <c r="O116" i="25"/>
  <c r="O137" i="25"/>
  <c r="Q116" i="25"/>
  <c r="Q137" i="25"/>
  <c r="Q154" i="25"/>
  <c r="Q158" i="25"/>
  <c r="Z53" i="18"/>
  <c r="R155" i="25"/>
  <c r="R158" i="25"/>
  <c r="I115" i="25"/>
  <c r="I137" i="25"/>
  <c r="E7" i="55"/>
  <c r="V50" i="25"/>
  <c r="G7" i="55"/>
  <c r="Y53" i="18"/>
  <c r="O152" i="25"/>
  <c r="O158" i="25"/>
  <c r="W53" i="18"/>
  <c r="P153" i="25"/>
  <c r="P158" i="25"/>
  <c r="X55" i="18"/>
  <c r="X127" i="18"/>
  <c r="X128" i="18"/>
  <c r="X53" i="18"/>
  <c r="Z55" i="18"/>
  <c r="Z127" i="18"/>
  <c r="Z128" i="18"/>
  <c r="U55" i="18"/>
  <c r="V55" i="18"/>
  <c r="X156" i="18"/>
  <c r="I138" i="25"/>
  <c r="I139" i="25"/>
  <c r="R138" i="25"/>
  <c r="R139" i="25"/>
  <c r="Y55" i="18"/>
  <c r="Y127" i="18"/>
  <c r="Y128" i="18"/>
  <c r="W55" i="18"/>
  <c r="W127" i="18"/>
  <c r="W128" i="18"/>
  <c r="I146" i="25"/>
  <c r="I158" i="25"/>
  <c r="Q55" i="18"/>
  <c r="Q53" i="18"/>
  <c r="V72" i="25"/>
  <c r="X50" i="25"/>
  <c r="X72" i="25"/>
  <c r="F102" i="7"/>
  <c r="E101" i="7"/>
  <c r="D101" i="7"/>
  <c r="C102" i="7"/>
  <c r="D102" i="7"/>
  <c r="AU55" i="18"/>
  <c r="E26" i="55"/>
  <c r="F7" i="55"/>
  <c r="F26" i="55"/>
  <c r="G26" i="55"/>
  <c r="H7" i="55"/>
  <c r="H26" i="55"/>
  <c r="AR53" i="18"/>
  <c r="AP55" i="18"/>
  <c r="AQ55" i="18"/>
  <c r="AR55" i="18"/>
  <c r="AQ53" i="18"/>
  <c r="AP53" i="18"/>
  <c r="Z156" i="18"/>
  <c r="Y156" i="18"/>
  <c r="W156" i="18"/>
  <c r="E125" i="22"/>
  <c r="E162" i="22"/>
  <c r="I163" i="22"/>
  <c r="I164" i="22"/>
  <c r="K163" i="22"/>
  <c r="K164" i="22"/>
  <c r="H76" i="22"/>
  <c r="G76" i="22"/>
  <c r="F76" i="22"/>
  <c r="E76" i="22"/>
  <c r="V75" i="22"/>
  <c r="X75" i="22"/>
  <c r="V71" i="22"/>
  <c r="W71" i="22"/>
  <c r="Y71" i="22"/>
  <c r="V70" i="22"/>
  <c r="X70" i="22"/>
  <c r="V68" i="22"/>
  <c r="X68" i="22"/>
  <c r="V64" i="22"/>
  <c r="X64" i="22"/>
  <c r="V49" i="22"/>
  <c r="W49" i="22"/>
  <c r="Y49" i="22"/>
  <c r="V54" i="22"/>
  <c r="X54" i="22"/>
  <c r="V53" i="22"/>
  <c r="X53" i="22"/>
  <c r="V63" i="22"/>
  <c r="W63" i="22"/>
  <c r="Y63" i="22"/>
  <c r="V66" i="22"/>
  <c r="X66" i="22"/>
  <c r="V48" i="22"/>
  <c r="W48" i="22"/>
  <c r="Y48" i="22"/>
  <c r="V51" i="22"/>
  <c r="W51" i="22"/>
  <c r="Y51" i="22"/>
  <c r="V47" i="22"/>
  <c r="X47" i="22"/>
  <c r="V50" i="22"/>
  <c r="X50" i="22"/>
  <c r="V60" i="22"/>
  <c r="X60" i="22"/>
  <c r="V58" i="22"/>
  <c r="W58" i="22"/>
  <c r="Y58" i="22"/>
  <c r="V62" i="22"/>
  <c r="X62" i="22"/>
  <c r="V57" i="22"/>
  <c r="X57" i="22"/>
  <c r="V65" i="22"/>
  <c r="X65" i="22"/>
  <c r="V67" i="22"/>
  <c r="W67" i="22"/>
  <c r="Y67" i="22"/>
  <c r="V52" i="22"/>
  <c r="X52" i="22"/>
  <c r="V59" i="22"/>
  <c r="W59" i="22"/>
  <c r="Y59" i="22"/>
  <c r="V55" i="22"/>
  <c r="X55" i="22"/>
  <c r="V56" i="22"/>
  <c r="W56" i="22"/>
  <c r="Y56" i="22"/>
  <c r="V61" i="22"/>
  <c r="X61" i="22"/>
  <c r="X63" i="22"/>
  <c r="X58" i="22"/>
  <c r="X48" i="22"/>
  <c r="W50" i="22"/>
  <c r="Y50" i="22"/>
  <c r="X56" i="22"/>
  <c r="W75" i="22"/>
  <c r="Y75" i="22"/>
  <c r="W61" i="22"/>
  <c r="Y61" i="22"/>
  <c r="X67" i="22"/>
  <c r="W54" i="22"/>
  <c r="Y54" i="22"/>
  <c r="X49" i="22"/>
  <c r="W57" i="22"/>
  <c r="Y57" i="22"/>
  <c r="W64" i="22"/>
  <c r="Y64" i="22"/>
  <c r="V76" i="22"/>
  <c r="W55" i="22"/>
  <c r="Y55" i="22"/>
  <c r="W68" i="22"/>
  <c r="Y68" i="22"/>
  <c r="X59" i="22"/>
  <c r="W53" i="22"/>
  <c r="Y53" i="22"/>
  <c r="X71" i="22"/>
  <c r="W60" i="22"/>
  <c r="Y60" i="22"/>
  <c r="W65" i="22"/>
  <c r="Y65" i="22"/>
  <c r="X51" i="22"/>
  <c r="X76" i="22"/>
  <c r="W52" i="22"/>
  <c r="Y52" i="22"/>
  <c r="W62" i="22"/>
  <c r="Y62" i="22"/>
  <c r="W47" i="22"/>
  <c r="Y47" i="22"/>
  <c r="W66" i="22"/>
  <c r="Y66" i="22"/>
  <c r="W70" i="22"/>
  <c r="Y70" i="22"/>
  <c r="P189" i="22"/>
  <c r="J189" i="22"/>
  <c r="Q189" i="22"/>
  <c r="F169" i="22"/>
  <c r="F188" i="22"/>
  <c r="N39" i="18"/>
  <c r="N37" i="18"/>
  <c r="E168" i="22"/>
  <c r="E188" i="22"/>
  <c r="M39" i="18"/>
  <c r="M37" i="18"/>
  <c r="I172" i="22"/>
  <c r="I188" i="22"/>
  <c r="Q39" i="18"/>
  <c r="Q37" i="18"/>
  <c r="G170" i="22"/>
  <c r="G188" i="22"/>
  <c r="O39" i="18"/>
  <c r="O37" i="18"/>
  <c r="H171" i="22"/>
  <c r="H188" i="22"/>
  <c r="P39" i="18"/>
  <c r="P37" i="18"/>
  <c r="W162" i="22"/>
  <c r="Y76" i="22"/>
  <c r="W76" i="22"/>
  <c r="AP37" i="18"/>
  <c r="AQ37" i="18"/>
  <c r="AP39" i="18"/>
  <c r="AQ39" i="18"/>
  <c r="R189" i="22"/>
  <c r="P190" i="22"/>
  <c r="Q190" i="22"/>
  <c r="N189" i="22"/>
  <c r="M189" i="22"/>
  <c r="T189" i="22"/>
  <c r="L189" i="22"/>
  <c r="O189" i="22"/>
  <c r="K189" i="22"/>
  <c r="S189" i="22"/>
  <c r="J190" i="22"/>
  <c r="U189" i="22"/>
  <c r="F189" i="22"/>
  <c r="I189" i="22"/>
  <c r="G189" i="22"/>
  <c r="G190" i="22"/>
  <c r="H189" i="22"/>
  <c r="H190" i="22"/>
  <c r="E189" i="22"/>
  <c r="F190" i="22"/>
  <c r="I190" i="22"/>
  <c r="T190" i="22"/>
  <c r="M190" i="22"/>
  <c r="U190" i="22"/>
  <c r="N190" i="22"/>
  <c r="O190" i="22"/>
  <c r="S190" i="22"/>
  <c r="L190" i="22"/>
  <c r="K190" i="22"/>
  <c r="R190" i="22"/>
  <c r="E190" i="22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C3" i="20"/>
  <c r="C2" i="20"/>
  <c r="D4" i="20"/>
  <c r="E4" i="20"/>
  <c r="E2" i="20"/>
  <c r="H80" i="20"/>
  <c r="I168" i="16"/>
  <c r="I167" i="16"/>
  <c r="G3" i="12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R128" i="14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U38" i="12"/>
  <c r="W38" i="12"/>
  <c r="V38" i="12"/>
  <c r="X38" i="12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T164" i="19"/>
  <c r="T165" i="19"/>
  <c r="S164" i="19"/>
  <c r="S165" i="19"/>
  <c r="X164" i="19"/>
  <c r="X165" i="19"/>
  <c r="U164" i="19"/>
  <c r="U165" i="19"/>
  <c r="W164" i="19"/>
  <c r="W165" i="19"/>
  <c r="V164" i="19"/>
  <c r="V165" i="19"/>
  <c r="Y164" i="19"/>
  <c r="Y165" i="19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M67" i="12"/>
  <c r="M66" i="12"/>
  <c r="M65" i="12"/>
  <c r="M90" i="12"/>
  <c r="M64" i="12"/>
  <c r="M63" i="12"/>
  <c r="M62" i="12"/>
  <c r="M61" i="12"/>
  <c r="M60" i="12"/>
  <c r="M59" i="12"/>
  <c r="M58" i="12"/>
  <c r="M57" i="12"/>
  <c r="M56" i="12"/>
  <c r="M55" i="12"/>
  <c r="M98" i="13"/>
  <c r="M97" i="13"/>
  <c r="S38" i="13"/>
  <c r="U38" i="13"/>
  <c r="S37" i="13"/>
  <c r="U37" i="13"/>
  <c r="S36" i="13"/>
  <c r="U36" i="13"/>
  <c r="S35" i="13"/>
  <c r="U35" i="13"/>
  <c r="S34" i="13"/>
  <c r="U34" i="13"/>
  <c r="S33" i="13"/>
  <c r="U33" i="13"/>
  <c r="S32" i="13"/>
  <c r="U32" i="13"/>
  <c r="S31" i="13"/>
  <c r="U31" i="13"/>
  <c r="S30" i="13"/>
  <c r="U30" i="13"/>
  <c r="S29" i="13"/>
  <c r="U29" i="13"/>
  <c r="S28" i="13"/>
  <c r="U28" i="13"/>
  <c r="S27" i="13"/>
  <c r="U27" i="13"/>
  <c r="S26" i="13"/>
  <c r="U26" i="13"/>
  <c r="S25" i="13"/>
  <c r="U25" i="13"/>
  <c r="S24" i="13"/>
  <c r="U24" i="13"/>
  <c r="S23" i="13"/>
  <c r="U23" i="13"/>
  <c r="S22" i="13"/>
  <c r="U22" i="13"/>
  <c r="S21" i="13"/>
  <c r="U21" i="13"/>
  <c r="S20" i="13"/>
  <c r="U20" i="13"/>
  <c r="S19" i="13"/>
  <c r="U19" i="13"/>
  <c r="S18" i="13"/>
  <c r="U18" i="13"/>
  <c r="S17" i="13"/>
  <c r="U17" i="13"/>
  <c r="S16" i="13"/>
  <c r="U16" i="13"/>
  <c r="S15" i="13"/>
  <c r="U15" i="13"/>
  <c r="S14" i="13"/>
  <c r="U14" i="13"/>
  <c r="S13" i="13"/>
  <c r="U13" i="13"/>
  <c r="S12" i="13"/>
  <c r="U12" i="13"/>
  <c r="S11" i="13"/>
  <c r="U11" i="13"/>
  <c r="S10" i="13"/>
  <c r="U10" i="13"/>
  <c r="S9" i="13"/>
  <c r="U9" i="13"/>
  <c r="R38" i="13"/>
  <c r="T38" i="13"/>
  <c r="R37" i="13"/>
  <c r="T37" i="13"/>
  <c r="R36" i="13"/>
  <c r="T36" i="13"/>
  <c r="R35" i="13"/>
  <c r="T35" i="13"/>
  <c r="R34" i="13"/>
  <c r="T34" i="13"/>
  <c r="R33" i="13"/>
  <c r="T33" i="13"/>
  <c r="R32" i="13"/>
  <c r="T32" i="13"/>
  <c r="R31" i="13"/>
  <c r="T31" i="13"/>
  <c r="R30" i="13"/>
  <c r="T30" i="13"/>
  <c r="R29" i="13"/>
  <c r="T29" i="13"/>
  <c r="R28" i="13"/>
  <c r="T28" i="13"/>
  <c r="R27" i="13"/>
  <c r="T27" i="13"/>
  <c r="R26" i="13"/>
  <c r="T26" i="13"/>
  <c r="R25" i="13"/>
  <c r="T25" i="13"/>
  <c r="R24" i="13"/>
  <c r="T24" i="13"/>
  <c r="R23" i="13"/>
  <c r="T23" i="13"/>
  <c r="R22" i="13"/>
  <c r="T22" i="13"/>
  <c r="R21" i="13"/>
  <c r="T21" i="13"/>
  <c r="R20" i="13"/>
  <c r="T20" i="13"/>
  <c r="R19" i="13"/>
  <c r="T19" i="13"/>
  <c r="R18" i="13"/>
  <c r="T18" i="13"/>
  <c r="R17" i="13"/>
  <c r="T17" i="13"/>
  <c r="R16" i="13"/>
  <c r="T16" i="13"/>
  <c r="R15" i="13"/>
  <c r="T15" i="13"/>
  <c r="R14" i="13"/>
  <c r="T14" i="13"/>
  <c r="R13" i="13"/>
  <c r="T13" i="13"/>
  <c r="R12" i="13"/>
  <c r="T12" i="13"/>
  <c r="R11" i="13"/>
  <c r="T11" i="13"/>
  <c r="R10" i="13"/>
  <c r="T10" i="13"/>
  <c r="R9" i="13"/>
  <c r="T9" i="13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U29" i="12"/>
  <c r="W29" i="12"/>
  <c r="U42" i="12"/>
  <c r="V42" i="12"/>
  <c r="U41" i="12"/>
  <c r="V41" i="12"/>
  <c r="U40" i="12"/>
  <c r="V40" i="12"/>
  <c r="U39" i="12"/>
  <c r="V39" i="12"/>
  <c r="U37" i="12"/>
  <c r="V37" i="12"/>
  <c r="U36" i="12"/>
  <c r="V36" i="12"/>
  <c r="U35" i="12"/>
  <c r="V35" i="12"/>
  <c r="U34" i="12"/>
  <c r="V34" i="12"/>
  <c r="U33" i="12"/>
  <c r="V33" i="12"/>
  <c r="U32" i="12"/>
  <c r="V32" i="12"/>
  <c r="U31" i="12"/>
  <c r="V31" i="12"/>
  <c r="U30" i="12"/>
  <c r="V30" i="12"/>
  <c r="U28" i="12"/>
  <c r="W28" i="12"/>
  <c r="U27" i="12"/>
  <c r="W27" i="12"/>
  <c r="U26" i="12"/>
  <c r="V26" i="12"/>
  <c r="U25" i="12"/>
  <c r="V25" i="12"/>
  <c r="U24" i="12"/>
  <c r="V24" i="12"/>
  <c r="U23" i="12"/>
  <c r="V23" i="12"/>
  <c r="U22" i="12"/>
  <c r="V22" i="12"/>
  <c r="U21" i="12"/>
  <c r="V21" i="12"/>
  <c r="U20" i="12"/>
  <c r="V20" i="12"/>
  <c r="U19" i="12"/>
  <c r="V19" i="12"/>
  <c r="U18" i="12"/>
  <c r="V18" i="12"/>
  <c r="U17" i="12"/>
  <c r="V17" i="12"/>
  <c r="U16" i="12"/>
  <c r="V16" i="12"/>
  <c r="U15" i="12"/>
  <c r="V15" i="12"/>
  <c r="U14" i="12"/>
  <c r="V14" i="12"/>
  <c r="U13" i="12"/>
  <c r="V13" i="12"/>
  <c r="U12" i="12"/>
  <c r="V12" i="12"/>
  <c r="U11" i="12"/>
  <c r="V11" i="12"/>
  <c r="U10" i="12"/>
  <c r="V10" i="12"/>
  <c r="T81" i="12"/>
  <c r="T80" i="12"/>
  <c r="T79" i="12"/>
  <c r="T78" i="12"/>
  <c r="T77" i="12"/>
  <c r="T76" i="12"/>
  <c r="T75" i="12"/>
  <c r="T74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S81" i="12"/>
  <c r="S80" i="12"/>
  <c r="S79" i="12"/>
  <c r="S78" i="12"/>
  <c r="S77" i="12"/>
  <c r="S76" i="12"/>
  <c r="S75" i="12"/>
  <c r="S74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R81" i="12"/>
  <c r="R80" i="12"/>
  <c r="R79" i="12"/>
  <c r="R78" i="12"/>
  <c r="R77" i="12"/>
  <c r="R76" i="12"/>
  <c r="R75" i="12"/>
  <c r="R74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T43" i="12"/>
  <c r="S43" i="12"/>
  <c r="R43" i="12"/>
  <c r="T39" i="8"/>
  <c r="S39" i="8"/>
  <c r="R39" i="8"/>
  <c r="T96" i="8"/>
  <c r="S96" i="8"/>
  <c r="R96" i="8"/>
  <c r="T74" i="8"/>
  <c r="S74" i="8"/>
  <c r="R74" i="8"/>
  <c r="T104" i="4"/>
  <c r="T105" i="4"/>
  <c r="S103" i="4"/>
  <c r="S105" i="4"/>
  <c r="N74" i="20"/>
  <c r="N93" i="20"/>
  <c r="L74" i="20"/>
  <c r="J74" i="20"/>
  <c r="I74" i="20"/>
  <c r="H74" i="20"/>
  <c r="G74" i="20"/>
  <c r="F74" i="20"/>
  <c r="F93" i="20"/>
  <c r="R39" i="20"/>
  <c r="O39" i="20"/>
  <c r="N39" i="20"/>
  <c r="M39" i="20"/>
  <c r="L39" i="20"/>
  <c r="K39" i="20"/>
  <c r="J39" i="20"/>
  <c r="I39" i="20"/>
  <c r="H39" i="20"/>
  <c r="G39" i="20"/>
  <c r="F39" i="20"/>
  <c r="E39" i="20"/>
  <c r="T38" i="20"/>
  <c r="S38" i="20"/>
  <c r="U38" i="20"/>
  <c r="T37" i="20"/>
  <c r="S37" i="20"/>
  <c r="U37" i="20"/>
  <c r="T36" i="20"/>
  <c r="S36" i="20"/>
  <c r="U36" i="20"/>
  <c r="T35" i="20"/>
  <c r="S35" i="20"/>
  <c r="U35" i="20"/>
  <c r="T34" i="20"/>
  <c r="S34" i="20"/>
  <c r="U34" i="20"/>
  <c r="T33" i="20"/>
  <c r="S33" i="20"/>
  <c r="U33" i="20"/>
  <c r="T32" i="20"/>
  <c r="S32" i="20"/>
  <c r="U32" i="20"/>
  <c r="T31" i="20"/>
  <c r="S31" i="20"/>
  <c r="U31" i="20"/>
  <c r="T30" i="20"/>
  <c r="S30" i="20"/>
  <c r="U30" i="20"/>
  <c r="T29" i="20"/>
  <c r="S29" i="20"/>
  <c r="U29" i="20"/>
  <c r="T28" i="20"/>
  <c r="S28" i="20"/>
  <c r="U28" i="20"/>
  <c r="T27" i="20"/>
  <c r="S27" i="20"/>
  <c r="U27" i="20"/>
  <c r="T26" i="20"/>
  <c r="S26" i="20"/>
  <c r="U26" i="20"/>
  <c r="T25" i="20"/>
  <c r="S25" i="20"/>
  <c r="U25" i="20"/>
  <c r="T24" i="20"/>
  <c r="S24" i="20"/>
  <c r="U24" i="20"/>
  <c r="T23" i="20"/>
  <c r="S23" i="20"/>
  <c r="U23" i="20"/>
  <c r="T22" i="20"/>
  <c r="S22" i="20"/>
  <c r="U22" i="20"/>
  <c r="T21" i="20"/>
  <c r="S21" i="20"/>
  <c r="U21" i="20"/>
  <c r="T20" i="20"/>
  <c r="S20" i="20"/>
  <c r="U20" i="20"/>
  <c r="T19" i="20"/>
  <c r="S19" i="20"/>
  <c r="U19" i="20"/>
  <c r="T18" i="20"/>
  <c r="S18" i="20"/>
  <c r="U18" i="20"/>
  <c r="T17" i="20"/>
  <c r="S17" i="20"/>
  <c r="U17" i="20"/>
  <c r="T12" i="20"/>
  <c r="S12" i="20"/>
  <c r="U12" i="20"/>
  <c r="T11" i="20"/>
  <c r="T10" i="20"/>
  <c r="Q39" i="20"/>
  <c r="S10" i="20"/>
  <c r="U10" i="20"/>
  <c r="T9" i="20"/>
  <c r="P117" i="19"/>
  <c r="O117" i="19"/>
  <c r="N117" i="19"/>
  <c r="M117" i="19"/>
  <c r="L117" i="19"/>
  <c r="K117" i="19"/>
  <c r="J117" i="19"/>
  <c r="I117" i="19"/>
  <c r="H117" i="19"/>
  <c r="G117" i="19"/>
  <c r="F117" i="19"/>
  <c r="P116" i="19"/>
  <c r="O116" i="19"/>
  <c r="N116" i="19"/>
  <c r="M116" i="19"/>
  <c r="L116" i="19"/>
  <c r="K116" i="19"/>
  <c r="J116" i="19"/>
  <c r="I116" i="19"/>
  <c r="H116" i="19"/>
  <c r="G116" i="19"/>
  <c r="F116" i="19"/>
  <c r="R115" i="19"/>
  <c r="P115" i="19"/>
  <c r="O115" i="19"/>
  <c r="N115" i="19"/>
  <c r="M115" i="19"/>
  <c r="L115" i="19"/>
  <c r="K115" i="19"/>
  <c r="J115" i="19"/>
  <c r="I115" i="19"/>
  <c r="H115" i="19"/>
  <c r="G115" i="19"/>
  <c r="F115" i="19"/>
  <c r="P114" i="19"/>
  <c r="O114" i="19"/>
  <c r="N114" i="19"/>
  <c r="M114" i="19"/>
  <c r="L114" i="19"/>
  <c r="K114" i="19"/>
  <c r="J114" i="19"/>
  <c r="I114" i="19"/>
  <c r="H114" i="19"/>
  <c r="G114" i="19"/>
  <c r="F114" i="19"/>
  <c r="Z74" i="19"/>
  <c r="P74" i="19"/>
  <c r="O74" i="19"/>
  <c r="N74" i="19"/>
  <c r="M74" i="19"/>
  <c r="L74" i="19"/>
  <c r="K74" i="19"/>
  <c r="J74" i="19"/>
  <c r="I74" i="19"/>
  <c r="H74" i="19"/>
  <c r="G74" i="19"/>
  <c r="F74" i="19"/>
  <c r="AB73" i="19"/>
  <c r="AA73" i="19"/>
  <c r="AC73" i="19"/>
  <c r="AB72" i="19"/>
  <c r="AA72" i="19"/>
  <c r="AC72" i="19"/>
  <c r="AB71" i="19"/>
  <c r="AA71" i="19"/>
  <c r="AC71" i="19"/>
  <c r="AB70" i="19"/>
  <c r="AA70" i="19"/>
  <c r="AC70" i="19"/>
  <c r="AB69" i="19"/>
  <c r="AA69" i="19"/>
  <c r="AC69" i="19"/>
  <c r="AB68" i="19"/>
  <c r="AA68" i="19"/>
  <c r="AC68" i="19"/>
  <c r="AB67" i="19"/>
  <c r="AA67" i="19"/>
  <c r="AC67" i="19"/>
  <c r="AB66" i="19"/>
  <c r="AA66" i="19"/>
  <c r="AC66" i="19"/>
  <c r="AB65" i="19"/>
  <c r="AA65" i="19"/>
  <c r="AC65" i="19"/>
  <c r="AB64" i="19"/>
  <c r="AA64" i="19"/>
  <c r="AC64" i="19"/>
  <c r="AB63" i="19"/>
  <c r="AA63" i="19"/>
  <c r="AC63" i="19"/>
  <c r="AB62" i="19"/>
  <c r="AA62" i="19"/>
  <c r="AC62" i="19"/>
  <c r="AB61" i="19"/>
  <c r="AA61" i="19"/>
  <c r="AC61" i="19"/>
  <c r="AB60" i="19"/>
  <c r="AA60" i="19"/>
  <c r="AC60" i="19"/>
  <c r="AB59" i="19"/>
  <c r="AA59" i="19"/>
  <c r="AC59" i="19"/>
  <c r="AB58" i="19"/>
  <c r="AA58" i="19"/>
  <c r="AC58" i="19"/>
  <c r="AB57" i="19"/>
  <c r="AA57" i="19"/>
  <c r="AC57" i="19"/>
  <c r="AB56" i="19"/>
  <c r="AA56" i="19"/>
  <c r="AC56" i="19"/>
  <c r="AB55" i="19"/>
  <c r="AA55" i="19"/>
  <c r="AC55" i="19"/>
  <c r="AB54" i="19"/>
  <c r="AA54" i="19"/>
  <c r="AC54" i="19"/>
  <c r="AB53" i="19"/>
  <c r="AA53" i="19"/>
  <c r="AC53" i="19"/>
  <c r="AB52" i="19"/>
  <c r="AA52" i="19"/>
  <c r="AC52" i="19"/>
  <c r="AB47" i="19"/>
  <c r="AA47" i="19"/>
  <c r="AC47" i="19"/>
  <c r="AB46" i="19"/>
  <c r="R116" i="19"/>
  <c r="AB45" i="19"/>
  <c r="Q115" i="19"/>
  <c r="AB44" i="19"/>
  <c r="R114" i="19"/>
  <c r="AA44" i="19"/>
  <c r="AA46" i="19"/>
  <c r="AC46" i="19"/>
  <c r="Q117" i="19"/>
  <c r="R117" i="19"/>
  <c r="AB74" i="19"/>
  <c r="R74" i="19"/>
  <c r="Q74" i="19"/>
  <c r="Q114" i="19"/>
  <c r="P144" i="19"/>
  <c r="R144" i="19"/>
  <c r="G93" i="20"/>
  <c r="H93" i="20"/>
  <c r="I93" i="20"/>
  <c r="J93" i="20"/>
  <c r="L93" i="20"/>
  <c r="F144" i="19"/>
  <c r="R39" i="13"/>
  <c r="V29" i="12"/>
  <c r="X29" i="12"/>
  <c r="V27" i="12"/>
  <c r="X27" i="12"/>
  <c r="V28" i="12"/>
  <c r="X28" i="12"/>
  <c r="R87" i="12"/>
  <c r="T87" i="12"/>
  <c r="S87" i="12"/>
  <c r="M74" i="20"/>
  <c r="M93" i="20"/>
  <c r="M94" i="20"/>
  <c r="M95" i="20"/>
  <c r="O74" i="20"/>
  <c r="O93" i="20"/>
  <c r="O94" i="20"/>
  <c r="O95" i="20"/>
  <c r="T39" i="20"/>
  <c r="K74" i="20"/>
  <c r="E74" i="20"/>
  <c r="E93" i="20"/>
  <c r="P74" i="20"/>
  <c r="P93" i="20"/>
  <c r="Q74" i="20"/>
  <c r="Q93" i="20"/>
  <c r="P39" i="20"/>
  <c r="S9" i="20"/>
  <c r="N94" i="20"/>
  <c r="N95" i="20"/>
  <c r="S11" i="20"/>
  <c r="U11" i="20"/>
  <c r="M144" i="19"/>
  <c r="K144" i="19"/>
  <c r="G144" i="19"/>
  <c r="L144" i="19"/>
  <c r="H144" i="19"/>
  <c r="N144" i="19"/>
  <c r="I144" i="19"/>
  <c r="O144" i="19"/>
  <c r="J144" i="19"/>
  <c r="AC44" i="19"/>
  <c r="Q116" i="19"/>
  <c r="AA45" i="19"/>
  <c r="AC45" i="19"/>
  <c r="G165" i="16"/>
  <c r="L113" i="12"/>
  <c r="I35" i="18"/>
  <c r="K113" i="12"/>
  <c r="H35" i="18"/>
  <c r="J113" i="12"/>
  <c r="G35" i="18"/>
  <c r="I113" i="12"/>
  <c r="F35" i="18"/>
  <c r="H113" i="12"/>
  <c r="E35" i="18"/>
  <c r="G113" i="12"/>
  <c r="D35" i="18"/>
  <c r="F113" i="12"/>
  <c r="C35" i="18"/>
  <c r="N56" i="3"/>
  <c r="N55" i="3"/>
  <c r="N54" i="3"/>
  <c r="N53" i="3"/>
  <c r="N52" i="3"/>
  <c r="N51" i="3"/>
  <c r="N50" i="3"/>
  <c r="N49" i="3"/>
  <c r="N48" i="3"/>
  <c r="M56" i="3"/>
  <c r="M55" i="3"/>
  <c r="M54" i="3"/>
  <c r="M53" i="3"/>
  <c r="M52" i="3"/>
  <c r="M51" i="3"/>
  <c r="M50" i="3"/>
  <c r="M49" i="3"/>
  <c r="M48" i="3"/>
  <c r="F165" i="16"/>
  <c r="I65" i="18"/>
  <c r="Q128" i="14"/>
  <c r="P128" i="14"/>
  <c r="O128" i="14"/>
  <c r="N128" i="14"/>
  <c r="P61" i="18"/>
  <c r="M128" i="14"/>
  <c r="O61" i="18"/>
  <c r="L128" i="14"/>
  <c r="N61" i="18"/>
  <c r="K128" i="14"/>
  <c r="M61" i="18"/>
  <c r="J128" i="14"/>
  <c r="L61" i="18"/>
  <c r="I128" i="14"/>
  <c r="K61" i="18"/>
  <c r="H128" i="14"/>
  <c r="J61" i="18"/>
  <c r="G128" i="14"/>
  <c r="I61" i="18"/>
  <c r="F128" i="14"/>
  <c r="H61" i="18"/>
  <c r="L95" i="13"/>
  <c r="I51" i="18"/>
  <c r="K95" i="13"/>
  <c r="H51" i="18"/>
  <c r="J95" i="13"/>
  <c r="G51" i="18"/>
  <c r="I95" i="13"/>
  <c r="F51" i="18"/>
  <c r="H95" i="13"/>
  <c r="E51" i="18"/>
  <c r="G95" i="13"/>
  <c r="D51" i="18"/>
  <c r="F95" i="13"/>
  <c r="C51" i="18"/>
  <c r="E95" i="13"/>
  <c r="B51" i="18"/>
  <c r="N26" i="18"/>
  <c r="M26" i="18"/>
  <c r="L26" i="18"/>
  <c r="K26" i="18"/>
  <c r="J26" i="18"/>
  <c r="I26" i="18"/>
  <c r="H26" i="18"/>
  <c r="G26" i="18"/>
  <c r="D26" i="18"/>
  <c r="Q93" i="7"/>
  <c r="P93" i="7"/>
  <c r="O93" i="7"/>
  <c r="N93" i="7"/>
  <c r="M93" i="7"/>
  <c r="L93" i="7"/>
  <c r="K93" i="7"/>
  <c r="J93" i="7"/>
  <c r="I93" i="7"/>
  <c r="F26" i="18"/>
  <c r="H93" i="7"/>
  <c r="E26" i="18"/>
  <c r="G93" i="7"/>
  <c r="F93" i="7"/>
  <c r="E93" i="7"/>
  <c r="B26" i="18"/>
  <c r="G23" i="18"/>
  <c r="F23" i="18"/>
  <c r="E23" i="18"/>
  <c r="Q97" i="3"/>
  <c r="Q98" i="3"/>
  <c r="P97" i="3"/>
  <c r="P98" i="3"/>
  <c r="O97" i="3"/>
  <c r="O98" i="3"/>
  <c r="L97" i="3"/>
  <c r="L98" i="3"/>
  <c r="K97" i="3"/>
  <c r="H23" i="18"/>
  <c r="J97" i="3"/>
  <c r="I97" i="3"/>
  <c r="H97" i="3"/>
  <c r="H98" i="3"/>
  <c r="G97" i="3"/>
  <c r="G98" i="3"/>
  <c r="F97" i="3"/>
  <c r="F98" i="3"/>
  <c r="E97" i="3"/>
  <c r="E98" i="3"/>
  <c r="J99" i="17"/>
  <c r="I20" i="18"/>
  <c r="I99" i="17"/>
  <c r="H20" i="18"/>
  <c r="H99" i="17"/>
  <c r="G20" i="18"/>
  <c r="G99" i="17"/>
  <c r="F20" i="18"/>
  <c r="F99" i="17"/>
  <c r="E20" i="18"/>
  <c r="E99" i="17"/>
  <c r="D20" i="18"/>
  <c r="Q96" i="8"/>
  <c r="N14" i="18"/>
  <c r="P96" i="8"/>
  <c r="M14" i="18"/>
  <c r="O96" i="8"/>
  <c r="L14" i="18"/>
  <c r="N96" i="8"/>
  <c r="K14" i="18"/>
  <c r="M96" i="8"/>
  <c r="J14" i="18"/>
  <c r="L96" i="8"/>
  <c r="I14" i="18"/>
  <c r="K96" i="8"/>
  <c r="H14" i="18"/>
  <c r="J96" i="8"/>
  <c r="G14" i="18"/>
  <c r="I96" i="8"/>
  <c r="F14" i="18"/>
  <c r="H96" i="8"/>
  <c r="E14" i="18"/>
  <c r="G96" i="8"/>
  <c r="D14" i="18"/>
  <c r="F96" i="8"/>
  <c r="C14" i="18"/>
  <c r="E96" i="8"/>
  <c r="B14" i="18"/>
  <c r="J105" i="4"/>
  <c r="G7" i="18"/>
  <c r="I105" i="4"/>
  <c r="F7" i="18"/>
  <c r="H105" i="4"/>
  <c r="E7" i="18"/>
  <c r="G105" i="4"/>
  <c r="D7" i="18"/>
  <c r="F105" i="4"/>
  <c r="C7" i="18"/>
  <c r="E105" i="4"/>
  <c r="B7" i="18"/>
  <c r="D127" i="18"/>
  <c r="E127" i="18"/>
  <c r="G127" i="18"/>
  <c r="F127" i="18"/>
  <c r="AQ26" i="18"/>
  <c r="I23" i="18"/>
  <c r="R93" i="7"/>
  <c r="C26" i="18"/>
  <c r="AP26" i="18"/>
  <c r="AP14" i="18"/>
  <c r="AQ61" i="18"/>
  <c r="AP61" i="18"/>
  <c r="AQ14" i="18"/>
  <c r="F150" i="19"/>
  <c r="F163" i="19"/>
  <c r="M145" i="19"/>
  <c r="M146" i="19"/>
  <c r="G156" i="18"/>
  <c r="F156" i="18"/>
  <c r="R162" i="19"/>
  <c r="R163" i="19"/>
  <c r="V81" i="18"/>
  <c r="V127" i="18"/>
  <c r="V128" i="18"/>
  <c r="V79" i="18"/>
  <c r="Q144" i="19"/>
  <c r="I153" i="19"/>
  <c r="I163" i="19"/>
  <c r="M81" i="18"/>
  <c r="M79" i="18"/>
  <c r="N158" i="19"/>
  <c r="N163" i="19"/>
  <c r="R81" i="18"/>
  <c r="R79" i="18"/>
  <c r="G151" i="19"/>
  <c r="G163" i="19"/>
  <c r="K81" i="18"/>
  <c r="K79" i="18"/>
  <c r="P160" i="19"/>
  <c r="P163" i="19"/>
  <c r="T81" i="18"/>
  <c r="T79" i="18"/>
  <c r="H152" i="19"/>
  <c r="H163" i="19"/>
  <c r="L81" i="18"/>
  <c r="L79" i="18"/>
  <c r="K155" i="19"/>
  <c r="K163" i="19"/>
  <c r="O81" i="18"/>
  <c r="O79" i="18"/>
  <c r="J154" i="19"/>
  <c r="J163" i="19"/>
  <c r="N81" i="18"/>
  <c r="N79" i="18"/>
  <c r="O159" i="19"/>
  <c r="O163" i="19"/>
  <c r="S81" i="18"/>
  <c r="S79" i="18"/>
  <c r="L156" i="19"/>
  <c r="L163" i="19"/>
  <c r="P81" i="18"/>
  <c r="P79" i="18"/>
  <c r="M157" i="19"/>
  <c r="M163" i="19"/>
  <c r="Q81" i="18"/>
  <c r="Q79" i="18"/>
  <c r="D156" i="18"/>
  <c r="E156" i="18"/>
  <c r="J94" i="20"/>
  <c r="J95" i="20"/>
  <c r="I94" i="20"/>
  <c r="I95" i="20"/>
  <c r="H94" i="20"/>
  <c r="K93" i="20"/>
  <c r="L94" i="20"/>
  <c r="L95" i="20"/>
  <c r="R110" i="12"/>
  <c r="R113" i="12"/>
  <c r="S111" i="12"/>
  <c r="S113" i="12"/>
  <c r="T112" i="12"/>
  <c r="T113" i="12"/>
  <c r="Q94" i="20"/>
  <c r="Q95" i="20"/>
  <c r="S39" i="20"/>
  <c r="U9" i="20"/>
  <c r="U39" i="20"/>
  <c r="P94" i="20"/>
  <c r="P95" i="20"/>
  <c r="E94" i="20"/>
  <c r="E95" i="20"/>
  <c r="F94" i="20"/>
  <c r="F95" i="20"/>
  <c r="AC74" i="19"/>
  <c r="F164" i="19"/>
  <c r="F165" i="19"/>
  <c r="AA74" i="19"/>
  <c r="J65" i="18"/>
  <c r="C127" i="18"/>
  <c r="C156" i="18"/>
  <c r="R93" i="20"/>
  <c r="AQ79" i="18"/>
  <c r="AQ81" i="18"/>
  <c r="R145" i="19"/>
  <c r="R146" i="19"/>
  <c r="L164" i="19"/>
  <c r="L165" i="19"/>
  <c r="O164" i="19"/>
  <c r="O165" i="19"/>
  <c r="Q161" i="19"/>
  <c r="Q163" i="19"/>
  <c r="U79" i="18"/>
  <c r="P164" i="19"/>
  <c r="P165" i="19"/>
  <c r="N164" i="19"/>
  <c r="N165" i="19"/>
  <c r="K164" i="19"/>
  <c r="K165" i="19"/>
  <c r="R164" i="19"/>
  <c r="R165" i="19"/>
  <c r="I164" i="19"/>
  <c r="I165" i="19"/>
  <c r="H95" i="20"/>
  <c r="R94" i="20"/>
  <c r="H164" i="19"/>
  <c r="H165" i="19"/>
  <c r="M164" i="19"/>
  <c r="M165" i="19"/>
  <c r="J164" i="19"/>
  <c r="J165" i="19"/>
  <c r="G164" i="19"/>
  <c r="G165" i="19"/>
  <c r="G94" i="20"/>
  <c r="G95" i="20"/>
  <c r="K94" i="20"/>
  <c r="K95" i="20"/>
  <c r="S9" i="7"/>
  <c r="R11" i="7"/>
  <c r="R10" i="7"/>
  <c r="R9" i="7"/>
  <c r="R95" i="20"/>
  <c r="AP79" i="18"/>
  <c r="AR79" i="18"/>
  <c r="U81" i="18"/>
  <c r="AU81" i="18"/>
  <c r="Q164" i="19"/>
  <c r="Q165" i="19"/>
  <c r="E74" i="7"/>
  <c r="F74" i="7"/>
  <c r="G74" i="7"/>
  <c r="H74" i="7"/>
  <c r="I74" i="7"/>
  <c r="J74" i="7"/>
  <c r="AR81" i="18"/>
  <c r="AP81" i="18"/>
  <c r="R115" i="15"/>
  <c r="Q115" i="15"/>
  <c r="Q114" i="15"/>
  <c r="P115" i="15"/>
  <c r="O115" i="15"/>
  <c r="N115" i="15"/>
  <c r="M115" i="15"/>
  <c r="L115" i="15"/>
  <c r="K115" i="15"/>
  <c r="J115" i="15"/>
  <c r="I115" i="15"/>
  <c r="H115" i="15"/>
  <c r="G115" i="15"/>
  <c r="F115" i="15"/>
  <c r="P114" i="15"/>
  <c r="O114" i="15"/>
  <c r="N114" i="15"/>
  <c r="M114" i="15"/>
  <c r="L114" i="15"/>
  <c r="K114" i="15"/>
  <c r="J114" i="15"/>
  <c r="I114" i="15"/>
  <c r="H114" i="15"/>
  <c r="G114" i="15"/>
  <c r="F114" i="15"/>
  <c r="I144" i="15"/>
  <c r="G144" i="15"/>
  <c r="H144" i="15"/>
  <c r="K144" i="15"/>
  <c r="J144" i="15"/>
  <c r="F144" i="15"/>
  <c r="J71" i="18"/>
  <c r="F163" i="15"/>
  <c r="K71" i="18"/>
  <c r="G151" i="15"/>
  <c r="G163" i="15"/>
  <c r="K73" i="18"/>
  <c r="L71" i="18"/>
  <c r="H152" i="15"/>
  <c r="H163" i="15"/>
  <c r="L73" i="18"/>
  <c r="M71" i="18"/>
  <c r="R114" i="15"/>
  <c r="J73" i="18"/>
  <c r="O71" i="18"/>
  <c r="N71" i="18"/>
  <c r="I153" i="15"/>
  <c r="I163" i="15"/>
  <c r="M73" i="18"/>
  <c r="U164" i="15"/>
  <c r="U165" i="15"/>
  <c r="W164" i="15"/>
  <c r="W165" i="15"/>
  <c r="Y164" i="15"/>
  <c r="Y165" i="15"/>
  <c r="S164" i="15"/>
  <c r="S165" i="15"/>
  <c r="V164" i="15"/>
  <c r="V165" i="15"/>
  <c r="T164" i="15"/>
  <c r="T165" i="15"/>
  <c r="X164" i="15"/>
  <c r="X165" i="15"/>
  <c r="J154" i="15"/>
  <c r="J163" i="15"/>
  <c r="N73" i="18"/>
  <c r="K155" i="15"/>
  <c r="K163" i="15"/>
  <c r="O73" i="18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AA48" i="16"/>
  <c r="AA47" i="16"/>
  <c r="AA46" i="16"/>
  <c r="G146" i="16"/>
  <c r="K146" i="16"/>
  <c r="K156" i="16"/>
  <c r="K165" i="16"/>
  <c r="N65" i="18"/>
  <c r="J146" i="16"/>
  <c r="J155" i="16"/>
  <c r="J165" i="16"/>
  <c r="M65" i="18"/>
  <c r="I146" i="16"/>
  <c r="I154" i="16"/>
  <c r="I165" i="16"/>
  <c r="L65" i="18"/>
  <c r="H146" i="16"/>
  <c r="H153" i="16"/>
  <c r="H165" i="16"/>
  <c r="K65" i="18"/>
  <c r="I46" i="14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F74" i="13"/>
  <c r="C49" i="18"/>
  <c r="E74" i="13"/>
  <c r="B49" i="18"/>
  <c r="G74" i="13"/>
  <c r="D49" i="18"/>
  <c r="I74" i="13"/>
  <c r="F49" i="18"/>
  <c r="J74" i="13"/>
  <c r="G49" i="18"/>
  <c r="H74" i="13"/>
  <c r="E49" i="18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Q67" i="12"/>
  <c r="P67" i="12"/>
  <c r="O67" i="12"/>
  <c r="N67" i="12"/>
  <c r="L67" i="12"/>
  <c r="K67" i="12"/>
  <c r="J67" i="12"/>
  <c r="I67" i="12"/>
  <c r="H67" i="12"/>
  <c r="G67" i="12"/>
  <c r="F67" i="12"/>
  <c r="E67" i="12"/>
  <c r="Q66" i="12"/>
  <c r="P66" i="12"/>
  <c r="O66" i="12"/>
  <c r="N66" i="12"/>
  <c r="L66" i="12"/>
  <c r="K66" i="12"/>
  <c r="J66" i="12"/>
  <c r="I66" i="12"/>
  <c r="H66" i="12"/>
  <c r="G66" i="12"/>
  <c r="F66" i="12"/>
  <c r="E66" i="12"/>
  <c r="Q65" i="12"/>
  <c r="P65" i="12"/>
  <c r="P90" i="12"/>
  <c r="O65" i="12"/>
  <c r="O90" i="12"/>
  <c r="N65" i="12"/>
  <c r="N90" i="12"/>
  <c r="L65" i="12"/>
  <c r="L90" i="12"/>
  <c r="K65" i="12"/>
  <c r="K90" i="12"/>
  <c r="J65" i="12"/>
  <c r="J90" i="12"/>
  <c r="I65" i="12"/>
  <c r="I90" i="12"/>
  <c r="H65" i="12"/>
  <c r="H90" i="12"/>
  <c r="Q90" i="12"/>
  <c r="G65" i="12"/>
  <c r="F65" i="12"/>
  <c r="E65" i="12"/>
  <c r="Q64" i="12"/>
  <c r="P64" i="12"/>
  <c r="O64" i="12"/>
  <c r="N64" i="12"/>
  <c r="L64" i="12"/>
  <c r="K64" i="12"/>
  <c r="J64" i="12"/>
  <c r="I64" i="12"/>
  <c r="H64" i="12"/>
  <c r="G64" i="12"/>
  <c r="F64" i="12"/>
  <c r="E64" i="12"/>
  <c r="Q63" i="12"/>
  <c r="P63" i="12"/>
  <c r="O63" i="12"/>
  <c r="N63" i="12"/>
  <c r="L63" i="12"/>
  <c r="K63" i="12"/>
  <c r="J63" i="12"/>
  <c r="I63" i="12"/>
  <c r="H63" i="12"/>
  <c r="G63" i="12"/>
  <c r="F63" i="12"/>
  <c r="E63" i="12"/>
  <c r="Q62" i="12"/>
  <c r="P62" i="12"/>
  <c r="O62" i="12"/>
  <c r="N62" i="12"/>
  <c r="L62" i="12"/>
  <c r="K62" i="12"/>
  <c r="J62" i="12"/>
  <c r="I62" i="12"/>
  <c r="H62" i="12"/>
  <c r="G62" i="12"/>
  <c r="F62" i="12"/>
  <c r="E62" i="12"/>
  <c r="Q61" i="12"/>
  <c r="P61" i="12"/>
  <c r="O61" i="12"/>
  <c r="N61" i="12"/>
  <c r="L61" i="12"/>
  <c r="K61" i="12"/>
  <c r="J61" i="12"/>
  <c r="I61" i="12"/>
  <c r="H61" i="12"/>
  <c r="G61" i="12"/>
  <c r="F61" i="12"/>
  <c r="E61" i="12"/>
  <c r="Q60" i="12"/>
  <c r="P60" i="12"/>
  <c r="O60" i="12"/>
  <c r="N60" i="12"/>
  <c r="L60" i="12"/>
  <c r="K60" i="12"/>
  <c r="J60" i="12"/>
  <c r="I60" i="12"/>
  <c r="H60" i="12"/>
  <c r="G60" i="12"/>
  <c r="F60" i="12"/>
  <c r="E60" i="12"/>
  <c r="Q59" i="12"/>
  <c r="P59" i="12"/>
  <c r="O59" i="12"/>
  <c r="N59" i="12"/>
  <c r="L59" i="12"/>
  <c r="K59" i="12"/>
  <c r="J59" i="12"/>
  <c r="I59" i="12"/>
  <c r="H59" i="12"/>
  <c r="G59" i="12"/>
  <c r="F59" i="12"/>
  <c r="E59" i="12"/>
  <c r="Q58" i="12"/>
  <c r="P58" i="12"/>
  <c r="O58" i="12"/>
  <c r="N58" i="12"/>
  <c r="L58" i="12"/>
  <c r="K58" i="12"/>
  <c r="J58" i="12"/>
  <c r="I58" i="12"/>
  <c r="H58" i="12"/>
  <c r="G58" i="12"/>
  <c r="F58" i="12"/>
  <c r="E58" i="12"/>
  <c r="Q57" i="12"/>
  <c r="P57" i="12"/>
  <c r="O57" i="12"/>
  <c r="N57" i="12"/>
  <c r="L57" i="12"/>
  <c r="K57" i="12"/>
  <c r="J57" i="12"/>
  <c r="I57" i="12"/>
  <c r="H57" i="12"/>
  <c r="G57" i="12"/>
  <c r="F57" i="12"/>
  <c r="E57" i="12"/>
  <c r="Q56" i="12"/>
  <c r="P56" i="12"/>
  <c r="O56" i="12"/>
  <c r="N56" i="12"/>
  <c r="L56" i="12"/>
  <c r="K56" i="12"/>
  <c r="J56" i="12"/>
  <c r="I56" i="12"/>
  <c r="H56" i="12"/>
  <c r="G56" i="12"/>
  <c r="F56" i="12"/>
  <c r="E56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P55" i="12"/>
  <c r="N55" i="12"/>
  <c r="L55" i="12"/>
  <c r="K55" i="12"/>
  <c r="J55" i="12"/>
  <c r="I55" i="12"/>
  <c r="H55" i="12"/>
  <c r="G55" i="12"/>
  <c r="F55" i="12"/>
  <c r="E55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E87" i="12"/>
  <c r="B34" i="18"/>
  <c r="F87" i="12"/>
  <c r="C34" i="18"/>
  <c r="G87" i="12"/>
  <c r="D34" i="18"/>
  <c r="H87" i="12"/>
  <c r="E34" i="18"/>
  <c r="I87" i="12"/>
  <c r="F34" i="18"/>
  <c r="J87" i="12"/>
  <c r="G34" i="18"/>
  <c r="Q55" i="12"/>
  <c r="O55" i="12"/>
  <c r="S114" i="12"/>
  <c r="S115" i="12"/>
  <c r="T114" i="12"/>
  <c r="T115" i="12"/>
  <c r="R114" i="12"/>
  <c r="R115" i="12"/>
  <c r="E93" i="12"/>
  <c r="E113" i="12"/>
  <c r="B35" i="18"/>
  <c r="B127" i="18"/>
  <c r="W42" i="12"/>
  <c r="W41" i="12"/>
  <c r="W40" i="12"/>
  <c r="W39" i="12"/>
  <c r="X42" i="12"/>
  <c r="X41" i="12"/>
  <c r="X40" i="12"/>
  <c r="X39" i="12"/>
  <c r="X37" i="12"/>
  <c r="K49" i="12"/>
  <c r="X36" i="12"/>
  <c r="X35" i="12"/>
  <c r="X34" i="12"/>
  <c r="X33" i="12"/>
  <c r="X32" i="12"/>
  <c r="X31" i="12"/>
  <c r="X30" i="12"/>
  <c r="K48" i="12"/>
  <c r="X26" i="12"/>
  <c r="X25" i="12"/>
  <c r="X24" i="12"/>
  <c r="X23" i="12"/>
  <c r="X22" i="12"/>
  <c r="X21" i="12"/>
  <c r="X20" i="12"/>
  <c r="X19" i="12"/>
  <c r="X18" i="12"/>
  <c r="X17" i="12"/>
  <c r="X16" i="12"/>
  <c r="X15" i="12"/>
  <c r="X14" i="12"/>
  <c r="X13" i="12"/>
  <c r="X12" i="12"/>
  <c r="X11" i="12"/>
  <c r="X10" i="12"/>
  <c r="W37" i="12"/>
  <c r="W36" i="12"/>
  <c r="W35" i="12"/>
  <c r="W34" i="12"/>
  <c r="W33" i="12"/>
  <c r="W32" i="12"/>
  <c r="W31" i="12"/>
  <c r="W30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R97" i="8"/>
  <c r="R98" i="8"/>
  <c r="T97" i="8"/>
  <c r="T98" i="8"/>
  <c r="S97" i="8"/>
  <c r="S98" i="8"/>
  <c r="B156" i="18"/>
  <c r="E160" i="18"/>
  <c r="K46" i="12"/>
  <c r="K47" i="12"/>
  <c r="R20" i="17"/>
  <c r="R16" i="17"/>
  <c r="R15" i="17"/>
  <c r="R13" i="17"/>
  <c r="K50" i="12"/>
  <c r="L48" i="12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E80" i="17"/>
  <c r="D19" i="18"/>
  <c r="I80" i="17"/>
  <c r="H19" i="18"/>
  <c r="F80" i="17"/>
  <c r="E19" i="18"/>
  <c r="J80" i="17"/>
  <c r="I19" i="18"/>
  <c r="G80" i="17"/>
  <c r="F19" i="18"/>
  <c r="H80" i="17"/>
  <c r="G19" i="18"/>
  <c r="L49" i="12"/>
  <c r="S17" i="3"/>
  <c r="U17" i="3"/>
  <c r="S16" i="3"/>
  <c r="U16" i="3"/>
  <c r="S15" i="3"/>
  <c r="U15" i="3"/>
  <c r="S14" i="3"/>
  <c r="S13" i="3"/>
  <c r="S12" i="3"/>
  <c r="S11" i="3"/>
  <c r="S10" i="3"/>
  <c r="R17" i="3"/>
  <c r="T17" i="3"/>
  <c r="R16" i="3"/>
  <c r="T16" i="3"/>
  <c r="R15" i="3"/>
  <c r="T15" i="3"/>
  <c r="R14" i="3"/>
  <c r="T14" i="3"/>
  <c r="R13" i="3"/>
  <c r="T13" i="3"/>
  <c r="R12" i="3"/>
  <c r="T12" i="3"/>
  <c r="R11" i="3"/>
  <c r="R10" i="3"/>
  <c r="R9" i="3"/>
  <c r="T9" i="3"/>
  <c r="U14" i="3"/>
  <c r="U13" i="3"/>
  <c r="L56" i="3"/>
  <c r="L55" i="3"/>
  <c r="L54" i="3"/>
  <c r="L53" i="3"/>
  <c r="L52" i="3"/>
  <c r="L51" i="3"/>
  <c r="L50" i="3"/>
  <c r="L49" i="3"/>
  <c r="L48" i="3"/>
  <c r="K56" i="3"/>
  <c r="K55" i="3"/>
  <c r="K54" i="3"/>
  <c r="K53" i="3"/>
  <c r="K52" i="3"/>
  <c r="K51" i="3"/>
  <c r="K50" i="3"/>
  <c r="K49" i="3"/>
  <c r="K48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G78" i="3"/>
  <c r="E78" i="3"/>
  <c r="J78" i="3"/>
  <c r="G22" i="18"/>
  <c r="F78" i="3"/>
  <c r="I78" i="3"/>
  <c r="F22" i="18"/>
  <c r="H78" i="3"/>
  <c r="E22" i="18"/>
  <c r="Q80" i="17"/>
  <c r="P80" i="17"/>
  <c r="O80" i="17"/>
  <c r="N80" i="17"/>
  <c r="M80" i="17"/>
  <c r="L80" i="17"/>
  <c r="K8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S38" i="17"/>
  <c r="U38" i="17"/>
  <c r="R38" i="17"/>
  <c r="T38" i="17"/>
  <c r="S37" i="17"/>
  <c r="U37" i="17"/>
  <c r="R37" i="17"/>
  <c r="T37" i="17"/>
  <c r="S36" i="17"/>
  <c r="U36" i="17"/>
  <c r="R36" i="17"/>
  <c r="T36" i="17"/>
  <c r="S35" i="17"/>
  <c r="U35" i="17"/>
  <c r="R35" i="17"/>
  <c r="T35" i="17"/>
  <c r="S34" i="17"/>
  <c r="U34" i="17"/>
  <c r="R34" i="17"/>
  <c r="T34" i="17"/>
  <c r="S33" i="17"/>
  <c r="U33" i="17"/>
  <c r="R33" i="17"/>
  <c r="T33" i="17"/>
  <c r="S32" i="17"/>
  <c r="U32" i="17"/>
  <c r="R32" i="17"/>
  <c r="T32" i="17"/>
  <c r="S31" i="17"/>
  <c r="U31" i="17"/>
  <c r="R31" i="17"/>
  <c r="T31" i="17"/>
  <c r="S30" i="17"/>
  <c r="U30" i="17"/>
  <c r="R30" i="17"/>
  <c r="T30" i="17"/>
  <c r="S29" i="17"/>
  <c r="U29" i="17"/>
  <c r="R29" i="17"/>
  <c r="T29" i="17"/>
  <c r="S28" i="17"/>
  <c r="U28" i="17"/>
  <c r="R28" i="17"/>
  <c r="T28" i="17"/>
  <c r="S27" i="17"/>
  <c r="U27" i="17"/>
  <c r="R27" i="17"/>
  <c r="T27" i="17"/>
  <c r="S26" i="17"/>
  <c r="U26" i="17"/>
  <c r="R26" i="17"/>
  <c r="T26" i="17"/>
  <c r="S25" i="17"/>
  <c r="U25" i="17"/>
  <c r="R25" i="17"/>
  <c r="T25" i="17"/>
  <c r="S24" i="17"/>
  <c r="U24" i="17"/>
  <c r="R24" i="17"/>
  <c r="T24" i="17"/>
  <c r="S23" i="17"/>
  <c r="U23" i="17"/>
  <c r="R23" i="17"/>
  <c r="T23" i="17"/>
  <c r="S22" i="17"/>
  <c r="U22" i="17"/>
  <c r="R22" i="17"/>
  <c r="T22" i="17"/>
  <c r="S21" i="17"/>
  <c r="U21" i="17"/>
  <c r="R21" i="17"/>
  <c r="T21" i="17"/>
  <c r="S20" i="17"/>
  <c r="U20" i="17"/>
  <c r="T20" i="17"/>
  <c r="S19" i="17"/>
  <c r="U19" i="17"/>
  <c r="R19" i="17"/>
  <c r="T19" i="17"/>
  <c r="S18" i="17"/>
  <c r="U18" i="17"/>
  <c r="R18" i="17"/>
  <c r="T18" i="17"/>
  <c r="S17" i="17"/>
  <c r="U17" i="17"/>
  <c r="R17" i="17"/>
  <c r="T17" i="17"/>
  <c r="S16" i="17"/>
  <c r="U16" i="17"/>
  <c r="T16" i="17"/>
  <c r="S15" i="17"/>
  <c r="U15" i="17"/>
  <c r="D44" i="17"/>
  <c r="T15" i="17"/>
  <c r="S14" i="17"/>
  <c r="U14" i="17"/>
  <c r="R14" i="17"/>
  <c r="T14" i="17"/>
  <c r="S13" i="17"/>
  <c r="U13" i="17"/>
  <c r="T13" i="17"/>
  <c r="S12" i="17"/>
  <c r="U12" i="17"/>
  <c r="R12" i="17"/>
  <c r="T12" i="17"/>
  <c r="S11" i="17"/>
  <c r="U11" i="17"/>
  <c r="R11" i="17"/>
  <c r="T11" i="17"/>
  <c r="S10" i="17"/>
  <c r="U10" i="17"/>
  <c r="R10" i="17"/>
  <c r="T10" i="17"/>
  <c r="S9" i="17"/>
  <c r="R9" i="17"/>
  <c r="D42" i="17"/>
  <c r="E100" i="17"/>
  <c r="K19" i="18"/>
  <c r="L92" i="17"/>
  <c r="L99" i="17"/>
  <c r="K20" i="18"/>
  <c r="M19" i="18"/>
  <c r="N94" i="17"/>
  <c r="N99" i="17"/>
  <c r="M20" i="18"/>
  <c r="L19" i="18"/>
  <c r="M93" i="17"/>
  <c r="M99" i="17"/>
  <c r="L20" i="18"/>
  <c r="O19" i="18"/>
  <c r="P96" i="17"/>
  <c r="P99" i="17"/>
  <c r="O20" i="18"/>
  <c r="P19" i="18"/>
  <c r="Q97" i="17"/>
  <c r="Q99" i="17"/>
  <c r="P20" i="18"/>
  <c r="N19" i="18"/>
  <c r="O95" i="17"/>
  <c r="O99" i="17"/>
  <c r="N20" i="18"/>
  <c r="J19" i="18"/>
  <c r="K91" i="17"/>
  <c r="K99" i="17"/>
  <c r="J20" i="18"/>
  <c r="D45" i="17"/>
  <c r="R39" i="17"/>
  <c r="S39" i="17"/>
  <c r="T9" i="17"/>
  <c r="T39" i="17"/>
  <c r="U9" i="17"/>
  <c r="AP19" i="18"/>
  <c r="AQ19" i="18"/>
  <c r="AP20" i="18"/>
  <c r="AQ20" i="18"/>
  <c r="E101" i="17"/>
  <c r="H100" i="17"/>
  <c r="Q100" i="17"/>
  <c r="P100" i="17"/>
  <c r="O100" i="17"/>
  <c r="M100" i="17"/>
  <c r="U39" i="17"/>
  <c r="E45" i="17"/>
  <c r="D43" i="17"/>
  <c r="K100" i="17"/>
  <c r="L100" i="17"/>
  <c r="J100" i="17"/>
  <c r="I100" i="17"/>
  <c r="N100" i="17"/>
  <c r="F100" i="17"/>
  <c r="G100" i="17"/>
  <c r="E42" i="17"/>
  <c r="E43" i="17"/>
  <c r="E44" i="17"/>
  <c r="I101" i="17"/>
  <c r="G101" i="17"/>
  <c r="F101" i="17"/>
  <c r="J101" i="17"/>
  <c r="H101" i="17"/>
  <c r="Q101" i="17"/>
  <c r="P101" i="17"/>
  <c r="O101" i="17"/>
  <c r="N101" i="17"/>
  <c r="M101" i="17"/>
  <c r="L101" i="17"/>
  <c r="K101" i="17"/>
  <c r="Q74" i="7"/>
  <c r="P74" i="7"/>
  <c r="O74" i="7"/>
  <c r="N74" i="7"/>
  <c r="M74" i="7"/>
  <c r="L74" i="7"/>
  <c r="K74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S38" i="7"/>
  <c r="U38" i="7"/>
  <c r="R38" i="7"/>
  <c r="T38" i="7"/>
  <c r="S37" i="7"/>
  <c r="U37" i="7"/>
  <c r="R37" i="7"/>
  <c r="T37" i="7"/>
  <c r="S36" i="7"/>
  <c r="U36" i="7"/>
  <c r="R36" i="7"/>
  <c r="T36" i="7"/>
  <c r="S35" i="7"/>
  <c r="U35" i="7"/>
  <c r="R35" i="7"/>
  <c r="T35" i="7"/>
  <c r="S34" i="7"/>
  <c r="U34" i="7"/>
  <c r="R34" i="7"/>
  <c r="T34" i="7"/>
  <c r="S33" i="7"/>
  <c r="U33" i="7"/>
  <c r="R33" i="7"/>
  <c r="T33" i="7"/>
  <c r="S32" i="7"/>
  <c r="U32" i="7"/>
  <c r="R32" i="7"/>
  <c r="T32" i="7"/>
  <c r="S31" i="7"/>
  <c r="U31" i="7"/>
  <c r="R31" i="7"/>
  <c r="T31" i="7"/>
  <c r="S30" i="7"/>
  <c r="U30" i="7"/>
  <c r="R30" i="7"/>
  <c r="T30" i="7"/>
  <c r="S29" i="7"/>
  <c r="U29" i="7"/>
  <c r="R29" i="7"/>
  <c r="T29" i="7"/>
  <c r="S28" i="7"/>
  <c r="U28" i="7"/>
  <c r="R28" i="7"/>
  <c r="T28" i="7"/>
  <c r="S27" i="7"/>
  <c r="U27" i="7"/>
  <c r="R27" i="7"/>
  <c r="T27" i="7"/>
  <c r="S26" i="7"/>
  <c r="U26" i="7"/>
  <c r="R26" i="7"/>
  <c r="T26" i="7"/>
  <c r="S25" i="7"/>
  <c r="U25" i="7"/>
  <c r="R25" i="7"/>
  <c r="T25" i="7"/>
  <c r="S24" i="7"/>
  <c r="U24" i="7"/>
  <c r="R24" i="7"/>
  <c r="T24" i="7"/>
  <c r="S23" i="7"/>
  <c r="U23" i="7"/>
  <c r="R23" i="7"/>
  <c r="T23" i="7"/>
  <c r="S22" i="7"/>
  <c r="U22" i="7"/>
  <c r="R22" i="7"/>
  <c r="T22" i="7"/>
  <c r="S21" i="7"/>
  <c r="U21" i="7"/>
  <c r="R21" i="7"/>
  <c r="T21" i="7"/>
  <c r="S20" i="7"/>
  <c r="U20" i="7"/>
  <c r="R20" i="7"/>
  <c r="T20" i="7"/>
  <c r="S19" i="7"/>
  <c r="U19" i="7"/>
  <c r="R19" i="7"/>
  <c r="T19" i="7"/>
  <c r="S18" i="7"/>
  <c r="U18" i="7"/>
  <c r="R18" i="7"/>
  <c r="T18" i="7"/>
  <c r="S17" i="7"/>
  <c r="U17" i="7"/>
  <c r="R17" i="7"/>
  <c r="T17" i="7"/>
  <c r="S16" i="7"/>
  <c r="U16" i="7"/>
  <c r="R16" i="7"/>
  <c r="T16" i="7"/>
  <c r="S15" i="7"/>
  <c r="U15" i="7"/>
  <c r="R15" i="7"/>
  <c r="T15" i="7"/>
  <c r="S14" i="7"/>
  <c r="U14" i="7"/>
  <c r="R14" i="7"/>
  <c r="T14" i="7"/>
  <c r="S13" i="7"/>
  <c r="U13" i="7"/>
  <c r="R13" i="7"/>
  <c r="T13" i="7"/>
  <c r="S12" i="7"/>
  <c r="U12" i="7"/>
  <c r="R12" i="7"/>
  <c r="T12" i="7"/>
  <c r="S11" i="7"/>
  <c r="U11" i="7"/>
  <c r="T11" i="7"/>
  <c r="S10" i="7"/>
  <c r="U10" i="7"/>
  <c r="T10" i="7"/>
  <c r="U9" i="7"/>
  <c r="T9" i="7"/>
  <c r="K164" i="15"/>
  <c r="J164" i="15"/>
  <c r="I164" i="15"/>
  <c r="H164" i="15"/>
  <c r="G164" i="15"/>
  <c r="F164" i="15"/>
  <c r="R144" i="15"/>
  <c r="Q144" i="15"/>
  <c r="P144" i="15"/>
  <c r="O144" i="15"/>
  <c r="N144" i="15"/>
  <c r="M144" i="15"/>
  <c r="L14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AA73" i="15"/>
  <c r="AC73" i="15"/>
  <c r="AB73" i="15"/>
  <c r="AA72" i="15"/>
  <c r="AC72" i="15"/>
  <c r="AB72" i="15"/>
  <c r="AA71" i="15"/>
  <c r="AC71" i="15"/>
  <c r="AB71" i="15"/>
  <c r="AA70" i="15"/>
  <c r="AC70" i="15"/>
  <c r="AB70" i="15"/>
  <c r="AA69" i="15"/>
  <c r="AC69" i="15"/>
  <c r="AB69" i="15"/>
  <c r="AA68" i="15"/>
  <c r="AC68" i="15"/>
  <c r="AB68" i="15"/>
  <c r="AA67" i="15"/>
  <c r="AC67" i="15"/>
  <c r="AB67" i="15"/>
  <c r="AB66" i="15"/>
  <c r="AA66" i="15"/>
  <c r="AC66" i="15"/>
  <c r="AA65" i="15"/>
  <c r="AC65" i="15"/>
  <c r="AB65" i="15"/>
  <c r="AA64" i="15"/>
  <c r="AC64" i="15"/>
  <c r="AB64" i="15"/>
  <c r="AA63" i="15"/>
  <c r="AC63" i="15"/>
  <c r="AB63" i="15"/>
  <c r="AA62" i="15"/>
  <c r="AC62" i="15"/>
  <c r="AB62" i="15"/>
  <c r="AA61" i="15"/>
  <c r="AC61" i="15"/>
  <c r="AB61" i="15"/>
  <c r="AA60" i="15"/>
  <c r="AC60" i="15"/>
  <c r="AB60" i="15"/>
  <c r="AA59" i="15"/>
  <c r="AC59" i="15"/>
  <c r="AB59" i="15"/>
  <c r="AA58" i="15"/>
  <c r="AC58" i="15"/>
  <c r="AB58" i="15"/>
  <c r="AA57" i="15"/>
  <c r="AC57" i="15"/>
  <c r="AB57" i="15"/>
  <c r="AA56" i="15"/>
  <c r="AC56" i="15"/>
  <c r="AB56" i="15"/>
  <c r="AA55" i="15"/>
  <c r="AC55" i="15"/>
  <c r="AB55" i="15"/>
  <c r="AA54" i="15"/>
  <c r="AC54" i="15"/>
  <c r="AB54" i="15"/>
  <c r="AA53" i="15"/>
  <c r="AC53" i="15"/>
  <c r="AB53" i="15"/>
  <c r="AA52" i="15"/>
  <c r="AC52" i="15"/>
  <c r="AB52" i="15"/>
  <c r="AC51" i="15"/>
  <c r="AB51" i="15"/>
  <c r="AB50" i="15"/>
  <c r="AC50" i="15"/>
  <c r="AC49" i="15"/>
  <c r="AB49" i="15"/>
  <c r="AC48" i="15"/>
  <c r="AB48" i="15"/>
  <c r="AC47" i="15"/>
  <c r="AB47" i="15"/>
  <c r="AC46" i="15"/>
  <c r="AB46" i="15"/>
  <c r="AA45" i="15"/>
  <c r="AC45" i="15"/>
  <c r="AB45" i="15"/>
  <c r="AA44" i="15"/>
  <c r="AC44" i="15"/>
  <c r="AB44" i="15"/>
  <c r="R146" i="16"/>
  <c r="Q146" i="16"/>
  <c r="P146" i="16"/>
  <c r="O146" i="16"/>
  <c r="N146" i="16"/>
  <c r="M146" i="16"/>
  <c r="L14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AB75" i="16"/>
  <c r="AD75" i="16"/>
  <c r="AA75" i="16"/>
  <c r="AC75" i="16"/>
  <c r="AB74" i="16"/>
  <c r="AD74" i="16"/>
  <c r="AA74" i="16"/>
  <c r="AC74" i="16"/>
  <c r="AB73" i="16"/>
  <c r="AD73" i="16"/>
  <c r="AA73" i="16"/>
  <c r="AC73" i="16"/>
  <c r="AB72" i="16"/>
  <c r="AD72" i="16"/>
  <c r="AA72" i="16"/>
  <c r="AC72" i="16"/>
  <c r="AB71" i="16"/>
  <c r="AD71" i="16"/>
  <c r="AA71" i="16"/>
  <c r="AC71" i="16"/>
  <c r="AB70" i="16"/>
  <c r="AD70" i="16"/>
  <c r="AA70" i="16"/>
  <c r="AC70" i="16"/>
  <c r="AB69" i="16"/>
  <c r="AD69" i="16"/>
  <c r="AA69" i="16"/>
  <c r="AC69" i="16"/>
  <c r="AB68" i="16"/>
  <c r="AD68" i="16"/>
  <c r="AA68" i="16"/>
  <c r="AC68" i="16"/>
  <c r="AB67" i="16"/>
  <c r="AD67" i="16"/>
  <c r="AA67" i="16"/>
  <c r="AC67" i="16"/>
  <c r="AB66" i="16"/>
  <c r="AD66" i="16"/>
  <c r="AA66" i="16"/>
  <c r="AC66" i="16"/>
  <c r="AB65" i="16"/>
  <c r="AD65" i="16"/>
  <c r="AA65" i="16"/>
  <c r="AC65" i="16"/>
  <c r="AB64" i="16"/>
  <c r="AD64" i="16"/>
  <c r="AA64" i="16"/>
  <c r="AC64" i="16"/>
  <c r="AB63" i="16"/>
  <c r="AD63" i="16"/>
  <c r="AA63" i="16"/>
  <c r="AC63" i="16"/>
  <c r="AB62" i="16"/>
  <c r="AD62" i="16"/>
  <c r="AA62" i="16"/>
  <c r="AC62" i="16"/>
  <c r="AB61" i="16"/>
  <c r="AD61" i="16"/>
  <c r="AA61" i="16"/>
  <c r="AC61" i="16"/>
  <c r="AB60" i="16"/>
  <c r="AD60" i="16"/>
  <c r="AA60" i="16"/>
  <c r="AC60" i="16"/>
  <c r="AB59" i="16"/>
  <c r="AD59" i="16"/>
  <c r="AA59" i="16"/>
  <c r="AC59" i="16"/>
  <c r="AB58" i="16"/>
  <c r="AD58" i="16"/>
  <c r="AA58" i="16"/>
  <c r="AC58" i="16"/>
  <c r="AB57" i="16"/>
  <c r="AD57" i="16"/>
  <c r="AA57" i="16"/>
  <c r="AC57" i="16"/>
  <c r="AB56" i="16"/>
  <c r="AD56" i="16"/>
  <c r="AA56" i="16"/>
  <c r="AC56" i="16"/>
  <c r="AB55" i="16"/>
  <c r="AD55" i="16"/>
  <c r="AA55" i="16"/>
  <c r="AC55" i="16"/>
  <c r="AB54" i="16"/>
  <c r="AD54" i="16"/>
  <c r="AA54" i="16"/>
  <c r="AC54" i="16"/>
  <c r="AB53" i="16"/>
  <c r="AD53" i="16"/>
  <c r="AA53" i="16"/>
  <c r="AC53" i="16"/>
  <c r="AB52" i="16"/>
  <c r="AD52" i="16"/>
  <c r="AA52" i="16"/>
  <c r="AC52" i="16"/>
  <c r="AB51" i="16"/>
  <c r="AD51" i="16"/>
  <c r="AA51" i="16"/>
  <c r="AC51" i="16"/>
  <c r="AB50" i="16"/>
  <c r="AD50" i="16"/>
  <c r="AA50" i="16"/>
  <c r="AC50" i="16"/>
  <c r="AB49" i="16"/>
  <c r="AD49" i="16"/>
  <c r="AA49" i="16"/>
  <c r="AC49" i="16"/>
  <c r="AB48" i="16"/>
  <c r="AD48" i="16"/>
  <c r="AC48" i="16"/>
  <c r="AB47" i="16"/>
  <c r="AD47" i="16"/>
  <c r="AC47" i="16"/>
  <c r="AB46" i="16"/>
  <c r="R109" i="14"/>
  <c r="Q109" i="14"/>
  <c r="P109" i="14"/>
  <c r="O109" i="14"/>
  <c r="N109" i="14"/>
  <c r="M109" i="14"/>
  <c r="L109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T73" i="14"/>
  <c r="V73" i="14"/>
  <c r="S73" i="14"/>
  <c r="U73" i="14"/>
  <c r="T72" i="14"/>
  <c r="V72" i="14"/>
  <c r="S72" i="14"/>
  <c r="U72" i="14"/>
  <c r="T71" i="14"/>
  <c r="V71" i="14"/>
  <c r="S71" i="14"/>
  <c r="U71" i="14"/>
  <c r="T70" i="14"/>
  <c r="V70" i="14"/>
  <c r="S70" i="14"/>
  <c r="U70" i="14"/>
  <c r="T69" i="14"/>
  <c r="V69" i="14"/>
  <c r="S69" i="14"/>
  <c r="U69" i="14"/>
  <c r="T68" i="14"/>
  <c r="V68" i="14"/>
  <c r="S68" i="14"/>
  <c r="U68" i="14"/>
  <c r="T67" i="14"/>
  <c r="V67" i="14"/>
  <c r="S67" i="14"/>
  <c r="U67" i="14"/>
  <c r="T66" i="14"/>
  <c r="V66" i="14"/>
  <c r="S66" i="14"/>
  <c r="U66" i="14"/>
  <c r="T65" i="14"/>
  <c r="V65" i="14"/>
  <c r="S65" i="14"/>
  <c r="U65" i="14"/>
  <c r="T64" i="14"/>
  <c r="V64" i="14"/>
  <c r="S64" i="14"/>
  <c r="U64" i="14"/>
  <c r="T63" i="14"/>
  <c r="V63" i="14"/>
  <c r="S63" i="14"/>
  <c r="U63" i="14"/>
  <c r="T62" i="14"/>
  <c r="V62" i="14"/>
  <c r="S62" i="14"/>
  <c r="U62" i="14"/>
  <c r="T61" i="14"/>
  <c r="V61" i="14"/>
  <c r="S61" i="14"/>
  <c r="U61" i="14"/>
  <c r="T60" i="14"/>
  <c r="V60" i="14"/>
  <c r="S60" i="14"/>
  <c r="U60" i="14"/>
  <c r="T59" i="14"/>
  <c r="V59" i="14"/>
  <c r="S59" i="14"/>
  <c r="U59" i="14"/>
  <c r="T58" i="14"/>
  <c r="V58" i="14"/>
  <c r="S58" i="14"/>
  <c r="U58" i="14"/>
  <c r="T57" i="14"/>
  <c r="V57" i="14"/>
  <c r="S57" i="14"/>
  <c r="U57" i="14"/>
  <c r="T56" i="14"/>
  <c r="V56" i="14"/>
  <c r="S56" i="14"/>
  <c r="U56" i="14"/>
  <c r="T55" i="14"/>
  <c r="V55" i="14"/>
  <c r="S55" i="14"/>
  <c r="U55" i="14"/>
  <c r="T54" i="14"/>
  <c r="V54" i="14"/>
  <c r="S54" i="14"/>
  <c r="U54" i="14"/>
  <c r="T53" i="14"/>
  <c r="V53" i="14"/>
  <c r="S53" i="14"/>
  <c r="U53" i="14"/>
  <c r="T52" i="14"/>
  <c r="V52" i="14"/>
  <c r="S52" i="14"/>
  <c r="U52" i="14"/>
  <c r="T51" i="14"/>
  <c r="V51" i="14"/>
  <c r="S51" i="14"/>
  <c r="U51" i="14"/>
  <c r="T50" i="14"/>
  <c r="V50" i="14"/>
  <c r="S50" i="14"/>
  <c r="U50" i="14"/>
  <c r="T49" i="14"/>
  <c r="V49" i="14"/>
  <c r="S49" i="14"/>
  <c r="U49" i="14"/>
  <c r="T48" i="14"/>
  <c r="V48" i="14"/>
  <c r="S48" i="14"/>
  <c r="U48" i="14"/>
  <c r="T47" i="14"/>
  <c r="V47" i="14"/>
  <c r="S47" i="14"/>
  <c r="U47" i="14"/>
  <c r="T46" i="14"/>
  <c r="V46" i="14"/>
  <c r="S46" i="14"/>
  <c r="U46" i="14"/>
  <c r="T45" i="14"/>
  <c r="V45" i="14"/>
  <c r="S45" i="14"/>
  <c r="T44" i="14"/>
  <c r="V44" i="14"/>
  <c r="S44" i="14"/>
  <c r="U44" i="14"/>
  <c r="Q74" i="13"/>
  <c r="P74" i="13"/>
  <c r="O74" i="13"/>
  <c r="N74" i="13"/>
  <c r="M74" i="13"/>
  <c r="L74" i="13"/>
  <c r="I49" i="18"/>
  <c r="K74" i="13"/>
  <c r="H49" i="18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Q87" i="12"/>
  <c r="P87" i="12"/>
  <c r="O87" i="12"/>
  <c r="N87" i="12"/>
  <c r="M87" i="12"/>
  <c r="L87" i="12"/>
  <c r="I34" i="18"/>
  <c r="K87" i="12"/>
  <c r="H34" i="18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Q78" i="3"/>
  <c r="P78" i="3"/>
  <c r="O78" i="3"/>
  <c r="N78" i="3"/>
  <c r="M78" i="3"/>
  <c r="L78" i="3"/>
  <c r="I22" i="18"/>
  <c r="K78" i="3"/>
  <c r="H22" i="18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S38" i="3"/>
  <c r="U38" i="3"/>
  <c r="R38" i="3"/>
  <c r="T38" i="3"/>
  <c r="S37" i="3"/>
  <c r="U37" i="3"/>
  <c r="R37" i="3"/>
  <c r="T37" i="3"/>
  <c r="S36" i="3"/>
  <c r="U36" i="3"/>
  <c r="R36" i="3"/>
  <c r="T36" i="3"/>
  <c r="S35" i="3"/>
  <c r="U35" i="3"/>
  <c r="R35" i="3"/>
  <c r="T35" i="3"/>
  <c r="S34" i="3"/>
  <c r="U34" i="3"/>
  <c r="R34" i="3"/>
  <c r="T34" i="3"/>
  <c r="S33" i="3"/>
  <c r="U33" i="3"/>
  <c r="R33" i="3"/>
  <c r="T33" i="3"/>
  <c r="S32" i="3"/>
  <c r="U32" i="3"/>
  <c r="R32" i="3"/>
  <c r="T32" i="3"/>
  <c r="S31" i="3"/>
  <c r="U31" i="3"/>
  <c r="R31" i="3"/>
  <c r="T31" i="3"/>
  <c r="S30" i="3"/>
  <c r="U30" i="3"/>
  <c r="R30" i="3"/>
  <c r="T30" i="3"/>
  <c r="S29" i="3"/>
  <c r="U29" i="3"/>
  <c r="R29" i="3"/>
  <c r="T29" i="3"/>
  <c r="S28" i="3"/>
  <c r="U28" i="3"/>
  <c r="R28" i="3"/>
  <c r="T28" i="3"/>
  <c r="S27" i="3"/>
  <c r="U27" i="3"/>
  <c r="R27" i="3"/>
  <c r="T27" i="3"/>
  <c r="S26" i="3"/>
  <c r="U26" i="3"/>
  <c r="R26" i="3"/>
  <c r="T26" i="3"/>
  <c r="S25" i="3"/>
  <c r="U25" i="3"/>
  <c r="R25" i="3"/>
  <c r="T25" i="3"/>
  <c r="S24" i="3"/>
  <c r="U24" i="3"/>
  <c r="R24" i="3"/>
  <c r="T24" i="3"/>
  <c r="S23" i="3"/>
  <c r="U23" i="3"/>
  <c r="R23" i="3"/>
  <c r="T23" i="3"/>
  <c r="S22" i="3"/>
  <c r="U22" i="3"/>
  <c r="R22" i="3"/>
  <c r="T22" i="3"/>
  <c r="S21" i="3"/>
  <c r="U21" i="3"/>
  <c r="R21" i="3"/>
  <c r="T21" i="3"/>
  <c r="S20" i="3"/>
  <c r="U20" i="3"/>
  <c r="R20" i="3"/>
  <c r="T20" i="3"/>
  <c r="S19" i="3"/>
  <c r="U19" i="3"/>
  <c r="R19" i="3"/>
  <c r="T19" i="3"/>
  <c r="S18" i="3"/>
  <c r="U18" i="3"/>
  <c r="T18" i="3"/>
  <c r="U12" i="3"/>
  <c r="U11" i="3"/>
  <c r="T11" i="3"/>
  <c r="U10" i="3"/>
  <c r="T10" i="3"/>
  <c r="S9" i="3"/>
  <c r="U9" i="3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V38" i="8"/>
  <c r="U38" i="8"/>
  <c r="V37" i="8"/>
  <c r="U37" i="8"/>
  <c r="V36" i="8"/>
  <c r="U36" i="8"/>
  <c r="V35" i="8"/>
  <c r="U35" i="8"/>
  <c r="V34" i="8"/>
  <c r="U34" i="8"/>
  <c r="V33" i="8"/>
  <c r="U33" i="8"/>
  <c r="V32" i="8"/>
  <c r="U32" i="8"/>
  <c r="V31" i="8"/>
  <c r="U31" i="8"/>
  <c r="V30" i="8"/>
  <c r="U30" i="8"/>
  <c r="V29" i="8"/>
  <c r="U29" i="8"/>
  <c r="V28" i="8"/>
  <c r="U28" i="8"/>
  <c r="V27" i="8"/>
  <c r="U27" i="8"/>
  <c r="V26" i="8"/>
  <c r="U26" i="8"/>
  <c r="V25" i="8"/>
  <c r="U25" i="8"/>
  <c r="V24" i="8"/>
  <c r="U24" i="8"/>
  <c r="V23" i="8"/>
  <c r="U23" i="8"/>
  <c r="V22" i="8"/>
  <c r="U22" i="8"/>
  <c r="V21" i="8"/>
  <c r="U21" i="8"/>
  <c r="V20" i="8"/>
  <c r="U20" i="8"/>
  <c r="V19" i="8"/>
  <c r="U19" i="8"/>
  <c r="V18" i="8"/>
  <c r="U18" i="8"/>
  <c r="V17" i="8"/>
  <c r="U17" i="8"/>
  <c r="V16" i="8"/>
  <c r="U16" i="8"/>
  <c r="V15" i="8"/>
  <c r="U15" i="8"/>
  <c r="V14" i="8"/>
  <c r="U14" i="8"/>
  <c r="V13" i="8"/>
  <c r="U13" i="8"/>
  <c r="V12" i="8"/>
  <c r="U12" i="8"/>
  <c r="V11" i="8"/>
  <c r="U11" i="8"/>
  <c r="V10" i="8"/>
  <c r="U10" i="8"/>
  <c r="V9" i="8"/>
  <c r="U9" i="8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AP75" i="18"/>
  <c r="AR75" i="18"/>
  <c r="M145" i="15"/>
  <c r="M146" i="15"/>
  <c r="N147" i="16"/>
  <c r="N148" i="16"/>
  <c r="R147" i="16"/>
  <c r="R148" i="16"/>
  <c r="Q145" i="15"/>
  <c r="Q146" i="15"/>
  <c r="N158" i="15"/>
  <c r="N163" i="15"/>
  <c r="R73" i="18"/>
  <c r="R71" i="18"/>
  <c r="O159" i="15"/>
  <c r="O163" i="15"/>
  <c r="S73" i="18"/>
  <c r="S127" i="18"/>
  <c r="S128" i="18"/>
  <c r="S71" i="18"/>
  <c r="P160" i="15"/>
  <c r="P163" i="15"/>
  <c r="T73" i="18"/>
  <c r="T127" i="18"/>
  <c r="T128" i="18"/>
  <c r="T71" i="18"/>
  <c r="Q161" i="15"/>
  <c r="Q163" i="15"/>
  <c r="U73" i="18"/>
  <c r="U71" i="18"/>
  <c r="R162" i="15"/>
  <c r="R163" i="15"/>
  <c r="O160" i="16"/>
  <c r="O165" i="16"/>
  <c r="R65" i="18"/>
  <c r="AU65" i="18"/>
  <c r="P161" i="16"/>
  <c r="P165" i="16"/>
  <c r="S65" i="18"/>
  <c r="Q162" i="16"/>
  <c r="Q165" i="16"/>
  <c r="T65" i="18"/>
  <c r="R163" i="16"/>
  <c r="R165" i="16"/>
  <c r="U65" i="18"/>
  <c r="L157" i="16"/>
  <c r="L165" i="16"/>
  <c r="O65" i="18"/>
  <c r="O127" i="18"/>
  <c r="M158" i="16"/>
  <c r="M165" i="16"/>
  <c r="P65" i="18"/>
  <c r="N159" i="16"/>
  <c r="N165" i="16"/>
  <c r="Q65" i="18"/>
  <c r="K49" i="18"/>
  <c r="N88" i="13"/>
  <c r="N95" i="13"/>
  <c r="L49" i="18"/>
  <c r="O89" i="13"/>
  <c r="O95" i="13"/>
  <c r="M49" i="18"/>
  <c r="P90" i="13"/>
  <c r="P95" i="13"/>
  <c r="N49" i="18"/>
  <c r="Q91" i="13"/>
  <c r="Q95" i="13"/>
  <c r="J49" i="18"/>
  <c r="M95" i="13"/>
  <c r="M34" i="18"/>
  <c r="P108" i="12"/>
  <c r="P113" i="12"/>
  <c r="M35" i="18"/>
  <c r="Q109" i="12"/>
  <c r="Q113" i="12"/>
  <c r="K22" i="18"/>
  <c r="N89" i="3"/>
  <c r="N97" i="3"/>
  <c r="K43" i="3"/>
  <c r="J22" i="18"/>
  <c r="M88" i="3"/>
  <c r="M97" i="3"/>
  <c r="P71" i="18"/>
  <c r="L156" i="15"/>
  <c r="L163" i="15"/>
  <c r="Q71" i="18"/>
  <c r="M157" i="15"/>
  <c r="M163" i="15"/>
  <c r="Q73" i="18"/>
  <c r="J98" i="3"/>
  <c r="I98" i="3"/>
  <c r="I99" i="3"/>
  <c r="K98" i="3"/>
  <c r="K99" i="3"/>
  <c r="J34" i="18"/>
  <c r="K34" i="18"/>
  <c r="N106" i="12"/>
  <c r="L34" i="18"/>
  <c r="O107" i="12"/>
  <c r="F165" i="15"/>
  <c r="G165" i="15"/>
  <c r="H165" i="15"/>
  <c r="I165" i="15"/>
  <c r="J165" i="15"/>
  <c r="K165" i="15"/>
  <c r="J129" i="14"/>
  <c r="J130" i="14"/>
  <c r="P129" i="14"/>
  <c r="P130" i="14"/>
  <c r="Q129" i="14"/>
  <c r="Q130" i="14"/>
  <c r="E114" i="12"/>
  <c r="E115" i="12"/>
  <c r="F114" i="12"/>
  <c r="F115" i="12"/>
  <c r="G114" i="12"/>
  <c r="G115" i="12"/>
  <c r="H114" i="12"/>
  <c r="H115" i="12"/>
  <c r="I114" i="12"/>
  <c r="I115" i="12"/>
  <c r="K114" i="12"/>
  <c r="K115" i="12"/>
  <c r="E94" i="7"/>
  <c r="E95" i="7"/>
  <c r="O99" i="3"/>
  <c r="P99" i="3"/>
  <c r="Q99" i="3"/>
  <c r="K42" i="3"/>
  <c r="E99" i="3"/>
  <c r="F99" i="3"/>
  <c r="G99" i="3"/>
  <c r="H99" i="3"/>
  <c r="E83" i="4"/>
  <c r="F83" i="4"/>
  <c r="C6" i="18"/>
  <c r="G83" i="4"/>
  <c r="D6" i="18"/>
  <c r="H83" i="4"/>
  <c r="E6" i="18"/>
  <c r="I83" i="4"/>
  <c r="F6" i="18"/>
  <c r="J83" i="4"/>
  <c r="G6" i="18"/>
  <c r="Q94" i="7"/>
  <c r="Q95" i="7"/>
  <c r="P94" i="7"/>
  <c r="P95" i="7"/>
  <c r="O94" i="7"/>
  <c r="O95" i="7"/>
  <c r="N94" i="7"/>
  <c r="N95" i="7"/>
  <c r="M94" i="7"/>
  <c r="M95" i="7"/>
  <c r="L94" i="7"/>
  <c r="L95" i="7"/>
  <c r="K94" i="7"/>
  <c r="K95" i="7"/>
  <c r="J94" i="7"/>
  <c r="J95" i="7"/>
  <c r="I94" i="7"/>
  <c r="I95" i="7"/>
  <c r="H94" i="7"/>
  <c r="H95" i="7"/>
  <c r="G94" i="7"/>
  <c r="G95" i="7"/>
  <c r="F94" i="7"/>
  <c r="S39" i="7"/>
  <c r="AB76" i="16"/>
  <c r="AA76" i="16"/>
  <c r="R129" i="14"/>
  <c r="R130" i="14"/>
  <c r="G129" i="14"/>
  <c r="G130" i="14"/>
  <c r="H129" i="14"/>
  <c r="H130" i="14"/>
  <c r="M129" i="14"/>
  <c r="M130" i="14"/>
  <c r="N129" i="14"/>
  <c r="N130" i="14"/>
  <c r="O129" i="14"/>
  <c r="O130" i="14"/>
  <c r="F129" i="14"/>
  <c r="F130" i="14"/>
  <c r="I129" i="14"/>
  <c r="I130" i="14"/>
  <c r="K129" i="14"/>
  <c r="K130" i="14"/>
  <c r="L129" i="14"/>
  <c r="L130" i="14"/>
  <c r="S74" i="14"/>
  <c r="J114" i="12"/>
  <c r="J115" i="12"/>
  <c r="L114" i="12"/>
  <c r="L115" i="12"/>
  <c r="U43" i="12"/>
  <c r="V43" i="12"/>
  <c r="L99" i="3"/>
  <c r="J99" i="3"/>
  <c r="S39" i="3"/>
  <c r="R39" i="3"/>
  <c r="P83" i="4"/>
  <c r="T39" i="7"/>
  <c r="R39" i="7"/>
  <c r="U39" i="7"/>
  <c r="AB74" i="15"/>
  <c r="Z74" i="15"/>
  <c r="AA74" i="15"/>
  <c r="AC74" i="15"/>
  <c r="AD46" i="16"/>
  <c r="AC46" i="16"/>
  <c r="AC76" i="16"/>
  <c r="U45" i="14"/>
  <c r="U74" i="14"/>
  <c r="T74" i="14"/>
  <c r="V74" i="14"/>
  <c r="U39" i="13"/>
  <c r="T39" i="13"/>
  <c r="S39" i="13"/>
  <c r="W43" i="12"/>
  <c r="T39" i="3"/>
  <c r="K74" i="8"/>
  <c r="O74" i="8"/>
  <c r="P74" i="8"/>
  <c r="U39" i="8"/>
  <c r="Q74" i="8"/>
  <c r="V39" i="8"/>
  <c r="N74" i="8"/>
  <c r="M74" i="8"/>
  <c r="L74" i="8"/>
  <c r="K83" i="4"/>
  <c r="M83" i="4"/>
  <c r="N83" i="4"/>
  <c r="L83" i="4"/>
  <c r="O83" i="4"/>
  <c r="Q83" i="4"/>
  <c r="R127" i="18"/>
  <c r="AU73" i="18"/>
  <c r="R128" i="18"/>
  <c r="Q127" i="18"/>
  <c r="U127" i="18"/>
  <c r="U128" i="18"/>
  <c r="P73" i="18"/>
  <c r="F167" i="15"/>
  <c r="E146" i="45"/>
  <c r="AQ65" i="18"/>
  <c r="B6" i="18"/>
  <c r="R83" i="4"/>
  <c r="R102" i="4"/>
  <c r="R105" i="4"/>
  <c r="F95" i="7"/>
  <c r="R94" i="7"/>
  <c r="R95" i="7"/>
  <c r="AQ49" i="18"/>
  <c r="AQ34" i="18"/>
  <c r="AQ71" i="18"/>
  <c r="AP22" i="18"/>
  <c r="AP34" i="18"/>
  <c r="AQ22" i="18"/>
  <c r="AP49" i="18"/>
  <c r="N164" i="15"/>
  <c r="N165" i="15"/>
  <c r="AP65" i="18"/>
  <c r="AR65" i="18"/>
  <c r="AR73" i="18"/>
  <c r="AR71" i="18"/>
  <c r="AP71" i="18"/>
  <c r="R164" i="15"/>
  <c r="R165" i="15"/>
  <c r="O156" i="18"/>
  <c r="Q156" i="18"/>
  <c r="V156" i="18"/>
  <c r="Q164" i="15"/>
  <c r="Q165" i="15"/>
  <c r="P164" i="15"/>
  <c r="P165" i="15"/>
  <c r="O164" i="15"/>
  <c r="O165" i="15"/>
  <c r="S156" i="18"/>
  <c r="U156" i="18"/>
  <c r="T156" i="18"/>
  <c r="R156" i="18"/>
  <c r="R95" i="13"/>
  <c r="Q114" i="12"/>
  <c r="Q115" i="12"/>
  <c r="P114" i="12"/>
  <c r="P115" i="12"/>
  <c r="J51" i="18"/>
  <c r="N51" i="18"/>
  <c r="M51" i="18"/>
  <c r="L51" i="18"/>
  <c r="K51" i="18"/>
  <c r="O113" i="12"/>
  <c r="N113" i="12"/>
  <c r="M113" i="12"/>
  <c r="K23" i="18"/>
  <c r="N98" i="3"/>
  <c r="N99" i="3"/>
  <c r="J23" i="18"/>
  <c r="M98" i="3"/>
  <c r="M99" i="3"/>
  <c r="M164" i="15"/>
  <c r="M165" i="15"/>
  <c r="L164" i="15"/>
  <c r="L165" i="15"/>
  <c r="O97" i="8"/>
  <c r="L97" i="8"/>
  <c r="M97" i="8"/>
  <c r="K97" i="8"/>
  <c r="P97" i="8"/>
  <c r="Q97" i="8"/>
  <c r="N97" i="8"/>
  <c r="Q101" i="4"/>
  <c r="Q105" i="4"/>
  <c r="N6" i="18"/>
  <c r="O99" i="4"/>
  <c r="O105" i="4"/>
  <c r="L6" i="18"/>
  <c r="P100" i="4"/>
  <c r="P105" i="4"/>
  <c r="M6" i="18"/>
  <c r="N98" i="4"/>
  <c r="N105" i="4"/>
  <c r="K6" i="18"/>
  <c r="M97" i="4"/>
  <c r="M105" i="4"/>
  <c r="J6" i="18"/>
  <c r="L96" i="4"/>
  <c r="L105" i="4"/>
  <c r="I6" i="18"/>
  <c r="K95" i="4"/>
  <c r="K105" i="4"/>
  <c r="H6" i="18"/>
  <c r="F132" i="14"/>
  <c r="F133" i="14"/>
  <c r="F97" i="8"/>
  <c r="J97" i="8"/>
  <c r="H97" i="8"/>
  <c r="G97" i="8"/>
  <c r="AD76" i="16"/>
  <c r="X43" i="12"/>
  <c r="U39" i="3"/>
  <c r="U40" i="3"/>
  <c r="AR129" i="18"/>
  <c r="P156" i="18"/>
  <c r="P127" i="18"/>
  <c r="AT127" i="18"/>
  <c r="AT128" i="18"/>
  <c r="AP73" i="18"/>
  <c r="AQ73" i="18"/>
  <c r="K98" i="8"/>
  <c r="AP6" i="18"/>
  <c r="AQ51" i="18"/>
  <c r="AP51" i="18"/>
  <c r="AQ23" i="18"/>
  <c r="AP23" i="18"/>
  <c r="AR127" i="18"/>
  <c r="AR128" i="18"/>
  <c r="O98" i="8"/>
  <c r="AQ6" i="18"/>
  <c r="L35" i="18"/>
  <c r="O114" i="12"/>
  <c r="O115" i="12"/>
  <c r="K35" i="18"/>
  <c r="N114" i="12"/>
  <c r="N115" i="12"/>
  <c r="J35" i="18"/>
  <c r="M114" i="12"/>
  <c r="M115" i="12"/>
  <c r="Q98" i="8"/>
  <c r="P98" i="8"/>
  <c r="H98" i="8"/>
  <c r="J98" i="8"/>
  <c r="G98" i="8"/>
  <c r="L98" i="8"/>
  <c r="F98" i="8"/>
  <c r="N98" i="8"/>
  <c r="I7" i="18"/>
  <c r="I127" i="18"/>
  <c r="H7" i="18"/>
  <c r="H127" i="18"/>
  <c r="M7" i="18"/>
  <c r="M156" i="18"/>
  <c r="J7" i="18"/>
  <c r="L7" i="18"/>
  <c r="K7" i="18"/>
  <c r="N7" i="18"/>
  <c r="N156" i="18"/>
  <c r="M98" i="8"/>
  <c r="I97" i="8"/>
  <c r="L47" i="12"/>
  <c r="K44" i="3"/>
  <c r="L43" i="3"/>
  <c r="K127" i="18"/>
  <c r="J127" i="18"/>
  <c r="L127" i="18"/>
  <c r="N127" i="18"/>
  <c r="M127" i="18"/>
  <c r="AP7" i="18"/>
  <c r="AQ35" i="18"/>
  <c r="AP35" i="18"/>
  <c r="H156" i="18"/>
  <c r="I156" i="18"/>
  <c r="J156" i="18"/>
  <c r="K156" i="18"/>
  <c r="L156" i="18"/>
  <c r="AQ7" i="18"/>
  <c r="I98" i="8"/>
  <c r="L46" i="12"/>
  <c r="L42" i="3"/>
  <c r="Q42" i="4"/>
  <c r="P42" i="4"/>
  <c r="O42" i="4"/>
  <c r="N42" i="4"/>
  <c r="M42" i="4"/>
  <c r="L42" i="4"/>
  <c r="K42" i="4"/>
  <c r="J42" i="4"/>
  <c r="I42" i="4"/>
  <c r="H42" i="4"/>
  <c r="F42" i="4"/>
  <c r="E42" i="4"/>
  <c r="G42" i="4"/>
  <c r="AQ127" i="18"/>
  <c r="AP127" i="18"/>
  <c r="AP128" i="18"/>
  <c r="Q160" i="18"/>
  <c r="AQ156" i="18"/>
  <c r="AP156" i="18"/>
  <c r="L106" i="4"/>
  <c r="G106" i="4"/>
  <c r="J106" i="4"/>
  <c r="F106" i="4"/>
  <c r="K106" i="4"/>
  <c r="K107" i="4"/>
  <c r="O106" i="4"/>
  <c r="O107" i="4"/>
  <c r="I106" i="4"/>
  <c r="I107" i="4"/>
  <c r="L107" i="4"/>
  <c r="J107" i="4"/>
  <c r="G107" i="4"/>
  <c r="F107" i="4"/>
  <c r="N106" i="4"/>
  <c r="H106" i="4"/>
  <c r="M106" i="4"/>
  <c r="Q106" i="4"/>
  <c r="P106" i="4"/>
  <c r="E106" i="4"/>
  <c r="V40" i="4"/>
  <c r="X40" i="4"/>
  <c r="U40" i="4"/>
  <c r="W40" i="4"/>
  <c r="V39" i="4"/>
  <c r="X39" i="4"/>
  <c r="U39" i="4"/>
  <c r="W39" i="4"/>
  <c r="T106" i="4"/>
  <c r="T107" i="4"/>
  <c r="R106" i="4"/>
  <c r="R107" i="4"/>
  <c r="S106" i="4"/>
  <c r="S107" i="4"/>
  <c r="N107" i="4"/>
  <c r="E107" i="4"/>
  <c r="H107" i="4"/>
  <c r="P107" i="4"/>
  <c r="Q107" i="4"/>
  <c r="M107" i="4"/>
  <c r="V41" i="4"/>
  <c r="X41" i="4"/>
  <c r="V38" i="4"/>
  <c r="X38" i="4"/>
  <c r="V37" i="4"/>
  <c r="X37" i="4"/>
  <c r="V36" i="4"/>
  <c r="X36" i="4"/>
  <c r="V35" i="4"/>
  <c r="X35" i="4"/>
  <c r="V34" i="4"/>
  <c r="X34" i="4"/>
  <c r="V32" i="4"/>
  <c r="X32" i="4"/>
  <c r="V31" i="4"/>
  <c r="X31" i="4"/>
  <c r="V30" i="4"/>
  <c r="X30" i="4"/>
  <c r="V29" i="4"/>
  <c r="X29" i="4"/>
  <c r="V28" i="4"/>
  <c r="X28" i="4"/>
  <c r="V27" i="4"/>
  <c r="X27" i="4"/>
  <c r="V26" i="4"/>
  <c r="X26" i="4"/>
  <c r="V25" i="4"/>
  <c r="X25" i="4"/>
  <c r="V24" i="4"/>
  <c r="X24" i="4"/>
  <c r="V23" i="4"/>
  <c r="X23" i="4"/>
  <c r="V22" i="4"/>
  <c r="X22" i="4"/>
  <c r="V21" i="4"/>
  <c r="X21" i="4"/>
  <c r="V20" i="4"/>
  <c r="X20" i="4"/>
  <c r="V19" i="4"/>
  <c r="X19" i="4"/>
  <c r="V18" i="4"/>
  <c r="X18" i="4"/>
  <c r="V17" i="4"/>
  <c r="X17" i="4"/>
  <c r="V16" i="4"/>
  <c r="X16" i="4"/>
  <c r="V15" i="4"/>
  <c r="X15" i="4"/>
  <c r="V14" i="4"/>
  <c r="X14" i="4"/>
  <c r="V13" i="4"/>
  <c r="X13" i="4"/>
  <c r="V12" i="4"/>
  <c r="V10" i="4"/>
  <c r="X10" i="4"/>
  <c r="U41" i="4"/>
  <c r="W41" i="4"/>
  <c r="U38" i="4"/>
  <c r="W38" i="4"/>
  <c r="U37" i="4"/>
  <c r="W37" i="4"/>
  <c r="U36" i="4"/>
  <c r="W36" i="4"/>
  <c r="U35" i="4"/>
  <c r="W35" i="4"/>
  <c r="U34" i="4"/>
  <c r="W34" i="4"/>
  <c r="U32" i="4"/>
  <c r="W32" i="4"/>
  <c r="U31" i="4"/>
  <c r="W31" i="4"/>
  <c r="U30" i="4"/>
  <c r="W30" i="4"/>
  <c r="U29" i="4"/>
  <c r="W29" i="4"/>
  <c r="U28" i="4"/>
  <c r="W28" i="4"/>
  <c r="U27" i="4"/>
  <c r="W27" i="4"/>
  <c r="U26" i="4"/>
  <c r="W26" i="4"/>
  <c r="U25" i="4"/>
  <c r="W25" i="4"/>
  <c r="U24" i="4"/>
  <c r="W24" i="4"/>
  <c r="U23" i="4"/>
  <c r="W23" i="4"/>
  <c r="U22" i="4"/>
  <c r="W22" i="4"/>
  <c r="U21" i="4"/>
  <c r="W21" i="4"/>
  <c r="U20" i="4"/>
  <c r="W20" i="4"/>
  <c r="U19" i="4"/>
  <c r="W19" i="4"/>
  <c r="U18" i="4"/>
  <c r="W18" i="4"/>
  <c r="U17" i="4"/>
  <c r="W17" i="4"/>
  <c r="U16" i="4"/>
  <c r="W16" i="4"/>
  <c r="U15" i="4"/>
  <c r="W15" i="4"/>
  <c r="U14" i="4"/>
  <c r="W14" i="4"/>
  <c r="U13" i="4"/>
  <c r="W13" i="4"/>
  <c r="U12" i="4"/>
  <c r="U10" i="4"/>
  <c r="W10" i="4"/>
  <c r="X12" i="4"/>
  <c r="K45" i="4"/>
  <c r="V42" i="4"/>
  <c r="W12" i="4"/>
  <c r="W42" i="4"/>
  <c r="U42" i="4"/>
  <c r="K46" i="4"/>
  <c r="E159" i="18"/>
  <c r="Q159" i="18"/>
  <c r="X42" i="4"/>
  <c r="K47" i="4"/>
  <c r="L46" i="4"/>
  <c r="L45" i="4"/>
  <c r="K79" i="40"/>
  <c r="J194" i="40"/>
  <c r="J79" i="40"/>
  <c r="J195" i="40"/>
  <c r="M182" i="23"/>
  <c r="V9" i="18"/>
  <c r="M221" i="23"/>
  <c r="S221" i="23"/>
  <c r="S227" i="23"/>
  <c r="M227" i="23"/>
  <c r="S88" i="23"/>
  <c r="S94" i="23"/>
  <c r="AP9" i="18"/>
  <c r="AR9" i="18"/>
  <c r="T88" i="23"/>
  <c r="T94" i="23"/>
  <c r="M94" i="23"/>
  <c r="F94" i="23"/>
  <c r="O94" i="23"/>
  <c r="Q94" i="23"/>
  <c r="G94" i="23"/>
  <c r="H94" i="23"/>
  <c r="I94" i="23"/>
  <c r="P94" i="23"/>
  <c r="J94" i="23"/>
  <c r="K94" i="23"/>
  <c r="L94" i="23"/>
  <c r="N94" i="23"/>
  <c r="AN110" i="73" l="1"/>
  <c r="AM110" i="73"/>
  <c r="D33" i="78"/>
  <c r="N149" i="74"/>
  <c r="D9" i="78"/>
  <c r="G9" i="78" s="1"/>
  <c r="AI159" i="71"/>
  <c r="AG80" i="72"/>
  <c r="M40" i="72"/>
  <c r="O124" i="72"/>
  <c r="O40" i="72"/>
  <c r="P124" i="72"/>
  <c r="I128" i="72"/>
  <c r="Q40" i="72"/>
  <c r="G132" i="72"/>
  <c r="G135" i="72"/>
  <c r="Q136" i="72"/>
  <c r="K121" i="72"/>
  <c r="J128" i="72"/>
  <c r="Y40" i="72"/>
  <c r="F134" i="72"/>
  <c r="E134" i="72"/>
  <c r="G115" i="72"/>
  <c r="AH80" i="72"/>
  <c r="K128" i="72"/>
  <c r="Z40" i="72"/>
  <c r="R40" i="72"/>
  <c r="F135" i="72"/>
  <c r="I121" i="72"/>
  <c r="AM40" i="72"/>
  <c r="S40" i="72"/>
  <c r="H135" i="72"/>
  <c r="N115" i="72"/>
  <c r="J132" i="72"/>
  <c r="I132" i="72"/>
  <c r="W40" i="72"/>
  <c r="AA40" i="72"/>
  <c r="AK110" i="72"/>
  <c r="I135" i="72"/>
  <c r="E135" i="72"/>
  <c r="H124" i="72"/>
  <c r="AL40" i="72"/>
  <c r="T40" i="72"/>
  <c r="N127" i="72"/>
  <c r="J135" i="72"/>
  <c r="J40" i="72"/>
  <c r="AB40" i="72"/>
  <c r="AP40" i="72"/>
  <c r="K135" i="72"/>
  <c r="R128" i="72"/>
  <c r="O129" i="72"/>
  <c r="AN40" i="72"/>
  <c r="V40" i="72"/>
  <c r="L135" i="72"/>
  <c r="Q129" i="72"/>
  <c r="N121" i="72"/>
  <c r="X40" i="72"/>
  <c r="G129" i="72"/>
  <c r="N40" i="72"/>
  <c r="AD40" i="72"/>
  <c r="AD80" i="72"/>
  <c r="E120" i="72"/>
  <c r="J126" i="72"/>
  <c r="M135" i="72"/>
  <c r="I124" i="72"/>
  <c r="J121" i="72"/>
  <c r="AE40" i="72"/>
  <c r="AE80" i="72"/>
  <c r="AE110" i="72" s="1"/>
  <c r="O81" i="72"/>
  <c r="O110" i="72" s="1"/>
  <c r="N135" i="72"/>
  <c r="J124" i="72"/>
  <c r="J115" i="72"/>
  <c r="AF40" i="72"/>
  <c r="L81" i="72"/>
  <c r="AK81" i="72"/>
  <c r="AF80" i="72"/>
  <c r="N120" i="72"/>
  <c r="L126" i="72"/>
  <c r="R135" i="72"/>
  <c r="AP110" i="72"/>
  <c r="W110" i="72"/>
  <c r="S110" i="72"/>
  <c r="E123" i="72"/>
  <c r="J80" i="72"/>
  <c r="J110" i="72" s="1"/>
  <c r="O115" i="72"/>
  <c r="F119" i="72"/>
  <c r="P120" i="72"/>
  <c r="H123" i="72"/>
  <c r="Q124" i="72"/>
  <c r="M126" i="72"/>
  <c r="P127" i="72"/>
  <c r="F132" i="72"/>
  <c r="E136" i="72"/>
  <c r="R137" i="72"/>
  <c r="Z80" i="72"/>
  <c r="Z110" i="72" s="1"/>
  <c r="M83" i="72"/>
  <c r="K87" i="72"/>
  <c r="K110" i="72" s="1"/>
  <c r="I123" i="72"/>
  <c r="E115" i="72"/>
  <c r="P123" i="72"/>
  <c r="N132" i="72"/>
  <c r="F136" i="72"/>
  <c r="E137" i="72"/>
  <c r="H115" i="72"/>
  <c r="Q123" i="72"/>
  <c r="O132" i="72"/>
  <c r="J134" i="72"/>
  <c r="G136" i="72"/>
  <c r="F137" i="72"/>
  <c r="I115" i="72"/>
  <c r="R123" i="72"/>
  <c r="P132" i="72"/>
  <c r="K134" i="72"/>
  <c r="H136" i="72"/>
  <c r="L137" i="72"/>
  <c r="Q137" i="72"/>
  <c r="U40" i="72"/>
  <c r="G137" i="72"/>
  <c r="P115" i="72"/>
  <c r="Q132" i="72"/>
  <c r="L134" i="72"/>
  <c r="I136" i="72"/>
  <c r="M115" i="72"/>
  <c r="L121" i="72"/>
  <c r="H137" i="72"/>
  <c r="Q115" i="72"/>
  <c r="F120" i="72"/>
  <c r="M125" i="72"/>
  <c r="H131" i="72"/>
  <c r="R132" i="72"/>
  <c r="M134" i="72"/>
  <c r="J136" i="72"/>
  <c r="H134" i="72"/>
  <c r="G134" i="72"/>
  <c r="P40" i="72"/>
  <c r="L123" i="72"/>
  <c r="N137" i="72"/>
  <c r="I137" i="72"/>
  <c r="L128" i="72"/>
  <c r="J118" i="72"/>
  <c r="G120" i="72"/>
  <c r="N125" i="72"/>
  <c r="I131" i="72"/>
  <c r="N134" i="72"/>
  <c r="K136" i="72"/>
  <c r="M137" i="72"/>
  <c r="Q128" i="72"/>
  <c r="J137" i="72"/>
  <c r="M128" i="72"/>
  <c r="K118" i="72"/>
  <c r="H120" i="72"/>
  <c r="M124" i="72"/>
  <c r="P131" i="72"/>
  <c r="O134" i="72"/>
  <c r="L136" i="72"/>
  <c r="L132" i="72"/>
  <c r="K132" i="72"/>
  <c r="E125" i="72"/>
  <c r="P121" i="72"/>
  <c r="H132" i="72"/>
  <c r="K137" i="72"/>
  <c r="E131" i="72"/>
  <c r="O125" i="72"/>
  <c r="N128" i="72"/>
  <c r="L118" i="72"/>
  <c r="I120" i="72"/>
  <c r="Q131" i="72"/>
  <c r="P134" i="72"/>
  <c r="O135" i="72"/>
  <c r="M136" i="72"/>
  <c r="N131" i="72"/>
  <c r="M131" i="72"/>
  <c r="M121" i="72"/>
  <c r="R120" i="72"/>
  <c r="G125" i="72"/>
  <c r="J131" i="72"/>
  <c r="F131" i="72"/>
  <c r="P125" i="72"/>
  <c r="O128" i="72"/>
  <c r="M118" i="72"/>
  <c r="J120" i="72"/>
  <c r="E124" i="72"/>
  <c r="R131" i="72"/>
  <c r="Q134" i="72"/>
  <c r="P135" i="72"/>
  <c r="N136" i="72"/>
  <c r="F118" i="72"/>
  <c r="G121" i="72"/>
  <c r="P128" i="72"/>
  <c r="P118" i="72"/>
  <c r="K120" i="72"/>
  <c r="F124" i="72"/>
  <c r="H127" i="72"/>
  <c r="L129" i="72"/>
  <c r="O136" i="72"/>
  <c r="K123" i="72"/>
  <c r="F125" i="72"/>
  <c r="R125" i="72"/>
  <c r="Q125" i="72"/>
  <c r="L120" i="72"/>
  <c r="G124" i="72"/>
  <c r="K127" i="72"/>
  <c r="P136" i="72"/>
  <c r="G123" i="72"/>
  <c r="F123" i="72"/>
  <c r="H121" i="72"/>
  <c r="M127" i="72"/>
  <c r="P113" i="75"/>
  <c r="K113" i="75"/>
  <c r="K125" i="75"/>
  <c r="AA135" i="75"/>
  <c r="F41" i="75"/>
  <c r="F112" i="75" s="1"/>
  <c r="AB138" i="75"/>
  <c r="V138" i="75"/>
  <c r="V125" i="75"/>
  <c r="L125" i="75"/>
  <c r="O129" i="75"/>
  <c r="W132" i="75"/>
  <c r="AE138" i="75"/>
  <c r="I122" i="75"/>
  <c r="Z138" i="75"/>
  <c r="U122" i="75"/>
  <c r="U125" i="75"/>
  <c r="R129" i="75"/>
  <c r="L146" i="75"/>
  <c r="M125" i="75"/>
  <c r="S129" i="75"/>
  <c r="X132" i="75"/>
  <c r="J133" i="75"/>
  <c r="AC133" i="75"/>
  <c r="P138" i="75"/>
  <c r="AC122" i="75"/>
  <c r="G41" i="75"/>
  <c r="G112" i="75" s="1"/>
  <c r="G113" i="75" s="1"/>
  <c r="T125" i="75"/>
  <c r="N125" i="75"/>
  <c r="T129" i="75"/>
  <c r="Y132" i="75"/>
  <c r="K133" i="75"/>
  <c r="AD133" i="75"/>
  <c r="L135" i="75"/>
  <c r="AF138" i="75"/>
  <c r="V122" i="75"/>
  <c r="AA120" i="75"/>
  <c r="O125" i="75"/>
  <c r="U129" i="75"/>
  <c r="Z132" i="75"/>
  <c r="L133" i="75"/>
  <c r="AE133" i="75"/>
  <c r="AC138" i="75"/>
  <c r="H138" i="75"/>
  <c r="L122" i="75"/>
  <c r="N135" i="75"/>
  <c r="O138" i="75"/>
  <c r="E122" i="75"/>
  <c r="AC113" i="75"/>
  <c r="W123" i="75"/>
  <c r="Z136" i="75"/>
  <c r="AB120" i="75"/>
  <c r="S125" i="75"/>
  <c r="V129" i="75"/>
  <c r="AA132" i="75"/>
  <c r="M133" i="75"/>
  <c r="I136" i="75"/>
  <c r="W138" i="75"/>
  <c r="S135" i="75"/>
  <c r="T122" i="75"/>
  <c r="T149" i="75" s="1"/>
  <c r="Q138" i="75"/>
  <c r="J122" i="75"/>
  <c r="W125" i="75"/>
  <c r="W129" i="75"/>
  <c r="AB132" i="75"/>
  <c r="N133" i="75"/>
  <c r="J136" i="75"/>
  <c r="N41" i="75"/>
  <c r="M119" i="75"/>
  <c r="G119" i="75"/>
  <c r="O119" i="75"/>
  <c r="Z146" i="75"/>
  <c r="T135" i="75"/>
  <c r="N123" i="75"/>
  <c r="N146" i="75"/>
  <c r="R138" i="75"/>
  <c r="AD122" i="75"/>
  <c r="V119" i="75"/>
  <c r="L41" i="75"/>
  <c r="I138" i="75"/>
  <c r="X125" i="75"/>
  <c r="E129" i="75"/>
  <c r="X129" i="75"/>
  <c r="AC132" i="75"/>
  <c r="O133" i="75"/>
  <c r="K136" i="75"/>
  <c r="AF129" i="75"/>
  <c r="L120" i="75"/>
  <c r="J120" i="75"/>
  <c r="F138" i="75"/>
  <c r="W139" i="75"/>
  <c r="AA119" i="75"/>
  <c r="AA149" i="75" s="1"/>
  <c r="Q119" i="75"/>
  <c r="W146" i="75"/>
  <c r="M135" i="75"/>
  <c r="AC123" i="75"/>
  <c r="AD138" i="75"/>
  <c r="AE122" i="75"/>
  <c r="Y125" i="75"/>
  <c r="F129" i="75"/>
  <c r="Y129" i="75"/>
  <c r="AD132" i="75"/>
  <c r="S133" i="75"/>
  <c r="L136" i="75"/>
  <c r="J137" i="75"/>
  <c r="AC137" i="75"/>
  <c r="F140" i="75"/>
  <c r="H141" i="75"/>
  <c r="AA141" i="75"/>
  <c r="P129" i="75"/>
  <c r="U136" i="75"/>
  <c r="Y123" i="75"/>
  <c r="AC135" i="75"/>
  <c r="H139" i="75"/>
  <c r="H119" i="75"/>
  <c r="R119" i="75"/>
  <c r="G146" i="75"/>
  <c r="L126" i="75"/>
  <c r="U135" i="75"/>
  <c r="S123" i="75"/>
  <c r="L138" i="75"/>
  <c r="V130" i="75"/>
  <c r="X122" i="75"/>
  <c r="P122" i="75"/>
  <c r="S139" i="75"/>
  <c r="H130" i="75"/>
  <c r="Z125" i="75"/>
  <c r="G129" i="75"/>
  <c r="Z129" i="75"/>
  <c r="T133" i="75"/>
  <c r="M136" i="75"/>
  <c r="K137" i="75"/>
  <c r="AD137" i="75"/>
  <c r="S140" i="75"/>
  <c r="I141" i="75"/>
  <c r="AB141" i="75"/>
  <c r="AF125" i="75"/>
  <c r="F136" i="75"/>
  <c r="X136" i="75"/>
  <c r="M122" i="75"/>
  <c r="K119" i="75"/>
  <c r="AB139" i="75"/>
  <c r="AB119" i="75"/>
  <c r="AA146" i="75"/>
  <c r="M126" i="75"/>
  <c r="K135" i="75"/>
  <c r="AB123" i="75"/>
  <c r="N138" i="75"/>
  <c r="F122" i="75"/>
  <c r="AF122" i="75"/>
  <c r="M82" i="75"/>
  <c r="M113" i="75" s="1"/>
  <c r="X138" i="75"/>
  <c r="N119" i="75"/>
  <c r="H120" i="75"/>
  <c r="E125" i="75"/>
  <c r="AA125" i="75"/>
  <c r="H129" i="75"/>
  <c r="AA129" i="75"/>
  <c r="U133" i="75"/>
  <c r="N136" i="75"/>
  <c r="P125" i="75"/>
  <c r="AC120" i="75"/>
  <c r="T132" i="75"/>
  <c r="N132" i="75"/>
  <c r="I139" i="75"/>
  <c r="P139" i="75"/>
  <c r="W119" i="75"/>
  <c r="U146" i="75"/>
  <c r="N126" i="75"/>
  <c r="V135" i="75"/>
  <c r="I123" i="75"/>
  <c r="S138" i="75"/>
  <c r="X130" i="75"/>
  <c r="Z122" i="75"/>
  <c r="O122" i="75"/>
  <c r="E135" i="75"/>
  <c r="F125" i="75"/>
  <c r="AB125" i="75"/>
  <c r="M128" i="75"/>
  <c r="I129" i="75"/>
  <c r="AB129" i="75"/>
  <c r="E132" i="75"/>
  <c r="V133" i="75"/>
  <c r="S136" i="75"/>
  <c r="M137" i="75"/>
  <c r="U140" i="75"/>
  <c r="K141" i="75"/>
  <c r="AD141" i="75"/>
  <c r="P41" i="75"/>
  <c r="I120" i="75"/>
  <c r="N139" i="75"/>
  <c r="AB135" i="75"/>
  <c r="AF139" i="75"/>
  <c r="E119" i="75"/>
  <c r="S122" i="75"/>
  <c r="H146" i="75"/>
  <c r="AB126" i="75"/>
  <c r="K139" i="75"/>
  <c r="AE135" i="75"/>
  <c r="K123" i="75"/>
  <c r="T138" i="75"/>
  <c r="S130" i="75"/>
  <c r="G122" i="75"/>
  <c r="Q122" i="75"/>
  <c r="I146" i="75"/>
  <c r="G138" i="75"/>
  <c r="AA123" i="75"/>
  <c r="G125" i="75"/>
  <c r="AC125" i="75"/>
  <c r="N128" i="75"/>
  <c r="J129" i="75"/>
  <c r="AC129" i="75"/>
  <c r="F132" i="75"/>
  <c r="W133" i="75"/>
  <c r="T136" i="75"/>
  <c r="N137" i="75"/>
  <c r="V140" i="75"/>
  <c r="L141" i="75"/>
  <c r="AE141" i="75"/>
  <c r="P136" i="75"/>
  <c r="I130" i="75"/>
  <c r="AE139" i="75"/>
  <c r="Z119" i="75"/>
  <c r="AB146" i="75"/>
  <c r="AC126" i="75"/>
  <c r="P135" i="75"/>
  <c r="T123" i="75"/>
  <c r="M138" i="75"/>
  <c r="E130" i="75"/>
  <c r="AA122" i="75"/>
  <c r="R122" i="75"/>
  <c r="AC139" i="75"/>
  <c r="J130" i="75"/>
  <c r="Y121" i="75"/>
  <c r="Y149" i="75" s="1"/>
  <c r="O121" i="75"/>
  <c r="M124" i="75"/>
  <c r="H125" i="75"/>
  <c r="AD125" i="75"/>
  <c r="S128" i="75"/>
  <c r="K129" i="75"/>
  <c r="AD129" i="75"/>
  <c r="G132" i="75"/>
  <c r="E133" i="75"/>
  <c r="X133" i="75"/>
  <c r="X135" i="75"/>
  <c r="AC136" i="75"/>
  <c r="O137" i="75"/>
  <c r="W140" i="75"/>
  <c r="M141" i="75"/>
  <c r="Q133" i="75"/>
  <c r="K132" i="75"/>
  <c r="AA136" i="75"/>
  <c r="AF136" i="75"/>
  <c r="N120" i="75"/>
  <c r="P120" i="75"/>
  <c r="Y126" i="75"/>
  <c r="V139" i="75"/>
  <c r="Q139" i="75"/>
  <c r="I119" i="75"/>
  <c r="AC130" i="75"/>
  <c r="O146" i="75"/>
  <c r="K126" i="75"/>
  <c r="J139" i="75"/>
  <c r="AF135" i="75"/>
  <c r="P123" i="75"/>
  <c r="U138" i="75"/>
  <c r="Y130" i="75"/>
  <c r="H122" i="75"/>
  <c r="K146" i="75"/>
  <c r="Y138" i="75"/>
  <c r="Z126" i="75"/>
  <c r="E138" i="75"/>
  <c r="F121" i="75"/>
  <c r="N121" i="75"/>
  <c r="L124" i="75"/>
  <c r="I125" i="75"/>
  <c r="AE125" i="75"/>
  <c r="T128" i="75"/>
  <c r="L129" i="75"/>
  <c r="AE129" i="75"/>
  <c r="H132" i="75"/>
  <c r="F133" i="75"/>
  <c r="Y133" i="75"/>
  <c r="Y135" i="75"/>
  <c r="AD136" i="75"/>
  <c r="S137" i="75"/>
  <c r="X140" i="75"/>
  <c r="N141" i="75"/>
  <c r="Q129" i="75"/>
  <c r="AB136" i="75"/>
  <c r="G136" i="75"/>
  <c r="AF120" i="75"/>
  <c r="F123" i="75"/>
  <c r="X139" i="75"/>
  <c r="N122" i="75"/>
  <c r="AE146" i="75"/>
  <c r="S126" i="75"/>
  <c r="Q135" i="75"/>
  <c r="AF123" i="75"/>
  <c r="J138" i="75"/>
  <c r="F135" i="75"/>
  <c r="R125" i="75"/>
  <c r="G133" i="75"/>
  <c r="D34" i="78"/>
  <c r="AH175" i="75"/>
  <c r="H33" i="78"/>
  <c r="I33" i="78" s="1"/>
  <c r="G33" i="78"/>
  <c r="M149" i="74"/>
  <c r="F9" i="78"/>
  <c r="C36" i="60"/>
  <c r="L149" i="74"/>
  <c r="L113" i="74"/>
  <c r="O113" i="74"/>
  <c r="L168" i="73"/>
  <c r="K149" i="74"/>
  <c r="Y127" i="75"/>
  <c r="O127" i="75"/>
  <c r="AD113" i="74"/>
  <c r="T113" i="74"/>
  <c r="Q113" i="74"/>
  <c r="W113" i="74"/>
  <c r="S113" i="74"/>
  <c r="H113" i="74"/>
  <c r="U113" i="74"/>
  <c r="I113" i="74"/>
  <c r="V113" i="74"/>
  <c r="J113" i="74"/>
  <c r="X113" i="74"/>
  <c r="Y113" i="74"/>
  <c r="Z113" i="74"/>
  <c r="K113" i="74"/>
  <c r="AA113" i="74"/>
  <c r="AB113" i="74"/>
  <c r="N113" i="74"/>
  <c r="E113" i="74"/>
  <c r="E179" i="74" s="1"/>
  <c r="R113" i="74"/>
  <c r="E182" i="74"/>
  <c r="F179" i="74"/>
  <c r="G179" i="74" s="1"/>
  <c r="J125" i="74"/>
  <c r="T125" i="74"/>
  <c r="T149" i="74" s="1"/>
  <c r="AN110" i="72"/>
  <c r="AL110" i="72"/>
  <c r="AI110" i="72"/>
  <c r="Q110" i="72"/>
  <c r="N110" i="72"/>
  <c r="P110" i="72"/>
  <c r="S127" i="75"/>
  <c r="U127" i="75"/>
  <c r="K127" i="75"/>
  <c r="F127" i="75"/>
  <c r="AB127" i="75"/>
  <c r="Z127" i="75"/>
  <c r="G127" i="75"/>
  <c r="AE127" i="75"/>
  <c r="Q127" i="75"/>
  <c r="P127" i="75"/>
  <c r="L127" i="75"/>
  <c r="L149" i="75" s="1"/>
  <c r="AD127" i="75"/>
  <c r="AF127" i="75"/>
  <c r="N127" i="75"/>
  <c r="R127" i="75"/>
  <c r="AA127" i="75"/>
  <c r="T127" i="75"/>
  <c r="T113" i="75"/>
  <c r="W127" i="75"/>
  <c r="M127" i="75"/>
  <c r="X127" i="75"/>
  <c r="AE113" i="75"/>
  <c r="V127" i="75"/>
  <c r="AC127" i="75"/>
  <c r="E127" i="75"/>
  <c r="N149" i="66"/>
  <c r="P149" i="66"/>
  <c r="Q149" i="66"/>
  <c r="N145" i="68"/>
  <c r="O145" i="68"/>
  <c r="J149" i="74"/>
  <c r="K172" i="77"/>
  <c r="L169" i="77"/>
  <c r="L173" i="77" s="1"/>
  <c r="M170" i="77"/>
  <c r="P110" i="73"/>
  <c r="AE110" i="73"/>
  <c r="X145" i="73"/>
  <c r="AD145" i="73"/>
  <c r="O145" i="73"/>
  <c r="U145" i="73"/>
  <c r="AJ145" i="73"/>
  <c r="AR145" i="73"/>
  <c r="O110" i="73"/>
  <c r="AJ110" i="73"/>
  <c r="M110" i="73"/>
  <c r="S110" i="73"/>
  <c r="Z113" i="75"/>
  <c r="AF113" i="75"/>
  <c r="R113" i="75"/>
  <c r="S113" i="75"/>
  <c r="E113" i="75"/>
  <c r="E180" i="75" s="1"/>
  <c r="E184" i="75" s="1"/>
  <c r="U113" i="75"/>
  <c r="F113" i="75"/>
  <c r="V113" i="75"/>
  <c r="W113" i="75"/>
  <c r="H113" i="75"/>
  <c r="X113" i="75"/>
  <c r="I113" i="75"/>
  <c r="Y113" i="75"/>
  <c r="J113" i="75"/>
  <c r="AA113" i="75"/>
  <c r="L113" i="75"/>
  <c r="AB113" i="75"/>
  <c r="N113" i="75"/>
  <c r="AD113" i="75"/>
  <c r="O113" i="75"/>
  <c r="H127" i="75"/>
  <c r="I127" i="75"/>
  <c r="D10" i="42"/>
  <c r="F10" i="42" s="1"/>
  <c r="N110" i="73"/>
  <c r="AF126" i="75"/>
  <c r="W126" i="75"/>
  <c r="O126" i="75"/>
  <c r="O149" i="75" s="1"/>
  <c r="U126" i="75"/>
  <c r="U149" i="75" s="1"/>
  <c r="Q126" i="75"/>
  <c r="J126" i="75"/>
  <c r="AE126" i="75"/>
  <c r="AD126" i="75"/>
  <c r="R126" i="75"/>
  <c r="V126" i="75"/>
  <c r="E171" i="68"/>
  <c r="E172" i="68"/>
  <c r="F168" i="68"/>
  <c r="I149" i="74"/>
  <c r="AC110" i="73"/>
  <c r="W110" i="73"/>
  <c r="X110" i="73"/>
  <c r="AG110" i="73"/>
  <c r="AR110" i="73"/>
  <c r="AK110" i="73"/>
  <c r="Y110" i="73"/>
  <c r="K110" i="73"/>
  <c r="Q110" i="73"/>
  <c r="AA110" i="73"/>
  <c r="AB110" i="73"/>
  <c r="J110" i="73"/>
  <c r="AI110" i="73"/>
  <c r="U110" i="73"/>
  <c r="H145" i="73"/>
  <c r="AS145" i="73"/>
  <c r="T145" i="73"/>
  <c r="AL145" i="73"/>
  <c r="AC145" i="73"/>
  <c r="AQ110" i="73"/>
  <c r="F110" i="73"/>
  <c r="AH110" i="73"/>
  <c r="L110" i="73"/>
  <c r="I110" i="73"/>
  <c r="AL110" i="73"/>
  <c r="V145" i="73"/>
  <c r="W145" i="73"/>
  <c r="K145" i="73"/>
  <c r="AO110" i="73"/>
  <c r="G110" i="73"/>
  <c r="AH145" i="73"/>
  <c r="M117" i="73"/>
  <c r="M145" i="73" s="1"/>
  <c r="M157" i="73" s="1"/>
  <c r="M163" i="73" s="1"/>
  <c r="F4" i="42" s="1"/>
  <c r="Y117" i="73"/>
  <c r="Y145" i="73" s="1"/>
  <c r="AO118" i="73"/>
  <c r="AO145" i="73" s="1"/>
  <c r="AM118" i="73"/>
  <c r="AM145" i="73" s="1"/>
  <c r="S118" i="73"/>
  <c r="S145" i="73" s="1"/>
  <c r="N115" i="73"/>
  <c r="N145" i="73" s="1"/>
  <c r="G115" i="73"/>
  <c r="G145" i="73" s="1"/>
  <c r="AB115" i="73"/>
  <c r="AB145" i="73" s="1"/>
  <c r="F117" i="73"/>
  <c r="F145" i="73" s="1"/>
  <c r="AI118" i="73"/>
  <c r="AI145" i="73" s="1"/>
  <c r="R118" i="73"/>
  <c r="R145" i="73" s="1"/>
  <c r="AK117" i="73"/>
  <c r="E115" i="73"/>
  <c r="P117" i="73"/>
  <c r="P145" i="73" s="1"/>
  <c r="AF110" i="73"/>
  <c r="AN145" i="73"/>
  <c r="E145" i="73"/>
  <c r="Q145" i="73"/>
  <c r="AE145" i="73"/>
  <c r="AQ145" i="73"/>
  <c r="Z110" i="73"/>
  <c r="AF145" i="73"/>
  <c r="AH117" i="73"/>
  <c r="AK145" i="73"/>
  <c r="AB117" i="73"/>
  <c r="I117" i="73"/>
  <c r="I145" i="73" s="1"/>
  <c r="AP117" i="73"/>
  <c r="AP145" i="73" s="1"/>
  <c r="AG115" i="73"/>
  <c r="AG145" i="73" s="1"/>
  <c r="J115" i="73"/>
  <c r="J145" i="73" s="1"/>
  <c r="L115" i="73"/>
  <c r="L145" i="73" s="1"/>
  <c r="AA115" i="73"/>
  <c r="AA145" i="73" s="1"/>
  <c r="E110" i="73"/>
  <c r="T110" i="73"/>
  <c r="AD110" i="73"/>
  <c r="AP110" i="73"/>
  <c r="R110" i="73"/>
  <c r="V110" i="73"/>
  <c r="K93" i="71"/>
  <c r="V93" i="71"/>
  <c r="P126" i="71"/>
  <c r="M93" i="71"/>
  <c r="W93" i="71"/>
  <c r="S126" i="71"/>
  <c r="N93" i="71"/>
  <c r="Y93" i="71"/>
  <c r="R126" i="71"/>
  <c r="T126" i="71"/>
  <c r="U93" i="71"/>
  <c r="O93" i="71"/>
  <c r="AC93" i="71"/>
  <c r="V126" i="71"/>
  <c r="P93" i="71"/>
  <c r="AD93" i="71"/>
  <c r="L126" i="71"/>
  <c r="W126" i="71"/>
  <c r="G93" i="71"/>
  <c r="Q93" i="71"/>
  <c r="M126" i="71"/>
  <c r="I93" i="71"/>
  <c r="R93" i="71"/>
  <c r="N126" i="71"/>
  <c r="J93" i="71"/>
  <c r="S92" i="71"/>
  <c r="T92" i="71"/>
  <c r="Q92" i="71"/>
  <c r="V92" i="71"/>
  <c r="O125" i="71"/>
  <c r="Y92" i="71"/>
  <c r="N92" i="71"/>
  <c r="Z125" i="71"/>
  <c r="O92" i="71"/>
  <c r="AA125" i="71"/>
  <c r="P92" i="71"/>
  <c r="M145" i="68"/>
  <c r="O149" i="66"/>
  <c r="H149" i="74"/>
  <c r="D8" i="42"/>
  <c r="F8" i="42" s="1"/>
  <c r="Q113" i="75"/>
  <c r="H110" i="73"/>
  <c r="AC110" i="71"/>
  <c r="P77" i="71"/>
  <c r="X110" i="71"/>
  <c r="Z110" i="71"/>
  <c r="F110" i="71"/>
  <c r="W110" i="71"/>
  <c r="O110" i="71"/>
  <c r="G165" i="71"/>
  <c r="H165" i="71" s="1"/>
  <c r="I165" i="71" s="1"/>
  <c r="J165" i="71" s="1"/>
  <c r="K165" i="71" s="1"/>
  <c r="L165" i="71" s="1"/>
  <c r="M165" i="71" s="1"/>
  <c r="N165" i="71" s="1"/>
  <c r="P165" i="71" s="1"/>
  <c r="D2" i="42"/>
  <c r="E2" i="42" s="1"/>
  <c r="C12" i="42"/>
  <c r="I168" i="73"/>
  <c r="K169" i="68"/>
  <c r="F181" i="75"/>
  <c r="H180" i="66"/>
  <c r="G182" i="66"/>
  <c r="G183" i="66"/>
  <c r="E183" i="66"/>
  <c r="F180" i="74"/>
  <c r="E183" i="74"/>
  <c r="G180" i="74"/>
  <c r="N153" i="65"/>
  <c r="M155" i="65"/>
  <c r="M156" i="65"/>
  <c r="G77" i="71"/>
  <c r="X77" i="71"/>
  <c r="AC77" i="71"/>
  <c r="AB77" i="71"/>
  <c r="H77" i="71"/>
  <c r="AB110" i="71"/>
  <c r="L77" i="71"/>
  <c r="AD110" i="71"/>
  <c r="Q77" i="71"/>
  <c r="L110" i="71"/>
  <c r="AA110" i="71"/>
  <c r="N110" i="71"/>
  <c r="S77" i="71"/>
  <c r="I110" i="71"/>
  <c r="U110" i="71"/>
  <c r="U137" i="71" s="1"/>
  <c r="Y110" i="71"/>
  <c r="H110" i="71"/>
  <c r="O77" i="71"/>
  <c r="F77" i="71"/>
  <c r="I77" i="71"/>
  <c r="T77" i="71"/>
  <c r="K77" i="71"/>
  <c r="AA77" i="71"/>
  <c r="V77" i="71"/>
  <c r="K110" i="71"/>
  <c r="M110" i="71"/>
  <c r="R77" i="71"/>
  <c r="Y77" i="71"/>
  <c r="G110" i="71"/>
  <c r="M77" i="71"/>
  <c r="N77" i="71"/>
  <c r="W77" i="71"/>
  <c r="P110" i="71"/>
  <c r="Z77" i="71"/>
  <c r="Z104" i="71" s="1"/>
  <c r="J110" i="71"/>
  <c r="U77" i="71"/>
  <c r="T110" i="71"/>
  <c r="R110" i="71"/>
  <c r="N179" i="66"/>
  <c r="M149" i="66"/>
  <c r="F149" i="74"/>
  <c r="H119" i="72"/>
  <c r="AJ110" i="72"/>
  <c r="I119" i="72"/>
  <c r="U110" i="72"/>
  <c r="J119" i="72"/>
  <c r="K119" i="72"/>
  <c r="L119" i="72"/>
  <c r="M119" i="72"/>
  <c r="N119" i="72"/>
  <c r="O119" i="72"/>
  <c r="P119" i="72"/>
  <c r="Q119" i="72"/>
  <c r="R119" i="72"/>
  <c r="E119" i="72"/>
  <c r="H110" i="72"/>
  <c r="I110" i="72"/>
  <c r="K117" i="72"/>
  <c r="L117" i="72"/>
  <c r="AD110" i="72"/>
  <c r="AM110" i="72"/>
  <c r="AO110" i="72"/>
  <c r="R121" i="72"/>
  <c r="E121" i="72"/>
  <c r="I116" i="72"/>
  <c r="Y110" i="72"/>
  <c r="N116" i="72"/>
  <c r="H116" i="72"/>
  <c r="O116" i="72"/>
  <c r="P116" i="72"/>
  <c r="K116" i="72"/>
  <c r="E110" i="72"/>
  <c r="E167" i="72" s="1"/>
  <c r="E170" i="72" s="1"/>
  <c r="T110" i="72"/>
  <c r="Q116" i="72"/>
  <c r="F110" i="72"/>
  <c r="AB110" i="72"/>
  <c r="AC110" i="72"/>
  <c r="R116" i="72"/>
  <c r="G110" i="72"/>
  <c r="M116" i="72"/>
  <c r="E116" i="72"/>
  <c r="L110" i="72"/>
  <c r="N118" i="72"/>
  <c r="M110" i="72"/>
  <c r="AF110" i="72"/>
  <c r="X110" i="72"/>
  <c r="O118" i="72"/>
  <c r="Q118" i="72"/>
  <c r="V110" i="72"/>
  <c r="AG110" i="72"/>
  <c r="AH110" i="72"/>
  <c r="F127" i="72"/>
  <c r="AA110" i="72"/>
  <c r="I127" i="72"/>
  <c r="J127" i="72"/>
  <c r="R110" i="72"/>
  <c r="R129" i="72"/>
  <c r="E129" i="72"/>
  <c r="F129" i="72"/>
  <c r="P129" i="72"/>
  <c r="K129" i="72"/>
  <c r="J129" i="72"/>
  <c r="M129" i="72"/>
  <c r="S145" i="53"/>
  <c r="K145" i="68"/>
  <c r="M117" i="71"/>
  <c r="AA117" i="71"/>
  <c r="AD117" i="71"/>
  <c r="J117" i="71"/>
  <c r="N117" i="71"/>
  <c r="V117" i="71"/>
  <c r="F117" i="71"/>
  <c r="Q117" i="71"/>
  <c r="L84" i="71"/>
  <c r="M84" i="71"/>
  <c r="V84" i="71"/>
  <c r="O84" i="71"/>
  <c r="G84" i="71"/>
  <c r="W84" i="71"/>
  <c r="Y84" i="71"/>
  <c r="R117" i="71"/>
  <c r="K84" i="71"/>
  <c r="J84" i="71"/>
  <c r="U84" i="71"/>
  <c r="S117" i="71"/>
  <c r="Z84" i="71"/>
  <c r="T117" i="71"/>
  <c r="H117" i="71"/>
  <c r="X117" i="71"/>
  <c r="K89" i="71"/>
  <c r="Y89" i="71"/>
  <c r="AA89" i="71"/>
  <c r="AB89" i="71"/>
  <c r="N122" i="71"/>
  <c r="N89" i="71"/>
  <c r="O122" i="71"/>
  <c r="AD89" i="71"/>
  <c r="AD104" i="71" s="1"/>
  <c r="P122" i="71"/>
  <c r="P89" i="71"/>
  <c r="U89" i="71"/>
  <c r="Z89" i="71"/>
  <c r="R89" i="71"/>
  <c r="G89" i="71"/>
  <c r="W89" i="71"/>
  <c r="H89" i="71"/>
  <c r="L87" i="71"/>
  <c r="G120" i="71"/>
  <c r="H87" i="71"/>
  <c r="N120" i="71"/>
  <c r="V120" i="71"/>
  <c r="AC120" i="71"/>
  <c r="T120" i="71"/>
  <c r="AC87" i="71"/>
  <c r="V87" i="71"/>
  <c r="M120" i="71"/>
  <c r="Q87" i="71"/>
  <c r="M87" i="71"/>
  <c r="F87" i="71"/>
  <c r="P87" i="71"/>
  <c r="Y87" i="71"/>
  <c r="W87" i="71"/>
  <c r="P120" i="71"/>
  <c r="K87" i="71"/>
  <c r="I120" i="71"/>
  <c r="X120" i="71"/>
  <c r="L120" i="71"/>
  <c r="N87" i="71"/>
  <c r="AB120" i="71"/>
  <c r="K120" i="71"/>
  <c r="Z87" i="71"/>
  <c r="U120" i="71"/>
  <c r="Q120" i="71"/>
  <c r="H120" i="71"/>
  <c r="J87" i="71"/>
  <c r="X87" i="71"/>
  <c r="G87" i="71"/>
  <c r="O87" i="71"/>
  <c r="M86" i="71"/>
  <c r="I86" i="71"/>
  <c r="AB119" i="71"/>
  <c r="X86" i="71"/>
  <c r="AA86" i="71"/>
  <c r="Y86" i="71"/>
  <c r="I119" i="71"/>
  <c r="L119" i="71"/>
  <c r="Y119" i="71"/>
  <c r="AC119" i="71"/>
  <c r="F86" i="71"/>
  <c r="Q86" i="71"/>
  <c r="M119" i="71"/>
  <c r="V86" i="71"/>
  <c r="S86" i="71"/>
  <c r="T86" i="71"/>
  <c r="AD119" i="71"/>
  <c r="X119" i="71"/>
  <c r="V119" i="71"/>
  <c r="P119" i="71"/>
  <c r="W119" i="71"/>
  <c r="W86" i="71"/>
  <c r="R86" i="71"/>
  <c r="L86" i="71"/>
  <c r="AA119" i="71"/>
  <c r="N86" i="71"/>
  <c r="G86" i="71"/>
  <c r="P86" i="71"/>
  <c r="U86" i="71"/>
  <c r="AD118" i="71"/>
  <c r="N118" i="71"/>
  <c r="T118" i="71"/>
  <c r="X118" i="71"/>
  <c r="H118" i="71"/>
  <c r="I118" i="71"/>
  <c r="S84" i="71"/>
  <c r="W117" i="71"/>
  <c r="T84" i="71"/>
  <c r="X84" i="71"/>
  <c r="I117" i="71"/>
  <c r="N84" i="71"/>
  <c r="H84" i="71"/>
  <c r="I84" i="71"/>
  <c r="AA84" i="71"/>
  <c r="P84" i="71"/>
  <c r="AC116" i="71"/>
  <c r="L83" i="71"/>
  <c r="T83" i="71"/>
  <c r="N116" i="71"/>
  <c r="X83" i="71"/>
  <c r="U83" i="71"/>
  <c r="AD116" i="71"/>
  <c r="Y83" i="71"/>
  <c r="F116" i="71"/>
  <c r="R116" i="71"/>
  <c r="AA83" i="71"/>
  <c r="V83" i="71"/>
  <c r="Q116" i="71"/>
  <c r="V116" i="71"/>
  <c r="S116" i="71"/>
  <c r="F83" i="71"/>
  <c r="G116" i="71"/>
  <c r="T116" i="71"/>
  <c r="P116" i="71"/>
  <c r="W83" i="71"/>
  <c r="O83" i="71"/>
  <c r="AB83" i="71"/>
  <c r="P83" i="71"/>
  <c r="H83" i="71"/>
  <c r="AD81" i="71"/>
  <c r="V81" i="71"/>
  <c r="AA114" i="71"/>
  <c r="U114" i="71"/>
  <c r="G81" i="71"/>
  <c r="T114" i="71"/>
  <c r="Y114" i="71"/>
  <c r="W81" i="71"/>
  <c r="S114" i="71"/>
  <c r="F114" i="71"/>
  <c r="H81" i="71"/>
  <c r="R114" i="71"/>
  <c r="X114" i="71"/>
  <c r="G114" i="71"/>
  <c r="U81" i="71"/>
  <c r="X81" i="71"/>
  <c r="P114" i="71"/>
  <c r="AB81" i="71"/>
  <c r="M114" i="71"/>
  <c r="R81" i="71"/>
  <c r="I81" i="71"/>
  <c r="O114" i="71"/>
  <c r="M81" i="71"/>
  <c r="Y81" i="71"/>
  <c r="N114" i="71"/>
  <c r="W114" i="71"/>
  <c r="L81" i="71"/>
  <c r="S81" i="71"/>
  <c r="J81" i="71"/>
  <c r="L114" i="71"/>
  <c r="F81" i="71"/>
  <c r="AC81" i="71"/>
  <c r="Z81" i="71"/>
  <c r="K114" i="71"/>
  <c r="V114" i="71"/>
  <c r="K81" i="71"/>
  <c r="AD114" i="71"/>
  <c r="AA81" i="71"/>
  <c r="J114" i="71"/>
  <c r="O81" i="71"/>
  <c r="AB114" i="71"/>
  <c r="P81" i="71"/>
  <c r="I114" i="71"/>
  <c r="Q114" i="71"/>
  <c r="N81" i="71"/>
  <c r="H114" i="71"/>
  <c r="J80" i="71"/>
  <c r="R113" i="71"/>
  <c r="S113" i="71"/>
  <c r="G113" i="71"/>
  <c r="K80" i="71"/>
  <c r="L80" i="71"/>
  <c r="N80" i="71"/>
  <c r="X113" i="71"/>
  <c r="P113" i="71"/>
  <c r="F113" i="71"/>
  <c r="O80" i="71"/>
  <c r="AB113" i="71"/>
  <c r="T113" i="71"/>
  <c r="V113" i="71"/>
  <c r="O113" i="71"/>
  <c r="AD113" i="71"/>
  <c r="J79" i="71"/>
  <c r="S79" i="71"/>
  <c r="L79" i="71"/>
  <c r="U79" i="71"/>
  <c r="M79" i="71"/>
  <c r="K79" i="71"/>
  <c r="O79" i="71"/>
  <c r="G79" i="71"/>
  <c r="P79" i="71"/>
  <c r="V79" i="71"/>
  <c r="AC79" i="71"/>
  <c r="W79" i="71"/>
  <c r="X79" i="71"/>
  <c r="Y79" i="71"/>
  <c r="AB79" i="71"/>
  <c r="Q79" i="71"/>
  <c r="F79" i="71"/>
  <c r="T79" i="71"/>
  <c r="R79" i="71"/>
  <c r="AD79" i="71"/>
  <c r="N79" i="71"/>
  <c r="H79" i="71"/>
  <c r="Q111" i="71"/>
  <c r="Q110" i="71"/>
  <c r="S110" i="71"/>
  <c r="I76" i="71"/>
  <c r="H76" i="71"/>
  <c r="X76" i="71"/>
  <c r="K109" i="71"/>
  <c r="K137" i="71" s="1"/>
  <c r="S76" i="71"/>
  <c r="AA109" i="71"/>
  <c r="Q76" i="71"/>
  <c r="J109" i="71"/>
  <c r="J137" i="71" s="1"/>
  <c r="AB76" i="71"/>
  <c r="AA76" i="71"/>
  <c r="R76" i="71"/>
  <c r="N76" i="71"/>
  <c r="T76" i="71"/>
  <c r="AC109" i="71"/>
  <c r="W109" i="71"/>
  <c r="Q109" i="71"/>
  <c r="AB109" i="71"/>
  <c r="X109" i="71"/>
  <c r="W76" i="71"/>
  <c r="G109" i="71"/>
  <c r="L76" i="71"/>
  <c r="J76" i="71"/>
  <c r="Y109" i="71"/>
  <c r="V109" i="71"/>
  <c r="Z109" i="71"/>
  <c r="Z137" i="71" s="1"/>
  <c r="AD109" i="71"/>
  <c r="F109" i="71"/>
  <c r="T109" i="71"/>
  <c r="D4" i="42" l="1"/>
  <c r="E4" i="42" s="1"/>
  <c r="M168" i="73"/>
  <c r="AU163" i="73"/>
  <c r="AU145" i="73"/>
  <c r="H27" i="78"/>
  <c r="I27" i="78" s="1"/>
  <c r="F170" i="73"/>
  <c r="F167" i="73"/>
  <c r="N149" i="75"/>
  <c r="G10" i="42"/>
  <c r="Q145" i="72"/>
  <c r="G145" i="72"/>
  <c r="G162" i="72" s="1"/>
  <c r="N145" i="72"/>
  <c r="R145" i="72"/>
  <c r="O145" i="72"/>
  <c r="L145" i="72"/>
  <c r="E149" i="75"/>
  <c r="I149" i="75"/>
  <c r="AC149" i="75"/>
  <c r="H149" i="75"/>
  <c r="G149" i="75"/>
  <c r="Z149" i="75"/>
  <c r="X149" i="75"/>
  <c r="AB149" i="75"/>
  <c r="F149" i="75"/>
  <c r="P149" i="75"/>
  <c r="M149" i="75"/>
  <c r="J149" i="75"/>
  <c r="K149" i="75"/>
  <c r="S149" i="75"/>
  <c r="H34" i="78"/>
  <c r="I34" i="78" s="1"/>
  <c r="G34" i="78"/>
  <c r="N137" i="71"/>
  <c r="G8" i="42"/>
  <c r="I184" i="73"/>
  <c r="I185" i="73" s="1"/>
  <c r="G4" i="42"/>
  <c r="F180" i="75"/>
  <c r="G180" i="75" s="1"/>
  <c r="H180" i="75" s="1"/>
  <c r="AD149" i="75"/>
  <c r="AE149" i="75"/>
  <c r="E183" i="75"/>
  <c r="H179" i="74"/>
  <c r="I179" i="74" s="1"/>
  <c r="J179" i="74" s="1"/>
  <c r="K179" i="74" s="1"/>
  <c r="L179" i="74" s="1"/>
  <c r="M179" i="74" s="1"/>
  <c r="N179" i="74" s="1"/>
  <c r="O179" i="74" s="1"/>
  <c r="P179" i="74" s="1"/>
  <c r="V149" i="75"/>
  <c r="R149" i="75"/>
  <c r="Q149" i="75"/>
  <c r="W149" i="75"/>
  <c r="AF149" i="75"/>
  <c r="L172" i="77"/>
  <c r="M169" i="77"/>
  <c r="M173" i="77" s="1"/>
  <c r="F171" i="73"/>
  <c r="I180" i="75"/>
  <c r="J180" i="75" s="1"/>
  <c r="K180" i="75" s="1"/>
  <c r="L180" i="75" s="1"/>
  <c r="M180" i="75" s="1"/>
  <c r="N180" i="75" s="1"/>
  <c r="O180" i="75" s="1"/>
  <c r="P180" i="75" s="1"/>
  <c r="F184" i="75"/>
  <c r="E10" i="42"/>
  <c r="E8" i="42"/>
  <c r="F171" i="68"/>
  <c r="F172" i="68"/>
  <c r="G168" i="68"/>
  <c r="G167" i="73"/>
  <c r="G171" i="73" s="1"/>
  <c r="V137" i="71"/>
  <c r="Q104" i="71"/>
  <c r="O104" i="71"/>
  <c r="Y137" i="71"/>
  <c r="O137" i="71"/>
  <c r="J168" i="73"/>
  <c r="L169" i="68"/>
  <c r="F183" i="75"/>
  <c r="G181" i="75"/>
  <c r="I180" i="66"/>
  <c r="H183" i="66"/>
  <c r="H182" i="66"/>
  <c r="F182" i="74"/>
  <c r="F183" i="74"/>
  <c r="G183" i="74"/>
  <c r="G182" i="74"/>
  <c r="H180" i="74"/>
  <c r="N156" i="65"/>
  <c r="O153" i="65"/>
  <c r="N155" i="65"/>
  <c r="F104" i="71"/>
  <c r="F164" i="71" s="1"/>
  <c r="F167" i="71" s="1"/>
  <c r="M137" i="71"/>
  <c r="I137" i="71"/>
  <c r="O179" i="66"/>
  <c r="H145" i="72"/>
  <c r="I145" i="72"/>
  <c r="J145" i="72"/>
  <c r="K145" i="72"/>
  <c r="F167" i="72"/>
  <c r="G167" i="72" s="1"/>
  <c r="H167" i="72" s="1"/>
  <c r="I167" i="72" s="1"/>
  <c r="J167" i="72" s="1"/>
  <c r="K167" i="72" s="1"/>
  <c r="L167" i="72" s="1"/>
  <c r="M167" i="72" s="1"/>
  <c r="N167" i="72" s="1"/>
  <c r="O167" i="72" s="1"/>
  <c r="P167" i="72" s="1"/>
  <c r="Q167" i="72" s="1"/>
  <c r="Q171" i="72" s="1"/>
  <c r="E145" i="72"/>
  <c r="P145" i="72"/>
  <c r="M145" i="72"/>
  <c r="F145" i="72"/>
  <c r="AA137" i="71"/>
  <c r="I104" i="71"/>
  <c r="G104" i="71"/>
  <c r="P137" i="71"/>
  <c r="P104" i="71"/>
  <c r="J104" i="71"/>
  <c r="K104" i="71"/>
  <c r="M104" i="71"/>
  <c r="W104" i="71"/>
  <c r="L137" i="71"/>
  <c r="H137" i="71"/>
  <c r="S104" i="71"/>
  <c r="V104" i="71"/>
  <c r="AC137" i="71"/>
  <c r="T104" i="71"/>
  <c r="G137" i="71"/>
  <c r="R137" i="71"/>
  <c r="X137" i="71"/>
  <c r="AC104" i="71"/>
  <c r="X104" i="71"/>
  <c r="H104" i="71"/>
  <c r="W137" i="71"/>
  <c r="U104" i="71"/>
  <c r="S137" i="71"/>
  <c r="R104" i="71"/>
  <c r="AD137" i="71"/>
  <c r="AA104" i="71"/>
  <c r="Y104" i="71"/>
  <c r="AB137" i="71"/>
  <c r="T137" i="71"/>
  <c r="F137" i="71"/>
  <c r="L104" i="71"/>
  <c r="N104" i="71"/>
  <c r="AB104" i="71"/>
  <c r="Q137" i="71"/>
  <c r="AU145" i="72" l="1"/>
  <c r="H9" i="78"/>
  <c r="M172" i="77"/>
  <c r="N169" i="77"/>
  <c r="H168" i="68"/>
  <c r="G172" i="68"/>
  <c r="G171" i="68"/>
  <c r="G170" i="73"/>
  <c r="H167" i="73"/>
  <c r="Q180" i="75"/>
  <c r="K168" i="73"/>
  <c r="M169" i="68"/>
  <c r="H181" i="75"/>
  <c r="G183" i="75"/>
  <c r="G184" i="75"/>
  <c r="I182" i="66"/>
  <c r="I183" i="66"/>
  <c r="J180" i="66"/>
  <c r="H183" i="74"/>
  <c r="I180" i="74"/>
  <c r="H182" i="74"/>
  <c r="O155" i="65"/>
  <c r="O156" i="65"/>
  <c r="P153" i="65"/>
  <c r="G164" i="71"/>
  <c r="G168" i="71" s="1"/>
  <c r="F168" i="71"/>
  <c r="P179" i="66"/>
  <c r="P171" i="72"/>
  <c r="P170" i="72"/>
  <c r="Q170" i="72"/>
  <c r="F162" i="72"/>
  <c r="Q162" i="72"/>
  <c r="H30" i="78" l="1"/>
  <c r="I30" i="78" s="1"/>
  <c r="G6" i="42"/>
  <c r="D30" i="78"/>
  <c r="I9" i="78"/>
  <c r="N173" i="77"/>
  <c r="N172" i="77"/>
  <c r="O169" i="77"/>
  <c r="H171" i="68"/>
  <c r="H172" i="68"/>
  <c r="I168" i="68"/>
  <c r="H171" i="73"/>
  <c r="I167" i="73"/>
  <c r="H170" i="73"/>
  <c r="G2" i="42"/>
  <c r="F168" i="72"/>
  <c r="H164" i="71"/>
  <c r="I164" i="71" s="1"/>
  <c r="I168" i="71" s="1"/>
  <c r="G167" i="71"/>
  <c r="I181" i="75"/>
  <c r="H183" i="75"/>
  <c r="H184" i="75"/>
  <c r="K180" i="66"/>
  <c r="J182" i="66"/>
  <c r="J183" i="66"/>
  <c r="I182" i="74"/>
  <c r="I183" i="74"/>
  <c r="J180" i="74"/>
  <c r="P156" i="65"/>
  <c r="P155" i="65"/>
  <c r="Q153" i="65"/>
  <c r="Q179" i="66"/>
  <c r="H35" i="78" l="1"/>
  <c r="I35" i="78"/>
  <c r="G30" i="78"/>
  <c r="G35" i="78" s="1"/>
  <c r="D35" i="78"/>
  <c r="F12" i="42"/>
  <c r="G12" i="42"/>
  <c r="O173" i="77"/>
  <c r="O172" i="77"/>
  <c r="P169" i="77"/>
  <c r="J168" i="68"/>
  <c r="I171" i="68"/>
  <c r="I172" i="68"/>
  <c r="J167" i="73"/>
  <c r="I171" i="73"/>
  <c r="I170" i="73"/>
  <c r="E6" i="42"/>
  <c r="E12" i="42" s="1"/>
  <c r="D12" i="42"/>
  <c r="F171" i="72"/>
  <c r="F170" i="72"/>
  <c r="G168" i="72"/>
  <c r="G171" i="72" s="1"/>
  <c r="J164" i="71"/>
  <c r="J168" i="71" s="1"/>
  <c r="H167" i="71"/>
  <c r="I167" i="71"/>
  <c r="H168" i="71"/>
  <c r="I184" i="75"/>
  <c r="J181" i="75"/>
  <c r="K181" i="75" s="1"/>
  <c r="I183" i="75"/>
  <c r="K183" i="66"/>
  <c r="K182" i="66"/>
  <c r="L180" i="66"/>
  <c r="J183" i="74"/>
  <c r="J182" i="74"/>
  <c r="K180" i="74"/>
  <c r="Q156" i="65"/>
  <c r="Q155" i="65"/>
  <c r="P173" i="77" l="1"/>
  <c r="P172" i="77"/>
  <c r="K168" i="68"/>
  <c r="J171" i="68"/>
  <c r="J172" i="68"/>
  <c r="K167" i="73"/>
  <c r="J171" i="73"/>
  <c r="J170" i="73"/>
  <c r="J167" i="71"/>
  <c r="K164" i="71"/>
  <c r="K168" i="71" s="1"/>
  <c r="K184" i="75"/>
  <c r="K183" i="75"/>
  <c r="L181" i="75"/>
  <c r="H168" i="72"/>
  <c r="H171" i="72" s="1"/>
  <c r="G170" i="72"/>
  <c r="N168" i="73"/>
  <c r="J184" i="75"/>
  <c r="J183" i="75"/>
  <c r="M180" i="66"/>
  <c r="L183" i="66"/>
  <c r="L182" i="66"/>
  <c r="L180" i="74"/>
  <c r="K182" i="74"/>
  <c r="K183" i="74"/>
  <c r="L168" i="68" l="1"/>
  <c r="K171" i="68"/>
  <c r="K172" i="68"/>
  <c r="L167" i="73"/>
  <c r="K171" i="73"/>
  <c r="K170" i="73"/>
  <c r="L164" i="71"/>
  <c r="L168" i="71" s="1"/>
  <c r="K167" i="71"/>
  <c r="L184" i="75"/>
  <c r="M181" i="75"/>
  <c r="L183" i="75"/>
  <c r="H170" i="72"/>
  <c r="I168" i="72"/>
  <c r="I170" i="72" s="1"/>
  <c r="O168" i="73"/>
  <c r="N180" i="66"/>
  <c r="M182" i="66"/>
  <c r="M183" i="66"/>
  <c r="L183" i="74"/>
  <c r="L182" i="74"/>
  <c r="M180" i="74"/>
  <c r="I171" i="72" l="1"/>
  <c r="M164" i="71"/>
  <c r="N164" i="71" s="1"/>
  <c r="M168" i="68"/>
  <c r="L172" i="68"/>
  <c r="L171" i="68"/>
  <c r="M167" i="73"/>
  <c r="L171" i="73"/>
  <c r="L170" i="73"/>
  <c r="J168" i="72"/>
  <c r="J171" i="72" s="1"/>
  <c r="L167" i="71"/>
  <c r="M183" i="75"/>
  <c r="M184" i="75"/>
  <c r="N181" i="75"/>
  <c r="P168" i="73"/>
  <c r="O180" i="66"/>
  <c r="N182" i="66"/>
  <c r="N183" i="66"/>
  <c r="N180" i="74"/>
  <c r="M183" i="74"/>
  <c r="M182" i="74"/>
  <c r="K168" i="72" l="1"/>
  <c r="K171" i="72" s="1"/>
  <c r="J170" i="72"/>
  <c r="M167" i="71"/>
  <c r="M168" i="71"/>
  <c r="N168" i="68"/>
  <c r="M171" i="68"/>
  <c r="M172" i="68"/>
  <c r="N167" i="73"/>
  <c r="M170" i="73"/>
  <c r="M171" i="73"/>
  <c r="N183" i="75"/>
  <c r="N184" i="75"/>
  <c r="O181" i="75"/>
  <c r="Q168" i="73"/>
  <c r="R168" i="73" s="1"/>
  <c r="P180" i="66"/>
  <c r="O182" i="66"/>
  <c r="O183" i="66"/>
  <c r="O180" i="74"/>
  <c r="N183" i="74"/>
  <c r="N182" i="74"/>
  <c r="N168" i="71"/>
  <c r="N167" i="71"/>
  <c r="O164" i="71"/>
  <c r="L168" i="72" l="1"/>
  <c r="L170" i="72" s="1"/>
  <c r="K170" i="72"/>
  <c r="L171" i="72"/>
  <c r="M168" i="72"/>
  <c r="N168" i="72" s="1"/>
  <c r="O168" i="68"/>
  <c r="N171" i="68"/>
  <c r="N172" i="68"/>
  <c r="O167" i="73"/>
  <c r="N170" i="73"/>
  <c r="N171" i="73"/>
  <c r="O183" i="75"/>
  <c r="P181" i="75"/>
  <c r="O184" i="75"/>
  <c r="Q180" i="66"/>
  <c r="P182" i="66"/>
  <c r="P183" i="66"/>
  <c r="O183" i="74"/>
  <c r="P180" i="74"/>
  <c r="O182" i="74"/>
  <c r="O167" i="71"/>
  <c r="P164" i="71"/>
  <c r="O168" i="71"/>
  <c r="M171" i="72" l="1"/>
  <c r="M170" i="72"/>
  <c r="P168" i="68"/>
  <c r="O172" i="68"/>
  <c r="O171" i="68"/>
  <c r="P167" i="73"/>
  <c r="O171" i="73"/>
  <c r="O170" i="73"/>
  <c r="Q181" i="75"/>
  <c r="P183" i="75"/>
  <c r="P184" i="75"/>
  <c r="Q182" i="66"/>
  <c r="Q183" i="66"/>
  <c r="P182" i="74"/>
  <c r="P183" i="74"/>
  <c r="N171" i="72"/>
  <c r="N170" i="72"/>
  <c r="O168" i="72"/>
  <c r="P168" i="71"/>
  <c r="P167" i="71"/>
  <c r="Q164" i="71"/>
  <c r="P171" i="68" l="1"/>
  <c r="P172" i="68"/>
  <c r="Q167" i="73"/>
  <c r="P171" i="73"/>
  <c r="P170" i="73"/>
  <c r="Q183" i="75"/>
  <c r="Q184" i="75"/>
  <c r="O171" i="72"/>
  <c r="O170" i="72"/>
  <c r="Q168" i="71"/>
  <c r="R164" i="71"/>
  <c r="Q167" i="71"/>
  <c r="R167" i="73" l="1"/>
  <c r="R174" i="73" s="1"/>
  <c r="Q171" i="73"/>
  <c r="Q170" i="73"/>
  <c r="R168" i="71"/>
  <c r="R167" i="71"/>
  <c r="R170" i="73" l="1"/>
  <c r="R171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tc={66A7A0EE-DD24-44FB-B09F-4423B062893D}</author>
    <author>tc={73CEEC00-5D7D-400C-8B49-AABB83BF76AD}</author>
    <author>tc={AB6165B5-4D53-4B2A-BB4D-8ED3589D11A3}</author>
    <author>tc={3F567333-EEBD-4C47-884A-E7609CFA5C9C}</author>
    <author>tc={AD623697-02FE-49C0-8CC2-355EFAFC7054}</author>
    <author>tc={D1D5ED52-7428-48B0-B3C9-97D12629D545}</author>
  </authors>
  <commentList>
    <comment ref="N59" authorId="0" shapeId="0" xr:uid="{66A7A0EE-DD24-44FB-B09F-4423B062893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8 hours.  Not on invoice</t>
      </text>
    </comment>
    <comment ref="K66" authorId="1" shapeId="0" xr:uid="{73CEEC00-5D7D-400C-8B49-AABB83BF76A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8 on tracking sheet - not on invoice</t>
      </text>
    </comment>
    <comment ref="K67" authorId="2" shapeId="0" xr:uid="{AB6165B5-4D53-4B2A-BB4D-8ED3589D11A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40 on tracking sheet - not on invoice</t>
      </text>
    </comment>
    <comment ref="K68" authorId="3" shapeId="0" xr:uid="{3F567333-EEBD-4C47-884A-E7609CFA5C9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3.5 on tracking sheet - not on invoice.</t>
      </text>
    </comment>
    <comment ref="L70" authorId="4" shapeId="0" xr:uid="{AD623697-02FE-49C0-8CC2-355EFAFC7054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Natalia Simmons-Thomas on invoice</t>
      </text>
    </comment>
    <comment ref="L82" authorId="5" shapeId="0" xr:uid="{D1D5ED52-7428-48B0-B3C9-97D12629D54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30 hrs on tracking sheet - not on invoice.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tc={C06A79EF-16AE-4028-ADBC-02B3E38041EB}</author>
  </authors>
  <commentList>
    <comment ref="B4" authorId="0" shapeId="0" xr:uid="{C06A79EF-16AE-4028-ADBC-02B3E38041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references call 2, CLIN 2001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tc={9E36D8CB-E0E7-4FC8-9DE5-EF71E083C3C0}</author>
  </authors>
  <commentList>
    <comment ref="I155" authorId="0" shapeId="0" xr:uid="{9E36D8CB-E0E7-4FC8-9DE5-EF71E083C3C0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invoice for Muhammad Nasim’s hours - reported late.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tc={6522F689-14F2-4C43-B134-973919FD130E}</author>
    <author>tc={7DFD9B3D-12E1-41D2-A209-247A2B64ABDF}</author>
    <author>tc={49857718-290C-4C42-BC16-8BDE45048462}</author>
  </authors>
  <commentList>
    <comment ref="D216" authorId="0" shapeId="0" xr:uid="{6522F689-14F2-4C43-B134-973919FD130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this invoice not shared with customer? The second Feb invoice contains both TM and FFP</t>
      </text>
    </comment>
    <comment ref="J216" authorId="1" shapeId="0" xr:uid="{7DFD9B3D-12E1-41D2-A209-247A2B64ABDF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amount</t>
      </text>
    </comment>
    <comment ref="G218" authorId="2" shapeId="0" xr:uid="{49857718-290C-4C42-BC16-8BDE4504846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total is missing the Feb 981 inv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tc={469CD621-4159-4FF9-B87E-8B90C3FE9ECE}</author>
  </authors>
  <commentList>
    <comment ref="J154" authorId="0" shapeId="0" xr:uid="{469CD621-4159-4FF9-B87E-8B90C3FE9EC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random fill number to get the totals right.  Find the missing invoices.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tc={1B376A49-F22C-4327-9BD6-ADFC4A389F60}</author>
  </authors>
  <commentList>
    <comment ref="J47" authorId="0" shapeId="0" xr:uid="{1B376A49-F22C-4327-9BD6-ADFC4A389F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Invoiced separately 954A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tc={62F226C6-084D-4C27-BBCD-A557BCF27B6C}</author>
    <author>tc={1D3F58AC-F3BE-4C01-9217-208E45AEF5C8}</author>
    <author>tc={6CD30D74-5AEF-4B0C-A163-BA3ED4B4359E}</author>
  </authors>
  <commentList>
    <comment ref="C1" authorId="0" shapeId="0" xr:uid="{62F226C6-084D-4C27-BBCD-A557BCF27B6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1D3F58AC-F3BE-4C01-9217-208E45AEF5C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6CD30D74-5AEF-4B0C-A163-BA3ED4B4359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tc={3A8BE8CF-2AF7-4A15-96B4-4BCF7AB6E18D}</author>
    <author>tc={234BD427-182F-4CA3-B862-BEBA45BDC8CB}</author>
    <author>tc={6C0F56D0-CB89-45DD-87A6-58F652E8D6FC}</author>
  </authors>
  <commentList>
    <comment ref="C1" authorId="0" shapeId="0" xr:uid="{3A8BE8CF-2AF7-4A15-96B4-4BCF7AB6E18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234BD427-182F-4CA3-B862-BEBA45BDC8C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6C0F56D0-CB89-45DD-87A6-58F652E8D6F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tc={B301DCB0-A52E-472C-AE3E-61FFF77507C7}</author>
    <author>tc={F999A647-902A-4E9B-9356-EB53AB21B45D}</author>
    <author>tc={524C57E4-36EB-4217-B7AD-4110A78F68E2}</author>
  </authors>
  <commentList>
    <comment ref="C1" authorId="0" shapeId="0" xr:uid="{B301DCB0-A52E-472C-AE3E-61FFF77507C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F999A647-902A-4E9B-9356-EB53AB21B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524C57E4-36EB-4217-B7AD-4110A78F68E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tc={F1C27F6A-0EDC-4413-A430-2AF4943152D2}</author>
    <author>tc={7DC1AAAC-39F2-44B9-8A2D-5908FF5B8353}</author>
    <author>tc={4D82A85A-587B-4F37-8D13-E6CF7CE29971}</author>
  </authors>
  <commentList>
    <comment ref="C1" authorId="0" shapeId="0" xr:uid="{F1C27F6A-0EDC-4413-A430-2AF4943152D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7DC1AAAC-39F2-44B9-8A2D-5908FF5B8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4D82A85A-587B-4F37-8D13-E6CF7CE2997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tc={AE2012F0-91FE-48FB-B71E-C980AFA79383}</author>
    <author>tc={57528A9B-69B3-4EE5-B586-8BFCE1B15E94}</author>
    <author>tc={8D55606F-B0DD-42D5-9169-C639E6C13104}</author>
  </authors>
  <commentList>
    <comment ref="C1" authorId="0" shapeId="0" xr:uid="{AE2012F0-91FE-48FB-B71E-C980AFA7938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57528A9B-69B3-4EE5-B586-8BFCE1B15E9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8D55606F-B0DD-42D5-9169-C639E6C1310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tc={E925DC68-2AED-4037-AC3B-C14F5E4BA623}</author>
    <author>tc={DCD3AB75-4D30-4068-9CCC-5287E399B92C}</author>
    <author>tc={EA801C86-BD3D-4DE4-8198-A93F2D58A10B}</author>
  </authors>
  <commentList>
    <comment ref="C1" authorId="0" shapeId="0" xr:uid="{E925DC68-2AED-4037-AC3B-C14F5E4BA62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DCD3AB75-4D30-4068-9CCC-5287E399B92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EA801C86-BD3D-4DE4-8198-A93F2D58A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tc={7AC00C55-6606-414C-88DB-C7DB7A26A127}</author>
    <author>tc={DF185A27-1367-4D6B-8F87-DE8238BF8A4D}</author>
    <author>tc={E3FEA61D-C97A-48DA-8E56-94E892C1E801}</author>
  </authors>
  <commentList>
    <comment ref="C1" authorId="0" shapeId="0" xr:uid="{7AC00C55-6606-414C-88DB-C7DB7A26A12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subcontractors</t>
      </text>
    </comment>
    <comment ref="D1" authorId="1" shapeId="0" xr:uid="{DF185A27-1367-4D6B-8F87-DE8238BF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hourly employees</t>
      </text>
    </comment>
    <comment ref="E1" authorId="2" shapeId="0" xr:uid="{E3FEA61D-C97A-48DA-8E56-94E892C1E80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rate used for salaried employees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<sst xmlns="http://schemas.openxmlformats.org/spreadsheetml/2006/main" count="7779" uniqueCount="1508">
  <si>
    <t>Year</t>
  </si>
  <si>
    <t>Month</t>
  </si>
  <si>
    <t>Prime Contracts</t>
  </si>
  <si>
    <t>AMRIID II</t>
  </si>
  <si>
    <t>DHS FLETF</t>
  </si>
  <si>
    <t>DOT CTS</t>
  </si>
  <si>
    <t>AO Call 1.4 - RAE Support</t>
  </si>
  <si>
    <t>AO Call 2.2 - EA Support</t>
  </si>
  <si>
    <t>AO Call 4.1 - MFA Support</t>
  </si>
  <si>
    <t>AO Call 5.1 - Cloud</t>
  </si>
  <si>
    <t>AO Call 6.1 - Cloud DevSecOps</t>
  </si>
  <si>
    <t>AO Call 8 - GovBoard Support</t>
  </si>
  <si>
    <t>AO Call 8.1 - GovBoard Support</t>
  </si>
  <si>
    <t>AO Call 10 - External File Sharing</t>
  </si>
  <si>
    <t>AO Call 12 - EITPM</t>
  </si>
  <si>
    <t>AO Call 13 - DevSecOps</t>
  </si>
  <si>
    <t>AO Call 14 - ICAM</t>
  </si>
  <si>
    <t>AO Call 15 - R&amp;I</t>
  </si>
  <si>
    <t>USCIS RIVER</t>
  </si>
  <si>
    <t>Subcontracts</t>
  </si>
  <si>
    <t>IAE</t>
  </si>
  <si>
    <t>ODOS III</t>
  </si>
  <si>
    <t>FDA CAEMS</t>
  </si>
  <si>
    <t>FEMA</t>
  </si>
  <si>
    <t>DHS - Entity List</t>
  </si>
  <si>
    <t>GAO TIS</t>
  </si>
  <si>
    <t>Summary - All Projects</t>
  </si>
  <si>
    <t>Forecast Rev</t>
  </si>
  <si>
    <t>2025 Year End Summary</t>
  </si>
  <si>
    <t>Total Backlog:</t>
  </si>
  <si>
    <t>Prime Contract Rev</t>
  </si>
  <si>
    <t>SubK Rev</t>
  </si>
  <si>
    <t>Summary - Prime Contracts</t>
  </si>
  <si>
    <t>Working Days</t>
  </si>
  <si>
    <t>DHS CRCL</t>
  </si>
  <si>
    <t>All Periods</t>
  </si>
  <si>
    <t>CY2023</t>
  </si>
  <si>
    <t>CY2024</t>
  </si>
  <si>
    <t>Charged</t>
  </si>
  <si>
    <t>Revenue</t>
  </si>
  <si>
    <t>DHS CRCL OP1</t>
  </si>
  <si>
    <t>DHS HSI</t>
  </si>
  <si>
    <t>DHS HSI OP1</t>
  </si>
  <si>
    <t>DOI</t>
  </si>
  <si>
    <t>DOJ ICITAP</t>
  </si>
  <si>
    <t>AMRIID</t>
  </si>
  <si>
    <t>AMRIID II.1</t>
  </si>
  <si>
    <t>AO Call 1 - RAE Support</t>
  </si>
  <si>
    <t>AO Call 1.2 - RAE Support</t>
  </si>
  <si>
    <t>AO Call 1.3 - RAE Support</t>
  </si>
  <si>
    <t>AO Call 2 - EA Support</t>
  </si>
  <si>
    <t>AO Call 2.1 - EA Support</t>
  </si>
  <si>
    <t>AO Call 3 - ICAM</t>
  </si>
  <si>
    <t>AO Call 4 - MFA</t>
  </si>
  <si>
    <t>AO Call 4.1 - MFA</t>
  </si>
  <si>
    <t>AO Call 5 - Cloud</t>
  </si>
  <si>
    <t>AO Call 6 - Cloud DevSecOps</t>
  </si>
  <si>
    <t>AO Call 8 - Governance Board Support</t>
  </si>
  <si>
    <t>AO Call 9 - Zero Trust Strategy</t>
  </si>
  <si>
    <t>AO Call 10.1 - External File Sharing</t>
  </si>
  <si>
    <t>AO Call 11 - Strategic Portfolio Management</t>
  </si>
  <si>
    <t>AO Call 12 - Enterprise IT Project Management</t>
  </si>
  <si>
    <t>AO Call 15 - I&amp;R</t>
  </si>
  <si>
    <t>DOT - CTS</t>
  </si>
  <si>
    <t>Rev Variance</t>
  </si>
  <si>
    <t>Summary - Subcontracts</t>
  </si>
  <si>
    <t>ECAS</t>
  </si>
  <si>
    <t>USPTO</t>
  </si>
  <si>
    <t>PPMS</t>
  </si>
  <si>
    <t>ACF</t>
  </si>
  <si>
    <t>FDA</t>
  </si>
  <si>
    <t>LISTER</t>
  </si>
  <si>
    <t>CITSII</t>
  </si>
  <si>
    <t>Year End Summary</t>
  </si>
  <si>
    <t>Cost</t>
  </si>
  <si>
    <t>SubK total with CTS and CAEMS</t>
  </si>
  <si>
    <t>AO159+AP160</t>
  </si>
  <si>
    <t xml:space="preserve"> </t>
  </si>
  <si>
    <t>GAO</t>
  </si>
  <si>
    <t>Assumes fully staffed July 1.</t>
  </si>
  <si>
    <t>Total backlog including GAO</t>
  </si>
  <si>
    <t xml:space="preserve">Project: </t>
  </si>
  <si>
    <t>USAMRIID</t>
  </si>
  <si>
    <t>PoP:</t>
  </si>
  <si>
    <t>9/30/24 - 9/29/25</t>
  </si>
  <si>
    <t>Funded Ceiling:</t>
  </si>
  <si>
    <t>Hours Forecast</t>
  </si>
  <si>
    <t>Hours</t>
  </si>
  <si>
    <t>Name</t>
  </si>
  <si>
    <t>Company</t>
  </si>
  <si>
    <t>LCAT</t>
  </si>
  <si>
    <t>Rate</t>
  </si>
  <si>
    <t>Total Hrs CTD</t>
  </si>
  <si>
    <t>Total Hrs</t>
  </si>
  <si>
    <t>Rev CTD</t>
  </si>
  <si>
    <t>Total Rev</t>
  </si>
  <si>
    <t>Craig Park</t>
  </si>
  <si>
    <t>TechSur</t>
  </si>
  <si>
    <t>Program Manager III</t>
  </si>
  <si>
    <t>Paul Schomburg</t>
  </si>
  <si>
    <t>Jonathan Cohodas</t>
  </si>
  <si>
    <t>Data Analyst</t>
  </si>
  <si>
    <t>Hours Actual</t>
  </si>
  <si>
    <t>Revenue by Resource</t>
  </si>
  <si>
    <t xml:space="preserve">Forecast Revenue </t>
  </si>
  <si>
    <t>Invoice</t>
  </si>
  <si>
    <t>Date</t>
  </si>
  <si>
    <t>Sept</t>
  </si>
  <si>
    <t>Sept Travel</t>
  </si>
  <si>
    <t>Oct</t>
  </si>
  <si>
    <t>Oct Travel</t>
  </si>
  <si>
    <t>Nov</t>
  </si>
  <si>
    <t>Nov Travel</t>
  </si>
  <si>
    <t>Dec</t>
  </si>
  <si>
    <t>Dec Travel</t>
  </si>
  <si>
    <t>Jan</t>
  </si>
  <si>
    <t>Jan Travel</t>
  </si>
  <si>
    <t>Feb</t>
  </si>
  <si>
    <t>Feb Travel</t>
  </si>
  <si>
    <t>Mar</t>
  </si>
  <si>
    <t>Mar Travel</t>
  </si>
  <si>
    <t>Apr</t>
  </si>
  <si>
    <t>Apr Travel</t>
  </si>
  <si>
    <t>May</t>
  </si>
  <si>
    <t>May Travel</t>
  </si>
  <si>
    <t>Jun</t>
  </si>
  <si>
    <t>Jun Travel</t>
  </si>
  <si>
    <t xml:space="preserve">Jul </t>
  </si>
  <si>
    <t>Jul Travel</t>
  </si>
  <si>
    <t xml:space="preserve">Aug </t>
  </si>
  <si>
    <t>Aug Travel</t>
  </si>
  <si>
    <t>Actual Revenue</t>
  </si>
  <si>
    <t>Actual Rev</t>
  </si>
  <si>
    <t>Funding</t>
  </si>
  <si>
    <t>Jour OR Analyst Rptg T1</t>
  </si>
  <si>
    <t>Senior Consultant II</t>
  </si>
  <si>
    <t xml:space="preserve">Sr Ops Research Anly T1 </t>
  </si>
  <si>
    <t>Consulting Manager II</t>
  </si>
  <si>
    <t>Consultant II</t>
  </si>
  <si>
    <t>Journ Bus Ops Grp 2 T5</t>
  </si>
  <si>
    <t>Tec Spec Journ ORA T1</t>
  </si>
  <si>
    <t>Senior Consultant I</t>
  </si>
  <si>
    <t>Senior Manager</t>
  </si>
  <si>
    <t>Director I</t>
  </si>
  <si>
    <t xml:space="preserve"> Forecast Revenue by Resource</t>
  </si>
  <si>
    <t>T&amp;M  Revenue by Resource</t>
  </si>
  <si>
    <t>Projected Revenue</t>
  </si>
  <si>
    <t>Total</t>
  </si>
  <si>
    <t>9/30/24 - 9/30/25</t>
  </si>
  <si>
    <t>Forecast Revenue</t>
  </si>
  <si>
    <t>Call 2 - EA Support</t>
  </si>
  <si>
    <t>9/26/25 - 9/25/26</t>
  </si>
  <si>
    <t>Abdelhaq, Haneen</t>
  </si>
  <si>
    <t>Project Manager</t>
  </si>
  <si>
    <t>Cherukuri, Ajay</t>
  </si>
  <si>
    <t>Data Architect</t>
  </si>
  <si>
    <t>Guglietta, Jayson</t>
  </si>
  <si>
    <t>System Integration Engineer</t>
  </si>
  <si>
    <t>Gura, Alec</t>
  </si>
  <si>
    <t>Communications Specialist</t>
  </si>
  <si>
    <t>Harkins, Christopher</t>
  </si>
  <si>
    <t>Indukuri, Ramajyothi</t>
  </si>
  <si>
    <t>Business Analyst - Senior</t>
  </si>
  <si>
    <t>Keswani, Navin</t>
  </si>
  <si>
    <t>Ramamoorthy, Madhavan</t>
  </si>
  <si>
    <t>Systems Architect</t>
  </si>
  <si>
    <t>Saleh, Zakariya</t>
  </si>
  <si>
    <t>Shewaneh, Yenenesh</t>
  </si>
  <si>
    <t>Singhal, Tarun</t>
  </si>
  <si>
    <t>Cloud Architect- CDaaS-PaaS-Cloud Hosting</t>
  </si>
  <si>
    <t>Tanksale, Vidyadhar</t>
  </si>
  <si>
    <t>Enterprise Architect</t>
  </si>
  <si>
    <t>Telang, Sudeep</t>
  </si>
  <si>
    <t>Welch, Alisa</t>
  </si>
  <si>
    <t>Pedram Farid</t>
  </si>
  <si>
    <t>Ceenil Kaur</t>
  </si>
  <si>
    <t>Carl Mosca</t>
  </si>
  <si>
    <t>Mohammad Khan</t>
  </si>
  <si>
    <t>Ranga Lakshminarayanan</t>
  </si>
  <si>
    <t>Cloud architect</t>
  </si>
  <si>
    <t>Nagarajan Pattabiraman</t>
  </si>
  <si>
    <t xml:space="preserve">Systems Integration Engineer </t>
  </si>
  <si>
    <t>David Ylizarde</t>
  </si>
  <si>
    <t>John Bauer</t>
  </si>
  <si>
    <t>John Castro</t>
  </si>
  <si>
    <t>Forecast Revenue by Resource</t>
  </si>
  <si>
    <t>Invoice and Revenue Analysis</t>
  </si>
  <si>
    <t>I01189 - Sept</t>
  </si>
  <si>
    <t>I01201 - Oct</t>
  </si>
  <si>
    <t>I01226 - Nov</t>
  </si>
  <si>
    <t>I01256 - Dec</t>
  </si>
  <si>
    <t>I01284 - Jan</t>
  </si>
  <si>
    <t>I01305 - Feb</t>
  </si>
  <si>
    <t>I01343 - Mar</t>
  </si>
  <si>
    <t>I01370 - April</t>
  </si>
  <si>
    <t>I01398 - May</t>
  </si>
  <si>
    <t>I01431 - June</t>
  </si>
  <si>
    <t>I01477 - July</t>
  </si>
  <si>
    <t>Variance $</t>
  </si>
  <si>
    <t>Variance %</t>
  </si>
  <si>
    <t>Call 4 - MFA Support</t>
  </si>
  <si>
    <t>4/10/26-4/9/27</t>
  </si>
  <si>
    <t>Contract Ceiling</t>
  </si>
  <si>
    <t>Bandapally, Sunil Kumar</t>
  </si>
  <si>
    <t>Systems Integration Engineer</t>
  </si>
  <si>
    <t>Gupta, Sangamewar</t>
  </si>
  <si>
    <t>Kakhramon, Talibdjanov</t>
  </si>
  <si>
    <t>Nazir, Muhammad</t>
  </si>
  <si>
    <t>Verma, Narayan Kumar</t>
  </si>
  <si>
    <t>Holcomb, Lauryn</t>
  </si>
  <si>
    <t>I01382 - April</t>
  </si>
  <si>
    <t>I01399 - May</t>
  </si>
  <si>
    <t>I01432 - June</t>
  </si>
  <si>
    <t>I01478 - July</t>
  </si>
  <si>
    <t>Current PoP</t>
  </si>
  <si>
    <t>Funds Obligated</t>
  </si>
  <si>
    <t>Funds Expended to Date*</t>
  </si>
  <si>
    <t>Funds Remaining</t>
  </si>
  <si>
    <t>Estimate at Completion</t>
  </si>
  <si>
    <t>Over/Under</t>
  </si>
  <si>
    <t>%</t>
  </si>
  <si>
    <t>Call 2.3 - EA</t>
  </si>
  <si>
    <t>9/26/25 – 9/25/26</t>
  </si>
  <si>
    <t>Call 4.3  - MFA</t>
  </si>
  <si>
    <t>4/10/26 - 4/9/27</t>
  </si>
  <si>
    <t>Call 13.1 - DevSecOps</t>
  </si>
  <si>
    <t>Call 15.1 - I&amp;R</t>
  </si>
  <si>
    <t>Call 16.1 - RAE</t>
  </si>
  <si>
    <t>Call 17 - EITPM</t>
  </si>
  <si>
    <t>Call 18 - Zero Trust</t>
  </si>
  <si>
    <t>Call 13 - DevSecOps</t>
  </si>
  <si>
    <t>9/13/25 - 9/12/26</t>
  </si>
  <si>
    <t xml:space="preserve"> OP2: 9/13/26 - 9/12/27</t>
  </si>
  <si>
    <t>Bulchandani, Kapil</t>
  </si>
  <si>
    <t>Gohil, Shailendra</t>
  </si>
  <si>
    <t>Gupta, Madhur</t>
  </si>
  <si>
    <t>Jain, Harsh</t>
  </si>
  <si>
    <t>JB Management</t>
  </si>
  <si>
    <t>Kumar, Manoj</t>
  </si>
  <si>
    <t>Sivaprakasam, Vijay</t>
  </si>
  <si>
    <t>Molabanti, Mohana</t>
  </si>
  <si>
    <t>Awodeu, Olusola</t>
  </si>
  <si>
    <t>Devarshi Pathak</t>
  </si>
  <si>
    <t>I01187 - Sept</t>
  </si>
  <si>
    <t>I01208 - Oct</t>
  </si>
  <si>
    <t>I01232 - Nov</t>
  </si>
  <si>
    <t>I01259 - Dec</t>
  </si>
  <si>
    <t>I01287 - Jan</t>
  </si>
  <si>
    <t>I01307 - Feb</t>
  </si>
  <si>
    <t>I01345 - Mar</t>
  </si>
  <si>
    <t>I01378 - Apr</t>
  </si>
  <si>
    <t>I01400 - May</t>
  </si>
  <si>
    <t>Io1433 - June</t>
  </si>
  <si>
    <t>I01479 - July</t>
  </si>
  <si>
    <t>Call 15 - I&amp;R</t>
  </si>
  <si>
    <t>9/25/25 - 9/24/26</t>
  </si>
  <si>
    <t xml:space="preserve"> OP2: 9/25/26 - 9/24/27</t>
  </si>
  <si>
    <t>Sourcing</t>
  </si>
  <si>
    <t xml:space="preserve">Artificial Intelligence (AI) Engineer </t>
  </si>
  <si>
    <t>Louie Chen</t>
  </si>
  <si>
    <t>Murali Konathala</t>
  </si>
  <si>
    <t>Software Engineer</t>
  </si>
  <si>
    <t>Nathan Moore</t>
  </si>
  <si>
    <t>Software Developer</t>
  </si>
  <si>
    <t>Kenneth Megill (Transitioned TechSur Employee)</t>
  </si>
  <si>
    <t>Nick Sundar</t>
  </si>
  <si>
    <t>Jason De Kock (Start 10/7)</t>
  </si>
  <si>
    <t>Muthukrishna (Muthu) Krishnakumar</t>
  </si>
  <si>
    <t>Information Assurance Engineer</t>
  </si>
  <si>
    <t>Neel Bhagwat</t>
  </si>
  <si>
    <t>Michael Brown</t>
  </si>
  <si>
    <t>Shailendra Gohil</t>
  </si>
  <si>
    <t>Solutions Architect - Level III</t>
  </si>
  <si>
    <t>Angadveer Singh</t>
  </si>
  <si>
    <t>Task Manager</t>
  </si>
  <si>
    <t>Louden Motina</t>
  </si>
  <si>
    <t>Dhruvi Rathod</t>
  </si>
  <si>
    <t>Syed Abbas</t>
  </si>
  <si>
    <t>I01188 - Sept</t>
  </si>
  <si>
    <t>I01207 - Oct</t>
  </si>
  <si>
    <t>I01233 - Nov</t>
  </si>
  <si>
    <t>I01260 - Dec</t>
  </si>
  <si>
    <t>I01288 - Jan</t>
  </si>
  <si>
    <t>I01308 - Feb</t>
  </si>
  <si>
    <t>I01346 - Mar</t>
  </si>
  <si>
    <t>I01372 - April</t>
  </si>
  <si>
    <t>I01401 - May</t>
  </si>
  <si>
    <t>I01434 - June</t>
  </si>
  <si>
    <t>I01480 - July</t>
  </si>
  <si>
    <t>PoP</t>
  </si>
  <si>
    <t>% of Services SubContracted</t>
  </si>
  <si>
    <t>Avg Monthly Spend</t>
  </si>
  <si>
    <t>Call 1 - RAE</t>
  </si>
  <si>
    <t>Call 1.2 - RAE</t>
  </si>
  <si>
    <t>Call 1.3 - RAE</t>
  </si>
  <si>
    <t>Call 1.4 - RAE</t>
  </si>
  <si>
    <t>Call 2 - EA</t>
  </si>
  <si>
    <t>Call 2.1 - EA</t>
  </si>
  <si>
    <t>Call 2.2 - EA</t>
  </si>
  <si>
    <t>Call 3 - ICAM</t>
  </si>
  <si>
    <t>Call 4 - MFA</t>
  </si>
  <si>
    <t>Call 4.1 - MFA</t>
  </si>
  <si>
    <t>Call 4.2  - MFA</t>
  </si>
  <si>
    <t>4/10/25 - 4/9/26</t>
  </si>
  <si>
    <t>N/A</t>
  </si>
  <si>
    <t>Call 5 - Cloud Eng</t>
  </si>
  <si>
    <t>Call 5.1 - Cloud Eng</t>
  </si>
  <si>
    <t>Call 6 - Cloud DevSecOps</t>
  </si>
  <si>
    <t>Call 6.1 - Cloud DevSecOps</t>
  </si>
  <si>
    <t>Call 7 - Facilitation Services</t>
  </si>
  <si>
    <t>Call 8 - IT Gov Boards</t>
  </si>
  <si>
    <t>Call 9 - ZTA</t>
  </si>
  <si>
    <t>Call 10 - External File Sharing</t>
  </si>
  <si>
    <t>Call 10.1 - External File Sharing</t>
  </si>
  <si>
    <t>Call 11 - Strategic Portfolio Mgmt</t>
  </si>
  <si>
    <t>Call 12 - EITPM</t>
  </si>
  <si>
    <t>Call 14 - ICAM</t>
  </si>
  <si>
    <t>Call 16 - RAE</t>
  </si>
  <si>
    <t>Call 16 - RAE Support</t>
  </si>
  <si>
    <t>2/26/26 - 2/25/27</t>
  </si>
  <si>
    <t>Boykin, Darren</t>
  </si>
  <si>
    <t>Information Systems Engineer</t>
  </si>
  <si>
    <t>Camp, Andrew</t>
  </si>
  <si>
    <t>De La Salle, Jessica</t>
  </si>
  <si>
    <t xml:space="preserve">Duong, Hao (Ray) </t>
  </si>
  <si>
    <t>JB Mgmt Solutions</t>
  </si>
  <si>
    <t>Eseku, Benjamin</t>
  </si>
  <si>
    <t>Cyber Threat Analyst</t>
  </si>
  <si>
    <t>Gaddam, Prathyusha</t>
  </si>
  <si>
    <t>Johnson, Deloy</t>
  </si>
  <si>
    <t>Guidehouse</t>
  </si>
  <si>
    <t>Systems Engineer</t>
  </si>
  <si>
    <t>Lee, Joseph</t>
  </si>
  <si>
    <t>Matalia, Parag</t>
  </si>
  <si>
    <t>Agile Coach</t>
  </si>
  <si>
    <t>Mensah, Dora</t>
  </si>
  <si>
    <t>Niazi, Shamroze</t>
  </si>
  <si>
    <t>NMA Consulting</t>
  </si>
  <si>
    <t>Schomburg, Paul</t>
  </si>
  <si>
    <t>Shishodia, Pankaj</t>
  </si>
  <si>
    <t>Shubird, Patrick</t>
  </si>
  <si>
    <t>Sundar, Nick</t>
  </si>
  <si>
    <t>Dasari, Ram</t>
  </si>
  <si>
    <t>Bishop, Austin</t>
  </si>
  <si>
    <t>Actual Revenue / Invoices</t>
  </si>
  <si>
    <t xml:space="preserve">I01321 - Feb </t>
  </si>
  <si>
    <t>I01349 - Mar</t>
  </si>
  <si>
    <t>I01375</t>
  </si>
  <si>
    <t>I01402 - May</t>
  </si>
  <si>
    <t>I01435 - June</t>
  </si>
  <si>
    <t>I01481 - July</t>
  </si>
  <si>
    <t>9/1/25 - 8/31/26</t>
  </si>
  <si>
    <t>OP1: 9/1/26 - 8/31/27</t>
  </si>
  <si>
    <t>Adenuga, Taiwo</t>
  </si>
  <si>
    <t>Rader, James</t>
  </si>
  <si>
    <t>Agile Coach/Consultant</t>
  </si>
  <si>
    <t>April, Patti</t>
  </si>
  <si>
    <t>Carpenter, Robert</t>
  </si>
  <si>
    <t>Agile Zenith</t>
  </si>
  <si>
    <t>Savage, Natalee</t>
  </si>
  <si>
    <t>Bawani, Amir</t>
  </si>
  <si>
    <t>Jain, Dipika</t>
  </si>
  <si>
    <t>Agile Certified Professional</t>
  </si>
  <si>
    <t>Kasif, Samrah</t>
  </si>
  <si>
    <t>I01182 - Sept</t>
  </si>
  <si>
    <t>I01209 - October</t>
  </si>
  <si>
    <t>I01235 - Nov</t>
  </si>
  <si>
    <t>I01261 - Dec</t>
  </si>
  <si>
    <t>I01290 - Jan</t>
  </si>
  <si>
    <t>I01319 - Feb</t>
  </si>
  <si>
    <t>I01347 - Mar</t>
  </si>
  <si>
    <t>I01373 - April</t>
  </si>
  <si>
    <t>I01403 - May</t>
  </si>
  <si>
    <t>I01436 - June</t>
  </si>
  <si>
    <t>I01482 - July</t>
  </si>
  <si>
    <t>3</t>
  </si>
  <si>
    <t>4</t>
  </si>
  <si>
    <t>5</t>
  </si>
  <si>
    <t>6</t>
  </si>
  <si>
    <t>7</t>
  </si>
  <si>
    <t>8</t>
  </si>
  <si>
    <t>9/15/25 - 9/14/26</t>
  </si>
  <si>
    <t>Shawn Faunce</t>
  </si>
  <si>
    <t>Omni Davis</t>
  </si>
  <si>
    <t>Aldus</t>
  </si>
  <si>
    <t>Cloud Architect- Cdaas-PaaS-Saas-Cloud Hosting</t>
  </si>
  <si>
    <t>Alfred Antwi</t>
  </si>
  <si>
    <t>David Propmpovitch</t>
  </si>
  <si>
    <t>Data Scientist</t>
  </si>
  <si>
    <t>Mary Raguso</t>
  </si>
  <si>
    <t>Megan Giesy</t>
  </si>
  <si>
    <t>Nat Iyer</t>
  </si>
  <si>
    <t>Michael Collins</t>
  </si>
  <si>
    <t>Tapan Rath</t>
  </si>
  <si>
    <t>GyVonda McCain</t>
  </si>
  <si>
    <t>ee</t>
  </si>
  <si>
    <t>I01210 - October</t>
  </si>
  <si>
    <t>I01236 - Nov</t>
  </si>
  <si>
    <t>I01262 - Dec</t>
  </si>
  <si>
    <t>I01291 - Jan</t>
  </si>
  <si>
    <t>I01311 - February</t>
  </si>
  <si>
    <t>I01348 - Mar</t>
  </si>
  <si>
    <t>I01374 - April</t>
  </si>
  <si>
    <t>I01389 - Mar (2)</t>
  </si>
  <si>
    <t>I01404 - May</t>
  </si>
  <si>
    <t>I01437 - June</t>
  </si>
  <si>
    <t>I01483 - July</t>
  </si>
  <si>
    <t>9</t>
  </si>
  <si>
    <t>Invoice Tracker</t>
  </si>
  <si>
    <t> </t>
  </si>
  <si>
    <t>Call 02</t>
  </si>
  <si>
    <t>Call 04</t>
  </si>
  <si>
    <t>Call 13</t>
  </si>
  <si>
    <t>Call 15</t>
  </si>
  <si>
    <t>Call 16</t>
  </si>
  <si>
    <t>Call 17</t>
  </si>
  <si>
    <t>Call 18</t>
  </si>
  <si>
    <t xml:space="preserve">Client: </t>
  </si>
  <si>
    <t>US Courts</t>
  </si>
  <si>
    <t>Top</t>
  </si>
  <si>
    <t>Project:</t>
  </si>
  <si>
    <t>Option:</t>
  </si>
  <si>
    <t>Option 3</t>
  </si>
  <si>
    <t>Period</t>
  </si>
  <si>
    <t>Cumulative</t>
  </si>
  <si>
    <t>I01189</t>
  </si>
  <si>
    <t>I01201</t>
  </si>
  <si>
    <t>I01226</t>
  </si>
  <si>
    <t>I01256</t>
  </si>
  <si>
    <t>I01284</t>
  </si>
  <si>
    <t>I01305</t>
  </si>
  <si>
    <t>I01343</t>
  </si>
  <si>
    <t>I01370</t>
  </si>
  <si>
    <t>I01398</t>
  </si>
  <si>
    <t>I01431</t>
  </si>
  <si>
    <t>I01477</t>
  </si>
  <si>
    <t>I01382</t>
  </si>
  <si>
    <t>I01399</t>
  </si>
  <si>
    <t>I01432</t>
  </si>
  <si>
    <t>I01478</t>
  </si>
  <si>
    <t>Option 1</t>
  </si>
  <si>
    <t>I01187</t>
  </si>
  <si>
    <t>I01208</t>
  </si>
  <si>
    <t>I01232</t>
  </si>
  <si>
    <t>I01259</t>
  </si>
  <si>
    <t>I01287</t>
  </si>
  <si>
    <t>I01307</t>
  </si>
  <si>
    <t>I01345</t>
  </si>
  <si>
    <t>I01378</t>
  </si>
  <si>
    <t>I01400</t>
  </si>
  <si>
    <t>I01433</t>
  </si>
  <si>
    <t>I01479</t>
  </si>
  <si>
    <t>I01188</t>
  </si>
  <si>
    <t>I01207</t>
  </si>
  <si>
    <t>I01233</t>
  </si>
  <si>
    <t>I01260</t>
  </si>
  <si>
    <t>I01288</t>
  </si>
  <si>
    <t>I01308</t>
  </si>
  <si>
    <t>I01346</t>
  </si>
  <si>
    <t>I01372</t>
  </si>
  <si>
    <t>I01401</t>
  </si>
  <si>
    <t>I01434</t>
  </si>
  <si>
    <t>I01480</t>
  </si>
  <si>
    <t>I01321</t>
  </si>
  <si>
    <t>I01349</t>
  </si>
  <si>
    <t>I01402</t>
  </si>
  <si>
    <t>I01481</t>
  </si>
  <si>
    <t>Base</t>
  </si>
  <si>
    <t>I01182</t>
  </si>
  <si>
    <t>I01209</t>
  </si>
  <si>
    <t>I01235</t>
  </si>
  <si>
    <t>I01261</t>
  </si>
  <si>
    <t>I01290</t>
  </si>
  <si>
    <t>I01319</t>
  </si>
  <si>
    <t>I01347</t>
  </si>
  <si>
    <t>I01373</t>
  </si>
  <si>
    <t>I01403</t>
  </si>
  <si>
    <t>I01436</t>
  </si>
  <si>
    <t>I01482</t>
  </si>
  <si>
    <t>I01210</t>
  </si>
  <si>
    <t>I01236</t>
  </si>
  <si>
    <t>I01262</t>
  </si>
  <si>
    <t>I01291</t>
  </si>
  <si>
    <t>I01311</t>
  </si>
  <si>
    <t>I01348</t>
  </si>
  <si>
    <t>I01374</t>
  </si>
  <si>
    <t>I01389</t>
  </si>
  <si>
    <t>I01404</t>
  </si>
  <si>
    <t>I01437</t>
  </si>
  <si>
    <t>I01483</t>
  </si>
  <si>
    <t>9/30/22 - 9/29/23</t>
  </si>
  <si>
    <t>Maulik Rajguru</t>
  </si>
  <si>
    <t>001-W81XWH22C0109-2022-OCT</t>
  </si>
  <si>
    <t>002-W81XWH22C0109-2022-NOV</t>
  </si>
  <si>
    <t>003-W81XWH22C0109-2022-DEC</t>
  </si>
  <si>
    <t>004-W81XWH22C0109-2023-JAN</t>
  </si>
  <si>
    <t>005-W81XWH22C0109-2023-FEB</t>
  </si>
  <si>
    <t>006-W81XWH22C0109-2023-MAR</t>
  </si>
  <si>
    <t>007-W81XWH22C0109-2023-APR</t>
  </si>
  <si>
    <t>008-W81XWH22C0109-2023-MAY</t>
  </si>
  <si>
    <t>Jul</t>
  </si>
  <si>
    <t>Aug</t>
  </si>
  <si>
    <t>Sep</t>
  </si>
  <si>
    <t>Gross Margin</t>
  </si>
  <si>
    <t>% Margin</t>
  </si>
  <si>
    <t>9/30/23 - 9/29/24</t>
  </si>
  <si>
    <t>9/29/2022 - 9/28/2023</t>
  </si>
  <si>
    <t>Arthur, Jon</t>
  </si>
  <si>
    <t>Senior Policy Analyst</t>
  </si>
  <si>
    <t>Berdecia, Pedro</t>
  </si>
  <si>
    <t>Senior Business Analyst</t>
  </si>
  <si>
    <t>Arthur, Jonathan</t>
  </si>
  <si>
    <t>Ballard, Kiara</t>
  </si>
  <si>
    <t>Bracken, Caroline</t>
  </si>
  <si>
    <t>Caroline Bracken</t>
  </si>
  <si>
    <t>Chaparro, James</t>
  </si>
  <si>
    <t>Eyre, Joshua</t>
  </si>
  <si>
    <t>Business Analyst III</t>
  </si>
  <si>
    <t>Fink, Andrew</t>
  </si>
  <si>
    <t>Flanagan, Glorianna</t>
  </si>
  <si>
    <t>Frisone, Briana</t>
  </si>
  <si>
    <t>Gorban, Ben</t>
  </si>
  <si>
    <t>Hamad, Omar</t>
  </si>
  <si>
    <t>Holt, Theresa</t>
  </si>
  <si>
    <t>Obeng, Portia</t>
  </si>
  <si>
    <t>Pereza, Tony</t>
  </si>
  <si>
    <t>Robbins, Teresina</t>
  </si>
  <si>
    <t>Robbins, Terri</t>
  </si>
  <si>
    <t>Shapiro, Kristyn</t>
  </si>
  <si>
    <t>Simmons-Thomas, Natalia</t>
  </si>
  <si>
    <t>Stoecker, Ashton</t>
  </si>
  <si>
    <t>Business Analyst I</t>
  </si>
  <si>
    <t>Thomas, Natalia</t>
  </si>
  <si>
    <t>Wilbur, Rifareal</t>
  </si>
  <si>
    <t>Edwards, Roy</t>
  </si>
  <si>
    <t>Falcone, Jen</t>
  </si>
  <si>
    <t>McLaughlin, Mia</t>
  </si>
  <si>
    <t>Policy Analyst</t>
  </si>
  <si>
    <t>Park, Craig</t>
  </si>
  <si>
    <t>Program Manager</t>
  </si>
  <si>
    <t>Nagarajan, Mrinalini</t>
  </si>
  <si>
    <t>Megibow, Carl</t>
  </si>
  <si>
    <t>Stepany, Lanique</t>
  </si>
  <si>
    <t>Tot Rev</t>
  </si>
  <si>
    <t>% Rev</t>
  </si>
  <si>
    <t>GH</t>
  </si>
  <si>
    <t>TS</t>
  </si>
  <si>
    <t>Charges</t>
  </si>
  <si>
    <t>001-70RDAD22R00000015-2022-SEPT</t>
  </si>
  <si>
    <t>002-70RDAD22R00000015-2022-OCT</t>
  </si>
  <si>
    <t>003-70RDAD22R00000015-2022-NOV</t>
  </si>
  <si>
    <t>004-70RDAD22R00000015-2022-DEC</t>
  </si>
  <si>
    <t>005-70RDAD22R00000015-2023-JAN</t>
  </si>
  <si>
    <t>006-70RDAD22R00000015-2023-FEB</t>
  </si>
  <si>
    <t>007-70RDAD22R00000015-2023-MAR</t>
  </si>
  <si>
    <t>008-70RDAD22R00000015-2023-APR</t>
  </si>
  <si>
    <t>Dev</t>
  </si>
  <si>
    <t>9/29/23 - 9/28/24</t>
  </si>
  <si>
    <t>Henderson, Maryanne</t>
  </si>
  <si>
    <t>1DTS</t>
  </si>
  <si>
    <t>Newman, Jamal</t>
  </si>
  <si>
    <t>Petkofsky, Jane</t>
  </si>
  <si>
    <t>Williams, Bobby</t>
  </si>
  <si>
    <t>Weld, Andew</t>
  </si>
  <si>
    <t>Bass, Caroline</t>
  </si>
  <si>
    <t>Brown, Rebecca</t>
  </si>
  <si>
    <t>Chisaka, Kasonde</t>
  </si>
  <si>
    <t>Rifareal, Wilbur</t>
  </si>
  <si>
    <t>solomon, Isabelle</t>
  </si>
  <si>
    <t>Stickley, Rebecca</t>
  </si>
  <si>
    <t>Anthony Adams</t>
  </si>
  <si>
    <t>x</t>
  </si>
  <si>
    <t>Dutcher, Thomas</t>
  </si>
  <si>
    <t>Durgan, Jennifer</t>
  </si>
  <si>
    <t>Kiriyanthan, Marilyn</t>
  </si>
  <si>
    <t>Hrs to Date</t>
  </si>
  <si>
    <t>ProturaTech</t>
  </si>
  <si>
    <t>Revenue Forecast</t>
  </si>
  <si>
    <t>Cost by Resource</t>
  </si>
  <si>
    <t>3/15/24 Cost</t>
  </si>
  <si>
    <t>015-70RDAD22R00000015-2023-OCT</t>
  </si>
  <si>
    <t>015-70RDAD22R00000015-2023-NOV</t>
  </si>
  <si>
    <t>016-70RDAD22R00000015-2023-DEC</t>
  </si>
  <si>
    <t>019-70RDAD22R00000015-2024-JAN</t>
  </si>
  <si>
    <t>020-70RDAD22R00000015-2024-FEB</t>
  </si>
  <si>
    <t>021-70RDAD22R00000015-2024-MAR</t>
  </si>
  <si>
    <t>022-70RDAD22R00000015-2024-APR</t>
  </si>
  <si>
    <t>023-70RDAD22R00000015-2024-MAY</t>
  </si>
  <si>
    <t>024-70RDAD22R00000015-2024-JUNE</t>
  </si>
  <si>
    <t>025-70RDAD22R00000015-2024-JULY</t>
  </si>
  <si>
    <t>Manager</t>
  </si>
  <si>
    <t>Lanique Stepney</t>
  </si>
  <si>
    <t>Consultant</t>
  </si>
  <si>
    <t>Mia McLaughlin</t>
  </si>
  <si>
    <t>Kyla Hammond</t>
  </si>
  <si>
    <t>Senior Consultant</t>
  </si>
  <si>
    <t>Tracey Jarrett</t>
  </si>
  <si>
    <t>Senior Graphics Designer</t>
  </si>
  <si>
    <t>Andrew Camp</t>
  </si>
  <si>
    <t>Chris Weaver</t>
  </si>
  <si>
    <t>Jr. Graphics Specialist</t>
  </si>
  <si>
    <t>Christane Njatcha</t>
  </si>
  <si>
    <t>Jr. Comms Specialist</t>
  </si>
  <si>
    <t xml:space="preserve"> James Dillard</t>
  </si>
  <si>
    <t>Strategic Comms Specialist</t>
  </si>
  <si>
    <t>Christopher Galm</t>
  </si>
  <si>
    <t>Total Cost CTD</t>
  </si>
  <si>
    <t>Total Cost PoP</t>
  </si>
  <si>
    <t>Executive VP</t>
  </si>
  <si>
    <t>Victoria Hammons</t>
  </si>
  <si>
    <t>Aug - I00842</t>
  </si>
  <si>
    <t>Feb I00188</t>
  </si>
  <si>
    <t>May I00737</t>
  </si>
  <si>
    <t>Jun I00800</t>
  </si>
  <si>
    <t>I00821 - Aug</t>
  </si>
  <si>
    <t>Funds Invoiced to Date</t>
  </si>
  <si>
    <t>Notes</t>
  </si>
  <si>
    <t>Call 1.4</t>
  </si>
  <si>
    <t>8/26/24 - 2/25/25</t>
  </si>
  <si>
    <t>Call 2.1</t>
  </si>
  <si>
    <t>9/26/23 – 9/25/24</t>
  </si>
  <si>
    <t>Call 4.1</t>
  </si>
  <si>
    <t>4/10/24 - 4/9/25</t>
  </si>
  <si>
    <t>Call 5.1</t>
  </si>
  <si>
    <t>5/1/24 - 4/30/25</t>
  </si>
  <si>
    <t>Call 6.1</t>
  </si>
  <si>
    <t>5/25/24 - 5/24/25</t>
  </si>
  <si>
    <t>Call 8</t>
  </si>
  <si>
    <t>1/31/24 - 1/30/25</t>
  </si>
  <si>
    <t>Call 9</t>
  </si>
  <si>
    <t>Stopped Work - May Restart</t>
  </si>
  <si>
    <t>Call 10</t>
  </si>
  <si>
    <t>Call 10.1</t>
  </si>
  <si>
    <t>Call 11</t>
  </si>
  <si>
    <t>Call 12</t>
  </si>
  <si>
    <t>Call 14</t>
  </si>
  <si>
    <t>Contract Complete</t>
  </si>
  <si>
    <t>Final Invoice Pending -- over/under is estimated.</t>
  </si>
  <si>
    <t>DHS FLTC</t>
  </si>
  <si>
    <t>DOT</t>
  </si>
  <si>
    <t>USAMRIID 2</t>
  </si>
  <si>
    <t>FFP - Costs exceed revenue. Margin at -22%</t>
  </si>
  <si>
    <t>USAMRIID 2.1</t>
  </si>
  <si>
    <t>** As of 9/30/24</t>
  </si>
  <si>
    <t>Call Order</t>
  </si>
  <si>
    <t>Call 1</t>
  </si>
  <si>
    <t>8/26/22-2/25/23</t>
  </si>
  <si>
    <t>Call 1.1</t>
  </si>
  <si>
    <t>2/26/23-8/25/23</t>
  </si>
  <si>
    <t>Call 1.2</t>
  </si>
  <si>
    <t>8/26/23-2/25/24</t>
  </si>
  <si>
    <t>Call 1.3</t>
  </si>
  <si>
    <t>2/26/24-8/25/24</t>
  </si>
  <si>
    <t>Call 2</t>
  </si>
  <si>
    <t>9/26/22 – 9/25/23</t>
  </si>
  <si>
    <t>Call 2.2</t>
  </si>
  <si>
    <t>9/26/24 – 9/25/25</t>
  </si>
  <si>
    <t>Call 4</t>
  </si>
  <si>
    <t>4/10/23 - 4/9/24</t>
  </si>
  <si>
    <t>Call 5</t>
  </si>
  <si>
    <t>5/1/23 - 4/30/24</t>
  </si>
  <si>
    <t>Call 6</t>
  </si>
  <si>
    <t>5/25/23 - 5/24/24</t>
  </si>
  <si>
    <t>Call 7</t>
  </si>
  <si>
    <t>7/17/23 - 11/30/23</t>
  </si>
  <si>
    <t>3/12/24 - 3/11/25</t>
  </si>
  <si>
    <t>3/12/24 - 9/11/24</t>
  </si>
  <si>
    <t>9/12/24 - 3/11/25</t>
  </si>
  <si>
    <t>9/2/24 - 9/1/25</t>
  </si>
  <si>
    <t>9/13/24 - 9/12/25</t>
  </si>
  <si>
    <t>9/25/24 - 9/24/25</t>
  </si>
  <si>
    <t>Call 1 - RAE Support</t>
  </si>
  <si>
    <t>OP2: 8/26/23-2/25/24</t>
  </si>
  <si>
    <t>Amit Yadav</t>
  </si>
  <si>
    <t>Ardy Isma</t>
  </si>
  <si>
    <t>Chukwuemeka Okagu</t>
  </si>
  <si>
    <t>Esther Dacanay</t>
  </si>
  <si>
    <t>Gilbert Orenlas</t>
  </si>
  <si>
    <t>Ishmael Farrah</t>
  </si>
  <si>
    <t>Janell Harris</t>
  </si>
  <si>
    <t>Cyber Security Specialist</t>
  </si>
  <si>
    <t>Jessica Murphy</t>
  </si>
  <si>
    <t>Administrative Support Specialist</t>
  </si>
  <si>
    <t>Joseph Lee</t>
  </si>
  <si>
    <t>Kiko Nyomo</t>
  </si>
  <si>
    <t>Matthew Heine</t>
  </si>
  <si>
    <t>Mezemir Wase</t>
  </si>
  <si>
    <t>Nazim Shaik</t>
  </si>
  <si>
    <t>Rodney Nesbitt Jr.</t>
  </si>
  <si>
    <t>Saniha Qureshi</t>
  </si>
  <si>
    <t>Cloud System Engineer</t>
  </si>
  <si>
    <t>Shamroze Niazi</t>
  </si>
  <si>
    <t>Tokunbo Olaose</t>
  </si>
  <si>
    <t>Jason Day</t>
  </si>
  <si>
    <t>Andy Camp</t>
  </si>
  <si>
    <t>Presentation and Graphics Specialist</t>
  </si>
  <si>
    <t>James Gonzales</t>
  </si>
  <si>
    <t>Cheryl Harrison</t>
  </si>
  <si>
    <t>Kellon Mercer</t>
  </si>
  <si>
    <t>Armando Campos</t>
  </si>
  <si>
    <t>Cesar Valenzuela</t>
  </si>
  <si>
    <t>Daniel Saenz</t>
  </si>
  <si>
    <t>Deloy Johnson</t>
  </si>
  <si>
    <t>Kathryn Kazala</t>
  </si>
  <si>
    <t>Business Process Reengineering Specialist</t>
  </si>
  <si>
    <t>Melissa Harrison</t>
  </si>
  <si>
    <t>Robert Carpenter</t>
  </si>
  <si>
    <t>Natalee Savage</t>
  </si>
  <si>
    <t>NMA Consulting Group</t>
  </si>
  <si>
    <t>002-AO-TSO-RAES-2022-OCT</t>
  </si>
  <si>
    <t>003-AO-TSO-RAES-2022-NOV</t>
  </si>
  <si>
    <t>004-AO-TSO-RAES-2022-DEC</t>
  </si>
  <si>
    <t>005-AO-TSO-RAES-2022-JAN</t>
  </si>
  <si>
    <t>006-AO-TSO-RAES-2023-FEB</t>
  </si>
  <si>
    <t>007-AO-TSO-RAES-2023-FEB</t>
  </si>
  <si>
    <t>008-AO-TSO-RAES-2023-MARCH</t>
  </si>
  <si>
    <t>0009-AO-TSO-RAES-2023-MARCH</t>
  </si>
  <si>
    <t>0010-AO-TSO-RAES-2023-APRIL</t>
  </si>
  <si>
    <t>0011-AO-TSO-RAES-2023-MAY</t>
  </si>
  <si>
    <t>0012-AO-TSO-RAES-2023-APR</t>
  </si>
  <si>
    <t>02-RAES-2023-1002-JUNE</t>
  </si>
  <si>
    <t>13-AO-TSO-RAES-2023-JUNE</t>
  </si>
  <si>
    <t>14-AO-TSO-RAES-2023-JULY</t>
  </si>
  <si>
    <t>15-AO-TSO-RAES-2023-AUG</t>
  </si>
  <si>
    <t>Mod 5</t>
  </si>
  <si>
    <t>Campos, Armando</t>
  </si>
  <si>
    <t>Day, Jason</t>
  </si>
  <si>
    <t>Gonzales, James</t>
  </si>
  <si>
    <t>Heine, Matthew</t>
  </si>
  <si>
    <t>Kazala, Kathryn</t>
  </si>
  <si>
    <t>Murphy, Jessica</t>
  </si>
  <si>
    <t>Nesbitt, Rodney</t>
  </si>
  <si>
    <t>Nyomo, Kiko</t>
  </si>
  <si>
    <t>Olaose, Tokunbo</t>
  </si>
  <si>
    <t>Orenlas, Gilbert</t>
  </si>
  <si>
    <t>Qureshi, Saniha</t>
  </si>
  <si>
    <t>Saenz, Daniel</t>
  </si>
  <si>
    <t>Shaik, Nazim</t>
  </si>
  <si>
    <t>Miller, Evalina</t>
  </si>
  <si>
    <t>Riaz, Khurram</t>
  </si>
  <si>
    <t>Valenzuela, Cesar</t>
  </si>
  <si>
    <t>Todd, Joshua</t>
  </si>
  <si>
    <t>Salako, Abidemi</t>
  </si>
  <si>
    <t>Olagbegi, Oladipo</t>
  </si>
  <si>
    <t>Waze, Mezemir</t>
  </si>
  <si>
    <t>TechUnicorn</t>
  </si>
  <si>
    <t>18-AO-TSO-RAES-2023-OCT</t>
  </si>
  <si>
    <t>19-AO-TSO-RAES-2023-NOV</t>
  </si>
  <si>
    <t>20-AO-TSO-RAES-2023-DEC</t>
  </si>
  <si>
    <t>21-AO-TSO-RAES-2024-JAN</t>
  </si>
  <si>
    <t>Adams, Anthony</t>
  </si>
  <si>
    <t>Protura Tech</t>
  </si>
  <si>
    <t xml:space="preserve">Agile Certified Professional </t>
  </si>
  <si>
    <t>Olabowale, Peter</t>
  </si>
  <si>
    <t>Batia, John</t>
  </si>
  <si>
    <t>TekUnicorn</t>
  </si>
  <si>
    <t>I00305</t>
  </si>
  <si>
    <t>I00814 - July</t>
  </si>
  <si>
    <t>Gross Profit</t>
  </si>
  <si>
    <t>8/26/24-2/25/25</t>
  </si>
  <si>
    <t>Giesy, Megan</t>
  </si>
  <si>
    <t>Business Analyst</t>
  </si>
  <si>
    <t>Konathala, Murali</t>
  </si>
  <si>
    <t>April, Patricia</t>
  </si>
  <si>
    <t>I00848 - Aug 2024</t>
  </si>
  <si>
    <t>I00853 - Sept 2024</t>
  </si>
  <si>
    <t>I00871 - Oct 2024</t>
  </si>
  <si>
    <t>I00895 - Nov</t>
  </si>
  <si>
    <t>I-00912 - Dec</t>
  </si>
  <si>
    <t>I00943 - Jan</t>
  </si>
  <si>
    <t>I00971 - Feb</t>
  </si>
  <si>
    <t>9/26/22 - 9/25/23</t>
  </si>
  <si>
    <t>Alisa Welch</t>
  </si>
  <si>
    <t>Andre Long</t>
  </si>
  <si>
    <t>Christopher Harkins</t>
  </si>
  <si>
    <t>Vidyadhar Tanksale</t>
  </si>
  <si>
    <t>Jason de Kock</t>
  </si>
  <si>
    <t>Kobina Vinadyck</t>
  </si>
  <si>
    <t>Alec Gura</t>
  </si>
  <si>
    <t>Lauryn Holcomb</t>
  </si>
  <si>
    <t>001-AO-TSO-EAS-2022-OCT</t>
  </si>
  <si>
    <t>002-AO-TSO-EAS-2022-NOV</t>
  </si>
  <si>
    <t>003-AO-TSO-EAS-2022-DEC</t>
  </si>
  <si>
    <t>004-AO-TSO-EAS-2022-JAN</t>
  </si>
  <si>
    <t>005-AO-TSO-EAS-2023-FEB</t>
  </si>
  <si>
    <t>006-AO-TSO-EAS-2023-MARCH</t>
  </si>
  <si>
    <t>007-AO-TSO-EAS-2023-APRIL</t>
  </si>
  <si>
    <t>008-AO-TSO-EAS-2023-MAY</t>
  </si>
  <si>
    <t>009-AO-TSO-EAS-2023-JUNE</t>
  </si>
  <si>
    <t>010-AO-TSO-EAS-2023-JULY</t>
  </si>
  <si>
    <t>011-AO-TSO-EAS-2023-AUG</t>
  </si>
  <si>
    <t>9/26/23 - 9/25/24</t>
  </si>
  <si>
    <t>Jayson Guglietta</t>
  </si>
  <si>
    <t>Muralidhar Konathala</t>
  </si>
  <si>
    <t>014-AO-TSO-EAS-2023-OCT</t>
  </si>
  <si>
    <t>016-AO-TSO-EAS-2023-DEC</t>
  </si>
  <si>
    <t>017-AO-TSO-EAS-2024-JAN</t>
  </si>
  <si>
    <t>I00627</t>
  </si>
  <si>
    <t>I00730 - May</t>
  </si>
  <si>
    <t>I00794 June</t>
  </si>
  <si>
    <t>I00815 - Jul</t>
  </si>
  <si>
    <t>I00836 - Aug</t>
  </si>
  <si>
    <t>9/26/24 - 9/25/25</t>
  </si>
  <si>
    <t>OP3: 9/26/25-9/25/26</t>
  </si>
  <si>
    <t>Navin Keswani</t>
  </si>
  <si>
    <t>Sudeep Telang</t>
  </si>
  <si>
    <t>Tarun Singhal</t>
  </si>
  <si>
    <t>Madhavan Ramamoorthy</t>
  </si>
  <si>
    <t>Zakariya Saleh</t>
  </si>
  <si>
    <t>Archaya Ramasamy</t>
  </si>
  <si>
    <t>Ajay Cherukuri</t>
  </si>
  <si>
    <t>Ramajyothi Indukuri</t>
  </si>
  <si>
    <t>Yenenesh Shewaneh</t>
  </si>
  <si>
    <t>Haneen Abdelhaq</t>
  </si>
  <si>
    <t>Invoice vs. Forecasted Revenue Analysis</t>
  </si>
  <si>
    <t>I00865 - Sept</t>
  </si>
  <si>
    <t>I00889 - Oct</t>
  </si>
  <si>
    <t>I00896 - Nov</t>
  </si>
  <si>
    <t>I00913 - Dec</t>
  </si>
  <si>
    <t>I00966 - Jan</t>
  </si>
  <si>
    <t>I00976 - Feb</t>
  </si>
  <si>
    <t>I01002 - Mar</t>
  </si>
  <si>
    <t>I01018 - Apr</t>
  </si>
  <si>
    <t>I00924A - Dec</t>
  </si>
  <si>
    <t>I01037 - May</t>
  </si>
  <si>
    <t>I01104 - Jun</t>
  </si>
  <si>
    <t>I01137 - July</t>
  </si>
  <si>
    <t>I01151 - Aug</t>
  </si>
  <si>
    <t>I01178 - Sept</t>
  </si>
  <si>
    <t>Call 3 - ICAM Support</t>
  </si>
  <si>
    <t>3/13/23-3/12/24</t>
  </si>
  <si>
    <t>Melissa Goss</t>
  </si>
  <si>
    <t>Brittney Robinson</t>
  </si>
  <si>
    <t>Business Analyst - Mid</t>
  </si>
  <si>
    <t>Xiaomin Chen</t>
  </si>
  <si>
    <t>Xsec</t>
  </si>
  <si>
    <t>Brett Boren</t>
  </si>
  <si>
    <t>01-USCA22B0021-APR</t>
  </si>
  <si>
    <t>02-USCA22B0021-JUNE - Governance Board Charter</t>
  </si>
  <si>
    <t>02-USCA22B0021-JUNE - ICAM Program Management Plan</t>
  </si>
  <si>
    <t>02-USCA22B0021-JUNE - Working Group Charter</t>
  </si>
  <si>
    <t>03-USCA22B0021-JULY</t>
  </si>
  <si>
    <t>04-USCA22B0021-OCT</t>
  </si>
  <si>
    <t>05-USCA22B0021-NOV - ICAM training and development plan</t>
  </si>
  <si>
    <t>05-USCA22B0021-NOV - ICAM workforce plan</t>
  </si>
  <si>
    <t>Overall Margin</t>
  </si>
  <si>
    <t>Overall % Margin</t>
  </si>
  <si>
    <t>4/10/23-4/9/24</t>
  </si>
  <si>
    <t>Muhammad Nazir</t>
  </si>
  <si>
    <t>Narayan Verma</t>
  </si>
  <si>
    <t>Sunil Bandapally</t>
  </si>
  <si>
    <t>Narayan Verman</t>
  </si>
  <si>
    <t>001-AO-TSO-MFA-2023-MAY</t>
  </si>
  <si>
    <t>002-AO-TSO-MFA-2023-JUNE</t>
  </si>
  <si>
    <t>003-AO-TSO-MFA-2023-JULY</t>
  </si>
  <si>
    <t>004-AO-TSO-MFA-2023-AUG</t>
  </si>
  <si>
    <t>006-AO-TSO-MFA-2023-OCT</t>
  </si>
  <si>
    <t>007-AO-TSO-MFA-2023-NOV</t>
  </si>
  <si>
    <t>008-AO-TSO-MFA-2023-DEC</t>
  </si>
  <si>
    <t>009-AO-TSO-MFA-2024-JAN</t>
  </si>
  <si>
    <t>4/10/24-4/9/25</t>
  </si>
  <si>
    <t>OP2: 4/10/25 - 4/4/26, OP3: 4/10/26 - 4/9/27</t>
  </si>
  <si>
    <t>Sangamewar Gupta</t>
  </si>
  <si>
    <t>Mahendran Jayaraman</t>
  </si>
  <si>
    <t>Sara Arjmandi</t>
  </si>
  <si>
    <t>I00635</t>
  </si>
  <si>
    <t>I00731</t>
  </si>
  <si>
    <t>I00795 - June</t>
  </si>
  <si>
    <t>I00816 - Jul</t>
  </si>
  <si>
    <t>I00837 - Aug</t>
  </si>
  <si>
    <t>I00854 - Sept</t>
  </si>
  <si>
    <t>I00872 - Oct</t>
  </si>
  <si>
    <t>I00897 - Nov</t>
  </si>
  <si>
    <t>I-00914 - Dec</t>
  </si>
  <si>
    <t>I00944 - Jan</t>
  </si>
  <si>
    <t>I00977 - Feb</t>
  </si>
  <si>
    <t>I01003 - Mar</t>
  </si>
  <si>
    <t>I01019 - Apr</t>
  </si>
  <si>
    <t>4/10/25-4/9/26</t>
  </si>
  <si>
    <t>OP3: 4/10/26 - 4/9/27</t>
  </si>
  <si>
    <t>&lt;-- Incrementally Funded</t>
  </si>
  <si>
    <t>Vacant - Sourcing</t>
  </si>
  <si>
    <t>Lauren Holcomb</t>
  </si>
  <si>
    <t>Kakhramon Talibdjanov</t>
  </si>
  <si>
    <t>I01038 - May</t>
  </si>
  <si>
    <t>I01105 - June</t>
  </si>
  <si>
    <t>I01138 - Jul</t>
  </si>
  <si>
    <t>I01152 - Aug</t>
  </si>
  <si>
    <t>I01176 - Sept</t>
  </si>
  <si>
    <t>I01204 - Oct</t>
  </si>
  <si>
    <t>I01230 - Nov</t>
  </si>
  <si>
    <t>I01257 - Dec</t>
  </si>
  <si>
    <t>I01285 - Jan</t>
  </si>
  <si>
    <t>I01306 - Feb</t>
  </si>
  <si>
    <t>I01344 - Mar</t>
  </si>
  <si>
    <t>I01376 - April</t>
  </si>
  <si>
    <t>Call 5 - Cloud Engineering Support</t>
  </si>
  <si>
    <t>Franklin Fongwa</t>
  </si>
  <si>
    <t>Application Architect</t>
  </si>
  <si>
    <t>Solution Architect</t>
  </si>
  <si>
    <t>Jackson Obiagwu</t>
  </si>
  <si>
    <t>Cloud Engineer</t>
  </si>
  <si>
    <t>Ray Duong</t>
  </si>
  <si>
    <t>Cloud Architect-CDaaS-PaaS-SaaS-Cloud Hosting</t>
  </si>
  <si>
    <t>Steve Yun</t>
  </si>
  <si>
    <t>CSP Console/Dashboard - Financials</t>
  </si>
  <si>
    <t>Armando Plascencia</t>
  </si>
  <si>
    <t>Shabab Mudassar</t>
  </si>
  <si>
    <t>Muhammad Zain Nasim</t>
  </si>
  <si>
    <t>001-AO-TSO-CS-2023-MAY</t>
  </si>
  <si>
    <t>002-AO-TSO-CS-2023-JUNE</t>
  </si>
  <si>
    <t>003-AO-TSO-CS-2023-JULY</t>
  </si>
  <si>
    <t>004-AO-TSO-CS-2023-AUG</t>
  </si>
  <si>
    <t>006-AO-TSO-CS-2023-OCT</t>
  </si>
  <si>
    <t>007-AO-TSO-CS-2023-NOV</t>
  </si>
  <si>
    <t>008-AO-TSO-CS-2023-DEC</t>
  </si>
  <si>
    <t>I00185 - Feb</t>
  </si>
  <si>
    <t>(No Remaining Options)</t>
  </si>
  <si>
    <t>Alale, Doebi</t>
  </si>
  <si>
    <t>Fongwa, Franklin</t>
  </si>
  <si>
    <t>Konathala, Muralidhar</t>
  </si>
  <si>
    <t>Nasim, Muhammad Zain</t>
  </si>
  <si>
    <t xml:space="preserve">Obiagwu, Jackson </t>
  </si>
  <si>
    <t>Plascencia, Armando</t>
  </si>
  <si>
    <t xml:space="preserve">Valapadsu, Praveen </t>
  </si>
  <si>
    <t>Reddy, Ravi</t>
  </si>
  <si>
    <t>Selvarajah, Jagan</t>
  </si>
  <si>
    <t>Shabab, Mudassar</t>
  </si>
  <si>
    <t>Syed, Moinuddin</t>
  </si>
  <si>
    <t>Williams, James</t>
  </si>
  <si>
    <t xml:space="preserve">Yun, Steve </t>
  </si>
  <si>
    <t>I00796 - Jun</t>
  </si>
  <si>
    <t>I00817 - Jul</t>
  </si>
  <si>
    <t>I00834 - Aug</t>
  </si>
  <si>
    <t>I00873 - Sept</t>
  </si>
  <si>
    <t>I00873 - Oct</t>
  </si>
  <si>
    <t>I00855 - Sept</t>
  </si>
  <si>
    <t>I00888 - Oct</t>
  </si>
  <si>
    <t>I00898 - Nov</t>
  </si>
  <si>
    <t>I00916 - Dec</t>
  </si>
  <si>
    <t>I00947 - Jan</t>
  </si>
  <si>
    <t>I00978 - Feb</t>
  </si>
  <si>
    <t>I01004 - Mar</t>
  </si>
  <si>
    <t>I01020 - Apr</t>
  </si>
  <si>
    <t>Call 6 - Cloud Support</t>
  </si>
  <si>
    <t>Mohana Molabanti</t>
  </si>
  <si>
    <t>Kapil Bulchandani</t>
  </si>
  <si>
    <t>Vinay Gudapati</t>
  </si>
  <si>
    <t>Oladele Sule</t>
  </si>
  <si>
    <t xml:space="preserve"> Revenue by Resource</t>
  </si>
  <si>
    <t>01-AO-TSO-CDSO-2023-JUNE</t>
  </si>
  <si>
    <t>02-AO-TSO-CDSO-2023-JULY</t>
  </si>
  <si>
    <t>03-AO-TSO-CDSO-2023-AUG</t>
  </si>
  <si>
    <t>05-AO-TSO-CDSO-2023-OCT</t>
  </si>
  <si>
    <t>06-AO-TSO-CDSO-2023-NOV</t>
  </si>
  <si>
    <t xml:space="preserve">
07-AO-TSO-CDSO-2023-DEC</t>
  </si>
  <si>
    <t>08-AO-TSO-CDSO-2024-JAN</t>
  </si>
  <si>
    <t>Feb I00186</t>
  </si>
  <si>
    <t>I00629</t>
  </si>
  <si>
    <t>May - I00733</t>
  </si>
  <si>
    <t>5/15/25-5/24/26</t>
  </si>
  <si>
    <t>I00797 - Jun</t>
  </si>
  <si>
    <t>I00818 - Jul</t>
  </si>
  <si>
    <t>I00838 - Aug</t>
  </si>
  <si>
    <t>I00878 - Oct</t>
  </si>
  <si>
    <t>I00899 - Nov</t>
  </si>
  <si>
    <t>I00917 - Dec</t>
  </si>
  <si>
    <t>I00948 - Jan</t>
  </si>
  <si>
    <t>I00979 - Feb</t>
  </si>
  <si>
    <t>I01005 - Mar</t>
  </si>
  <si>
    <t>I01021 - Apr</t>
  </si>
  <si>
    <t>I01039 - May</t>
  </si>
  <si>
    <t>Hrs.</t>
  </si>
  <si>
    <t>7/14/23 - 11/13/23</t>
  </si>
  <si>
    <t>FFP</t>
  </si>
  <si>
    <t>Ethan Saunders</t>
  </si>
  <si>
    <t>Sundial Learning Systems</t>
  </si>
  <si>
    <t>Elizabeth Fortunado</t>
  </si>
  <si>
    <t>SME</t>
  </si>
  <si>
    <t>01-USCA23BPA2080-AUG</t>
  </si>
  <si>
    <t>01-USCA23BPA2080-TRAVEL</t>
  </si>
  <si>
    <t>Call 8 - IT Governance Boards Support Services</t>
  </si>
  <si>
    <t>Nada Conway</t>
  </si>
  <si>
    <t>Ethan Sanders</t>
  </si>
  <si>
    <t>Agile Coach / Consultant</t>
  </si>
  <si>
    <t>Scott Long</t>
  </si>
  <si>
    <t>I00187</t>
  </si>
  <si>
    <t>I00630 -April</t>
  </si>
  <si>
    <t>I00734 - May</t>
  </si>
  <si>
    <t>I00798 - June</t>
  </si>
  <si>
    <t>I00819 - July</t>
  </si>
  <si>
    <t>I00839 - August</t>
  </si>
  <si>
    <t>I00857 - Sept</t>
  </si>
  <si>
    <t>I00877 - Oct</t>
  </si>
  <si>
    <t>1/31/25 - 1/30/26</t>
  </si>
  <si>
    <t>OP2: 1/31/26-1/30/27, OP3: 1/31/27-1/30/28, OP4: 1/31/28-1/30/29</t>
  </si>
  <si>
    <t>I00980 - Feb</t>
  </si>
  <si>
    <t>I01006 - Mar</t>
  </si>
  <si>
    <t>I01022 - Apr</t>
  </si>
  <si>
    <t>I01040 - May</t>
  </si>
  <si>
    <t>I01106 - June</t>
  </si>
  <si>
    <t>I01129 - Jul</t>
  </si>
  <si>
    <t>I01153- Aug</t>
  </si>
  <si>
    <t>I01205 - Oct</t>
  </si>
  <si>
    <t>I01231 - Nov</t>
  </si>
  <si>
    <t>I01258 - Dec</t>
  </si>
  <si>
    <t>I01286 - Jan</t>
  </si>
  <si>
    <t>Call 9 - Zero Trust Architecture</t>
  </si>
  <si>
    <t>Total Revenue</t>
  </si>
  <si>
    <t>Xiomin Chen</t>
  </si>
  <si>
    <t>Cloud Architect- CDaaS-PaaS-Saas-Cloud Hosting</t>
  </si>
  <si>
    <t>Senior Architect TBD</t>
  </si>
  <si>
    <t>Chaidi Obi</t>
  </si>
  <si>
    <t>Steve Turman (Senior Network Architect)</t>
  </si>
  <si>
    <t>Tinisha Walton</t>
  </si>
  <si>
    <t>Senior Data Security Analyst</t>
  </si>
  <si>
    <t xml:space="preserve"> Leslie McCracken (Strategic Comms Specialist / Analyst)</t>
  </si>
  <si>
    <t>Opeyemi Daniel Adedokun</t>
  </si>
  <si>
    <t>Mrin Nagarajan</t>
  </si>
  <si>
    <t>Business Analyst Mid</t>
  </si>
  <si>
    <t>Praveen Valapadasu</t>
  </si>
  <si>
    <t>Techsur</t>
  </si>
  <si>
    <t>ZTA Program Charter</t>
  </si>
  <si>
    <t>ZTA Program Management Plan</t>
  </si>
  <si>
    <t>Zero Trust Current State Assessment (1/2)</t>
  </si>
  <si>
    <t>Zero Trust Current State Assessment (2/2)</t>
  </si>
  <si>
    <t>Facilitate Workshop</t>
  </si>
  <si>
    <t>Gap Closure Task List</t>
  </si>
  <si>
    <t>Cost Benefit Analysis</t>
  </si>
  <si>
    <t>ZTA Prioritization List</t>
  </si>
  <si>
    <t>Draft ZTA Roadmap</t>
  </si>
  <si>
    <t>ZTA Progress Monitoring Tool</t>
  </si>
  <si>
    <t>Final ZTA Roadmap</t>
  </si>
  <si>
    <t>Draft Enterprise-wide Zero Trust Policy</t>
  </si>
  <si>
    <t>Final Enterprise-wide Zero Trust Policy</t>
  </si>
  <si>
    <t>Revenue Actual</t>
  </si>
  <si>
    <t>Divyesh Chauhan</t>
  </si>
  <si>
    <t>James Santoy</t>
  </si>
  <si>
    <t>.</t>
  </si>
  <si>
    <t>I00631</t>
  </si>
  <si>
    <t>I00735</t>
  </si>
  <si>
    <t>I00799 - Jun</t>
  </si>
  <si>
    <t>July</t>
  </si>
  <si>
    <t>I00841 - Aug</t>
  </si>
  <si>
    <t>I00858 - Sept</t>
  </si>
  <si>
    <t>I00876 - Oct</t>
  </si>
  <si>
    <t>I00901 - Nov</t>
  </si>
  <si>
    <t>I00919 - Dec</t>
  </si>
  <si>
    <t>I00950 - Jan</t>
  </si>
  <si>
    <t>Call 11 - Strategic Portfolio Management</t>
  </si>
  <si>
    <t>Kokkirala, Nikita</t>
  </si>
  <si>
    <t>Strock, Sara</t>
  </si>
  <si>
    <t>Call Order Award Date</t>
  </si>
  <si>
    <t>FFP Deliverables Revenue</t>
  </si>
  <si>
    <t>SOW Section</t>
  </si>
  <si>
    <t>Deliverable</t>
  </si>
  <si>
    <t>Date Based Upon Contract Award Date</t>
  </si>
  <si>
    <t>Price</t>
  </si>
  <si>
    <t>Portfolio Charter (Initial)</t>
  </si>
  <si>
    <t>Strategic Portfolio Management Communication Plan (Initial)</t>
  </si>
  <si>
    <t>Strategic Portfolio Management Presentation Template (Initial)</t>
  </si>
  <si>
    <t>Strategic Portfolio Management Roadmap (Initial)</t>
  </si>
  <si>
    <t>Key Portfolio Components (Initial)</t>
  </si>
  <si>
    <t>Portfolio-level Strategic Plan (Initial)</t>
  </si>
  <si>
    <t>Portfolio Inventory and Initiative Prioritization (Initial)</t>
  </si>
  <si>
    <t>Portfolio Capacity and Capability Management (Initial)</t>
  </si>
  <si>
    <t>Strategic Portfolio Management Tool (Initial)</t>
  </si>
  <si>
    <t>Portfolio Governance Framework (Initial)</t>
  </si>
  <si>
    <t>Portfolio Optimization (initial)</t>
  </si>
  <si>
    <t>IT Investment Management Framework (Initial)</t>
  </si>
  <si>
    <t>Strategic Portfolio Management Two-day Workshop Training Materials (Initial)</t>
  </si>
  <si>
    <t>Portfolio Risk Management Framework and Portfolio Risk Management Plan (Initial)</t>
  </si>
  <si>
    <t>Strategic Portfolio Management Metrics (Initial)</t>
  </si>
  <si>
    <t>Portfolio Value Management: Strategic Portfolio Management and IT Investment Management Framework (Initial)</t>
  </si>
  <si>
    <t>Forecast Revenue (FFP + TM)</t>
  </si>
  <si>
    <t>I00859 - September</t>
  </si>
  <si>
    <t>I00890 - November</t>
  </si>
  <si>
    <t>(No options remaining)</t>
  </si>
  <si>
    <t>Taiwo Adenuga</t>
  </si>
  <si>
    <t>Kenneth Brooks</t>
  </si>
  <si>
    <t>James Rader</t>
  </si>
  <si>
    <t>Patti April</t>
  </si>
  <si>
    <t>Agile Consultant</t>
  </si>
  <si>
    <t>Bob Carpenter</t>
  </si>
  <si>
    <t>Amir Bawani</t>
  </si>
  <si>
    <t>Dipika Jain</t>
  </si>
  <si>
    <t>BPA Call Kick Off Meeting Minutes</t>
  </si>
  <si>
    <t>2.2.10</t>
  </si>
  <si>
    <t>Agile Team Assessments</t>
  </si>
  <si>
    <t>2.1.3</t>
  </si>
  <si>
    <t>Project Management Best Practices and Process Re- commendations</t>
  </si>
  <si>
    <t>2.1.19</t>
  </si>
  <si>
    <t>Consolidated timeline</t>
  </si>
  <si>
    <t>2.1.9</t>
  </si>
  <si>
    <t>Project Management Dashboard</t>
  </si>
  <si>
    <t>2.1.13</t>
  </si>
  <si>
    <t>RACI charts and SMART goals</t>
  </si>
  <si>
    <t>2.1.15</t>
  </si>
  <si>
    <t>Communications Plan</t>
  </si>
  <si>
    <t>2.1.16</t>
  </si>
  <si>
    <t>Risk Register</t>
  </si>
  <si>
    <t>2.1.17</t>
  </si>
  <si>
    <t>Issue and Action Item Tracker</t>
  </si>
  <si>
    <t>2.1.18</t>
  </si>
  <si>
    <t>Consolidated roadmaps</t>
  </si>
  <si>
    <t>2.2.11</t>
  </si>
  <si>
    <t>2.2.2</t>
  </si>
  <si>
    <t>Agile Process Coaching and Training Program</t>
  </si>
  <si>
    <t>2.2.5 &amp; 2.2.6</t>
  </si>
  <si>
    <t>Plan and Conduct Agile workshops</t>
  </si>
  <si>
    <t>Presentations for Agile Workshops and Training</t>
  </si>
  <si>
    <t>2.2.7</t>
  </si>
  <si>
    <t>Risk Management and Workflow Optimization</t>
  </si>
  <si>
    <t>2.2.9</t>
  </si>
  <si>
    <t>Establish metrics for agile coaching and training ef- fectiveness</t>
  </si>
  <si>
    <t>2.1.1</t>
  </si>
  <si>
    <t>Agile Program and Project Management Guidelines and Procedures</t>
  </si>
  <si>
    <t>2.2.4</t>
  </si>
  <si>
    <t>Agile training curriculum and create a set of training courses</t>
  </si>
  <si>
    <t>2.2.8</t>
  </si>
  <si>
    <t>Jira Project Management and Usability Training</t>
  </si>
  <si>
    <t>2.1.2</t>
  </si>
  <si>
    <t>Continuous Improvement of IT Program and Project Management</t>
  </si>
  <si>
    <t>I00860 - Sept ?? Does not match invoice</t>
  </si>
  <si>
    <t>I00860 - Sept</t>
  </si>
  <si>
    <t>I00874 - Oct</t>
  </si>
  <si>
    <t>I00902 - Nov</t>
  </si>
  <si>
    <t>I00965 - Jan: FFP</t>
  </si>
  <si>
    <t>I00981 - Feb</t>
  </si>
  <si>
    <t>I00993 - Feb</t>
  </si>
  <si>
    <t>I01007 - Mar</t>
  </si>
  <si>
    <t>I01023 - Apr</t>
  </si>
  <si>
    <t>I01041 - May</t>
  </si>
  <si>
    <t>I01107 - Jun</t>
  </si>
  <si>
    <t>I01139 - Jul</t>
  </si>
  <si>
    <t>I01154 - Aug</t>
  </si>
  <si>
    <t>Inv Breakdown</t>
  </si>
  <si>
    <t>TM</t>
  </si>
  <si>
    <t>Inv Cum</t>
  </si>
  <si>
    <t xml:space="preserve"> TM Cuml</t>
  </si>
  <si>
    <t>Feb 981</t>
  </si>
  <si>
    <t>Feb 993</t>
  </si>
  <si>
    <t>Total:</t>
  </si>
  <si>
    <t>OP1: 9/13/25 - 9/12/26, OP2: 9/13/26 - 9/12/27</t>
  </si>
  <si>
    <t>Akin Akinola</t>
  </si>
  <si>
    <t>Vijay Sivaprakasam</t>
  </si>
  <si>
    <t>Jerald Maria</t>
  </si>
  <si>
    <t>Jayakumar Kuppusamy</t>
  </si>
  <si>
    <t>Harsh Jain</t>
  </si>
  <si>
    <t>Manoj Kumar</t>
  </si>
  <si>
    <t>Abdul Waheed</t>
  </si>
  <si>
    <t>Madhur Gupta</t>
  </si>
  <si>
    <t>TBD</t>
  </si>
  <si>
    <t>I00884 - Oct</t>
  </si>
  <si>
    <t>I00903 - Nov</t>
  </si>
  <si>
    <t>I00951</t>
  </si>
  <si>
    <t>I00982 - Feb</t>
  </si>
  <si>
    <t>I01008 - Mar</t>
  </si>
  <si>
    <t>I01024 - Apr</t>
  </si>
  <si>
    <t>I01042 - May</t>
  </si>
  <si>
    <t>I01108 - June</t>
  </si>
  <si>
    <t>I01140 - July</t>
  </si>
  <si>
    <t>I01155 - Aug</t>
  </si>
  <si>
    <t>I01179 - Sept</t>
  </si>
  <si>
    <t>(No additional options exist)</t>
  </si>
  <si>
    <t>Nishanth Siva</t>
  </si>
  <si>
    <t>Sri Pallabothu</t>
  </si>
  <si>
    <t>Artificial Intelligence (AI) Engineer - Mid-Level</t>
  </si>
  <si>
    <t>Gaire, Prakash</t>
  </si>
  <si>
    <t>Megan Giesy - Neg hours Inv 879</t>
  </si>
  <si>
    <t>Contract Award Date</t>
  </si>
  <si>
    <t>Forecast FFP Deliverables Revenue</t>
  </si>
  <si>
    <t>As-Is Process Map</t>
  </si>
  <si>
    <t>RFI Summary Report</t>
  </si>
  <si>
    <t>4.1.1</t>
  </si>
  <si>
    <t>Contractor Onboarding Report</t>
  </si>
  <si>
    <t>4.1.2</t>
  </si>
  <si>
    <t>MFA Requirements Document</t>
  </si>
  <si>
    <t>4.1.3</t>
  </si>
  <si>
    <t>ZTA Requirements Document</t>
  </si>
  <si>
    <t>Workshops for 4 major dependency area / Require- ments Documentation/ Materials</t>
  </si>
  <si>
    <t>ICAM Capabilities Expansion Report</t>
  </si>
  <si>
    <t>Visual Diagram</t>
  </si>
  <si>
    <t>RFP Presentation</t>
  </si>
  <si>
    <t>Project Overview/SOW</t>
  </si>
  <si>
    <t>Market Research Report</t>
  </si>
  <si>
    <t>ICAM Technical, Security, Performance and Geography Requirements</t>
  </si>
  <si>
    <t>Technical Evaluation Criteria</t>
  </si>
  <si>
    <t>Contract Recommendations Presentation &amp; Report</t>
  </si>
  <si>
    <t>4.1.4</t>
  </si>
  <si>
    <t>Active Directory/JENIE Federation</t>
  </si>
  <si>
    <t>I00866 - Sept</t>
  </si>
  <si>
    <t>I00879 - Oct</t>
  </si>
  <si>
    <t>I00904 - Nov</t>
  </si>
  <si>
    <t>I00921 - Dec</t>
  </si>
  <si>
    <t>I00954A</t>
  </si>
  <si>
    <t>I00954 - Jan</t>
  </si>
  <si>
    <t>I00997 - Mar</t>
  </si>
  <si>
    <t>I01043 - May</t>
  </si>
  <si>
    <t>I01013 - Apr</t>
  </si>
  <si>
    <t>I01025 - Apr</t>
  </si>
  <si>
    <t>I01049 - May</t>
  </si>
  <si>
    <t>I01109 - June</t>
  </si>
  <si>
    <t>I01050 - June</t>
  </si>
  <si>
    <t>OP1: 9/25/25 - 9/24/26, OP2: 9/25/26 - 9/24/27</t>
  </si>
  <si>
    <t>I00867 - Sept</t>
  </si>
  <si>
    <t>I00881 - Oct</t>
  </si>
  <si>
    <t>I00905 - Nov</t>
  </si>
  <si>
    <t>I00922 - Dec</t>
  </si>
  <si>
    <t>I00952 - Jan</t>
  </si>
  <si>
    <t>I00984 - Feb</t>
  </si>
  <si>
    <t>I01009 - Mar</t>
  </si>
  <si>
    <t>I01026 - Apr</t>
  </si>
  <si>
    <t>I01044 - May</t>
  </si>
  <si>
    <t>I01110 - June</t>
  </si>
  <si>
    <t>I01141 - Jul</t>
  </si>
  <si>
    <t>2/26/25 - 2/25/26</t>
  </si>
  <si>
    <t>Wase, Mezemir</t>
  </si>
  <si>
    <t>Kargo, Hawanatu</t>
  </si>
  <si>
    <t>I00985 - Feb</t>
  </si>
  <si>
    <t>I01010 - Mar</t>
  </si>
  <si>
    <t>I01027 - Apr</t>
  </si>
  <si>
    <t>I01123 - May</t>
  </si>
  <si>
    <t>I0124 - June</t>
  </si>
  <si>
    <t xml:space="preserve">I01142 - July </t>
  </si>
  <si>
    <t>I01157 - Aug</t>
  </si>
  <si>
    <t>I01169 - Sept</t>
  </si>
  <si>
    <t>I01234 - Nov</t>
  </si>
  <si>
    <t>I01265 - Dec</t>
  </si>
  <si>
    <t>I01289 - Jan</t>
  </si>
  <si>
    <t>I01310 - Feb</t>
  </si>
  <si>
    <t>DOI IIT</t>
  </si>
  <si>
    <t>11/28/22 - 10/31/23</t>
  </si>
  <si>
    <t>Carl Di Martini</t>
  </si>
  <si>
    <t>Alton Brisbane, Jr</t>
  </si>
  <si>
    <t>Requirements Specialist</t>
  </si>
  <si>
    <t>Derek Worley</t>
  </si>
  <si>
    <t>Developer</t>
  </si>
  <si>
    <t>Kelric Johnson</t>
  </si>
  <si>
    <t>Senior Program Manager</t>
  </si>
  <si>
    <t>NightFire</t>
  </si>
  <si>
    <t>Alex Williams</t>
  </si>
  <si>
    <t>Gayle Geh</t>
  </si>
  <si>
    <t>Kelly Rolls</t>
  </si>
  <si>
    <t>Mac Casey</t>
  </si>
  <si>
    <t>Matt Dwyer</t>
  </si>
  <si>
    <t>Tara Morley</t>
  </si>
  <si>
    <t>Torin Barnes</t>
  </si>
  <si>
    <t>Vanessa Raba</t>
  </si>
  <si>
    <t>Karim Ebeid</t>
  </si>
  <si>
    <t>Workshare</t>
  </si>
  <si>
    <t>001-CF1667404415M-DEC</t>
  </si>
  <si>
    <t>002-CF1667404415M-JAN</t>
  </si>
  <si>
    <t>003-CF1667404415M-FEB</t>
  </si>
  <si>
    <t>004-CF1667404415M-MAR</t>
  </si>
  <si>
    <t>005-CF1667404415M-APR</t>
  </si>
  <si>
    <t>006-CF1667404415M-JUNE</t>
  </si>
  <si>
    <t>007-CF1667404415M-July</t>
  </si>
  <si>
    <t>9/30/2022 - 9/29/2023</t>
  </si>
  <si>
    <t>Subject Matter Expert</t>
  </si>
  <si>
    <t>001-70CMSD22P00000141-2022-OCT</t>
  </si>
  <si>
    <t>002-70CMSD22P00000141-2022-NOV</t>
  </si>
  <si>
    <t>003-70CMSD22P00000141-2022-DEC</t>
  </si>
  <si>
    <t>004-70CMSD22P00000141-2022-JAN</t>
  </si>
  <si>
    <t>005-70CMSD22P00000141-2022-FEB</t>
  </si>
  <si>
    <t>006-70CMSD22P00000141-2022-MAR</t>
  </si>
  <si>
    <t>007-70CMSD22P00000141-2022-APR</t>
  </si>
  <si>
    <t>008-70CMSD22P00000141-2023-MAY</t>
  </si>
  <si>
    <t>09-70CMSD22P00000141-2023-JUNE</t>
  </si>
  <si>
    <t>010-70CMSD22P00000141-2023-JULY</t>
  </si>
  <si>
    <t>011-70CMSD22P00000141-2023-AUG</t>
  </si>
  <si>
    <t>12/13/2022 - 07/07/2023</t>
  </si>
  <si>
    <t>Training Coordinators</t>
  </si>
  <si>
    <t>Project Manager - Senior</t>
  </si>
  <si>
    <t>Sum of hours</t>
  </si>
  <si>
    <t>Column Labels</t>
  </si>
  <si>
    <t>PMP SME Instructor</t>
  </si>
  <si>
    <t>2023 Total</t>
  </si>
  <si>
    <t>Grand Total</t>
  </si>
  <si>
    <t>Brent Fountain</t>
  </si>
  <si>
    <t>Row Labels</t>
  </si>
  <si>
    <t>James Reeves</t>
  </si>
  <si>
    <t>Jennifer Azari</t>
  </si>
  <si>
    <t>Training Curriculum Designer</t>
  </si>
  <si>
    <t>Lindsay Scanion</t>
  </si>
  <si>
    <t>Training Curriculum lead Designer</t>
  </si>
  <si>
    <t>Daniel O'Connor</t>
  </si>
  <si>
    <t>Remaining</t>
  </si>
  <si>
    <t>001-15JCRM23C00000003-JAN</t>
  </si>
  <si>
    <t>003-15JCRM23C00000003-MAR</t>
  </si>
  <si>
    <t>004-15JCRM23C00000003-APR</t>
  </si>
  <si>
    <t>005-15JCRM23C00000003-MAY</t>
  </si>
  <si>
    <t>006-15JCRM23C00000003-JUN</t>
  </si>
  <si>
    <t>GSA-IAE</t>
  </si>
  <si>
    <t>9/28/2024 - 9/27/2025</t>
  </si>
  <si>
    <t>No options left</t>
  </si>
  <si>
    <t>Michael Haile</t>
  </si>
  <si>
    <t>Applications Software Developer (Senior)</t>
  </si>
  <si>
    <t>Jean Lucas</t>
  </si>
  <si>
    <t>Robbie Weeks</t>
  </si>
  <si>
    <t>Applications Software Developer (Journeyman)</t>
  </si>
  <si>
    <t>Rakesh Reddy</t>
  </si>
  <si>
    <t>Rithvik Mandalapu</t>
  </si>
  <si>
    <t>Olatunde Sorunke</t>
  </si>
  <si>
    <t>Software Quality Assurance Engineer and Tester (Journeyman)</t>
  </si>
  <si>
    <t>Udaya Vemuapalli</t>
  </si>
  <si>
    <t>Software Quality Assurance Engineer and Tester - Senior</t>
  </si>
  <si>
    <t xml:space="preserve">Forecast FFP Revenue </t>
  </si>
  <si>
    <t>Monthly  Rate</t>
  </si>
  <si>
    <t>I00946</t>
  </si>
  <si>
    <t>I00972</t>
  </si>
  <si>
    <t>I00998</t>
  </si>
  <si>
    <t>I01014</t>
  </si>
  <si>
    <t>I01031</t>
  </si>
  <si>
    <t>USCIS-ODOS</t>
  </si>
  <si>
    <t>7/25/2024 - 1/24/2025</t>
  </si>
  <si>
    <t>Mid Infrastructure Engineer</t>
  </si>
  <si>
    <t>Shane Flynn</t>
  </si>
  <si>
    <t>Mid Level Full Stack Developer</t>
  </si>
  <si>
    <t>John Russell</t>
  </si>
  <si>
    <t>Harsha Vardhan</t>
  </si>
  <si>
    <t>Team Lead/Sr. Full Stack Developer</t>
  </si>
  <si>
    <t>Ahmed Zaied</t>
  </si>
  <si>
    <t>Test Engineer</t>
  </si>
  <si>
    <t>Ali Karam</t>
  </si>
  <si>
    <t>Sr. Full Stack Developer</t>
  </si>
  <si>
    <t>Tri (Leon) Nguyen</t>
  </si>
  <si>
    <t>Sadiq Okocha</t>
  </si>
  <si>
    <t>Jr. Infrastructure Engineer</t>
  </si>
  <si>
    <t>Ridesh Ramakrishnan</t>
  </si>
  <si>
    <t>Matthew Tark</t>
  </si>
  <si>
    <t>Clent Brown</t>
  </si>
  <si>
    <t>Jay Vutkuri</t>
  </si>
  <si>
    <t>Seemal Asghar</t>
  </si>
  <si>
    <t>I00945</t>
  </si>
  <si>
    <t>I00973</t>
  </si>
  <si>
    <t>1/25/2025 - 7/24/2025</t>
  </si>
  <si>
    <t>I01131</t>
  </si>
  <si>
    <t>FEMA-NFIP PIVOT</t>
  </si>
  <si>
    <t>6/16/2024 - 6/15/2025</t>
  </si>
  <si>
    <t>Dolapo Odusami</t>
  </si>
  <si>
    <t>Database Architect</t>
  </si>
  <si>
    <t>Urvi Tank</t>
  </si>
  <si>
    <t>Drupal Software Developer</t>
  </si>
  <si>
    <t>Rita Edet</t>
  </si>
  <si>
    <t>Rajiv Ramroop</t>
  </si>
  <si>
    <t>I00958</t>
  </si>
  <si>
    <t>I00974</t>
  </si>
  <si>
    <t>I01000</t>
  </si>
  <si>
    <t>I01016</t>
  </si>
  <si>
    <t>I01033</t>
  </si>
  <si>
    <t>I01100</t>
  </si>
  <si>
    <t>Google - USAF</t>
  </si>
  <si>
    <t>5/1/2025 - 10/31/2025</t>
  </si>
  <si>
    <t>Dinakar Reddy</t>
  </si>
  <si>
    <t>I01035</t>
  </si>
  <si>
    <t>I01102</t>
  </si>
  <si>
    <t>I01128</t>
  </si>
  <si>
    <t>Bill Rate</t>
  </si>
  <si>
    <t>Pay Rate</t>
  </si>
  <si>
    <t>Cost Rate</t>
  </si>
  <si>
    <t>Jan Hours</t>
  </si>
  <si>
    <t>Feb Hours</t>
  </si>
  <si>
    <t>Mar Hours</t>
  </si>
  <si>
    <t>Apr Hours</t>
  </si>
  <si>
    <t>May Hours</t>
  </si>
  <si>
    <t>Jun Hours</t>
  </si>
  <si>
    <t>Jul Hours</t>
  </si>
  <si>
    <t>Aug Hours</t>
  </si>
  <si>
    <t>Sep Hours</t>
  </si>
  <si>
    <t>Oct Hours</t>
  </si>
  <si>
    <t>Nov Hours</t>
  </si>
  <si>
    <t>Dec Hours</t>
  </si>
  <si>
    <t>Jan Rev</t>
  </si>
  <si>
    <t>Feb Rev</t>
  </si>
  <si>
    <t>Mar Rev</t>
  </si>
  <si>
    <t>Apr Rev</t>
  </si>
  <si>
    <t>May Rev</t>
  </si>
  <si>
    <t>Jun Rev</t>
  </si>
  <si>
    <t>Jul Rev</t>
  </si>
  <si>
    <t>Aug Rev</t>
  </si>
  <si>
    <t>Sep Rev</t>
  </si>
  <si>
    <t>Oct Rev</t>
  </si>
  <si>
    <t>Nov Rev</t>
  </si>
  <si>
    <t>Dec Rev</t>
  </si>
  <si>
    <t>2024 Revenue</t>
  </si>
  <si>
    <t>Jan Costs</t>
  </si>
  <si>
    <t>Feb Costs</t>
  </si>
  <si>
    <t>Mar Costs</t>
  </si>
  <si>
    <t>Apr Costs</t>
  </si>
  <si>
    <t>May Costs</t>
  </si>
  <si>
    <t>Jun Costs</t>
  </si>
  <si>
    <t>Jul Costs</t>
  </si>
  <si>
    <t>Aug Costs</t>
  </si>
  <si>
    <t>Sep Costs</t>
  </si>
  <si>
    <t>Oct Costs</t>
  </si>
  <si>
    <t>Nov Costs</t>
  </si>
  <si>
    <t>Dec Costs</t>
  </si>
  <si>
    <t>2024 Costs</t>
  </si>
  <si>
    <t>Jan GM</t>
  </si>
  <si>
    <t>Feb GM</t>
  </si>
  <si>
    <t>Mar GM</t>
  </si>
  <si>
    <t>Apr GM</t>
  </si>
  <si>
    <t>May GM</t>
  </si>
  <si>
    <t>Jun GM</t>
  </si>
  <si>
    <t>Jul GM</t>
  </si>
  <si>
    <t>Aug GM</t>
  </si>
  <si>
    <t>Sep GM</t>
  </si>
  <si>
    <t>Oct GM</t>
  </si>
  <si>
    <t>Nov GM</t>
  </si>
  <si>
    <t>Dec GM</t>
  </si>
  <si>
    <t>2024 GM</t>
  </si>
  <si>
    <t>Steve Gebremariam</t>
  </si>
  <si>
    <t xml:space="preserve">Xin (Luna) Wang </t>
  </si>
  <si>
    <t>Database Analyst/Programmer</t>
  </si>
  <si>
    <t>Illia Stankevych</t>
  </si>
  <si>
    <t>App. Engineer Senior</t>
  </si>
  <si>
    <t>Current MOD</t>
  </si>
  <si>
    <t>9/30/2023 - 9/29/2024</t>
  </si>
  <si>
    <t>Total dollars obligated</t>
  </si>
  <si>
    <t>Total Funds Expended</t>
  </si>
  <si>
    <t>Current mod funding</t>
  </si>
  <si>
    <t>Total Funds Expended - Current mod</t>
  </si>
  <si>
    <t>% of Funds Expended</t>
  </si>
  <si>
    <t>2021 Revenue</t>
  </si>
  <si>
    <t>2021 Costs</t>
  </si>
  <si>
    <t>2021 GM</t>
  </si>
  <si>
    <t>Programmer III</t>
  </si>
  <si>
    <t>Functional Analyst - Senior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</si>
  <si>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</si>
  <si>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</si>
  <si>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</si>
  <si>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</si>
  <si>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</si>
  <si>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</si>
  <si>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</si>
  <si>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</si>
  <si>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</si>
  <si>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</si>
  <si>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</si>
  <si>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</si>
  <si>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</si>
  <si>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</si>
  <si>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</si>
  <si>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</si>
  <si>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</si>
  <si>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</si>
  <si>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</si>
  <si>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$0.00</t>
  </si>
  <si>
    <t>$0.002</t>
  </si>
  <si>
    <t>$0.003</t>
  </si>
  <si>
    <t>Mike (Michael) Martinet</t>
  </si>
  <si>
    <t>Application Engineer Senior</t>
  </si>
  <si>
    <t>Olawale Adekoya</t>
  </si>
  <si>
    <t>Stephanie Assi</t>
  </si>
  <si>
    <t>Kenneth Megil</t>
  </si>
  <si>
    <t>Mruthyunjaya Vutkuri</t>
  </si>
  <si>
    <t>SME- Computer Programmer</t>
  </si>
  <si>
    <t>7/1/23 - 6/30/2024</t>
  </si>
  <si>
    <t>Christopher Espinal</t>
  </si>
  <si>
    <t>Application S/W Developer</t>
  </si>
  <si>
    <t>Krishna Goli</t>
  </si>
  <si>
    <t xml:space="preserve">Consultant/Sr. Database Architect </t>
  </si>
  <si>
    <t>7/1/2023 - 10/31/2023</t>
  </si>
  <si>
    <t>2023 Revenue</t>
  </si>
  <si>
    <t>2023 Costs</t>
  </si>
  <si>
    <t>2023 GM</t>
  </si>
  <si>
    <t>Summary Page</t>
  </si>
  <si>
    <t>Aarti Mehta</t>
  </si>
  <si>
    <t>Systems Engineer Level II</t>
  </si>
  <si>
    <t>Iffath Jahan</t>
  </si>
  <si>
    <t>Database Specialist Level I</t>
  </si>
  <si>
    <t>Venugopala Vanukuri</t>
  </si>
  <si>
    <t>Program Analyst</t>
  </si>
  <si>
    <t>Kenneth Megill</t>
  </si>
  <si>
    <t>Business Analyst II</t>
  </si>
  <si>
    <t>10/1/2023 - 9/18/2024</t>
  </si>
  <si>
    <t>Total funds expended</t>
  </si>
  <si>
    <t>Hasan Arif</t>
  </si>
  <si>
    <t>Chris Scrivo</t>
  </si>
  <si>
    <t>Web Developer</t>
  </si>
  <si>
    <t>Prathivind Bejgum</t>
  </si>
  <si>
    <t>Computer Programmer - Senior</t>
  </si>
  <si>
    <t>Data Warehousing Specialist - Senior</t>
  </si>
  <si>
    <t>Hao Duong</t>
  </si>
  <si>
    <t>Computer and Information Research Scientist - SME</t>
  </si>
  <si>
    <t>Ullas Joseph</t>
  </si>
  <si>
    <t>Computer Programmer - SME</t>
  </si>
  <si>
    <t>Shobin Thomas</t>
  </si>
  <si>
    <t>Brenden Funderburk</t>
  </si>
  <si>
    <t>Computer User Support Specialist - SME</t>
  </si>
  <si>
    <t>Subcontract</t>
  </si>
  <si>
    <t>Total Mod Funding</t>
  </si>
  <si>
    <t>Total Current Mod Funding</t>
  </si>
  <si>
    <t>Total Funds Expended - Curren Mod</t>
  </si>
  <si>
    <t>???</t>
  </si>
  <si>
    <t>9/13/26 - 9/12/27</t>
  </si>
  <si>
    <t>9/1/26 - 8/31/27</t>
  </si>
  <si>
    <t>Call 17.1 - EITPM</t>
  </si>
  <si>
    <t>Call 13.2 - DevSecOps</t>
  </si>
  <si>
    <t>Call 19 - TBM Study</t>
  </si>
  <si>
    <t>9/2/26 - 4/1/27</t>
  </si>
  <si>
    <t>&lt;---FFP</t>
  </si>
  <si>
    <t>Logapps</t>
  </si>
  <si>
    <t>Sridhar Kesiraju</t>
  </si>
  <si>
    <t>Ed Spriggs</t>
  </si>
  <si>
    <t>Amar Zabarah</t>
  </si>
  <si>
    <t>David Zingeser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</si>
</sst>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.0_);_(* \(#,##0.0\);_(* &quot;-&quot;??_);_(@_)"/>
    <numFmt numFmtId="166" formatCode="&quot;$&quot;#,##0"/>
    <numFmt numFmtId="167" formatCode="_(* #,##0_);_(* \(#,##0\);_(* &quot;-&quot;??_);_(@_)"/>
    <numFmt numFmtId="168" formatCode="_([$$-409]* #,##0.00_);_([$$-409]* \(#,##0.00\);_([$$-409]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E8E8E8"/>
        <bgColor rgb="FF000000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thick">
        <color rgb="FF8EAADB"/>
      </bottom>
      <diagonal/>
    </border>
    <border>
      <left/>
      <right style="medium">
        <color rgb="FFB4C6E7"/>
      </right>
      <top style="medium">
        <color rgb="FFB4C6E7"/>
      </top>
      <bottom style="thick">
        <color rgb="FF8EAADB"/>
      </bottom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/>
      <right style="medium">
        <color rgb="FFB4C6E7"/>
      </right>
      <top/>
      <bottom style="medium">
        <color rgb="FFB4C6E7"/>
      </bottom>
      <diagonal/>
    </border>
    <border>
      <left/>
      <right/>
      <top style="medium">
        <color rgb="FFB4C6E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B4C6E7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64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164" fontId="16" fillId="0" borderId="0" xfId="0" applyNumberFormat="1" applyFont="1"/>
    <xf numFmtId="164" fontId="16" fillId="0" borderId="12" xfId="0" applyNumberFormat="1" applyFont="1" applyBorder="1"/>
    <xf numFmtId="0" fontId="16" fillId="0" borderId="0" xfId="0" applyFont="1"/>
    <xf numFmtId="0" fontId="16" fillId="0" borderId="13" xfId="0" applyFont="1" applyBorder="1"/>
    <xf numFmtId="0" fontId="16" fillId="0" borderId="10" xfId="0" applyFont="1" applyBorder="1"/>
    <xf numFmtId="0" fontId="16" fillId="0" borderId="11" xfId="0" applyFont="1" applyBorder="1"/>
    <xf numFmtId="0" fontId="0" fillId="33" borderId="10" xfId="0" applyFill="1" applyBorder="1"/>
    <xf numFmtId="0" fontId="16" fillId="33" borderId="10" xfId="0" applyFont="1" applyFill="1" applyBorder="1"/>
    <xf numFmtId="0" fontId="19" fillId="0" borderId="10" xfId="0" applyFont="1" applyBorder="1" applyAlignment="1">
      <alignment horizontal="left"/>
    </xf>
    <xf numFmtId="44" fontId="0" fillId="0" borderId="10" xfId="43" applyFont="1" applyBorder="1"/>
    <xf numFmtId="2" fontId="0" fillId="0" borderId="10" xfId="0" applyNumberFormat="1" applyBorder="1"/>
    <xf numFmtId="49" fontId="19" fillId="0" borderId="10" xfId="0" applyNumberFormat="1" applyFont="1" applyBorder="1" applyAlignment="1">
      <alignment horizontal="left"/>
    </xf>
    <xf numFmtId="0" fontId="0" fillId="34" borderId="10" xfId="0" applyFill="1" applyBorder="1"/>
    <xf numFmtId="0" fontId="19" fillId="0" borderId="10" xfId="0" applyFont="1" applyBorder="1"/>
    <xf numFmtId="0" fontId="0" fillId="35" borderId="10" xfId="0" applyFill="1" applyBorder="1"/>
    <xf numFmtId="0" fontId="16" fillId="0" borderId="10" xfId="0" applyFont="1" applyBorder="1" applyAlignment="1">
      <alignment horizontal="center"/>
    </xf>
    <xf numFmtId="164" fontId="0" fillId="33" borderId="10" xfId="0" applyNumberFormat="1" applyFill="1" applyBorder="1"/>
    <xf numFmtId="164" fontId="17" fillId="0" borderId="10" xfId="0" applyNumberFormat="1" applyFont="1" applyBorder="1"/>
    <xf numFmtId="164" fontId="0" fillId="0" borderId="0" xfId="0" applyNumberFormat="1"/>
    <xf numFmtId="14" fontId="0" fillId="0" borderId="10" xfId="0" applyNumberFormat="1" applyBorder="1"/>
    <xf numFmtId="10" fontId="16" fillId="0" borderId="10" xfId="0" applyNumberFormat="1" applyFont="1" applyBorder="1"/>
    <xf numFmtId="4" fontId="16" fillId="0" borderId="0" xfId="0" applyNumberFormat="1" applyFont="1"/>
    <xf numFmtId="14" fontId="0" fillId="33" borderId="10" xfId="0" applyNumberFormat="1" applyFill="1" applyBorder="1"/>
    <xf numFmtId="164" fontId="16" fillId="0" borderId="11" xfId="0" applyNumberFormat="1" applyFont="1" applyBorder="1"/>
    <xf numFmtId="0" fontId="16" fillId="34" borderId="0" xfId="0" applyFont="1" applyFill="1"/>
    <xf numFmtId="0" fontId="0" fillId="34" borderId="0" xfId="0" applyFill="1"/>
    <xf numFmtId="0" fontId="16" fillId="36" borderId="0" xfId="0" applyFont="1" applyFill="1"/>
    <xf numFmtId="0" fontId="16" fillId="37" borderId="0" xfId="0" applyFont="1" applyFill="1"/>
    <xf numFmtId="0" fontId="16" fillId="36" borderId="14" xfId="0" applyFont="1" applyFill="1" applyBorder="1"/>
    <xf numFmtId="0" fontId="16" fillId="37" borderId="14" xfId="0" applyFont="1" applyFill="1" applyBorder="1"/>
    <xf numFmtId="0" fontId="16" fillId="38" borderId="0" xfId="0" applyFont="1" applyFill="1"/>
    <xf numFmtId="0" fontId="16" fillId="38" borderId="11" xfId="0" applyFont="1" applyFill="1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8" borderId="13" xfId="0" applyFont="1" applyFill="1" applyBorder="1"/>
    <xf numFmtId="0" fontId="0" fillId="37" borderId="0" xfId="0" applyFill="1"/>
    <xf numFmtId="0" fontId="16" fillId="36" borderId="15" xfId="0" applyFont="1" applyFill="1" applyBorder="1" applyAlignment="1">
      <alignment horizontal="left"/>
    </xf>
    <xf numFmtId="0" fontId="16" fillId="36" borderId="15" xfId="0" applyFont="1" applyFill="1" applyBorder="1"/>
    <xf numFmtId="49" fontId="19" fillId="0" borderId="10" xfId="0" applyNumberFormat="1" applyFont="1" applyBorder="1" applyAlignment="1">
      <alignment horizontal="center"/>
    </xf>
    <xf numFmtId="2" fontId="19" fillId="0" borderId="10" xfId="0" applyNumberFormat="1" applyFont="1" applyBorder="1"/>
    <xf numFmtId="0" fontId="0" fillId="0" borderId="10" xfId="0" applyBorder="1" applyAlignment="1">
      <alignment horizontal="center"/>
    </xf>
    <xf numFmtId="164" fontId="0" fillId="34" borderId="10" xfId="0" applyNumberFormat="1" applyFill="1" applyBorder="1"/>
    <xf numFmtId="0" fontId="1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wrapText="1"/>
    </xf>
    <xf numFmtId="44" fontId="0" fillId="0" borderId="10" xfId="43" applyFont="1" applyFill="1" applyBorder="1" applyAlignment="1">
      <alignment vertical="top"/>
    </xf>
    <xf numFmtId="0" fontId="18" fillId="0" borderId="10" xfId="0" applyFont="1" applyBorder="1" applyAlignment="1">
      <alignment vertical="top"/>
    </xf>
    <xf numFmtId="44" fontId="18" fillId="0" borderId="10" xfId="0" applyNumberFormat="1" applyFont="1" applyBorder="1" applyAlignment="1">
      <alignment vertical="top"/>
    </xf>
    <xf numFmtId="0" fontId="14" fillId="0" borderId="10" xfId="0" applyFont="1" applyBorder="1" applyAlignment="1">
      <alignment vertical="top"/>
    </xf>
    <xf numFmtId="2" fontId="14" fillId="0" borderId="10" xfId="0" applyNumberFormat="1" applyFont="1" applyBorder="1"/>
    <xf numFmtId="165" fontId="14" fillId="0" borderId="10" xfId="0" applyNumberFormat="1" applyFont="1" applyBorder="1" applyAlignment="1">
      <alignment vertical="top"/>
    </xf>
    <xf numFmtId="44" fontId="14" fillId="0" borderId="10" xfId="0" applyNumberFormat="1" applyFont="1" applyBorder="1" applyAlignment="1">
      <alignment vertical="top"/>
    </xf>
    <xf numFmtId="2" fontId="20" fillId="0" borderId="10" xfId="0" applyNumberFormat="1" applyFont="1" applyBorder="1"/>
    <xf numFmtId="165" fontId="18" fillId="0" borderId="10" xfId="0" applyNumberFormat="1" applyFont="1" applyBorder="1" applyAlignment="1">
      <alignment vertical="top"/>
    </xf>
    <xf numFmtId="49" fontId="0" fillId="0" borderId="10" xfId="0" applyNumberFormat="1" applyBorder="1" applyAlignment="1">
      <alignment vertical="top" wrapText="1"/>
    </xf>
    <xf numFmtId="0" fontId="0" fillId="39" borderId="10" xfId="0" applyFill="1" applyBorder="1"/>
    <xf numFmtId="164" fontId="0" fillId="39" borderId="10" xfId="0" applyNumberFormat="1" applyFill="1" applyBorder="1"/>
    <xf numFmtId="0" fontId="16" fillId="39" borderId="10" xfId="0" applyFont="1" applyFill="1" applyBorder="1"/>
    <xf numFmtId="44" fontId="19" fillId="0" borderId="10" xfId="43" applyFont="1" applyBorder="1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164" fontId="19" fillId="0" borderId="10" xfId="43" applyNumberFormat="1" applyFont="1" applyBorder="1"/>
    <xf numFmtId="164" fontId="0" fillId="0" borderId="10" xfId="43" applyNumberFormat="1" applyFont="1" applyBorder="1"/>
    <xf numFmtId="4" fontId="16" fillId="0" borderId="10" xfId="0" applyNumberFormat="1" applyFont="1" applyBorder="1" applyAlignment="1">
      <alignment horizontal="center"/>
    </xf>
    <xf numFmtId="10" fontId="0" fillId="0" borderId="10" xfId="0" applyNumberFormat="1" applyBorder="1"/>
    <xf numFmtId="10" fontId="14" fillId="0" borderId="10" xfId="0" applyNumberFormat="1" applyFont="1" applyBorder="1"/>
    <xf numFmtId="0" fontId="21" fillId="0" borderId="11" xfId="0" applyFont="1" applyBorder="1"/>
    <xf numFmtId="0" fontId="21" fillId="0" borderId="10" xfId="0" applyFont="1" applyBorder="1"/>
    <xf numFmtId="0" fontId="22" fillId="0" borderId="10" xfId="0" applyFont="1" applyBorder="1"/>
    <xf numFmtId="0" fontId="22" fillId="34" borderId="10" xfId="0" applyFont="1" applyFill="1" applyBorder="1"/>
    <xf numFmtId="164" fontId="22" fillId="0" borderId="10" xfId="0" applyNumberFormat="1" applyFont="1" applyBorder="1"/>
    <xf numFmtId="0" fontId="16" fillId="0" borderId="10" xfId="0" applyFont="1" applyBorder="1" applyAlignment="1">
      <alignment horizontal="left"/>
    </xf>
    <xf numFmtId="0" fontId="16" fillId="39" borderId="11" xfId="0" applyFont="1" applyFill="1" applyBorder="1"/>
    <xf numFmtId="0" fontId="16" fillId="0" borderId="10" xfId="0" applyFont="1" applyBorder="1" applyAlignment="1">
      <alignment horizontal="right"/>
    </xf>
    <xf numFmtId="164" fontId="16" fillId="0" borderId="10" xfId="0" applyNumberFormat="1" applyFont="1" applyBorder="1"/>
    <xf numFmtId="164" fontId="16" fillId="0" borderId="10" xfId="0" applyNumberFormat="1" applyFont="1" applyBorder="1" applyAlignment="1">
      <alignment horizontal="right"/>
    </xf>
    <xf numFmtId="0" fontId="0" fillId="35" borderId="10" xfId="0" applyFill="1" applyBorder="1" applyAlignment="1">
      <alignment horizontal="left" vertical="center"/>
    </xf>
    <xf numFmtId="0" fontId="16" fillId="34" borderId="13" xfId="0" applyFont="1" applyFill="1" applyBorder="1" applyAlignment="1">
      <alignment horizontal="center"/>
    </xf>
    <xf numFmtId="0" fontId="16" fillId="38" borderId="0" xfId="0" applyFont="1" applyFill="1" applyAlignment="1">
      <alignment horizontal="right"/>
    </xf>
    <xf numFmtId="14" fontId="0" fillId="39" borderId="10" xfId="0" applyNumberFormat="1" applyFill="1" applyBorder="1"/>
    <xf numFmtId="0" fontId="16" fillId="41" borderId="10" xfId="0" applyFont="1" applyFill="1" applyBorder="1"/>
    <xf numFmtId="14" fontId="0" fillId="33" borderId="11" xfId="0" applyNumberFormat="1" applyFill="1" applyBorder="1"/>
    <xf numFmtId="0" fontId="0" fillId="0" borderId="11" xfId="0" applyBorder="1"/>
    <xf numFmtId="164" fontId="0" fillId="0" borderId="11" xfId="0" applyNumberFormat="1" applyBorder="1"/>
    <xf numFmtId="0" fontId="0" fillId="33" borderId="11" xfId="0" applyFill="1" applyBorder="1"/>
    <xf numFmtId="164" fontId="0" fillId="33" borderId="11" xfId="0" applyNumberFormat="1" applyFill="1" applyBorder="1"/>
    <xf numFmtId="14" fontId="16" fillId="0" borderId="11" xfId="0" applyNumberFormat="1" applyFont="1" applyBorder="1"/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164" fontId="0" fillId="40" borderId="10" xfId="0" applyNumberFormat="1" applyFill="1" applyBorder="1"/>
    <xf numFmtId="10" fontId="0" fillId="40" borderId="10" xfId="0" applyNumberFormat="1" applyFill="1" applyBorder="1"/>
    <xf numFmtId="0" fontId="16" fillId="40" borderId="10" xfId="0" applyFont="1" applyFill="1" applyBorder="1"/>
    <xf numFmtId="164" fontId="0" fillId="39" borderId="16" xfId="0" applyNumberFormat="1" applyFill="1" applyBorder="1"/>
    <xf numFmtId="0" fontId="0" fillId="43" borderId="10" xfId="0" applyFill="1" applyBorder="1"/>
    <xf numFmtId="164" fontId="0" fillId="43" borderId="10" xfId="0" applyNumberFormat="1" applyFill="1" applyBorder="1"/>
    <xf numFmtId="164" fontId="0" fillId="43" borderId="16" xfId="0" applyNumberFormat="1" applyFill="1" applyBorder="1"/>
    <xf numFmtId="10" fontId="0" fillId="43" borderId="10" xfId="0" applyNumberFormat="1" applyFill="1" applyBorder="1"/>
    <xf numFmtId="10" fontId="0" fillId="43" borderId="16" xfId="0" applyNumberFormat="1" applyFill="1" applyBorder="1"/>
    <xf numFmtId="0" fontId="16" fillId="0" borderId="13" xfId="0" applyFont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43" borderId="10" xfId="0" applyFont="1" applyFill="1" applyBorder="1"/>
    <xf numFmtId="0" fontId="16" fillId="34" borderId="10" xfId="0" applyFont="1" applyFill="1" applyBorder="1"/>
    <xf numFmtId="0" fontId="0" fillId="33" borderId="0" xfId="0" applyFill="1"/>
    <xf numFmtId="164" fontId="0" fillId="43" borderId="11" xfId="0" applyNumberFormat="1" applyFill="1" applyBorder="1"/>
    <xf numFmtId="0" fontId="16" fillId="44" borderId="10" xfId="0" applyFont="1" applyFill="1" applyBorder="1"/>
    <xf numFmtId="0" fontId="0" fillId="44" borderId="10" xfId="0" applyFill="1" applyBorder="1"/>
    <xf numFmtId="164" fontId="0" fillId="44" borderId="10" xfId="0" applyNumberFormat="1" applyFill="1" applyBorder="1"/>
    <xf numFmtId="14" fontId="0" fillId="44" borderId="10" xfId="0" applyNumberFormat="1" applyFill="1" applyBorder="1"/>
    <xf numFmtId="0" fontId="16" fillId="38" borderId="13" xfId="0" applyFont="1" applyFill="1" applyBorder="1" applyAlignment="1">
      <alignment horizontal="center"/>
    </xf>
    <xf numFmtId="14" fontId="0" fillId="43" borderId="10" xfId="0" applyNumberFormat="1" applyFill="1" applyBorder="1"/>
    <xf numFmtId="0" fontId="17" fillId="0" borderId="10" xfId="0" applyFont="1" applyBorder="1"/>
    <xf numFmtId="0" fontId="23" fillId="0" borderId="10" xfId="0" applyFont="1" applyBorder="1"/>
    <xf numFmtId="164" fontId="18" fillId="0" borderId="10" xfId="0" applyNumberFormat="1" applyFont="1" applyBorder="1"/>
    <xf numFmtId="0" fontId="16" fillId="35" borderId="10" xfId="0" applyFont="1" applyFill="1" applyBorder="1"/>
    <xf numFmtId="164" fontId="0" fillId="35" borderId="10" xfId="0" applyNumberFormat="1" applyFill="1" applyBorder="1"/>
    <xf numFmtId="14" fontId="0" fillId="35" borderId="10" xfId="0" applyNumberFormat="1" applyFill="1" applyBorder="1"/>
    <xf numFmtId="0" fontId="0" fillId="35" borderId="11" xfId="0" applyFill="1" applyBorder="1"/>
    <xf numFmtId="0" fontId="18" fillId="0" borderId="10" xfId="0" applyFont="1" applyBorder="1"/>
    <xf numFmtId="0" fontId="24" fillId="0" borderId="10" xfId="0" applyFont="1" applyBorder="1"/>
    <xf numFmtId="8" fontId="0" fillId="0" borderId="0" xfId="0" applyNumberFormat="1"/>
    <xf numFmtId="0" fontId="18" fillId="46" borderId="10" xfId="0" applyFont="1" applyFill="1" applyBorder="1"/>
    <xf numFmtId="4" fontId="24" fillId="0" borderId="0" xfId="0" applyNumberFormat="1" applyFont="1"/>
    <xf numFmtId="164" fontId="24" fillId="0" borderId="0" xfId="0" applyNumberFormat="1" applyFont="1"/>
    <xf numFmtId="4" fontId="0" fillId="0" borderId="0" xfId="0" applyNumberFormat="1"/>
    <xf numFmtId="0" fontId="14" fillId="0" borderId="10" xfId="0" applyFont="1" applyBorder="1" applyAlignment="1">
      <alignment horizontal="left"/>
    </xf>
    <xf numFmtId="0" fontId="14" fillId="0" borderId="10" xfId="0" applyFont="1" applyBorder="1"/>
    <xf numFmtId="0" fontId="14" fillId="33" borderId="10" xfId="0" applyFont="1" applyFill="1" applyBorder="1"/>
    <xf numFmtId="0" fontId="14" fillId="43" borderId="10" xfId="0" applyFont="1" applyFill="1" applyBorder="1"/>
    <xf numFmtId="164" fontId="14" fillId="0" borderId="10" xfId="0" applyNumberFormat="1" applyFont="1" applyBorder="1"/>
    <xf numFmtId="0" fontId="13" fillId="42" borderId="10" xfId="0" applyFont="1" applyFill="1" applyBorder="1" applyAlignment="1">
      <alignment horizontal="center"/>
    </xf>
    <xf numFmtId="164" fontId="0" fillId="47" borderId="10" xfId="0" applyNumberFormat="1" applyFill="1" applyBorder="1"/>
    <xf numFmtId="10" fontId="0" fillId="47" borderId="10" xfId="0" applyNumberFormat="1" applyFill="1" applyBorder="1"/>
    <xf numFmtId="0" fontId="13" fillId="48" borderId="10" xfId="0" applyFont="1" applyFill="1" applyBorder="1" applyAlignment="1">
      <alignment horizontal="center"/>
    </xf>
    <xf numFmtId="0" fontId="18" fillId="34" borderId="10" xfId="0" applyFont="1" applyFill="1" applyBorder="1"/>
    <xf numFmtId="0" fontId="16" fillId="34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39" borderId="10" xfId="0" applyFont="1" applyFill="1" applyBorder="1"/>
    <xf numFmtId="0" fontId="0" fillId="39" borderId="11" xfId="0" applyFill="1" applyBorder="1"/>
    <xf numFmtId="0" fontId="16" fillId="46" borderId="10" xfId="0" applyFont="1" applyFill="1" applyBorder="1"/>
    <xf numFmtId="0" fontId="13" fillId="42" borderId="18" xfId="0" applyFont="1" applyFill="1" applyBorder="1" applyAlignment="1">
      <alignment horizontal="center"/>
    </xf>
    <xf numFmtId="0" fontId="16" fillId="45" borderId="17" xfId="0" applyFont="1" applyFill="1" applyBorder="1" applyAlignment="1">
      <alignment horizontal="center"/>
    </xf>
    <xf numFmtId="0" fontId="16" fillId="40" borderId="17" xfId="0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16" fillId="34" borderId="18" xfId="0" applyFont="1" applyFill="1" applyBorder="1" applyAlignment="1">
      <alignment horizontal="center"/>
    </xf>
    <xf numFmtId="0" fontId="0" fillId="38" borderId="0" xfId="0" applyFill="1"/>
    <xf numFmtId="10" fontId="0" fillId="43" borderId="18" xfId="0" applyNumberFormat="1" applyFill="1" applyBorder="1"/>
    <xf numFmtId="0" fontId="16" fillId="40" borderId="16" xfId="0" applyFont="1" applyFill="1" applyBorder="1"/>
    <xf numFmtId="0" fontId="16" fillId="40" borderId="18" xfId="0" applyFont="1" applyFill="1" applyBorder="1"/>
    <xf numFmtId="164" fontId="16" fillId="39" borderId="10" xfId="0" applyNumberFormat="1" applyFont="1" applyFill="1" applyBorder="1"/>
    <xf numFmtId="164" fontId="0" fillId="49" borderId="10" xfId="0" applyNumberFormat="1" applyFill="1" applyBorder="1"/>
    <xf numFmtId="164" fontId="0" fillId="49" borderId="16" xfId="0" applyNumberFormat="1" applyFill="1" applyBorder="1"/>
    <xf numFmtId="10" fontId="0" fillId="49" borderId="10" xfId="0" applyNumberFormat="1" applyFill="1" applyBorder="1"/>
    <xf numFmtId="0" fontId="16" fillId="45" borderId="16" xfId="0" applyFont="1" applyFill="1" applyBorder="1"/>
    <xf numFmtId="0" fontId="16" fillId="45" borderId="18" xfId="0" applyFont="1" applyFill="1" applyBorder="1"/>
    <xf numFmtId="10" fontId="0" fillId="45" borderId="18" xfId="0" applyNumberFormat="1" applyFill="1" applyBorder="1"/>
    <xf numFmtId="0" fontId="18" fillId="49" borderId="10" xfId="0" applyFont="1" applyFill="1" applyBorder="1"/>
    <xf numFmtId="0" fontId="16" fillId="49" borderId="10" xfId="0" applyFont="1" applyFill="1" applyBorder="1"/>
    <xf numFmtId="0" fontId="0" fillId="49" borderId="10" xfId="0" applyFill="1" applyBorder="1"/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0" fillId="0" borderId="27" xfId="0" applyBorder="1" applyAlignment="1">
      <alignment horizontal="right"/>
    </xf>
    <xf numFmtId="164" fontId="0" fillId="0" borderId="28" xfId="0" applyNumberFormat="1" applyBorder="1"/>
    <xf numFmtId="164" fontId="18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0" fillId="39" borderId="0" xfId="0" applyFill="1" applyAlignment="1">
      <alignment vertical="center"/>
    </xf>
    <xf numFmtId="0" fontId="0" fillId="3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18" fillId="50" borderId="0" xfId="0" applyFont="1" applyFill="1" applyAlignment="1">
      <alignment horizontal="center" vertical="center"/>
    </xf>
    <xf numFmtId="0" fontId="26" fillId="39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/>
    </xf>
    <xf numFmtId="9" fontId="16" fillId="0" borderId="0" xfId="0" applyNumberFormat="1" applyFont="1" applyAlignment="1">
      <alignment vertical="center"/>
    </xf>
    <xf numFmtId="164" fontId="0" fillId="0" borderId="0" xfId="43" applyNumberFormat="1" applyFont="1" applyAlignment="1">
      <alignment vertical="center"/>
    </xf>
    <xf numFmtId="164" fontId="16" fillId="0" borderId="29" xfId="0" applyNumberFormat="1" applyFont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16" fillId="51" borderId="29" xfId="0" applyNumberFormat="1" applyFont="1" applyFill="1" applyBorder="1" applyAlignment="1">
      <alignment vertical="center"/>
    </xf>
    <xf numFmtId="164" fontId="16" fillId="51" borderId="0" xfId="0" applyNumberFormat="1" applyFont="1" applyFill="1" applyAlignment="1">
      <alignment vertical="center"/>
    </xf>
    <xf numFmtId="164" fontId="16" fillId="52" borderId="29" xfId="0" applyNumberFormat="1" applyFont="1" applyFill="1" applyBorder="1" applyAlignment="1">
      <alignment vertical="center"/>
    </xf>
    <xf numFmtId="164" fontId="16" fillId="52" borderId="0" xfId="0" applyNumberFormat="1" applyFont="1" applyFill="1" applyAlignment="1">
      <alignment vertical="center"/>
    </xf>
    <xf numFmtId="164" fontId="16" fillId="39" borderId="29" xfId="0" applyNumberFormat="1" applyFont="1" applyFill="1" applyBorder="1" applyAlignment="1">
      <alignment vertical="center"/>
    </xf>
    <xf numFmtId="164" fontId="16" fillId="39" borderId="0" xfId="0" applyNumberFormat="1" applyFont="1" applyFill="1" applyAlignment="1">
      <alignment vertical="center"/>
    </xf>
    <xf numFmtId="164" fontId="24" fillId="39" borderId="0" xfId="0" applyNumberFormat="1" applyFont="1" applyFill="1" applyAlignment="1">
      <alignment vertical="center"/>
    </xf>
    <xf numFmtId="0" fontId="0" fillId="0" borderId="0" xfId="0" applyAlignment="1">
      <alignment horizontal="right" vertical="center"/>
    </xf>
    <xf numFmtId="164" fontId="0" fillId="51" borderId="0" xfId="0" applyNumberFormat="1" applyFill="1" applyAlignment="1">
      <alignment vertical="center"/>
    </xf>
    <xf numFmtId="164" fontId="0" fillId="52" borderId="0" xfId="0" applyNumberFormat="1" applyFill="1" applyAlignment="1">
      <alignment vertical="center"/>
    </xf>
    <xf numFmtId="164" fontId="0" fillId="39" borderId="0" xfId="0" applyNumberFormat="1" applyFill="1" applyAlignment="1">
      <alignment vertical="center"/>
    </xf>
    <xf numFmtId="164" fontId="18" fillId="39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0" fontId="26" fillId="51" borderId="0" xfId="0" applyFont="1" applyFill="1" applyAlignment="1">
      <alignment horizontal="center" vertical="center" wrapText="1"/>
    </xf>
    <xf numFmtId="0" fontId="26" fillId="52" borderId="0" xfId="0" applyFont="1" applyFill="1" applyAlignment="1">
      <alignment horizontal="center" vertical="center" wrapText="1"/>
    </xf>
    <xf numFmtId="0" fontId="28" fillId="39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53" borderId="0" xfId="0" applyNumberFormat="1" applyFill="1" applyAlignment="1">
      <alignment horizontal="center" vertical="center"/>
    </xf>
    <xf numFmtId="4" fontId="0" fillId="38" borderId="0" xfId="0" applyNumberFormat="1" applyFill="1" applyAlignment="1">
      <alignment horizontal="center" vertical="center"/>
    </xf>
    <xf numFmtId="4" fontId="0" fillId="45" borderId="0" xfId="0" applyNumberFormat="1" applyFill="1" applyAlignment="1">
      <alignment horizontal="center" vertical="center"/>
    </xf>
    <xf numFmtId="0" fontId="25" fillId="0" borderId="0" xfId="44" applyAlignment="1">
      <alignment vertical="center"/>
    </xf>
    <xf numFmtId="164" fontId="16" fillId="0" borderId="0" xfId="0" applyNumberFormat="1" applyFont="1" applyAlignment="1">
      <alignment vertical="center"/>
    </xf>
    <xf numFmtId="9" fontId="0" fillId="0" borderId="0" xfId="45" applyFont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right" vertical="center"/>
    </xf>
    <xf numFmtId="10" fontId="0" fillId="49" borderId="18" xfId="0" applyNumberFormat="1" applyFill="1" applyBorder="1"/>
    <xf numFmtId="10" fontId="0" fillId="40" borderId="18" xfId="0" applyNumberFormat="1" applyFill="1" applyBorder="1"/>
    <xf numFmtId="10" fontId="0" fillId="40" borderId="0" xfId="0" applyNumberFormat="1" applyFill="1"/>
    <xf numFmtId="0" fontId="14" fillId="34" borderId="0" xfId="0" applyFont="1" applyFill="1" applyAlignment="1">
      <alignment vertical="center"/>
    </xf>
    <xf numFmtId="0" fontId="30" fillId="34" borderId="0" xfId="44" applyFont="1" applyFill="1" applyAlignment="1">
      <alignment vertical="center"/>
    </xf>
    <xf numFmtId="0" fontId="17" fillId="56" borderId="0" xfId="0" applyFont="1" applyFill="1" applyAlignment="1">
      <alignment vertical="center"/>
    </xf>
    <xf numFmtId="164" fontId="17" fillId="56" borderId="0" xfId="0" applyNumberFormat="1" applyFont="1" applyFill="1" applyAlignment="1">
      <alignment horizontal="center" vertical="center"/>
    </xf>
    <xf numFmtId="0" fontId="17" fillId="56" borderId="0" xfId="0" applyFont="1" applyFill="1" applyAlignment="1">
      <alignment horizontal="center" vertical="center"/>
    </xf>
    <xf numFmtId="164" fontId="17" fillId="56" borderId="0" xfId="0" applyNumberFormat="1" applyFont="1" applyFill="1" applyAlignment="1">
      <alignment vertical="center"/>
    </xf>
    <xf numFmtId="0" fontId="0" fillId="55" borderId="0" xfId="0" applyFill="1" applyAlignment="1">
      <alignment horizontal="center" vertical="center"/>
    </xf>
    <xf numFmtId="0" fontId="26" fillId="55" borderId="0" xfId="0" applyFont="1" applyFill="1" applyAlignment="1">
      <alignment horizontal="center" vertical="center" wrapText="1"/>
    </xf>
    <xf numFmtId="164" fontId="0" fillId="55" borderId="0" xfId="0" applyNumberFormat="1" applyFill="1" applyAlignment="1">
      <alignment vertical="center"/>
    </xf>
    <xf numFmtId="164" fontId="16" fillId="55" borderId="0" xfId="0" applyNumberFormat="1" applyFont="1" applyFill="1" applyAlignment="1">
      <alignment vertical="center"/>
    </xf>
    <xf numFmtId="0" fontId="28" fillId="55" borderId="0" xfId="0" applyFont="1" applyFill="1" applyAlignment="1">
      <alignment horizontal="center" vertical="center" wrapText="1"/>
    </xf>
    <xf numFmtId="0" fontId="17" fillId="55" borderId="0" xfId="0" applyFont="1" applyFill="1" applyAlignment="1">
      <alignment horizontal="center" vertical="center"/>
    </xf>
    <xf numFmtId="164" fontId="18" fillId="55" borderId="0" xfId="0" applyNumberFormat="1" applyFont="1" applyFill="1" applyAlignment="1">
      <alignment vertical="center"/>
    </xf>
    <xf numFmtId="164" fontId="24" fillId="55" borderId="0" xfId="0" applyNumberFormat="1" applyFont="1" applyFill="1" applyAlignment="1">
      <alignment vertical="center"/>
    </xf>
    <xf numFmtId="0" fontId="17" fillId="56" borderId="0" xfId="0" applyFont="1" applyFill="1" applyAlignment="1">
      <alignment vertical="center" wrapText="1"/>
    </xf>
    <xf numFmtId="4" fontId="0" fillId="0" borderId="0" xfId="0" applyNumberFormat="1" applyAlignment="1">
      <alignment vertical="center"/>
    </xf>
    <xf numFmtId="164" fontId="17" fillId="56" borderId="0" xfId="0" applyNumberFormat="1" applyFont="1" applyFill="1" applyAlignment="1">
      <alignment horizontal="right" vertical="center"/>
    </xf>
    <xf numFmtId="0" fontId="2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0" fontId="16" fillId="0" borderId="0" xfId="0" applyNumberFormat="1" applyFont="1" applyAlignment="1">
      <alignment vertical="center"/>
    </xf>
    <xf numFmtId="10" fontId="0" fillId="0" borderId="0" xfId="0" applyNumberFormat="1" applyAlignment="1">
      <alignment vertical="center"/>
    </xf>
    <xf numFmtId="0" fontId="0" fillId="53" borderId="0" xfId="0" applyFill="1" applyAlignment="1">
      <alignment vertical="center"/>
    </xf>
    <xf numFmtId="164" fontId="0" fillId="53" borderId="0" xfId="0" applyNumberFormat="1" applyFill="1" applyAlignment="1">
      <alignment horizontal="center" vertical="center"/>
    </xf>
    <xf numFmtId="0" fontId="18" fillId="53" borderId="0" xfId="0" applyFont="1" applyFill="1" applyAlignment="1">
      <alignment vertical="center"/>
    </xf>
    <xf numFmtId="164" fontId="18" fillId="53" borderId="0" xfId="0" applyNumberFormat="1" applyFont="1" applyFill="1" applyAlignment="1">
      <alignment vertical="center"/>
    </xf>
    <xf numFmtId="164" fontId="18" fillId="53" borderId="0" xfId="0" applyNumberFormat="1" applyFont="1" applyFill="1" applyAlignment="1">
      <alignment horizontal="center" vertical="center"/>
    </xf>
    <xf numFmtId="0" fontId="18" fillId="45" borderId="0" xfId="0" applyFont="1" applyFill="1" applyAlignment="1">
      <alignment vertical="center"/>
    </xf>
    <xf numFmtId="0" fontId="0" fillId="45" borderId="0" xfId="0" applyFill="1" applyAlignment="1">
      <alignment vertical="center"/>
    </xf>
    <xf numFmtId="164" fontId="0" fillId="45" borderId="0" xfId="0" applyNumberFormat="1" applyFill="1" applyAlignment="1">
      <alignment horizontal="center" vertical="center"/>
    </xf>
    <xf numFmtId="164" fontId="18" fillId="45" borderId="0" xfId="0" applyNumberFormat="1" applyFont="1" applyFill="1" applyAlignment="1">
      <alignment vertical="center"/>
    </xf>
    <xf numFmtId="4" fontId="0" fillId="55" borderId="0" xfId="0" applyNumberFormat="1" applyFill="1" applyAlignment="1">
      <alignment horizontal="center" vertical="center"/>
    </xf>
    <xf numFmtId="164" fontId="18" fillId="45" borderId="0" xfId="0" applyNumberFormat="1" applyFont="1" applyFill="1" applyAlignment="1">
      <alignment horizontal="center" vertical="center"/>
    </xf>
    <xf numFmtId="164" fontId="18" fillId="57" borderId="0" xfId="0" applyNumberFormat="1" applyFont="1" applyFill="1" applyAlignment="1">
      <alignment horizontal="center" vertical="center"/>
    </xf>
    <xf numFmtId="0" fontId="18" fillId="57" borderId="0" xfId="0" applyFont="1" applyFill="1" applyAlignment="1">
      <alignment vertical="center"/>
    </xf>
    <xf numFmtId="0" fontId="0" fillId="57" borderId="0" xfId="0" applyFill="1" applyAlignment="1">
      <alignment vertical="center"/>
    </xf>
    <xf numFmtId="164" fontId="0" fillId="57" borderId="0" xfId="0" applyNumberFormat="1" applyFill="1" applyAlignment="1">
      <alignment horizontal="center" vertical="center"/>
    </xf>
    <xf numFmtId="164" fontId="18" fillId="57" borderId="0" xfId="0" applyNumberFormat="1" applyFont="1" applyFill="1" applyAlignment="1">
      <alignment vertical="center"/>
    </xf>
    <xf numFmtId="164" fontId="17" fillId="55" borderId="0" xfId="0" applyNumberFormat="1" applyFont="1" applyFill="1" applyAlignment="1">
      <alignment vertical="center"/>
    </xf>
    <xf numFmtId="164" fontId="18" fillId="35" borderId="10" xfId="0" applyNumberFormat="1" applyFont="1" applyFill="1" applyBorder="1"/>
    <xf numFmtId="164" fontId="18" fillId="39" borderId="10" xfId="0" applyNumberFormat="1" applyFont="1" applyFill="1" applyBorder="1"/>
    <xf numFmtId="0" fontId="14" fillId="52" borderId="10" xfId="0" applyFont="1" applyFill="1" applyBorder="1"/>
    <xf numFmtId="0" fontId="0" fillId="52" borderId="10" xfId="0" applyFill="1" applyBorder="1"/>
    <xf numFmtId="164" fontId="0" fillId="46" borderId="10" xfId="0" applyNumberFormat="1" applyFill="1" applyBorder="1"/>
    <xf numFmtId="0" fontId="0" fillId="46" borderId="10" xfId="0" applyFill="1" applyBorder="1"/>
    <xf numFmtId="0" fontId="32" fillId="0" borderId="0" xfId="0" applyFont="1"/>
    <xf numFmtId="0" fontId="16" fillId="58" borderId="10" xfId="0" applyFont="1" applyFill="1" applyBorder="1"/>
    <xf numFmtId="0" fontId="0" fillId="58" borderId="10" xfId="0" applyFill="1" applyBorder="1"/>
    <xf numFmtId="164" fontId="0" fillId="58" borderId="10" xfId="0" applyNumberFormat="1" applyFill="1" applyBorder="1"/>
    <xf numFmtId="0" fontId="0" fillId="0" borderId="16" xfId="0" applyBorder="1"/>
    <xf numFmtId="164" fontId="0" fillId="49" borderId="18" xfId="0" applyNumberFormat="1" applyFill="1" applyBorder="1"/>
    <xf numFmtId="164" fontId="0" fillId="46" borderId="18" xfId="0" applyNumberFormat="1" applyFill="1" applyBorder="1"/>
    <xf numFmtId="0" fontId="0" fillId="59" borderId="10" xfId="0" applyFill="1" applyBorder="1" applyAlignment="1">
      <alignment wrapText="1"/>
    </xf>
    <xf numFmtId="14" fontId="0" fillId="59" borderId="10" xfId="0" applyNumberFormat="1" applyFill="1" applyBorder="1"/>
    <xf numFmtId="0" fontId="0" fillId="59" borderId="10" xfId="0" applyFill="1" applyBorder="1"/>
    <xf numFmtId="164" fontId="0" fillId="59" borderId="10" xfId="0" applyNumberFormat="1" applyFill="1" applyBorder="1"/>
    <xf numFmtId="0" fontId="16" fillId="59" borderId="10" xfId="0" applyFont="1" applyFill="1" applyBorder="1"/>
    <xf numFmtId="0" fontId="18" fillId="59" borderId="10" xfId="0" applyFont="1" applyFill="1" applyBorder="1"/>
    <xf numFmtId="0" fontId="0" fillId="60" borderId="10" xfId="0" applyFill="1" applyBorder="1"/>
    <xf numFmtId="0" fontId="18" fillId="61" borderId="10" xfId="0" applyFont="1" applyFill="1" applyBorder="1"/>
    <xf numFmtId="0" fontId="0" fillId="61" borderId="10" xfId="0" applyFill="1" applyBorder="1"/>
    <xf numFmtId="8" fontId="0" fillId="0" borderId="10" xfId="0" applyNumberFormat="1" applyBorder="1"/>
    <xf numFmtId="0" fontId="0" fillId="0" borderId="22" xfId="0" applyBorder="1"/>
    <xf numFmtId="0" fontId="33" fillId="0" borderId="30" xfId="0" applyFont="1" applyBorder="1" applyAlignment="1">
      <alignment vertical="center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8" fontId="0" fillId="0" borderId="33" xfId="0" applyNumberFormat="1" applyBorder="1" applyAlignment="1">
      <alignment horizontal="right" vertical="center" wrapText="1"/>
    </xf>
    <xf numFmtId="8" fontId="31" fillId="0" borderId="33" xfId="0" applyNumberFormat="1" applyFont="1" applyBorder="1" applyAlignment="1">
      <alignment horizontal="right" vertical="center" wrapText="1"/>
    </xf>
    <xf numFmtId="0" fontId="31" fillId="0" borderId="32" xfId="0" applyFont="1" applyBorder="1" applyAlignment="1">
      <alignment vertical="center"/>
    </xf>
    <xf numFmtId="0" fontId="31" fillId="0" borderId="33" xfId="0" applyFont="1" applyBorder="1" applyAlignment="1">
      <alignment horizontal="right" vertical="center"/>
    </xf>
    <xf numFmtId="8" fontId="31" fillId="0" borderId="33" xfId="0" applyNumberFormat="1" applyFont="1" applyBorder="1" applyAlignment="1">
      <alignment horizontal="right" vertical="center"/>
    </xf>
    <xf numFmtId="0" fontId="14" fillId="39" borderId="10" xfId="0" applyFont="1" applyFill="1" applyBorder="1"/>
    <xf numFmtId="0" fontId="16" fillId="0" borderId="22" xfId="0" applyFont="1" applyBorder="1"/>
    <xf numFmtId="164" fontId="34" fillId="0" borderId="10" xfId="0" applyNumberFormat="1" applyFont="1" applyBorder="1"/>
    <xf numFmtId="0" fontId="0" fillId="40" borderId="16" xfId="0" applyFill="1" applyBorder="1"/>
    <xf numFmtId="10" fontId="0" fillId="62" borderId="18" xfId="0" applyNumberFormat="1" applyFill="1" applyBorder="1"/>
    <xf numFmtId="164" fontId="0" fillId="63" borderId="10" xfId="0" applyNumberFormat="1" applyFill="1" applyBorder="1"/>
    <xf numFmtId="10" fontId="0" fillId="63" borderId="10" xfId="0" applyNumberFormat="1" applyFill="1" applyBorder="1"/>
    <xf numFmtId="164" fontId="0" fillId="0" borderId="16" xfId="0" applyNumberFormat="1" applyBorder="1"/>
    <xf numFmtId="0" fontId="16" fillId="0" borderId="11" xfId="0" quotePrefix="1" applyFont="1" applyBorder="1"/>
    <xf numFmtId="0" fontId="16" fillId="0" borderId="10" xfId="0" quotePrefix="1" applyFont="1" applyBorder="1"/>
    <xf numFmtId="0" fontId="16" fillId="35" borderId="11" xfId="0" applyFont="1" applyFill="1" applyBorder="1"/>
    <xf numFmtId="164" fontId="0" fillId="35" borderId="16" xfId="0" applyNumberFormat="1" applyFill="1" applyBorder="1"/>
    <xf numFmtId="164" fontId="0" fillId="33" borderId="16" xfId="0" applyNumberFormat="1" applyFill="1" applyBorder="1"/>
    <xf numFmtId="0" fontId="13" fillId="48" borderId="16" xfId="0" applyFont="1" applyFill="1" applyBorder="1" applyAlignment="1">
      <alignment horizontal="center"/>
    </xf>
    <xf numFmtId="10" fontId="0" fillId="0" borderId="0" xfId="0" applyNumberFormat="1"/>
    <xf numFmtId="10" fontId="0" fillId="34" borderId="18" xfId="0" applyNumberFormat="1" applyFill="1" applyBorder="1"/>
    <xf numFmtId="10" fontId="0" fillId="34" borderId="10" xfId="0" applyNumberFormat="1" applyFill="1" applyBorder="1"/>
    <xf numFmtId="10" fontId="0" fillId="58" borderId="10" xfId="0" applyNumberFormat="1" applyFill="1" applyBorder="1"/>
    <xf numFmtId="164" fontId="18" fillId="49" borderId="10" xfId="0" applyNumberFormat="1" applyFont="1" applyFill="1" applyBorder="1"/>
    <xf numFmtId="164" fontId="0" fillId="54" borderId="10" xfId="0" applyNumberFormat="1" applyFill="1" applyBorder="1"/>
    <xf numFmtId="0" fontId="0" fillId="54" borderId="10" xfId="0" applyFill="1" applyBorder="1"/>
    <xf numFmtId="164" fontId="18" fillId="46" borderId="10" xfId="0" applyNumberFormat="1" applyFont="1" applyFill="1" applyBorder="1"/>
    <xf numFmtId="164" fontId="18" fillId="43" borderId="10" xfId="0" applyNumberFormat="1" applyFont="1" applyFill="1" applyBorder="1"/>
    <xf numFmtId="164" fontId="31" fillId="0" borderId="33" xfId="0" applyNumberFormat="1" applyFont="1" applyBorder="1" applyAlignment="1">
      <alignment horizontal="right" vertical="center" wrapText="1"/>
    </xf>
    <xf numFmtId="0" fontId="0" fillId="64" borderId="10" xfId="0" applyFill="1" applyBorder="1"/>
    <xf numFmtId="164" fontId="0" fillId="64" borderId="10" xfId="0" applyNumberFormat="1" applyFill="1" applyBorder="1"/>
    <xf numFmtId="0" fontId="0" fillId="57" borderId="10" xfId="0" applyFill="1" applyBorder="1"/>
    <xf numFmtId="0" fontId="0" fillId="65" borderId="10" xfId="0" applyFill="1" applyBorder="1"/>
    <xf numFmtId="0" fontId="0" fillId="56" borderId="10" xfId="0" applyFill="1" applyBorder="1"/>
    <xf numFmtId="0" fontId="18" fillId="56" borderId="10" xfId="0" applyFont="1" applyFill="1" applyBorder="1"/>
    <xf numFmtId="4" fontId="18" fillId="0" borderId="10" xfId="0" applyNumberFormat="1" applyFont="1" applyBorder="1"/>
    <xf numFmtId="164" fontId="16" fillId="34" borderId="0" xfId="0" applyNumberFormat="1" applyFont="1" applyFill="1"/>
    <xf numFmtId="10" fontId="0" fillId="63" borderId="18" xfId="0" applyNumberFormat="1" applyFill="1" applyBorder="1"/>
    <xf numFmtId="0" fontId="16" fillId="40" borderId="17" xfId="0" applyFont="1" applyFill="1" applyBorder="1"/>
    <xf numFmtId="10" fontId="0" fillId="49" borderId="21" xfId="0" applyNumberFormat="1" applyFill="1" applyBorder="1"/>
    <xf numFmtId="10" fontId="0" fillId="63" borderId="21" xfId="0" applyNumberFormat="1" applyFill="1" applyBorder="1"/>
    <xf numFmtId="10" fontId="0" fillId="43" borderId="21" xfId="0" applyNumberFormat="1" applyFill="1" applyBorder="1"/>
    <xf numFmtId="0" fontId="16" fillId="40" borderId="0" xfId="0" applyFont="1" applyFill="1"/>
    <xf numFmtId="14" fontId="0" fillId="0" borderId="11" xfId="0" applyNumberFormat="1" applyBorder="1"/>
    <xf numFmtId="8" fontId="18" fillId="0" borderId="0" xfId="0" applyNumberFormat="1" applyFont="1"/>
    <xf numFmtId="0" fontId="16" fillId="0" borderId="18" xfId="0" applyFont="1" applyBorder="1"/>
    <xf numFmtId="0" fontId="16" fillId="0" borderId="17" xfId="0" applyFont="1" applyBorder="1"/>
    <xf numFmtId="8" fontId="0" fillId="0" borderId="33" xfId="0" applyNumberFormat="1" applyBorder="1" applyAlignment="1">
      <alignment horizontal="left" vertical="center" wrapText="1"/>
    </xf>
    <xf numFmtId="0" fontId="33" fillId="0" borderId="34" xfId="0" applyFont="1" applyBorder="1" applyAlignment="1">
      <alignment vertical="center"/>
    </xf>
    <xf numFmtId="0" fontId="14" fillId="0" borderId="0" xfId="0" applyFont="1"/>
    <xf numFmtId="0" fontId="33" fillId="0" borderId="0" xfId="0" applyFont="1"/>
    <xf numFmtId="0" fontId="31" fillId="0" borderId="0" xfId="0" applyFont="1"/>
    <xf numFmtId="164" fontId="31" fillId="0" borderId="0" xfId="0" applyNumberFormat="1" applyFont="1"/>
    <xf numFmtId="0" fontId="31" fillId="0" borderId="10" xfId="0" applyFont="1" applyBorder="1"/>
    <xf numFmtId="164" fontId="31" fillId="0" borderId="10" xfId="0" applyNumberFormat="1" applyFont="1" applyBorder="1"/>
    <xf numFmtId="0" fontId="31" fillId="0" borderId="10" xfId="0" applyFont="1" applyBorder="1" applyAlignment="1">
      <alignment horizontal="left"/>
    </xf>
    <xf numFmtId="0" fontId="33" fillId="34" borderId="0" xfId="0" applyFont="1" applyFill="1"/>
    <xf numFmtId="0" fontId="33" fillId="38" borderId="0" xfId="0" applyFont="1" applyFill="1"/>
    <xf numFmtId="0" fontId="33" fillId="38" borderId="11" xfId="0" applyFont="1" applyFill="1" applyBorder="1" applyAlignment="1">
      <alignment horizontal="center"/>
    </xf>
    <xf numFmtId="0" fontId="33" fillId="38" borderId="10" xfId="0" applyFont="1" applyFill="1" applyBorder="1" applyAlignment="1">
      <alignment horizontal="center"/>
    </xf>
    <xf numFmtId="0" fontId="33" fillId="38" borderId="13" xfId="0" applyFont="1" applyFill="1" applyBorder="1" applyAlignment="1">
      <alignment horizontal="center"/>
    </xf>
    <xf numFmtId="0" fontId="33" fillId="0" borderId="10" xfId="0" applyFont="1" applyBorder="1"/>
    <xf numFmtId="0" fontId="33" fillId="0" borderId="11" xfId="0" applyFont="1" applyBorder="1"/>
    <xf numFmtId="0" fontId="33" fillId="35" borderId="10" xfId="0" applyFont="1" applyFill="1" applyBorder="1"/>
    <xf numFmtId="0" fontId="33" fillId="49" borderId="10" xfId="0" applyFont="1" applyFill="1" applyBorder="1"/>
    <xf numFmtId="0" fontId="31" fillId="35" borderId="10" xfId="0" applyFont="1" applyFill="1" applyBorder="1"/>
    <xf numFmtId="4" fontId="33" fillId="0" borderId="0" xfId="0" applyNumberFormat="1" applyFont="1"/>
    <xf numFmtId="164" fontId="0" fillId="66" borderId="10" xfId="0" applyNumberFormat="1" applyFill="1" applyBorder="1"/>
    <xf numFmtId="0" fontId="16" fillId="66" borderId="10" xfId="0" applyFont="1" applyFill="1" applyBorder="1"/>
    <xf numFmtId="0" fontId="16" fillId="45" borderId="17" xfId="0" applyFont="1" applyFill="1" applyBorder="1"/>
    <xf numFmtId="164" fontId="0" fillId="43" borderId="18" xfId="0" applyNumberFormat="1" applyFill="1" applyBorder="1"/>
    <xf numFmtId="164" fontId="18" fillId="33" borderId="10" xfId="0" applyNumberFormat="1" applyFont="1" applyFill="1" applyBorder="1"/>
    <xf numFmtId="164" fontId="18" fillId="39" borderId="16" xfId="0" applyNumberFormat="1" applyFont="1" applyFill="1" applyBorder="1"/>
    <xf numFmtId="164" fontId="14" fillId="43" borderId="16" xfId="0" applyNumberFormat="1" applyFont="1" applyFill="1" applyBorder="1"/>
    <xf numFmtId="164" fontId="14" fillId="43" borderId="10" xfId="0" applyNumberFormat="1" applyFont="1" applyFill="1" applyBorder="1"/>
    <xf numFmtId="0" fontId="18" fillId="35" borderId="10" xfId="0" applyFont="1" applyFill="1" applyBorder="1"/>
    <xf numFmtId="164" fontId="18" fillId="35" borderId="16" xfId="0" applyNumberFormat="1" applyFont="1" applyFill="1" applyBorder="1"/>
    <xf numFmtId="164" fontId="18" fillId="0" borderId="16" xfId="0" applyNumberFormat="1" applyFont="1" applyBorder="1"/>
    <xf numFmtId="0" fontId="18" fillId="0" borderId="0" xfId="0" applyFont="1"/>
    <xf numFmtId="14" fontId="24" fillId="0" borderId="11" xfId="0" applyNumberFormat="1" applyFont="1" applyBorder="1"/>
    <xf numFmtId="164" fontId="24" fillId="0" borderId="11" xfId="0" applyNumberFormat="1" applyFont="1" applyBorder="1"/>
    <xf numFmtId="0" fontId="31" fillId="56" borderId="10" xfId="0" applyFont="1" applyFill="1" applyBorder="1"/>
    <xf numFmtId="0" fontId="0" fillId="40" borderId="0" xfId="0" applyFill="1"/>
    <xf numFmtId="0" fontId="16" fillId="40" borderId="20" xfId="0" applyFont="1" applyFill="1" applyBorder="1"/>
    <xf numFmtId="0" fontId="16" fillId="40" borderId="21" xfId="0" applyFont="1" applyFill="1" applyBorder="1"/>
    <xf numFmtId="0" fontId="0" fillId="45" borderId="0" xfId="0" applyFill="1"/>
    <xf numFmtId="0" fontId="0" fillId="45" borderId="16" xfId="0" applyFill="1" applyBorder="1"/>
    <xf numFmtId="164" fontId="0" fillId="45" borderId="18" xfId="0" applyNumberFormat="1" applyFill="1" applyBorder="1"/>
    <xf numFmtId="0" fontId="16" fillId="43" borderId="10" xfId="0" applyFont="1" applyFill="1" applyBorder="1" applyAlignment="1">
      <alignment horizontal="center"/>
    </xf>
    <xf numFmtId="0" fontId="16" fillId="35" borderId="0" xfId="0" applyFont="1" applyFill="1"/>
    <xf numFmtId="0" fontId="0" fillId="35" borderId="0" xfId="0" applyFill="1"/>
    <xf numFmtId="164" fontId="16" fillId="35" borderId="0" xfId="0" applyNumberFormat="1" applyFont="1" applyFill="1"/>
    <xf numFmtId="164" fontId="35" fillId="0" borderId="10" xfId="0" applyNumberFormat="1" applyFont="1" applyBorder="1" applyAlignment="1">
      <alignment vertical="center" wrapText="1"/>
    </xf>
    <xf numFmtId="0" fontId="0" fillId="35" borderId="13" xfId="0" applyFill="1" applyBorder="1"/>
    <xf numFmtId="164" fontId="0" fillId="0" borderId="18" xfId="0" applyNumberForma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 readingOrder="1"/>
    </xf>
    <xf numFmtId="0" fontId="18" fillId="0" borderId="10" xfId="0" applyFont="1" applyBorder="1" applyAlignment="1">
      <alignment horizontal="left" vertical="center" wrapText="1" readingOrder="1"/>
    </xf>
    <xf numFmtId="14" fontId="18" fillId="0" borderId="10" xfId="0" applyNumberFormat="1" applyFont="1" applyBorder="1" applyAlignment="1">
      <alignment horizontal="left" wrapText="1" indent="1" readingOrder="1"/>
    </xf>
    <xf numFmtId="14" fontId="18" fillId="0" borderId="10" xfId="0" applyNumberFormat="1" applyFont="1" applyBorder="1" applyAlignment="1">
      <alignment horizontal="left" vertical="center" wrapText="1" indent="1" readingOrder="1"/>
    </xf>
    <xf numFmtId="164" fontId="0" fillId="0" borderId="10" xfId="0" applyNumberFormat="1" applyBorder="1" applyAlignment="1">
      <alignment vertical="center" wrapText="1"/>
    </xf>
    <xf numFmtId="164" fontId="0" fillId="45" borderId="16" xfId="0" applyNumberFormat="1" applyFill="1" applyBorder="1"/>
    <xf numFmtId="164" fontId="0" fillId="39" borderId="17" xfId="0" applyNumberFormat="1" applyFill="1" applyBorder="1"/>
    <xf numFmtId="164" fontId="0" fillId="58" borderId="16" xfId="0" applyNumberFormat="1" applyFill="1" applyBorder="1"/>
    <xf numFmtId="164" fontId="0" fillId="58" borderId="18" xfId="0" applyNumberFormat="1" applyFill="1" applyBorder="1"/>
    <xf numFmtId="0" fontId="37" fillId="0" borderId="10" xfId="0" applyFont="1" applyBorder="1" applyAlignment="1">
      <alignment horizontal="left" vertical="center" wrapText="1"/>
    </xf>
    <xf numFmtId="164" fontId="38" fillId="0" borderId="10" xfId="0" applyNumberFormat="1" applyFont="1" applyBorder="1" applyAlignment="1">
      <alignment horizontal="right"/>
    </xf>
    <xf numFmtId="14" fontId="37" fillId="0" borderId="10" xfId="0" applyNumberFormat="1" applyFont="1" applyBorder="1" applyAlignment="1">
      <alignment horizontal="left" vertical="center" wrapText="1"/>
    </xf>
    <xf numFmtId="0" fontId="33" fillId="0" borderId="0" xfId="0" applyFont="1" applyAlignment="1">
      <alignment vertical="center"/>
    </xf>
    <xf numFmtId="10" fontId="0" fillId="33" borderId="18" xfId="0" applyNumberFormat="1" applyFill="1" applyBorder="1"/>
    <xf numFmtId="164" fontId="0" fillId="35" borderId="18" xfId="0" applyNumberFormat="1" applyFill="1" applyBorder="1"/>
    <xf numFmtId="10" fontId="0" fillId="35" borderId="18" xfId="0" applyNumberFormat="1" applyFill="1" applyBorder="1"/>
    <xf numFmtId="0" fontId="31" fillId="0" borderId="10" xfId="0" applyFont="1" applyBorder="1" applyAlignment="1">
      <alignment vertical="center"/>
    </xf>
    <xf numFmtId="164" fontId="31" fillId="34" borderId="10" xfId="43" applyNumberFormat="1" applyFont="1" applyFill="1" applyBorder="1" applyAlignment="1">
      <alignment vertical="center"/>
    </xf>
    <xf numFmtId="167" fontId="31" fillId="0" borderId="10" xfId="48" applyNumberFormat="1" applyFont="1" applyFill="1" applyBorder="1" applyAlignment="1">
      <alignment vertical="center"/>
    </xf>
    <xf numFmtId="43" fontId="0" fillId="33" borderId="10" xfId="0" applyNumberFormat="1" applyFill="1" applyBorder="1"/>
    <xf numFmtId="4" fontId="0" fillId="0" borderId="10" xfId="0" applyNumberFormat="1" applyBorder="1"/>
    <xf numFmtId="164" fontId="39" fillId="39" borderId="10" xfId="0" applyNumberFormat="1" applyFont="1" applyFill="1" applyBorder="1"/>
    <xf numFmtId="164" fontId="16" fillId="33" borderId="11" xfId="0" applyNumberFormat="1" applyFont="1" applyFill="1" applyBorder="1"/>
    <xf numFmtId="49" fontId="37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left" vertical="center" wrapText="1" readingOrder="1"/>
    </xf>
    <xf numFmtId="14" fontId="18" fillId="0" borderId="0" xfId="0" applyNumberFormat="1" applyFont="1" applyAlignment="1">
      <alignment horizontal="left" wrapText="1" indent="1" readingOrder="1"/>
    </xf>
    <xf numFmtId="164" fontId="0" fillId="0" borderId="0" xfId="0" applyNumberFormat="1" applyAlignment="1">
      <alignment vertical="center" wrapText="1"/>
    </xf>
    <xf numFmtId="0" fontId="14" fillId="59" borderId="10" xfId="0" applyFont="1" applyFill="1" applyBorder="1"/>
    <xf numFmtId="14" fontId="14" fillId="59" borderId="10" xfId="0" applyNumberFormat="1" applyFont="1" applyFill="1" applyBorder="1"/>
    <xf numFmtId="0" fontId="40" fillId="0" borderId="10" xfId="0" applyFont="1" applyBorder="1"/>
    <xf numFmtId="14" fontId="40" fillId="0" borderId="10" xfId="0" applyNumberFormat="1" applyFont="1" applyBorder="1"/>
    <xf numFmtId="0" fontId="40" fillId="59" borderId="10" xfId="0" applyFont="1" applyFill="1" applyBorder="1"/>
    <xf numFmtId="164" fontId="40" fillId="0" borderId="10" xfId="0" applyNumberFormat="1" applyFont="1" applyBorder="1"/>
    <xf numFmtId="0" fontId="16" fillId="40" borderId="18" xfId="0" applyFont="1" applyFill="1" applyBorder="1" applyAlignment="1">
      <alignment horizontal="center"/>
    </xf>
    <xf numFmtId="0" fontId="13" fillId="42" borderId="20" xfId="0" applyFont="1" applyFill="1" applyBorder="1"/>
    <xf numFmtId="0" fontId="13" fillId="42" borderId="21" xfId="0" applyFont="1" applyFill="1" applyBorder="1"/>
    <xf numFmtId="0" fontId="18" fillId="0" borderId="0" xfId="0" applyFont="1" applyAlignment="1">
      <alignment horizontal="left"/>
    </xf>
    <xf numFmtId="0" fontId="13" fillId="0" borderId="10" xfId="0" applyFont="1" applyBorder="1" applyAlignment="1">
      <alignment horizontal="center"/>
    </xf>
    <xf numFmtId="0" fontId="0" fillId="0" borderId="0" xfId="0" applyAlignment="1">
      <alignment horizontal="right"/>
    </xf>
    <xf numFmtId="164" fontId="0" fillId="33" borderId="0" xfId="0" applyNumberFormat="1" applyFill="1"/>
    <xf numFmtId="0" fontId="0" fillId="49" borderId="0" xfId="0" applyFill="1"/>
    <xf numFmtId="1" fontId="0" fillId="0" borderId="10" xfId="0" applyNumberFormat="1" applyBorder="1"/>
    <xf numFmtId="0" fontId="32" fillId="0" borderId="10" xfId="0" applyFont="1" applyBorder="1"/>
    <xf numFmtId="1" fontId="0" fillId="33" borderId="10" xfId="0" applyNumberFormat="1" applyFill="1" applyBorder="1"/>
    <xf numFmtId="164" fontId="16" fillId="33" borderId="0" xfId="0" applyNumberFormat="1" applyFont="1" applyFill="1"/>
    <xf numFmtId="4" fontId="16" fillId="33" borderId="0" xfId="0" applyNumberFormat="1" applyFont="1" applyFill="1"/>
    <xf numFmtId="164" fontId="16" fillId="33" borderId="10" xfId="0" applyNumberFormat="1" applyFont="1" applyFill="1" applyBorder="1"/>
    <xf numFmtId="0" fontId="33" fillId="33" borderId="10" xfId="0" applyFont="1" applyFill="1" applyBorder="1"/>
    <xf numFmtId="0" fontId="31" fillId="33" borderId="10" xfId="0" applyFont="1" applyFill="1" applyBorder="1"/>
    <xf numFmtId="0" fontId="16" fillId="58" borderId="17" xfId="0" applyFont="1" applyFill="1" applyBorder="1"/>
    <xf numFmtId="0" fontId="0" fillId="0" borderId="17" xfId="0" applyBorder="1"/>
    <xf numFmtId="0" fontId="0" fillId="0" borderId="35" xfId="0" applyBorder="1"/>
    <xf numFmtId="0" fontId="0" fillId="0" borderId="35" xfId="0" applyBorder="1" applyAlignment="1">
      <alignment vertical="center"/>
    </xf>
    <xf numFmtId="0" fontId="0" fillId="0" borderId="35" xfId="0" applyBorder="1" applyAlignment="1">
      <alignment horizontal="left"/>
    </xf>
    <xf numFmtId="164" fontId="16" fillId="38" borderId="0" xfId="0" applyNumberFormat="1" applyFont="1" applyFill="1"/>
    <xf numFmtId="164" fontId="16" fillId="0" borderId="13" xfId="0" applyNumberFormat="1" applyFont="1" applyBorder="1"/>
    <xf numFmtId="164" fontId="0" fillId="34" borderId="0" xfId="0" applyNumberFormat="1" applyFill="1"/>
    <xf numFmtId="14" fontId="16" fillId="0" borderId="10" xfId="0" applyNumberFormat="1" applyFont="1" applyBorder="1"/>
    <xf numFmtId="164" fontId="0" fillId="0" borderId="35" xfId="0" applyNumberFormat="1" applyBorder="1" applyAlignment="1">
      <alignment horizontal="right"/>
    </xf>
    <xf numFmtId="1" fontId="0" fillId="58" borderId="10" xfId="0" applyNumberFormat="1" applyFill="1" applyBorder="1"/>
    <xf numFmtId="164" fontId="0" fillId="0" borderId="10" xfId="0" applyNumberFormat="1" applyBorder="1" applyAlignment="1">
      <alignment horizontal="right"/>
    </xf>
    <xf numFmtId="0" fontId="33" fillId="0" borderId="10" xfId="0" applyFont="1" applyBorder="1" applyAlignment="1">
      <alignment vertical="center"/>
    </xf>
    <xf numFmtId="0" fontId="33" fillId="0" borderId="10" xfId="0" applyFont="1" applyBorder="1" applyAlignment="1">
      <alignment horizontal="center" vertical="center" wrapText="1"/>
    </xf>
    <xf numFmtId="0" fontId="33" fillId="33" borderId="10" xfId="0" applyFont="1" applyFill="1" applyBorder="1" applyAlignment="1">
      <alignment vertical="center"/>
    </xf>
    <xf numFmtId="164" fontId="31" fillId="33" borderId="10" xfId="0" applyNumberFormat="1" applyFont="1" applyFill="1" applyBorder="1" applyAlignment="1">
      <alignment horizontal="right" vertical="center" wrapText="1"/>
    </xf>
    <xf numFmtId="0" fontId="33" fillId="33" borderId="10" xfId="0" applyFont="1" applyFill="1" applyBorder="1" applyAlignment="1">
      <alignment horizontal="center" vertical="center" wrapText="1"/>
    </xf>
    <xf numFmtId="8" fontId="31" fillId="0" borderId="10" xfId="0" applyNumberFormat="1" applyFont="1" applyBorder="1" applyAlignment="1">
      <alignment horizontal="right" vertical="center" wrapText="1"/>
    </xf>
    <xf numFmtId="8" fontId="0" fillId="0" borderId="10" xfId="0" applyNumberFormat="1" applyBorder="1" applyAlignment="1">
      <alignment horizontal="left" vertical="center" wrapText="1"/>
    </xf>
    <xf numFmtId="8" fontId="31" fillId="33" borderId="10" xfId="0" applyNumberFormat="1" applyFont="1" applyFill="1" applyBorder="1" applyAlignment="1">
      <alignment horizontal="right" vertical="center" wrapText="1"/>
    </xf>
    <xf numFmtId="8" fontId="0" fillId="33" borderId="10" xfId="0" applyNumberFormat="1" applyFill="1" applyBorder="1" applyAlignment="1">
      <alignment horizontal="left" vertical="center" wrapText="1"/>
    </xf>
    <xf numFmtId="0" fontId="33" fillId="0" borderId="22" xfId="0" applyFont="1" applyBorder="1" applyAlignment="1">
      <alignment horizontal="right" vertical="center"/>
    </xf>
    <xf numFmtId="164" fontId="16" fillId="0" borderId="0" xfId="0" applyNumberFormat="1" applyFont="1" applyAlignment="1">
      <alignment horizontal="right"/>
    </xf>
    <xf numFmtId="0" fontId="31" fillId="33" borderId="10" xfId="0" applyFont="1" applyFill="1" applyBorder="1" applyAlignment="1">
      <alignment horizontal="right" vertical="center" wrapText="1"/>
    </xf>
    <xf numFmtId="0" fontId="31" fillId="0" borderId="10" xfId="0" applyFont="1" applyBorder="1" applyAlignment="1">
      <alignment horizontal="right" vertical="center"/>
    </xf>
    <xf numFmtId="0" fontId="31" fillId="33" borderId="10" xfId="0" applyFont="1" applyFill="1" applyBorder="1" applyAlignment="1">
      <alignment horizontal="right" vertical="center"/>
    </xf>
    <xf numFmtId="0" fontId="33" fillId="0" borderId="10" xfId="0" applyFont="1" applyBorder="1" applyAlignment="1">
      <alignment horizontal="center" vertical="center"/>
    </xf>
    <xf numFmtId="0" fontId="16" fillId="38" borderId="10" xfId="0" applyFont="1" applyFill="1" applyBorder="1"/>
    <xf numFmtId="0" fontId="24" fillId="0" borderId="11" xfId="0" applyFont="1" applyBorder="1"/>
    <xf numFmtId="14" fontId="18" fillId="0" borderId="10" xfId="0" applyNumberFormat="1" applyFont="1" applyBorder="1"/>
    <xf numFmtId="14" fontId="14" fillId="0" borderId="10" xfId="0" applyNumberFormat="1" applyFont="1" applyBorder="1"/>
    <xf numFmtId="0" fontId="16" fillId="33" borderId="11" xfId="0" applyFont="1" applyFill="1" applyBorder="1"/>
    <xf numFmtId="0" fontId="24" fillId="33" borderId="11" xfId="0" applyFont="1" applyFill="1" applyBorder="1"/>
    <xf numFmtId="0" fontId="16" fillId="49" borderId="11" xfId="0" applyFont="1" applyFill="1" applyBorder="1"/>
    <xf numFmtId="0" fontId="16" fillId="38" borderId="10" xfId="0" applyFont="1" applyFill="1" applyBorder="1" applyAlignment="1">
      <alignment horizontal="right"/>
    </xf>
    <xf numFmtId="0" fontId="16" fillId="0" borderId="16" xfId="0" applyFont="1" applyBorder="1"/>
    <xf numFmtId="0" fontId="16" fillId="33" borderId="16" xfId="0" applyFont="1" applyFill="1" applyBorder="1"/>
    <xf numFmtId="2" fontId="36" fillId="0" borderId="10" xfId="0" applyNumberFormat="1" applyFont="1" applyBorder="1"/>
    <xf numFmtId="1" fontId="36" fillId="0" borderId="10" xfId="0" applyNumberFormat="1" applyFont="1" applyBorder="1" applyAlignment="1">
      <alignment horizontal="right"/>
    </xf>
    <xf numFmtId="2" fontId="36" fillId="0" borderId="10" xfId="0" applyNumberFormat="1" applyFont="1" applyBorder="1" applyAlignment="1">
      <alignment horizontal="right"/>
    </xf>
    <xf numFmtId="164" fontId="36" fillId="0" borderId="10" xfId="0" applyNumberFormat="1" applyFont="1" applyBorder="1" applyAlignment="1">
      <alignment horizontal="right"/>
    </xf>
    <xf numFmtId="0" fontId="41" fillId="0" borderId="10" xfId="0" applyFont="1" applyBorder="1" applyAlignment="1">
      <alignment vertical="center" wrapText="1"/>
    </xf>
    <xf numFmtId="164" fontId="14" fillId="0" borderId="10" xfId="0" applyNumberFormat="1" applyFont="1" applyBorder="1" applyAlignment="1">
      <alignment vertical="center" wrapText="1"/>
    </xf>
    <xf numFmtId="0" fontId="33" fillId="0" borderId="36" xfId="0" applyFont="1" applyBorder="1" applyAlignment="1">
      <alignment horizontal="center" vertical="center" wrapText="1"/>
    </xf>
    <xf numFmtId="0" fontId="16" fillId="38" borderId="22" xfId="0" applyFont="1" applyFill="1" applyBorder="1" applyAlignment="1">
      <alignment horizontal="center"/>
    </xf>
    <xf numFmtId="8" fontId="31" fillId="0" borderId="33" xfId="0" applyNumberFormat="1" applyFont="1" applyBorder="1" applyAlignment="1">
      <alignment vertical="center"/>
    </xf>
    <xf numFmtId="0" fontId="40" fillId="39" borderId="10" xfId="0" applyFont="1" applyFill="1" applyBorder="1"/>
    <xf numFmtId="0" fontId="39" fillId="39" borderId="10" xfId="0" applyFont="1" applyFill="1" applyBorder="1"/>
    <xf numFmtId="16" fontId="0" fillId="0" borderId="0" xfId="0" applyNumberFormat="1"/>
    <xf numFmtId="14" fontId="31" fillId="0" borderId="10" xfId="0" applyNumberFormat="1" applyFont="1" applyBorder="1"/>
    <xf numFmtId="168" fontId="31" fillId="0" borderId="10" xfId="0" applyNumberFormat="1" applyFont="1" applyBorder="1"/>
    <xf numFmtId="0" fontId="0" fillId="39" borderId="0" xfId="0" applyFill="1"/>
    <xf numFmtId="14" fontId="0" fillId="39" borderId="11" xfId="0" applyNumberFormat="1" applyFill="1" applyBorder="1"/>
    <xf numFmtId="164" fontId="0" fillId="58" borderId="11" xfId="0" applyNumberFormat="1" applyFill="1" applyBorder="1"/>
    <xf numFmtId="0" fontId="0" fillId="58" borderId="11" xfId="0" applyFill="1" applyBorder="1"/>
    <xf numFmtId="0" fontId="18" fillId="66" borderId="10" xfId="0" applyFont="1" applyFill="1" applyBorder="1"/>
    <xf numFmtId="0" fontId="0" fillId="66" borderId="10" xfId="0" applyFill="1" applyBorder="1"/>
    <xf numFmtId="168" fontId="0" fillId="0" borderId="10" xfId="0" applyNumberFormat="1" applyBorder="1"/>
    <xf numFmtId="0" fontId="41" fillId="0" borderId="10" xfId="0" applyFont="1" applyBorder="1" applyAlignment="1">
      <alignment horizontal="left" vertical="center" wrapText="1"/>
    </xf>
    <xf numFmtId="16" fontId="16" fillId="0" borderId="0" xfId="0" applyNumberFormat="1" applyFont="1"/>
    <xf numFmtId="9" fontId="0" fillId="0" borderId="0" xfId="0" applyNumberFormat="1"/>
    <xf numFmtId="17" fontId="16" fillId="0" borderId="0" xfId="0" applyNumberFormat="1" applyFont="1"/>
    <xf numFmtId="14" fontId="16" fillId="0" borderId="0" xfId="0" applyNumberFormat="1" applyFont="1"/>
    <xf numFmtId="164" fontId="0" fillId="0" borderId="0" xfId="43" applyNumberFormat="1" applyFont="1"/>
    <xf numFmtId="16" fontId="16" fillId="66" borderId="0" xfId="0" applyNumberFormat="1" applyFont="1" applyFill="1"/>
    <xf numFmtId="164" fontId="0" fillId="66" borderId="0" xfId="0" applyNumberFormat="1" applyFill="1"/>
    <xf numFmtId="9" fontId="0" fillId="66" borderId="0" xfId="0" applyNumberFormat="1" applyFill="1"/>
    <xf numFmtId="14" fontId="16" fillId="66" borderId="0" xfId="0" applyNumberFormat="1" applyFont="1" applyFill="1"/>
    <xf numFmtId="49" fontId="16" fillId="0" borderId="10" xfId="0" applyNumberFormat="1" applyFont="1" applyBorder="1" applyAlignment="1">
      <alignment horizontal="right"/>
    </xf>
    <xf numFmtId="164" fontId="16" fillId="66" borderId="0" xfId="0" applyNumberFormat="1" applyFont="1" applyFill="1"/>
    <xf numFmtId="0" fontId="0" fillId="60" borderId="0" xfId="0" applyFill="1"/>
    <xf numFmtId="16" fontId="0" fillId="60" borderId="0" xfId="0" applyNumberFormat="1" applyFill="1"/>
    <xf numFmtId="49" fontId="16" fillId="39" borderId="10" xfId="0" applyNumberFormat="1" applyFont="1" applyFill="1" applyBorder="1" applyAlignment="1">
      <alignment horizontal="right"/>
    </xf>
    <xf numFmtId="164" fontId="0" fillId="39" borderId="0" xfId="0" applyNumberFormat="1" applyFill="1"/>
    <xf numFmtId="9" fontId="0" fillId="39" borderId="0" xfId="0" applyNumberFormat="1" applyFill="1"/>
    <xf numFmtId="0" fontId="31" fillId="0" borderId="22" xfId="0" applyFont="1" applyBorder="1"/>
    <xf numFmtId="4" fontId="31" fillId="0" borderId="0" xfId="0" applyNumberFormat="1" applyFont="1"/>
    <xf numFmtId="0" fontId="18" fillId="33" borderId="10" xfId="0" applyFont="1" applyFill="1" applyBorder="1"/>
    <xf numFmtId="0" fontId="18" fillId="58" borderId="10" xfId="0" applyFont="1" applyFill="1" applyBorder="1"/>
    <xf numFmtId="0" fontId="14" fillId="34" borderId="10" xfId="0" applyFont="1" applyFill="1" applyBorder="1"/>
    <xf numFmtId="164" fontId="18" fillId="34" borderId="10" xfId="0" applyNumberFormat="1" applyFont="1" applyFill="1" applyBorder="1"/>
    <xf numFmtId="164" fontId="14" fillId="34" borderId="10" xfId="0" applyNumberFormat="1" applyFont="1" applyFill="1" applyBorder="1"/>
    <xf numFmtId="164" fontId="0" fillId="60" borderId="0" xfId="0" applyNumberFormat="1" applyFill="1"/>
    <xf numFmtId="164" fontId="0" fillId="60" borderId="10" xfId="0" applyNumberFormat="1" applyFill="1" applyBorder="1"/>
    <xf numFmtId="14" fontId="0" fillId="34" borderId="10" xfId="0" applyNumberFormat="1" applyFill="1" applyBorder="1"/>
    <xf numFmtId="0" fontId="16" fillId="0" borderId="37" xfId="0" applyFont="1" applyBorder="1"/>
    <xf numFmtId="0" fontId="16" fillId="0" borderId="38" xfId="0" applyFon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34" borderId="40" xfId="0" applyFill="1" applyBorder="1"/>
    <xf numFmtId="4" fontId="0" fillId="34" borderId="0" xfId="0" applyNumberFormat="1" applyFill="1"/>
    <xf numFmtId="0" fontId="0" fillId="0" borderId="42" xfId="0" applyBorder="1"/>
    <xf numFmtId="4" fontId="0" fillId="0" borderId="43" xfId="0" applyNumberFormat="1" applyBorder="1"/>
    <xf numFmtId="0" fontId="0" fillId="0" borderId="43" xfId="0" applyBorder="1"/>
    <xf numFmtId="0" fontId="0" fillId="0" borderId="44" xfId="0" applyBorder="1"/>
    <xf numFmtId="0" fontId="37" fillId="34" borderId="10" xfId="0" applyFont="1" applyFill="1" applyBorder="1" applyAlignment="1">
      <alignment horizontal="left" vertical="center" wrapText="1"/>
    </xf>
    <xf numFmtId="164" fontId="18" fillId="34" borderId="10" xfId="49" applyNumberFormat="1" applyFont="1" applyFill="1" applyBorder="1" applyAlignment="1">
      <alignment horizontal="center" vertical="center"/>
    </xf>
    <xf numFmtId="0" fontId="14" fillId="34" borderId="0" xfId="0" applyFont="1" applyFill="1"/>
    <xf numFmtId="164" fontId="0" fillId="0" borderId="10" xfId="43" applyNumberFormat="1" applyFont="1" applyFill="1" applyBorder="1"/>
    <xf numFmtId="0" fontId="42" fillId="0" borderId="10" xfId="0" applyFont="1" applyBorder="1"/>
    <xf numFmtId="0" fontId="16" fillId="41" borderId="10" xfId="0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vertical="center"/>
    </xf>
    <xf numFmtId="0" fontId="13" fillId="42" borderId="20" xfId="0" applyFont="1" applyFill="1" applyBorder="1" applyAlignment="1">
      <alignment vertical="center"/>
    </xf>
    <xf numFmtId="0" fontId="13" fillId="42" borderId="21" xfId="0" applyFont="1" applyFill="1" applyBorder="1" applyAlignment="1">
      <alignment vertical="center"/>
    </xf>
    <xf numFmtId="164" fontId="0" fillId="0" borderId="10" xfId="0" applyNumberFormat="1" applyBorder="1" applyAlignment="1">
      <alignment horizontal="right" vertical="center"/>
    </xf>
    <xf numFmtId="0" fontId="16" fillId="58" borderId="10" xfId="0" applyFont="1" applyFill="1" applyBorder="1" applyAlignment="1">
      <alignment horizontal="center" vertical="center"/>
    </xf>
    <xf numFmtId="0" fontId="13" fillId="58" borderId="10" xfId="0" applyFont="1" applyFill="1" applyBorder="1" applyAlignment="1">
      <alignment horizontal="center" vertical="center"/>
    </xf>
    <xf numFmtId="0" fontId="0" fillId="58" borderId="10" xfId="0" applyFill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58" borderId="10" xfId="0" applyNumberFormat="1" applyFill="1" applyBorder="1" applyAlignment="1">
      <alignment vertical="center"/>
    </xf>
    <xf numFmtId="164" fontId="0" fillId="33" borderId="10" xfId="0" applyNumberFormat="1" applyFill="1" applyBorder="1" applyAlignment="1">
      <alignment vertical="center"/>
    </xf>
    <xf numFmtId="0" fontId="16" fillId="58" borderId="10" xfId="0" applyFont="1" applyFill="1" applyBorder="1" applyAlignment="1">
      <alignment vertical="center"/>
    </xf>
    <xf numFmtId="10" fontId="0" fillId="58" borderId="10" xfId="0" applyNumberFormat="1" applyFill="1" applyBorder="1" applyAlignment="1">
      <alignment vertical="center"/>
    </xf>
    <xf numFmtId="0" fontId="0" fillId="34" borderId="10" xfId="0" applyFill="1" applyBorder="1" applyAlignment="1">
      <alignment vertical="center"/>
    </xf>
    <xf numFmtId="164" fontId="0" fillId="34" borderId="10" xfId="0" applyNumberFormat="1" applyFill="1" applyBorder="1" applyAlignment="1">
      <alignment vertical="center"/>
    </xf>
    <xf numFmtId="0" fontId="13" fillId="42" borderId="18" xfId="0" applyFont="1" applyFill="1" applyBorder="1" applyAlignment="1">
      <alignment horizontal="left" vertical="center"/>
    </xf>
    <xf numFmtId="0" fontId="13" fillId="42" borderId="18" xfId="0" applyFont="1" applyFill="1" applyBorder="1" applyAlignment="1">
      <alignment horizontal="center" vertical="center"/>
    </xf>
    <xf numFmtId="10" fontId="0" fillId="49" borderId="10" xfId="0" applyNumberFormat="1" applyFill="1" applyBorder="1" applyAlignment="1">
      <alignment vertical="center"/>
    </xf>
    <xf numFmtId="164" fontId="0" fillId="34" borderId="0" xfId="0" applyNumberFormat="1" applyFill="1" applyAlignment="1">
      <alignment vertical="center"/>
    </xf>
    <xf numFmtId="0" fontId="13" fillId="67" borderId="16" xfId="0" applyFont="1" applyFill="1" applyBorder="1" applyAlignment="1">
      <alignment vertical="center"/>
    </xf>
    <xf numFmtId="0" fontId="13" fillId="67" borderId="18" xfId="0" applyFont="1" applyFill="1" applyBorder="1" applyAlignment="1">
      <alignment horizontal="center" vertical="center"/>
    </xf>
    <xf numFmtId="0" fontId="16" fillId="57" borderId="10" xfId="0" applyFont="1" applyFill="1" applyBorder="1" applyAlignment="1">
      <alignment vertical="center"/>
    </xf>
    <xf numFmtId="0" fontId="16" fillId="45" borderId="0" xfId="0" applyFont="1" applyFill="1" applyAlignment="1">
      <alignment vertical="center"/>
    </xf>
    <xf numFmtId="0" fontId="16" fillId="34" borderId="0" xfId="0" applyFont="1" applyFill="1" applyAlignment="1">
      <alignment vertical="center"/>
    </xf>
    <xf numFmtId="164" fontId="16" fillId="34" borderId="0" xfId="0" applyNumberFormat="1" applyFont="1" applyFill="1" applyAlignment="1">
      <alignment vertical="center"/>
    </xf>
    <xf numFmtId="8" fontId="0" fillId="0" borderId="0" xfId="0" applyNumberFormat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8" fillId="0" borderId="22" xfId="0" applyFont="1" applyBorder="1"/>
    <xf numFmtId="0" fontId="0" fillId="0" borderId="0" xfId="0" quotePrefix="1"/>
    <xf numFmtId="164" fontId="16" fillId="0" borderId="13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1" fillId="0" borderId="36" xfId="0" applyFont="1" applyBorder="1" applyAlignment="1">
      <alignment horizontal="right" vertical="center" wrapText="1"/>
    </xf>
    <xf numFmtId="0" fontId="31" fillId="0" borderId="10" xfId="0" applyFont="1" applyBorder="1" applyAlignment="1">
      <alignment horizontal="center" vertical="center" wrapText="1"/>
    </xf>
    <xf numFmtId="164" fontId="31" fillId="0" borderId="10" xfId="0" applyNumberFormat="1" applyFont="1" applyBorder="1" applyAlignment="1">
      <alignment horizontal="right" vertical="center" wrapText="1"/>
    </xf>
    <xf numFmtId="10" fontId="31" fillId="0" borderId="10" xfId="0" applyNumberFormat="1" applyFont="1" applyBorder="1" applyAlignment="1">
      <alignment horizontal="right" vertical="center" wrapText="1"/>
    </xf>
    <xf numFmtId="0" fontId="31" fillId="0" borderId="10" xfId="0" applyFont="1" applyBorder="1" applyAlignment="1">
      <alignment horizontal="right" vertical="center" wrapText="1"/>
    </xf>
    <xf numFmtId="8" fontId="31" fillId="0" borderId="10" xfId="0" applyNumberFormat="1" applyFont="1" applyBorder="1" applyAlignment="1">
      <alignment vertical="center"/>
    </xf>
    <xf numFmtId="8" fontId="31" fillId="0" borderId="10" xfId="0" applyNumberFormat="1" applyFont="1" applyBorder="1" applyAlignment="1">
      <alignment horizontal="right" vertical="center"/>
    </xf>
    <xf numFmtId="0" fontId="43" fillId="69" borderId="40" xfId="0" applyFont="1" applyFill="1" applyBorder="1"/>
    <xf numFmtId="0" fontId="43" fillId="69" borderId="0" xfId="0" applyFont="1" applyFill="1"/>
    <xf numFmtId="0" fontId="44" fillId="69" borderId="0" xfId="0" applyFont="1" applyFill="1"/>
    <xf numFmtId="0" fontId="44" fillId="69" borderId="41" xfId="0" applyFont="1" applyFill="1" applyBorder="1"/>
    <xf numFmtId="0" fontId="43" fillId="0" borderId="40" xfId="0" applyFont="1" applyBorder="1"/>
    <xf numFmtId="0" fontId="44" fillId="0" borderId="41" xfId="0" applyFont="1" applyBorder="1"/>
    <xf numFmtId="0" fontId="45" fillId="68" borderId="40" xfId="0" applyFont="1" applyFill="1" applyBorder="1"/>
    <xf numFmtId="0" fontId="45" fillId="68" borderId="0" xfId="0" applyFont="1" applyFill="1"/>
    <xf numFmtId="0" fontId="44" fillId="68" borderId="0" xfId="0" applyFont="1" applyFill="1"/>
    <xf numFmtId="0" fontId="25" fillId="68" borderId="41" xfId="50" applyFill="1" applyBorder="1" applyAlignment="1"/>
    <xf numFmtId="0" fontId="44" fillId="68" borderId="41" xfId="0" applyFont="1" applyFill="1" applyBorder="1"/>
    <xf numFmtId="0" fontId="44" fillId="69" borderId="40" xfId="0" applyFont="1" applyFill="1" applyBorder="1"/>
    <xf numFmtId="0" fontId="45" fillId="69" borderId="0" xfId="0" applyFont="1" applyFill="1"/>
    <xf numFmtId="0" fontId="42" fillId="0" borderId="40" xfId="0" applyFont="1" applyBorder="1"/>
    <xf numFmtId="0" fontId="44" fillId="0" borderId="0" xfId="0" applyFont="1"/>
    <xf numFmtId="16" fontId="44" fillId="0" borderId="0" xfId="0" applyNumberFormat="1" applyFont="1"/>
    <xf numFmtId="8" fontId="44" fillId="0" borderId="0" xfId="0" applyNumberFormat="1" applyFont="1"/>
    <xf numFmtId="0" fontId="44" fillId="0" borderId="40" xfId="0" applyFont="1" applyBorder="1"/>
    <xf numFmtId="0" fontId="46" fillId="0" borderId="0" xfId="0" applyFont="1"/>
    <xf numFmtId="0" fontId="46" fillId="0" borderId="0" xfId="0" applyFont="1" applyAlignment="1">
      <alignment wrapText="1"/>
    </xf>
    <xf numFmtId="0" fontId="44" fillId="0" borderId="42" xfId="0" applyFont="1" applyBorder="1"/>
    <xf numFmtId="0" fontId="44" fillId="0" borderId="43" xfId="0" applyFont="1" applyBorder="1"/>
    <xf numFmtId="0" fontId="44" fillId="0" borderId="44" xfId="0" applyFont="1" applyBorder="1"/>
    <xf numFmtId="0" fontId="47" fillId="0" borderId="0" xfId="50" applyFont="1" applyFill="1" applyBorder="1" applyAlignment="1">
      <alignment horizontal="center"/>
    </xf>
    <xf numFmtId="164" fontId="44" fillId="0" borderId="0" xfId="0" applyNumberFormat="1" applyFont="1"/>
    <xf numFmtId="49" fontId="16" fillId="66" borderId="10" xfId="0" applyNumberFormat="1" applyFont="1" applyFill="1" applyBorder="1" applyAlignment="1">
      <alignment horizontal="right"/>
    </xf>
    <xf numFmtId="4" fontId="44" fillId="0" borderId="0" xfId="0" applyNumberFormat="1" applyFont="1"/>
    <xf numFmtId="0" fontId="48" fillId="0" borderId="10" xfId="0" applyFont="1" applyBorder="1"/>
    <xf numFmtId="0" fontId="48" fillId="0" borderId="10" xfId="0" applyFont="1" applyBorder="1" applyAlignment="1">
      <alignment vertical="center"/>
    </xf>
    <xf numFmtId="8" fontId="48" fillId="0" borderId="10" xfId="0" applyNumberFormat="1" applyFont="1" applyBorder="1" applyAlignment="1">
      <alignment vertical="center"/>
    </xf>
    <xf numFmtId="164" fontId="18" fillId="0" borderId="10" xfId="49" applyNumberFormat="1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horizontal="center" vertical="center"/>
    </xf>
    <xf numFmtId="0" fontId="16" fillId="57" borderId="10" xfId="0" applyFont="1" applyFill="1" applyBorder="1" applyAlignment="1">
      <alignment horizontal="center" vertical="center"/>
    </xf>
    <xf numFmtId="0" fontId="16" fillId="40" borderId="16" xfId="0" applyFont="1" applyFill="1" applyBorder="1" applyAlignment="1">
      <alignment horizontal="center"/>
    </xf>
    <xf numFmtId="0" fontId="16" fillId="40" borderId="18" xfId="0" applyFont="1" applyFill="1" applyBorder="1" applyAlignment="1">
      <alignment horizontal="center"/>
    </xf>
    <xf numFmtId="0" fontId="16" fillId="40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16" fillId="45" borderId="25" xfId="0" applyFont="1" applyFill="1" applyBorder="1" applyAlignment="1">
      <alignment horizontal="center"/>
    </xf>
    <xf numFmtId="0" fontId="16" fillId="45" borderId="26" xfId="0" applyFont="1" applyFill="1" applyBorder="1" applyAlignment="1">
      <alignment horizontal="center"/>
    </xf>
    <xf numFmtId="10" fontId="0" fillId="45" borderId="18" xfId="0" applyNumberFormat="1" applyFill="1" applyBorder="1" applyAlignment="1">
      <alignment horizontal="center"/>
    </xf>
    <xf numFmtId="10" fontId="0" fillId="45" borderId="17" xfId="0" applyNumberFormat="1" applyFill="1" applyBorder="1" applyAlignment="1">
      <alignment horizontal="center"/>
    </xf>
    <xf numFmtId="0" fontId="16" fillId="40" borderId="13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42" borderId="16" xfId="0" applyFont="1" applyFill="1" applyBorder="1" applyAlignment="1">
      <alignment horizontal="center"/>
    </xf>
    <xf numFmtId="0" fontId="13" fillId="42" borderId="18" xfId="0" applyFont="1" applyFill="1" applyBorder="1" applyAlignment="1">
      <alignment horizontal="center"/>
    </xf>
    <xf numFmtId="0" fontId="16" fillId="45" borderId="16" xfId="0" applyFont="1" applyFill="1" applyBorder="1" applyAlignment="1">
      <alignment horizontal="center"/>
    </xf>
    <xf numFmtId="0" fontId="16" fillId="45" borderId="18" xfId="0" applyFont="1" applyFill="1" applyBorder="1" applyAlignment="1">
      <alignment horizontal="center"/>
    </xf>
    <xf numFmtId="0" fontId="16" fillId="40" borderId="19" xfId="0" applyFont="1" applyFill="1" applyBorder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5" borderId="17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43" fillId="68" borderId="37" xfId="0" applyFont="1" applyFill="1" applyBorder="1" applyAlignment="1">
      <alignment horizontal="center"/>
    </xf>
    <xf numFmtId="0" fontId="43" fillId="68" borderId="38" xfId="0" applyFont="1" applyFill="1" applyBorder="1" applyAlignment="1">
      <alignment horizontal="center"/>
    </xf>
    <xf numFmtId="0" fontId="43" fillId="68" borderId="45" xfId="0" applyFont="1" applyFill="1" applyBorder="1" applyAlignment="1">
      <alignment horizontal="center"/>
    </xf>
    <xf numFmtId="0" fontId="44" fillId="68" borderId="0" xfId="0" applyFont="1" applyFill="1"/>
    <xf numFmtId="0" fontId="16" fillId="34" borderId="19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4" borderId="16" xfId="0" applyFont="1" applyFill="1" applyBorder="1" applyAlignment="1">
      <alignment horizontal="center"/>
    </xf>
    <xf numFmtId="0" fontId="16" fillId="34" borderId="18" xfId="0" applyFont="1" applyFill="1" applyBorder="1" applyAlignment="1">
      <alignment horizontal="center"/>
    </xf>
    <xf numFmtId="0" fontId="16" fillId="34" borderId="17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34" borderId="13" xfId="0" applyFont="1" applyFill="1" applyBorder="1" applyAlignment="1">
      <alignment horizont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Currency" xfId="43" builtinId="4"/>
    <cellStyle name="Currency 2" xfId="49" xr:uid="{9B2945BA-B31A-4E9D-BF10-7B7BEEAFE1F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0" builtinId="8"/>
    <cellStyle name="Hyperlink 2" xfId="44" xr:uid="{D9999F84-D4C6-4515-B51D-394C237090D9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6" xr:uid="{EEEA15F0-266D-47FB-A080-34D388E0F09D}"/>
    <cellStyle name="Normal 5" xfId="47" xr:uid="{71EFD0AF-55DE-4B07-B4C0-E0DDB61C4718}"/>
    <cellStyle name="Note" xfId="15" builtinId="10" customBuiltin="1"/>
    <cellStyle name="Output" xfId="10" builtinId="21" customBuiltin="1"/>
    <cellStyle name="Percent 2" xfId="45" xr:uid="{505DACF4-9223-4C9D-A598-792817D7D168}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general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'AMRIID 2.1'!$E$175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'AMRIID 2.1'!$F$174:$R$174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'AMRIID 2.1'!$F$175:$R$175</c:f>
              <c:numCache>
                <c:formatCode>"$"#,##0.00</c:formatCode>
                <c:ptCount val="13"/>
                <c:pt idx="0">
                  <c:v>0</c:v>
                </c:pt>
                <c:pt idx="1">
                  <c:v>31889.440000000002</c:v>
                </c:pt>
                <c:pt idx="2">
                  <c:v>63778.880000000005</c:v>
                </c:pt>
                <c:pt idx="3">
                  <c:v>95668.32</c:v>
                </c:pt>
                <c:pt idx="4">
                  <c:v>127557.76000000001</c:v>
                </c:pt>
                <c:pt idx="5">
                  <c:v>159447.20000000001</c:v>
                </c:pt>
                <c:pt idx="6">
                  <c:v>191336.64</c:v>
                </c:pt>
                <c:pt idx="7">
                  <c:v>223226.08000000002</c:v>
                </c:pt>
                <c:pt idx="8">
                  <c:v>255115.52000000002</c:v>
                </c:pt>
                <c:pt idx="9">
                  <c:v>287004.96000000002</c:v>
                </c:pt>
                <c:pt idx="10">
                  <c:v>318894.40000000002</c:v>
                </c:pt>
                <c:pt idx="11">
                  <c:v>350783.84</c:v>
                </c:pt>
                <c:pt idx="12">
                  <c:v>382673.28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A-43BB-8418-CE5E686D14ED}"/>
            </c:ext>
          </c:extLst>
        </c:ser>
        <c:ser>
          <c:idx val="1"/>
          <c:order val="1"/>
          <c:tx>
            <c:strRef>
              <c:f>'AMRIID 2.1'!$E$176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'AMRIID 2.1'!$F$174:$R$174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'AMRIID 2.1'!$F$176:$R$176</c:f>
              <c:numCache>
                <c:formatCode>"$"#,##0.00</c:formatCode>
                <c:ptCount val="13"/>
                <c:pt idx="0">
                  <c:v>0</c:v>
                </c:pt>
                <c:pt idx="1">
                  <c:v>31889.440000000002</c:v>
                </c:pt>
                <c:pt idx="2">
                  <c:v>63778.880000000005</c:v>
                </c:pt>
                <c:pt idx="3">
                  <c:v>95668.32</c:v>
                </c:pt>
                <c:pt idx="4">
                  <c:v>127557.76000000001</c:v>
                </c:pt>
                <c:pt idx="5">
                  <c:v>159447.20000000001</c:v>
                </c:pt>
                <c:pt idx="6">
                  <c:v>191336.64</c:v>
                </c:pt>
                <c:pt idx="7">
                  <c:v>223226.08000000002</c:v>
                </c:pt>
                <c:pt idx="8">
                  <c:v>255115.52000000002</c:v>
                </c:pt>
                <c:pt idx="9">
                  <c:v>287004.96000000002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A-43BB-8418-CE5E686D14ED}"/>
            </c:ext>
          </c:extLst>
        </c:ser>
        <c:ser>
          <c:idx val="2"/>
          <c:order val="2"/>
          <c:tx>
            <c:strRef>
              <c:f>'AMRIID 2.1'!$E$177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'AMRIID 2.1'!$F$174:$R$174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'AMRIID 2.1'!$F$177:$R$177</c:f>
              <c:numCache>
                <c:formatCode>"$"#,##0.00</c:formatCode>
                <c:ptCount val="13"/>
                <c:pt idx="0">
                  <c:v>382673.28</c:v>
                </c:pt>
                <c:pt idx="1">
                  <c:v>382673.28</c:v>
                </c:pt>
                <c:pt idx="2">
                  <c:v>382673.28</c:v>
                </c:pt>
                <c:pt idx="3">
                  <c:v>382673.28</c:v>
                </c:pt>
                <c:pt idx="4">
                  <c:v>382673.28</c:v>
                </c:pt>
                <c:pt idx="5">
                  <c:v>382673.28</c:v>
                </c:pt>
                <c:pt idx="6">
                  <c:v>382673.28</c:v>
                </c:pt>
                <c:pt idx="7">
                  <c:v>382673.28</c:v>
                </c:pt>
                <c:pt idx="8">
                  <c:v>382673.28</c:v>
                </c:pt>
                <c:pt idx="9">
                  <c:v>382673.28</c:v>
                </c:pt>
                <c:pt idx="10">
                  <c:v>382673.28</c:v>
                </c:pt>
                <c:pt idx="11">
                  <c:v>382673.28</c:v>
                </c:pt>
                <c:pt idx="12">
                  <c:v>382673.28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0A-43BB-8418-CE5E686D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968527"/>
        <c:axId val="1927969007"/>
      </c:lineChart>
      <c:dateAx>
        <c:axId val="192796852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969007"/>
        <c:crosses val="autoZero"/>
        <c:auto val="1"/>
        <c:lblOffset val="100"/>
        <c:baseTimeUnit val="months"/>
      </c:dateAx>
      <c:valAx>
        <c:axId val="19279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9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2.3'!$F$163:$R$163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2.3'!$F$164:$R$164</c:f>
              <c:numCache>
                <c:formatCode>"$"#,##0.00</c:formatCode>
                <c:ptCount val="13"/>
                <c:pt idx="0">
                  <c:v>57123.200000000004</c:v>
                </c:pt>
                <c:pt idx="1">
                  <c:v>342739.20000000007</c:v>
                </c:pt>
                <c:pt idx="2">
                  <c:v>615294.40000000014</c:v>
                </c:pt>
                <c:pt idx="3">
                  <c:v>900910.40000000014</c:v>
                </c:pt>
                <c:pt idx="4">
                  <c:v>1186526.4000000001</c:v>
                </c:pt>
                <c:pt idx="5">
                  <c:v>1472142.4000000001</c:v>
                </c:pt>
                <c:pt idx="6">
                  <c:v>1757758.4000000001</c:v>
                </c:pt>
                <c:pt idx="7">
                  <c:v>2071936.0000000002</c:v>
                </c:pt>
                <c:pt idx="8">
                  <c:v>2400394.4000000004</c:v>
                </c:pt>
                <c:pt idx="9">
                  <c:v>2671729.6000000006</c:v>
                </c:pt>
                <c:pt idx="10">
                  <c:v>3000188.0000000005</c:v>
                </c:pt>
                <c:pt idx="11">
                  <c:v>3314365.6000000006</c:v>
                </c:pt>
                <c:pt idx="12">
                  <c:v>3571420.0000000005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C30-44C3-A918-652327E401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2.3'!$F$163:$R$163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2.3'!$F$165:$R$165</c:f>
              <c:numCache>
                <c:formatCode>"$"#,##0.00</c:formatCode>
                <c:ptCount val="13"/>
                <c:pt idx="0">
                  <c:v>35457.35</c:v>
                </c:pt>
                <c:pt idx="1">
                  <c:v>194335.75</c:v>
                </c:pt>
                <c:pt idx="2">
                  <c:v>311775.75</c:v>
                </c:pt>
                <c:pt idx="3">
                  <c:v>595079.18999999994</c:v>
                </c:pt>
                <c:pt idx="4">
                  <c:v>851187.35</c:v>
                </c:pt>
                <c:pt idx="5">
                  <c:v>1112399.19</c:v>
                </c:pt>
                <c:pt idx="6">
                  <c:v>1411055.53</c:v>
                </c:pt>
                <c:pt idx="7">
                  <c:v>1719090.73</c:v>
                </c:pt>
                <c:pt idx="8">
                  <c:v>1990240.21</c:v>
                </c:pt>
                <c:pt idx="9">
                  <c:v>2284910.89</c:v>
                </c:pt>
                <c:pt idx="10">
                  <c:v>2575020.37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C30-44C3-A918-652327E4019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2.3'!$F$163:$R$163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2.3'!$F$166:$R$166</c:f>
              <c:numCache>
                <c:formatCode>"$"#,##0.00</c:formatCode>
                <c:ptCount val="13"/>
                <c:pt idx="0">
                  <c:v>3225811.68</c:v>
                </c:pt>
                <c:pt idx="1">
                  <c:v>3225811.68</c:v>
                </c:pt>
                <c:pt idx="2">
                  <c:v>3225811.68</c:v>
                </c:pt>
                <c:pt idx="3">
                  <c:v>3225811.68</c:v>
                </c:pt>
                <c:pt idx="4">
                  <c:v>3225811.68</c:v>
                </c:pt>
                <c:pt idx="5">
                  <c:v>3225811.68</c:v>
                </c:pt>
                <c:pt idx="6">
                  <c:v>3225811.68</c:v>
                </c:pt>
                <c:pt idx="7">
                  <c:v>3225811.68</c:v>
                </c:pt>
                <c:pt idx="8">
                  <c:v>3225811.68</c:v>
                </c:pt>
                <c:pt idx="9">
                  <c:v>3225811.68</c:v>
                </c:pt>
                <c:pt idx="10">
                  <c:v>3225811.68</c:v>
                </c:pt>
                <c:pt idx="11">
                  <c:v>3225811.68</c:v>
                </c:pt>
                <c:pt idx="12">
                  <c:v>3225811.68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C30-44C3-A918-652327E40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dateAx>
        <c:axId val="16391361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Offset val="100"/>
        <c:baseTimeUnit val="months"/>
      </c:date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4.3'!$D$169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4.3'!$E$168:$P$168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</c:numCache>
            </c:numRef>
          </c:cat>
          <c:val>
            <c:numRef>
              <c:f>'AO Call 4.3'!$E$169:$P$169</c:f>
              <c:numCache>
                <c:formatCode>"$"#,##0.00</c:formatCode>
                <c:ptCount val="12"/>
                <c:pt idx="0">
                  <c:v>84166.799999999988</c:v>
                </c:pt>
                <c:pt idx="1">
                  <c:v>196108.64399999997</c:v>
                </c:pt>
                <c:pt idx="2">
                  <c:v>313942.16399999999</c:v>
                </c:pt>
                <c:pt idx="3">
                  <c:v>420553.44400000002</c:v>
                </c:pt>
                <c:pt idx="4">
                  <c:v>543998.08400000003</c:v>
                </c:pt>
                <c:pt idx="5">
                  <c:v>644998.24400000006</c:v>
                </c:pt>
                <c:pt idx="6">
                  <c:v>757220.64400000009</c:v>
                </c:pt>
                <c:pt idx="7">
                  <c:v>869443.04400000011</c:v>
                </c:pt>
                <c:pt idx="8">
                  <c:v>976054.32400000014</c:v>
                </c:pt>
                <c:pt idx="9">
                  <c:v>1093887.844</c:v>
                </c:pt>
                <c:pt idx="10">
                  <c:v>1200499.1240000001</c:v>
                </c:pt>
                <c:pt idx="11">
                  <c:v>1312721.524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A8-4001-B404-AA66E3C07274}"/>
            </c:ext>
          </c:extLst>
        </c:ser>
        <c:ser>
          <c:idx val="1"/>
          <c:order val="1"/>
          <c:tx>
            <c:strRef>
              <c:f>'AO Call 4.3'!$D$170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4.3'!$E$168:$P$168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</c:numCache>
            </c:numRef>
          </c:cat>
          <c:val>
            <c:numRef>
              <c:f>'AO Call 4.3'!$E$170:$P$170</c:f>
              <c:numCache>
                <c:formatCode>"$"#,##0.00</c:formatCode>
                <c:ptCount val="12"/>
                <c:pt idx="0">
                  <c:v>101796.68000000001</c:v>
                </c:pt>
                <c:pt idx="1">
                  <c:v>229822.96000000002</c:v>
                </c:pt>
                <c:pt idx="2">
                  <c:v>371207.36</c:v>
                </c:pt>
                <c:pt idx="3">
                  <c:v>520681.92</c:v>
                </c:pt>
                <c:pt idx="4">
                  <c:v>520681.92</c:v>
                </c:pt>
                <c:pt idx="5">
                  <c:v>520681.92</c:v>
                </c:pt>
                <c:pt idx="6">
                  <c:v>520681.92</c:v>
                </c:pt>
                <c:pt idx="7">
                  <c:v>520681.92</c:v>
                </c:pt>
                <c:pt idx="8">
                  <c:v>520681.92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A8-4001-B404-AA66E3C07274}"/>
            </c:ext>
          </c:extLst>
        </c:ser>
        <c:ser>
          <c:idx val="2"/>
          <c:order val="2"/>
          <c:tx>
            <c:strRef>
              <c:f>'AO Call 4.3'!$D$171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4.3'!$E$168:$P$168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</c:numCache>
            </c:numRef>
          </c:cat>
          <c:val>
            <c:numRef>
              <c:f>'AO Call 4.3'!$E$171:$P$171</c:f>
              <c:numCache>
                <c:formatCode>"$"#,##0.00</c:formatCode>
                <c:ptCount val="12"/>
                <c:pt idx="0">
                  <c:v>1941638.4</c:v>
                </c:pt>
                <c:pt idx="1">
                  <c:v>1941638.4</c:v>
                </c:pt>
                <c:pt idx="2">
                  <c:v>1941638.4</c:v>
                </c:pt>
                <c:pt idx="3">
                  <c:v>1941638.4</c:v>
                </c:pt>
                <c:pt idx="4">
                  <c:v>1941638.4</c:v>
                </c:pt>
                <c:pt idx="5">
                  <c:v>1941638.4</c:v>
                </c:pt>
                <c:pt idx="6">
                  <c:v>1941638.4</c:v>
                </c:pt>
                <c:pt idx="7">
                  <c:v>1941638.4</c:v>
                </c:pt>
                <c:pt idx="8">
                  <c:v>1941638.4</c:v>
                </c:pt>
                <c:pt idx="9">
                  <c:v>1941638.4</c:v>
                </c:pt>
                <c:pt idx="10">
                  <c:v>1941638.4</c:v>
                </c:pt>
                <c:pt idx="11">
                  <c:v>1941638.4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A8-4001-B404-AA66E3C0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dateAx>
        <c:axId val="16391361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Offset val="100"/>
        <c:baseTimeUnit val="months"/>
      </c:date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13.1'!$E$167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13.1'!$F$166:$R$166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13.1'!$F$167:$R$167</c:f>
              <c:numCache>
                <c:formatCode>"$"#,##0.00</c:formatCode>
                <c:ptCount val="13"/>
                <c:pt idx="0">
                  <c:v>71772</c:v>
                </c:pt>
                <c:pt idx="1">
                  <c:v>215316</c:v>
                </c:pt>
                <c:pt idx="2">
                  <c:v>287088</c:v>
                </c:pt>
                <c:pt idx="3">
                  <c:v>430632</c:v>
                </c:pt>
                <c:pt idx="4">
                  <c:v>574176</c:v>
                </c:pt>
                <c:pt idx="5">
                  <c:v>705584.72</c:v>
                </c:pt>
                <c:pt idx="6">
                  <c:v>836733.52</c:v>
                </c:pt>
                <c:pt idx="7">
                  <c:v>964523.6</c:v>
                </c:pt>
                <c:pt idx="8">
                  <c:v>1088335.2</c:v>
                </c:pt>
                <c:pt idx="9">
                  <c:v>1198312.24</c:v>
                </c:pt>
                <c:pt idx="10">
                  <c:v>1338237.6000000001</c:v>
                </c:pt>
                <c:pt idx="11">
                  <c:v>1492057.6</c:v>
                </c:pt>
                <c:pt idx="12">
                  <c:v>1559751.2000000002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0-4C37-943A-E4764775ED89}"/>
            </c:ext>
          </c:extLst>
        </c:ser>
        <c:ser>
          <c:idx val="1"/>
          <c:order val="1"/>
          <c:tx>
            <c:strRef>
              <c:f>'AO Call 13.1'!$E$168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13.1'!$F$166:$R$166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13.1'!$F$168:$R$168</c:f>
              <c:numCache>
                <c:formatCode>"$"#,##0.00</c:formatCode>
                <c:ptCount val="13"/>
                <c:pt idx="0">
                  <c:v>85636.6</c:v>
                </c:pt>
                <c:pt idx="1">
                  <c:v>160007.79999999999</c:v>
                </c:pt>
                <c:pt idx="2">
                  <c:v>215046.28</c:v>
                </c:pt>
                <c:pt idx="3">
                  <c:v>363628.36</c:v>
                </c:pt>
                <c:pt idx="4">
                  <c:v>493305.23</c:v>
                </c:pt>
                <c:pt idx="5">
                  <c:v>604881.63</c:v>
                </c:pt>
                <c:pt idx="6">
                  <c:v>744032.29</c:v>
                </c:pt>
                <c:pt idx="7">
                  <c:v>876365.59000000008</c:v>
                </c:pt>
                <c:pt idx="8">
                  <c:v>995119.19000000006</c:v>
                </c:pt>
                <c:pt idx="9">
                  <c:v>1119810.47</c:v>
                </c:pt>
                <c:pt idx="10">
                  <c:v>1242382.55</c:v>
                </c:pt>
                <c:pt idx="11">
                  <c:v>1242382.55</c:v>
                </c:pt>
                <c:pt idx="12">
                  <c:v>1364954.6300000001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0-4C37-943A-E4764775ED89}"/>
            </c:ext>
          </c:extLst>
        </c:ser>
        <c:ser>
          <c:idx val="2"/>
          <c:order val="2"/>
          <c:tx>
            <c:strRef>
              <c:f>'AO Call 13.1'!$E$169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13.1'!$F$166:$R$166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13.1'!$F$169:$R$169</c:f>
              <c:numCache>
                <c:formatCode>"$"#,##0.00</c:formatCode>
                <c:ptCount val="13"/>
                <c:pt idx="0">
                  <c:v>1491977.28</c:v>
                </c:pt>
                <c:pt idx="1">
                  <c:v>1491977.28</c:v>
                </c:pt>
                <c:pt idx="2">
                  <c:v>1491977.28</c:v>
                </c:pt>
                <c:pt idx="3">
                  <c:v>1491977.28</c:v>
                </c:pt>
                <c:pt idx="4">
                  <c:v>1491977.28</c:v>
                </c:pt>
                <c:pt idx="5">
                  <c:v>1491977.28</c:v>
                </c:pt>
                <c:pt idx="6">
                  <c:v>1491977.28</c:v>
                </c:pt>
                <c:pt idx="7">
                  <c:v>1491977.28</c:v>
                </c:pt>
                <c:pt idx="8">
                  <c:v>1491977.28</c:v>
                </c:pt>
                <c:pt idx="9">
                  <c:v>1491977.28</c:v>
                </c:pt>
                <c:pt idx="10">
                  <c:v>1491977.28</c:v>
                </c:pt>
                <c:pt idx="11">
                  <c:v>1491977.28</c:v>
                </c:pt>
                <c:pt idx="12">
                  <c:v>1491977.28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0-4C37-943A-E4764775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408431"/>
        <c:axId val="1815406031"/>
      </c:lineChart>
      <c:catAx>
        <c:axId val="18154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6031"/>
        <c:crosses val="autoZero"/>
        <c:auto val="1"/>
        <c:lblAlgn val="ctr"/>
        <c:lblOffset val="100"/>
        <c:noMultiLvlLbl val="0"/>
      </c:catAx>
      <c:valAx>
        <c:axId val="18154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13.2'!$E$167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13.2'!$F$166:$R$166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13.2'!$F$167:$R$167</c:f>
              <c:numCache>
                <c:formatCode>"$"#,##0.00</c:formatCode>
                <c:ptCount val="13"/>
                <c:pt idx="0">
                  <c:v>73207.999999999985</c:v>
                </c:pt>
                <c:pt idx="1">
                  <c:v>219623.99999999994</c:v>
                </c:pt>
                <c:pt idx="2">
                  <c:v>292831.99999999994</c:v>
                </c:pt>
                <c:pt idx="3">
                  <c:v>439247.99999999988</c:v>
                </c:pt>
                <c:pt idx="4">
                  <c:v>585663.99999999988</c:v>
                </c:pt>
                <c:pt idx="5">
                  <c:v>724759.19999999984</c:v>
                </c:pt>
                <c:pt idx="6">
                  <c:v>871175.19999999984</c:v>
                </c:pt>
                <c:pt idx="7">
                  <c:v>1024911.9999999998</c:v>
                </c:pt>
                <c:pt idx="8">
                  <c:v>1185969.5999999999</c:v>
                </c:pt>
                <c:pt idx="9">
                  <c:v>1317743.9999999998</c:v>
                </c:pt>
                <c:pt idx="10">
                  <c:v>1478801.5999999999</c:v>
                </c:pt>
                <c:pt idx="11">
                  <c:v>1632538.4</c:v>
                </c:pt>
                <c:pt idx="12">
                  <c:v>1698425.5999999999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4-4BF3-A793-4A52FCE7D974}"/>
            </c:ext>
          </c:extLst>
        </c:ser>
        <c:ser>
          <c:idx val="1"/>
          <c:order val="1"/>
          <c:tx>
            <c:strRef>
              <c:f>'AO Call 13.2'!$E$168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13.2'!$F$166:$R$166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13.2'!$F$168:$R$168</c:f>
              <c:numCache>
                <c:formatCode>"$"#,##0.00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4-4BF3-A793-4A52FCE7D974}"/>
            </c:ext>
          </c:extLst>
        </c:ser>
        <c:ser>
          <c:idx val="2"/>
          <c:order val="2"/>
          <c:tx>
            <c:strRef>
              <c:f>'AO Call 13.2'!$E$169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13.2'!$F$166:$R$166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13.2'!$F$169:$R$169</c:f>
              <c:numCache>
                <c:formatCode>"$"#,##0.00</c:formatCode>
                <c:ptCount val="13"/>
                <c:pt idx="0">
                  <c:v>1756992</c:v>
                </c:pt>
                <c:pt idx="1">
                  <c:v>1756992</c:v>
                </c:pt>
                <c:pt idx="2">
                  <c:v>1756992</c:v>
                </c:pt>
                <c:pt idx="3">
                  <c:v>1756992</c:v>
                </c:pt>
                <c:pt idx="4">
                  <c:v>1756992</c:v>
                </c:pt>
                <c:pt idx="5">
                  <c:v>1756992</c:v>
                </c:pt>
                <c:pt idx="6">
                  <c:v>1756992</c:v>
                </c:pt>
                <c:pt idx="7">
                  <c:v>1756992</c:v>
                </c:pt>
                <c:pt idx="8">
                  <c:v>1756992</c:v>
                </c:pt>
                <c:pt idx="9">
                  <c:v>1756992</c:v>
                </c:pt>
                <c:pt idx="10">
                  <c:v>1756992</c:v>
                </c:pt>
                <c:pt idx="11">
                  <c:v>1756992</c:v>
                </c:pt>
                <c:pt idx="12">
                  <c:v>1756992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4-4BF3-A793-4A52FCE7D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408431"/>
        <c:axId val="1815406031"/>
      </c:lineChart>
      <c:catAx>
        <c:axId val="18154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6031"/>
        <c:crosses val="autoZero"/>
        <c:auto val="1"/>
        <c:lblAlgn val="ctr"/>
        <c:lblOffset val="100"/>
        <c:noMultiLvlLbl val="0"/>
      </c:catAx>
      <c:valAx>
        <c:axId val="18154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15.1'!$D$167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15.1'!$E$166:$Q$166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15.1'!$E$167:$Q$167</c:f>
              <c:numCache>
                <c:formatCode>"$"#,##0.00</c:formatCode>
                <c:ptCount val="13"/>
                <c:pt idx="0">
                  <c:v>12970.802250000001</c:v>
                </c:pt>
                <c:pt idx="1">
                  <c:v>17487.28225</c:v>
                </c:pt>
                <c:pt idx="2">
                  <c:v>77388.082249999992</c:v>
                </c:pt>
                <c:pt idx="3">
                  <c:v>213407.28224999999</c:v>
                </c:pt>
                <c:pt idx="4">
                  <c:v>349426.48225</c:v>
                </c:pt>
                <c:pt idx="5">
                  <c:v>485445.68224999995</c:v>
                </c:pt>
                <c:pt idx="6">
                  <c:v>609188.88225000002</c:v>
                </c:pt>
                <c:pt idx="7">
                  <c:v>735875.28225000005</c:v>
                </c:pt>
                <c:pt idx="8">
                  <c:v>868896.00225000002</c:v>
                </c:pt>
                <c:pt idx="9">
                  <c:v>1008251.0422500001</c:v>
                </c:pt>
                <c:pt idx="10">
                  <c:v>1122268.8022500002</c:v>
                </c:pt>
                <c:pt idx="11">
                  <c:v>1261623.8422500002</c:v>
                </c:pt>
                <c:pt idx="12">
                  <c:v>1394644.5622500002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B-4AA2-940A-06C934636301}"/>
            </c:ext>
          </c:extLst>
        </c:ser>
        <c:ser>
          <c:idx val="1"/>
          <c:order val="1"/>
          <c:tx>
            <c:strRef>
              <c:f>'AO Call 15.1'!$D$168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15.1'!$E$166:$Q$166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15.1'!$E$168:$Q$168</c:f>
              <c:numCache>
                <c:formatCode>"$"#,##0.00</c:formatCode>
                <c:ptCount val="13"/>
                <c:pt idx="0">
                  <c:v>0</c:v>
                </c:pt>
                <c:pt idx="1">
                  <c:v>26131.439999999999</c:v>
                </c:pt>
                <c:pt idx="2">
                  <c:v>107464.56</c:v>
                </c:pt>
                <c:pt idx="3">
                  <c:v>170834.16</c:v>
                </c:pt>
                <c:pt idx="4">
                  <c:v>302063.66000000003</c:v>
                </c:pt>
                <c:pt idx="5">
                  <c:v>396573.56000000006</c:v>
                </c:pt>
                <c:pt idx="6">
                  <c:v>500956.52000000008</c:v>
                </c:pt>
                <c:pt idx="7">
                  <c:v>621821.00000000012</c:v>
                </c:pt>
                <c:pt idx="8">
                  <c:v>741216.08000000007</c:v>
                </c:pt>
                <c:pt idx="9">
                  <c:v>839635.56</c:v>
                </c:pt>
                <c:pt idx="10">
                  <c:v>948808.60000000009</c:v>
                </c:pt>
                <c:pt idx="11">
                  <c:v>1069330.24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B-4AA2-940A-06C934636301}"/>
            </c:ext>
          </c:extLst>
        </c:ser>
        <c:ser>
          <c:idx val="2"/>
          <c:order val="2"/>
          <c:tx>
            <c:strRef>
              <c:f>'AO Call 15.1'!$D$169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15.1'!$E$166:$Q$166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15.1'!$E$169:$Q$169</c:f>
              <c:numCache>
                <c:formatCode>"$"#,##0.00</c:formatCode>
                <c:ptCount val="13"/>
                <c:pt idx="0">
                  <c:v>1853995.87</c:v>
                </c:pt>
                <c:pt idx="1">
                  <c:v>1853995.87</c:v>
                </c:pt>
                <c:pt idx="2">
                  <c:v>1853995.87</c:v>
                </c:pt>
                <c:pt idx="3">
                  <c:v>1853995.87</c:v>
                </c:pt>
                <c:pt idx="4">
                  <c:v>1853995.87</c:v>
                </c:pt>
                <c:pt idx="5">
                  <c:v>1853995.87</c:v>
                </c:pt>
                <c:pt idx="6">
                  <c:v>1853995.87</c:v>
                </c:pt>
                <c:pt idx="7">
                  <c:v>1853995.87</c:v>
                </c:pt>
                <c:pt idx="8">
                  <c:v>1853995.87</c:v>
                </c:pt>
                <c:pt idx="9">
                  <c:v>1853995.87</c:v>
                </c:pt>
                <c:pt idx="10">
                  <c:v>1853995.87</c:v>
                </c:pt>
                <c:pt idx="11">
                  <c:v>1853995.87</c:v>
                </c:pt>
                <c:pt idx="12">
                  <c:v>1853995.87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B-4AA2-940A-06C93463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192704"/>
        <c:axId val="1881193184"/>
      </c:lineChart>
      <c:catAx>
        <c:axId val="18811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93184"/>
        <c:crosses val="autoZero"/>
        <c:auto val="1"/>
        <c:lblAlgn val="ctr"/>
        <c:lblOffset val="100"/>
        <c:noMultiLvlLbl val="0"/>
      </c:catAx>
      <c:valAx>
        <c:axId val="18811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16.1'!$D$179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16.1'!$E$178:$E$178</c:f>
              <c:numCache>
                <c:formatCode>@</c:formatCode>
                <c:ptCount val="1"/>
                <c:pt idx="0">
                  <c:v>2</c:v>
                </c:pt>
              </c:numCache>
            </c:numRef>
          </c:cat>
          <c:val>
            <c:numRef>
              <c:f>'AO Call 16.1'!$E$179:$E$179</c:f>
              <c:numCache>
                <c:formatCode>"$"#,##0.00</c:formatCode>
                <c:ptCount val="1"/>
                <c:pt idx="0">
                  <c:v>249193.44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0-4801-A3DD-57166D62989B}"/>
            </c:ext>
          </c:extLst>
        </c:ser>
        <c:ser>
          <c:idx val="1"/>
          <c:order val="1"/>
          <c:tx>
            <c:strRef>
              <c:f>'AO Call 16.1'!$D$180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16.1'!$E$178:$E$178</c:f>
              <c:numCache>
                <c:formatCode>@</c:formatCode>
                <c:ptCount val="1"/>
                <c:pt idx="0">
                  <c:v>2</c:v>
                </c:pt>
              </c:numCache>
            </c:numRef>
          </c:cat>
          <c:val>
            <c:numRef>
              <c:f>'AO Call 16.1'!$E$180:$E$180</c:f>
              <c:numCache>
                <c:formatCode>"$"#,##0.00</c:formatCode>
                <c:ptCount val="1"/>
                <c:pt idx="0">
                  <c:v>21714.6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0-4801-A3DD-57166D62989B}"/>
            </c:ext>
          </c:extLst>
        </c:ser>
        <c:ser>
          <c:idx val="2"/>
          <c:order val="2"/>
          <c:tx>
            <c:strRef>
              <c:f>'AO Call 16.1'!$D$181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16.1'!$E$178:$E$178</c:f>
              <c:numCache>
                <c:formatCode>@</c:formatCode>
                <c:ptCount val="1"/>
                <c:pt idx="0">
                  <c:v>2</c:v>
                </c:pt>
              </c:numCache>
            </c:numRef>
          </c:cat>
          <c:val>
            <c:numRef>
              <c:f>'AO Call 16.1'!$E$181:$E$181</c:f>
              <c:numCache>
                <c:formatCode>"$"#,##0.00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E0-4801-A3DD-57166D62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17'!$D$179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'AO Call 17'!$E$178:$P$178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17'!$E$179:$P$179</c:f>
              <c:numCache>
                <c:formatCode>"$"#,##0.00</c:formatCode>
                <c:ptCount val="12"/>
                <c:pt idx="0">
                  <c:v>119100.64000000003</c:v>
                </c:pt>
                <c:pt idx="1">
                  <c:v>259219.04000000004</c:v>
                </c:pt>
                <c:pt idx="2">
                  <c:v>392331.52000000002</c:v>
                </c:pt>
                <c:pt idx="3">
                  <c:v>525444</c:v>
                </c:pt>
                <c:pt idx="4">
                  <c:v>665562.4</c:v>
                </c:pt>
                <c:pt idx="5">
                  <c:v>784663.04000000004</c:v>
                </c:pt>
                <c:pt idx="6">
                  <c:v>939528.24</c:v>
                </c:pt>
                <c:pt idx="7">
                  <c:v>1102544.24</c:v>
                </c:pt>
                <c:pt idx="8">
                  <c:v>1273711.04</c:v>
                </c:pt>
                <c:pt idx="9">
                  <c:v>1412274.6400000001</c:v>
                </c:pt>
                <c:pt idx="10">
                  <c:v>1583441.4400000002</c:v>
                </c:pt>
                <c:pt idx="11">
                  <c:v>1746457.4400000002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B-4025-9C73-7D4C448223A8}"/>
            </c:ext>
          </c:extLst>
        </c:ser>
        <c:ser>
          <c:idx val="1"/>
          <c:order val="1"/>
          <c:tx>
            <c:strRef>
              <c:f>'AO Call 17'!$D$180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'AO Call 17'!$E$178:$P$178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17'!$E$180:$P$180</c:f>
              <c:numCache>
                <c:formatCode>"$"#,##0.00</c:formatCode>
                <c:ptCount val="12"/>
                <c:pt idx="0">
                  <c:v>144834.56</c:v>
                </c:pt>
                <c:pt idx="1">
                  <c:v>223825.2</c:v>
                </c:pt>
                <c:pt idx="2">
                  <c:v>287475.48</c:v>
                </c:pt>
                <c:pt idx="3">
                  <c:v>428511.16</c:v>
                </c:pt>
                <c:pt idx="4">
                  <c:v>554005.21</c:v>
                </c:pt>
                <c:pt idx="5">
                  <c:v>672162.7</c:v>
                </c:pt>
                <c:pt idx="6">
                  <c:v>818278.77999999991</c:v>
                </c:pt>
                <c:pt idx="7">
                  <c:v>977990.30999999994</c:v>
                </c:pt>
                <c:pt idx="8">
                  <c:v>1128985.0699999998</c:v>
                </c:pt>
                <c:pt idx="9">
                  <c:v>1284978.8299999998</c:v>
                </c:pt>
                <c:pt idx="10">
                  <c:v>1452328.66</c:v>
                </c:pt>
                <c:pt idx="11">
                  <c:v>1452328.66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B-4025-9C73-7D4C448223A8}"/>
            </c:ext>
          </c:extLst>
        </c:ser>
        <c:ser>
          <c:idx val="2"/>
          <c:order val="2"/>
          <c:tx>
            <c:strRef>
              <c:f>'AO Call 17'!$D$181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'AO Call 17'!$E$178:$P$178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17'!$E$181:$P$181</c:f>
              <c:numCache>
                <c:formatCode>"$"#,##0.00</c:formatCode>
                <c:ptCount val="12"/>
                <c:pt idx="0">
                  <c:v>1681420.8</c:v>
                </c:pt>
                <c:pt idx="1">
                  <c:v>1681420.8</c:v>
                </c:pt>
                <c:pt idx="2">
                  <c:v>1681420.8</c:v>
                </c:pt>
                <c:pt idx="3">
                  <c:v>1681420.8</c:v>
                </c:pt>
                <c:pt idx="4">
                  <c:v>1681420.8</c:v>
                </c:pt>
                <c:pt idx="5">
                  <c:v>1681420.8</c:v>
                </c:pt>
                <c:pt idx="6">
                  <c:v>1681420.8</c:v>
                </c:pt>
                <c:pt idx="7">
                  <c:v>1681420.8</c:v>
                </c:pt>
                <c:pt idx="8">
                  <c:v>1681420.8</c:v>
                </c:pt>
                <c:pt idx="9">
                  <c:v>1681420.8</c:v>
                </c:pt>
                <c:pt idx="10">
                  <c:v>1681420.8</c:v>
                </c:pt>
                <c:pt idx="11">
                  <c:v>1681420.8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B-4025-9C73-7D4C44822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17.1'!$D$179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'AO Call 17.1'!$E$178:$P$178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17.1'!$E$179:$P$179</c:f>
              <c:numCache>
                <c:formatCode>"$"#,##0.00</c:formatCode>
                <c:ptCount val="12"/>
                <c:pt idx="0">
                  <c:v>141332.56</c:v>
                </c:pt>
                <c:pt idx="1">
                  <c:v>307606.16000000003</c:v>
                </c:pt>
                <c:pt idx="2">
                  <c:v>465566.08000000007</c:v>
                </c:pt>
                <c:pt idx="3">
                  <c:v>623526.00000000012</c:v>
                </c:pt>
                <c:pt idx="4">
                  <c:v>789799.60000000009</c:v>
                </c:pt>
                <c:pt idx="5">
                  <c:v>931132.16000000015</c:v>
                </c:pt>
                <c:pt idx="6">
                  <c:v>1089092.08</c:v>
                </c:pt>
                <c:pt idx="7">
                  <c:v>1255365.6800000002</c:v>
                </c:pt>
                <c:pt idx="8">
                  <c:v>1429952.9600000002</c:v>
                </c:pt>
                <c:pt idx="9">
                  <c:v>1571285.5200000003</c:v>
                </c:pt>
                <c:pt idx="10">
                  <c:v>1745872.8000000003</c:v>
                </c:pt>
                <c:pt idx="11">
                  <c:v>1912146.4000000004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D-4E64-B4D0-35B9C59ACB72}"/>
            </c:ext>
          </c:extLst>
        </c:ser>
        <c:ser>
          <c:idx val="1"/>
          <c:order val="1"/>
          <c:tx>
            <c:strRef>
              <c:f>'AO Call 17.1'!$D$180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'AO Call 17.1'!$E$178:$P$178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17.1'!$E$180:$P$180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D-4E64-B4D0-35B9C59ACB72}"/>
            </c:ext>
          </c:extLst>
        </c:ser>
        <c:ser>
          <c:idx val="2"/>
          <c:order val="2"/>
          <c:tx>
            <c:strRef>
              <c:f>'AO Call 17.1'!$D$181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'AO Call 17.1'!$E$178:$P$178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strCache>
            </c:strRef>
          </c:cat>
          <c:val>
            <c:numRef>
              <c:f>'AO Call 17.1'!$E$181:$P$181</c:f>
              <c:numCache>
                <c:formatCode>"$"#,##0.00</c:formatCode>
                <c:ptCount val="12"/>
                <c:pt idx="0">
                  <c:v>1940185.51</c:v>
                </c:pt>
                <c:pt idx="1">
                  <c:v>1940185.51</c:v>
                </c:pt>
                <c:pt idx="2">
                  <c:v>1940185.51</c:v>
                </c:pt>
                <c:pt idx="3">
                  <c:v>1940185.51</c:v>
                </c:pt>
                <c:pt idx="4">
                  <c:v>1940185.51</c:v>
                </c:pt>
                <c:pt idx="5">
                  <c:v>1940185.51</c:v>
                </c:pt>
                <c:pt idx="6">
                  <c:v>1940185.51</c:v>
                </c:pt>
                <c:pt idx="7">
                  <c:v>1940185.51</c:v>
                </c:pt>
                <c:pt idx="8">
                  <c:v>1940185.51</c:v>
                </c:pt>
                <c:pt idx="9">
                  <c:v>1940185.51</c:v>
                </c:pt>
                <c:pt idx="10">
                  <c:v>1940185.51</c:v>
                </c:pt>
                <c:pt idx="11">
                  <c:v>1940185.51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5D-4E64-B4D0-35B9C59AC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18'!$D$180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'AO Call 18'!$E$179:$Q$179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18'!$E$180:$Q$180</c:f>
              <c:numCache>
                <c:formatCode>"$"#,##0.00</c:formatCode>
                <c:ptCount val="13"/>
                <c:pt idx="0">
                  <c:v>93628</c:v>
                </c:pt>
                <c:pt idx="1">
                  <c:v>280884</c:v>
                </c:pt>
                <c:pt idx="2">
                  <c:v>458777.20000000007</c:v>
                </c:pt>
                <c:pt idx="3">
                  <c:v>636670.40000000014</c:v>
                </c:pt>
                <c:pt idx="4">
                  <c:v>823926.40000000014</c:v>
                </c:pt>
                <c:pt idx="5">
                  <c:v>1000447.2800000001</c:v>
                </c:pt>
                <c:pt idx="6">
                  <c:v>1201891.3600000001</c:v>
                </c:pt>
                <c:pt idx="7">
                  <c:v>1413937.76</c:v>
                </c:pt>
                <c:pt idx="8">
                  <c:v>1636586.48</c:v>
                </c:pt>
                <c:pt idx="9">
                  <c:v>1795732.32</c:v>
                </c:pt>
                <c:pt idx="10">
                  <c:v>1992324.24</c:v>
                </c:pt>
                <c:pt idx="11">
                  <c:v>2179554.64</c:v>
                </c:pt>
                <c:pt idx="12">
                  <c:v>2273169.8400000003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9-4890-946D-6802A088513D}"/>
            </c:ext>
          </c:extLst>
        </c:ser>
        <c:ser>
          <c:idx val="1"/>
          <c:order val="1"/>
          <c:tx>
            <c:strRef>
              <c:f>'AO Call 18'!$D$181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'AO Call 18'!$E$179:$Q$179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18'!$E$181:$Q$181</c:f>
              <c:numCache>
                <c:formatCode>"$"#,##0.00</c:formatCode>
                <c:ptCount val="13"/>
                <c:pt idx="0">
                  <c:v>2289.7600000000002</c:v>
                </c:pt>
                <c:pt idx="1">
                  <c:v>59850.560000000005</c:v>
                </c:pt>
                <c:pt idx="2">
                  <c:v>135430.6</c:v>
                </c:pt>
                <c:pt idx="3">
                  <c:v>285601.19</c:v>
                </c:pt>
                <c:pt idx="4">
                  <c:v>444621.15</c:v>
                </c:pt>
                <c:pt idx="5">
                  <c:v>609834.25</c:v>
                </c:pt>
                <c:pt idx="6">
                  <c:v>797947.23</c:v>
                </c:pt>
                <c:pt idx="7">
                  <c:v>977094.71</c:v>
                </c:pt>
                <c:pt idx="8">
                  <c:v>1147604.44</c:v>
                </c:pt>
                <c:pt idx="9">
                  <c:v>1312872.75</c:v>
                </c:pt>
                <c:pt idx="10">
                  <c:v>1469174.48</c:v>
                </c:pt>
                <c:pt idx="11">
                  <c:v>1469174.48</c:v>
                </c:pt>
                <c:pt idx="12">
                  <c:v>1469174.48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9-4890-946D-6802A088513D}"/>
            </c:ext>
          </c:extLst>
        </c:ser>
        <c:ser>
          <c:idx val="2"/>
          <c:order val="2"/>
          <c:tx>
            <c:strRef>
              <c:f>'AO Call 18'!$D$182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'AO Call 18'!$E$179:$Q$179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18'!$E$182:$Q$182</c:f>
              <c:numCache>
                <c:formatCode>"$"#,##0.00</c:formatCode>
                <c:ptCount val="13"/>
                <c:pt idx="0">
                  <c:v>2000000</c:v>
                </c:pt>
                <c:pt idx="1">
                  <c:v>2000000</c:v>
                </c:pt>
                <c:pt idx="2">
                  <c:v>2000000</c:v>
                </c:pt>
                <c:pt idx="3">
                  <c:v>2000000</c:v>
                </c:pt>
                <c:pt idx="4">
                  <c:v>2000000</c:v>
                </c:pt>
                <c:pt idx="5">
                  <c:v>2000000</c:v>
                </c:pt>
                <c:pt idx="6">
                  <c:v>2000000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9-4890-946D-6802A0885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19'!$D$180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'AO Call 19'!$E$179:$Q$179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19'!$E$180:$Q$180</c:f>
              <c:numCache>
                <c:formatCode>"$"#,##0.00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7-4689-BD3E-21ED79959C0C}"/>
            </c:ext>
          </c:extLst>
        </c:ser>
        <c:ser>
          <c:idx val="1"/>
          <c:order val="1"/>
          <c:tx>
            <c:strRef>
              <c:f>'AO Call 19'!$D$181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'AO Call 19'!$E$179:$Q$179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19'!$E$181:$Q$181</c:f>
              <c:numCache>
                <c:formatCode>"$"#,##0.00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7-4689-BD3E-21ED79959C0C}"/>
            </c:ext>
          </c:extLst>
        </c:ser>
        <c:ser>
          <c:idx val="2"/>
          <c:order val="2"/>
          <c:tx>
            <c:strRef>
              <c:f>'AO Call 19'!$D$182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'AO Call 19'!$E$179:$Q$179</c:f>
              <c:strCach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strCache>
            </c:strRef>
          </c:cat>
          <c:val>
            <c:numRef>
              <c:f>'AO Call 19'!$E$182:$Q$182</c:f>
              <c:numCache>
                <c:formatCode>"$"#,##0.00</c:formatCode>
                <c:ptCount val="13"/>
                <c:pt idx="0">
                  <c:v>288249.56</c:v>
                </c:pt>
                <c:pt idx="1">
                  <c:v>288249.56</c:v>
                </c:pt>
                <c:pt idx="2">
                  <c:v>288249.56</c:v>
                </c:pt>
                <c:pt idx="3">
                  <c:v>288249.56</c:v>
                </c:pt>
                <c:pt idx="4">
                  <c:v>288249.56</c:v>
                </c:pt>
                <c:pt idx="5">
                  <c:v>288249.56</c:v>
                </c:pt>
                <c:pt idx="6">
                  <c:v>288249.56</c:v>
                </c:pt>
                <c:pt idx="7">
                  <c:v>288249.56</c:v>
                </c:pt>
                <c:pt idx="8">
                  <c:v>288249.56</c:v>
                </c:pt>
                <c:pt idx="9">
                  <c:v>288249.56</c:v>
                </c:pt>
                <c:pt idx="10">
                  <c:v>288249.56</c:v>
                </c:pt>
                <c:pt idx="11">
                  <c:v>288249.56</c:v>
                </c:pt>
                <c:pt idx="12">
                  <c:v>288249.56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7-4689-BD3E-21ED79959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2.2'!$F$164:$R$164</c:f>
              <c:numCache>
                <c:formatCode>"$"#,##0.00</c:formatCode>
                <c:ptCount val="13"/>
                <c:pt idx="0">
                  <c:v>21483.200000000001</c:v>
                </c:pt>
                <c:pt idx="1">
                  <c:v>230700.80000000002</c:v>
                </c:pt>
                <c:pt idx="2">
                  <c:v>479640</c:v>
                </c:pt>
                <c:pt idx="3">
                  <c:v>741544</c:v>
                </c:pt>
                <c:pt idx="4">
                  <c:v>1003448</c:v>
                </c:pt>
                <c:pt idx="5">
                  <c:v>1265352</c:v>
                </c:pt>
                <c:pt idx="6">
                  <c:v>1527256</c:v>
                </c:pt>
                <c:pt idx="7">
                  <c:v>1789160</c:v>
                </c:pt>
                <c:pt idx="8">
                  <c:v>2051064</c:v>
                </c:pt>
                <c:pt idx="9">
                  <c:v>2297601.6</c:v>
                </c:pt>
                <c:pt idx="10">
                  <c:v>2562252.8000000003</c:v>
                </c:pt>
                <c:pt idx="11">
                  <c:v>2826904.0000000005</c:v>
                </c:pt>
                <c:pt idx="12">
                  <c:v>3058473.8000000003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072-4A34-A236-0D0F1A69FA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2.2'!$F$165:$R$165</c:f>
              <c:numCache>
                <c:formatCode>"$"#,##0.00</c:formatCode>
                <c:ptCount val="13"/>
                <c:pt idx="0">
                  <c:v>16112.400000000001</c:v>
                </c:pt>
                <c:pt idx="1">
                  <c:v>142430.42000000001</c:v>
                </c:pt>
                <c:pt idx="2">
                  <c:v>307765.38</c:v>
                </c:pt>
                <c:pt idx="3">
                  <c:v>551926.17999999993</c:v>
                </c:pt>
                <c:pt idx="4">
                  <c:v>795804.98</c:v>
                </c:pt>
                <c:pt idx="5">
                  <c:v>998584.34</c:v>
                </c:pt>
                <c:pt idx="6">
                  <c:v>1235108.8599999999</c:v>
                </c:pt>
                <c:pt idx="7">
                  <c:v>1495015.8599999999</c:v>
                </c:pt>
                <c:pt idx="8">
                  <c:v>1749011.2999999998</c:v>
                </c:pt>
                <c:pt idx="9">
                  <c:v>1988569.5299999998</c:v>
                </c:pt>
                <c:pt idx="10">
                  <c:v>2230372.69</c:v>
                </c:pt>
                <c:pt idx="11">
                  <c:v>2506445.09</c:v>
                </c:pt>
                <c:pt idx="12">
                  <c:v>2726775.98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072-4A34-A236-0D0F1A69FA7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2.2'!$F$166:$R$166</c:f>
              <c:numCache>
                <c:formatCode>"$"#,##0.00</c:formatCode>
                <c:ptCount val="13"/>
                <c:pt idx="0">
                  <c:v>3162581.84</c:v>
                </c:pt>
                <c:pt idx="1">
                  <c:v>3162581.84</c:v>
                </c:pt>
                <c:pt idx="2">
                  <c:v>3162581.84</c:v>
                </c:pt>
                <c:pt idx="3">
                  <c:v>3162581.84</c:v>
                </c:pt>
                <c:pt idx="4">
                  <c:v>3162581.84</c:v>
                </c:pt>
                <c:pt idx="5">
                  <c:v>3162581.84</c:v>
                </c:pt>
                <c:pt idx="6">
                  <c:v>3162581.84</c:v>
                </c:pt>
                <c:pt idx="7">
                  <c:v>3162581.84</c:v>
                </c:pt>
                <c:pt idx="8">
                  <c:v>3162581.84</c:v>
                </c:pt>
                <c:pt idx="9">
                  <c:v>3162581.84</c:v>
                </c:pt>
                <c:pt idx="10">
                  <c:v>3162581.84</c:v>
                </c:pt>
                <c:pt idx="11">
                  <c:v>3162581.84</c:v>
                </c:pt>
                <c:pt idx="12">
                  <c:v>3162581.84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072-4A34-A236-0D0F1A69F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dateAx>
        <c:axId val="16391361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Offset val="100"/>
        <c:baseTimeUnit val="months"/>
      </c:date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4.2'!$D$168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'AO Call 4.2'!$E$167:$P$167</c15:sqref>
                  </c15:fullRef>
                </c:ext>
              </c:extLst>
              <c:f>'AO Call 4.2'!$E$167:$P$167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46048</c:v>
                </c:pt>
                <c:pt idx="10">
                  <c:v>46079</c:v>
                </c:pt>
                <c:pt idx="11">
                  <c:v>46107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'AO Call 4.2'!$E$168:$P$168</c15:sqref>
                  </c15:fullRef>
                </c:ext>
              </c:extLst>
              <c:f>'AO Call 4.2'!$E$168:$P$168</c:f>
              <c:numCache>
                <c:formatCode>"$"#,##0.00</c:formatCode>
                <c:ptCount val="12"/>
                <c:pt idx="0">
                  <c:v>99224.599999999991</c:v>
                </c:pt>
                <c:pt idx="1">
                  <c:v>236250.95999999996</c:v>
                </c:pt>
                <c:pt idx="2">
                  <c:v>370239.94799999997</c:v>
                </c:pt>
                <c:pt idx="3">
                  <c:v>504228.93599999999</c:v>
                </c:pt>
                <c:pt idx="4">
                  <c:v>662461.16399999999</c:v>
                </c:pt>
                <c:pt idx="5">
                  <c:v>820693.39199999999</c:v>
                </c:pt>
                <c:pt idx="6">
                  <c:v>978925.62</c:v>
                </c:pt>
                <c:pt idx="7">
                  <c:v>1137157.848</c:v>
                </c:pt>
                <c:pt idx="8">
                  <c:v>1295390.0759999999</c:v>
                </c:pt>
                <c:pt idx="9">
                  <c:v>1487469.5159999998</c:v>
                </c:pt>
                <c:pt idx="10">
                  <c:v>1661255.6759999997</c:v>
                </c:pt>
                <c:pt idx="11">
                  <c:v>1844188.4759999998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F-4561-8C62-E559E2B91175}"/>
            </c:ext>
          </c:extLst>
        </c:ser>
        <c:ser>
          <c:idx val="1"/>
          <c:order val="1"/>
          <c:tx>
            <c:strRef>
              <c:f>'AO Call 4.2'!$D$169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'AO Call 4.2'!$E$167:$P$167</c15:sqref>
                  </c15:fullRef>
                </c:ext>
              </c:extLst>
              <c:f>'AO Call 4.2'!$E$167:$P$167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46048</c:v>
                </c:pt>
                <c:pt idx="10">
                  <c:v>46079</c:v>
                </c:pt>
                <c:pt idx="11">
                  <c:v>46107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'AO Call 4.2'!$D$169:$P$169</c15:sqref>
                  </c15:fullRef>
                </c:ext>
              </c:extLst>
              <c:f>'AO Call 4.2'!$D$169:$O$169</c:f>
              <c:numCache>
                <c:formatCode>"$"#,##0.00</c:formatCode>
                <c:ptCount val="12"/>
                <c:pt idx="0" formatCode="General">
                  <c:v>0</c:v>
                </c:pt>
                <c:pt idx="1">
                  <c:v>99224.6</c:v>
                </c:pt>
                <c:pt idx="2">
                  <c:v>236250.96</c:v>
                </c:pt>
                <c:pt idx="3">
                  <c:v>362980.76</c:v>
                </c:pt>
                <c:pt idx="4">
                  <c:v>504877.65</c:v>
                </c:pt>
                <c:pt idx="5">
                  <c:v>641961.13</c:v>
                </c:pt>
                <c:pt idx="6">
                  <c:v>774126.69</c:v>
                </c:pt>
                <c:pt idx="7">
                  <c:v>848420.23</c:v>
                </c:pt>
                <c:pt idx="8">
                  <c:v>915582.63</c:v>
                </c:pt>
                <c:pt idx="9">
                  <c:v>1042073.91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F-4561-8C62-E559E2B91175}"/>
            </c:ext>
          </c:extLst>
        </c:ser>
        <c:ser>
          <c:idx val="2"/>
          <c:order val="2"/>
          <c:tx>
            <c:strRef>
              <c:f>'AO Call 4.2'!$D$170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'AO Call 4.2'!$E$167:$P$167</c15:sqref>
                  </c15:fullRef>
                </c:ext>
              </c:extLst>
              <c:f>'AO Call 4.2'!$E$167:$P$167</c:f>
              <c:numCache>
                <c:formatCode>d\-mmm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46048</c:v>
                </c:pt>
                <c:pt idx="10">
                  <c:v>46079</c:v>
                </c:pt>
                <c:pt idx="11">
                  <c:v>46107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'AO Call 4.2'!$E$170:$P$170</c15:sqref>
                  </c15:fullRef>
                </c:ext>
              </c:extLst>
              <c:f>'AO Call 4.2'!$E$170:$P$170</c:f>
              <c:numCache>
                <c:formatCode>"$"#,##0.00</c:formatCode>
                <c:ptCount val="12"/>
                <c:pt idx="0">
                  <c:v>1903545.6</c:v>
                </c:pt>
                <c:pt idx="1">
                  <c:v>1903545.6</c:v>
                </c:pt>
                <c:pt idx="2">
                  <c:v>1903545.6</c:v>
                </c:pt>
                <c:pt idx="3">
                  <c:v>1903545.6</c:v>
                </c:pt>
                <c:pt idx="4">
                  <c:v>1903545.6</c:v>
                </c:pt>
                <c:pt idx="5">
                  <c:v>1903545.6</c:v>
                </c:pt>
                <c:pt idx="6">
                  <c:v>1903545.6</c:v>
                </c:pt>
                <c:pt idx="7">
                  <c:v>1903545.6</c:v>
                </c:pt>
                <c:pt idx="8">
                  <c:v>1903545.6</c:v>
                </c:pt>
                <c:pt idx="9">
                  <c:v>1903545.6</c:v>
                </c:pt>
                <c:pt idx="10">
                  <c:v>1903545.6</c:v>
                </c:pt>
                <c:pt idx="11">
                  <c:v>1903545.6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F-4561-8C62-E559E2B9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dateAx>
        <c:axId val="16391361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Offset val="100"/>
        <c:baseTimeUnit val="months"/>
      </c:date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6.1'!$D$169:$E$169</c:f>
              <c:strCache>
                <c:ptCount val="2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6.1'!$F$168:$R$168</c:f>
              <c:numCache>
                <c:formatCode>m/d/yyyy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cat>
          <c:val>
            <c:numRef>
              <c:f>'AO Call 6.1'!$F$169:$R$169</c:f>
              <c:numCache>
                <c:formatCode>"$"#,##0.00</c:formatCode>
                <c:ptCount val="13"/>
                <c:pt idx="0">
                  <c:v>14306.560000000001</c:v>
                </c:pt>
                <c:pt idx="1">
                  <c:v>85839.360000000001</c:v>
                </c:pt>
                <c:pt idx="2">
                  <c:v>157372.16</c:v>
                </c:pt>
                <c:pt idx="3">
                  <c:v>228904.96000000002</c:v>
                </c:pt>
                <c:pt idx="4">
                  <c:v>300437.76000000001</c:v>
                </c:pt>
                <c:pt idx="5">
                  <c:v>371970.56</c:v>
                </c:pt>
                <c:pt idx="6">
                  <c:v>443503.35999999999</c:v>
                </c:pt>
                <c:pt idx="7">
                  <c:v>515036.15999999997</c:v>
                </c:pt>
                <c:pt idx="8">
                  <c:v>582992.31999999995</c:v>
                </c:pt>
                <c:pt idx="9">
                  <c:v>654525.12</c:v>
                </c:pt>
                <c:pt idx="10">
                  <c:v>711747.52</c:v>
                </c:pt>
                <c:pt idx="11">
                  <c:v>761811.52</c:v>
                </c:pt>
                <c:pt idx="12">
                  <c:v>811875.52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F-488D-897D-9B40A2C84984}"/>
            </c:ext>
          </c:extLst>
        </c:ser>
        <c:ser>
          <c:idx val="1"/>
          <c:order val="1"/>
          <c:tx>
            <c:strRef>
              <c:f>'AO Call 6.1'!$D$170:$E$170</c:f>
              <c:strCache>
                <c:ptCount val="2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6.1'!$F$168:$R$168</c:f>
              <c:numCache>
                <c:formatCode>m/d/yyyy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cat>
          <c:val>
            <c:numRef>
              <c:f>'AO Call 6.1'!$F$170:$R$170</c:f>
              <c:numCache>
                <c:formatCode>"$"#,##0.00</c:formatCode>
                <c:ptCount val="13"/>
                <c:pt idx="0">
                  <c:v>14306.560000000001</c:v>
                </c:pt>
                <c:pt idx="1">
                  <c:v>75113.279999999999</c:v>
                </c:pt>
                <c:pt idx="2">
                  <c:v>140684.16</c:v>
                </c:pt>
                <c:pt idx="3">
                  <c:v>190746.88</c:v>
                </c:pt>
                <c:pt idx="4">
                  <c:v>259298.08000000002</c:v>
                </c:pt>
                <c:pt idx="5">
                  <c:v>335749.08</c:v>
                </c:pt>
                <c:pt idx="6">
                  <c:v>402512.60000000003</c:v>
                </c:pt>
                <c:pt idx="7">
                  <c:v>470472.60000000003</c:v>
                </c:pt>
                <c:pt idx="8">
                  <c:v>545582.04</c:v>
                </c:pt>
                <c:pt idx="9">
                  <c:v>598046.68000000005</c:v>
                </c:pt>
                <c:pt idx="10">
                  <c:v>655272.92000000004</c:v>
                </c:pt>
                <c:pt idx="11">
                  <c:v>707720.92</c:v>
                </c:pt>
                <c:pt idx="12">
                  <c:v>747057.56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F-488D-897D-9B40A2C84984}"/>
            </c:ext>
          </c:extLst>
        </c:ser>
        <c:ser>
          <c:idx val="2"/>
          <c:order val="2"/>
          <c:tx>
            <c:strRef>
              <c:f>'AO Call 6.1'!$D$171:$E$171</c:f>
              <c:strCache>
                <c:ptCount val="2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6.1'!$F$168:$R$168</c:f>
              <c:numCache>
                <c:formatCode>m/d/yyyy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cat>
          <c:val>
            <c:numRef>
              <c:f>'AO Call 6.1'!$F$171:$R$171</c:f>
              <c:numCache>
                <c:formatCode>"$"#,##0.00</c:formatCode>
                <c:ptCount val="13"/>
                <c:pt idx="0">
                  <c:v>858086.40000000002</c:v>
                </c:pt>
                <c:pt idx="1">
                  <c:v>858086.40000000002</c:v>
                </c:pt>
                <c:pt idx="2">
                  <c:v>858086.40000000002</c:v>
                </c:pt>
                <c:pt idx="3">
                  <c:v>858086.40000000002</c:v>
                </c:pt>
                <c:pt idx="4">
                  <c:v>858086.40000000002</c:v>
                </c:pt>
                <c:pt idx="5">
                  <c:v>858086.40000000002</c:v>
                </c:pt>
                <c:pt idx="6">
                  <c:v>858086.40000000002</c:v>
                </c:pt>
                <c:pt idx="7">
                  <c:v>858086.40000000002</c:v>
                </c:pt>
                <c:pt idx="8">
                  <c:v>858086.40000000002</c:v>
                </c:pt>
                <c:pt idx="9">
                  <c:v>858086.40000000002</c:v>
                </c:pt>
                <c:pt idx="10">
                  <c:v>858086.40000000002</c:v>
                </c:pt>
                <c:pt idx="11">
                  <c:v>858086.40000000002</c:v>
                </c:pt>
                <c:pt idx="12">
                  <c:v>858086.40000000002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F-488D-897D-9B40A2C8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345839"/>
        <c:axId val="1001342479"/>
      </c:lineChart>
      <c:dateAx>
        <c:axId val="10013458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2479"/>
        <c:crosses val="autoZero"/>
        <c:auto val="1"/>
        <c:lblOffset val="100"/>
        <c:baseTimeUnit val="months"/>
      </c:dateAx>
      <c:valAx>
        <c:axId val="100134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8.1'!$D$152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8.1'!$E$152:$Q$152</c:f>
              <c:numCache>
                <c:formatCode>"$"#,##0.00</c:formatCode>
                <c:ptCount val="13"/>
                <c:pt idx="0">
                  <c:v>0</c:v>
                </c:pt>
                <c:pt idx="1">
                  <c:v>11908.800000000001</c:v>
                </c:pt>
                <c:pt idx="2">
                  <c:v>23817.600000000002</c:v>
                </c:pt>
                <c:pt idx="3">
                  <c:v>35726.400000000001</c:v>
                </c:pt>
                <c:pt idx="4">
                  <c:v>47635.200000000004</c:v>
                </c:pt>
                <c:pt idx="5">
                  <c:v>59544.000000000007</c:v>
                </c:pt>
                <c:pt idx="6">
                  <c:v>71452.800000000003</c:v>
                </c:pt>
                <c:pt idx="7">
                  <c:v>83361.600000000006</c:v>
                </c:pt>
                <c:pt idx="8">
                  <c:v>95270.400000000009</c:v>
                </c:pt>
                <c:pt idx="9">
                  <c:v>107179.20000000001</c:v>
                </c:pt>
                <c:pt idx="10">
                  <c:v>119088.00000000001</c:v>
                </c:pt>
                <c:pt idx="11">
                  <c:v>130996.80000000002</c:v>
                </c:pt>
                <c:pt idx="12">
                  <c:v>142905.60000000001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9-4D40-BD50-E5B47B7F9CB7}"/>
            </c:ext>
          </c:extLst>
        </c:ser>
        <c:ser>
          <c:idx val="1"/>
          <c:order val="1"/>
          <c:tx>
            <c:strRef>
              <c:f>'AO Call 8.1'!$D$153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8.1'!$E$153:$Q$153</c:f>
              <c:numCache>
                <c:formatCode>"$"#,##0.00</c:formatCode>
                <c:ptCount val="13"/>
                <c:pt idx="0">
                  <c:v>0</c:v>
                </c:pt>
                <c:pt idx="1">
                  <c:v>11908.800000000001</c:v>
                </c:pt>
                <c:pt idx="2">
                  <c:v>23817.600000000002</c:v>
                </c:pt>
                <c:pt idx="3">
                  <c:v>35726.400000000001</c:v>
                </c:pt>
                <c:pt idx="4">
                  <c:v>47635.199999999997</c:v>
                </c:pt>
                <c:pt idx="5">
                  <c:v>59544</c:v>
                </c:pt>
                <c:pt idx="6">
                  <c:v>71452.800000000003</c:v>
                </c:pt>
                <c:pt idx="7">
                  <c:v>83361.600000000006</c:v>
                </c:pt>
                <c:pt idx="8">
                  <c:v>95270.400000000009</c:v>
                </c:pt>
                <c:pt idx="9">
                  <c:v>107179.20000000001</c:v>
                </c:pt>
                <c:pt idx="10">
                  <c:v>119088.00000000001</c:v>
                </c:pt>
                <c:pt idx="11">
                  <c:v>130996.80000000002</c:v>
                </c:pt>
                <c:pt idx="12">
                  <c:v>142905.60000000001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9-4D40-BD50-E5B47B7F9CB7}"/>
            </c:ext>
          </c:extLst>
        </c:ser>
        <c:ser>
          <c:idx val="2"/>
          <c:order val="2"/>
          <c:tx>
            <c:strRef>
              <c:f>'AO Call 8.1'!$D$154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2.2'!$F$163:$R$163</c:f>
              <c:numCache>
                <c:formatCode>d\-mmm</c:formatCode>
                <c:ptCount val="13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45682</c:v>
                </c:pt>
                <c:pt idx="5">
                  <c:v>45713</c:v>
                </c:pt>
                <c:pt idx="6">
                  <c:v>45741</c:v>
                </c:pt>
                <c:pt idx="7">
                  <c:v>45772</c:v>
                </c:pt>
                <c:pt idx="8">
                  <c:v>45802</c:v>
                </c:pt>
                <c:pt idx="9">
                  <c:v>45833</c:v>
                </c:pt>
                <c:pt idx="10">
                  <c:v>45863</c:v>
                </c:pt>
                <c:pt idx="11">
                  <c:v>45894</c:v>
                </c:pt>
                <c:pt idx="12">
                  <c:v>45925</c:v>
                </c:pt>
              </c:numCache>
            </c:numRef>
          </c:cat>
          <c:val>
            <c:numRef>
              <c:f>'AO Call 8.1'!$E$154:$Q$154</c:f>
              <c:numCache>
                <c:formatCode>"$"#,##0.00</c:formatCode>
                <c:ptCount val="13"/>
                <c:pt idx="0">
                  <c:v>142905.60000000001</c:v>
                </c:pt>
                <c:pt idx="1">
                  <c:v>142905.60000000001</c:v>
                </c:pt>
                <c:pt idx="2">
                  <c:v>142905.60000000001</c:v>
                </c:pt>
                <c:pt idx="3">
                  <c:v>142905.60000000001</c:v>
                </c:pt>
                <c:pt idx="4">
                  <c:v>142905.60000000001</c:v>
                </c:pt>
                <c:pt idx="5">
                  <c:v>142905.60000000001</c:v>
                </c:pt>
                <c:pt idx="6">
                  <c:v>142905.60000000001</c:v>
                </c:pt>
                <c:pt idx="7">
                  <c:v>142905.60000000001</c:v>
                </c:pt>
                <c:pt idx="8">
                  <c:v>142905.60000000001</c:v>
                </c:pt>
                <c:pt idx="9">
                  <c:v>142905.60000000001</c:v>
                </c:pt>
                <c:pt idx="10">
                  <c:v>142905.60000000001</c:v>
                </c:pt>
                <c:pt idx="11">
                  <c:v>142905.60000000001</c:v>
                </c:pt>
                <c:pt idx="12">
                  <c:v>142905.60000000001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9-4D40-BD50-E5B47B7F9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dateAx>
        <c:axId val="16391361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Offset val="100"/>
        <c:baseTimeUnit val="months"/>
      </c:date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12'!$D$202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12'!$E$201:$R$201</c:f>
              <c:numCache>
                <c:formatCode>d\-mmm</c:formatCode>
                <c:ptCount val="1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45682</c:v>
                </c:pt>
                <c:pt idx="6">
                  <c:v>45713</c:v>
                </c:pt>
                <c:pt idx="7">
                  <c:v>45741</c:v>
                </c:pt>
                <c:pt idx="8">
                  <c:v>45772</c:v>
                </c:pt>
                <c:pt idx="9">
                  <c:v>45802</c:v>
                </c:pt>
                <c:pt idx="10">
                  <c:v>45833</c:v>
                </c:pt>
                <c:pt idx="11">
                  <c:v>45863</c:v>
                </c:pt>
                <c:pt idx="12">
                  <c:v>45894</c:v>
                </c:pt>
                <c:pt idx="13">
                  <c:v>45925</c:v>
                </c:pt>
              </c:numCache>
            </c:numRef>
          </c:cat>
          <c:val>
            <c:numRef>
              <c:f>'AO Call 12'!$E$202:$R$202</c:f>
              <c:numCache>
                <c:formatCode>"$"#,##0.00</c:formatCode>
                <c:ptCount val="14"/>
                <c:pt idx="0">
                  <c:v>0</c:v>
                </c:pt>
                <c:pt idx="1">
                  <c:v>18738.68</c:v>
                </c:pt>
                <c:pt idx="2">
                  <c:v>59378.71</c:v>
                </c:pt>
                <c:pt idx="3">
                  <c:v>71046.19</c:v>
                </c:pt>
                <c:pt idx="4">
                  <c:v>350736.42</c:v>
                </c:pt>
                <c:pt idx="5">
                  <c:v>474167.6</c:v>
                </c:pt>
                <c:pt idx="6">
                  <c:v>485835.07999999996</c:v>
                </c:pt>
                <c:pt idx="7">
                  <c:v>656207.35999999999</c:v>
                </c:pt>
                <c:pt idx="8">
                  <c:v>765642.72</c:v>
                </c:pt>
                <c:pt idx="9">
                  <c:v>890810.4</c:v>
                </c:pt>
                <c:pt idx="10">
                  <c:v>993220.32000000007</c:v>
                </c:pt>
                <c:pt idx="11">
                  <c:v>1118388</c:v>
                </c:pt>
                <c:pt idx="12">
                  <c:v>1237866.24</c:v>
                </c:pt>
                <c:pt idx="13">
                  <c:v>1244656.08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4-473A-B04C-062CF3B4B1C8}"/>
            </c:ext>
          </c:extLst>
        </c:ser>
        <c:ser>
          <c:idx val="1"/>
          <c:order val="1"/>
          <c:tx>
            <c:strRef>
              <c:f>'AO Call 12'!$D$203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12'!$E$201:$R$201</c:f>
              <c:numCache>
                <c:formatCode>d\-mmm</c:formatCode>
                <c:ptCount val="1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45682</c:v>
                </c:pt>
                <c:pt idx="6">
                  <c:v>45713</c:v>
                </c:pt>
                <c:pt idx="7">
                  <c:v>45741</c:v>
                </c:pt>
                <c:pt idx="8">
                  <c:v>45772</c:v>
                </c:pt>
                <c:pt idx="9">
                  <c:v>45802</c:v>
                </c:pt>
                <c:pt idx="10">
                  <c:v>45833</c:v>
                </c:pt>
                <c:pt idx="11">
                  <c:v>45863</c:v>
                </c:pt>
                <c:pt idx="12">
                  <c:v>45894</c:v>
                </c:pt>
                <c:pt idx="13">
                  <c:v>45925</c:v>
                </c:pt>
              </c:numCache>
            </c:numRef>
          </c:cat>
          <c:val>
            <c:numRef>
              <c:f>'AO Call 12'!$E$203:$R$203</c:f>
              <c:numCache>
                <c:formatCode>"$"#,##0.00</c:formatCode>
                <c:ptCount val="14"/>
                <c:pt idx="0">
                  <c:v>0</c:v>
                </c:pt>
                <c:pt idx="1">
                  <c:v>31260.400000000001</c:v>
                </c:pt>
                <c:pt idx="2">
                  <c:v>93486.959999999992</c:v>
                </c:pt>
                <c:pt idx="3">
                  <c:v>137443.76</c:v>
                </c:pt>
                <c:pt idx="4">
                  <c:v>137443.76</c:v>
                </c:pt>
                <c:pt idx="5">
                  <c:v>158657.36000000002</c:v>
                </c:pt>
                <c:pt idx="6">
                  <c:v>359477.57</c:v>
                </c:pt>
                <c:pt idx="7">
                  <c:v>465588.78</c:v>
                </c:pt>
                <c:pt idx="8">
                  <c:v>578830.54</c:v>
                </c:pt>
                <c:pt idx="9">
                  <c:v>694154.91</c:v>
                </c:pt>
                <c:pt idx="10">
                  <c:v>800460.31</c:v>
                </c:pt>
                <c:pt idx="11">
                  <c:v>933214</c:v>
                </c:pt>
                <c:pt idx="12">
                  <c:v>1059604.06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4-473A-B04C-062CF3B4B1C8}"/>
            </c:ext>
          </c:extLst>
        </c:ser>
        <c:ser>
          <c:idx val="2"/>
          <c:order val="2"/>
          <c:tx>
            <c:strRef>
              <c:f>'AO Call 12'!$D$204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12'!$E$201:$R$201</c:f>
              <c:numCache>
                <c:formatCode>d\-mmm</c:formatCode>
                <c:ptCount val="1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45682</c:v>
                </c:pt>
                <c:pt idx="6">
                  <c:v>45713</c:v>
                </c:pt>
                <c:pt idx="7">
                  <c:v>45741</c:v>
                </c:pt>
                <c:pt idx="8">
                  <c:v>45772</c:v>
                </c:pt>
                <c:pt idx="9">
                  <c:v>45802</c:v>
                </c:pt>
                <c:pt idx="10">
                  <c:v>45833</c:v>
                </c:pt>
                <c:pt idx="11">
                  <c:v>45863</c:v>
                </c:pt>
                <c:pt idx="12">
                  <c:v>45894</c:v>
                </c:pt>
                <c:pt idx="13">
                  <c:v>45925</c:v>
                </c:pt>
              </c:numCache>
            </c:numRef>
          </c:cat>
          <c:val>
            <c:numRef>
              <c:f>'AO Call 12'!$E$204:$R$204</c:f>
              <c:numCache>
                <c:formatCode>"$"#,##0.00</c:formatCode>
                <c:ptCount val="14"/>
                <c:pt idx="0">
                  <c:v>1121708.8799999999</c:v>
                </c:pt>
                <c:pt idx="1">
                  <c:v>1121708.8799999999</c:v>
                </c:pt>
                <c:pt idx="2">
                  <c:v>1121708.8799999999</c:v>
                </c:pt>
                <c:pt idx="3">
                  <c:v>1121708.8799999999</c:v>
                </c:pt>
                <c:pt idx="4">
                  <c:v>1121708.8799999999</c:v>
                </c:pt>
                <c:pt idx="5">
                  <c:v>1121708.8799999999</c:v>
                </c:pt>
                <c:pt idx="6">
                  <c:v>1121708.8799999999</c:v>
                </c:pt>
                <c:pt idx="7">
                  <c:v>1121708.8799999999</c:v>
                </c:pt>
                <c:pt idx="8">
                  <c:v>1121708.8799999999</c:v>
                </c:pt>
                <c:pt idx="9">
                  <c:v>1121708.8799999999</c:v>
                </c:pt>
                <c:pt idx="10">
                  <c:v>1121708.8799999999</c:v>
                </c:pt>
                <c:pt idx="11">
                  <c:v>1121708.8799999999</c:v>
                </c:pt>
                <c:pt idx="12">
                  <c:v>1121708.8799999999</c:v>
                </c:pt>
                <c:pt idx="13">
                  <c:v>1121708.8799999999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4-473A-B04C-062CF3B4B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57760"/>
        <c:axId val="1078211264"/>
      </c:lineChart>
      <c:dateAx>
        <c:axId val="107945776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11264"/>
        <c:crosses val="autoZero"/>
        <c:auto val="1"/>
        <c:lblOffset val="100"/>
        <c:baseTimeUnit val="months"/>
      </c:dateAx>
      <c:valAx>
        <c:axId val="10782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13'!$E$167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13'!$F$166:$R$166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13'!$F$167:$R$167</c:f>
              <c:numCache>
                <c:formatCode>"$"#,##0.00</c:formatCode>
                <c:ptCount val="13"/>
                <c:pt idx="0">
                  <c:v>0</c:v>
                </c:pt>
                <c:pt idx="1">
                  <c:v>55664</c:v>
                </c:pt>
                <c:pt idx="2">
                  <c:v>147784</c:v>
                </c:pt>
                <c:pt idx="3">
                  <c:v>239904</c:v>
                </c:pt>
                <c:pt idx="4">
                  <c:v>332024</c:v>
                </c:pt>
                <c:pt idx="5">
                  <c:v>419538</c:v>
                </c:pt>
                <c:pt idx="6">
                  <c:v>511658</c:v>
                </c:pt>
                <c:pt idx="7">
                  <c:v>608384</c:v>
                </c:pt>
                <c:pt idx="8">
                  <c:v>736450.4</c:v>
                </c:pt>
                <c:pt idx="9">
                  <c:v>884979.20000000007</c:v>
                </c:pt>
                <c:pt idx="10">
                  <c:v>1066514.4000000001</c:v>
                </c:pt>
                <c:pt idx="11">
                  <c:v>1239798.0000000002</c:v>
                </c:pt>
                <c:pt idx="12">
                  <c:v>1322314.0000000002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3-4E3C-B87B-803B29BCC9F8}"/>
            </c:ext>
          </c:extLst>
        </c:ser>
        <c:ser>
          <c:idx val="1"/>
          <c:order val="1"/>
          <c:tx>
            <c:strRef>
              <c:f>'AO Call 13'!$E$168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13'!$F$166:$R$166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13'!$F$168:$R$168</c:f>
              <c:numCache>
                <c:formatCode>"$"#,##0.00</c:formatCode>
                <c:ptCount val="13"/>
                <c:pt idx="0">
                  <c:v>0</c:v>
                </c:pt>
                <c:pt idx="1">
                  <c:v>67620</c:v>
                </c:pt>
                <c:pt idx="2">
                  <c:v>110936</c:v>
                </c:pt>
                <c:pt idx="3">
                  <c:v>216168.4</c:v>
                </c:pt>
                <c:pt idx="4">
                  <c:v>313046.3</c:v>
                </c:pt>
                <c:pt idx="5">
                  <c:v>429453.15</c:v>
                </c:pt>
                <c:pt idx="6">
                  <c:v>547085</c:v>
                </c:pt>
                <c:pt idx="7">
                  <c:v>640973.9</c:v>
                </c:pt>
                <c:pt idx="8">
                  <c:v>749793.1</c:v>
                </c:pt>
                <c:pt idx="9">
                  <c:v>870470.29999999993</c:v>
                </c:pt>
                <c:pt idx="10">
                  <c:v>1020106.5</c:v>
                </c:pt>
                <c:pt idx="11">
                  <c:v>1159668.3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3-4E3C-B87B-803B29BCC9F8}"/>
            </c:ext>
          </c:extLst>
        </c:ser>
        <c:ser>
          <c:idx val="2"/>
          <c:order val="2"/>
          <c:tx>
            <c:strRef>
              <c:f>'AO Call 13'!$E$169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13'!$F$166:$R$166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</c:numCache>
            </c:numRef>
          </c:cat>
          <c:val>
            <c:numRef>
              <c:f>'AO Call 13'!$F$169:$R$169</c:f>
              <c:numCache>
                <c:formatCode>"$"#,##0.00</c:formatCode>
                <c:ptCount val="13"/>
                <c:pt idx="0">
                  <c:v>1397088</c:v>
                </c:pt>
                <c:pt idx="1">
                  <c:v>1397088</c:v>
                </c:pt>
                <c:pt idx="2">
                  <c:v>1397088</c:v>
                </c:pt>
                <c:pt idx="3">
                  <c:v>1397088</c:v>
                </c:pt>
                <c:pt idx="4">
                  <c:v>1397088</c:v>
                </c:pt>
                <c:pt idx="5">
                  <c:v>1397088</c:v>
                </c:pt>
                <c:pt idx="6">
                  <c:v>1397088</c:v>
                </c:pt>
                <c:pt idx="7">
                  <c:v>1397088</c:v>
                </c:pt>
                <c:pt idx="8">
                  <c:v>1397088</c:v>
                </c:pt>
                <c:pt idx="9">
                  <c:v>1397088</c:v>
                </c:pt>
                <c:pt idx="10">
                  <c:v>1397088</c:v>
                </c:pt>
                <c:pt idx="11">
                  <c:v>1397088</c:v>
                </c:pt>
                <c:pt idx="12">
                  <c:v>1397088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3-4E3C-B87B-803B29BCC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408431"/>
        <c:axId val="1815406031"/>
      </c:lineChart>
      <c:catAx>
        <c:axId val="18154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6031"/>
        <c:crosses val="autoZero"/>
        <c:auto val="1"/>
        <c:lblAlgn val="ctr"/>
        <c:lblOffset val="100"/>
        <c:noMultiLvlLbl val="0"/>
      </c:catAx>
      <c:valAx>
        <c:axId val="18154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15'!$D$167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15'!$E$166:$Q$166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15'!$E$167:$Q$167</c:f>
              <c:numCache>
                <c:formatCode>"$"#,##0.00</c:formatCode>
                <c:ptCount val="13"/>
                <c:pt idx="0">
                  <c:v>0</c:v>
                </c:pt>
                <c:pt idx="1">
                  <c:v>8050.5599999999995</c:v>
                </c:pt>
                <c:pt idx="2">
                  <c:v>85021.75999999998</c:v>
                </c:pt>
                <c:pt idx="3">
                  <c:v>237127.35999999996</c:v>
                </c:pt>
                <c:pt idx="4">
                  <c:v>389232.95999999996</c:v>
                </c:pt>
                <c:pt idx="5">
                  <c:v>541338.55999999994</c:v>
                </c:pt>
                <c:pt idx="6">
                  <c:v>680363.84</c:v>
                </c:pt>
                <c:pt idx="7">
                  <c:v>826706.24</c:v>
                </c:pt>
                <c:pt idx="8">
                  <c:v>1000534.16</c:v>
                </c:pt>
                <c:pt idx="9">
                  <c:v>1182639.6000000001</c:v>
                </c:pt>
                <c:pt idx="10">
                  <c:v>1330650</c:v>
                </c:pt>
                <c:pt idx="11">
                  <c:v>1511551.6</c:v>
                </c:pt>
                <c:pt idx="12">
                  <c:v>1684230.4000000001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7-4AA4-88A3-FC08E3D4C1C7}"/>
            </c:ext>
          </c:extLst>
        </c:ser>
        <c:ser>
          <c:idx val="1"/>
          <c:order val="1"/>
          <c:tx>
            <c:strRef>
              <c:f>'AO Call 15'!$D$168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15'!$E$166:$Q$166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15'!$E$168:$Q$168</c:f>
              <c:numCache>
                <c:formatCode>"$"#,##0.00</c:formatCode>
                <c:ptCount val="13"/>
                <c:pt idx="0">
                  <c:v>0</c:v>
                </c:pt>
                <c:pt idx="1">
                  <c:v>8050.5599999999995</c:v>
                </c:pt>
                <c:pt idx="2">
                  <c:v>89930.559999999998</c:v>
                </c:pt>
                <c:pt idx="3">
                  <c:v>167082.28999999998</c:v>
                </c:pt>
                <c:pt idx="4">
                  <c:v>255834.66999999998</c:v>
                </c:pt>
                <c:pt idx="5">
                  <c:v>389306.25</c:v>
                </c:pt>
                <c:pt idx="6">
                  <c:v>505047.81</c:v>
                </c:pt>
                <c:pt idx="7">
                  <c:v>633766.81000000006</c:v>
                </c:pt>
                <c:pt idx="8">
                  <c:v>772286.17</c:v>
                </c:pt>
                <c:pt idx="9">
                  <c:v>900754.65</c:v>
                </c:pt>
                <c:pt idx="10">
                  <c:v>1026994.85</c:v>
                </c:pt>
                <c:pt idx="11">
                  <c:v>1152080.99</c:v>
                </c:pt>
                <c:pt idx="12">
                  <c:v>1288439.51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7-4AA4-88A3-FC08E3D4C1C7}"/>
            </c:ext>
          </c:extLst>
        </c:ser>
        <c:ser>
          <c:idx val="2"/>
          <c:order val="2"/>
          <c:tx>
            <c:strRef>
              <c:f>'AO Call 15'!$D$169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15'!$E$166:$Q$166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</c:numCache>
            </c:numRef>
          </c:cat>
          <c:val>
            <c:numRef>
              <c:f>'AO Call 15'!$E$169:$Q$169</c:f>
              <c:numCache>
                <c:formatCode>"$"#,##0.00</c:formatCode>
                <c:ptCount val="13"/>
                <c:pt idx="0">
                  <c:v>1817640.01</c:v>
                </c:pt>
                <c:pt idx="1">
                  <c:v>1817640.01</c:v>
                </c:pt>
                <c:pt idx="2">
                  <c:v>1817640.01</c:v>
                </c:pt>
                <c:pt idx="3">
                  <c:v>1817640.01</c:v>
                </c:pt>
                <c:pt idx="4">
                  <c:v>1817640.01</c:v>
                </c:pt>
                <c:pt idx="5">
                  <c:v>1817640.01</c:v>
                </c:pt>
                <c:pt idx="6">
                  <c:v>1817640.01</c:v>
                </c:pt>
                <c:pt idx="7">
                  <c:v>1817640.01</c:v>
                </c:pt>
                <c:pt idx="8">
                  <c:v>1817640.01</c:v>
                </c:pt>
                <c:pt idx="9">
                  <c:v>1817640.01</c:v>
                </c:pt>
                <c:pt idx="10">
                  <c:v>1817640.01</c:v>
                </c:pt>
                <c:pt idx="11">
                  <c:v>1817640.01</c:v>
                </c:pt>
                <c:pt idx="12">
                  <c:v>1817640.01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7-4AA4-88A3-FC08E3D4C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192704"/>
        <c:axId val="1881193184"/>
      </c:lineChart>
      <c:catAx>
        <c:axId val="18811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93184"/>
        <c:crosses val="autoZero"/>
        <c:auto val="1"/>
        <c:lblAlgn val="ctr"/>
        <c:lblOffset val="100"/>
        <c:noMultiLvlLbl val="0"/>
      </c:catAx>
      <c:valAx>
        <c:axId val="18811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'AO Call 16'!$D$179</c:f>
              <c:strCache>
                <c:ptCount val="1"/>
                <c:pt idx="0">
                  <c:v>Forecast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'AO Call 16'!$E$178:$Q$178</c:f>
              <c:numCache>
                <c:formatCode>@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  <c:pt idx="12">
                  <c:v>2</c:v>
                </c:pt>
              </c:numCache>
            </c:numRef>
          </c:cat>
          <c:val>
            <c:numRef>
              <c:f>'AO Call 16'!$E$179:$Q$179</c:f>
              <c:numCache>
                <c:formatCode>"$"#,##0.00</c:formatCode>
                <c:ptCount val="13"/>
                <c:pt idx="0">
                  <c:v>50155.88</c:v>
                </c:pt>
                <c:pt idx="1">
                  <c:v>366861.30000000005</c:v>
                </c:pt>
                <c:pt idx="2">
                  <c:v>740576.34000000008</c:v>
                </c:pt>
                <c:pt idx="3">
                  <c:v>1155286.3800000001</c:v>
                </c:pt>
                <c:pt idx="4">
                  <c:v>1462860.0200000003</c:v>
                </c:pt>
                <c:pt idx="5">
                  <c:v>1783158.3800000004</c:v>
                </c:pt>
                <c:pt idx="6">
                  <c:v>2089021.8600000003</c:v>
                </c:pt>
                <c:pt idx="7">
                  <c:v>2349271.4600000004</c:v>
                </c:pt>
                <c:pt idx="8">
                  <c:v>2655447.4600000004</c:v>
                </c:pt>
                <c:pt idx="9">
                  <c:v>2946314.66</c:v>
                </c:pt>
                <c:pt idx="10">
                  <c:v>3237181.8600000003</c:v>
                </c:pt>
                <c:pt idx="11">
                  <c:v>3543357.8600000003</c:v>
                </c:pt>
                <c:pt idx="12">
                  <c:v>3803607.4600000004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4-4C23-B87F-38080217DCDF}"/>
            </c:ext>
          </c:extLst>
        </c:ser>
        <c:ser>
          <c:idx val="1"/>
          <c:order val="1"/>
          <c:tx>
            <c:strRef>
              <c:f>'AO Call 16'!$D$180</c:f>
              <c:strCache>
                <c:ptCount val="1"/>
                <c:pt idx="0">
                  <c:v>Actual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'AO Call 16'!$E$178:$Q$178</c:f>
              <c:numCache>
                <c:formatCode>@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  <c:pt idx="12">
                  <c:v>2</c:v>
                </c:pt>
              </c:numCache>
            </c:numRef>
          </c:cat>
          <c:val>
            <c:numRef>
              <c:f>'AO Call 16'!$E$180:$Q$180</c:f>
              <c:numCache>
                <c:formatCode>"$"#,##0.00</c:formatCode>
                <c:ptCount val="13"/>
                <c:pt idx="0">
                  <c:v>43052.68</c:v>
                </c:pt>
                <c:pt idx="1">
                  <c:v>329625.28999999998</c:v>
                </c:pt>
                <c:pt idx="2">
                  <c:v>654616.16999999993</c:v>
                </c:pt>
                <c:pt idx="3">
                  <c:v>1001324.5399999999</c:v>
                </c:pt>
                <c:pt idx="4">
                  <c:v>1330693.1599999999</c:v>
                </c:pt>
                <c:pt idx="5">
                  <c:v>1646669.96</c:v>
                </c:pt>
                <c:pt idx="6">
                  <c:v>1949727.7</c:v>
                </c:pt>
                <c:pt idx="7">
                  <c:v>2274087.58</c:v>
                </c:pt>
                <c:pt idx="8">
                  <c:v>2449807.84</c:v>
                </c:pt>
                <c:pt idx="9">
                  <c:v>2592762.86</c:v>
                </c:pt>
                <c:pt idx="10">
                  <c:v>2902846.61</c:v>
                </c:pt>
                <c:pt idx="11">
                  <c:v>3195001.4099999997</c:v>
                </c:pt>
                <c:pt idx="12">
                  <c:v>3451621.7399999998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4-4C23-B87F-38080217DCDF}"/>
            </c:ext>
          </c:extLst>
        </c:ser>
        <c:ser>
          <c:idx val="2"/>
          <c:order val="2"/>
          <c:tx>
            <c:strRef>
              <c:f>'AO Call 16'!$D$181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'AO Call 16'!$E$178:$Q$178</c:f>
              <c:numCache>
                <c:formatCode>@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  <c:pt idx="12">
                  <c:v>2</c:v>
                </c:pt>
              </c:numCache>
            </c:numRef>
          </c:cat>
          <c:val>
            <c:numRef>
              <c:f>'AO Call 16'!$E$181:$Q$181</c:f>
              <c:numCache>
                <c:formatCode>"$"#,##0.00</c:formatCode>
                <c:ptCount val="13"/>
                <c:pt idx="0">
                  <c:v>4578624</c:v>
                </c:pt>
                <c:pt idx="1">
                  <c:v>4578624</c:v>
                </c:pt>
                <c:pt idx="2">
                  <c:v>4578624</c:v>
                </c:pt>
                <c:pt idx="3">
                  <c:v>4578624</c:v>
                </c:pt>
                <c:pt idx="4">
                  <c:v>4578624</c:v>
                </c:pt>
                <c:pt idx="5">
                  <c:v>4578624</c:v>
                </c:pt>
                <c:pt idx="6">
                  <c:v>4578624</c:v>
                </c:pt>
                <c:pt idx="7">
                  <c:v>4578624</c:v>
                </c:pt>
                <c:pt idx="8">
                  <c:v>4578624</c:v>
                </c:pt>
                <c:pt idx="9">
                  <c:v>4578624</c:v>
                </c:pt>
                <c:pt idx="10">
                  <c:v>4578624</c:v>
                </c:pt>
                <c:pt idx="11">
                  <c:v>4578624</c:v>
                </c:pt>
                <c:pt idx="12">
                  <c:v>4578624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4-4C23-B87F-38080217D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136159"/>
        <c:axId val="1639135199"/>
      </c:lineChart>
      <c:catAx>
        <c:axId val="1639136159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5199"/>
        <c:crosses val="autoZero"/>
        <c:auto val="1"/>
        <c:lblAlgn val="ctr"/>
        <c:lblOffset val="100"/>
        <c:noMultiLvlLbl val="0"/>
      </c:catAx>
      <c:valAx>
        <c:axId val="16391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312964</xdr:colOff>
      <xdr:row>179</xdr:row>
      <xdr:rowOff>166007</xdr:rowOff>
    </xdr:from>
    <xdr:to>
      <xdr:col>12</xdr:col>
      <xdr:colOff>40821</xdr:colOff>
      <xdr:row>194</xdr:row>
      <xdr:rowOff>51707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EDB63-0047-B7D9-02BF-A75560136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37624</xdr:colOff>
      <xdr:row>160</xdr:row>
      <xdr:rowOff>23575</xdr:rowOff>
    </xdr:from>
    <xdr:to>
      <xdr:col>3</xdr:col>
      <xdr:colOff>615315</xdr:colOff>
      <xdr:row>174</xdr:row>
      <xdr:rowOff>87868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0DAEF-E072-421C-94FF-6E4F99B03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174</xdr:row>
      <xdr:rowOff>47625</xdr:rowOff>
    </xdr:from>
    <xdr:to>
      <xdr:col>4</xdr:col>
      <xdr:colOff>19050</xdr:colOff>
      <xdr:row>188</xdr:row>
      <xdr:rowOff>86201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A55E5548-E94E-46CD-BF5F-ADB4E24B7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91280</xdr:colOff>
      <xdr:row>164</xdr:row>
      <xdr:rowOff>182166</xdr:rowOff>
    </xdr:from>
    <xdr:to>
      <xdr:col>3</xdr:col>
      <xdr:colOff>706437</xdr:colOff>
      <xdr:row>179</xdr:row>
      <xdr:rowOff>97632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0D605-F82D-4706-8005-3ECC82B64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91280</xdr:colOff>
      <xdr:row>164</xdr:row>
      <xdr:rowOff>182166</xdr:rowOff>
    </xdr:from>
    <xdr:to>
      <xdr:col>3</xdr:col>
      <xdr:colOff>706437</xdr:colOff>
      <xdr:row>179</xdr:row>
      <xdr:rowOff>97632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5AE0A-BD8C-4854-8C04-F147C3200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836544</xdr:colOff>
      <xdr:row>171</xdr:row>
      <xdr:rowOff>36443</xdr:rowOff>
    </xdr:from>
    <xdr:to>
      <xdr:col>13</xdr:col>
      <xdr:colOff>745435</xdr:colOff>
      <xdr:row>185</xdr:row>
      <xdr:rowOff>112643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D6D0A-90F4-4AB8-895A-225BAFD3C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176</xdr:row>
      <xdr:rowOff>119063</xdr:rowOff>
    </xdr:from>
    <xdr:to>
      <xdr:col>2</xdr:col>
      <xdr:colOff>2544127</xdr:colOff>
      <xdr:row>191</xdr:row>
      <xdr:rowOff>10478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B0938-D08E-4C76-AB72-82D8DDE3D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174</xdr:row>
      <xdr:rowOff>166688</xdr:rowOff>
    </xdr:from>
    <xdr:to>
      <xdr:col>2</xdr:col>
      <xdr:colOff>2458402</xdr:colOff>
      <xdr:row>189</xdr:row>
      <xdr:rowOff>58103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0F0B6EB-7B38-40F2-A4B7-124AA62AC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174</xdr:row>
      <xdr:rowOff>166688</xdr:rowOff>
    </xdr:from>
    <xdr:to>
      <xdr:col>2</xdr:col>
      <xdr:colOff>2458402</xdr:colOff>
      <xdr:row>189</xdr:row>
      <xdr:rowOff>58103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8F883-2C0C-44CB-B0E6-B681B4763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177</xdr:row>
      <xdr:rowOff>119063</xdr:rowOff>
    </xdr:from>
    <xdr:to>
      <xdr:col>2</xdr:col>
      <xdr:colOff>2544127</xdr:colOff>
      <xdr:row>192</xdr:row>
      <xdr:rowOff>10478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B2061-8C0A-4831-9DC1-13928EE2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177</xdr:row>
      <xdr:rowOff>119063</xdr:rowOff>
    </xdr:from>
    <xdr:to>
      <xdr:col>2</xdr:col>
      <xdr:colOff>2544127</xdr:colOff>
      <xdr:row>192</xdr:row>
      <xdr:rowOff>10478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5BCE05-D037-4628-9079-F5BABC1EF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37624</xdr:colOff>
      <xdr:row>160</xdr:row>
      <xdr:rowOff>23575</xdr:rowOff>
    </xdr:from>
    <xdr:to>
      <xdr:col>3</xdr:col>
      <xdr:colOff>615315</xdr:colOff>
      <xdr:row>174</xdr:row>
      <xdr:rowOff>87868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FBF40-D7B6-9566-CD2B-23C1B4B5A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173</xdr:row>
      <xdr:rowOff>47625</xdr:rowOff>
    </xdr:from>
    <xdr:to>
      <xdr:col>4</xdr:col>
      <xdr:colOff>19050</xdr:colOff>
      <xdr:row>187</xdr:row>
      <xdr:rowOff>86201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8C0FEF-1985-4C37-A034-214DE8372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890587</xdr:colOff>
      <xdr:row>164</xdr:row>
      <xdr:rowOff>33337</xdr:rowOff>
    </xdr:from>
    <xdr:to>
      <xdr:col>2</xdr:col>
      <xdr:colOff>2205037</xdr:colOff>
      <xdr:row>178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920C4-A144-F217-1A69-924E5825B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150</xdr:row>
      <xdr:rowOff>0</xdr:rowOff>
    </xdr:from>
    <xdr:to>
      <xdr:col>2</xdr:col>
      <xdr:colOff>2390776</xdr:colOff>
      <xdr:row>163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FEFC8-86FF-41C8-8E27-152A53F5B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198</xdr:row>
      <xdr:rowOff>178117</xdr:rowOff>
    </xdr:from>
    <xdr:to>
      <xdr:col>2</xdr:col>
      <xdr:colOff>1952625</xdr:colOff>
      <xdr:row>214</xdr:row>
      <xdr:rowOff>40957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F9187397-1262-C969-3F4E-80E18FAD3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829468</xdr:colOff>
      <xdr:row>172</xdr:row>
      <xdr:rowOff>126603</xdr:rowOff>
    </xdr:from>
    <xdr:to>
      <xdr:col>11</xdr:col>
      <xdr:colOff>341312</xdr:colOff>
      <xdr:row>187</xdr:row>
      <xdr:rowOff>42069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6320D-1E99-B26A-E7C9-2D4D34825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836544</xdr:colOff>
      <xdr:row>171</xdr:row>
      <xdr:rowOff>36443</xdr:rowOff>
    </xdr:from>
    <xdr:to>
      <xdr:col>13</xdr:col>
      <xdr:colOff>745435</xdr:colOff>
      <xdr:row>185</xdr:row>
      <xdr:rowOff>112643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8BE5E-FBCF-73B2-4395-F68A6A7BD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176</xdr:row>
      <xdr:rowOff>119063</xdr:rowOff>
    </xdr:from>
    <xdr:to>
      <xdr:col>2</xdr:col>
      <xdr:colOff>2544127</xdr:colOff>
      <xdr:row>191</xdr:row>
      <xdr:rowOff>10478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AE78F-01F6-4CB4-AF6F-09CF59C55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nisha Brown" id="{1B4DD436-F07A-4F4B-A2FD-067AB5BF83B2}" userId="Tanisha Brown" providerId="None"/>
  <person displayName="Jessica Murphy" id="{565C0F50-DE1A-40E9-AA52-6C172712EF26}" userId="S::Jessica.Murphy@techsur.solutions::89f92d75-0096-4851-a45e-298c695a203e" providerId="AD"/>
  <person displayName="Paul Schomburg" id="{CCF441B2-38FF-49A6-8549-07AE912F33DD}" userId="S::Paul.Schomburg@techsur.solutions::852e787d-128b-4a3a-94cb-eff7e607148d" providerId="AD"/>
  <person displayName="Jessica Murphy" id="{40BEC1B2-297A-48C7-9867-9A438233A5D3}" userId="S::jessica.murphy@techsur.solutions::89f92d75-0096-4851-a45e-298c695a203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1369B-B124-4901-BA96-5EEED10D523F}" name="Table3" displayName="Table3" ref="A36:V45" totalsRowShown="0" headerRowDxfId="23" dataDxfId="22">
  <autoFilter ref="A36:V45" xr:uid="{F8D893C6-F180-42C5-A1C0-1B433442C698}"/>
  <tableColumns count="22">
    <tableColumn id="1" xr3:uid="{999DA622-2DEB-45D0-A79F-1C7282556054}" name="Column1" dataDxfId="21"/>
    <tableColumn id="2" xr3:uid="{B9312B6D-2F00-4ECA-8F3A-0B034D607638}" name="Column2" dataDxfId="20"/>
    <tableColumn id="3" xr3:uid="{0A7B6CE2-91F8-4289-8450-071DB3BB6A17}" name="Column3" dataDxfId="19"/>
    <tableColumn id="4" xr3:uid="{DA288D9D-1E22-47BB-9310-252362BDD75E}" name="Column4" dataDxfId="18"/>
    <tableColumn id="5" xr3:uid="{7B94BDBF-0CB8-4596-8BA4-F39F451235DF}" name="Column5" dataDxfId="17"/>
    <tableColumn id="6" xr3:uid="{AC8DB586-42C5-4349-BDD3-1FEDC56F9D43}" name="Column6" dataDxfId="16">
      <calculatedColumnFormula>C37-E37</calculatedColumnFormula>
    </tableColumn>
    <tableColumn id="7" xr3:uid="{0EF401BE-CF66-4B5A-9D77-E4CB5235EF12}" name="Column7" dataDxfId="15"/>
    <tableColumn id="8" xr3:uid="{C194B3C7-E326-4E18-9BDC-7618A39E542A}" name="Column8" dataDxfId="14"/>
    <tableColumn id="9" xr3:uid="{0DDB2A01-AC6C-4BA5-A9BB-E25FFCFB4158}" name="Column9" dataDxfId="13"/>
    <tableColumn id="10" xr3:uid="{9064FC8A-5B99-4146-B29B-35FEF3F55414}" name="Column10" dataDxfId="12"/>
    <tableColumn id="11" xr3:uid="{B88882CB-881D-406E-8120-8643BF98A5B2}" name="Column11" dataDxfId="11"/>
    <tableColumn id="12" xr3:uid="{9662AA65-E2C7-4DC5-8420-75794F148AE4}" name="Column12" dataDxfId="10"/>
    <tableColumn id="13" xr3:uid="{4D0C5908-5662-4376-AC25-495EFCD40318}" name="Column13" dataDxfId="9"/>
    <tableColumn id="14" xr3:uid="{0904BD0D-B2FD-467B-A93F-9CC258883E7B}" name="Column14" dataDxfId="8"/>
    <tableColumn id="15" xr3:uid="{C2965816-69A3-41EB-A988-C582DD6FC239}" name="Column15" dataDxfId="7"/>
    <tableColumn id="16" xr3:uid="{15C4A7DB-A177-461A-B995-3AFC463369E4}" name="Column16" dataDxfId="6"/>
    <tableColumn id="17" xr3:uid="{992D7094-745D-4745-88F0-F37E5ABD0CAF}" name="Column17" dataDxfId="5"/>
    <tableColumn id="18" xr3:uid="{A5E59D06-3B65-432F-B0E2-F8231AA5B0E0}" name="Column18" dataDxfId="4"/>
    <tableColumn id="19" xr3:uid="{5337815A-672E-4E66-A9DF-1C6A12C30D3C}" name="Column19" dataDxfId="3"/>
    <tableColumn id="24" xr3:uid="{8F75CC86-E6FE-432A-B508-099F18672913}" name="$0.00" dataDxfId="2"/>
    <tableColumn id="21" xr3:uid="{1766BB98-D05A-47DD-9BFA-9283E767DE55}" name="$0.002" dataDxfId="1">
      <calculatedColumnFormula>Table3[[#This Row],[$0.00]]-#REF!</calculatedColumnFormula>
    </tableColumn>
    <tableColumn id="22" xr3:uid="{9F41C595-8AE4-45F2-B137-F6B8311584AB}" name="$0.00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9" dT="2024-10-28T19:54:51.47" personId="{CCF441B2-38FF-49A6-8549-07AE912F33DD}" id="{66A7A0EE-DD24-44FB-B09F-4423B062893D}">
    <text>Was 8 hours.  Not on invoice</text>
  </threadedComment>
  <threadedComment ref="K66" dT="2024-10-28T20:10:35.25" personId="{CCF441B2-38FF-49A6-8549-07AE912F33DD}" id="{73CEEC00-5D7D-400C-8B49-AABB83BF76AD}">
    <text>Was 8 on tracking sheet - not on invoice</text>
  </threadedComment>
  <threadedComment ref="K67" dT="2024-10-28T20:10:48.72" personId="{CCF441B2-38FF-49A6-8549-07AE912F33DD}" id="{AB6165B5-4D53-4B2A-BB4D-8ED3589D11A3}">
    <text>Was 40 on tracking sheet - not on invoice</text>
  </threadedComment>
  <threadedComment ref="K68" dT="2024-10-28T20:10:59.88" personId="{CCF441B2-38FF-49A6-8549-07AE912F33DD}" id="{3F567333-EEBD-4C47-884A-E7609CFA5C9C}">
    <text>Was 3.5 on tracking sheet - not on invoice.</text>
  </threadedComment>
  <threadedComment ref="L70" dT="2024-10-28T20:00:25.85" personId="{CCF441B2-38FF-49A6-8549-07AE912F33DD}" id="{AD623697-02FE-49C0-8CC2-355EFAFC7054}">
    <text>Listed as Natalia Simmons-Thomas on invoice</text>
  </threadedComment>
  <threadedComment ref="L82" dT="2024-10-28T20:01:09.28" personId="{CCF441B2-38FF-49A6-8549-07AE912F33DD}" id="{D1D5ED52-7428-48B0-B3C9-97D12629D545}">
    <text>Was 30 hrs on tracking sheet - not on invoice.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4-10-07T16:38:55.77" personId="{40BEC1B2-297A-48C7-9867-9A438233A5D3}" id="{C06A79EF-16AE-4028-ADBC-02B3E38041EB}">
    <text>This references call 2, CLIN 2001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55" dT="2024-11-25T21:17:47.01" personId="{CCF441B2-38FF-49A6-8549-07AE912F33DD}" id="{9E36D8CB-E0E7-4FC8-9DE5-EF71E083C3C0}">
    <text>Special invoice for Muhammad Nasim’s hours - reported late.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16" dT="2025-09-08T16:17:52.51" personId="{565C0F50-DE1A-40E9-AA52-6C172712EF26}" id="{6522F689-14F2-4C43-B134-973919FD130E}">
    <text>Was this invoice not shared with customer? The second Feb invoice contains both TM and FFP</text>
  </threadedComment>
  <threadedComment ref="J216" dT="2025-09-08T16:18:04.17" personId="{565C0F50-DE1A-40E9-AA52-6C172712EF26}" id="{7DFD9B3D-12E1-41D2-A209-247A2B64ABDF}">
    <text>Invoice amount</text>
  </threadedComment>
  <threadedComment ref="G218" dT="2025-09-08T16:09:55.32" personId="{565C0F50-DE1A-40E9-AA52-6C172712EF26}" id="{49857718-290C-4C42-BC16-8BDE45048462}">
    <text>This total is missing the Feb 981 inv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54" dT="2025-06-24T16:16:01.61" personId="{CCF441B2-38FF-49A6-8549-07AE912F33DD}" id="{469CD621-4159-4FF9-B87E-8B90C3FE9ECE}">
    <text>This is a random fill number to get the totals right.  Find the missing invoices.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47" dT="2025-07-08T19:11:38.90" personId="{40BEC1B2-297A-48C7-9867-9A438233A5D3}" id="{1B376A49-F22C-4327-9BD6-ADFC4A389F60}">
    <text>Invoiced separately 954A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62F226C6-084D-4C27-BBCD-A557BCF27B6C}">
    <text>Rate used for subcontractors</text>
  </threadedComment>
  <threadedComment ref="D1" dT="2021-08-12T12:17:14.73" personId="{1B4DD436-F07A-4F4B-A2FD-067AB5BF83B2}" id="{1D3F58AC-F3BE-4C01-9217-208E45AEF5C8}">
    <text>rate used for hourly employees</text>
  </threadedComment>
  <threadedComment ref="E1" dT="2021-08-12T12:17:29.41" personId="{1B4DD436-F07A-4F4B-A2FD-067AB5BF83B2}" id="{6CD30D74-5AEF-4B0C-A163-BA3ED4B4359E}">
    <text>rate used for salaried employees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3A8BE8CF-2AF7-4A15-96B4-4BCF7AB6E18D}">
    <text>Rate used for subcontractors</text>
  </threadedComment>
  <threadedComment ref="D1" dT="2021-08-12T12:17:14.73" personId="{1B4DD436-F07A-4F4B-A2FD-067AB5BF83B2}" id="{234BD427-182F-4CA3-B862-BEBA45BDC8CB}">
    <text>rate used for hourly employees</text>
  </threadedComment>
  <threadedComment ref="E1" dT="2021-08-12T12:17:29.41" personId="{1B4DD436-F07A-4F4B-A2FD-067AB5BF83B2}" id="{6C0F56D0-CB89-45DD-87A6-58F652E8D6FC}">
    <text>rate used for salaried employees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B301DCB0-A52E-472C-AE3E-61FFF77507C7}">
    <text>Rate used for subcontractors</text>
  </threadedComment>
  <threadedComment ref="D1" dT="2021-08-12T12:17:14.73" personId="{1B4DD436-F07A-4F4B-A2FD-067AB5BF83B2}" id="{F999A647-902A-4E9B-9356-EB53AB21B45D}">
    <text>rate used for hourly employees</text>
  </threadedComment>
  <threadedComment ref="E1" dT="2021-08-12T12:17:29.41" personId="{1B4DD436-F07A-4F4B-A2FD-067AB5BF83B2}" id="{524C57E4-36EB-4217-B7AD-4110A78F68E2}">
    <text>rate used for salaried employees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F1C27F6A-0EDC-4413-A430-2AF4943152D2}">
    <text>Rate used for subcontractors</text>
  </threadedComment>
  <threadedComment ref="D1" dT="2021-08-12T12:17:14.73" personId="{1B4DD436-F07A-4F4B-A2FD-067AB5BF83B2}" id="{7DC1AAAC-39F2-44B9-8A2D-5908FF5B8353}">
    <text>rate used for hourly employees</text>
  </threadedComment>
  <threadedComment ref="E1" dT="2021-08-12T12:17:29.41" personId="{1B4DD436-F07A-4F4B-A2FD-067AB5BF83B2}" id="{4D82A85A-587B-4F37-8D13-E6CF7CE29971}">
    <text>rate used for salaried employees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AE2012F0-91FE-48FB-B71E-C980AFA79383}">
    <text>Rate used for subcontractors</text>
  </threadedComment>
  <threadedComment ref="D1" dT="2021-08-12T12:17:14.73" personId="{1B4DD436-F07A-4F4B-A2FD-067AB5BF83B2}" id="{57528A9B-69B3-4EE5-B586-8BFCE1B15E94}">
    <text>rate used for hourly employees</text>
  </threadedComment>
  <threadedComment ref="E1" dT="2021-08-12T12:17:29.41" personId="{1B4DD436-F07A-4F4B-A2FD-067AB5BF83B2}" id="{8D55606F-B0DD-42D5-9169-C639E6C13104}">
    <text>rate used for salaried employees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E925DC68-2AED-4037-AC3B-C14F5E4BA623}">
    <text>Rate used for subcontractors</text>
  </threadedComment>
  <threadedComment ref="D1" dT="2021-08-12T12:17:14.73" personId="{1B4DD436-F07A-4F4B-A2FD-067AB5BF83B2}" id="{DCD3AB75-4D30-4068-9CCC-5287E399B92C}">
    <text>rate used for hourly employees</text>
  </threadedComment>
  <threadedComment ref="E1" dT="2021-08-12T12:17:29.41" personId="{1B4DD436-F07A-4F4B-A2FD-067AB5BF83B2}" id="{EA801C86-BD3D-4DE4-8198-A93F2D58A10B}">
    <text>rate used for salaried employees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1" dT="2021-08-12T12:17:02.77" personId="{1B4DD436-F07A-4F4B-A2FD-067AB5BF83B2}" id="{7AC00C55-6606-414C-88DB-C7DB7A26A127}">
    <text>Rate used for subcontractors</text>
  </threadedComment>
  <threadedComment ref="D1" dT="2021-08-12T12:17:14.73" personId="{1B4DD436-F07A-4F4B-A2FD-067AB5BF83B2}" id="{DF185A27-1367-4D6B-8F87-DE8238BF8A4D}">
    <text>rate used for hourly employees</text>
  </threadedComment>
  <threadedComment ref="E1" dT="2021-08-12T12:17:29.41" personId="{1B4DD436-F07A-4F4B-A2FD-067AB5BF83B2}" id="{E3FEA61D-C97A-48DA-8E56-94E892C1E801}">
    <text>rate used for salaried employees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BE30EE-4580-4AA6-A0FE-6A381DEF04A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4eb8ead-0078-4dc9-8ac1-8c3179230fa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5.xml"/></Relationships>
</file>

<file path=xl/worksheets/_rels/sheet4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6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6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0.bin"/><Relationship Id="rId4" Type="http://schemas.microsoft.com/office/2017/10/relationships/threadedComment" Target="../threadedComments/threadedComment10.xml"/></Relationships>
</file>

<file path=xl/worksheets/_rels/sheet6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6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1.bin"/><Relationship Id="rId4" Type="http://schemas.microsoft.com/office/2017/10/relationships/threadedComment" Target="../threadedComments/threadedComment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22B-C56A-48BC-9FAD-EF6AE8A8064C}">
  <dimension ref="A1:AK41"/>
  <sheetViews>
    <sheetView zoomScaleNormal="100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H37" sqref="H37"/>
    </sheetView>
  </sheetViews>
  <sheetFormatPr defaultColWidth="9.140625" defaultRowHeight="15" x14ac:dyDescent="0.25"/>
  <cols>
    <col min="1" max="1" width="30.140625" style="171" bestFit="1" customWidth="1"/>
    <col min="2" max="37" width="14.7109375" style="171" customWidth="1"/>
    <col min="38" max="16384" width="9.140625" style="171"/>
  </cols>
  <sheetData>
    <row r="1" spans="1:37" x14ac:dyDescent="0.25">
      <c r="A1" s="535" t="s">
        <v>0</v>
      </c>
      <c r="B1" s="603">
        <v>2025</v>
      </c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>
        <v>2026</v>
      </c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>
        <v>2027</v>
      </c>
      <c r="AA1" s="603"/>
      <c r="AB1" s="603"/>
      <c r="AC1" s="603"/>
      <c r="AD1" s="603"/>
      <c r="AE1" s="603"/>
      <c r="AF1" s="603"/>
      <c r="AG1" s="603"/>
      <c r="AH1" s="603"/>
      <c r="AI1" s="603"/>
      <c r="AJ1" s="603"/>
      <c r="AK1" s="603"/>
    </row>
    <row r="2" spans="1:37" s="172" customFormat="1" x14ac:dyDescent="0.25">
      <c r="A2" s="534" t="s">
        <v>1</v>
      </c>
      <c r="B2" s="534">
        <v>1</v>
      </c>
      <c r="C2" s="534">
        <v>2</v>
      </c>
      <c r="D2" s="534">
        <v>3</v>
      </c>
      <c r="E2" s="534">
        <v>4</v>
      </c>
      <c r="F2" s="534">
        <v>5</v>
      </c>
      <c r="G2" s="534">
        <v>6</v>
      </c>
      <c r="H2" s="534">
        <v>7</v>
      </c>
      <c r="I2" s="534">
        <v>8</v>
      </c>
      <c r="J2" s="534">
        <v>9</v>
      </c>
      <c r="K2" s="534">
        <v>10</v>
      </c>
      <c r="L2" s="534">
        <v>11</v>
      </c>
      <c r="M2" s="534">
        <v>12</v>
      </c>
      <c r="N2" s="534">
        <v>1</v>
      </c>
      <c r="O2" s="534">
        <v>2</v>
      </c>
      <c r="P2" s="534">
        <v>3</v>
      </c>
      <c r="Q2" s="534">
        <v>4</v>
      </c>
      <c r="R2" s="534">
        <v>5</v>
      </c>
      <c r="S2" s="534">
        <v>6</v>
      </c>
      <c r="T2" s="534">
        <v>7</v>
      </c>
      <c r="U2" s="534">
        <v>8</v>
      </c>
      <c r="V2" s="534">
        <v>9</v>
      </c>
      <c r="W2" s="534">
        <v>10</v>
      </c>
      <c r="X2" s="534">
        <v>11</v>
      </c>
      <c r="Y2" s="534">
        <v>12</v>
      </c>
      <c r="Z2" s="534">
        <v>1</v>
      </c>
      <c r="AA2" s="534">
        <v>2</v>
      </c>
      <c r="AB2" s="534">
        <v>3</v>
      </c>
      <c r="AC2" s="534">
        <v>4</v>
      </c>
      <c r="AD2" s="534">
        <v>5</v>
      </c>
      <c r="AE2" s="534">
        <v>6</v>
      </c>
      <c r="AF2" s="534">
        <v>7</v>
      </c>
      <c r="AG2" s="534">
        <v>8</v>
      </c>
      <c r="AH2" s="534">
        <v>9</v>
      </c>
      <c r="AI2" s="534">
        <v>10</v>
      </c>
      <c r="AJ2" s="534">
        <v>11</v>
      </c>
      <c r="AK2" s="534">
        <v>12</v>
      </c>
    </row>
    <row r="3" spans="1:37" x14ac:dyDescent="0.25">
      <c r="A3" s="536" t="s">
        <v>2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537"/>
      <c r="AD3" s="537"/>
      <c r="AE3" s="537"/>
      <c r="AF3" s="537"/>
      <c r="AG3" s="537"/>
      <c r="AH3" s="537"/>
      <c r="AI3" s="537"/>
      <c r="AJ3" s="537"/>
      <c r="AK3" s="537"/>
    </row>
    <row r="4" spans="1:37" ht="15" customHeight="1" x14ac:dyDescent="0.25">
      <c r="A4" s="3" t="s">
        <v>3</v>
      </c>
      <c r="B4" s="538">
        <f>'AMRIID 2.1'!J140</f>
        <v>31889.440000000002</v>
      </c>
      <c r="C4" s="538">
        <f>'AMRIID 2.1'!K140</f>
        <v>31889.440000000002</v>
      </c>
      <c r="D4" s="538">
        <f>'AMRIID 2.1'!L140</f>
        <v>31889.440000000002</v>
      </c>
      <c r="E4" s="538">
        <f>'AMRIID 2.1'!M140</f>
        <v>31889.440000000002</v>
      </c>
      <c r="F4" s="538">
        <f>'AMRIID 2.1'!N140</f>
        <v>31889.440000000002</v>
      </c>
      <c r="G4" s="538">
        <f>'AMRIID 2.1'!O140</f>
        <v>31889.440000000002</v>
      </c>
      <c r="H4" s="538">
        <f>'AMRIID 2.1'!P140</f>
        <v>31889.440000000002</v>
      </c>
      <c r="I4" s="538">
        <f>'AMRIID 2.1'!Q140</f>
        <v>31889.440000000002</v>
      </c>
      <c r="J4" s="538">
        <f>'AMRIID 2.1'!R140</f>
        <v>31889.440000000002</v>
      </c>
      <c r="K4" s="539"/>
      <c r="L4" s="539"/>
      <c r="M4" s="539"/>
      <c r="N4" s="540"/>
      <c r="O4" s="540"/>
      <c r="P4" s="540"/>
      <c r="Q4" s="541"/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</row>
    <row r="5" spans="1:37" ht="15" customHeight="1" x14ac:dyDescent="0.25">
      <c r="A5" s="3" t="s">
        <v>4</v>
      </c>
      <c r="B5" s="542">
        <f>'DHS FLETF'!J109</f>
        <v>121462.58333333333</v>
      </c>
      <c r="C5" s="542">
        <f>'DHS FLETF'!K109</f>
        <v>121462.58333333333</v>
      </c>
      <c r="D5" s="542">
        <f>'DHS FLETF'!L109</f>
        <v>121462.58333333333</v>
      </c>
      <c r="E5" s="542">
        <f>'DHS FLETF'!M109</f>
        <v>121462.58333333333</v>
      </c>
      <c r="F5" s="542">
        <f>'DHS FLETF'!N109</f>
        <v>121462.58333333333</v>
      </c>
      <c r="G5" s="542">
        <f>'DHS FLETF'!O109</f>
        <v>121462.58333333333</v>
      </c>
      <c r="H5" s="542">
        <f>'DHS FLETF'!P109</f>
        <v>121462.58333333333</v>
      </c>
      <c r="I5" s="543"/>
      <c r="J5" s="541"/>
      <c r="K5" s="541"/>
      <c r="L5" s="541"/>
      <c r="M5" s="541"/>
      <c r="N5" s="543"/>
      <c r="O5" s="543"/>
      <c r="P5" s="543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1"/>
      <c r="AB5" s="541"/>
      <c r="AC5" s="541"/>
      <c r="AD5" s="541"/>
      <c r="AE5" s="541"/>
      <c r="AF5" s="541"/>
      <c r="AG5" s="541"/>
      <c r="AH5" s="541"/>
      <c r="AI5" s="541"/>
      <c r="AJ5" s="541"/>
      <c r="AK5" s="541"/>
    </row>
    <row r="6" spans="1:37" ht="15" customHeight="1" x14ac:dyDescent="0.25">
      <c r="A6" s="3" t="s">
        <v>5</v>
      </c>
      <c r="B6" s="542">
        <v>33333.33</v>
      </c>
      <c r="C6" s="542">
        <v>33333.33</v>
      </c>
      <c r="D6" s="542">
        <v>33333.33</v>
      </c>
      <c r="E6" s="542">
        <v>33333.33</v>
      </c>
      <c r="F6" s="542">
        <v>33333.33</v>
      </c>
      <c r="G6" s="542">
        <v>33333.33</v>
      </c>
      <c r="H6" s="542">
        <v>33333.33</v>
      </c>
      <c r="I6" s="542">
        <v>33333.33</v>
      </c>
      <c r="J6" s="542">
        <v>33333.33</v>
      </c>
      <c r="K6" s="541"/>
      <c r="L6" s="541"/>
      <c r="M6" s="541"/>
      <c r="N6" s="543"/>
      <c r="O6" s="543"/>
      <c r="P6" s="543"/>
      <c r="Q6" s="541"/>
      <c r="R6" s="541"/>
      <c r="S6" s="541"/>
      <c r="T6" s="541"/>
      <c r="U6" s="541"/>
      <c r="V6" s="541"/>
      <c r="W6" s="541"/>
      <c r="X6" s="541"/>
      <c r="Y6" s="541"/>
      <c r="Z6" s="541"/>
      <c r="AA6" s="541"/>
      <c r="AB6" s="541"/>
      <c r="AC6" s="541"/>
      <c r="AD6" s="541"/>
      <c r="AE6" s="541"/>
      <c r="AF6" s="541"/>
      <c r="AG6" s="541"/>
      <c r="AH6" s="541"/>
      <c r="AI6" s="541"/>
      <c r="AJ6" s="541"/>
      <c r="AK6" s="541"/>
    </row>
    <row r="7" spans="1:37" ht="15" customHeight="1" x14ac:dyDescent="0.25">
      <c r="A7" s="3" t="s">
        <v>6</v>
      </c>
      <c r="B7" s="538">
        <f>'AO Call 1.4'!J116</f>
        <v>415263.20000000013</v>
      </c>
      <c r="C7" s="538">
        <f>'AO Call 1.4'!K116</f>
        <v>394609.27999999985</v>
      </c>
      <c r="D7" s="539"/>
      <c r="E7" s="539"/>
      <c r="F7" s="539"/>
      <c r="G7" s="539"/>
      <c r="H7" s="539"/>
      <c r="I7" s="539"/>
      <c r="J7" s="539"/>
      <c r="K7" s="539"/>
      <c r="L7" s="539"/>
      <c r="M7" s="539"/>
      <c r="N7" s="540"/>
      <c r="O7" s="540"/>
      <c r="P7" s="540"/>
      <c r="Q7" s="541"/>
      <c r="R7" s="541"/>
      <c r="S7" s="541"/>
      <c r="T7" s="541"/>
      <c r="U7" s="541"/>
      <c r="V7" s="541"/>
      <c r="W7" s="541"/>
      <c r="X7" s="541"/>
      <c r="Y7" s="541"/>
      <c r="Z7" s="541"/>
      <c r="AA7" s="541"/>
      <c r="AB7" s="541"/>
      <c r="AC7" s="541"/>
      <c r="AD7" s="541"/>
      <c r="AE7" s="541"/>
      <c r="AF7" s="541"/>
      <c r="AG7" s="541"/>
      <c r="AH7" s="541"/>
      <c r="AI7" s="541"/>
      <c r="AJ7" s="541"/>
      <c r="AK7" s="541"/>
    </row>
    <row r="8" spans="1:37" ht="15" customHeight="1" x14ac:dyDescent="0.25">
      <c r="A8" s="3" t="s">
        <v>7</v>
      </c>
      <c r="B8" s="542">
        <f>'AO Call 2.2'!J104</f>
        <v>261904</v>
      </c>
      <c r="C8" s="542">
        <f>'AO Call 2.2'!K104</f>
        <v>261904</v>
      </c>
      <c r="D8" s="542">
        <f>'AO Call 2.2'!L104</f>
        <v>261904</v>
      </c>
      <c r="E8" s="542">
        <f>'AO Call 2.2'!M104</f>
        <v>261904</v>
      </c>
      <c r="F8" s="542">
        <f>'AO Call 2.2'!N104</f>
        <v>261904</v>
      </c>
      <c r="G8" s="542">
        <f>'AO Call 2.2'!O104</f>
        <v>246537.60000000001</v>
      </c>
      <c r="H8" s="542">
        <f>'AO Call 2.2'!P104</f>
        <v>264651.2</v>
      </c>
      <c r="I8" s="542">
        <f>'AO Call 2.2'!Q104</f>
        <v>264651.2</v>
      </c>
      <c r="J8" s="542">
        <f>'AO Call 2.2'!R104</f>
        <v>231569.8</v>
      </c>
      <c r="K8" s="544">
        <f>'AO Call 2.2'!S104</f>
        <v>266016.72000000003</v>
      </c>
      <c r="L8" s="544">
        <f>'AO Call 2.2'!T104</f>
        <v>266016.72000000003</v>
      </c>
      <c r="M8" s="544">
        <f>'AO Call 2.2'!U104</f>
        <v>266016.72000000003</v>
      </c>
      <c r="N8" s="544">
        <f>'AO Call 2.2'!V104</f>
        <v>266016.72000000003</v>
      </c>
      <c r="O8" s="544">
        <f>'AO Call 2.2'!W104</f>
        <v>266016.72000000003</v>
      </c>
      <c r="P8" s="544">
        <f>'AO Call 2.2'!X104</f>
        <v>266016.72000000003</v>
      </c>
      <c r="Q8" s="544">
        <f>'AO Call 2.2'!Y104</f>
        <v>266016.72000000003</v>
      </c>
      <c r="R8" s="544">
        <f>'AO Call 2.2'!Z104</f>
        <v>266016.72000000003</v>
      </c>
      <c r="S8" s="544">
        <f>'AO Call 2.2'!AA104</f>
        <v>266016.72000000003</v>
      </c>
      <c r="T8" s="544">
        <f>'AO Call 2.2'!AB104</f>
        <v>266016.72000000003</v>
      </c>
      <c r="U8" s="544">
        <f>'AO Call 2.2'!AC104</f>
        <v>266016.72000000003</v>
      </c>
      <c r="V8" s="544">
        <f>'AO Call 2.2'!AD104</f>
        <v>266016.72000000003</v>
      </c>
      <c r="W8" s="541"/>
      <c r="X8" s="541"/>
      <c r="Y8" s="541"/>
      <c r="Z8" s="541"/>
      <c r="AA8" s="541"/>
      <c r="AB8" s="541"/>
      <c r="AC8" s="541"/>
      <c r="AD8" s="541"/>
      <c r="AE8" s="541"/>
      <c r="AF8" s="541"/>
      <c r="AG8" s="541"/>
      <c r="AH8" s="541"/>
      <c r="AI8" s="541"/>
      <c r="AJ8" s="541"/>
      <c r="AK8" s="541"/>
    </row>
    <row r="9" spans="1:37" ht="15" customHeight="1" x14ac:dyDescent="0.25">
      <c r="A9" s="3" t="s">
        <v>8</v>
      </c>
      <c r="B9" s="542">
        <f>'AO Call 4.1'!N110</f>
        <v>163292.63999999998</v>
      </c>
      <c r="C9" s="542">
        <f>'AO Call 4.1'!O110</f>
        <v>147740.95999999996</v>
      </c>
      <c r="D9" s="542">
        <f>'AO Call 4.1'!P110</f>
        <v>155516.79999999999</v>
      </c>
      <c r="E9" s="542">
        <f>'AO Call 4.1'!Q110</f>
        <v>147740.95999999996</v>
      </c>
      <c r="F9" s="544">
        <f>'AO Call 4.1'!R110</f>
        <v>163292.63999999998</v>
      </c>
      <c r="G9" s="544">
        <f>'AO Call 4.1'!S110</f>
        <v>163292.63999999998</v>
      </c>
      <c r="H9" s="544">
        <f>'AO Call 4.1'!T110</f>
        <v>147740.95999999996</v>
      </c>
      <c r="I9" s="544">
        <f>'AO Call 4.1'!U110</f>
        <v>171068.47999999998</v>
      </c>
      <c r="J9" s="544">
        <f>'AO Call 4.1'!V110</f>
        <v>139965.12</v>
      </c>
      <c r="K9" s="544">
        <f>'AO Call 4.1'!W110</f>
        <v>155516.79999999999</v>
      </c>
      <c r="L9" s="544">
        <f>'AO Call 4.1'!X110</f>
        <v>155516.79999999999</v>
      </c>
      <c r="M9" s="544">
        <f>'AO Call 4.1'!Y110</f>
        <v>147740.95999999996</v>
      </c>
      <c r="N9" s="544">
        <f>'AO Call 4.1'!Z110</f>
        <v>163292.63999999998</v>
      </c>
      <c r="O9" s="544">
        <f>'AO Call 4.1'!AA110</f>
        <v>147740.95999999996</v>
      </c>
      <c r="P9" s="544">
        <f>'AO Call 4.1'!AB110</f>
        <v>155516.79999999999</v>
      </c>
      <c r="Q9" s="544">
        <f>'AO Call 4.1'!AC110</f>
        <v>147740.95999999996</v>
      </c>
      <c r="R9" s="544">
        <f>'AO Call 4.1'!AD110</f>
        <v>163292.63999999998</v>
      </c>
      <c r="S9" s="544">
        <f>'AO Call 4.1'!AE110</f>
        <v>163292.63999999998</v>
      </c>
      <c r="T9" s="544">
        <f>'AO Call 4.1'!AF110</f>
        <v>147740.95999999996</v>
      </c>
      <c r="U9" s="544">
        <f>'AO Call 4.1'!AG110</f>
        <v>171068.47999999998</v>
      </c>
      <c r="V9" s="544">
        <f>'AO Call 4.1'!AH110</f>
        <v>139965.12</v>
      </c>
      <c r="W9" s="544">
        <f>'AO Call 4.1'!AI110</f>
        <v>155516.79999999999</v>
      </c>
      <c r="X9" s="544">
        <f>'AO Call 4.1'!AJ110</f>
        <v>155516.79999999999</v>
      </c>
      <c r="Y9" s="544">
        <f>'AO Call 4.1'!AK110</f>
        <v>147740.95999999996</v>
      </c>
      <c r="Z9" s="544">
        <f>'AO Call 4.1'!AL110</f>
        <v>163292.63999999998</v>
      </c>
      <c r="AA9" s="544">
        <f>'AO Call 4.1'!AM110</f>
        <v>147740.95999999996</v>
      </c>
      <c r="AB9" s="544">
        <f>'AO Call 4.1'!AN110</f>
        <v>155516.79999999999</v>
      </c>
      <c r="AC9" s="544">
        <f>'AO Call 4.1'!AO110</f>
        <v>147740.95999999996</v>
      </c>
      <c r="AD9" s="541"/>
      <c r="AE9" s="541"/>
      <c r="AF9" s="541"/>
      <c r="AG9" s="541"/>
      <c r="AH9" s="541"/>
      <c r="AI9" s="541"/>
      <c r="AJ9" s="541"/>
      <c r="AK9" s="541"/>
    </row>
    <row r="10" spans="1:37" x14ac:dyDescent="0.25">
      <c r="A10" s="3" t="s">
        <v>9</v>
      </c>
      <c r="B10" s="542">
        <f>'AO Call 5.1'!M110</f>
        <v>174456.48</v>
      </c>
      <c r="C10" s="542">
        <f>'AO Call 5.1'!N110</f>
        <v>158596.80000000002</v>
      </c>
      <c r="D10" s="542">
        <f>'AO Call 5.1'!O110</f>
        <v>166526.64000000001</v>
      </c>
      <c r="E10" s="542">
        <f>'AO Call 5.1'!P110</f>
        <v>166526.64000000001</v>
      </c>
      <c r="F10" s="545"/>
      <c r="G10" s="539"/>
      <c r="H10" s="539"/>
      <c r="I10" s="539"/>
      <c r="J10" s="539"/>
      <c r="K10" s="539"/>
      <c r="L10" s="539"/>
      <c r="M10" s="539"/>
      <c r="N10" s="540"/>
      <c r="O10" s="540"/>
      <c r="P10" s="540"/>
      <c r="Q10" s="541"/>
      <c r="R10" s="541"/>
      <c r="S10" s="541"/>
      <c r="T10" s="541"/>
      <c r="U10" s="541"/>
      <c r="V10" s="541"/>
      <c r="W10" s="541"/>
      <c r="X10" s="541"/>
      <c r="Y10" s="541"/>
      <c r="Z10" s="541"/>
      <c r="AA10" s="541"/>
      <c r="AB10" s="541"/>
      <c r="AC10" s="541"/>
      <c r="AD10" s="541"/>
      <c r="AE10" s="541"/>
      <c r="AF10" s="541"/>
      <c r="AG10" s="541"/>
      <c r="AH10" s="541"/>
      <c r="AI10" s="541"/>
      <c r="AJ10" s="541"/>
      <c r="AK10" s="541"/>
    </row>
    <row r="11" spans="1:37" ht="15" customHeight="1" x14ac:dyDescent="0.25">
      <c r="A11" s="3" t="s">
        <v>10</v>
      </c>
      <c r="B11" s="542">
        <f>'AO Call 6.1'!N110</f>
        <v>67956.160000000003</v>
      </c>
      <c r="C11" s="542">
        <f>'AO Call 6.1'!O110</f>
        <v>71532.800000000003</v>
      </c>
      <c r="D11" s="542">
        <f>'AO Call 6.1'!P110</f>
        <v>57222.400000000001</v>
      </c>
      <c r="E11" s="542">
        <f>'AO Call 6.1'!Q110</f>
        <v>50064</v>
      </c>
      <c r="F11" s="542">
        <f>'AO Call 6.1'!R110</f>
        <v>50064</v>
      </c>
      <c r="G11" s="542">
        <f>'AO Call 6.1'!S110</f>
        <v>45296</v>
      </c>
      <c r="H11" s="542">
        <f>'AO Call 6.1'!T110</f>
        <v>52448</v>
      </c>
      <c r="I11" s="542">
        <f>'AO Call 6.1'!U110</f>
        <v>42912</v>
      </c>
      <c r="J11" s="542">
        <f>'AO Call 6.1'!V110</f>
        <v>47680</v>
      </c>
      <c r="K11" s="542">
        <f>'AO Call 6.1'!W110</f>
        <v>47680</v>
      </c>
      <c r="L11" s="542">
        <f>'AO Call 6.1'!X110</f>
        <v>45296</v>
      </c>
      <c r="M11" s="542">
        <f>'AO Call 6.1'!Y110</f>
        <v>50064</v>
      </c>
      <c r="N11" s="542">
        <f>'AO Call 6.1'!Z110</f>
        <v>45296</v>
      </c>
      <c r="O11" s="542">
        <f>'AO Call 6.1'!AA110</f>
        <v>47680</v>
      </c>
      <c r="P11" s="542">
        <f>'AO Call 6.1'!AB110</f>
        <v>45296</v>
      </c>
      <c r="Q11" s="542">
        <f>'AO Call 6.1'!AC110</f>
        <v>50064</v>
      </c>
      <c r="R11" s="542">
        <f>'AO Call 6.1'!AD110</f>
        <v>50064</v>
      </c>
      <c r="S11" s="543"/>
      <c r="T11" s="541"/>
      <c r="U11" s="541"/>
      <c r="V11" s="541"/>
      <c r="W11" s="541"/>
      <c r="X11" s="541"/>
      <c r="Y11" s="541"/>
      <c r="Z11" s="541"/>
      <c r="AA11" s="541"/>
      <c r="AB11" s="541"/>
      <c r="AC11" s="541"/>
      <c r="AD11" s="541"/>
      <c r="AE11" s="541"/>
      <c r="AF11" s="541"/>
      <c r="AG11" s="541"/>
      <c r="AH11" s="541"/>
      <c r="AI11" s="541"/>
      <c r="AJ11" s="541"/>
      <c r="AK11" s="541"/>
    </row>
    <row r="12" spans="1:37" ht="15" customHeight="1" x14ac:dyDescent="0.25">
      <c r="A12" s="3" t="s">
        <v>11</v>
      </c>
      <c r="B12" s="542">
        <f>'AO Call 8'!Q129</f>
        <v>14426.199999999999</v>
      </c>
      <c r="C12" s="543"/>
      <c r="D12" s="543"/>
      <c r="E12" s="543"/>
      <c r="F12" s="543"/>
      <c r="G12" s="543"/>
      <c r="H12" s="543"/>
      <c r="I12" s="543"/>
      <c r="J12" s="543"/>
      <c r="K12" s="543"/>
      <c r="L12" s="543"/>
      <c r="M12" s="543"/>
      <c r="N12" s="543"/>
      <c r="O12" s="543"/>
      <c r="P12" s="543"/>
      <c r="Q12" s="541"/>
      <c r="R12" s="541"/>
      <c r="S12" s="541"/>
      <c r="T12" s="541"/>
      <c r="U12" s="541"/>
      <c r="V12" s="541"/>
      <c r="W12" s="541"/>
      <c r="X12" s="541"/>
      <c r="Y12" s="541"/>
      <c r="Z12" s="541"/>
      <c r="AA12" s="541"/>
      <c r="AB12" s="541"/>
      <c r="AC12" s="541"/>
      <c r="AD12" s="541"/>
      <c r="AE12" s="541"/>
      <c r="AF12" s="541"/>
      <c r="AG12" s="541"/>
      <c r="AH12" s="541"/>
      <c r="AI12" s="541"/>
      <c r="AJ12" s="541"/>
      <c r="AK12" s="541"/>
    </row>
    <row r="13" spans="1:37" ht="15" customHeight="1" x14ac:dyDescent="0.25">
      <c r="A13" s="3" t="s">
        <v>12</v>
      </c>
      <c r="B13" s="546"/>
      <c r="C13" s="542">
        <f>'AO Call 8.1'!F129</f>
        <v>11908.800000000001</v>
      </c>
      <c r="D13" s="542">
        <f>'AO Call 8.1'!G129</f>
        <v>11908.800000000001</v>
      </c>
      <c r="E13" s="542">
        <f>'AO Call 8.1'!H129</f>
        <v>11908.800000000001</v>
      </c>
      <c r="F13" s="542">
        <f>'AO Call 8.1'!I129</f>
        <v>11908.800000000001</v>
      </c>
      <c r="G13" s="542">
        <f>'AO Call 8.1'!J129</f>
        <v>11908.800000000001</v>
      </c>
      <c r="H13" s="542">
        <f>'AO Call 8.1'!K129</f>
        <v>11908.800000000001</v>
      </c>
      <c r="I13" s="542">
        <f>'AO Call 8.1'!L129</f>
        <v>11908.800000000001</v>
      </c>
      <c r="J13" s="542">
        <f>'AO Call 8.1'!M129</f>
        <v>11908.800000000001</v>
      </c>
      <c r="K13" s="542">
        <f>'AO Call 8.1'!N129</f>
        <v>11908.800000000001</v>
      </c>
      <c r="L13" s="542">
        <f>'AO Call 8.1'!O129</f>
        <v>11908.800000000001</v>
      </c>
      <c r="M13" s="542">
        <f>'AO Call 8.1'!P129</f>
        <v>11908.800000000001</v>
      </c>
      <c r="N13" s="542">
        <f>'AO Call 8.1'!Q129</f>
        <v>11908.800000000001</v>
      </c>
      <c r="O13" s="544">
        <f>'AO Call 8.1'!R129</f>
        <v>11908.800000000001</v>
      </c>
      <c r="P13" s="544">
        <f>'AO Call 8.1'!S129</f>
        <v>11908.800000000001</v>
      </c>
      <c r="Q13" s="544">
        <f>'AO Call 8.1'!T129</f>
        <v>11908.800000000001</v>
      </c>
      <c r="R13" s="544">
        <f>'AO Call 8.1'!U129</f>
        <v>11908.800000000001</v>
      </c>
      <c r="S13" s="544">
        <f>'AO Call 8.1'!V129</f>
        <v>11908.800000000001</v>
      </c>
      <c r="T13" s="544">
        <f>'AO Call 8.1'!W129</f>
        <v>11908.800000000001</v>
      </c>
      <c r="U13" s="544">
        <f>'AO Call 8.1'!X129</f>
        <v>11908.800000000001</v>
      </c>
      <c r="V13" s="544">
        <f>'AO Call 8.1'!Y129</f>
        <v>11908.800000000001</v>
      </c>
      <c r="W13" s="544">
        <f>'AO Call 8.1'!Z129</f>
        <v>11908.800000000001</v>
      </c>
      <c r="X13" s="544">
        <f>'AO Call 8.1'!AA129</f>
        <v>11908.800000000001</v>
      </c>
      <c r="Y13" s="544">
        <f>'AO Call 8.1'!AB129</f>
        <v>11908.800000000001</v>
      </c>
      <c r="Z13" s="544">
        <f>'AO Call 8.1'!AC129</f>
        <v>11908.800000000001</v>
      </c>
      <c r="AA13" s="544">
        <f>'AO Call 8.1'!AD129</f>
        <v>11908.800000000001</v>
      </c>
      <c r="AB13" s="544">
        <f>'AO Call 8.1'!AE129</f>
        <v>11908.800000000001</v>
      </c>
      <c r="AC13" s="544">
        <f>'AO Call 8.1'!AF129</f>
        <v>11908.800000000001</v>
      </c>
      <c r="AD13" s="544">
        <f>'AO Call 8.1'!AG129</f>
        <v>11908.800000000001</v>
      </c>
      <c r="AE13" s="544">
        <f>'AO Call 8.1'!AH129</f>
        <v>11908.800000000001</v>
      </c>
      <c r="AF13" s="544">
        <f>'AO Call 8.1'!AI129</f>
        <v>11908.800000000001</v>
      </c>
      <c r="AG13" s="544">
        <f>'AO Call 8.1'!AJ129</f>
        <v>11908.800000000001</v>
      </c>
      <c r="AH13" s="544">
        <f>'AO Call 8.1'!AK129</f>
        <v>11908.800000000001</v>
      </c>
      <c r="AI13" s="544">
        <f>'AO Call 8.1'!AL129</f>
        <v>11908.800000000001</v>
      </c>
      <c r="AJ13" s="544">
        <f>'AO Call 8.1'!AM129</f>
        <v>11908.800000000001</v>
      </c>
      <c r="AK13" s="544">
        <f>'AO Call 8.1'!AN129</f>
        <v>11908.800000000001</v>
      </c>
    </row>
    <row r="14" spans="1:37" ht="15" customHeight="1" x14ac:dyDescent="0.25">
      <c r="A14" s="3" t="s">
        <v>13</v>
      </c>
      <c r="B14" s="542">
        <f>'AO Call 10.1'!I109</f>
        <v>39494.399999999994</v>
      </c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3"/>
      <c r="O14" s="543"/>
      <c r="P14" s="543"/>
      <c r="Q14" s="541"/>
      <c r="R14" s="541"/>
      <c r="S14" s="543"/>
      <c r="T14" s="541"/>
      <c r="U14" s="541"/>
      <c r="V14" s="541"/>
      <c r="W14" s="541"/>
      <c r="X14" s="541"/>
      <c r="Y14" s="541"/>
      <c r="Z14" s="541"/>
      <c r="AA14" s="541"/>
      <c r="AB14" s="541"/>
      <c r="AC14" s="541"/>
      <c r="AD14" s="541"/>
      <c r="AE14" s="541"/>
      <c r="AF14" s="541"/>
      <c r="AG14" s="541"/>
      <c r="AH14" s="541"/>
      <c r="AI14" s="541"/>
      <c r="AJ14" s="541"/>
      <c r="AK14" s="541"/>
    </row>
    <row r="15" spans="1:37" ht="15" customHeight="1" x14ac:dyDescent="0.25">
      <c r="A15" s="3" t="s">
        <v>14</v>
      </c>
      <c r="B15" s="542">
        <f>'AO Call 12'!J179</f>
        <v>123431.18000000001</v>
      </c>
      <c r="C15" s="542">
        <f>'AO Call 12'!K179</f>
        <v>11667.48</v>
      </c>
      <c r="D15" s="542">
        <f>'AO Call 12'!L179</f>
        <v>170372.28000000003</v>
      </c>
      <c r="E15" s="542">
        <f>'AO Call 12'!M179</f>
        <v>109435.36000000002</v>
      </c>
      <c r="F15" s="542">
        <f>'AO Call 12'!N179</f>
        <v>125167.68000000002</v>
      </c>
      <c r="G15" s="542">
        <f>'AO Call 12'!O179</f>
        <v>102409.92</v>
      </c>
      <c r="H15" s="542">
        <f>'AO Call 12'!P179</f>
        <v>125167.68000000002</v>
      </c>
      <c r="I15" s="543"/>
      <c r="J15" s="543"/>
      <c r="K15" s="543"/>
      <c r="L15" s="543"/>
      <c r="M15" s="543"/>
      <c r="N15" s="543"/>
      <c r="O15" s="543"/>
      <c r="P15" s="543"/>
      <c r="Q15" s="541"/>
      <c r="R15" s="541"/>
      <c r="S15" s="541"/>
      <c r="T15" s="541"/>
      <c r="U15" s="541"/>
      <c r="V15" s="541"/>
      <c r="W15" s="541"/>
      <c r="X15" s="541"/>
      <c r="Y15" s="541"/>
      <c r="Z15" s="541"/>
      <c r="AA15" s="541"/>
      <c r="AB15" s="541"/>
      <c r="AC15" s="541"/>
      <c r="AD15" s="541"/>
      <c r="AE15" s="541"/>
      <c r="AF15" s="541"/>
      <c r="AG15" s="541"/>
      <c r="AH15" s="541"/>
      <c r="AI15" s="541"/>
      <c r="AJ15" s="541"/>
      <c r="AK15" s="541"/>
    </row>
    <row r="16" spans="1:37" ht="15" customHeight="1" x14ac:dyDescent="0.25">
      <c r="A16" s="3" t="s">
        <v>15</v>
      </c>
      <c r="B16" s="542">
        <f>'AO Call 13'!J110</f>
        <v>92120</v>
      </c>
      <c r="C16" s="542">
        <f>'AO Call 13'!K110</f>
        <v>87514</v>
      </c>
      <c r="D16" s="542">
        <f>'AO Call 13'!L110</f>
        <v>92120</v>
      </c>
      <c r="E16" s="542">
        <f>'AO Call 13'!M110</f>
        <v>96726</v>
      </c>
      <c r="F16" s="542">
        <f>'AO Call 13'!N110</f>
        <v>128066.40000000001</v>
      </c>
      <c r="G16" s="542">
        <f>'AO Call 13'!O110</f>
        <v>148528.80000000002</v>
      </c>
      <c r="H16" s="542">
        <f>'AO Call 13'!P110</f>
        <v>181535.2</v>
      </c>
      <c r="I16" s="542">
        <f>'AO Call 13'!Q110</f>
        <v>173283.6</v>
      </c>
      <c r="J16" s="542">
        <f>'AO Call 13'!R110</f>
        <v>82516</v>
      </c>
      <c r="K16" s="544">
        <f>'AO Call 13'!S110</f>
        <v>208544</v>
      </c>
      <c r="L16" s="544">
        <f>'AO Call 13'!T110</f>
        <v>198116.8</v>
      </c>
      <c r="M16" s="544">
        <f>'AO Call 13'!U110</f>
        <v>198116.8</v>
      </c>
      <c r="N16" s="544">
        <f>'AO Call 13'!V110</f>
        <v>116424</v>
      </c>
      <c r="O16" s="544">
        <f>'AO Call 13'!W110</f>
        <v>110602.8</v>
      </c>
      <c r="P16" s="544">
        <f>'AO Call 13'!X110</f>
        <v>116424</v>
      </c>
      <c r="Q16" s="544">
        <f>'AO Call 13'!Y110</f>
        <v>122245.2</v>
      </c>
      <c r="R16" s="544">
        <f>'AO Call 13'!Z110</f>
        <v>128066.4</v>
      </c>
      <c r="S16" s="544">
        <f>'AO Call 13'!AA110</f>
        <v>104781.60000000002</v>
      </c>
      <c r="T16" s="544">
        <f>'AO Call 13'!AB110</f>
        <v>128066.4</v>
      </c>
      <c r="U16" s="544">
        <f>'AO Call 13'!AC110</f>
        <v>122245.2</v>
      </c>
      <c r="V16" s="544">
        <f>'AO Call 13'!AD110</f>
        <v>98960.4</v>
      </c>
      <c r="W16" s="544">
        <f>'AO Call 13'!AE110</f>
        <v>116424</v>
      </c>
      <c r="X16" s="544">
        <f>'AO Call 13'!AF110</f>
        <v>110602.8</v>
      </c>
      <c r="Y16" s="544">
        <f>'AO Call 13'!AG110</f>
        <v>110602.8</v>
      </c>
      <c r="Z16" s="544">
        <f>'AO Call 13'!AH110</f>
        <v>116424</v>
      </c>
      <c r="AA16" s="544">
        <f>'AO Call 13'!AI110</f>
        <v>110602.8</v>
      </c>
      <c r="AB16" s="544">
        <f>'AO Call 13'!AJ110</f>
        <v>116424</v>
      </c>
      <c r="AC16" s="544">
        <f>'AO Call 13'!AK110</f>
        <v>122245.2</v>
      </c>
      <c r="AD16" s="544">
        <f>'AO Call 13'!AL110</f>
        <v>128066.4</v>
      </c>
      <c r="AE16" s="544">
        <f>'AO Call 13'!AM110</f>
        <v>104781.60000000002</v>
      </c>
      <c r="AF16" s="544">
        <f>'AO Call 13'!AN110</f>
        <v>128066.4</v>
      </c>
      <c r="AG16" s="544">
        <f>'AO Call 13'!AO110</f>
        <v>122245.2</v>
      </c>
      <c r="AH16" s="544">
        <f>'AO Call 13'!AP110</f>
        <v>98960.4</v>
      </c>
      <c r="AI16" s="544">
        <f>'AO Call 13'!AQ110</f>
        <v>116424</v>
      </c>
      <c r="AJ16" s="544">
        <f>'AO Call 13'!AR110</f>
        <v>110602.8</v>
      </c>
      <c r="AK16" s="544">
        <f>'AO Call 13'!AS110</f>
        <v>110602.8</v>
      </c>
    </row>
    <row r="17" spans="1:37" ht="15" customHeight="1" x14ac:dyDescent="0.25">
      <c r="A17" s="3" t="s">
        <v>16</v>
      </c>
      <c r="B17" s="542">
        <f>'AO Call 14'!J169</f>
        <v>162360.80000000002</v>
      </c>
      <c r="C17" s="542">
        <f>'AO Call 14'!K169</f>
        <v>271172.36</v>
      </c>
      <c r="D17" s="542">
        <f>'AO Call 14'!L169</f>
        <v>16860.900000000001</v>
      </c>
      <c r="E17" s="542">
        <f>'AO Call 14'!M169</f>
        <v>16860.900000000001</v>
      </c>
      <c r="F17" s="542">
        <f>'AO Call 14'!N169</f>
        <v>32634</v>
      </c>
      <c r="G17" s="542">
        <f>'AO Call 14'!O169</f>
        <v>40792.5</v>
      </c>
      <c r="H17" s="542">
        <f>'AO Call 14'!P169</f>
        <v>40792.5</v>
      </c>
      <c r="I17" s="543"/>
      <c r="J17" s="543"/>
      <c r="K17" s="543"/>
      <c r="L17" s="543"/>
      <c r="M17" s="543"/>
      <c r="N17" s="543"/>
      <c r="O17" s="543"/>
      <c r="P17" s="543"/>
      <c r="Q17" s="543"/>
      <c r="R17" s="543"/>
      <c r="S17" s="543"/>
      <c r="T17" s="543"/>
      <c r="U17" s="543"/>
      <c r="V17" s="543"/>
      <c r="W17" s="541"/>
      <c r="X17" s="541"/>
      <c r="Y17" s="541"/>
      <c r="Z17" s="541"/>
      <c r="AA17" s="541"/>
      <c r="AB17" s="541"/>
      <c r="AC17" s="541"/>
      <c r="AD17" s="541"/>
      <c r="AE17" s="541"/>
      <c r="AF17" s="541"/>
      <c r="AG17" s="541"/>
      <c r="AH17" s="541"/>
      <c r="AI17" s="541"/>
      <c r="AJ17" s="541"/>
      <c r="AK17" s="541"/>
    </row>
    <row r="18" spans="1:37" ht="15" customHeight="1" x14ac:dyDescent="0.25">
      <c r="A18" s="3" t="s">
        <v>17</v>
      </c>
      <c r="B18" s="542">
        <f>'AO Call 15'!J110</f>
        <v>152105.59999999998</v>
      </c>
      <c r="C18" s="542">
        <f>'AO Call 15'!K110</f>
        <v>139025.28</v>
      </c>
      <c r="D18" s="542">
        <f>'AO Call 15'!L110</f>
        <v>146342.39999999997</v>
      </c>
      <c r="E18" s="542">
        <f>'AO Call 15'!M110</f>
        <v>173827.92</v>
      </c>
      <c r="F18" s="542">
        <f>'AO Call 15'!N110</f>
        <v>182105.44</v>
      </c>
      <c r="G18" s="542">
        <f>'AO Call 15'!O110</f>
        <v>148010.4</v>
      </c>
      <c r="H18" s="542">
        <f>'AO Call 15'!P110</f>
        <v>180901.59999999998</v>
      </c>
      <c r="I18" s="542">
        <f>'AO Call 15'!Q110</f>
        <v>172678.8</v>
      </c>
      <c r="J18" s="542">
        <f>'AO Call 15'!R110</f>
        <v>139787.6</v>
      </c>
      <c r="K18" s="544">
        <f>'AO Call 15'!S110</f>
        <v>165550.39999999997</v>
      </c>
      <c r="L18" s="544">
        <f>'AO Call 15'!T110</f>
        <v>157272.88</v>
      </c>
      <c r="M18" s="544">
        <f>'AO Call 15'!U110</f>
        <v>157272.88</v>
      </c>
      <c r="N18" s="544">
        <f>'AO Call 15'!V110</f>
        <v>165550.39999999997</v>
      </c>
      <c r="O18" s="544">
        <f>'AO Call 15'!W110</f>
        <v>157272.88</v>
      </c>
      <c r="P18" s="544">
        <f>'AO Call 15'!X110</f>
        <v>165550.39999999997</v>
      </c>
      <c r="Q18" s="544">
        <f>'AO Call 15'!Y110</f>
        <v>173827.92</v>
      </c>
      <c r="R18" s="544">
        <f>'AO Call 15'!Z110</f>
        <v>182105.44</v>
      </c>
      <c r="S18" s="544">
        <f>'AO Call 15'!AA110</f>
        <v>148995.36000000002</v>
      </c>
      <c r="T18" s="544">
        <f>'AO Call 15'!AB110</f>
        <v>182105.44</v>
      </c>
      <c r="U18" s="544">
        <f>'AO Call 15'!AC110</f>
        <v>173827.92</v>
      </c>
      <c r="V18" s="544">
        <f>'AO Call 15'!AD110</f>
        <v>140717.84</v>
      </c>
      <c r="W18" s="544">
        <f>'AO Call 15'!AE110</f>
        <v>165550.39999999997</v>
      </c>
      <c r="X18" s="544">
        <f>'AO Call 15'!AF110</f>
        <v>157272.88</v>
      </c>
      <c r="Y18" s="544">
        <f>'AO Call 15'!AG110</f>
        <v>157272.88</v>
      </c>
      <c r="Z18" s="544">
        <f>'AO Call 15'!AH110</f>
        <v>165550.39999999997</v>
      </c>
      <c r="AA18" s="544">
        <f>'AO Call 15'!AI110</f>
        <v>157272.88</v>
      </c>
      <c r="AB18" s="544">
        <f>'AO Call 15'!AJ110</f>
        <v>165550.39999999997</v>
      </c>
      <c r="AC18" s="544">
        <f>'AO Call 15'!AK110</f>
        <v>159710.88</v>
      </c>
      <c r="AD18" s="544">
        <f>'AO Call 15'!AL110</f>
        <v>167316.16</v>
      </c>
      <c r="AE18" s="544">
        <f>'AO Call 15'!AM110</f>
        <v>136895.04000000001</v>
      </c>
      <c r="AF18" s="544">
        <f>'AO Call 15'!AN110</f>
        <v>167316.16</v>
      </c>
      <c r="AG18" s="544">
        <f>'AO Call 15'!AO110</f>
        <v>159710.88</v>
      </c>
      <c r="AH18" s="544">
        <f>'AO Call 15'!AP110</f>
        <v>129289.76</v>
      </c>
      <c r="AI18" s="543"/>
      <c r="AJ18" s="543"/>
      <c r="AK18" s="543"/>
    </row>
    <row r="19" spans="1:37" ht="15" customHeight="1" x14ac:dyDescent="0.25">
      <c r="A19" s="3"/>
      <c r="B19" s="542"/>
      <c r="C19" s="542"/>
      <c r="D19" s="542"/>
      <c r="E19" s="542"/>
      <c r="F19" s="542"/>
      <c r="G19" s="542"/>
      <c r="H19" s="542"/>
      <c r="I19" s="542"/>
      <c r="J19" s="542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  <c r="AD19" s="544"/>
      <c r="AE19" s="544"/>
      <c r="AF19" s="544"/>
      <c r="AG19" s="544"/>
      <c r="AH19" s="544"/>
      <c r="AI19" s="543"/>
      <c r="AJ19" s="543"/>
      <c r="AK19" s="543"/>
    </row>
    <row r="20" spans="1:37" ht="15" customHeight="1" x14ac:dyDescent="0.25">
      <c r="A20" s="547" t="s">
        <v>18</v>
      </c>
      <c r="B20" s="542"/>
      <c r="C20" s="542"/>
      <c r="D20" s="542"/>
      <c r="E20" s="542"/>
      <c r="F20" s="548">
        <v>574793.48</v>
      </c>
      <c r="G20" s="548">
        <v>574793.48</v>
      </c>
      <c r="H20" s="548">
        <v>574793.48</v>
      </c>
      <c r="I20" s="548">
        <v>574793.48</v>
      </c>
      <c r="J20" s="548">
        <v>574793.48</v>
      </c>
      <c r="K20" s="548">
        <v>574793.48</v>
      </c>
      <c r="L20" s="548">
        <v>574793.48</v>
      </c>
      <c r="M20" s="548">
        <v>574793.48</v>
      </c>
      <c r="N20" s="548">
        <v>574793.48</v>
      </c>
      <c r="O20" s="548">
        <v>574793.48</v>
      </c>
      <c r="P20" s="548">
        <v>574793.48</v>
      </c>
      <c r="Q20" s="548">
        <v>574793.48</v>
      </c>
      <c r="R20" s="544">
        <v>589152.68000000005</v>
      </c>
      <c r="S20" s="544">
        <v>589152.68000000005</v>
      </c>
      <c r="T20" s="544">
        <v>589152.68000000005</v>
      </c>
      <c r="U20" s="544">
        <v>589152.68000000005</v>
      </c>
      <c r="V20" s="544">
        <v>589152.68000000005</v>
      </c>
      <c r="W20" s="544">
        <v>589152.68000000005</v>
      </c>
      <c r="X20" s="544">
        <v>589152.68000000005</v>
      </c>
      <c r="Y20" s="544">
        <v>589152.68000000005</v>
      </c>
      <c r="Z20" s="544">
        <v>589152.68000000005</v>
      </c>
      <c r="AA20" s="544">
        <v>589152.68000000005</v>
      </c>
      <c r="AB20" s="544">
        <v>589152.68000000005</v>
      </c>
      <c r="AC20" s="544">
        <v>589152.68000000005</v>
      </c>
      <c r="AD20" s="544">
        <v>603882.48</v>
      </c>
      <c r="AE20" s="544">
        <v>603882.48</v>
      </c>
      <c r="AF20" s="544">
        <v>603882.48</v>
      </c>
      <c r="AG20" s="544">
        <v>603882.48</v>
      </c>
      <c r="AH20" s="544">
        <v>603882.48</v>
      </c>
      <c r="AI20" s="544">
        <v>603882.48</v>
      </c>
      <c r="AJ20" s="544">
        <v>603882.48</v>
      </c>
      <c r="AK20" s="544">
        <v>603882.48</v>
      </c>
    </row>
    <row r="21" spans="1:37" ht="15" customHeight="1" x14ac:dyDescent="0.25">
      <c r="A21" s="3"/>
      <c r="B21" s="542"/>
      <c r="C21" s="542"/>
      <c r="D21" s="542"/>
      <c r="E21" s="542"/>
      <c r="F21" s="542"/>
      <c r="G21" s="542"/>
      <c r="H21" s="542"/>
      <c r="I21" s="542"/>
      <c r="J21" s="542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  <c r="AD21" s="544"/>
      <c r="AE21" s="544"/>
      <c r="AF21" s="544"/>
      <c r="AG21" s="544"/>
      <c r="AH21" s="544"/>
      <c r="AI21" s="543"/>
      <c r="AJ21" s="543"/>
      <c r="AK21" s="543"/>
    </row>
    <row r="22" spans="1:37" x14ac:dyDescent="0.25">
      <c r="A22" s="549" t="s">
        <v>19</v>
      </c>
      <c r="B22" s="550"/>
      <c r="C22" s="550"/>
      <c r="D22" s="550"/>
      <c r="E22" s="550"/>
      <c r="F22" s="550"/>
      <c r="G22" s="550"/>
      <c r="H22" s="550"/>
      <c r="I22" s="550"/>
      <c r="J22" s="550"/>
      <c r="K22" s="550"/>
      <c r="L22" s="550"/>
      <c r="M22" s="550"/>
      <c r="N22" s="550"/>
      <c r="O22" s="550"/>
      <c r="P22" s="550"/>
      <c r="Q22" s="550"/>
      <c r="R22" s="550"/>
      <c r="S22" s="550"/>
      <c r="T22" s="550"/>
      <c r="U22" s="550"/>
      <c r="V22" s="550"/>
      <c r="W22" s="550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50"/>
      <c r="AI22" s="550"/>
      <c r="AJ22" s="550"/>
      <c r="AK22" s="550"/>
    </row>
    <row r="23" spans="1:37" x14ac:dyDescent="0.25">
      <c r="A23" s="3" t="s">
        <v>20</v>
      </c>
      <c r="B23" s="542">
        <f>IAE!E76</f>
        <v>91915</v>
      </c>
      <c r="C23" s="542">
        <f>IAE!F76</f>
        <v>91915</v>
      </c>
      <c r="D23" s="542">
        <f>IAE!G76</f>
        <v>91915</v>
      </c>
      <c r="E23" s="542">
        <f>IAE!H76</f>
        <v>91915</v>
      </c>
      <c r="F23" s="542">
        <f>IAE!I76</f>
        <v>91915</v>
      </c>
      <c r="G23" s="542">
        <f>IAE!J76</f>
        <v>91915</v>
      </c>
      <c r="H23" s="542">
        <f>IAE!K76</f>
        <v>91915</v>
      </c>
      <c r="I23" s="542">
        <f>IAE!L76</f>
        <v>91915</v>
      </c>
      <c r="J23" s="542">
        <f>IAE!M76</f>
        <v>91915</v>
      </c>
      <c r="K23" s="543"/>
      <c r="L23" s="546"/>
      <c r="M23" s="546"/>
      <c r="N23" s="546"/>
      <c r="O23" s="546"/>
      <c r="P23" s="541"/>
      <c r="Q23" s="541"/>
      <c r="R23" s="541"/>
      <c r="S23" s="541"/>
      <c r="T23" s="541"/>
      <c r="U23" s="541"/>
      <c r="V23" s="541"/>
      <c r="W23" s="541"/>
      <c r="X23" s="541"/>
      <c r="Y23" s="541"/>
      <c r="Z23" s="541"/>
      <c r="AA23" s="541"/>
      <c r="AB23" s="541"/>
      <c r="AC23" s="541"/>
      <c r="AD23" s="541"/>
      <c r="AE23" s="541"/>
      <c r="AF23" s="541"/>
      <c r="AG23" s="541"/>
      <c r="AH23" s="541"/>
      <c r="AI23" s="541"/>
      <c r="AJ23" s="541"/>
      <c r="AK23" s="541"/>
    </row>
    <row r="24" spans="1:37" x14ac:dyDescent="0.25">
      <c r="A24" s="3" t="s">
        <v>21</v>
      </c>
      <c r="B24" s="542">
        <f>ODOS!E91</f>
        <v>233670.39999999999</v>
      </c>
      <c r="C24" s="542">
        <f>ODOS!F91</f>
        <v>0</v>
      </c>
      <c r="D24" s="542">
        <f>ODOS!G91</f>
        <v>0</v>
      </c>
      <c r="E24" s="542">
        <f>ODOS!H91</f>
        <v>0</v>
      </c>
      <c r="F24" s="542">
        <f>ODOS!I91</f>
        <v>0</v>
      </c>
      <c r="G24" s="542">
        <f>ODOS!J91</f>
        <v>0</v>
      </c>
      <c r="H24" s="542">
        <f>ODOS!K91</f>
        <v>0</v>
      </c>
      <c r="I24" s="543"/>
      <c r="J24" s="543"/>
      <c r="K24" s="543"/>
      <c r="L24" s="543"/>
      <c r="M24" s="543"/>
      <c r="N24" s="546"/>
      <c r="O24" s="546"/>
      <c r="P24" s="541"/>
      <c r="Q24" s="541"/>
      <c r="R24" s="541"/>
      <c r="S24" s="541"/>
      <c r="T24" s="541"/>
      <c r="U24" s="541"/>
      <c r="V24" s="541"/>
      <c r="W24" s="541"/>
      <c r="X24" s="541"/>
      <c r="Y24" s="541"/>
      <c r="Z24" s="541"/>
      <c r="AA24" s="541"/>
      <c r="AB24" s="541"/>
      <c r="AC24" s="541"/>
      <c r="AD24" s="541"/>
      <c r="AE24" s="541"/>
      <c r="AF24" s="541"/>
      <c r="AG24" s="541"/>
      <c r="AH24" s="541"/>
      <c r="AI24" s="541"/>
      <c r="AJ24" s="541"/>
      <c r="AK24" s="541"/>
    </row>
    <row r="25" spans="1:37" x14ac:dyDescent="0.25">
      <c r="A25" s="3" t="s">
        <v>22</v>
      </c>
      <c r="B25" s="542">
        <v>14496</v>
      </c>
      <c r="C25" s="542">
        <v>14496</v>
      </c>
      <c r="D25" s="542">
        <v>17504.73</v>
      </c>
      <c r="E25" s="542">
        <v>14496</v>
      </c>
      <c r="F25" s="542">
        <v>14496</v>
      </c>
      <c r="G25" s="542">
        <v>17504.73</v>
      </c>
      <c r="H25" s="542">
        <v>14496</v>
      </c>
      <c r="I25" s="542">
        <v>14496</v>
      </c>
      <c r="J25" s="542">
        <v>17504.73</v>
      </c>
      <c r="K25" s="542">
        <v>14496</v>
      </c>
      <c r="L25" s="542">
        <v>14496</v>
      </c>
      <c r="M25" s="542">
        <v>17504.73</v>
      </c>
      <c r="N25" s="546"/>
      <c r="O25" s="546"/>
      <c r="P25" s="541"/>
      <c r="Q25" s="541"/>
      <c r="R25" s="541"/>
      <c r="S25" s="541"/>
      <c r="T25" s="541"/>
      <c r="U25" s="541"/>
      <c r="V25" s="541"/>
      <c r="W25" s="541"/>
      <c r="X25" s="541"/>
      <c r="Y25" s="541"/>
      <c r="Z25" s="541"/>
      <c r="AA25" s="541"/>
      <c r="AB25" s="541"/>
      <c r="AC25" s="541"/>
      <c r="AD25" s="541"/>
      <c r="AE25" s="541"/>
      <c r="AF25" s="541"/>
      <c r="AG25" s="541"/>
      <c r="AH25" s="541"/>
      <c r="AI25" s="541"/>
      <c r="AJ25" s="541"/>
      <c r="AK25" s="541"/>
    </row>
    <row r="26" spans="1:37" x14ac:dyDescent="0.25">
      <c r="A26" s="3" t="s">
        <v>23</v>
      </c>
      <c r="B26" s="542">
        <f>FEMA!E91</f>
        <v>70160</v>
      </c>
      <c r="C26" s="542">
        <f>FEMA!F91</f>
        <v>63144</v>
      </c>
      <c r="D26" s="542">
        <f>FEMA!G91</f>
        <v>70160</v>
      </c>
      <c r="E26" s="542">
        <f>FEMA!H91</f>
        <v>73668</v>
      </c>
      <c r="F26" s="542">
        <f>FEMA!I91</f>
        <v>70160</v>
      </c>
      <c r="G26" s="542">
        <f>FEMA!J91</f>
        <v>66652</v>
      </c>
      <c r="H26" s="551"/>
      <c r="I26" s="551"/>
      <c r="J26" s="551"/>
      <c r="K26" s="551"/>
      <c r="L26" s="551"/>
      <c r="M26" s="551"/>
      <c r="N26" s="546"/>
      <c r="O26" s="546"/>
      <c r="P26" s="541"/>
      <c r="Q26" s="541"/>
      <c r="R26" s="541"/>
      <c r="S26" s="541"/>
      <c r="T26" s="541"/>
      <c r="U26" s="541"/>
      <c r="V26" s="541"/>
      <c r="W26" s="541"/>
      <c r="X26" s="541"/>
      <c r="Y26" s="541"/>
      <c r="Z26" s="541"/>
      <c r="AA26" s="541"/>
      <c r="AB26" s="541"/>
      <c r="AC26" s="541"/>
      <c r="AD26" s="541"/>
      <c r="AE26" s="541"/>
      <c r="AF26" s="541"/>
      <c r="AG26" s="541"/>
      <c r="AH26" s="541"/>
      <c r="AI26" s="541"/>
      <c r="AJ26" s="541"/>
      <c r="AK26" s="541"/>
    </row>
    <row r="27" spans="1:37" x14ac:dyDescent="0.25">
      <c r="A27" s="3" t="s">
        <v>24</v>
      </c>
      <c r="B27" s="542">
        <v>121462.58</v>
      </c>
      <c r="C27" s="542">
        <v>121462.58</v>
      </c>
      <c r="D27" s="542">
        <v>121462.58</v>
      </c>
      <c r="E27" s="542">
        <v>121462.58</v>
      </c>
      <c r="F27" s="542">
        <v>121462.58</v>
      </c>
      <c r="G27" s="542">
        <v>121462.58</v>
      </c>
      <c r="H27" s="542">
        <v>121462.58</v>
      </c>
      <c r="I27" s="542">
        <v>121462.58</v>
      </c>
      <c r="J27" s="542">
        <v>121462.58</v>
      </c>
      <c r="K27" s="544">
        <v>124907.22</v>
      </c>
      <c r="L27" s="544">
        <v>124907.22</v>
      </c>
      <c r="M27" s="544">
        <v>124907.22</v>
      </c>
      <c r="N27" s="544">
        <v>124907.22</v>
      </c>
      <c r="O27" s="544">
        <v>124907.22</v>
      </c>
      <c r="P27" s="544">
        <v>124907.22</v>
      </c>
      <c r="Q27" s="544">
        <v>124907.22</v>
      </c>
      <c r="R27" s="544">
        <v>124907.22</v>
      </c>
      <c r="S27" s="544">
        <v>124907.22</v>
      </c>
      <c r="T27" s="544">
        <v>124907.22</v>
      </c>
      <c r="U27" s="544">
        <v>124907.22</v>
      </c>
      <c r="V27" s="544">
        <v>124907.22</v>
      </c>
      <c r="W27" s="544">
        <v>128607.05</v>
      </c>
      <c r="X27" s="544">
        <v>128607.05</v>
      </c>
      <c r="Y27" s="544">
        <v>128607.05</v>
      </c>
      <c r="Z27" s="544">
        <v>128607.05</v>
      </c>
      <c r="AA27" s="544">
        <v>128607.05</v>
      </c>
      <c r="AB27" s="544">
        <v>128607.05</v>
      </c>
      <c r="AC27" s="544">
        <v>128607.05</v>
      </c>
      <c r="AD27" s="544">
        <v>128607.05</v>
      </c>
      <c r="AE27" s="544">
        <v>128607.05</v>
      </c>
      <c r="AF27" s="544">
        <v>128607.05</v>
      </c>
      <c r="AG27" s="544">
        <v>128607.05</v>
      </c>
      <c r="AH27" s="544">
        <v>128607.05</v>
      </c>
      <c r="AI27" s="541"/>
      <c r="AJ27" s="541"/>
      <c r="AK27" s="541"/>
    </row>
    <row r="28" spans="1:37" x14ac:dyDescent="0.25">
      <c r="A28" s="547" t="s">
        <v>25</v>
      </c>
      <c r="B28" s="542"/>
      <c r="C28" s="542"/>
      <c r="D28" s="542"/>
      <c r="E28" s="542"/>
      <c r="F28" s="542"/>
      <c r="G28" s="542"/>
      <c r="H28" s="552">
        <f t="shared" ref="H28:S28" si="0">95*160*30</f>
        <v>456000</v>
      </c>
      <c r="I28" s="552">
        <f t="shared" si="0"/>
        <v>456000</v>
      </c>
      <c r="J28" s="552">
        <f t="shared" si="0"/>
        <v>456000</v>
      </c>
      <c r="K28" s="552">
        <f t="shared" si="0"/>
        <v>456000</v>
      </c>
      <c r="L28" s="552">
        <f t="shared" si="0"/>
        <v>456000</v>
      </c>
      <c r="M28" s="552">
        <f t="shared" si="0"/>
        <v>456000</v>
      </c>
      <c r="N28" s="552">
        <f t="shared" si="0"/>
        <v>456000</v>
      </c>
      <c r="O28" s="552">
        <f t="shared" si="0"/>
        <v>456000</v>
      </c>
      <c r="P28" s="552">
        <f t="shared" si="0"/>
        <v>456000</v>
      </c>
      <c r="Q28" s="552">
        <f t="shared" si="0"/>
        <v>456000</v>
      </c>
      <c r="R28" s="552">
        <f t="shared" si="0"/>
        <v>456000</v>
      </c>
      <c r="S28" s="552">
        <f t="shared" si="0"/>
        <v>456000</v>
      </c>
      <c r="T28" s="544">
        <f t="shared" ref="T28:AE28" si="1">97.38*160*30</f>
        <v>467424</v>
      </c>
      <c r="U28" s="544">
        <f t="shared" si="1"/>
        <v>467424</v>
      </c>
      <c r="V28" s="544">
        <f t="shared" si="1"/>
        <v>467424</v>
      </c>
      <c r="W28" s="544">
        <f t="shared" si="1"/>
        <v>467424</v>
      </c>
      <c r="X28" s="544">
        <f t="shared" si="1"/>
        <v>467424</v>
      </c>
      <c r="Y28" s="544">
        <f t="shared" si="1"/>
        <v>467424</v>
      </c>
      <c r="Z28" s="544">
        <f t="shared" si="1"/>
        <v>467424</v>
      </c>
      <c r="AA28" s="544">
        <f t="shared" si="1"/>
        <v>467424</v>
      </c>
      <c r="AB28" s="544">
        <f t="shared" si="1"/>
        <v>467424</v>
      </c>
      <c r="AC28" s="544">
        <f t="shared" si="1"/>
        <v>467424</v>
      </c>
      <c r="AD28" s="544">
        <f t="shared" si="1"/>
        <v>467424</v>
      </c>
      <c r="AE28" s="544">
        <f t="shared" si="1"/>
        <v>467424</v>
      </c>
      <c r="AF28" s="544">
        <f t="shared" ref="AF28:AK28" si="2">99.81*160*30</f>
        <v>479088</v>
      </c>
      <c r="AG28" s="544">
        <f t="shared" si="2"/>
        <v>479088</v>
      </c>
      <c r="AH28" s="544">
        <f t="shared" si="2"/>
        <v>479088</v>
      </c>
      <c r="AI28" s="544">
        <f t="shared" si="2"/>
        <v>479088</v>
      </c>
      <c r="AJ28" s="544">
        <f t="shared" si="2"/>
        <v>479088</v>
      </c>
      <c r="AK28" s="544">
        <f t="shared" si="2"/>
        <v>479088</v>
      </c>
    </row>
    <row r="29" spans="1:37" x14ac:dyDescent="0.25">
      <c r="A29" s="3"/>
      <c r="B29" s="542"/>
      <c r="C29" s="542"/>
      <c r="D29" s="542"/>
      <c r="E29" s="542"/>
      <c r="F29" s="542"/>
      <c r="G29" s="542"/>
      <c r="H29" s="551"/>
      <c r="I29" s="551"/>
      <c r="J29" s="551"/>
      <c r="K29" s="551"/>
      <c r="L29" s="551"/>
      <c r="M29" s="551"/>
      <c r="N29" s="546"/>
      <c r="O29" s="546"/>
      <c r="P29" s="541"/>
      <c r="Q29" s="541"/>
      <c r="R29" s="541"/>
      <c r="S29" s="541"/>
      <c r="T29" s="541"/>
      <c r="U29" s="541"/>
      <c r="V29" s="541"/>
      <c r="W29" s="541"/>
      <c r="X29" s="541"/>
      <c r="Y29" s="541"/>
      <c r="Z29" s="541"/>
      <c r="AA29" s="541"/>
      <c r="AB29" s="541"/>
      <c r="AC29" s="541"/>
      <c r="AD29" s="541"/>
      <c r="AE29" s="541"/>
      <c r="AF29" s="541"/>
      <c r="AG29" s="541"/>
      <c r="AH29" s="541"/>
      <c r="AI29" s="541"/>
      <c r="AJ29" s="541"/>
      <c r="AK29" s="541"/>
    </row>
    <row r="30" spans="1:37" x14ac:dyDescent="0.25">
      <c r="A30" s="553" t="s">
        <v>26</v>
      </c>
      <c r="B30" s="554"/>
      <c r="C30" s="554"/>
      <c r="D30" s="554"/>
      <c r="E30" s="554"/>
      <c r="F30" s="554"/>
      <c r="G30" s="554"/>
      <c r="H30" s="554"/>
      <c r="I30" s="554"/>
      <c r="J30" s="554"/>
      <c r="K30" s="554"/>
      <c r="L30" s="554"/>
      <c r="M30" s="554"/>
      <c r="N30" s="554"/>
      <c r="O30" s="554"/>
      <c r="P30" s="554"/>
      <c r="Q30" s="554"/>
      <c r="R30" s="554"/>
      <c r="S30" s="554"/>
      <c r="T30" s="554"/>
      <c r="U30" s="554"/>
      <c r="V30" s="554"/>
      <c r="W30" s="554"/>
      <c r="X30" s="554"/>
      <c r="Y30" s="554"/>
      <c r="Z30" s="554"/>
      <c r="AA30" s="554"/>
      <c r="AB30" s="554"/>
      <c r="AC30" s="554"/>
      <c r="AD30" s="554"/>
      <c r="AE30" s="554"/>
      <c r="AF30" s="554"/>
      <c r="AG30" s="554"/>
      <c r="AH30" s="554"/>
      <c r="AI30" s="554"/>
      <c r="AJ30" s="554"/>
      <c r="AK30" s="554"/>
    </row>
    <row r="31" spans="1:37" x14ac:dyDescent="0.25">
      <c r="A31" s="555" t="s">
        <v>0</v>
      </c>
      <c r="B31" s="604">
        <v>2025</v>
      </c>
      <c r="C31" s="604"/>
      <c r="D31" s="604"/>
      <c r="E31" s="604"/>
      <c r="F31" s="604"/>
      <c r="G31" s="604"/>
      <c r="H31" s="604"/>
      <c r="I31" s="604"/>
      <c r="J31" s="604"/>
      <c r="K31" s="604"/>
      <c r="L31" s="604"/>
      <c r="M31" s="604"/>
      <c r="N31" s="604">
        <v>2026</v>
      </c>
      <c r="O31" s="604"/>
      <c r="P31" s="604"/>
      <c r="Q31" s="604"/>
      <c r="R31" s="604"/>
      <c r="S31" s="604"/>
      <c r="T31" s="604"/>
      <c r="U31" s="604"/>
      <c r="V31" s="604"/>
      <c r="W31" s="604"/>
      <c r="X31" s="604"/>
      <c r="Y31" s="604"/>
      <c r="Z31" s="604">
        <v>2027</v>
      </c>
      <c r="AA31" s="604"/>
      <c r="AB31" s="604"/>
      <c r="AC31" s="604"/>
      <c r="AD31" s="604"/>
      <c r="AE31" s="604"/>
      <c r="AF31" s="604"/>
      <c r="AG31" s="604"/>
      <c r="AH31" s="604"/>
      <c r="AI31" s="604"/>
      <c r="AJ31" s="604"/>
      <c r="AK31" s="604"/>
    </row>
    <row r="32" spans="1:37" s="172" customFormat="1" x14ac:dyDescent="0.25">
      <c r="A32" s="560" t="s">
        <v>1</v>
      </c>
      <c r="B32" s="560">
        <v>1</v>
      </c>
      <c r="C32" s="560">
        <v>2</v>
      </c>
      <c r="D32" s="560">
        <v>3</v>
      </c>
      <c r="E32" s="560">
        <v>4</v>
      </c>
      <c r="F32" s="560">
        <v>5</v>
      </c>
      <c r="G32" s="560">
        <v>6</v>
      </c>
      <c r="H32" s="560">
        <v>7</v>
      </c>
      <c r="I32" s="560">
        <v>8</v>
      </c>
      <c r="J32" s="560">
        <v>9</v>
      </c>
      <c r="K32" s="560">
        <v>10</v>
      </c>
      <c r="L32" s="560">
        <v>11</v>
      </c>
      <c r="M32" s="560">
        <v>12</v>
      </c>
      <c r="N32" s="560">
        <v>1</v>
      </c>
      <c r="O32" s="560">
        <v>2</v>
      </c>
      <c r="P32" s="560">
        <v>3</v>
      </c>
      <c r="Q32" s="560">
        <v>4</v>
      </c>
      <c r="R32" s="560">
        <v>5</v>
      </c>
      <c r="S32" s="560">
        <v>6</v>
      </c>
      <c r="T32" s="560">
        <v>7</v>
      </c>
      <c r="U32" s="560">
        <v>8</v>
      </c>
      <c r="V32" s="560">
        <v>9</v>
      </c>
      <c r="W32" s="560">
        <v>10</v>
      </c>
      <c r="X32" s="560">
        <v>11</v>
      </c>
      <c r="Y32" s="560">
        <v>12</v>
      </c>
      <c r="Z32" s="560">
        <v>1</v>
      </c>
      <c r="AA32" s="560">
        <v>2</v>
      </c>
      <c r="AB32" s="560">
        <v>3</v>
      </c>
      <c r="AC32" s="560">
        <v>4</v>
      </c>
      <c r="AD32" s="560">
        <v>5</v>
      </c>
      <c r="AE32" s="560">
        <v>6</v>
      </c>
      <c r="AF32" s="560">
        <v>7</v>
      </c>
      <c r="AG32" s="560">
        <v>8</v>
      </c>
      <c r="AH32" s="560">
        <v>9</v>
      </c>
      <c r="AI32" s="560">
        <v>10</v>
      </c>
      <c r="AJ32" s="560">
        <v>11</v>
      </c>
      <c r="AK32" s="560">
        <v>12</v>
      </c>
    </row>
    <row r="33" spans="1:37" x14ac:dyDescent="0.25">
      <c r="A33" s="3" t="s">
        <v>27</v>
      </c>
      <c r="B33" s="542">
        <f t="shared" ref="B33:AK33" si="3">SUM(B4:B22)+SUM(B23:B29)</f>
        <v>2385199.9933333332</v>
      </c>
      <c r="C33" s="542">
        <f t="shared" si="3"/>
        <v>2033374.6933333331</v>
      </c>
      <c r="D33" s="542">
        <f t="shared" si="3"/>
        <v>1566501.8833333333</v>
      </c>
      <c r="E33" s="542">
        <f t="shared" si="3"/>
        <v>1523221.5133333334</v>
      </c>
      <c r="F33" s="542">
        <f t="shared" si="3"/>
        <v>2014655.3733333335</v>
      </c>
      <c r="G33" s="542">
        <f t="shared" si="3"/>
        <v>1965789.8033333335</v>
      </c>
      <c r="H33" s="542">
        <f t="shared" si="3"/>
        <v>2450498.3533333335</v>
      </c>
      <c r="I33" s="542">
        <f t="shared" si="3"/>
        <v>2160392.71</v>
      </c>
      <c r="J33" s="542">
        <f t="shared" si="3"/>
        <v>1980325.88</v>
      </c>
      <c r="K33" s="542">
        <f t="shared" si="3"/>
        <v>2025413.42</v>
      </c>
      <c r="L33" s="542">
        <f t="shared" si="3"/>
        <v>2004324.7</v>
      </c>
      <c r="M33" s="542">
        <f t="shared" si="3"/>
        <v>2004325.59</v>
      </c>
      <c r="N33" s="542">
        <f t="shared" si="3"/>
        <v>1924189.2599999998</v>
      </c>
      <c r="O33" s="542">
        <f t="shared" si="3"/>
        <v>1896922.86</v>
      </c>
      <c r="P33" s="542">
        <f t="shared" si="3"/>
        <v>1916413.42</v>
      </c>
      <c r="Q33" s="542">
        <f t="shared" si="3"/>
        <v>1927504.3</v>
      </c>
      <c r="R33" s="542">
        <f t="shared" si="3"/>
        <v>1971513.9000000001</v>
      </c>
      <c r="S33" s="542">
        <f t="shared" si="3"/>
        <v>1865055.02</v>
      </c>
      <c r="T33" s="542">
        <f t="shared" si="3"/>
        <v>1917322.22</v>
      </c>
      <c r="U33" s="542">
        <f t="shared" si="3"/>
        <v>1926551.02</v>
      </c>
      <c r="V33" s="542">
        <f t="shared" si="3"/>
        <v>1839052.78</v>
      </c>
      <c r="W33" s="542">
        <f t="shared" si="3"/>
        <v>1634583.73</v>
      </c>
      <c r="X33" s="542">
        <f t="shared" si="3"/>
        <v>1620485.01</v>
      </c>
      <c r="Y33" s="542">
        <f t="shared" si="3"/>
        <v>1612709.17</v>
      </c>
      <c r="Z33" s="542">
        <f t="shared" si="3"/>
        <v>1642359.57</v>
      </c>
      <c r="AA33" s="542">
        <f t="shared" si="3"/>
        <v>1612709.17</v>
      </c>
      <c r="AB33" s="542">
        <f t="shared" si="3"/>
        <v>1634583.73</v>
      </c>
      <c r="AC33" s="542">
        <f t="shared" si="3"/>
        <v>1626789.57</v>
      </c>
      <c r="AD33" s="542">
        <f t="shared" si="3"/>
        <v>1507204.8900000001</v>
      </c>
      <c r="AE33" s="542">
        <f t="shared" si="3"/>
        <v>1453498.9700000002</v>
      </c>
      <c r="AF33" s="542">
        <f t="shared" si="3"/>
        <v>1518868.8900000001</v>
      </c>
      <c r="AG33" s="542">
        <f t="shared" si="3"/>
        <v>1505442.4100000001</v>
      </c>
      <c r="AH33" s="542">
        <f t="shared" si="3"/>
        <v>1451736.49</v>
      </c>
      <c r="AI33" s="542">
        <f t="shared" si="3"/>
        <v>1211303.28</v>
      </c>
      <c r="AJ33" s="542">
        <f t="shared" si="3"/>
        <v>1205482.08</v>
      </c>
      <c r="AK33" s="542">
        <f t="shared" si="3"/>
        <v>1205482.08</v>
      </c>
    </row>
    <row r="35" spans="1:37" x14ac:dyDescent="0.25">
      <c r="K35" s="556" t="s">
        <v>28</v>
      </c>
      <c r="L35" s="556"/>
      <c r="M35" s="556"/>
    </row>
    <row r="36" spans="1:37" x14ac:dyDescent="0.25">
      <c r="B36" s="557" t="s">
        <v>29</v>
      </c>
      <c r="C36" s="558">
        <f>SUM(B33:AK33)</f>
        <v>63741787.733333342</v>
      </c>
      <c r="L36" s="196" t="s">
        <v>30</v>
      </c>
      <c r="M36" s="183">
        <f>SUM(B4:M21)</f>
        <v>18249302.713333342</v>
      </c>
    </row>
    <row r="37" spans="1:37" x14ac:dyDescent="0.25">
      <c r="B37" s="183"/>
      <c r="L37" s="196" t="s">
        <v>31</v>
      </c>
      <c r="M37" s="183">
        <f>SUM(B23:M29)</f>
        <v>5864721.2000000011</v>
      </c>
      <c r="N37" s="183"/>
    </row>
    <row r="38" spans="1:37" x14ac:dyDescent="0.25">
      <c r="D38" s="559"/>
      <c r="M38" s="183">
        <f>SUM(M36:M37)</f>
        <v>24114023.913333341</v>
      </c>
      <c r="AE38" s="171">
        <v>95</v>
      </c>
    </row>
    <row r="39" spans="1:37" x14ac:dyDescent="0.25">
      <c r="AE39" s="171">
        <f>AE38*1.025</f>
        <v>97.374999999999986</v>
      </c>
    </row>
    <row r="40" spans="1:37" x14ac:dyDescent="0.25">
      <c r="B40" s="559"/>
      <c r="D40" s="559"/>
      <c r="AE40" s="171">
        <f>AE39*1.025</f>
        <v>99.809374999999974</v>
      </c>
    </row>
    <row r="41" spans="1:37" x14ac:dyDescent="0.25">
      <c r="B41" s="183"/>
    </row>
  </sheetData>
  <mergeCells count="6">
    <mergeCell ref="N1:Y1"/>
    <mergeCell ref="Z1:AK1"/>
    <mergeCell ref="B31:M31"/>
    <mergeCell ref="N31:Y31"/>
    <mergeCell ref="Z31:AK31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660-3119-45B8-B4FD-17F46D98E46F}">
  <sheetPr>
    <tabColor rgb="FFFF0000"/>
  </sheetPr>
  <dimension ref="A1:AZ180"/>
  <sheetViews>
    <sheetView zoomScaleNormal="100" workbookViewId="0">
      <pane xSplit="1" ySplit="3" topLeftCell="O4" activePane="bottomRight" state="frozen"/>
      <selection pane="topRight" activeCell="B1" sqref="B1"/>
      <selection pane="bottomLeft" activeCell="A4" sqref="A4"/>
      <selection pane="bottomRight" activeCell="A124" sqref="A124:XFD124"/>
    </sheetView>
  </sheetViews>
  <sheetFormatPr defaultRowHeight="15" x14ac:dyDescent="0.25"/>
  <cols>
    <col min="1" max="1" width="13.28515625" bestFit="1" customWidth="1"/>
    <col min="2" max="2" width="10.28515625" customWidth="1"/>
    <col min="3" max="4" width="11.28515625" customWidth="1"/>
    <col min="5" max="5" width="12.7109375" customWidth="1"/>
    <col min="6" max="6" width="13.28515625" customWidth="1"/>
    <col min="7" max="16" width="12.7109375" customWidth="1"/>
    <col min="17" max="17" width="13.7109375" customWidth="1"/>
    <col min="18" max="28" width="12.7109375" customWidth="1"/>
    <col min="29" max="29" width="14.7109375" customWidth="1"/>
    <col min="30" max="34" width="13.28515625" bestFit="1" customWidth="1"/>
    <col min="35" max="39" width="12.7109375" customWidth="1"/>
    <col min="40" max="40" width="18.140625" bestFit="1" customWidth="1"/>
    <col min="41" max="41" width="13.85546875" bestFit="1" customWidth="1"/>
    <col min="42" max="42" width="20" bestFit="1" customWidth="1"/>
    <col min="43" max="43" width="30.42578125" customWidth="1"/>
    <col min="44" max="44" width="13.7109375" bestFit="1" customWidth="1"/>
    <col min="46" max="46" width="13.5703125" bestFit="1" customWidth="1"/>
    <col min="47" max="47" width="17.42578125" bestFit="1" customWidth="1"/>
  </cols>
  <sheetData>
    <row r="1" spans="1:52" x14ac:dyDescent="0.25">
      <c r="A1" s="417" t="s">
        <v>32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  <c r="AK1" s="418"/>
      <c r="AL1" s="418"/>
      <c r="AM1" s="418"/>
      <c r="AN1" s="418"/>
      <c r="AO1" s="418"/>
      <c r="AP1" s="418"/>
      <c r="AQ1" s="418"/>
      <c r="AR1" s="418"/>
      <c r="AS1" s="418"/>
      <c r="AT1" s="418"/>
      <c r="AU1" s="418"/>
      <c r="AV1" s="418"/>
      <c r="AW1" s="418"/>
      <c r="AX1" s="418"/>
      <c r="AY1" s="418"/>
      <c r="AZ1" s="418"/>
    </row>
    <row r="2" spans="1:52" x14ac:dyDescent="0.25">
      <c r="A2" s="98" t="s">
        <v>0</v>
      </c>
      <c r="B2" s="614">
        <v>2022</v>
      </c>
      <c r="C2" s="614"/>
      <c r="D2" s="614"/>
      <c r="E2" s="614"/>
      <c r="F2" s="609">
        <v>2023</v>
      </c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>
        <v>2024</v>
      </c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>
        <v>2025</v>
      </c>
      <c r="AE2" s="609"/>
      <c r="AF2" s="609"/>
      <c r="AG2" s="609"/>
      <c r="AH2" s="609"/>
      <c r="AI2" s="609"/>
      <c r="AJ2" s="609"/>
      <c r="AK2" s="609"/>
      <c r="AL2" s="609"/>
      <c r="AM2" s="609"/>
      <c r="AN2" s="609"/>
      <c r="AO2" s="609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</row>
    <row r="3" spans="1:52" x14ac:dyDescent="0.25">
      <c r="A3" s="87" t="s">
        <v>1</v>
      </c>
      <c r="B3" s="87">
        <v>9</v>
      </c>
      <c r="C3" s="87">
        <v>10</v>
      </c>
      <c r="D3" s="87">
        <v>11</v>
      </c>
      <c r="E3" s="87">
        <v>12</v>
      </c>
      <c r="F3" s="87">
        <v>1</v>
      </c>
      <c r="G3" s="87">
        <v>2</v>
      </c>
      <c r="H3" s="87">
        <v>3</v>
      </c>
      <c r="I3" s="87">
        <v>4</v>
      </c>
      <c r="J3" s="87">
        <v>5</v>
      </c>
      <c r="K3" s="87">
        <v>6</v>
      </c>
      <c r="L3" s="87">
        <v>7</v>
      </c>
      <c r="M3" s="87">
        <v>8</v>
      </c>
      <c r="N3" s="87">
        <v>9</v>
      </c>
      <c r="O3" s="87">
        <v>10</v>
      </c>
      <c r="P3" s="87">
        <v>11</v>
      </c>
      <c r="Q3" s="87">
        <v>12</v>
      </c>
      <c r="R3" s="87">
        <v>1</v>
      </c>
      <c r="S3" s="87">
        <v>2</v>
      </c>
      <c r="T3" s="87">
        <v>3</v>
      </c>
      <c r="U3" s="87">
        <v>4</v>
      </c>
      <c r="V3" s="87">
        <v>5</v>
      </c>
      <c r="W3" s="87">
        <v>6</v>
      </c>
      <c r="X3" s="87">
        <v>7</v>
      </c>
      <c r="Y3" s="87">
        <v>8</v>
      </c>
      <c r="Z3" s="87">
        <v>9</v>
      </c>
      <c r="AA3" s="87">
        <v>10</v>
      </c>
      <c r="AB3" s="87">
        <v>11</v>
      </c>
      <c r="AC3" s="87">
        <v>12</v>
      </c>
      <c r="AD3" s="87">
        <v>1</v>
      </c>
      <c r="AE3" s="87">
        <v>2</v>
      </c>
      <c r="AF3" s="87">
        <v>3</v>
      </c>
      <c r="AG3" s="87">
        <v>4</v>
      </c>
      <c r="AH3" s="87">
        <v>5</v>
      </c>
      <c r="AI3" s="87">
        <v>6</v>
      </c>
      <c r="AJ3" s="87">
        <v>7</v>
      </c>
      <c r="AK3" s="87">
        <v>8</v>
      </c>
      <c r="AL3" s="87">
        <v>9</v>
      </c>
      <c r="AM3" s="87">
        <v>10</v>
      </c>
      <c r="AN3" s="87">
        <v>11</v>
      </c>
      <c r="AO3" s="87">
        <v>12</v>
      </c>
      <c r="AP3" s="87">
        <v>2</v>
      </c>
      <c r="AQ3" s="87">
        <v>3</v>
      </c>
      <c r="AR3" s="87">
        <v>4</v>
      </c>
      <c r="AS3" s="87">
        <v>5</v>
      </c>
      <c r="AT3" s="87">
        <v>6</v>
      </c>
      <c r="AU3" s="87">
        <v>7</v>
      </c>
      <c r="AV3" s="87">
        <v>8</v>
      </c>
      <c r="AW3" s="87">
        <v>9</v>
      </c>
      <c r="AX3" s="87">
        <v>10</v>
      </c>
      <c r="AY3" s="87">
        <v>11</v>
      </c>
      <c r="AZ3" s="87">
        <v>12</v>
      </c>
    </row>
    <row r="4" spans="1:52" x14ac:dyDescent="0.25">
      <c r="A4" s="94" t="s">
        <v>33</v>
      </c>
      <c r="B4" s="39"/>
      <c r="C4" s="39"/>
      <c r="D4" s="39"/>
      <c r="E4" s="39"/>
      <c r="F4" s="39"/>
      <c r="G4" s="39"/>
      <c r="H4" s="39"/>
      <c r="I4" s="95">
        <v>20</v>
      </c>
      <c r="J4" s="95">
        <v>22</v>
      </c>
      <c r="K4" s="95">
        <v>22</v>
      </c>
      <c r="L4" s="95">
        <v>20</v>
      </c>
      <c r="M4" s="95">
        <v>23</v>
      </c>
      <c r="N4" s="95">
        <v>19</v>
      </c>
      <c r="O4" s="94">
        <v>21</v>
      </c>
      <c r="P4" s="94">
        <v>20</v>
      </c>
      <c r="Q4" s="94">
        <v>20</v>
      </c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</row>
    <row r="5" spans="1:52" x14ac:dyDescent="0.25">
      <c r="A5" s="609" t="s">
        <v>34</v>
      </c>
      <c r="B5" s="609"/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09"/>
      <c r="O5" s="609"/>
      <c r="P5" s="609"/>
      <c r="Q5" s="609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37" t="s">
        <v>35</v>
      </c>
      <c r="AQ5" s="140" t="s">
        <v>36</v>
      </c>
      <c r="AR5" s="140" t="s">
        <v>37</v>
      </c>
    </row>
    <row r="6" spans="1:52" hidden="1" x14ac:dyDescent="0.25">
      <c r="A6" s="4" t="s">
        <v>38</v>
      </c>
      <c r="B6" s="6">
        <f>'DHS CRCL'!E83</f>
        <v>2080</v>
      </c>
      <c r="C6" s="6">
        <f>'DHS CRCL'!F83</f>
        <v>45618</v>
      </c>
      <c r="D6" s="6">
        <f>'DHS CRCL'!G83</f>
        <v>79599.570000000007</v>
      </c>
      <c r="E6" s="6">
        <f>'DHS CRCL'!H83</f>
        <v>99689.66</v>
      </c>
      <c r="F6" s="6">
        <f>'DHS CRCL'!I83</f>
        <v>114470.18</v>
      </c>
      <c r="G6" s="6">
        <f>'DHS CRCL'!J83</f>
        <v>103617.85</v>
      </c>
      <c r="H6" s="122">
        <f>'DHS CRCL'!K83</f>
        <v>129372.31200000001</v>
      </c>
      <c r="I6" s="6">
        <f>'DHS CRCL'!L83</f>
        <v>122164.96999999999</v>
      </c>
      <c r="J6" s="6">
        <f>'DHS CRCL'!M83</f>
        <v>141202.78399999999</v>
      </c>
      <c r="K6" s="6">
        <f>'DHS CRCL'!N83</f>
        <v>123856.45999999999</v>
      </c>
      <c r="L6" s="6">
        <f>'DHS CRCL'!O83</f>
        <v>101364.43800000001</v>
      </c>
      <c r="M6" s="6">
        <f>'DHS CRCL'!P83</f>
        <v>119743.45000000001</v>
      </c>
      <c r="N6" s="298">
        <f>'DHS CRCL'!Q83</f>
        <v>100546.61199999999</v>
      </c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96">
        <f>SUM(B6:AD6)</f>
        <v>1283326.2859999998</v>
      </c>
      <c r="AQ6" s="138">
        <f>SUM(F6:Q6)</f>
        <v>1056339.0559999999</v>
      </c>
      <c r="AR6" s="267"/>
    </row>
    <row r="7" spans="1:52" hidden="1" x14ac:dyDescent="0.25">
      <c r="A7" s="4" t="s">
        <v>39</v>
      </c>
      <c r="B7" s="6">
        <f>'DHS CRCL'!E105</f>
        <v>2080</v>
      </c>
      <c r="C7" s="6">
        <f>'DHS CRCL'!F105</f>
        <v>45618</v>
      </c>
      <c r="D7" s="6">
        <f>'DHS CRCL'!G105</f>
        <v>78207.5</v>
      </c>
      <c r="E7" s="6">
        <f>'DHS CRCL'!H105</f>
        <v>106678.77</v>
      </c>
      <c r="F7" s="6">
        <f>'DHS CRCL'!I105</f>
        <v>104269.51</v>
      </c>
      <c r="G7" s="6">
        <f>'DHS CRCL'!J105</f>
        <v>105333.69</v>
      </c>
      <c r="H7" s="122">
        <f>'DHS CRCL'!K105</f>
        <v>129372.31200000001</v>
      </c>
      <c r="I7" s="6">
        <f>'DHS CRCL'!L105</f>
        <v>122164.96999999999</v>
      </c>
      <c r="J7" s="6">
        <f>'DHS CRCL'!M105</f>
        <v>141202.78399999999</v>
      </c>
      <c r="K7" s="6">
        <f>'DHS CRCL'!N105</f>
        <v>123856.45999999999</v>
      </c>
      <c r="L7" s="6">
        <f>'DHS CRCL'!O105</f>
        <v>101364.43800000001</v>
      </c>
      <c r="M7" s="6">
        <f>'DHS CRCL'!P105</f>
        <v>119743.45000000001</v>
      </c>
      <c r="N7" s="298">
        <f>'DHS CRCL'!Q105</f>
        <v>100546.61199999999</v>
      </c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96">
        <f>SUM(B7:AD7)</f>
        <v>1280438.4959999998</v>
      </c>
      <c r="AQ7" s="138">
        <f>SUM(F7:Q7)</f>
        <v>1047854.2259999998</v>
      </c>
      <c r="AR7" s="267"/>
    </row>
    <row r="8" spans="1:52" hidden="1" x14ac:dyDescent="0.25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605" t="s">
        <v>40</v>
      </c>
      <c r="P8" s="606"/>
      <c r="Q8" s="606"/>
      <c r="R8" s="606"/>
      <c r="S8" s="606"/>
      <c r="T8" s="606"/>
      <c r="U8" s="606"/>
      <c r="V8" s="606"/>
      <c r="W8" s="606"/>
      <c r="X8" s="606"/>
      <c r="Y8" s="606"/>
      <c r="Z8" s="606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37" t="s">
        <v>35</v>
      </c>
      <c r="AQ8" s="140" t="s">
        <v>36</v>
      </c>
      <c r="AR8" s="140" t="s">
        <v>37</v>
      </c>
    </row>
    <row r="9" spans="1:52" hidden="1" x14ac:dyDescent="0.25">
      <c r="A9" s="4" t="s">
        <v>38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8"/>
      <c r="O9" s="298">
        <f>'DHS CRCL OP1'!F182</f>
        <v>2307.3000000000002</v>
      </c>
      <c r="P9" s="298">
        <f>'DHS CRCL OP1'!G182</f>
        <v>128340.83500000001</v>
      </c>
      <c r="Q9" s="298">
        <f>'DHS CRCL OP1'!H182</f>
        <v>136521.19</v>
      </c>
      <c r="R9" s="298">
        <f>'DHS CRCL OP1'!I182</f>
        <v>120057.155</v>
      </c>
      <c r="S9" s="298">
        <f>'DHS CRCL OP1'!J182</f>
        <v>137099.47</v>
      </c>
      <c r="T9" s="298">
        <f>'DHS CRCL OP1'!K182</f>
        <v>107300.02000000002</v>
      </c>
      <c r="U9" s="99">
        <f>'DHS CRCL OP1'!L182</f>
        <v>95743.500000000015</v>
      </c>
      <c r="V9" s="99">
        <f>'DHS CRCL OP1'!M182</f>
        <v>104251.485</v>
      </c>
      <c r="W9" s="99">
        <f>'DHS CRCL OP1'!N182</f>
        <v>104365.66500000001</v>
      </c>
      <c r="X9" s="99">
        <f>'DHS CRCL OP1'!O182</f>
        <v>107091.47000000003</v>
      </c>
      <c r="Y9" s="99">
        <f>'DHS CRCL OP1'!P182</f>
        <v>129314.99000000002</v>
      </c>
      <c r="Z9" s="99">
        <f>'DHS CRCL OP1'!Q182</f>
        <v>110506.96000000002</v>
      </c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96">
        <f>SUM(B9:AD9)</f>
        <v>1282900.04</v>
      </c>
      <c r="AQ9" s="138">
        <f>SUM(F9:Q9)</f>
        <v>267169.32500000001</v>
      </c>
      <c r="AR9" s="138">
        <f t="shared" ref="AR9:AR11" si="0">SUM(R9:AC9)</f>
        <v>1015730.7150000001</v>
      </c>
    </row>
    <row r="10" spans="1:52" hidden="1" x14ac:dyDescent="0.25">
      <c r="A10" s="4" t="s">
        <v>27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8"/>
      <c r="O10" s="298"/>
      <c r="P10" s="298"/>
      <c r="Q10" s="298"/>
      <c r="R10" s="298">
        <f>'DHS CRCL OP1'!J138</f>
        <v>124150.78000000001</v>
      </c>
      <c r="S10" s="298">
        <f>'DHS CRCL OP1'!K138</f>
        <v>123720.49000000002</v>
      </c>
      <c r="T10" s="298">
        <f>'DHS CRCL OP1'!L138</f>
        <v>118767.42000000003</v>
      </c>
      <c r="U10" s="99">
        <f>'DHS CRCL OP1'!M138</f>
        <v>115249.56000000001</v>
      </c>
      <c r="V10" s="99">
        <f>'DHS CRCL OP1'!N138</f>
        <v>115249.56000000001</v>
      </c>
      <c r="W10" s="99">
        <f>'DHS CRCL OP1'!O138</f>
        <v>109759.92000000003</v>
      </c>
      <c r="X10" s="99">
        <f>'DHS CRCL OP1'!P138</f>
        <v>115249.56000000001</v>
      </c>
      <c r="Y10" s="99">
        <f>'DHS CRCL OP1'!Q138</f>
        <v>110506.96000000002</v>
      </c>
      <c r="Z10" s="99">
        <f>'DHS CRCL OP1'!R138</f>
        <v>118603.80000000002</v>
      </c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96">
        <f>SUM(B10:AD10)</f>
        <v>1051258.0500000003</v>
      </c>
      <c r="AQ10" s="138">
        <f>SUM(F10:Q10)</f>
        <v>0</v>
      </c>
      <c r="AR10" s="138">
        <f t="shared" si="0"/>
        <v>1051258.0500000003</v>
      </c>
    </row>
    <row r="11" spans="1:52" hidden="1" x14ac:dyDescent="0.25">
      <c r="A11" s="4" t="s">
        <v>39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8"/>
      <c r="O11" s="298">
        <f>'DHS CRCL OP1'!F247</f>
        <v>0</v>
      </c>
      <c r="P11" s="298">
        <f>'DHS CRCL OP1'!G247</f>
        <v>128340.84</v>
      </c>
      <c r="Q11" s="298">
        <f>'DHS CRCL OP1'!H247</f>
        <v>136521.19</v>
      </c>
      <c r="R11" s="298">
        <f>'DHS CRCL OP1'!I247</f>
        <v>122308.33</v>
      </c>
      <c r="S11" s="298">
        <f>'DHS CRCL OP1'!J247</f>
        <v>137099.47</v>
      </c>
      <c r="T11" s="298">
        <f>'DHS CRCL OP1'!K247</f>
        <v>107300.02</v>
      </c>
      <c r="U11" s="99">
        <f>'DHS CRCL OP1'!L247</f>
        <v>95743.5</v>
      </c>
      <c r="V11" s="99">
        <f>'DHS CRCL OP1'!M247</f>
        <v>104251.49</v>
      </c>
      <c r="W11" s="99">
        <f>'DHS CRCL OP1'!N247</f>
        <v>98272.87</v>
      </c>
      <c r="X11" s="99">
        <f>'DHS CRCL OP1'!O247</f>
        <v>98822.67</v>
      </c>
      <c r="Y11" s="99">
        <f>'DHS CRCL OP1'!P247</f>
        <v>151945.39000000001</v>
      </c>
      <c r="Z11" s="99">
        <f>'DHS CRCL OP1'!Q247</f>
        <v>110506.96</v>
      </c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96">
        <f>SUM(B11:AD11)</f>
        <v>1291112.73</v>
      </c>
      <c r="AQ11" s="138">
        <f>SUM(F11:Q11)</f>
        <v>264862.03000000003</v>
      </c>
      <c r="AR11" s="138">
        <f t="shared" si="0"/>
        <v>1026250.7000000001</v>
      </c>
    </row>
    <row r="12" spans="1:52" hidden="1" x14ac:dyDescent="0.25">
      <c r="A12" s="605" t="s">
        <v>41</v>
      </c>
      <c r="B12" s="606"/>
      <c r="C12" s="606"/>
      <c r="D12" s="606"/>
      <c r="E12" s="606"/>
      <c r="F12" s="606"/>
      <c r="G12" s="606"/>
      <c r="H12" s="606"/>
      <c r="I12" s="606"/>
      <c r="J12" s="606"/>
      <c r="K12" s="606"/>
      <c r="L12" s="606"/>
      <c r="M12" s="606"/>
      <c r="N12" s="606"/>
      <c r="O12" s="606"/>
      <c r="P12" s="606"/>
      <c r="Q12" s="607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37" t="s">
        <v>35</v>
      </c>
      <c r="AQ12" s="140" t="s">
        <v>36</v>
      </c>
      <c r="AR12" s="140" t="s">
        <v>37</v>
      </c>
    </row>
    <row r="13" spans="1:52" hidden="1" x14ac:dyDescent="0.25">
      <c r="A13" s="4" t="s">
        <v>27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98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96">
        <f>SUM(B13:AD13)</f>
        <v>0</v>
      </c>
      <c r="AQ13" s="138">
        <f>SUM(F13:Q13)</f>
        <v>0</v>
      </c>
      <c r="AR13" s="267"/>
    </row>
    <row r="14" spans="1:52" hidden="1" x14ac:dyDescent="0.25">
      <c r="A14" s="4" t="s">
        <v>39</v>
      </c>
      <c r="B14" s="6">
        <f>'DHS HSI'!E96</f>
        <v>0</v>
      </c>
      <c r="C14" s="6">
        <f>'DHS HSI'!F96</f>
        <v>81837</v>
      </c>
      <c r="D14" s="6">
        <f>'DHS HSI'!G96</f>
        <v>81837</v>
      </c>
      <c r="E14" s="6">
        <f>'DHS HSI'!H96</f>
        <v>81837</v>
      </c>
      <c r="F14" s="6">
        <f>'DHS HSI'!I96</f>
        <v>81837</v>
      </c>
      <c r="G14" s="6">
        <f>'DHS HSI'!J96</f>
        <v>81837</v>
      </c>
      <c r="H14" s="6">
        <f>'DHS HSI'!K96</f>
        <v>81837</v>
      </c>
      <c r="I14" s="6">
        <f>'DHS HSI'!L96</f>
        <v>81837</v>
      </c>
      <c r="J14" s="6">
        <f>'DHS HSI'!M96</f>
        <v>81837</v>
      </c>
      <c r="K14" s="6">
        <f>'DHS HSI'!N96</f>
        <v>81837</v>
      </c>
      <c r="L14" s="6">
        <f>'DHS HSI'!O96</f>
        <v>81837</v>
      </c>
      <c r="M14" s="6">
        <f>'DHS HSI'!P96</f>
        <v>81837</v>
      </c>
      <c r="N14" s="298">
        <f>'DHS HSI'!Q96</f>
        <v>81837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96">
        <f>SUM(B14:AD14)</f>
        <v>982044</v>
      </c>
      <c r="AQ14" s="138">
        <f>SUM(F14:Q14)</f>
        <v>736533</v>
      </c>
      <c r="AR14" s="267"/>
    </row>
    <row r="15" spans="1:52" hidden="1" x14ac:dyDescent="0.25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605" t="s">
        <v>42</v>
      </c>
      <c r="P15" s="606"/>
      <c r="Q15" s="606"/>
      <c r="R15" s="606"/>
      <c r="S15" s="606"/>
      <c r="T15" s="606"/>
      <c r="U15" s="606"/>
      <c r="V15" s="606"/>
      <c r="W15" s="606"/>
      <c r="X15" s="606"/>
      <c r="Y15" s="606"/>
      <c r="Z15" s="606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37" t="s">
        <v>35</v>
      </c>
      <c r="AQ15" s="140" t="s">
        <v>36</v>
      </c>
      <c r="AR15" s="140" t="s">
        <v>37</v>
      </c>
    </row>
    <row r="16" spans="1:52" hidden="1" x14ac:dyDescent="0.25">
      <c r="A16" s="4" t="s">
        <v>27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8"/>
      <c r="O16" s="298"/>
      <c r="P16" s="298"/>
      <c r="Q16" s="298"/>
      <c r="R16" s="298">
        <f>'DHS HSI OP1'!J167</f>
        <v>167345.92500000002</v>
      </c>
      <c r="S16" s="298">
        <f>'DHS HSI OP1'!K167</f>
        <v>167345.92500000002</v>
      </c>
      <c r="T16" s="298">
        <f>'DHS HSI OP1'!L167</f>
        <v>167345.92500000002</v>
      </c>
      <c r="U16" s="302">
        <f>'DHS HSI OP1'!M167</f>
        <v>167345.92500000002</v>
      </c>
      <c r="V16" s="302">
        <f>'DHS HSI OP1'!N167</f>
        <v>167345.92500000002</v>
      </c>
      <c r="W16" s="302">
        <f>'DHS HSI OP1'!O167</f>
        <v>167345.92500000002</v>
      </c>
      <c r="X16" s="302">
        <f>'DHS HSI OP1'!P167</f>
        <v>167345.92500000002</v>
      </c>
      <c r="Y16" s="302">
        <f>'DHS HSI OP1'!Q167</f>
        <v>167345.92000000001</v>
      </c>
      <c r="Z16" s="302">
        <f>'DHS HSI OP1'!R167</f>
        <v>167345.92500000002</v>
      </c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96">
        <f>SUM(B16:AD16)</f>
        <v>1506113.32</v>
      </c>
      <c r="AQ16" s="138">
        <f t="shared" ref="AQ16:AQ17" si="1">SUM(F16:Q16)</f>
        <v>0</v>
      </c>
      <c r="AR16" s="138">
        <f t="shared" ref="AR16:AR17" si="2">SUM(R16:AC16)</f>
        <v>1506113.32</v>
      </c>
    </row>
    <row r="17" spans="1:44" hidden="1" x14ac:dyDescent="0.25">
      <c r="A17" s="4" t="s">
        <v>39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8"/>
      <c r="O17" s="298">
        <f>'DHS HSI OP1'!F187</f>
        <v>0</v>
      </c>
      <c r="P17" s="298">
        <f>'DHS HSI OP1'!G187</f>
        <v>167345.92500000002</v>
      </c>
      <c r="Q17" s="298">
        <f>'DHS HSI OP1'!H187</f>
        <v>167345.92500000002</v>
      </c>
      <c r="R17" s="298">
        <f>'DHS HSI OP1'!I187</f>
        <v>167345.92500000002</v>
      </c>
      <c r="S17" s="298">
        <f>'DHS HSI OP1'!J187</f>
        <v>167345.92500000002</v>
      </c>
      <c r="T17" s="298">
        <f>'DHS HSI OP1'!K187</f>
        <v>167345.92500000002</v>
      </c>
      <c r="U17" s="302">
        <f>'DHS HSI OP1'!L187</f>
        <v>167345.92500000002</v>
      </c>
      <c r="V17" s="302">
        <f>'DHS HSI OP1'!M187</f>
        <v>167345.92500000002</v>
      </c>
      <c r="W17" s="302">
        <f>'DHS HSI OP1'!N187</f>
        <v>167345.92000000001</v>
      </c>
      <c r="X17" s="302">
        <f>'DHS HSI OP1'!O187</f>
        <v>167345.92000000001</v>
      </c>
      <c r="Y17" s="302">
        <f>'DHS HSI OP1'!P187</f>
        <v>167345.92500000002</v>
      </c>
      <c r="Z17" s="302">
        <f>'DHS HSI OP1'!Q187</f>
        <v>167345.92500000002</v>
      </c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96">
        <f>SUM(B17:AD17)</f>
        <v>1840805.165</v>
      </c>
      <c r="AQ17" s="138">
        <f t="shared" si="1"/>
        <v>334691.85000000003</v>
      </c>
      <c r="AR17" s="138">
        <f t="shared" si="2"/>
        <v>1506113.3150000002</v>
      </c>
    </row>
    <row r="18" spans="1:44" hidden="1" x14ac:dyDescent="0.25">
      <c r="A18" s="605" t="s">
        <v>43</v>
      </c>
      <c r="B18" s="606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7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37" t="s">
        <v>35</v>
      </c>
      <c r="AQ18" s="140" t="s">
        <v>36</v>
      </c>
      <c r="AR18" s="140" t="s">
        <v>37</v>
      </c>
    </row>
    <row r="19" spans="1:44" hidden="1" x14ac:dyDescent="0.25">
      <c r="A19" s="4" t="s">
        <v>38</v>
      </c>
      <c r="B19" s="157"/>
      <c r="C19" s="157"/>
      <c r="D19" s="6">
        <f>DOI!E80</f>
        <v>0</v>
      </c>
      <c r="E19" s="6">
        <f>DOI!F80</f>
        <v>6799.31</v>
      </c>
      <c r="F19" s="6">
        <f>DOI!G80</f>
        <v>28450.775000000001</v>
      </c>
      <c r="G19" s="6">
        <f>DOI!H80</f>
        <v>91421.922000000006</v>
      </c>
      <c r="H19" s="6">
        <f>DOI!I80</f>
        <v>140162.231</v>
      </c>
      <c r="I19" s="6">
        <f>DOI!J80</f>
        <v>88017.95</v>
      </c>
      <c r="J19" s="6">
        <f>DOI!K80</f>
        <v>66947.540000000008</v>
      </c>
      <c r="K19" s="6">
        <f>DOI!L80</f>
        <v>56544.184999999998</v>
      </c>
      <c r="L19" s="6">
        <f>DOI!M80</f>
        <v>40309.820000000007</v>
      </c>
      <c r="M19" s="6">
        <f>DOI!N80</f>
        <v>44127.380000000005</v>
      </c>
      <c r="N19" s="298">
        <f>DOI!O80</f>
        <v>47855.240000000005</v>
      </c>
      <c r="O19" s="6">
        <f>DOI!P80</f>
        <v>32518.160000000003</v>
      </c>
      <c r="P19" s="6">
        <f>DOI!Q80</f>
        <v>0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96">
        <f>SUM(B19:AD19)</f>
        <v>643154.51300000004</v>
      </c>
      <c r="AQ19" s="138">
        <f t="shared" ref="AQ19:AQ20" si="3">SUM(F19:Q19)</f>
        <v>636355.2030000001</v>
      </c>
      <c r="AR19" s="267"/>
    </row>
    <row r="20" spans="1:44" hidden="1" x14ac:dyDescent="0.25">
      <c r="A20" s="4" t="s">
        <v>39</v>
      </c>
      <c r="B20" s="157"/>
      <c r="C20" s="157"/>
      <c r="D20" s="6">
        <f>DOI!E99</f>
        <v>0</v>
      </c>
      <c r="E20" s="6">
        <f>DOI!F99</f>
        <v>6799.31</v>
      </c>
      <c r="F20" s="6">
        <f>DOI!G99</f>
        <v>28450.16</v>
      </c>
      <c r="G20" s="6">
        <f>DOI!H99</f>
        <v>91417.95</v>
      </c>
      <c r="H20" s="6">
        <f>DOI!I99</f>
        <v>140154.81</v>
      </c>
      <c r="I20" s="6">
        <f>DOI!J99</f>
        <v>88129.64</v>
      </c>
      <c r="J20" s="6">
        <f>DOI!K99</f>
        <v>66947.540000000008</v>
      </c>
      <c r="K20" s="6">
        <f>DOI!L99</f>
        <v>56544.184999999998</v>
      </c>
      <c r="L20" s="6">
        <f>DOI!M99</f>
        <v>40309.820000000007</v>
      </c>
      <c r="M20" s="6">
        <f>DOI!N99</f>
        <v>44127.380000000005</v>
      </c>
      <c r="N20" s="298">
        <f>DOI!O99</f>
        <v>47855.240000000005</v>
      </c>
      <c r="O20" s="6">
        <f>DOI!P99</f>
        <v>32518.160000000003</v>
      </c>
      <c r="P20" s="6">
        <f>DOI!Q99</f>
        <v>0</v>
      </c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96">
        <f>SUM(B20:AD20)</f>
        <v>643254.19500000007</v>
      </c>
      <c r="AQ20" s="138">
        <f t="shared" si="3"/>
        <v>636454.88500000001</v>
      </c>
      <c r="AR20" s="267"/>
    </row>
    <row r="21" spans="1:44" hidden="1" x14ac:dyDescent="0.25">
      <c r="A21" s="605" t="s">
        <v>44</v>
      </c>
      <c r="B21" s="606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606"/>
      <c r="Q21" s="607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37" t="s">
        <v>35</v>
      </c>
      <c r="AQ21" s="140" t="s">
        <v>36</v>
      </c>
      <c r="AR21" s="140" t="s">
        <v>37</v>
      </c>
    </row>
    <row r="22" spans="1:44" hidden="1" x14ac:dyDescent="0.25">
      <c r="A22" s="4" t="s">
        <v>38</v>
      </c>
      <c r="B22" s="157"/>
      <c r="C22" s="157"/>
      <c r="D22" s="157"/>
      <c r="E22" s="6">
        <f>'DOJ ICITAP'!H78</f>
        <v>0</v>
      </c>
      <c r="F22" s="6">
        <f>'DOJ ICITAP'!I78</f>
        <v>11589.439999999999</v>
      </c>
      <c r="G22" s="6">
        <f>'DOJ ICITAP'!J78</f>
        <v>11774.725</v>
      </c>
      <c r="H22" s="6">
        <f>'DOJ ICITAP'!K78</f>
        <v>31861.38</v>
      </c>
      <c r="I22" s="6">
        <f>'DOJ ICITAP'!L78</f>
        <v>7186.625</v>
      </c>
      <c r="J22" s="6">
        <f>'DOJ ICITAP'!M78</f>
        <v>8528.4500000000007</v>
      </c>
      <c r="K22" s="6">
        <f>'DOJ ICITAP'!N78</f>
        <v>9773.6</v>
      </c>
      <c r="L22" s="101"/>
      <c r="M22" s="101"/>
      <c r="N22" s="102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96">
        <f>SUM(B22:AD22)</f>
        <v>80714.22</v>
      </c>
      <c r="AQ22" s="138">
        <f t="shared" ref="AQ22:AQ23" si="4">SUM(F22:Q22)</f>
        <v>80714.22</v>
      </c>
      <c r="AR22" s="267"/>
    </row>
    <row r="23" spans="1:44" hidden="1" x14ac:dyDescent="0.25">
      <c r="A23" s="4" t="s">
        <v>39</v>
      </c>
      <c r="B23" s="157"/>
      <c r="C23" s="157"/>
      <c r="D23" s="157"/>
      <c r="E23" s="6">
        <f>'DOJ ICITAP'!H97</f>
        <v>0</v>
      </c>
      <c r="F23" s="6">
        <f>'DOJ ICITAP'!I97</f>
        <v>11589.44</v>
      </c>
      <c r="G23" s="6">
        <f>'DOJ ICITAP'!J97</f>
        <v>11774.73</v>
      </c>
      <c r="H23" s="6">
        <f>'DOJ ICITAP'!K97</f>
        <v>29388.6</v>
      </c>
      <c r="I23" s="6">
        <f>'DOJ ICITAP'!L97</f>
        <v>7186.63</v>
      </c>
      <c r="J23" s="6">
        <f>'DOJ ICITAP'!M97</f>
        <v>8528.4500000000007</v>
      </c>
      <c r="K23" s="6">
        <f>'DOJ ICITAP'!N97</f>
        <v>9773.6</v>
      </c>
      <c r="L23" s="101"/>
      <c r="M23" s="101"/>
      <c r="N23" s="102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96">
        <f>SUM(B23:AD23)</f>
        <v>78241.45</v>
      </c>
      <c r="AQ23" s="138">
        <f t="shared" si="4"/>
        <v>78241.45</v>
      </c>
      <c r="AR23" s="267"/>
    </row>
    <row r="24" spans="1:44" hidden="1" x14ac:dyDescent="0.25">
      <c r="A24" s="605" t="s">
        <v>45</v>
      </c>
      <c r="B24" s="606"/>
      <c r="C24" s="606"/>
      <c r="D24" s="606"/>
      <c r="E24" s="606"/>
      <c r="F24" s="606"/>
      <c r="G24" s="606"/>
      <c r="H24" s="606"/>
      <c r="I24" s="606"/>
      <c r="J24" s="606"/>
      <c r="K24" s="606"/>
      <c r="L24" s="606"/>
      <c r="M24" s="606"/>
      <c r="N24" s="606"/>
      <c r="O24" s="606"/>
      <c r="P24" s="606"/>
      <c r="Q24" s="607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37" t="s">
        <v>35</v>
      </c>
      <c r="AQ24" s="140" t="s">
        <v>36</v>
      </c>
      <c r="AR24" s="140" t="s">
        <v>37</v>
      </c>
    </row>
    <row r="25" spans="1:44" hidden="1" x14ac:dyDescent="0.25">
      <c r="A25" s="4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98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96">
        <f>SUM(B25:AD25)</f>
        <v>0</v>
      </c>
      <c r="AQ25" s="138">
        <f t="shared" ref="AQ25:AQ26" si="5">SUM(F25:Q25)</f>
        <v>0</v>
      </c>
      <c r="AR25" s="267"/>
    </row>
    <row r="26" spans="1:44" hidden="1" x14ac:dyDescent="0.25">
      <c r="A26" s="4" t="s">
        <v>39</v>
      </c>
      <c r="B26" s="6">
        <f>AMRIID!E93</f>
        <v>0</v>
      </c>
      <c r="C26" s="6">
        <f>AMRIID!F93</f>
        <v>61797.13</v>
      </c>
      <c r="D26" s="6">
        <f>AMRIID!G93</f>
        <v>61797.13</v>
      </c>
      <c r="E26" s="6">
        <f>AMRIID!H93</f>
        <v>61797.13</v>
      </c>
      <c r="F26" s="6">
        <f>AMRIID!I93</f>
        <v>61797.13</v>
      </c>
      <c r="G26" s="6">
        <f>AMRIID!J93</f>
        <v>61797.13</v>
      </c>
      <c r="H26" s="6">
        <f>AMRIID!K93</f>
        <v>61797.13</v>
      </c>
      <c r="I26" s="6">
        <f>AMRIID!L93</f>
        <v>61797.13</v>
      </c>
      <c r="J26" s="6">
        <f>AMRIID!M93</f>
        <v>61797.13</v>
      </c>
      <c r="K26" s="6">
        <f>AMRIID!N93</f>
        <v>61797.13</v>
      </c>
      <c r="L26" s="6">
        <f>AMRIID!O93</f>
        <v>61797.13</v>
      </c>
      <c r="M26" s="6">
        <f>AMRIID!P93</f>
        <v>61797.13</v>
      </c>
      <c r="N26" s="298">
        <f>AMRIID!Q93</f>
        <v>61797.13</v>
      </c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96">
        <f>SUM(B26:AD26)</f>
        <v>741565.55999999994</v>
      </c>
      <c r="AQ26" s="138">
        <f t="shared" si="5"/>
        <v>556174.16999999993</v>
      </c>
      <c r="AR26" s="267"/>
    </row>
    <row r="27" spans="1:44" hidden="1" x14ac:dyDescent="0.25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4" t="s">
        <v>3</v>
      </c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24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37" t="s">
        <v>35</v>
      </c>
      <c r="AQ27" s="140" t="s">
        <v>36</v>
      </c>
      <c r="AR27" s="140" t="s">
        <v>37</v>
      </c>
    </row>
    <row r="28" spans="1:44" hidden="1" x14ac:dyDescent="0.25">
      <c r="A28" s="4" t="s">
        <v>27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298"/>
      <c r="O28" s="298"/>
      <c r="P28" s="298"/>
      <c r="Q28" s="298"/>
      <c r="R28" s="298">
        <f>'AMRIID 2'!J143</f>
        <v>30811.320000000003</v>
      </c>
      <c r="S28" s="298">
        <f>'AMRIID 2'!K143</f>
        <v>30811.320000000003</v>
      </c>
      <c r="T28" s="298">
        <f>'AMRIID 2'!L143</f>
        <v>30811.320000000003</v>
      </c>
      <c r="U28" s="302">
        <f>'AMRIID 2'!M143</f>
        <v>30811.320000000003</v>
      </c>
      <c r="V28" s="302">
        <f>'AMRIID 2'!N143</f>
        <v>30811.320000000003</v>
      </c>
      <c r="W28" s="302">
        <f>'AMRIID 2'!O143</f>
        <v>30811.320000000003</v>
      </c>
      <c r="X28" s="302">
        <f>'AMRIID 2'!P143</f>
        <v>30811.320000000003</v>
      </c>
      <c r="Y28" s="302">
        <f>'AMRIID 2'!Q143</f>
        <v>30811.320000000003</v>
      </c>
      <c r="Z28" s="302">
        <f>'AMRIID 2'!R143</f>
        <v>30811.320000000003</v>
      </c>
      <c r="AA28" s="102"/>
      <c r="AB28" s="102"/>
      <c r="AC28" s="102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96">
        <f>SUM(B28:AD28)</f>
        <v>277301.88</v>
      </c>
      <c r="AQ28" s="138">
        <f t="shared" ref="AQ28:AQ29" si="6">SUM(F28:Q28)</f>
        <v>0</v>
      </c>
      <c r="AR28" s="138">
        <f t="shared" ref="AR28:AR29" si="7">SUM(R28:AC28)</f>
        <v>277301.88</v>
      </c>
    </row>
    <row r="29" spans="1:44" hidden="1" x14ac:dyDescent="0.25">
      <c r="A29" s="4" t="s">
        <v>39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298">
        <f>'AMRIID 2'!F173</f>
        <v>0</v>
      </c>
      <c r="O29" s="298">
        <f>'AMRIID 2'!G173</f>
        <v>30811.320000000003</v>
      </c>
      <c r="P29" s="298">
        <f>'AMRIID 2'!H173</f>
        <v>30811.320000000003</v>
      </c>
      <c r="Q29" s="298">
        <f>'AMRIID 2'!I173</f>
        <v>30811.320000000003</v>
      </c>
      <c r="R29" s="298">
        <f>'AMRIID 2'!J173</f>
        <v>30811.320000000003</v>
      </c>
      <c r="S29" s="298">
        <f>'AMRIID 2'!K173</f>
        <v>30811.320000000003</v>
      </c>
      <c r="T29" s="298">
        <f>'AMRIID 2'!L173</f>
        <v>30811.320000000003</v>
      </c>
      <c r="U29" s="302">
        <f>'AMRIID 2'!M173</f>
        <v>30811.320000000003</v>
      </c>
      <c r="V29" s="302">
        <f>'AMRIID 2'!N173</f>
        <v>30811.320000000003</v>
      </c>
      <c r="W29" s="302">
        <f>'AMRIID 2'!O173</f>
        <v>30811.320000000003</v>
      </c>
      <c r="X29" s="302">
        <f>'AMRIID 2'!P173</f>
        <v>30811.320000000003</v>
      </c>
      <c r="Y29" s="302">
        <f>'AMRIID 2'!Q173</f>
        <v>30811.320000000003</v>
      </c>
      <c r="Z29" s="302">
        <f>'AMRIID 2'!R173</f>
        <v>30811.320000000003</v>
      </c>
      <c r="AA29" s="102"/>
      <c r="AB29" s="102"/>
      <c r="AC29" s="102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96">
        <f>SUM(B29:AD29)</f>
        <v>369735.84</v>
      </c>
      <c r="AQ29" s="138">
        <f t="shared" si="6"/>
        <v>92433.96</v>
      </c>
      <c r="AR29" s="138">
        <f t="shared" si="7"/>
        <v>277301.88</v>
      </c>
    </row>
    <row r="30" spans="1:44" x14ac:dyDescent="0.25">
      <c r="A30" s="372"/>
      <c r="B30" s="386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160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618" t="s">
        <v>46</v>
      </c>
      <c r="AB30" s="619"/>
      <c r="AC30" s="619"/>
      <c r="AD30" s="622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96"/>
      <c r="AQ30" s="138"/>
      <c r="AR30" s="138"/>
    </row>
    <row r="31" spans="1:44" x14ac:dyDescent="0.25">
      <c r="A31" s="4" t="s">
        <v>27</v>
      </c>
      <c r="B31" s="388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7">
        <f>'AMRIID 2.1'!G140</f>
        <v>31889.440000000002</v>
      </c>
      <c r="AB31" s="387">
        <f>'AMRIID 2.1'!H140</f>
        <v>31889.440000000002</v>
      </c>
      <c r="AC31" s="387">
        <f>'AMRIID 2.1'!I140</f>
        <v>31889.440000000002</v>
      </c>
      <c r="AD31" s="387">
        <f>'AMRIID 2.1'!J140</f>
        <v>31889.440000000002</v>
      </c>
      <c r="AE31" s="387">
        <f>'AMRIID 2.1'!K140</f>
        <v>31889.440000000002</v>
      </c>
      <c r="AF31" s="387">
        <f>'AMRIID 2.1'!L140</f>
        <v>31889.440000000002</v>
      </c>
      <c r="AG31" s="387">
        <f>'AMRIID 2.1'!M140</f>
        <v>31889.440000000002</v>
      </c>
      <c r="AH31" s="387">
        <f>'AMRIID 2.1'!N140</f>
        <v>31889.440000000002</v>
      </c>
      <c r="AI31" s="387">
        <f>'AMRIID 2.1'!O140</f>
        <v>31889.440000000002</v>
      </c>
      <c r="AJ31" s="387">
        <f>'AMRIID 2.1'!P140</f>
        <v>31889.440000000002</v>
      </c>
      <c r="AK31" s="387">
        <f>'AMRIID 2.1'!Q140</f>
        <v>31889.440000000002</v>
      </c>
      <c r="AL31" s="387">
        <f>'AMRIID 2.1'!R140</f>
        <v>31889.440000000002</v>
      </c>
      <c r="AM31" s="387"/>
      <c r="AN31" s="387"/>
      <c r="AO31" s="387"/>
      <c r="AP31" s="96"/>
      <c r="AQ31" s="138"/>
      <c r="AR31" s="138"/>
    </row>
    <row r="32" spans="1:44" x14ac:dyDescent="0.25">
      <c r="A32" s="4" t="s">
        <v>39</v>
      </c>
      <c r="B32" s="388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7">
        <f>'AMRIID 2.1'!G170</f>
        <v>31889.440000000002</v>
      </c>
      <c r="AB32" s="387">
        <f>'AMRIID 2.1'!H170</f>
        <v>31889.440000000002</v>
      </c>
      <c r="AC32" s="387">
        <f>'AMRIID 2.1'!I170</f>
        <v>31889.440000000002</v>
      </c>
      <c r="AD32" s="387"/>
      <c r="AE32" s="387"/>
      <c r="AF32" s="387"/>
      <c r="AG32" s="387"/>
      <c r="AH32" s="387"/>
      <c r="AI32" s="387"/>
      <c r="AJ32" s="387"/>
      <c r="AK32" s="387"/>
      <c r="AL32" s="387"/>
      <c r="AM32" s="387"/>
      <c r="AN32" s="387"/>
      <c r="AO32" s="387"/>
      <c r="AP32" s="96"/>
      <c r="AQ32" s="138"/>
      <c r="AR32" s="138"/>
    </row>
    <row r="33" spans="1:47" x14ac:dyDescent="0.25">
      <c r="A33" s="160"/>
      <c r="B33" s="618" t="s">
        <v>47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161"/>
      <c r="O33" s="161"/>
      <c r="P33" s="161"/>
      <c r="Q33" s="355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37" t="s">
        <v>35</v>
      </c>
      <c r="AQ33" s="140" t="s">
        <v>36</v>
      </c>
      <c r="AR33" s="140" t="s">
        <v>37</v>
      </c>
    </row>
    <row r="34" spans="1:47" hidden="1" x14ac:dyDescent="0.25">
      <c r="A34" s="4" t="s">
        <v>38</v>
      </c>
      <c r="B34" s="6">
        <f>'AO Call 1'!E87</f>
        <v>43685.84</v>
      </c>
      <c r="C34" s="6">
        <f>'AO Call 1'!F87</f>
        <v>245030.08</v>
      </c>
      <c r="D34" s="6">
        <f>'AO Call 1'!G87</f>
        <v>251775.755</v>
      </c>
      <c r="E34" s="6">
        <f>'AO Call 1'!H87</f>
        <v>238611.16500000001</v>
      </c>
      <c r="F34" s="6">
        <f>'AO Call 1'!I87</f>
        <v>239007.24000000002</v>
      </c>
      <c r="G34" s="6">
        <f>'AO Call 1'!J87</f>
        <v>243722.58999999997</v>
      </c>
      <c r="H34" s="6">
        <f>'AO Call 1'!K87</f>
        <v>310145.34000000003</v>
      </c>
      <c r="I34" s="6">
        <f>'AO Call 1'!L87</f>
        <v>303822.21500000003</v>
      </c>
      <c r="J34" s="122">
        <f>'AO Call 1'!M87</f>
        <v>325158.57500000001</v>
      </c>
      <c r="K34" s="6">
        <f>'AO Call 1'!N87</f>
        <v>301693.66499999998</v>
      </c>
      <c r="L34" s="6">
        <f>'AO Call 1'!O87</f>
        <v>281735.12999999995</v>
      </c>
      <c r="M34" s="6">
        <f>'AO Call 1'!P87</f>
        <v>299461.23</v>
      </c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96">
        <f>SUM(B34:AD34)</f>
        <v>3083848.8250000002</v>
      </c>
      <c r="AQ34" s="138">
        <f t="shared" ref="AQ34:AQ35" si="8">SUM(F34:Q34)</f>
        <v>2304745.9849999999</v>
      </c>
      <c r="AR34" s="267"/>
    </row>
    <row r="35" spans="1:47" hidden="1" x14ac:dyDescent="0.25">
      <c r="A35" s="4" t="s">
        <v>39</v>
      </c>
      <c r="B35" s="6">
        <f>'AO Call 1'!E113</f>
        <v>32005.839999999997</v>
      </c>
      <c r="C35" s="6">
        <f>'AO Call 1'!F113</f>
        <v>245030.08</v>
      </c>
      <c r="D35" s="6">
        <f>'AO Call 1'!G113</f>
        <v>250935.76</v>
      </c>
      <c r="E35" s="6">
        <f>'AO Call 1'!H113</f>
        <v>238611.17</v>
      </c>
      <c r="F35" s="6">
        <f>'AO Call 1'!I113</f>
        <v>239007.24</v>
      </c>
      <c r="G35" s="6">
        <f>'AO Call 1'!J113</f>
        <v>241981.63</v>
      </c>
      <c r="H35" s="6">
        <f>'AO Call 1'!K113</f>
        <v>310145.3</v>
      </c>
      <c r="I35" s="6">
        <f>'AO Call 1'!L113</f>
        <v>304110.62</v>
      </c>
      <c r="J35" s="122">
        <f>'AO Call 1'!M113</f>
        <v>324028.08</v>
      </c>
      <c r="K35" s="6">
        <f>'AO Call 1'!N113</f>
        <v>302899.40499999997</v>
      </c>
      <c r="L35" s="6">
        <f>'AO Call 1'!O113</f>
        <v>281735.12999999995</v>
      </c>
      <c r="M35" s="6">
        <f>'AO Call 1'!P113</f>
        <v>299461.23</v>
      </c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96">
        <f>SUM(B35:AD35)</f>
        <v>3069951.4849999999</v>
      </c>
      <c r="AQ35" s="138">
        <f t="shared" si="8"/>
        <v>2303368.6349999998</v>
      </c>
      <c r="AR35" s="267"/>
    </row>
    <row r="36" spans="1:47" hidden="1" x14ac:dyDescent="0.25">
      <c r="A36" s="160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618" t="s">
        <v>48</v>
      </c>
      <c r="N36" s="619"/>
      <c r="O36" s="619"/>
      <c r="P36" s="619"/>
      <c r="Q36" s="619"/>
      <c r="R36" s="619"/>
      <c r="S36" s="619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37" t="s">
        <v>35</v>
      </c>
      <c r="AQ36" s="140" t="s">
        <v>36</v>
      </c>
      <c r="AR36" s="140" t="s">
        <v>37</v>
      </c>
    </row>
    <row r="37" spans="1:47" hidden="1" x14ac:dyDescent="0.25">
      <c r="A37" s="4" t="s">
        <v>38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298">
        <f>'AO Call 1.2'!E162</f>
        <v>64936.920000000013</v>
      </c>
      <c r="N37" s="298">
        <f>'AO Call 1.2'!F162</f>
        <v>320935.74</v>
      </c>
      <c r="O37" s="298">
        <f>'AO Call 1.2'!G162</f>
        <v>310916.12999999995</v>
      </c>
      <c r="P37" s="298">
        <f>'AO Call 1.2'!H162</f>
        <v>271701.47000000003</v>
      </c>
      <c r="Q37" s="298">
        <f>'AO Call 1.2'!I162</f>
        <v>276832.875</v>
      </c>
      <c r="R37" s="298">
        <f>'AO Call 1.2'!J162</f>
        <v>358178.78</v>
      </c>
      <c r="S37" s="298">
        <f>'AO Call 1.2'!K162</f>
        <v>293879.60999999993</v>
      </c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96">
        <f>SUM(B37:AD37)</f>
        <v>1897381.5249999999</v>
      </c>
      <c r="AQ37" s="138">
        <f t="shared" ref="AQ37:AQ39" si="9">SUM(F37:Q37)</f>
        <v>1245323.135</v>
      </c>
      <c r="AR37" s="138">
        <f t="shared" ref="AR37:AR39" si="10">SUM(R37:AC37)</f>
        <v>652058.3899999999</v>
      </c>
      <c r="AU37" s="25"/>
    </row>
    <row r="38" spans="1:47" hidden="1" x14ac:dyDescent="0.25">
      <c r="A38" s="4" t="s">
        <v>27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6"/>
      <c r="N38" s="6"/>
      <c r="O38" s="6"/>
      <c r="P38" s="6"/>
      <c r="Q38" s="6"/>
      <c r="R38" s="6">
        <f>'AO Call 1.2'!J119</f>
        <v>341375</v>
      </c>
      <c r="S38" s="6">
        <f>'AO Call 1.2'!K119</f>
        <v>293653.84000000003</v>
      </c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96">
        <f>SUM(B38:AD38)</f>
        <v>635028.84000000008</v>
      </c>
      <c r="AQ38" s="138">
        <f t="shared" si="9"/>
        <v>0</v>
      </c>
      <c r="AR38" s="138">
        <f t="shared" si="10"/>
        <v>635028.84000000008</v>
      </c>
    </row>
    <row r="39" spans="1:47" hidden="1" x14ac:dyDescent="0.25">
      <c r="A39" s="4" t="s">
        <v>39</v>
      </c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6">
        <f>'AO Call 1.2'!E188</f>
        <v>64936.920000000013</v>
      </c>
      <c r="N39" s="6">
        <f>'AO Call 1.2'!F188</f>
        <v>320935.74</v>
      </c>
      <c r="O39" s="6">
        <f>'AO Call 1.2'!G188</f>
        <v>310916.12999999995</v>
      </c>
      <c r="P39" s="6">
        <f>'AO Call 1.2'!H188</f>
        <v>271701.47000000003</v>
      </c>
      <c r="Q39" s="6">
        <f>'AO Call 1.2'!I188</f>
        <v>276832.875</v>
      </c>
      <c r="R39" s="6">
        <f>'AO Call 1.2'!J188</f>
        <v>358178.78</v>
      </c>
      <c r="S39" s="298">
        <f>'AO Call 1.2'!K188</f>
        <v>293879.60999999993</v>
      </c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96">
        <f>SUM(B39:AD39)</f>
        <v>1897381.5249999999</v>
      </c>
      <c r="AQ39" s="138">
        <f t="shared" si="9"/>
        <v>1245323.135</v>
      </c>
      <c r="AR39" s="138">
        <f t="shared" si="10"/>
        <v>652058.3899999999</v>
      </c>
      <c r="AU39" s="25">
        <f>SUM(R39:AC39)</f>
        <v>652058.3899999999</v>
      </c>
    </row>
    <row r="40" spans="1:47" hidden="1" x14ac:dyDescent="0.2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618" t="s">
        <v>49</v>
      </c>
      <c r="N40" s="619"/>
      <c r="O40" s="619"/>
      <c r="P40" s="619"/>
      <c r="Q40" s="619"/>
      <c r="R40" s="619"/>
      <c r="S40" s="619"/>
      <c r="T40" s="619"/>
      <c r="U40" s="619"/>
      <c r="V40" s="619"/>
      <c r="W40" s="619"/>
      <c r="X40" s="619"/>
      <c r="Y40" s="619"/>
      <c r="Z40" s="619"/>
      <c r="AA40" s="619"/>
      <c r="AB40" s="619"/>
      <c r="AC40" s="619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37" t="s">
        <v>35</v>
      </c>
      <c r="AQ40" s="140" t="s">
        <v>36</v>
      </c>
      <c r="AR40" s="140" t="s">
        <v>37</v>
      </c>
    </row>
    <row r="41" spans="1:47" hidden="1" x14ac:dyDescent="0.25">
      <c r="A41" s="4" t="s">
        <v>38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02"/>
      <c r="N41" s="102"/>
      <c r="O41" s="102"/>
      <c r="P41" s="102"/>
      <c r="Q41" s="102"/>
      <c r="R41" s="102"/>
      <c r="S41" s="298">
        <f>'AO Call 1.3'!F167</f>
        <v>79137.95</v>
      </c>
      <c r="T41" s="298">
        <f>'AO Call 1.3'!G167</f>
        <v>391536.80000000005</v>
      </c>
      <c r="U41" s="298">
        <f>'AO Call 1.3'!H167</f>
        <v>408891.95999999996</v>
      </c>
      <c r="V41" s="298">
        <f>'AO Call 1.3'!I167</f>
        <v>390962.36499999999</v>
      </c>
      <c r="W41" s="298">
        <f>'AO Call 1.3'!J167</f>
        <v>319637.53999999992</v>
      </c>
      <c r="X41" s="298">
        <f>'AO Call 1.3'!K167</f>
        <v>384451.01999999996</v>
      </c>
      <c r="Y41" s="298">
        <f>'AO Call 1.3'!L167</f>
        <v>342094.97000000009</v>
      </c>
      <c r="Z41" s="102"/>
      <c r="AA41" s="102"/>
      <c r="AB41" s="102"/>
      <c r="AC41" s="102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96">
        <f>SUM(B41:AD41)</f>
        <v>2316712.605</v>
      </c>
      <c r="AQ41" s="267"/>
      <c r="AR41" s="138">
        <f t="shared" ref="AR41:AR43" si="11">SUM(R41:AC41)</f>
        <v>2316712.605</v>
      </c>
    </row>
    <row r="42" spans="1:47" hidden="1" x14ac:dyDescent="0.25">
      <c r="A42" s="4" t="s">
        <v>27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01"/>
      <c r="N42" s="101"/>
      <c r="O42" s="101"/>
      <c r="P42" s="101"/>
      <c r="Q42" s="101"/>
      <c r="R42" s="101"/>
      <c r="S42" s="6">
        <f>'AO Call 1.3'!F123</f>
        <v>79137.95</v>
      </c>
      <c r="T42" s="6">
        <f>'AO Call 1.3'!G123</f>
        <v>391412.42999999993</v>
      </c>
      <c r="U42" s="6">
        <f>'AO Call 1.3'!H123</f>
        <v>392059.8</v>
      </c>
      <c r="V42" s="6">
        <f>'AO Call 1.3'!I123</f>
        <v>392059.8</v>
      </c>
      <c r="W42" s="6">
        <f>'AO Call 1.3'!J123</f>
        <v>394458.19999999995</v>
      </c>
      <c r="X42" s="6">
        <f>'AO Call 1.3'!K123</f>
        <v>394458.19999999995</v>
      </c>
      <c r="Y42" s="6">
        <f>'AO Call 1.3'!L123</f>
        <v>394458.19999999995</v>
      </c>
      <c r="Z42" s="101"/>
      <c r="AA42" s="101"/>
      <c r="AB42" s="101"/>
      <c r="AC42" s="101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96">
        <f>SUM(B42:AD42)</f>
        <v>2438044.58</v>
      </c>
      <c r="AQ42" s="267"/>
      <c r="AR42" s="138">
        <f t="shared" si="11"/>
        <v>2438044.58</v>
      </c>
    </row>
    <row r="43" spans="1:47" hidden="1" x14ac:dyDescent="0.25">
      <c r="A43" s="4" t="s">
        <v>39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01"/>
      <c r="N43" s="101"/>
      <c r="O43" s="101"/>
      <c r="P43" s="101"/>
      <c r="Q43" s="101"/>
      <c r="R43" s="101"/>
      <c r="S43" s="298">
        <f>'AO Call 1.3'!F193</f>
        <v>79137.95</v>
      </c>
      <c r="T43" s="298">
        <f>'AO Call 1.3'!G193</f>
        <v>391536.80000000005</v>
      </c>
      <c r="U43" s="298">
        <f>'AO Call 1.3'!H193</f>
        <v>408891.95999999996</v>
      </c>
      <c r="V43" s="298">
        <f>'AO Call 1.3'!I193</f>
        <v>390962.36499999999</v>
      </c>
      <c r="W43" s="298">
        <f>'AO Call 1.3'!J193</f>
        <v>319637.53999999992</v>
      </c>
      <c r="X43" s="298">
        <f>'AO Call 1.3'!K193</f>
        <v>384451.01999999996</v>
      </c>
      <c r="Y43" s="298">
        <f>'AO Call 1.3'!L193</f>
        <v>342094.97000000009</v>
      </c>
      <c r="Z43" s="102"/>
      <c r="AA43" s="102"/>
      <c r="AB43" s="102"/>
      <c r="AC43" s="102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96">
        <f>SUM(B43:AD43)</f>
        <v>2316712.605</v>
      </c>
      <c r="AQ43" s="267"/>
      <c r="AR43" s="138">
        <f t="shared" si="11"/>
        <v>2316712.605</v>
      </c>
      <c r="AU43" s="25">
        <f>SUM(R43:AC43)</f>
        <v>2316712.605</v>
      </c>
    </row>
    <row r="44" spans="1:47" x14ac:dyDescent="0.25">
      <c r="A44" s="160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618" t="s">
        <v>6</v>
      </c>
      <c r="N44" s="619"/>
      <c r="O44" s="619"/>
      <c r="P44" s="619"/>
      <c r="Q44" s="619"/>
      <c r="R44" s="619"/>
      <c r="S44" s="619"/>
      <c r="T44" s="619"/>
      <c r="U44" s="619"/>
      <c r="V44" s="619"/>
      <c r="W44" s="619"/>
      <c r="X44" s="619"/>
      <c r="Y44" s="619"/>
      <c r="Z44" s="619"/>
      <c r="AA44" s="619"/>
      <c r="AB44" s="619"/>
      <c r="AC44" s="619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37" t="s">
        <v>35</v>
      </c>
      <c r="AQ44" s="140" t="s">
        <v>36</v>
      </c>
      <c r="AR44" s="140" t="s">
        <v>37</v>
      </c>
    </row>
    <row r="45" spans="1:47" x14ac:dyDescent="0.25">
      <c r="A45" s="125" t="s">
        <v>38</v>
      </c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02"/>
      <c r="N45" s="102"/>
      <c r="O45" s="102"/>
      <c r="P45" s="102"/>
      <c r="Q45" s="102"/>
      <c r="R45" s="102"/>
      <c r="S45" s="359"/>
      <c r="T45" s="359"/>
      <c r="U45" s="359"/>
      <c r="V45" s="359"/>
      <c r="W45" s="359"/>
      <c r="X45" s="359"/>
      <c r="Y45" s="363">
        <f>'AO Call 1.4'!E153</f>
        <v>109055.93000000001</v>
      </c>
      <c r="Z45" s="363">
        <f>'AO Call 1.4'!F153</f>
        <v>413236.43000000017</v>
      </c>
      <c r="AA45" s="358">
        <f>'AO Call 1.4'!G153</f>
        <v>406062.47</v>
      </c>
      <c r="AB45" s="358">
        <f>'AO Call 1.4'!H153</f>
        <v>349093.91999999993</v>
      </c>
      <c r="AC45" s="358">
        <f>'AO Call 1.4'!I153</f>
        <v>308837.65999999997</v>
      </c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96">
        <f>SUM(B45:AD45)</f>
        <v>1586286.41</v>
      </c>
      <c r="AQ45" s="267"/>
      <c r="AR45" s="138">
        <f t="shared" ref="AR45:AR47" si="12">SUM(R45:AC45)</f>
        <v>1586286.41</v>
      </c>
    </row>
    <row r="46" spans="1:47" x14ac:dyDescent="0.25">
      <c r="A46" s="125" t="s">
        <v>27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01"/>
      <c r="N46" s="101"/>
      <c r="O46" s="101"/>
      <c r="P46" s="101"/>
      <c r="Q46" s="101"/>
      <c r="R46" s="101"/>
      <c r="S46" s="360"/>
      <c r="T46" s="360"/>
      <c r="U46" s="360"/>
      <c r="V46" s="360"/>
      <c r="W46" s="360"/>
      <c r="X46" s="360"/>
      <c r="Y46" s="120">
        <f>'AO Call 1.4'!E116</f>
        <v>111440.59000000003</v>
      </c>
      <c r="Z46" s="120">
        <f>'AO Call 1.4'!F116</f>
        <v>407925.60000000009</v>
      </c>
      <c r="AA46" s="259">
        <f>'AO Call 1.4'!G116</f>
        <v>407925.60000000009</v>
      </c>
      <c r="AB46" s="259">
        <f>'AO Call 1.4'!H116</f>
        <v>394609.27999999985</v>
      </c>
      <c r="AC46" s="259">
        <f>'AO Call 1.4'!I116</f>
        <v>406251.08000000013</v>
      </c>
      <c r="AD46" s="157">
        <v>406251.08000000013</v>
      </c>
      <c r="AE46" s="157">
        <v>406251.08000000013</v>
      </c>
      <c r="AF46" s="157">
        <v>406251.08000000013</v>
      </c>
      <c r="AG46" s="157">
        <v>406251.08000000013</v>
      </c>
      <c r="AH46" s="157">
        <v>406251.08000000013</v>
      </c>
      <c r="AI46" s="157">
        <v>406251.08000000013</v>
      </c>
      <c r="AJ46" s="157">
        <v>406251.08000000013</v>
      </c>
      <c r="AK46" s="157">
        <v>406251.08000000013</v>
      </c>
      <c r="AL46" s="157">
        <v>406251.08000000013</v>
      </c>
      <c r="AM46" s="157">
        <v>406251.08000000013</v>
      </c>
      <c r="AN46" s="157">
        <v>406251.08000000013</v>
      </c>
      <c r="AO46" s="157">
        <v>406251.08000000013</v>
      </c>
      <c r="AP46" s="96">
        <f>SUM(B46:AD46)</f>
        <v>2134403.2300000004</v>
      </c>
      <c r="AQ46" s="267"/>
      <c r="AR46" s="138">
        <f t="shared" si="12"/>
        <v>1728152.1500000001</v>
      </c>
    </row>
    <row r="47" spans="1:47" x14ac:dyDescent="0.25">
      <c r="A47" s="125" t="s">
        <v>39</v>
      </c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01"/>
      <c r="N47" s="101"/>
      <c r="O47" s="101"/>
      <c r="P47" s="101"/>
      <c r="Q47" s="101"/>
      <c r="R47" s="101"/>
      <c r="S47" s="359"/>
      <c r="T47" s="359"/>
      <c r="U47" s="359"/>
      <c r="V47" s="359"/>
      <c r="W47" s="359"/>
      <c r="X47" s="359"/>
      <c r="Y47" s="363" t="e">
        <f>'AO Call 1.4'!#REF!</f>
        <v>#REF!</v>
      </c>
      <c r="Z47" s="363" t="e">
        <f>'AO Call 1.4'!#REF!</f>
        <v>#REF!</v>
      </c>
      <c r="AA47" s="358" t="e">
        <f>'AO Call 1.4'!#REF!</f>
        <v>#REF!</v>
      </c>
      <c r="AB47" s="358" t="e">
        <f>'AO Call 1.4'!#REF!</f>
        <v>#REF!</v>
      </c>
      <c r="AC47" s="358" t="e">
        <f>'AO Call 1.4'!#REF!</f>
        <v>#REF!</v>
      </c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96" t="e">
        <f>SUM(B47:AD47)</f>
        <v>#REF!</v>
      </c>
      <c r="AQ47" s="267"/>
      <c r="AR47" s="138" t="e">
        <f t="shared" si="12"/>
        <v>#REF!</v>
      </c>
      <c r="AU47" s="25" t="e">
        <f>SUM(R47:AC47)</f>
        <v>#REF!</v>
      </c>
    </row>
    <row r="48" spans="1:47" x14ac:dyDescent="0.25">
      <c r="A48" s="605" t="s">
        <v>50</v>
      </c>
      <c r="B48" s="606"/>
      <c r="C48" s="606"/>
      <c r="D48" s="606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  <c r="P48" s="606"/>
      <c r="Q48" s="607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37" t="s">
        <v>35</v>
      </c>
      <c r="AQ48" s="140" t="s">
        <v>36</v>
      </c>
      <c r="AR48" s="140" t="s">
        <v>37</v>
      </c>
    </row>
    <row r="49" spans="1:47" hidden="1" x14ac:dyDescent="0.25">
      <c r="A49" s="4" t="s">
        <v>38</v>
      </c>
      <c r="B49" s="6">
        <f>'AO Call 2'!E74</f>
        <v>0</v>
      </c>
      <c r="C49" s="6">
        <f>'AO Call 2'!F74</f>
        <v>6938.48</v>
      </c>
      <c r="D49" s="6">
        <f>'AO Call 2'!G74</f>
        <v>53655.880000000005</v>
      </c>
      <c r="E49" s="6">
        <f>'AO Call 2'!H74</f>
        <v>53815.68</v>
      </c>
      <c r="F49" s="6">
        <f>'AO Call 2'!I74</f>
        <v>50471.479999999996</v>
      </c>
      <c r="G49" s="6">
        <f>'AO Call 2'!J74</f>
        <v>52126.9</v>
      </c>
      <c r="H49" s="6">
        <f>'AO Call 2'!K74</f>
        <v>57149.96</v>
      </c>
      <c r="I49" s="6">
        <f>'AO Call 2'!L74</f>
        <v>50036.24</v>
      </c>
      <c r="J49" s="6">
        <f>'AO Call 2'!M74</f>
        <v>57825.4</v>
      </c>
      <c r="K49" s="6">
        <f>'AO Call 2'!N74</f>
        <v>60423.68</v>
      </c>
      <c r="L49" s="6">
        <f>'AO Call 2'!O74</f>
        <v>88646.720000000001</v>
      </c>
      <c r="M49" s="6">
        <f>'AO Call 2'!P74</f>
        <v>137691.04</v>
      </c>
      <c r="N49" s="298">
        <f>'AO Call 2'!Q74</f>
        <v>92338.559999999983</v>
      </c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96">
        <f>SUM(B49:AD49)</f>
        <v>761120.02</v>
      </c>
      <c r="AQ49" s="138">
        <f t="shared" ref="AQ49:AQ51" si="13">SUM(F49:Q49)</f>
        <v>646709.98</v>
      </c>
      <c r="AR49" s="267"/>
    </row>
    <row r="50" spans="1:47" hidden="1" x14ac:dyDescent="0.25">
      <c r="A50" s="361" t="s">
        <v>27</v>
      </c>
      <c r="B50" s="362">
        <f>'AO Call 2'!E74</f>
        <v>0</v>
      </c>
      <c r="C50" s="362">
        <f>'AO Call 2'!F74</f>
        <v>6938.48</v>
      </c>
      <c r="D50" s="362">
        <f>'AO Call 2'!G74</f>
        <v>53655.880000000005</v>
      </c>
      <c r="E50" s="362">
        <f>'AO Call 2'!H74</f>
        <v>53815.68</v>
      </c>
      <c r="F50" s="362">
        <f>'AO Call 2'!I74</f>
        <v>50471.479999999996</v>
      </c>
      <c r="G50" s="362">
        <f>'AO Call 2'!J74</f>
        <v>52126.9</v>
      </c>
      <c r="H50" s="362">
        <f>'AO Call 2'!K74</f>
        <v>57149.96</v>
      </c>
      <c r="I50" s="362">
        <f>'AO Call 2'!L74</f>
        <v>50036.24</v>
      </c>
      <c r="J50" s="362">
        <f>'AO Call 2'!M74</f>
        <v>57825.4</v>
      </c>
      <c r="K50" s="362">
        <f>'AO Call 2'!N74</f>
        <v>60423.68</v>
      </c>
      <c r="L50" s="362">
        <f>'AO Call 2'!O74</f>
        <v>88646.720000000001</v>
      </c>
      <c r="M50" s="362">
        <f>'AO Call 2'!P74</f>
        <v>137691.04</v>
      </c>
      <c r="N50" s="362">
        <f>'AO Call 2'!Q74</f>
        <v>92338.559999999983</v>
      </c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96"/>
      <c r="AQ50" s="138"/>
      <c r="AR50" s="267"/>
    </row>
    <row r="51" spans="1:47" hidden="1" x14ac:dyDescent="0.25">
      <c r="A51" s="4" t="s">
        <v>39</v>
      </c>
      <c r="B51" s="6">
        <f>'AO Call 2'!E95</f>
        <v>0</v>
      </c>
      <c r="C51" s="6">
        <f>'AO Call 2'!F95</f>
        <v>7376.48</v>
      </c>
      <c r="D51" s="6">
        <f>'AO Call 2'!G95</f>
        <v>53655.88</v>
      </c>
      <c r="E51" s="6">
        <f>'AO Call 2'!H95</f>
        <v>53815.68</v>
      </c>
      <c r="F51" s="6">
        <f>'AO Call 2'!I95</f>
        <v>50471.48</v>
      </c>
      <c r="G51" s="6">
        <f>'AO Call 2'!J95</f>
        <v>52017.4</v>
      </c>
      <c r="H51" s="6">
        <f>'AO Call 2'!K95</f>
        <v>57149.96</v>
      </c>
      <c r="I51" s="6">
        <f>'AO Call 2'!L95</f>
        <v>50036.24</v>
      </c>
      <c r="J51" s="6">
        <f>'AO Call 2'!M95</f>
        <v>57825.4</v>
      </c>
      <c r="K51" s="6">
        <f>'AO Call 2'!N95</f>
        <v>60423.68</v>
      </c>
      <c r="L51" s="6">
        <f>'AO Call 2'!O95</f>
        <v>88646.720000000001</v>
      </c>
      <c r="M51" s="6">
        <f>'AO Call 2'!P95</f>
        <v>137691.04</v>
      </c>
      <c r="N51" s="298">
        <f>'AO Call 2'!Q95</f>
        <v>92338.559999999983</v>
      </c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96">
        <f>SUM(B51:AD51)</f>
        <v>761448.52</v>
      </c>
      <c r="AQ51" s="138">
        <f t="shared" si="13"/>
        <v>646600.48</v>
      </c>
      <c r="AR51" s="267"/>
      <c r="AU51" s="25">
        <f>SUM(R51:AC51)</f>
        <v>0</v>
      </c>
    </row>
    <row r="52" spans="1:47" hidden="1" x14ac:dyDescent="0.25">
      <c r="A52" s="154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605" t="s">
        <v>51</v>
      </c>
      <c r="O52" s="606"/>
      <c r="P52" s="606"/>
      <c r="Q52" s="606"/>
      <c r="R52" s="606"/>
      <c r="S52" s="606"/>
      <c r="T52" s="606"/>
      <c r="U52" s="606"/>
      <c r="V52" s="606"/>
      <c r="W52" s="606"/>
      <c r="X52" s="606"/>
      <c r="Y52" s="606"/>
      <c r="Z52" s="607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37" t="s">
        <v>35</v>
      </c>
      <c r="AQ52" s="140" t="s">
        <v>36</v>
      </c>
      <c r="AR52" s="140" t="s">
        <v>37</v>
      </c>
    </row>
    <row r="53" spans="1:47" hidden="1" x14ac:dyDescent="0.25">
      <c r="A53" s="4" t="s">
        <v>38</v>
      </c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298">
        <f>'AO Call 2.1'!F137</f>
        <v>25827.199999999997</v>
      </c>
      <c r="O53" s="298">
        <f>'AO Call 2.1'!G137</f>
        <v>123617.72</v>
      </c>
      <c r="P53" s="298">
        <f>'AO Call 2.1'!H137</f>
        <v>66503.199999999997</v>
      </c>
      <c r="Q53" s="298">
        <f>'AO Call 2.1'!I137</f>
        <v>87422.079999999987</v>
      </c>
      <c r="R53" s="298">
        <f>'AO Call 2.1'!J137</f>
        <v>126061.91999999998</v>
      </c>
      <c r="S53" s="298">
        <f>'AO Call 2.1'!K137</f>
        <v>128552.23999999998</v>
      </c>
      <c r="T53" s="298">
        <f>'AO Call 2.1'!L137</f>
        <v>123416.79999999999</v>
      </c>
      <c r="U53" s="298">
        <f>'AO Call 2.1'!M137</f>
        <v>131350.48000000001</v>
      </c>
      <c r="V53" s="298">
        <f>'AO Call 2.1'!N137</f>
        <v>137940.72</v>
      </c>
      <c r="W53" s="298">
        <f>'AO Call 2.1'!O137</f>
        <v>119449.11999999998</v>
      </c>
      <c r="X53" s="298">
        <f>'AO Call 2.1'!P137</f>
        <v>118853.84</v>
      </c>
      <c r="Y53" s="298">
        <f>'AO Call 2.1'!Q137</f>
        <v>134901.44</v>
      </c>
      <c r="Z53" s="298">
        <f>'AO Call 2.1'!R137</f>
        <v>87129.76</v>
      </c>
      <c r="AA53" s="158"/>
      <c r="AB53" s="158"/>
      <c r="AC53" s="158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96">
        <f>SUM(B53:AD53)</f>
        <v>1411026.5199999998</v>
      </c>
      <c r="AQ53" s="138">
        <f t="shared" ref="AQ53:AQ55" si="14">SUM(F53:Q53)</f>
        <v>303370.19999999995</v>
      </c>
      <c r="AR53" s="138">
        <f t="shared" ref="AR53:AR55" si="15">SUM(R53:AC53)</f>
        <v>1107656.3199999998</v>
      </c>
    </row>
    <row r="54" spans="1:47" hidden="1" x14ac:dyDescent="0.25">
      <c r="A54" s="4" t="s">
        <v>27</v>
      </c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298"/>
      <c r="O54" s="298"/>
      <c r="P54" s="298"/>
      <c r="Q54" s="298"/>
      <c r="R54" s="302">
        <f>'AO Call 2.1'!J105</f>
        <v>128813.15999999999</v>
      </c>
      <c r="S54" s="302">
        <f>'AO Call 2.1'!K105</f>
        <v>122679.19999999998</v>
      </c>
      <c r="T54" s="298">
        <f>'AO Call 2.1'!L105</f>
        <v>128813.15999999999</v>
      </c>
      <c r="U54" s="298">
        <f>'AO Call 2.1'!M105</f>
        <v>134947.12</v>
      </c>
      <c r="V54" s="298">
        <f>'AO Call 2.1'!N105</f>
        <v>141081.07999999996</v>
      </c>
      <c r="W54" s="298">
        <f>'AO Call 2.1'!O105</f>
        <v>116545.23999999999</v>
      </c>
      <c r="X54" s="298">
        <f>'AO Call 2.1'!P105</f>
        <v>141081.07999999996</v>
      </c>
      <c r="Y54" s="298">
        <f>'AO Call 2.1'!Q105</f>
        <v>134947.12</v>
      </c>
      <c r="Z54" s="298">
        <f>'AO Call 2.1'!R105</f>
        <v>110411.27999999997</v>
      </c>
      <c r="AA54" s="158"/>
      <c r="AB54" s="158"/>
      <c r="AC54" s="158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96">
        <f>SUM(B54:AD54)</f>
        <v>1159318.44</v>
      </c>
      <c r="AQ54" s="138">
        <f t="shared" si="14"/>
        <v>0</v>
      </c>
      <c r="AR54" s="138">
        <f t="shared" si="15"/>
        <v>1159318.44</v>
      </c>
    </row>
    <row r="55" spans="1:47" hidden="1" x14ac:dyDescent="0.25">
      <c r="A55" s="4" t="s">
        <v>39</v>
      </c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298">
        <f>'AO Call 2.1'!F158</f>
        <v>25827.199999999997</v>
      </c>
      <c r="O55" s="298">
        <f>'AO Call 2.1'!G158</f>
        <v>123617.72</v>
      </c>
      <c r="P55" s="298">
        <f>'AO Call 2.1'!H158</f>
        <v>66503.199999999997</v>
      </c>
      <c r="Q55" s="298">
        <f>'AO Call 2.1'!I158</f>
        <v>87422.079999999987</v>
      </c>
      <c r="R55" s="302">
        <f>'AO Call 2.1'!J158</f>
        <v>126061.91999999998</v>
      </c>
      <c r="S55" s="302">
        <f>'AO Call 2.1'!K158</f>
        <v>128552.23999999998</v>
      </c>
      <c r="T55" s="298">
        <f>'AO Call 2.1'!L158</f>
        <v>123416.79999999999</v>
      </c>
      <c r="U55" s="298">
        <f>'AO Call 2.1'!M158</f>
        <v>131350.48000000001</v>
      </c>
      <c r="V55" s="298">
        <f>'AO Call 2.1'!N158</f>
        <v>137940.72</v>
      </c>
      <c r="W55" s="298">
        <f>'AO Call 2.1'!O158</f>
        <v>119449.11999999998</v>
      </c>
      <c r="X55" s="298">
        <f>'AO Call 2.1'!P158</f>
        <v>118853.84</v>
      </c>
      <c r="Y55" s="298">
        <f>'AO Call 2.1'!Q158</f>
        <v>134901.44</v>
      </c>
      <c r="Z55" s="298">
        <f>'AO Call 2.1'!R158</f>
        <v>87129.76</v>
      </c>
      <c r="AA55" s="158"/>
      <c r="AB55" s="158"/>
      <c r="AC55" s="158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96">
        <f>SUM(B55:AD55)</f>
        <v>1411026.5199999998</v>
      </c>
      <c r="AQ55" s="138">
        <f t="shared" si="14"/>
        <v>303370.19999999995</v>
      </c>
      <c r="AR55" s="138">
        <f t="shared" si="15"/>
        <v>1107656.3199999998</v>
      </c>
      <c r="AU55" s="25">
        <f>SUM(R55:AC55)</f>
        <v>1107656.3199999998</v>
      </c>
    </row>
    <row r="56" spans="1:47" x14ac:dyDescent="0.25">
      <c r="A56" s="154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368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605" t="s">
        <v>7</v>
      </c>
      <c r="AA56" s="606"/>
      <c r="AB56" s="606"/>
      <c r="AC56" s="606"/>
      <c r="AD56" s="607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37" t="s">
        <v>35</v>
      </c>
      <c r="AQ56" s="140" t="s">
        <v>36</v>
      </c>
      <c r="AR56" s="140" t="s">
        <v>37</v>
      </c>
    </row>
    <row r="57" spans="1:47" x14ac:dyDescent="0.25">
      <c r="A57" s="4" t="s">
        <v>38</v>
      </c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298">
        <f>'AO Call 2.2'!F137</f>
        <v>16112.400000000001</v>
      </c>
      <c r="AA57" s="303">
        <f>'AO Call 2.2'!G137</f>
        <v>126413.37999999999</v>
      </c>
      <c r="AB57" s="303">
        <f>'AO Call 2.2'!H137</f>
        <v>165787.92000000004</v>
      </c>
      <c r="AC57" s="303">
        <f>'AO Call 2.2'!I137</f>
        <v>244661.43999999997</v>
      </c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96"/>
      <c r="AQ57" s="138"/>
      <c r="AR57" s="138"/>
    </row>
    <row r="58" spans="1:47" x14ac:dyDescent="0.25">
      <c r="A58" s="4" t="s">
        <v>27</v>
      </c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298">
        <f>'AO Call 2.2'!F104</f>
        <v>21483.200000000001</v>
      </c>
      <c r="AA58" s="303">
        <f>'AO Call 2.2'!G104</f>
        <v>209217.6</v>
      </c>
      <c r="AB58" s="303">
        <f>'AO Call 2.2'!H104</f>
        <v>248939.2</v>
      </c>
      <c r="AC58" s="303">
        <f>'AO Call 2.2'!I104</f>
        <v>261904</v>
      </c>
      <c r="AD58" s="102">
        <v>244966.39999999999</v>
      </c>
      <c r="AE58" s="102">
        <v>244966.39999999999</v>
      </c>
      <c r="AF58" s="102">
        <v>244966.39999999999</v>
      </c>
      <c r="AG58" s="102">
        <v>244966.39999999999</v>
      </c>
      <c r="AH58" s="102">
        <v>244966.39999999999</v>
      </c>
      <c r="AI58" s="102">
        <v>244966.39999999999</v>
      </c>
      <c r="AJ58" s="102">
        <v>244966.39999999999</v>
      </c>
      <c r="AK58" s="102">
        <v>244966.39999999999</v>
      </c>
      <c r="AL58" s="102">
        <v>244966.39999999999</v>
      </c>
      <c r="AM58" s="102">
        <v>244966.39999999999</v>
      </c>
      <c r="AN58" s="102">
        <v>244966.39999999999</v>
      </c>
      <c r="AO58" s="102">
        <v>244966.39999999999</v>
      </c>
      <c r="AP58" s="96">
        <f>SUM(B58:AD58)</f>
        <v>986510.4</v>
      </c>
      <c r="AQ58" s="138">
        <f t="shared" ref="AQ58:AQ59" si="16">SUM(F58:Q58)</f>
        <v>0</v>
      </c>
      <c r="AR58" s="138">
        <f t="shared" ref="AR58:AR59" si="17">SUM(R58:AC58)</f>
        <v>741544</v>
      </c>
    </row>
    <row r="59" spans="1:47" x14ac:dyDescent="0.25">
      <c r="A59" s="4" t="s">
        <v>39</v>
      </c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298">
        <f>'AO Call 2.2'!F159</f>
        <v>16112.400000000001</v>
      </c>
      <c r="AA59" s="303">
        <f>'AO Call 2.2'!G159</f>
        <v>126318.02</v>
      </c>
      <c r="AB59" s="303">
        <f>'AO Call 2.2'!H159</f>
        <v>165334.96</v>
      </c>
      <c r="AC59" s="303">
        <f>'AO Call 2.2'!I159</f>
        <v>244160.8</v>
      </c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96">
        <f>SUM(B59:AD59)</f>
        <v>551926.17999999993</v>
      </c>
      <c r="AQ59" s="138">
        <f t="shared" si="16"/>
        <v>0</v>
      </c>
      <c r="AR59" s="138">
        <f t="shared" si="17"/>
        <v>551926.17999999993</v>
      </c>
      <c r="AU59" s="25">
        <f>SUM(R59:AC59)</f>
        <v>551926.17999999993</v>
      </c>
    </row>
    <row r="60" spans="1:47" x14ac:dyDescent="0.25">
      <c r="A60" s="620" t="s">
        <v>52</v>
      </c>
      <c r="B60" s="621"/>
      <c r="C60" s="621"/>
      <c r="D60" s="621"/>
      <c r="E60" s="621"/>
      <c r="F60" s="621"/>
      <c r="G60" s="621"/>
      <c r="H60" s="621"/>
      <c r="I60" s="621"/>
      <c r="J60" s="621"/>
      <c r="K60" s="621"/>
      <c r="L60" s="621"/>
      <c r="M60" s="621"/>
      <c r="N60" s="621"/>
      <c r="O60" s="609"/>
      <c r="P60" s="609"/>
      <c r="Q60" s="609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37" t="s">
        <v>35</v>
      </c>
      <c r="AQ60" s="140" t="s">
        <v>36</v>
      </c>
      <c r="AR60" s="140" t="s">
        <v>37</v>
      </c>
    </row>
    <row r="61" spans="1:47" hidden="1" x14ac:dyDescent="0.25">
      <c r="A61" s="4" t="s">
        <v>39</v>
      </c>
      <c r="B61" s="157"/>
      <c r="C61" s="157"/>
      <c r="D61" s="157"/>
      <c r="E61" s="157"/>
      <c r="F61" s="157"/>
      <c r="G61" s="157"/>
      <c r="H61" s="6">
        <f>'AO Call 3'!F128</f>
        <v>0</v>
      </c>
      <c r="I61" s="6">
        <f>'AO Call 3'!G128</f>
        <v>30744.62</v>
      </c>
      <c r="J61" s="6">
        <f>'AO Call 3'!H128</f>
        <v>0</v>
      </c>
      <c r="K61" s="6">
        <f>'AO Call 3'!I128</f>
        <v>238452.3</v>
      </c>
      <c r="L61" s="6">
        <f>'AO Call 3'!J128</f>
        <v>65292.3</v>
      </c>
      <c r="M61" s="6">
        <f>'AO Call 3'!K128</f>
        <v>0</v>
      </c>
      <c r="N61" s="298">
        <f>'AO Call 3'!L128</f>
        <v>0</v>
      </c>
      <c r="O61" s="6">
        <f>'AO Call 3'!M128</f>
        <v>342352.3</v>
      </c>
      <c r="P61" s="6">
        <f>'AO Call 3'!N128</f>
        <v>63372.3</v>
      </c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96">
        <f>SUM(B61:AD61)</f>
        <v>740213.82000000007</v>
      </c>
      <c r="AQ61" s="138">
        <f t="shared" ref="AQ61" si="18">SUM(F61:Q61)</f>
        <v>740213.82000000007</v>
      </c>
      <c r="AR61" s="267"/>
      <c r="AU61" s="25">
        <f>SUM(R61:AC61)</f>
        <v>0</v>
      </c>
    </row>
    <row r="62" spans="1:47" hidden="1" x14ac:dyDescent="0.25">
      <c r="A62" s="371"/>
      <c r="B62" s="370"/>
      <c r="C62" s="370"/>
      <c r="D62" s="370"/>
      <c r="E62" s="370"/>
      <c r="F62" s="370"/>
      <c r="G62" s="370"/>
      <c r="H62" s="370"/>
      <c r="I62" s="369" t="s">
        <v>53</v>
      </c>
      <c r="J62" s="370"/>
      <c r="K62" s="370"/>
      <c r="L62" s="370"/>
      <c r="M62" s="370"/>
      <c r="N62" s="370"/>
      <c r="O62" s="98"/>
      <c r="P62" s="98"/>
      <c r="Q62" s="98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37" t="s">
        <v>35</v>
      </c>
      <c r="AQ62" s="140" t="s">
        <v>36</v>
      </c>
      <c r="AR62" s="140" t="s">
        <v>37</v>
      </c>
    </row>
    <row r="63" spans="1:47" hidden="1" x14ac:dyDescent="0.25">
      <c r="A63" s="4" t="s">
        <v>38</v>
      </c>
      <c r="B63" s="101"/>
      <c r="C63" s="101"/>
      <c r="D63" s="101"/>
      <c r="E63" s="101"/>
      <c r="F63" s="101"/>
      <c r="G63" s="101"/>
      <c r="H63" s="101"/>
      <c r="I63" s="6">
        <f>'AO Call 4'!F111</f>
        <v>0</v>
      </c>
      <c r="J63" s="6">
        <f>'AO Call 4'!G111</f>
        <v>7592</v>
      </c>
      <c r="K63" s="6">
        <f>'AO Call 4'!H111</f>
        <v>24528</v>
      </c>
      <c r="L63" s="6">
        <f>'AO Call 4'!I111</f>
        <v>54312</v>
      </c>
      <c r="M63" s="6">
        <f>'AO Call 4'!J111</f>
        <v>77088</v>
      </c>
      <c r="N63" s="6">
        <f>'AO Call 4'!K111</f>
        <v>67160</v>
      </c>
      <c r="O63" s="6">
        <f>'AO Call 4'!L111</f>
        <v>76045.440000000002</v>
      </c>
      <c r="P63" s="6">
        <f>'AO Call 4'!M111</f>
        <v>82387.199999999997</v>
      </c>
      <c r="Q63" s="6">
        <f>'AO Call 4'!N111</f>
        <v>82387.199999999997</v>
      </c>
      <c r="R63" s="6">
        <f>'AO Call 4'!O111</f>
        <v>86094.623999999996</v>
      </c>
      <c r="S63" s="6">
        <f>'AO Call 4'!P111</f>
        <v>78267.839999999997</v>
      </c>
      <c r="T63" s="6">
        <f>'AO Call 4'!Q111</f>
        <v>82181.231999999989</v>
      </c>
      <c r="U63" s="6">
        <f>'AO Call 4'!R111</f>
        <v>20596.8</v>
      </c>
      <c r="V63" s="101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4"/>
      <c r="AM63" s="374"/>
      <c r="AN63" s="374"/>
      <c r="AO63" s="374"/>
      <c r="AP63" s="137"/>
      <c r="AQ63" s="140"/>
      <c r="AR63" s="140"/>
    </row>
    <row r="64" spans="1:47" hidden="1" x14ac:dyDescent="0.25">
      <c r="A64" s="4" t="s">
        <v>27</v>
      </c>
      <c r="B64" s="157"/>
      <c r="C64" s="157"/>
      <c r="D64" s="157"/>
      <c r="E64" s="157"/>
      <c r="F64" s="157"/>
      <c r="G64" s="157"/>
      <c r="H64" s="157"/>
      <c r="I64" s="6">
        <f>'AO Call 4'!F111</f>
        <v>0</v>
      </c>
      <c r="J64" s="6">
        <f>'AO Call 4'!G111</f>
        <v>7592</v>
      </c>
      <c r="K64" s="6">
        <f>'AO Call 4'!H111</f>
        <v>24528</v>
      </c>
      <c r="L64" s="6">
        <f>'AO Call 4'!I111</f>
        <v>54312</v>
      </c>
      <c r="M64" s="6">
        <f>'AO Call 4'!J111</f>
        <v>77088</v>
      </c>
      <c r="N64" s="6">
        <f>'AO Call 4'!K111</f>
        <v>67160</v>
      </c>
      <c r="O64" s="6">
        <f>'AO Call 4'!L111</f>
        <v>76045.440000000002</v>
      </c>
      <c r="P64" s="6">
        <f>'AO Call 4'!M111</f>
        <v>82387.199999999997</v>
      </c>
      <c r="Q64" s="6">
        <f>'AO Call 4'!N111</f>
        <v>82387.199999999997</v>
      </c>
      <c r="R64" s="6">
        <f>'AO Call 4'!O111</f>
        <v>86094.623999999996</v>
      </c>
      <c r="S64" s="6">
        <f>'AO Call 4'!P111</f>
        <v>78267.839999999997</v>
      </c>
      <c r="T64" s="6">
        <f>'AO Call 4'!Q111</f>
        <v>82181.231999999989</v>
      </c>
      <c r="U64" s="6">
        <f>'AO Call 4'!R111</f>
        <v>20596.8</v>
      </c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96">
        <f>SUM(B64:AD64)</f>
        <v>738640.33600000001</v>
      </c>
      <c r="AQ64" s="138">
        <f t="shared" ref="AQ64:AQ65" si="19">SUM(F64:Q64)</f>
        <v>471499.84</v>
      </c>
      <c r="AR64" s="138">
        <f t="shared" ref="AR64:AR65" si="20">SUM(R64:AC64)</f>
        <v>267140.49599999998</v>
      </c>
    </row>
    <row r="65" spans="1:47" hidden="1" x14ac:dyDescent="0.25">
      <c r="A65" s="4" t="s">
        <v>39</v>
      </c>
      <c r="B65" s="157"/>
      <c r="C65" s="157"/>
      <c r="D65" s="157"/>
      <c r="E65" s="157"/>
      <c r="F65" s="157"/>
      <c r="G65" s="157"/>
      <c r="H65" s="157"/>
      <c r="I65" s="6">
        <f>'AO Call 4'!F165</f>
        <v>0</v>
      </c>
      <c r="J65" s="6">
        <f>'AO Call 4'!G165</f>
        <v>7592</v>
      </c>
      <c r="K65" s="6">
        <f>'AO Call 4'!H165</f>
        <v>24528</v>
      </c>
      <c r="L65" s="6">
        <f>'AO Call 4'!I165</f>
        <v>54312</v>
      </c>
      <c r="M65" s="6">
        <f>'AO Call 4'!J165</f>
        <v>77088</v>
      </c>
      <c r="N65" s="298">
        <f>'AO Call 4'!K165</f>
        <v>67160</v>
      </c>
      <c r="O65" s="6">
        <f>'AO Call 4'!L165</f>
        <v>76045.440000000002</v>
      </c>
      <c r="P65" s="6">
        <f>'AO Call 4'!M165</f>
        <v>82387.199999999997</v>
      </c>
      <c r="Q65" s="6">
        <f>'AO Call 4'!N165</f>
        <v>82387.199999999997</v>
      </c>
      <c r="R65" s="6">
        <f>'AO Call 4'!O165</f>
        <v>86506.559999999998</v>
      </c>
      <c r="S65" s="6">
        <f>'AO Call 4'!P165</f>
        <v>82387.199999999997</v>
      </c>
      <c r="T65" s="6">
        <f>'AO Call 4'!Q165</f>
        <v>86506.559999999998</v>
      </c>
      <c r="U65" s="6">
        <f>'AO Call 4'!R165</f>
        <v>28835.52</v>
      </c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96">
        <f>SUM(B65:AD65)</f>
        <v>755735.67999999993</v>
      </c>
      <c r="AQ65" s="138">
        <f t="shared" si="19"/>
        <v>471499.84</v>
      </c>
      <c r="AR65" s="138">
        <f t="shared" si="20"/>
        <v>284235.84000000003</v>
      </c>
      <c r="AU65" s="25">
        <f>SUM(R65:AC65)</f>
        <v>284235.84000000003</v>
      </c>
    </row>
    <row r="66" spans="1:47" x14ac:dyDescent="0.25">
      <c r="A66" s="372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605" t="s">
        <v>54</v>
      </c>
      <c r="V66" s="606"/>
      <c r="W66" s="606"/>
      <c r="X66" s="606"/>
      <c r="Y66" s="606"/>
      <c r="Z66" s="606"/>
      <c r="AA66" s="606"/>
      <c r="AB66" s="606"/>
      <c r="AC66" s="606"/>
      <c r="AD66" s="607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96"/>
      <c r="AQ66" s="138"/>
      <c r="AR66" s="138"/>
    </row>
    <row r="67" spans="1:47" x14ac:dyDescent="0.25">
      <c r="A67" s="4" t="s">
        <v>38</v>
      </c>
      <c r="B67" s="269"/>
      <c r="C67" s="269"/>
      <c r="D67" s="269"/>
      <c r="E67" s="269"/>
      <c r="F67" s="269"/>
      <c r="G67" s="269"/>
      <c r="H67" s="269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6">
        <f>'AO Call 4.1'!E145</f>
        <v>61143.360000000001</v>
      </c>
      <c r="V67" s="6">
        <f>'AO Call 4.1'!F145</f>
        <v>88172.959999999992</v>
      </c>
      <c r="W67" s="6">
        <f>'AO Call 4.1'!G145</f>
        <v>90555.68</v>
      </c>
      <c r="X67" s="6">
        <f>'AO Call 4.1'!H145</f>
        <v>113883.19999999998</v>
      </c>
      <c r="Y67" s="6">
        <f>'AO Call 4.1'!I145</f>
        <v>117457.28</v>
      </c>
      <c r="Z67" s="6">
        <f>'AO Call 4.1'!J145</f>
        <v>115010.55999999998</v>
      </c>
      <c r="AA67" s="23">
        <f>'AO Call 4.1'!K145</f>
        <v>160346.23999999999</v>
      </c>
      <c r="AB67" s="23">
        <f>'AO Call 4.1'!L145</f>
        <v>139401.43999999997</v>
      </c>
      <c r="AC67" s="23">
        <f>'AO Call 4.1'!M145</f>
        <v>133316.63999999998</v>
      </c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96"/>
      <c r="AQ67" s="138"/>
      <c r="AR67" s="138"/>
    </row>
    <row r="68" spans="1:47" x14ac:dyDescent="0.25">
      <c r="A68" s="4" t="s">
        <v>27</v>
      </c>
      <c r="B68" s="269"/>
      <c r="C68" s="269"/>
      <c r="D68" s="269"/>
      <c r="E68" s="269"/>
      <c r="F68" s="269"/>
      <c r="G68" s="269"/>
      <c r="H68" s="269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6">
        <f>'AO Call 4.1'!E110</f>
        <v>61143.360000000001</v>
      </c>
      <c r="V68" s="6">
        <f>'AO Call 4.1'!F110</f>
        <v>88172.959999999992</v>
      </c>
      <c r="W68" s="6">
        <f>'AO Call 4.1'!G110</f>
        <v>90555.68</v>
      </c>
      <c r="X68" s="6">
        <f>'AO Call 4.1'!H110</f>
        <v>113883.19999999998</v>
      </c>
      <c r="Y68" s="6">
        <f>'AO Call 4.1'!I110</f>
        <v>117457.28</v>
      </c>
      <c r="Z68" s="6">
        <f>'AO Call 4.1'!J110</f>
        <v>115010.55999999998</v>
      </c>
      <c r="AA68" s="23">
        <f>'AO Call 4.1'!K110</f>
        <v>160346.23999999999</v>
      </c>
      <c r="AB68" s="23">
        <f>'AO Call 4.1'!L110</f>
        <v>139401.43999999997</v>
      </c>
      <c r="AC68" s="23">
        <f>'AO Call 4.1'!M110</f>
        <v>133316.63999999998</v>
      </c>
      <c r="AD68" s="101">
        <v>133316.63999999998</v>
      </c>
      <c r="AE68" s="101">
        <v>133316.63999999998</v>
      </c>
      <c r="AF68" s="101">
        <v>133316.63999999998</v>
      </c>
      <c r="AG68" s="101">
        <v>133316.63999999998</v>
      </c>
      <c r="AH68" s="101">
        <v>133316.63999999998</v>
      </c>
      <c r="AI68" s="101">
        <v>133316.63999999998</v>
      </c>
      <c r="AJ68" s="101">
        <v>133316.63999999998</v>
      </c>
      <c r="AK68" s="101">
        <v>133316.63999999998</v>
      </c>
      <c r="AL68" s="101">
        <v>133316.63999999998</v>
      </c>
      <c r="AM68" s="101">
        <v>133316.63999999998</v>
      </c>
      <c r="AN68" s="101">
        <v>133316.63999999998</v>
      </c>
      <c r="AO68" s="101">
        <v>133316.63999999998</v>
      </c>
      <c r="AP68" s="96"/>
      <c r="AQ68" s="138"/>
      <c r="AR68" s="138"/>
    </row>
    <row r="69" spans="1:47" x14ac:dyDescent="0.25">
      <c r="A69" s="4" t="s">
        <v>39</v>
      </c>
      <c r="B69" s="269"/>
      <c r="C69" s="269"/>
      <c r="D69" s="269"/>
      <c r="E69" s="269"/>
      <c r="F69" s="269"/>
      <c r="G69" s="269"/>
      <c r="H69" s="269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6">
        <f>'AO Call 4.1'!E163</f>
        <v>61143.360000000001</v>
      </c>
      <c r="V69" s="6">
        <f>'AO Call 4.1'!F163</f>
        <v>88172.959999999992</v>
      </c>
      <c r="W69" s="6">
        <f>'AO Call 4.1'!G163</f>
        <v>90555.68</v>
      </c>
      <c r="X69" s="6">
        <f>'AO Call 4.1'!H163</f>
        <v>113883.19999999998</v>
      </c>
      <c r="Y69" s="6">
        <f>'AO Call 4.1'!I163</f>
        <v>117457.28</v>
      </c>
      <c r="Z69" s="6">
        <f>'AO Call 4.1'!J163</f>
        <v>115010.55999999998</v>
      </c>
      <c r="AA69" s="23">
        <f>'AO Call 4.1'!K163</f>
        <v>160346.23999999999</v>
      </c>
      <c r="AB69" s="23">
        <f>'AO Call 4.1'!L163</f>
        <v>137401.44</v>
      </c>
      <c r="AC69" s="23">
        <f>'AO Call 4.1'!M163</f>
        <v>133316.64000000001</v>
      </c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96"/>
      <c r="AQ69" s="138"/>
      <c r="AR69" s="138"/>
      <c r="AU69" s="25">
        <f>SUM(R69:AC69)</f>
        <v>1017287.36</v>
      </c>
    </row>
    <row r="70" spans="1:47" x14ac:dyDescent="0.25">
      <c r="A70" s="605" t="s">
        <v>55</v>
      </c>
      <c r="B70" s="606"/>
      <c r="C70" s="606"/>
      <c r="D70" s="606"/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7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37" t="s">
        <v>35</v>
      </c>
      <c r="AQ70" s="140" t="s">
        <v>36</v>
      </c>
      <c r="AR70" s="140" t="s">
        <v>37</v>
      </c>
    </row>
    <row r="71" spans="1:47" hidden="1" x14ac:dyDescent="0.25">
      <c r="A71" s="4" t="s">
        <v>38</v>
      </c>
      <c r="B71" s="157"/>
      <c r="C71" s="157"/>
      <c r="D71" s="157"/>
      <c r="E71" s="157"/>
      <c r="F71" s="157"/>
      <c r="G71" s="157"/>
      <c r="H71" s="157"/>
      <c r="I71" s="157"/>
      <c r="J71" s="6">
        <f>'AO Call 5'!F144</f>
        <v>16360.400000000001</v>
      </c>
      <c r="K71" s="6">
        <f>'AO Call 5'!G144</f>
        <v>49081.2</v>
      </c>
      <c r="L71" s="6">
        <f>'AO Call 5'!H144</f>
        <v>46744</v>
      </c>
      <c r="M71" s="6">
        <f>'AO Call 5'!I144</f>
        <v>53755.600000000006</v>
      </c>
      <c r="N71" s="298">
        <f>'AO Call 5'!J144</f>
        <v>44405.600000000006</v>
      </c>
      <c r="O71" s="6">
        <f>'AO Call 5'!K144</f>
        <v>43235.199999999997</v>
      </c>
      <c r="P71" s="6">
        <f>'AO Call 5'!L144</f>
        <v>40899.199999999997</v>
      </c>
      <c r="Q71" s="6">
        <f>'AO Call 5'!M144</f>
        <v>44408</v>
      </c>
      <c r="R71" s="6">
        <f>'AO Call 5'!N144</f>
        <v>29207.200000000001</v>
      </c>
      <c r="S71" s="6">
        <f>'AO Call 5'!O144</f>
        <v>52590</v>
      </c>
      <c r="T71" s="6">
        <f>'AO Call 5'!P144</f>
        <v>134432.79999999999</v>
      </c>
      <c r="U71" s="6">
        <f>'AO Call 5'!Q144</f>
        <v>132093.20000000001</v>
      </c>
      <c r="V71" s="313"/>
      <c r="W71" s="313"/>
      <c r="X71" s="313"/>
      <c r="Y71" s="313"/>
      <c r="Z71" s="313"/>
      <c r="AA71" s="313"/>
      <c r="AB71" s="313"/>
      <c r="AC71" s="313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96">
        <f>SUM(B71:AD71)</f>
        <v>687212.39999999991</v>
      </c>
      <c r="AQ71" s="138">
        <f t="shared" ref="AQ71:AQ73" si="21">SUM(F71:Q71)</f>
        <v>338889.2</v>
      </c>
      <c r="AR71" s="138">
        <f t="shared" ref="AR71:AR73" si="22">SUM(R71:AC71)</f>
        <v>348323.2</v>
      </c>
    </row>
    <row r="72" spans="1:47" hidden="1" x14ac:dyDescent="0.25">
      <c r="A72" s="4" t="s">
        <v>27</v>
      </c>
      <c r="B72" s="157"/>
      <c r="C72" s="157"/>
      <c r="D72" s="157"/>
      <c r="E72" s="157"/>
      <c r="F72" s="157"/>
      <c r="G72" s="157"/>
      <c r="H72" s="157"/>
      <c r="I72" s="157"/>
      <c r="J72" s="6"/>
      <c r="K72" s="6"/>
      <c r="L72" s="6"/>
      <c r="M72" s="6"/>
      <c r="N72" s="298"/>
      <c r="O72" s="6"/>
      <c r="P72" s="6"/>
      <c r="Q72" s="6"/>
      <c r="R72" s="6">
        <f>'AO Call 5'!N109</f>
        <v>48847.479999999996</v>
      </c>
      <c r="S72" s="6">
        <f>'AO Call 5'!O109</f>
        <v>155480.79999999999</v>
      </c>
      <c r="T72" s="6">
        <f>'AO Call 5'!P109</f>
        <v>163254.84000000003</v>
      </c>
      <c r="U72" s="6">
        <f>'AO Call 5'!Q109</f>
        <v>186580.38000000003</v>
      </c>
      <c r="V72" s="313"/>
      <c r="W72" s="313"/>
      <c r="X72" s="313"/>
      <c r="Y72" s="313"/>
      <c r="Z72" s="313"/>
      <c r="AA72" s="313"/>
      <c r="AB72" s="313"/>
      <c r="AC72" s="313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96">
        <f>SUM(B72:AD72)</f>
        <v>554163.5</v>
      </c>
      <c r="AQ72" s="138">
        <f t="shared" si="21"/>
        <v>0</v>
      </c>
      <c r="AR72" s="138">
        <f t="shared" si="22"/>
        <v>554163.5</v>
      </c>
    </row>
    <row r="73" spans="1:47" hidden="1" x14ac:dyDescent="0.25">
      <c r="A73" s="4" t="s">
        <v>39</v>
      </c>
      <c r="B73" s="157"/>
      <c r="C73" s="157"/>
      <c r="D73" s="157"/>
      <c r="E73" s="157"/>
      <c r="F73" s="157"/>
      <c r="G73" s="157"/>
      <c r="H73" s="157"/>
      <c r="I73" s="157"/>
      <c r="J73" s="6">
        <f>'AO Call 5'!F163</f>
        <v>16360.4</v>
      </c>
      <c r="K73" s="6">
        <f>'AO Call 5'!G163</f>
        <v>49081.2</v>
      </c>
      <c r="L73" s="6">
        <f>'AO Call 5'!H163</f>
        <v>46744</v>
      </c>
      <c r="M73" s="6">
        <f>'AO Call 5'!I163</f>
        <v>53755.600000000006</v>
      </c>
      <c r="N73" s="298">
        <f>'AO Call 5'!J163</f>
        <v>44405.600000000006</v>
      </c>
      <c r="O73" s="6">
        <f>'AO Call 5'!K163</f>
        <v>43235.199999999997</v>
      </c>
      <c r="P73" s="6">
        <f>'AO Call 5'!L163</f>
        <v>40899.199999999997</v>
      </c>
      <c r="Q73" s="6">
        <f>'AO Call 5'!M163</f>
        <v>44408</v>
      </c>
      <c r="R73" s="6">
        <f>'AO Call 5'!N163</f>
        <v>29207.200000000001</v>
      </c>
      <c r="S73" s="6">
        <f>'AO Call 5'!O163</f>
        <v>52590</v>
      </c>
      <c r="T73" s="6">
        <f>'AO Call 5'!P163</f>
        <v>134432.79999999999</v>
      </c>
      <c r="U73" s="6">
        <f>'AO Call 5'!Q163</f>
        <v>132093.20000000001</v>
      </c>
      <c r="V73" s="313"/>
      <c r="W73" s="313"/>
      <c r="X73" s="313"/>
      <c r="Y73" s="313"/>
      <c r="Z73" s="313"/>
      <c r="AA73" s="313"/>
      <c r="AB73" s="313"/>
      <c r="AC73" s="313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96">
        <f>SUM(B73:AD73)</f>
        <v>687212.39999999991</v>
      </c>
      <c r="AQ73" s="138">
        <f t="shared" si="21"/>
        <v>338889.2</v>
      </c>
      <c r="AR73" s="138">
        <f t="shared" si="22"/>
        <v>348323.2</v>
      </c>
      <c r="AU73" s="25">
        <f>SUM(R73:AC73)</f>
        <v>348323.2</v>
      </c>
    </row>
    <row r="74" spans="1:47" x14ac:dyDescent="0.25">
      <c r="A74" s="154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618" t="s">
        <v>9</v>
      </c>
      <c r="W74" s="619"/>
      <c r="X74" s="619"/>
      <c r="Y74" s="619"/>
      <c r="Z74" s="619"/>
      <c r="AA74" s="619"/>
      <c r="AB74" s="619"/>
      <c r="AC74" s="619"/>
      <c r="AD74" s="622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37" t="s">
        <v>35</v>
      </c>
      <c r="AQ74" s="140" t="s">
        <v>36</v>
      </c>
      <c r="AR74" s="140" t="s">
        <v>37</v>
      </c>
    </row>
    <row r="75" spans="1:47" x14ac:dyDescent="0.25">
      <c r="A75" s="4" t="s">
        <v>38</v>
      </c>
      <c r="B75" s="217"/>
      <c r="C75" s="217"/>
      <c r="D75" s="217"/>
      <c r="E75" s="217"/>
      <c r="F75" s="217"/>
      <c r="G75" s="217"/>
      <c r="H75" s="217"/>
      <c r="I75" s="217"/>
      <c r="J75" s="153"/>
      <c r="K75" s="153"/>
      <c r="L75" s="153"/>
      <c r="M75" s="153"/>
      <c r="N75" s="153"/>
      <c r="O75" s="103"/>
      <c r="P75" s="103"/>
      <c r="Q75" s="103"/>
      <c r="R75" s="103"/>
      <c r="S75" s="103"/>
      <c r="T75" s="159"/>
      <c r="U75" s="159"/>
      <c r="V75" s="6">
        <f>'AO Call 5.1'!E145</f>
        <v>134143.84</v>
      </c>
      <c r="W75" s="6">
        <f>'AO Call 5.1'!F145</f>
        <v>129979.84000000001</v>
      </c>
      <c r="X75" s="6">
        <f>'AO Call 5.1'!G145</f>
        <v>158294.80000000002</v>
      </c>
      <c r="Y75" s="6">
        <f>'AO Call 5.1'!H145</f>
        <v>171718.40000000002</v>
      </c>
      <c r="Z75" s="6">
        <f>'AO Call 5.1'!I145</f>
        <v>135935.36000000002</v>
      </c>
      <c r="AA75" s="61">
        <f>'AO Call 5.1'!J145</f>
        <v>146666.56</v>
      </c>
      <c r="AB75" s="61">
        <f>'AO Call 5.1'!K145</f>
        <v>164115.32</v>
      </c>
      <c r="AC75" s="61">
        <f>'AO Call 5.1'!L145</f>
        <v>143998.48000000001</v>
      </c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96">
        <f>SUM(B75:AD75)</f>
        <v>1184852.6000000001</v>
      </c>
      <c r="AQ75" s="267"/>
      <c r="AR75" s="138">
        <f t="shared" ref="AR75:AR77" si="23">SUM(R75:AC75)</f>
        <v>1184852.6000000001</v>
      </c>
    </row>
    <row r="76" spans="1:47" x14ac:dyDescent="0.25">
      <c r="A76" s="4" t="s">
        <v>27</v>
      </c>
      <c r="B76" s="217"/>
      <c r="C76" s="217"/>
      <c r="D76" s="217"/>
      <c r="E76" s="217"/>
      <c r="F76" s="217"/>
      <c r="G76" s="217"/>
      <c r="H76" s="217"/>
      <c r="I76" s="217"/>
      <c r="J76" s="153"/>
      <c r="K76" s="153"/>
      <c r="L76" s="153"/>
      <c r="M76" s="153"/>
      <c r="N76" s="153"/>
      <c r="O76" s="103"/>
      <c r="P76" s="103"/>
      <c r="Q76" s="103"/>
      <c r="R76" s="103"/>
      <c r="S76" s="103"/>
      <c r="T76" s="159"/>
      <c r="U76" s="159"/>
      <c r="V76" s="6">
        <f>'AO Call 5.1'!E110</f>
        <v>63200.960000000014</v>
      </c>
      <c r="W76" s="6">
        <f>'AO Call 5.1'!F110</f>
        <v>150245.76000000001</v>
      </c>
      <c r="X76" s="6">
        <f>'AO Call 5.1'!G110</f>
        <v>166944</v>
      </c>
      <c r="Y76" s="6">
        <f>'AO Call 5.1'!H110</f>
        <v>191985.6</v>
      </c>
      <c r="Z76" s="6">
        <f>'AO Call 5.1'!I110</f>
        <v>152632.31999999998</v>
      </c>
      <c r="AA76" s="61">
        <f>'AO Call 5.1'!J110</f>
        <v>139512</v>
      </c>
      <c r="AB76" s="61">
        <f>'AO Call 5.1'!K110</f>
        <v>137129.28</v>
      </c>
      <c r="AC76" s="61">
        <f>'AO Call 5.1'!L110</f>
        <v>164561.28000000003</v>
      </c>
      <c r="AD76" s="61">
        <f>'AO Call 5.1'!M110</f>
        <v>174456.48</v>
      </c>
      <c r="AE76" s="61">
        <f>'AO Call 5.1'!N110</f>
        <v>158596.80000000002</v>
      </c>
      <c r="AF76" s="61">
        <f>'AO Call 5.1'!O110</f>
        <v>166526.64000000001</v>
      </c>
      <c r="AG76" s="61">
        <f>'AO Call 5.1'!P110</f>
        <v>166526.64000000001</v>
      </c>
      <c r="AH76" s="61">
        <f>'AO Call 5.1'!Q110</f>
        <v>0</v>
      </c>
      <c r="AI76" s="61">
        <f>'AO Call 5.1'!R110</f>
        <v>0</v>
      </c>
      <c r="AJ76" s="61">
        <f>'AO Call 5.1'!S110</f>
        <v>0</v>
      </c>
      <c r="AK76" s="61">
        <f>'AO Call 5.1'!T110</f>
        <v>0</v>
      </c>
      <c r="AL76" s="61">
        <f>'AO Call 5.1'!U110</f>
        <v>0</v>
      </c>
      <c r="AM76" s="61">
        <f>'AO Call 5.1'!V110</f>
        <v>0</v>
      </c>
      <c r="AN76" s="61">
        <f>'AO Call 5.1'!W110</f>
        <v>0</v>
      </c>
      <c r="AO76" s="61">
        <f>'AO Call 5.1'!X110</f>
        <v>0</v>
      </c>
      <c r="AP76" s="96">
        <f>SUM(B76:AD76)</f>
        <v>1340667.6800000002</v>
      </c>
      <c r="AQ76" s="267"/>
      <c r="AR76" s="138">
        <f t="shared" si="23"/>
        <v>1166211.2000000002</v>
      </c>
    </row>
    <row r="77" spans="1:47" x14ac:dyDescent="0.25">
      <c r="A77" s="4" t="s">
        <v>39</v>
      </c>
      <c r="B77" s="217"/>
      <c r="C77" s="217"/>
      <c r="D77" s="217"/>
      <c r="E77" s="217"/>
      <c r="F77" s="217"/>
      <c r="G77" s="217"/>
      <c r="H77" s="217"/>
      <c r="I77" s="217"/>
      <c r="J77" s="153"/>
      <c r="K77" s="153"/>
      <c r="L77" s="153"/>
      <c r="M77" s="153"/>
      <c r="N77" s="153"/>
      <c r="O77" s="103"/>
      <c r="P77" s="103"/>
      <c r="Q77" s="103"/>
      <c r="R77" s="103"/>
      <c r="S77" s="103"/>
      <c r="T77" s="159"/>
      <c r="U77" s="159"/>
      <c r="V77" s="6">
        <f>'AO Call 5.1'!E165</f>
        <v>134143.84</v>
      </c>
      <c r="W77" s="6">
        <f>'AO Call 5.1'!F165</f>
        <v>129979.84000000001</v>
      </c>
      <c r="X77" s="6">
        <f>'AO Call 5.1'!G165</f>
        <v>158294.80000000002</v>
      </c>
      <c r="Y77" s="6">
        <f>'AO Call 5.1'!H165</f>
        <v>171718.39999999999</v>
      </c>
      <c r="Z77" s="6">
        <f>'AO Call 5.1'!I165</f>
        <v>135935.35999999999</v>
      </c>
      <c r="AA77" s="61">
        <f>'AO Call 5.1'!J165</f>
        <v>317185.91999999998</v>
      </c>
      <c r="AB77" s="61">
        <f>'AO Call 5.1'!K165</f>
        <v>164115.32</v>
      </c>
      <c r="AC77" s="61">
        <f>'AO Call 5.1'!L165</f>
        <v>143998.48000000001</v>
      </c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96">
        <f>SUM(B77:AD77)</f>
        <v>1355371.96</v>
      </c>
      <c r="AQ77" s="267"/>
      <c r="AR77" s="138">
        <f t="shared" si="23"/>
        <v>1355371.96</v>
      </c>
      <c r="AU77" s="25">
        <f>SUM(R77:AC77)</f>
        <v>1355371.96</v>
      </c>
    </row>
    <row r="78" spans="1:47" x14ac:dyDescent="0.25">
      <c r="A78" s="154"/>
      <c r="B78" s="155"/>
      <c r="C78" s="155"/>
      <c r="D78" s="155"/>
      <c r="E78" s="155"/>
      <c r="F78" s="155"/>
      <c r="G78" s="155"/>
      <c r="H78" s="155"/>
      <c r="I78" s="155"/>
      <c r="J78" s="155"/>
      <c r="K78" s="605" t="s">
        <v>56</v>
      </c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155"/>
      <c r="X78" s="155"/>
      <c r="Y78" s="155"/>
      <c r="Z78" s="155"/>
      <c r="AA78" s="155"/>
      <c r="AB78" s="155"/>
      <c r="AC78" s="324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37" t="s">
        <v>35</v>
      </c>
      <c r="AQ78" s="140" t="s">
        <v>36</v>
      </c>
      <c r="AR78" s="140" t="s">
        <v>37</v>
      </c>
    </row>
    <row r="79" spans="1:47" hidden="1" x14ac:dyDescent="0.25">
      <c r="A79" s="4" t="s">
        <v>38</v>
      </c>
      <c r="B79" s="157"/>
      <c r="C79" s="157"/>
      <c r="D79" s="157"/>
      <c r="E79" s="157"/>
      <c r="F79" s="157"/>
      <c r="G79" s="157"/>
      <c r="H79" s="157"/>
      <c r="I79" s="157"/>
      <c r="J79" s="157"/>
      <c r="K79" s="6">
        <f>'AO Call 6'!G144</f>
        <v>2920</v>
      </c>
      <c r="L79" s="6">
        <f>'AO Call 6'!H144</f>
        <v>40880</v>
      </c>
      <c r="M79" s="6">
        <f>'AO Call 6'!I144</f>
        <v>63081.599999999999</v>
      </c>
      <c r="N79" s="6">
        <f>'AO Call 6'!J144</f>
        <v>88816</v>
      </c>
      <c r="O79" s="6">
        <f>'AO Call 6'!K144</f>
        <v>94658.4</v>
      </c>
      <c r="P79" s="6">
        <f>'AO Call 6'!L144</f>
        <v>93488</v>
      </c>
      <c r="Q79" s="6">
        <f>'AO Call 6'!M144</f>
        <v>80786</v>
      </c>
      <c r="R79" s="6">
        <f>'AO Call 6'!N144</f>
        <v>96993.2</v>
      </c>
      <c r="S79" s="6">
        <f>'AO Call 6'!O144</f>
        <v>89982.8</v>
      </c>
      <c r="T79" s="6">
        <f>'AO Call 6'!P144</f>
        <v>96993.2</v>
      </c>
      <c r="U79" s="6">
        <f>'AO Call 6'!Q144</f>
        <v>74802.399999999994</v>
      </c>
      <c r="V79" s="6">
        <f>'AO Call 6'!R144</f>
        <v>63115.200000000012</v>
      </c>
      <c r="W79" s="101"/>
      <c r="X79" s="101"/>
      <c r="Y79" s="101"/>
      <c r="Z79" s="101"/>
      <c r="AA79" s="101"/>
      <c r="AB79" s="101"/>
      <c r="AC79" s="101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96">
        <f>SUM(B79:AD79)</f>
        <v>886516.8</v>
      </c>
      <c r="AQ79" s="138">
        <f t="shared" ref="AQ79:AQ81" si="24">SUM(F79:Q79)</f>
        <v>464630</v>
      </c>
      <c r="AR79" s="138">
        <f t="shared" ref="AR79:AR81" si="25">SUM(R79:AC79)</f>
        <v>421886.8</v>
      </c>
    </row>
    <row r="80" spans="1:47" hidden="1" x14ac:dyDescent="0.25">
      <c r="A80" s="4" t="s">
        <v>27</v>
      </c>
      <c r="B80" s="157"/>
      <c r="C80" s="157"/>
      <c r="D80" s="157"/>
      <c r="E80" s="157"/>
      <c r="F80" s="157"/>
      <c r="G80" s="157"/>
      <c r="H80" s="157"/>
      <c r="I80" s="157"/>
      <c r="J80" s="157"/>
      <c r="K80" s="6"/>
      <c r="L80" s="6"/>
      <c r="M80" s="6"/>
      <c r="N80" s="6"/>
      <c r="O80" s="6"/>
      <c r="P80" s="6"/>
      <c r="Q80" s="6"/>
      <c r="R80" s="6">
        <f>'AO Call 6'!N109</f>
        <v>97694.959999999992</v>
      </c>
      <c r="S80" s="6">
        <f>'AO Call 6'!O109</f>
        <v>88813.6</v>
      </c>
      <c r="T80" s="6">
        <f>'AO Call 6'!P109</f>
        <v>93254.28</v>
      </c>
      <c r="U80" s="6">
        <f>'AO Call 6'!Q109</f>
        <v>93254.28</v>
      </c>
      <c r="V80" s="6">
        <f>'AO Call 6'!R109</f>
        <v>97694.959999999992</v>
      </c>
      <c r="W80" s="101"/>
      <c r="X80" s="101"/>
      <c r="Y80" s="101"/>
      <c r="Z80" s="101"/>
      <c r="AA80" s="101"/>
      <c r="AB80" s="101"/>
      <c r="AC80" s="101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96">
        <f>SUM(B80:AD80)</f>
        <v>470712.07999999996</v>
      </c>
      <c r="AQ80" s="138">
        <f t="shared" si="24"/>
        <v>0</v>
      </c>
      <c r="AR80" s="138">
        <f t="shared" si="25"/>
        <v>470712.07999999996</v>
      </c>
    </row>
    <row r="81" spans="1:48" hidden="1" x14ac:dyDescent="0.25">
      <c r="A81" s="4" t="s">
        <v>39</v>
      </c>
      <c r="B81" s="157"/>
      <c r="C81" s="157"/>
      <c r="D81" s="157"/>
      <c r="E81" s="157"/>
      <c r="F81" s="157"/>
      <c r="G81" s="157"/>
      <c r="H81" s="157"/>
      <c r="I81" s="157"/>
      <c r="J81" s="157"/>
      <c r="K81" s="6">
        <f>'AO Call 6'!G163</f>
        <v>2920</v>
      </c>
      <c r="L81" s="6">
        <f>'AO Call 6'!H163</f>
        <v>40880</v>
      </c>
      <c r="M81" s="6">
        <f>'AO Call 6'!I163</f>
        <v>63081.599999999999</v>
      </c>
      <c r="N81" s="6">
        <f>'AO Call 6'!J163</f>
        <v>88816</v>
      </c>
      <c r="O81" s="6">
        <f>'AO Call 6'!K163</f>
        <v>94658.4</v>
      </c>
      <c r="P81" s="6">
        <f>'AO Call 6'!L163</f>
        <v>93488</v>
      </c>
      <c r="Q81" s="6">
        <f>'AO Call 6'!M163</f>
        <v>80786</v>
      </c>
      <c r="R81" s="6">
        <f>'AO Call 6'!N163</f>
        <v>96993.2</v>
      </c>
      <c r="S81" s="6">
        <f>'AO Call 6'!O163</f>
        <v>89982.8</v>
      </c>
      <c r="T81" s="6">
        <f>'AO Call 6'!P163</f>
        <v>96993.2</v>
      </c>
      <c r="U81" s="6">
        <f>'AO Call 6'!Q163</f>
        <v>74802.399999999994</v>
      </c>
      <c r="V81" s="6">
        <f>'AO Call 6'!R163</f>
        <v>63115.200000000012</v>
      </c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96">
        <f>SUM(B81:AD81)</f>
        <v>886516.8</v>
      </c>
      <c r="AQ81" s="138">
        <f t="shared" si="24"/>
        <v>464630</v>
      </c>
      <c r="AR81" s="138">
        <f t="shared" si="25"/>
        <v>421886.8</v>
      </c>
      <c r="AU81" s="25">
        <f>SUM(R81:AC81)</f>
        <v>421886.8</v>
      </c>
    </row>
    <row r="82" spans="1:48" x14ac:dyDescent="0.25">
      <c r="A82" s="154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605" t="s">
        <v>10</v>
      </c>
      <c r="W82" s="606"/>
      <c r="X82" s="606"/>
      <c r="Y82" s="606"/>
      <c r="Z82" s="606"/>
      <c r="AA82" s="606"/>
      <c r="AB82" s="606"/>
      <c r="AC82" s="607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37" t="s">
        <v>35</v>
      </c>
      <c r="AQ82" s="140" t="s">
        <v>36</v>
      </c>
      <c r="AR82" s="140" t="s">
        <v>37</v>
      </c>
    </row>
    <row r="83" spans="1:48" x14ac:dyDescent="0.25">
      <c r="A83" s="4" t="s">
        <v>38</v>
      </c>
      <c r="B83" s="157"/>
      <c r="C83" s="157"/>
      <c r="D83" s="157"/>
      <c r="E83" s="157"/>
      <c r="F83" s="157"/>
      <c r="G83" s="157"/>
      <c r="H83" s="157"/>
      <c r="I83" s="157"/>
      <c r="J83" s="157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6">
        <f>'AO Call 6.1'!F145</f>
        <v>14306.560000000001</v>
      </c>
      <c r="W83" s="6">
        <f>'AO Call 6.1'!G145</f>
        <v>60806.720000000001</v>
      </c>
      <c r="X83" s="6">
        <f>'AO Call 6.1'!H145</f>
        <v>65570.880000000005</v>
      </c>
      <c r="Y83" s="6">
        <f>'AO Call 6.1'!I145</f>
        <v>50062.720000000001</v>
      </c>
      <c r="Z83" s="6">
        <f>'AO Call 6.1'!J145</f>
        <v>68551.199999999997</v>
      </c>
      <c r="AA83" s="310">
        <f>'AO Call 6.1'!K145</f>
        <v>76451</v>
      </c>
      <c r="AB83" s="310">
        <f>'AO Call 6.1'!L145</f>
        <v>66763.520000000004</v>
      </c>
      <c r="AC83" s="310">
        <f>'AO Call 6.1'!M145</f>
        <v>67960</v>
      </c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96">
        <f>SUM(B83:AD83)</f>
        <v>470472.60000000003</v>
      </c>
      <c r="AQ83" s="138">
        <f t="shared" ref="AQ83:AQ85" si="26">SUM(F83:Q83)</f>
        <v>0</v>
      </c>
      <c r="AR83" s="138">
        <f t="shared" ref="AR83:AR85" si="27">SUM(R83:AC83)</f>
        <v>470472.60000000003</v>
      </c>
    </row>
    <row r="84" spans="1:48" x14ac:dyDescent="0.25">
      <c r="A84" s="4" t="s">
        <v>27</v>
      </c>
      <c r="B84" s="157"/>
      <c r="C84" s="157"/>
      <c r="D84" s="157"/>
      <c r="E84" s="157"/>
      <c r="F84" s="157"/>
      <c r="G84" s="157"/>
      <c r="H84" s="157"/>
      <c r="I84" s="157"/>
      <c r="J84" s="157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6">
        <f>'AO Call 6.1'!F110</f>
        <v>14306.560000000001</v>
      </c>
      <c r="W84" s="6">
        <f>'AO Call 6.1'!G110</f>
        <v>71532.800000000003</v>
      </c>
      <c r="X84" s="6">
        <f>'AO Call 6.1'!H110</f>
        <v>71532.800000000003</v>
      </c>
      <c r="Y84" s="6">
        <f>'AO Call 6.1'!I110</f>
        <v>71532.800000000003</v>
      </c>
      <c r="Z84" s="6">
        <f>'AO Call 6.1'!J110</f>
        <v>71532.800000000003</v>
      </c>
      <c r="AA84" s="310">
        <f>'AO Call 6.1'!K110</f>
        <v>71532.800000000003</v>
      </c>
      <c r="AB84" s="310">
        <f>'AO Call 6.1'!L110</f>
        <v>71532.800000000003</v>
      </c>
      <c r="AC84" s="310">
        <f>'AO Call 6.1'!M110</f>
        <v>71532.800000000003</v>
      </c>
      <c r="AD84" s="157">
        <v>71532.800000000003</v>
      </c>
      <c r="AE84" s="157">
        <v>71532.800000000003</v>
      </c>
      <c r="AF84" s="157">
        <v>71532.800000000003</v>
      </c>
      <c r="AG84" s="157">
        <v>71532.800000000003</v>
      </c>
      <c r="AH84" s="157">
        <v>71532.800000000003</v>
      </c>
      <c r="AI84" s="157">
        <v>71532.800000000003</v>
      </c>
      <c r="AJ84" s="157">
        <v>71532.800000000003</v>
      </c>
      <c r="AK84" s="157">
        <v>71532.800000000003</v>
      </c>
      <c r="AL84" s="157">
        <v>71532.800000000003</v>
      </c>
      <c r="AM84" s="157">
        <v>71532.800000000003</v>
      </c>
      <c r="AN84" s="157">
        <v>71532.800000000003</v>
      </c>
      <c r="AO84" s="157">
        <v>71532.800000000003</v>
      </c>
      <c r="AP84" s="96">
        <f>SUM(B84:AD84)</f>
        <v>586568.95999999996</v>
      </c>
      <c r="AQ84" s="138">
        <f t="shared" si="26"/>
        <v>0</v>
      </c>
      <c r="AR84" s="138">
        <f t="shared" si="27"/>
        <v>515036.15999999997</v>
      </c>
    </row>
    <row r="85" spans="1:48" x14ac:dyDescent="0.25">
      <c r="A85" s="4" t="s">
        <v>39</v>
      </c>
      <c r="B85" s="157"/>
      <c r="C85" s="157"/>
      <c r="D85" s="157"/>
      <c r="E85" s="157"/>
      <c r="F85" s="157"/>
      <c r="G85" s="157"/>
      <c r="H85" s="157"/>
      <c r="I85" s="157"/>
      <c r="J85" s="157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6">
        <f>'AO Call 6.1'!F164</f>
        <v>14306.560000000001</v>
      </c>
      <c r="W85" s="6">
        <f>'AO Call 6.1'!G164</f>
        <v>60806.720000000001</v>
      </c>
      <c r="X85" s="6">
        <f>'AO Call 6.1'!H164</f>
        <v>65570.880000000005</v>
      </c>
      <c r="Y85" s="6">
        <f>'AO Call 6.1'!I164</f>
        <v>50062.720000000001</v>
      </c>
      <c r="Z85" s="6">
        <f>'AO Call 6.1'!J164</f>
        <v>68551.199999999997</v>
      </c>
      <c r="AA85" s="310">
        <f>'AO Call 6.1'!K164</f>
        <v>76451</v>
      </c>
      <c r="AB85" s="310">
        <f>'AO Call 6.1'!L164</f>
        <v>66763.520000000004</v>
      </c>
      <c r="AC85" s="310">
        <f>'AO Call 6.1'!M164</f>
        <v>67960</v>
      </c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96">
        <f>SUM(B85:AD85)</f>
        <v>470472.60000000003</v>
      </c>
      <c r="AQ85" s="138">
        <f t="shared" si="26"/>
        <v>0</v>
      </c>
      <c r="AR85" s="138">
        <f t="shared" si="27"/>
        <v>470472.60000000003</v>
      </c>
      <c r="AU85" s="25">
        <f>SUM(R85:AC85)</f>
        <v>470472.60000000003</v>
      </c>
    </row>
    <row r="86" spans="1:48" x14ac:dyDescent="0.25">
      <c r="A86" s="294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605" t="s">
        <v>57</v>
      </c>
      <c r="U86" s="606"/>
      <c r="V86" s="606"/>
      <c r="W86" s="606"/>
      <c r="X86" s="606"/>
      <c r="Y86" s="606"/>
      <c r="Z86" s="606"/>
      <c r="AA86" s="606"/>
      <c r="AB86" s="606"/>
      <c r="AC86" s="606"/>
      <c r="AD86" s="606"/>
      <c r="AE86" s="416"/>
      <c r="AF86" s="416"/>
      <c r="AG86" s="416"/>
      <c r="AH86" s="416"/>
      <c r="AI86" s="416"/>
      <c r="AJ86" s="416"/>
      <c r="AK86" s="416"/>
      <c r="AL86" s="416"/>
      <c r="AM86" s="416"/>
      <c r="AN86" s="416"/>
      <c r="AO86" s="416"/>
      <c r="AP86" s="137" t="s">
        <v>35</v>
      </c>
      <c r="AQ86" s="140" t="s">
        <v>36</v>
      </c>
      <c r="AR86" s="304" t="s">
        <v>37</v>
      </c>
      <c r="AS86" s="9"/>
      <c r="AT86" s="9"/>
      <c r="AU86" s="9"/>
    </row>
    <row r="87" spans="1:48" x14ac:dyDescent="0.25">
      <c r="A87" s="4" t="s">
        <v>27</v>
      </c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297"/>
      <c r="M87" s="297"/>
      <c r="N87" s="297"/>
      <c r="O87" s="297"/>
      <c r="P87" s="297"/>
      <c r="Q87" s="297"/>
      <c r="R87" s="6">
        <f>'AO Call 8'!E129</f>
        <v>0</v>
      </c>
      <c r="S87" s="6">
        <f>'AO Call 8'!F129</f>
        <v>14426.199999999999</v>
      </c>
      <c r="T87" s="6">
        <f>'AO Call 8'!G129</f>
        <v>14426.199999999999</v>
      </c>
      <c r="U87" s="6">
        <f>'AO Call 8'!H129</f>
        <v>14426.199999999999</v>
      </c>
      <c r="V87" s="6">
        <f>'AO Call 8'!I129</f>
        <v>14426.199999999999</v>
      </c>
      <c r="W87" s="6">
        <f>'AO Call 8'!J129</f>
        <v>14426.199999999999</v>
      </c>
      <c r="X87" s="6">
        <f>'AO Call 8'!K129</f>
        <v>14426.199999999999</v>
      </c>
      <c r="Y87" s="6">
        <f>'AO Call 8'!L129</f>
        <v>14426.199999999999</v>
      </c>
      <c r="Z87" s="6">
        <f>'AO Call 8'!M129</f>
        <v>14426.199999999999</v>
      </c>
      <c r="AA87" s="61">
        <f>'AO Call 8'!N129</f>
        <v>14426.199999999999</v>
      </c>
      <c r="AB87" s="61">
        <f>'AO Call 8'!O129</f>
        <v>14426.199999999999</v>
      </c>
      <c r="AC87" s="61">
        <f>'AO Call 8'!P129</f>
        <v>14426.199999999999</v>
      </c>
      <c r="AD87" s="99" t="e">
        <f>'AO Call 8'!#REF!</f>
        <v>#REF!</v>
      </c>
      <c r="AE87" s="99">
        <f>142905.6/12</f>
        <v>11908.800000000001</v>
      </c>
      <c r="AF87" s="99">
        <f t="shared" ref="AF87:AO87" si="28">142905.6/12</f>
        <v>11908.800000000001</v>
      </c>
      <c r="AG87" s="99">
        <f t="shared" si="28"/>
        <v>11908.800000000001</v>
      </c>
      <c r="AH87" s="99">
        <f t="shared" si="28"/>
        <v>11908.800000000001</v>
      </c>
      <c r="AI87" s="99">
        <f t="shared" si="28"/>
        <v>11908.800000000001</v>
      </c>
      <c r="AJ87" s="99">
        <f t="shared" si="28"/>
        <v>11908.800000000001</v>
      </c>
      <c r="AK87" s="99">
        <f t="shared" si="28"/>
        <v>11908.800000000001</v>
      </c>
      <c r="AL87" s="99">
        <f t="shared" si="28"/>
        <v>11908.800000000001</v>
      </c>
      <c r="AM87" s="99">
        <f t="shared" si="28"/>
        <v>11908.800000000001</v>
      </c>
      <c r="AN87" s="99">
        <f t="shared" si="28"/>
        <v>11908.800000000001</v>
      </c>
      <c r="AO87" s="99">
        <f t="shared" si="28"/>
        <v>11908.800000000001</v>
      </c>
      <c r="AP87" s="96" t="e">
        <f>SUM(B87:AD87)</f>
        <v>#REF!</v>
      </c>
      <c r="AQ87" s="267"/>
      <c r="AR87" s="138">
        <f t="shared" ref="AR87:AR88" si="29">SUM(R87:AC87)</f>
        <v>158688.20000000001</v>
      </c>
    </row>
    <row r="88" spans="1:48" x14ac:dyDescent="0.25">
      <c r="A88" s="4" t="s">
        <v>39</v>
      </c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297"/>
      <c r="M88" s="297"/>
      <c r="N88" s="297"/>
      <c r="O88" s="297"/>
      <c r="P88" s="297"/>
      <c r="Q88" s="297"/>
      <c r="R88" s="6">
        <f>'AO Call 8'!E147</f>
        <v>0</v>
      </c>
      <c r="S88" s="6">
        <f>'AO Call 8'!F147</f>
        <v>14426.199999999999</v>
      </c>
      <c r="T88" s="6">
        <f>'AO Call 8'!G147</f>
        <v>14426.199999999999</v>
      </c>
      <c r="U88" s="6">
        <f>'AO Call 8'!H147</f>
        <v>14426.199999999999</v>
      </c>
      <c r="V88" s="6">
        <f>'AO Call 8'!I147</f>
        <v>14426.199999999999</v>
      </c>
      <c r="W88" s="6">
        <f>'AO Call 8'!J147</f>
        <v>14426.199999999999</v>
      </c>
      <c r="X88" s="6">
        <f>'AO Call 8'!K147</f>
        <v>14426.199999999999</v>
      </c>
      <c r="Y88" s="6">
        <f>'AO Call 8'!L147</f>
        <v>14426.199999999999</v>
      </c>
      <c r="Z88" s="6">
        <f>'AO Call 8'!M147</f>
        <v>14426.199999999999</v>
      </c>
      <c r="AA88" s="61">
        <f>'AO Call 8'!N147</f>
        <v>14426.2</v>
      </c>
      <c r="AB88" s="61">
        <f>'AO Call 8'!O147</f>
        <v>14426.2</v>
      </c>
      <c r="AC88" s="61">
        <f>'AO Call 8'!P147</f>
        <v>14426.2</v>
      </c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6">
        <f>SUM(B88:AD88)</f>
        <v>158688.20000000001</v>
      </c>
      <c r="AQ88" s="267"/>
      <c r="AR88" s="138">
        <f t="shared" si="29"/>
        <v>158688.20000000001</v>
      </c>
      <c r="AU88" s="25">
        <f>SUM(R88:AC88)</f>
        <v>158688.20000000001</v>
      </c>
    </row>
    <row r="89" spans="1:48" hidden="1" x14ac:dyDescent="0.25">
      <c r="A89" s="294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605" t="s">
        <v>58</v>
      </c>
      <c r="V89" s="606"/>
      <c r="W89" s="606"/>
      <c r="X89" s="606"/>
      <c r="Y89" s="606"/>
      <c r="Z89" s="606"/>
      <c r="AA89" s="606"/>
      <c r="AB89" s="606"/>
      <c r="AC89" s="606"/>
      <c r="AD89" s="606"/>
      <c r="AE89" s="416"/>
      <c r="AF89" s="416"/>
      <c r="AG89" s="416"/>
      <c r="AH89" s="416"/>
      <c r="AI89" s="416"/>
      <c r="AJ89" s="416"/>
      <c r="AK89" s="416"/>
      <c r="AL89" s="416"/>
      <c r="AM89" s="416"/>
      <c r="AN89" s="416"/>
      <c r="AO89" s="416"/>
      <c r="AP89" s="137" t="s">
        <v>35</v>
      </c>
      <c r="AQ89" s="140" t="s">
        <v>36</v>
      </c>
      <c r="AR89" s="140" t="s">
        <v>37</v>
      </c>
      <c r="AS89" s="9"/>
      <c r="AT89" s="9"/>
      <c r="AU89" s="9"/>
      <c r="AV89" s="9"/>
    </row>
    <row r="90" spans="1:48" hidden="1" x14ac:dyDescent="0.25">
      <c r="A90" s="4" t="s">
        <v>27</v>
      </c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297"/>
      <c r="M90" s="297"/>
      <c r="N90" s="297"/>
      <c r="O90" s="297"/>
      <c r="P90" s="297"/>
      <c r="Q90" s="297"/>
      <c r="R90" s="297"/>
      <c r="S90" s="297"/>
      <c r="T90" s="6">
        <f>'AO Call 9'!E129</f>
        <v>0</v>
      </c>
      <c r="U90" s="6">
        <f>'AO Call 9'!F129</f>
        <v>129337.34</v>
      </c>
      <c r="V90" s="6">
        <f>'AO Call 9'!G129</f>
        <v>0</v>
      </c>
      <c r="W90" s="6">
        <f>'AO Call 9'!H129</f>
        <v>129478.1</v>
      </c>
      <c r="X90" s="6">
        <f>'AO Call 9'!I129</f>
        <v>290021.45</v>
      </c>
      <c r="Y90" s="6">
        <f>'AO Call 9'!J129</f>
        <v>0</v>
      </c>
      <c r="Z90" s="6">
        <f>'AO Call 9'!K129</f>
        <v>0</v>
      </c>
      <c r="AA90" s="101"/>
      <c r="AB90" s="101"/>
      <c r="AC90" s="101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96">
        <f>SUM(B90:AD90)</f>
        <v>548836.89</v>
      </c>
      <c r="AQ90" s="267"/>
      <c r="AR90" s="138">
        <f t="shared" ref="AR90:AR91" si="30">SUM(R90:AC90)</f>
        <v>548836.89</v>
      </c>
      <c r="AS90" s="25"/>
      <c r="AT90" s="25"/>
      <c r="AU90" s="25"/>
      <c r="AV90" s="25"/>
    </row>
    <row r="91" spans="1:48" hidden="1" x14ac:dyDescent="0.25">
      <c r="A91" s="4" t="s">
        <v>39</v>
      </c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297"/>
      <c r="M91" s="297"/>
      <c r="N91" s="297"/>
      <c r="O91" s="297"/>
      <c r="P91" s="297"/>
      <c r="Q91" s="297"/>
      <c r="R91" s="297"/>
      <c r="S91" s="297"/>
      <c r="T91" s="6">
        <f>'AO Call 9'!E147</f>
        <v>0</v>
      </c>
      <c r="U91" s="6">
        <f>'AO Call 9'!F147</f>
        <v>129337.34</v>
      </c>
      <c r="V91" s="6">
        <f>'AO Call 9'!G147</f>
        <v>0</v>
      </c>
      <c r="W91" s="6">
        <f>'AO Call 9'!H147</f>
        <v>129478.1</v>
      </c>
      <c r="X91" s="6">
        <f>'AO Call 9'!I147</f>
        <v>290021.45</v>
      </c>
      <c r="Y91" s="6">
        <f>'AO Call 9'!J147</f>
        <v>0</v>
      </c>
      <c r="Z91" s="6">
        <f>'AO Call 9'!K147</f>
        <v>0</v>
      </c>
      <c r="AA91" s="101"/>
      <c r="AB91" s="101"/>
      <c r="AC91" s="101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96">
        <f>SUM(B91:AD91)</f>
        <v>548836.89</v>
      </c>
      <c r="AQ91" s="267"/>
      <c r="AR91" s="138">
        <f t="shared" si="30"/>
        <v>548836.89</v>
      </c>
      <c r="AS91" s="25"/>
      <c r="AT91" s="25"/>
      <c r="AU91" s="25">
        <f>SUM(R91:AC91)</f>
        <v>548836.89</v>
      </c>
      <c r="AV91" s="25"/>
    </row>
    <row r="92" spans="1:48" hidden="1" x14ac:dyDescent="0.25">
      <c r="A92" s="294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605" t="s">
        <v>13</v>
      </c>
      <c r="V92" s="606"/>
      <c r="W92" s="606"/>
      <c r="X92" s="606"/>
      <c r="Y92" s="606"/>
      <c r="Z92" s="606"/>
      <c r="AA92" s="606"/>
      <c r="AB92" s="606"/>
      <c r="AC92" s="606"/>
      <c r="AD92" s="606"/>
      <c r="AE92" s="416"/>
      <c r="AF92" s="416"/>
      <c r="AG92" s="416"/>
      <c r="AH92" s="416"/>
      <c r="AI92" s="416"/>
      <c r="AJ92" s="416"/>
      <c r="AK92" s="416"/>
      <c r="AL92" s="416"/>
      <c r="AM92" s="416"/>
      <c r="AN92" s="416"/>
      <c r="AO92" s="416"/>
      <c r="AP92" s="137" t="s">
        <v>35</v>
      </c>
      <c r="AQ92" s="140" t="s">
        <v>36</v>
      </c>
      <c r="AR92" s="140" t="s">
        <v>37</v>
      </c>
      <c r="AS92" s="9"/>
      <c r="AT92" s="9"/>
      <c r="AU92" s="9"/>
      <c r="AV92" s="9"/>
    </row>
    <row r="93" spans="1:48" hidden="1" x14ac:dyDescent="0.25">
      <c r="A93" s="4" t="s">
        <v>38</v>
      </c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297"/>
      <c r="M93" s="297"/>
      <c r="N93" s="297"/>
      <c r="O93" s="297"/>
      <c r="P93" s="297"/>
      <c r="Q93" s="297"/>
      <c r="R93" s="297"/>
      <c r="S93" s="297"/>
      <c r="T93" s="6">
        <f>'AO Call 10'!E144</f>
        <v>0</v>
      </c>
      <c r="U93" s="6">
        <f>'AO Call 10'!F144</f>
        <v>43005.240000000005</v>
      </c>
      <c r="V93" s="6">
        <f>'AO Call 10'!G144</f>
        <v>60655.319999999992</v>
      </c>
      <c r="W93" s="6">
        <f>'AO Call 10'!H144</f>
        <v>52607.520000000004</v>
      </c>
      <c r="X93" s="6">
        <f>'AO Call 10'!I144</f>
        <v>46813.919999999998</v>
      </c>
      <c r="Y93" s="6">
        <f>'AO Call 10'!J144</f>
        <v>52148.52</v>
      </c>
      <c r="Z93" s="6">
        <f>'AO Call 10'!K144</f>
        <v>18033.599999999999</v>
      </c>
      <c r="AA93" s="101"/>
      <c r="AB93" s="101"/>
      <c r="AC93" s="101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96">
        <f>SUM(B93:AD93)</f>
        <v>273264.12</v>
      </c>
      <c r="AQ93" s="267"/>
      <c r="AR93" s="138">
        <f t="shared" ref="AR93:AR95" si="31">SUM(R93:AC93)</f>
        <v>273264.12</v>
      </c>
      <c r="AS93" s="25"/>
      <c r="AT93" s="25"/>
      <c r="AU93" s="25"/>
      <c r="AV93" s="25"/>
    </row>
    <row r="94" spans="1:48" hidden="1" x14ac:dyDescent="0.25">
      <c r="A94" s="4" t="s">
        <v>27</v>
      </c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297"/>
      <c r="M94" s="297"/>
      <c r="N94" s="297"/>
      <c r="O94" s="297"/>
      <c r="P94" s="297"/>
      <c r="Q94" s="297"/>
      <c r="R94" s="297"/>
      <c r="S94" s="297"/>
      <c r="T94" s="6">
        <f>'AO Call 10'!E109</f>
        <v>0</v>
      </c>
      <c r="U94" s="6">
        <f>'AO Call 10'!F109</f>
        <v>28315.199999999997</v>
      </c>
      <c r="V94" s="6">
        <f>'AO Call 10'!G109</f>
        <v>56630.399999999994</v>
      </c>
      <c r="W94" s="6">
        <f>'AO Call 10'!H109</f>
        <v>56630.399999999994</v>
      </c>
      <c r="X94" s="6">
        <f>'AO Call 10'!I109</f>
        <v>56630.399999999994</v>
      </c>
      <c r="Y94" s="6">
        <f>'AO Call 10'!J109</f>
        <v>56630.399999999994</v>
      </c>
      <c r="Z94" s="6">
        <f>'AO Call 10'!K109</f>
        <v>56630.399999999994</v>
      </c>
      <c r="AA94" s="101"/>
      <c r="AB94" s="101"/>
      <c r="AC94" s="101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96">
        <f>SUM(B94:AD94)</f>
        <v>311467.19999999995</v>
      </c>
      <c r="AQ94" s="267"/>
      <c r="AR94" s="138">
        <f t="shared" si="31"/>
        <v>311467.19999999995</v>
      </c>
      <c r="AS94" s="25"/>
      <c r="AT94" s="25"/>
      <c r="AU94" s="25"/>
      <c r="AV94" s="25"/>
    </row>
    <row r="95" spans="1:48" hidden="1" x14ac:dyDescent="0.25">
      <c r="A95" s="4" t="s">
        <v>39</v>
      </c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297"/>
      <c r="M95" s="297"/>
      <c r="N95" s="297"/>
      <c r="O95" s="297"/>
      <c r="P95" s="297"/>
      <c r="Q95" s="297"/>
      <c r="R95" s="297"/>
      <c r="S95" s="297"/>
      <c r="T95" s="6">
        <f>'AO Call 10'!E163</f>
        <v>0</v>
      </c>
      <c r="U95" s="6">
        <f>'AO Call 10'!F163</f>
        <v>43005.240000000005</v>
      </c>
      <c r="V95" s="6">
        <f>'AO Call 10'!G163</f>
        <v>60655.319999999992</v>
      </c>
      <c r="W95" s="6">
        <f>'AO Call 10'!H163</f>
        <v>52607.520000000004</v>
      </c>
      <c r="X95" s="6">
        <f>'AO Call 10'!I163</f>
        <v>46813.919999999998</v>
      </c>
      <c r="Y95" s="6">
        <f>'AO Call 10'!J163</f>
        <v>52148.52</v>
      </c>
      <c r="Z95" s="6">
        <f>'AO Call 10'!K163</f>
        <v>18033.599999999999</v>
      </c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96">
        <f>SUM(B95:AD95)</f>
        <v>273264.12</v>
      </c>
      <c r="AQ95" s="267"/>
      <c r="AR95" s="138">
        <f t="shared" si="31"/>
        <v>273264.12</v>
      </c>
      <c r="AS95" s="25"/>
      <c r="AT95" s="25"/>
      <c r="AU95" s="25">
        <f>SUM(R95:AC95)</f>
        <v>273264.12</v>
      </c>
      <c r="AV95" s="25"/>
    </row>
    <row r="96" spans="1:48" x14ac:dyDescent="0.25">
      <c r="A96" s="294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154"/>
      <c r="V96" s="155"/>
      <c r="W96" s="155"/>
      <c r="X96" s="155"/>
      <c r="Y96" s="155"/>
      <c r="Z96" s="605" t="s">
        <v>59</v>
      </c>
      <c r="AA96" s="606"/>
      <c r="AB96" s="606"/>
      <c r="AC96" s="606"/>
      <c r="AD96" s="607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37" t="s">
        <v>35</v>
      </c>
      <c r="AQ96" s="140" t="s">
        <v>36</v>
      </c>
      <c r="AR96" s="140" t="s">
        <v>37</v>
      </c>
      <c r="AS96" s="9"/>
      <c r="AT96" s="9"/>
      <c r="AU96" s="9"/>
      <c r="AV96" s="9"/>
    </row>
    <row r="97" spans="1:48" x14ac:dyDescent="0.25">
      <c r="A97" s="4" t="s">
        <v>38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297"/>
      <c r="M97" s="297"/>
      <c r="N97" s="297"/>
      <c r="O97" s="297"/>
      <c r="P97" s="297"/>
      <c r="Q97" s="297"/>
      <c r="R97" s="297"/>
      <c r="S97" s="297"/>
      <c r="T97" s="267"/>
      <c r="U97" s="267"/>
      <c r="V97" s="267"/>
      <c r="W97" s="267"/>
      <c r="X97" s="267"/>
      <c r="Y97" s="267"/>
      <c r="Z97" s="6">
        <f>'AO Call 10.1'!E144</f>
        <v>35618.400000000001</v>
      </c>
      <c r="AA97" s="61">
        <f>'AO Call 10.1'!F144</f>
        <v>54996.36</v>
      </c>
      <c r="AB97" s="61">
        <f>'AO Call 10.1'!G144</f>
        <v>35736.720000000001</v>
      </c>
      <c r="AC97" s="61">
        <f>'AO Call 10.1'!H144</f>
        <v>33129.599999999999</v>
      </c>
      <c r="AD97" s="61">
        <f>'AO Call 10.1'!I144</f>
        <v>21909.599999999999</v>
      </c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96">
        <f>SUM(B97:AD97)</f>
        <v>181390.68000000002</v>
      </c>
      <c r="AQ97" s="267"/>
      <c r="AR97" s="138">
        <f t="shared" ref="AR97:AR99" si="32">SUM(R97:AC97)</f>
        <v>159481.08000000002</v>
      </c>
      <c r="AS97" s="25"/>
      <c r="AT97" s="25"/>
      <c r="AU97" s="25"/>
      <c r="AV97" s="25"/>
    </row>
    <row r="98" spans="1:48" x14ac:dyDescent="0.25">
      <c r="A98" s="4" t="s">
        <v>27</v>
      </c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297"/>
      <c r="M98" s="297"/>
      <c r="N98" s="297"/>
      <c r="O98" s="297"/>
      <c r="P98" s="297"/>
      <c r="Q98" s="297"/>
      <c r="R98" s="297"/>
      <c r="S98" s="297"/>
      <c r="T98" s="267"/>
      <c r="U98" s="267"/>
      <c r="V98" s="267"/>
      <c r="W98" s="267"/>
      <c r="X98" s="267"/>
      <c r="Y98" s="267"/>
      <c r="Z98" s="136">
        <f>'AO Call 10.1'!E109</f>
        <v>0</v>
      </c>
      <c r="AA98" s="61">
        <f>'AO Call 10.1'!F109</f>
        <v>28315.199999999997</v>
      </c>
      <c r="AB98" s="61">
        <f>'AO Call 10.1'!G109</f>
        <v>48062.399999999994</v>
      </c>
      <c r="AC98" s="61">
        <f>'AO Call 10.1'!H109</f>
        <v>39494.399999999994</v>
      </c>
      <c r="AD98" s="61">
        <f>'AO Call 10.1'!I109</f>
        <v>39494.399999999994</v>
      </c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96">
        <f>SUM(B98:AD98)</f>
        <v>155366.39999999997</v>
      </c>
      <c r="AQ98" s="267"/>
      <c r="AR98" s="138">
        <f t="shared" si="32"/>
        <v>115871.99999999999</v>
      </c>
      <c r="AS98" s="25"/>
      <c r="AT98" s="25"/>
      <c r="AU98" s="25"/>
      <c r="AV98" s="25"/>
    </row>
    <row r="99" spans="1:48" x14ac:dyDescent="0.25">
      <c r="A99" s="4" t="s">
        <v>39</v>
      </c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297"/>
      <c r="M99" s="297"/>
      <c r="N99" s="297"/>
      <c r="O99" s="297"/>
      <c r="P99" s="297"/>
      <c r="Q99" s="297"/>
      <c r="R99" s="297"/>
      <c r="S99" s="297"/>
      <c r="T99" s="267"/>
      <c r="U99" s="267"/>
      <c r="V99" s="267"/>
      <c r="W99" s="267"/>
      <c r="X99" s="267"/>
      <c r="Y99" s="267"/>
      <c r="Z99" s="136">
        <f>'AO Call 10.1'!E163</f>
        <v>35618.400000000001</v>
      </c>
      <c r="AA99" s="61">
        <f>'AO Call 10.1'!F163</f>
        <v>54996.36</v>
      </c>
      <c r="AB99" s="61">
        <f>'AO Call 10.1'!G163</f>
        <v>35736.720000000001</v>
      </c>
      <c r="AC99" s="61">
        <f>'AO Call 10.1'!H163</f>
        <v>33129.599999999999</v>
      </c>
      <c r="AD99" s="61">
        <f>'AO Call 10.1'!I163</f>
        <v>21909.599999999999</v>
      </c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96">
        <f>SUM(B99:AD99)</f>
        <v>181390.68000000002</v>
      </c>
      <c r="AQ99" s="267"/>
      <c r="AR99" s="138">
        <f t="shared" si="32"/>
        <v>159481.08000000002</v>
      </c>
      <c r="AS99" s="25"/>
      <c r="AT99" s="25"/>
      <c r="AU99" s="25">
        <f>SUM(R99:AC99)</f>
        <v>159481.08000000002</v>
      </c>
      <c r="AV99" s="25"/>
    </row>
    <row r="100" spans="1:48" hidden="1" x14ac:dyDescent="0.25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154"/>
      <c r="V100" s="155"/>
      <c r="W100" s="155"/>
      <c r="X100" s="155"/>
      <c r="Y100" s="605" t="s">
        <v>60</v>
      </c>
      <c r="Z100" s="606"/>
      <c r="AA100" s="606"/>
      <c r="AB100" s="606"/>
      <c r="AC100" s="606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307"/>
      <c r="AQ100" s="308"/>
      <c r="AR100" s="139"/>
      <c r="AS100" s="305"/>
      <c r="AT100" s="305"/>
      <c r="AU100" s="305"/>
      <c r="AV100" s="305"/>
    </row>
    <row r="101" spans="1:48" hidden="1" x14ac:dyDescent="0.25">
      <c r="A101" s="4" t="s">
        <v>27</v>
      </c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323"/>
      <c r="M101" s="323"/>
      <c r="N101" s="323"/>
      <c r="O101" s="323"/>
      <c r="P101" s="323"/>
      <c r="Q101" s="323"/>
      <c r="R101" s="323"/>
      <c r="S101" s="323"/>
      <c r="T101" s="153"/>
      <c r="U101" s="153"/>
      <c r="V101" s="153"/>
      <c r="W101" s="153"/>
      <c r="X101" s="153"/>
      <c r="Y101" s="6">
        <f>'AO Call 11'!E172</f>
        <v>0</v>
      </c>
      <c r="Z101" s="6">
        <f>'AO Call 11'!F172</f>
        <v>47317.200000000004</v>
      </c>
      <c r="AA101" s="61">
        <f>'AO Call 11'!G172</f>
        <v>138100.20000000001</v>
      </c>
      <c r="AB101" s="61">
        <f>'AO Call 11'!H172</f>
        <v>189543.90000000002</v>
      </c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307"/>
      <c r="AQ101" s="308"/>
      <c r="AR101" s="139"/>
      <c r="AS101" s="305"/>
      <c r="AT101" s="305"/>
      <c r="AU101" s="305"/>
      <c r="AV101" s="305"/>
    </row>
    <row r="102" spans="1:48" hidden="1" x14ac:dyDescent="0.25">
      <c r="A102" s="4" t="s">
        <v>39</v>
      </c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323"/>
      <c r="M102" s="323"/>
      <c r="N102" s="323"/>
      <c r="O102" s="323"/>
      <c r="P102" s="323"/>
      <c r="Q102" s="323"/>
      <c r="R102" s="323"/>
      <c r="S102" s="323"/>
      <c r="T102" s="153"/>
      <c r="U102" s="153"/>
      <c r="V102" s="153"/>
      <c r="W102" s="153"/>
      <c r="X102" s="153"/>
      <c r="Y102" s="6">
        <f>'AO Call 11'!E189</f>
        <v>0</v>
      </c>
      <c r="Z102" s="6">
        <f>'AO Call 11'!F189</f>
        <v>56257.95</v>
      </c>
      <c r="AA102" s="61">
        <f>'AO Call 11'!G189</f>
        <v>0</v>
      </c>
      <c r="AB102" s="61">
        <f>'AO Call 11'!H189</f>
        <v>106463.7</v>
      </c>
      <c r="AC102" s="61">
        <f>'AO Call 11'!I189</f>
        <v>0</v>
      </c>
      <c r="AD102" s="61">
        <f>'AO Call 11'!J189</f>
        <v>0</v>
      </c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307"/>
      <c r="AQ102" s="308"/>
      <c r="AR102" s="139"/>
      <c r="AS102" s="305"/>
      <c r="AT102" s="305"/>
      <c r="AU102" s="25">
        <f>SUM(R102:AC102)</f>
        <v>162721.65</v>
      </c>
      <c r="AV102" s="305"/>
    </row>
    <row r="103" spans="1:48" x14ac:dyDescent="0.25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609" t="s">
        <v>61</v>
      </c>
      <c r="Z103" s="609"/>
      <c r="AA103" s="609"/>
      <c r="AB103" s="609"/>
      <c r="AC103" s="609"/>
      <c r="AD103" s="324"/>
      <c r="AE103" s="324"/>
      <c r="AF103" s="324"/>
      <c r="AG103" s="324"/>
      <c r="AH103" s="324"/>
      <c r="AI103" s="324"/>
      <c r="AJ103" s="324"/>
      <c r="AK103" s="324"/>
      <c r="AL103" s="324"/>
      <c r="AM103" s="324"/>
      <c r="AN103" s="324"/>
      <c r="AO103" s="324"/>
      <c r="AP103" s="307"/>
      <c r="AQ103" s="308"/>
      <c r="AR103" s="139"/>
      <c r="AS103" s="305"/>
      <c r="AT103" s="305"/>
      <c r="AU103" s="305"/>
      <c r="AV103" s="305"/>
    </row>
    <row r="104" spans="1:48" x14ac:dyDescent="0.25">
      <c r="A104" s="4" t="s">
        <v>27</v>
      </c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323"/>
      <c r="M104" s="323"/>
      <c r="N104" s="323"/>
      <c r="O104" s="323"/>
      <c r="P104" s="323"/>
      <c r="Q104" s="323"/>
      <c r="R104" s="323"/>
      <c r="S104" s="323"/>
      <c r="T104" s="153"/>
      <c r="U104" s="153"/>
      <c r="V104" s="153"/>
      <c r="W104" s="153"/>
      <c r="X104" s="153"/>
      <c r="Y104" s="6">
        <f>'AO Call 12'!E179</f>
        <v>0</v>
      </c>
      <c r="Z104" s="6">
        <f>'AO Call 12'!F179</f>
        <v>18738.68</v>
      </c>
      <c r="AA104" s="61">
        <f>'AO Call 12'!G179</f>
        <v>40640.03</v>
      </c>
      <c r="AB104" s="61">
        <f>'AO Call 12'!H179</f>
        <v>11667.48</v>
      </c>
      <c r="AC104" s="61">
        <f>'AO Call 12'!I179</f>
        <v>279690.23</v>
      </c>
      <c r="AD104" s="61">
        <f>'AO Call 12'!J179</f>
        <v>123431.18000000001</v>
      </c>
      <c r="AE104" s="61">
        <f>'AO Call 12'!K179</f>
        <v>11667.48</v>
      </c>
      <c r="AF104" s="61">
        <f>'AO Call 12'!L179</f>
        <v>170372.28000000003</v>
      </c>
      <c r="AG104" s="61">
        <f>'AO Call 12'!M179</f>
        <v>109435.36000000002</v>
      </c>
      <c r="AH104" s="61">
        <f>'AO Call 12'!N179</f>
        <v>125167.68000000002</v>
      </c>
      <c r="AI104" s="61">
        <f>'AO Call 12'!O179</f>
        <v>102409.92</v>
      </c>
      <c r="AJ104" s="61">
        <f>'AO Call 12'!P179</f>
        <v>125167.68000000002</v>
      </c>
      <c r="AK104" s="61">
        <f>'AO Call 12'!Q179</f>
        <v>0</v>
      </c>
      <c r="AL104" s="61">
        <f>'AO Call 12'!S179</f>
        <v>0</v>
      </c>
      <c r="AM104" s="61">
        <f>'AO Call 12'!T179</f>
        <v>0</v>
      </c>
      <c r="AN104" s="61">
        <f>'AO Call 12'!U179</f>
        <v>0</v>
      </c>
      <c r="AO104" s="61">
        <f>'AO Call 12'!V179</f>
        <v>0</v>
      </c>
      <c r="AP104" s="307"/>
      <c r="AQ104" s="308"/>
      <c r="AR104" s="139"/>
      <c r="AS104" s="305"/>
      <c r="AT104" s="305"/>
      <c r="AU104" s="305"/>
      <c r="AV104" s="305"/>
    </row>
    <row r="105" spans="1:48" x14ac:dyDescent="0.25">
      <c r="A105" s="4" t="s">
        <v>39</v>
      </c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323"/>
      <c r="M105" s="323"/>
      <c r="N105" s="323"/>
      <c r="O105" s="323"/>
      <c r="P105" s="323"/>
      <c r="Q105" s="323"/>
      <c r="R105" s="323"/>
      <c r="S105" s="323"/>
      <c r="T105" s="153"/>
      <c r="U105" s="153"/>
      <c r="V105" s="153"/>
      <c r="W105" s="153"/>
      <c r="X105" s="153"/>
      <c r="Y105" s="6">
        <f>'AO Call 12'!E197</f>
        <v>0</v>
      </c>
      <c r="Z105" s="6">
        <f>'AO Call 12'!F197</f>
        <v>71975.200000000012</v>
      </c>
      <c r="AA105" s="61">
        <f>'AO Call 12'!G197</f>
        <v>62226.559999999998</v>
      </c>
      <c r="AB105" s="61">
        <f>'AO Call 12'!H197</f>
        <v>43956.800000000003</v>
      </c>
      <c r="AC105" s="61">
        <f>'AO Call 12'!I197</f>
        <v>0</v>
      </c>
      <c r="AD105" s="61">
        <f>'AO Call 12'!J197</f>
        <v>21213.599999999999</v>
      </c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307"/>
      <c r="AQ105" s="308"/>
      <c r="AR105" s="139"/>
      <c r="AS105" s="305"/>
      <c r="AT105" s="305"/>
      <c r="AU105" s="25">
        <f>SUM(R105:AC105)</f>
        <v>178158.56</v>
      </c>
      <c r="AV105" s="305"/>
    </row>
    <row r="106" spans="1:48" x14ac:dyDescent="0.25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98"/>
      <c r="Z106" s="605" t="s">
        <v>15</v>
      </c>
      <c r="AA106" s="606"/>
      <c r="AB106" s="606"/>
      <c r="AC106" s="607"/>
      <c r="AD106" s="324"/>
      <c r="AE106" s="324"/>
      <c r="AF106" s="324"/>
      <c r="AG106" s="324"/>
      <c r="AH106" s="324"/>
      <c r="AI106" s="324"/>
      <c r="AJ106" s="324"/>
      <c r="AK106" s="324"/>
      <c r="AL106" s="324"/>
      <c r="AM106" s="324"/>
      <c r="AN106" s="324"/>
      <c r="AO106" s="324"/>
      <c r="AP106" s="307"/>
      <c r="AQ106" s="308"/>
      <c r="AR106" s="139"/>
      <c r="AS106" s="305"/>
      <c r="AT106" s="305"/>
      <c r="AU106" s="305"/>
      <c r="AV106" s="305"/>
    </row>
    <row r="107" spans="1:48" x14ac:dyDescent="0.25">
      <c r="A107" s="89" t="s">
        <v>38</v>
      </c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6"/>
      <c r="M107" s="326"/>
      <c r="N107" s="326"/>
      <c r="O107" s="326"/>
      <c r="P107" s="326"/>
      <c r="Q107" s="326"/>
      <c r="R107" s="326"/>
      <c r="S107" s="326"/>
      <c r="T107" s="327"/>
      <c r="U107" s="327"/>
      <c r="V107" s="327"/>
      <c r="W107" s="327"/>
      <c r="X107" s="327"/>
      <c r="Y107" s="101"/>
      <c r="Z107" s="6">
        <f>'AO Call 13'!F75</f>
        <v>0</v>
      </c>
      <c r="AA107" s="61">
        <f>'AO Call 13'!G75</f>
        <v>472</v>
      </c>
      <c r="AB107" s="61">
        <f>'AO Call 13'!H75</f>
        <v>312</v>
      </c>
      <c r="AC107" s="61">
        <f>'AO Call 13'!I75</f>
        <v>728</v>
      </c>
      <c r="AD107" s="61">
        <f>'AO Call 13'!J75</f>
        <v>744</v>
      </c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307"/>
      <c r="AQ107" s="308"/>
      <c r="AR107" s="139"/>
      <c r="AS107" s="305"/>
      <c r="AT107" s="305"/>
      <c r="AU107" s="305"/>
      <c r="AV107" s="305"/>
    </row>
    <row r="108" spans="1:48" x14ac:dyDescent="0.25">
      <c r="A108" s="4" t="s">
        <v>27</v>
      </c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323"/>
      <c r="M108" s="323"/>
      <c r="N108" s="323"/>
      <c r="O108" s="323"/>
      <c r="P108" s="323"/>
      <c r="Q108" s="323"/>
      <c r="R108" s="323"/>
      <c r="S108" s="323"/>
      <c r="T108" s="153"/>
      <c r="U108" s="153"/>
      <c r="V108" s="153"/>
      <c r="W108" s="153"/>
      <c r="X108" s="153"/>
      <c r="Y108" s="101"/>
      <c r="Z108" s="6">
        <f>'AO Call 13'!F110</f>
        <v>0</v>
      </c>
      <c r="AA108" s="61">
        <f>'AO Call 13'!G110</f>
        <v>55664</v>
      </c>
      <c r="AB108" s="61">
        <f>'AO Call 13'!H110</f>
        <v>92120</v>
      </c>
      <c r="AC108" s="61">
        <f>'AO Call 13'!I110</f>
        <v>92120</v>
      </c>
      <c r="AD108" s="61">
        <f>'AO Call 13'!J110</f>
        <v>92120</v>
      </c>
      <c r="AE108" s="61">
        <v>92120</v>
      </c>
      <c r="AF108" s="61">
        <v>92120</v>
      </c>
      <c r="AG108" s="61">
        <v>92120</v>
      </c>
      <c r="AH108" s="61">
        <v>92120</v>
      </c>
      <c r="AI108" s="61">
        <v>92120</v>
      </c>
      <c r="AJ108" s="61">
        <v>92120</v>
      </c>
      <c r="AK108" s="61">
        <v>92120</v>
      </c>
      <c r="AL108" s="61">
        <v>92120</v>
      </c>
      <c r="AM108" s="61">
        <v>92120</v>
      </c>
      <c r="AN108" s="61">
        <v>92120</v>
      </c>
      <c r="AO108" s="61">
        <v>92120</v>
      </c>
      <c r="AP108" s="307"/>
      <c r="AQ108" s="308"/>
      <c r="AR108" s="139"/>
      <c r="AS108" s="305"/>
      <c r="AT108" s="305"/>
      <c r="AU108" s="305"/>
      <c r="AV108" s="305"/>
    </row>
    <row r="109" spans="1:48" x14ac:dyDescent="0.25">
      <c r="A109" s="4" t="s">
        <v>39</v>
      </c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323"/>
      <c r="M109" s="323"/>
      <c r="N109" s="323"/>
      <c r="O109" s="323"/>
      <c r="P109" s="323"/>
      <c r="Q109" s="323"/>
      <c r="R109" s="323"/>
      <c r="S109" s="323"/>
      <c r="T109" s="153"/>
      <c r="U109" s="153"/>
      <c r="V109" s="153"/>
      <c r="W109" s="153"/>
      <c r="X109" s="153"/>
      <c r="Y109" s="101"/>
      <c r="Z109" s="6">
        <f>'AO Call 13'!F163</f>
        <v>0</v>
      </c>
      <c r="AA109" s="61">
        <f>'AO Call 13'!G163</f>
        <v>67620</v>
      </c>
      <c r="AB109" s="61">
        <f>'AO Call 13'!H163</f>
        <v>43316</v>
      </c>
      <c r="AC109" s="61">
        <f>'AO Call 13'!I163</f>
        <v>105232.4</v>
      </c>
      <c r="AD109" s="61">
        <f>'AO Call 13'!J163</f>
        <v>96877.9</v>
      </c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307"/>
      <c r="AQ109" s="308"/>
      <c r="AR109" s="139"/>
      <c r="AS109" s="305"/>
      <c r="AT109" s="305"/>
      <c r="AU109" s="25">
        <f>SUM(R109:AC109)</f>
        <v>216168.4</v>
      </c>
      <c r="AV109" s="305"/>
    </row>
    <row r="110" spans="1:48" x14ac:dyDescent="0.25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98"/>
      <c r="Z110" s="605" t="s">
        <v>16</v>
      </c>
      <c r="AA110" s="606"/>
      <c r="AB110" s="606"/>
      <c r="AC110" s="607"/>
      <c r="AD110" s="324"/>
      <c r="AE110" s="324"/>
      <c r="AF110" s="324"/>
      <c r="AG110" s="324"/>
      <c r="AH110" s="324"/>
      <c r="AI110" s="324"/>
      <c r="AJ110" s="324"/>
      <c r="AK110" s="324"/>
      <c r="AL110" s="324"/>
      <c r="AM110" s="324"/>
      <c r="AN110" s="324"/>
      <c r="AO110" s="324"/>
      <c r="AP110" s="307"/>
      <c r="AQ110" s="308"/>
      <c r="AR110" s="139"/>
      <c r="AS110" s="305"/>
      <c r="AT110" s="305"/>
      <c r="AU110" s="305"/>
      <c r="AV110" s="305"/>
    </row>
    <row r="111" spans="1:48" x14ac:dyDescent="0.25">
      <c r="A111" s="4" t="s">
        <v>27</v>
      </c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323"/>
      <c r="M111" s="323"/>
      <c r="N111" s="323"/>
      <c r="O111" s="323"/>
      <c r="P111" s="323"/>
      <c r="Q111" s="323"/>
      <c r="R111" s="323"/>
      <c r="S111" s="323"/>
      <c r="T111" s="153"/>
      <c r="U111" s="153"/>
      <c r="V111" s="153"/>
      <c r="W111" s="153"/>
      <c r="X111" s="153"/>
      <c r="Y111" s="103"/>
      <c r="Z111" s="61">
        <f>'AO Call 14'!E169</f>
        <v>0</v>
      </c>
      <c r="AA111" s="61">
        <f>'AO Call 14'!F169</f>
        <v>9858.8000000000011</v>
      </c>
      <c r="AB111" s="61">
        <f>'AO Call 14'!G169</f>
        <v>26278.700000000004</v>
      </c>
      <c r="AC111" s="61">
        <f>'AO Call 14'!H169</f>
        <v>26278.700000000004</v>
      </c>
      <c r="AD111" s="61">
        <f>'AO Call 14'!I169</f>
        <v>575503.87999999989</v>
      </c>
      <c r="AE111" s="61">
        <f>'AO Call 14'!J169</f>
        <v>162360.80000000002</v>
      </c>
      <c r="AF111" s="61">
        <f>'AO Call 14'!K169</f>
        <v>271172.36</v>
      </c>
      <c r="AG111" s="61">
        <f>'AO Call 14'!L169</f>
        <v>16860.900000000001</v>
      </c>
      <c r="AH111" s="61">
        <f>'AO Call 14'!M169</f>
        <v>16860.900000000001</v>
      </c>
      <c r="AI111" s="61">
        <f>'AO Call 14'!N169</f>
        <v>32634</v>
      </c>
      <c r="AJ111" s="61">
        <f>'AO Call 14'!O169</f>
        <v>40792.5</v>
      </c>
      <c r="AK111" s="61">
        <f>'AO Call 14'!P169</f>
        <v>40792.5</v>
      </c>
      <c r="AL111" s="61">
        <f>'AO Call 14'!Q169</f>
        <v>40792.5</v>
      </c>
      <c r="AM111" s="61"/>
      <c r="AN111" s="61"/>
      <c r="AO111" s="61"/>
      <c r="AP111" s="307"/>
      <c r="AQ111" s="308"/>
      <c r="AR111" s="139"/>
      <c r="AS111" s="305"/>
      <c r="AT111" s="305"/>
      <c r="AU111" s="305"/>
      <c r="AV111" s="305"/>
    </row>
    <row r="112" spans="1:48" x14ac:dyDescent="0.25">
      <c r="A112" s="4" t="s">
        <v>39</v>
      </c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323"/>
      <c r="M112" s="323"/>
      <c r="N112" s="323"/>
      <c r="O112" s="323"/>
      <c r="P112" s="323"/>
      <c r="Q112" s="323"/>
      <c r="R112" s="323"/>
      <c r="S112" s="323"/>
      <c r="T112" s="153"/>
      <c r="U112" s="153"/>
      <c r="V112" s="153"/>
      <c r="W112" s="153"/>
      <c r="X112" s="153"/>
      <c r="Y112" s="103"/>
      <c r="Z112" s="61">
        <f>'AO Call 14'!E200</f>
        <v>0</v>
      </c>
      <c r="AA112" s="61">
        <f>'AO Call 14'!F200</f>
        <v>0</v>
      </c>
      <c r="AB112" s="61">
        <f>'AO Call 14'!G200</f>
        <v>25526.55</v>
      </c>
      <c r="AC112" s="61">
        <f>'AO Call 14'!H200</f>
        <v>11675.48</v>
      </c>
      <c r="AD112" s="61">
        <f>'AO Call 14'!I200</f>
        <v>8348.3799999999992</v>
      </c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307"/>
      <c r="AQ112" s="308"/>
      <c r="AR112" s="139"/>
      <c r="AS112" s="305"/>
      <c r="AT112" s="305"/>
      <c r="AU112" s="25">
        <f>SUM(R112:AC112)</f>
        <v>37202.03</v>
      </c>
      <c r="AV112" s="305"/>
    </row>
    <row r="113" spans="1:48" x14ac:dyDescent="0.25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98"/>
      <c r="Z113" s="605" t="s">
        <v>62</v>
      </c>
      <c r="AA113" s="606"/>
      <c r="AB113" s="606"/>
      <c r="AC113" s="607"/>
      <c r="AD113" s="324"/>
      <c r="AE113" s="324"/>
      <c r="AF113" s="324"/>
      <c r="AG113" s="324"/>
      <c r="AH113" s="324"/>
      <c r="AI113" s="324"/>
      <c r="AJ113" s="324"/>
      <c r="AK113" s="324"/>
      <c r="AL113" s="324"/>
      <c r="AM113" s="324"/>
      <c r="AN113" s="324"/>
      <c r="AO113" s="324"/>
      <c r="AP113" s="307"/>
      <c r="AQ113" s="308"/>
      <c r="AR113" s="139"/>
      <c r="AS113" s="305"/>
      <c r="AT113" s="305"/>
      <c r="AU113" s="305"/>
      <c r="AV113" s="305"/>
    </row>
    <row r="114" spans="1:48" x14ac:dyDescent="0.25">
      <c r="A114" s="89" t="s">
        <v>38</v>
      </c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6"/>
      <c r="M114" s="326"/>
      <c r="N114" s="326"/>
      <c r="O114" s="326"/>
      <c r="P114" s="326"/>
      <c r="Q114" s="326"/>
      <c r="R114" s="326"/>
      <c r="S114" s="326"/>
      <c r="T114" s="327"/>
      <c r="U114" s="327"/>
      <c r="V114" s="327"/>
      <c r="W114" s="327"/>
      <c r="X114" s="327"/>
      <c r="Y114" s="103"/>
      <c r="Z114" s="61">
        <f>'AO Call 15'!F145</f>
        <v>8050.5599999999995</v>
      </c>
      <c r="AA114" s="61">
        <f>'AO Call 15'!G145</f>
        <v>81880</v>
      </c>
      <c r="AB114" s="61">
        <f>'AO Call 15'!H145</f>
        <v>77151.73</v>
      </c>
      <c r="AC114" s="61">
        <f>'AO Call 15'!I145</f>
        <v>88752.38</v>
      </c>
      <c r="AD114" s="61">
        <f>'AO Call 15'!J145</f>
        <v>133471.57999999999</v>
      </c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307"/>
      <c r="AQ114" s="308"/>
      <c r="AR114" s="139"/>
      <c r="AS114" s="305"/>
      <c r="AT114" s="305"/>
      <c r="AU114" s="305"/>
      <c r="AV114" s="305"/>
    </row>
    <row r="115" spans="1:48" x14ac:dyDescent="0.25">
      <c r="A115" s="4" t="s">
        <v>27</v>
      </c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323"/>
      <c r="M115" s="323"/>
      <c r="N115" s="323"/>
      <c r="O115" s="323"/>
      <c r="P115" s="323"/>
      <c r="Q115" s="323"/>
      <c r="R115" s="323"/>
      <c r="S115" s="323"/>
      <c r="T115" s="153"/>
      <c r="U115" s="153"/>
      <c r="V115" s="153"/>
      <c r="W115" s="153"/>
      <c r="X115" s="153"/>
      <c r="Y115" s="103"/>
      <c r="Z115" s="61">
        <f>'AO Call 15'!F110</f>
        <v>8050.5599999999995</v>
      </c>
      <c r="AA115" s="61">
        <f>'AO Call 15'!G110</f>
        <v>76971.199999999983</v>
      </c>
      <c r="AB115" s="61">
        <f>'AO Call 15'!H110</f>
        <v>152105.59999999998</v>
      </c>
      <c r="AC115" s="61">
        <f>'AO Call 15'!I110</f>
        <v>152105.59999999998</v>
      </c>
      <c r="AD115" s="61">
        <f>'AO Call 15'!J110</f>
        <v>152105.59999999998</v>
      </c>
      <c r="AE115" s="61">
        <f>'AO Call 15'!K110</f>
        <v>139025.28</v>
      </c>
      <c r="AF115" s="61">
        <f>'AO Call 15'!L110</f>
        <v>146342.39999999997</v>
      </c>
      <c r="AG115" s="61">
        <f>'AO Call 15'!M110</f>
        <v>173827.92</v>
      </c>
      <c r="AH115" s="61">
        <f>'AO Call 15'!N110</f>
        <v>182105.44</v>
      </c>
      <c r="AI115" s="61">
        <f>'AO Call 15'!O110</f>
        <v>148010.4</v>
      </c>
      <c r="AJ115" s="61">
        <f>'AO Call 15'!P110</f>
        <v>180901.59999999998</v>
      </c>
      <c r="AK115" s="61">
        <f>'AO Call 15'!Q110</f>
        <v>172678.8</v>
      </c>
      <c r="AL115" s="61">
        <f>'AO Call 15'!R110</f>
        <v>139787.6</v>
      </c>
      <c r="AM115" s="114">
        <v>152105.59999999998</v>
      </c>
      <c r="AN115" s="114">
        <v>152105.59999999998</v>
      </c>
      <c r="AO115" s="114">
        <v>152105.59999999998</v>
      </c>
      <c r="AP115" s="307"/>
      <c r="AQ115" s="308"/>
      <c r="AR115" s="139"/>
      <c r="AS115" s="305"/>
      <c r="AT115" s="305"/>
      <c r="AU115" s="305"/>
      <c r="AV115" s="305"/>
    </row>
    <row r="116" spans="1:48" x14ac:dyDescent="0.25">
      <c r="A116" s="4" t="s">
        <v>39</v>
      </c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323"/>
      <c r="M116" s="323"/>
      <c r="N116" s="323"/>
      <c r="O116" s="323"/>
      <c r="P116" s="323"/>
      <c r="Q116" s="323"/>
      <c r="R116" s="323"/>
      <c r="S116" s="323"/>
      <c r="T116" s="153"/>
      <c r="U116" s="153"/>
      <c r="V116" s="153"/>
      <c r="W116" s="153"/>
      <c r="X116" s="153"/>
      <c r="Y116" s="103"/>
      <c r="Z116" s="61">
        <f>'AO Call 15'!F162</f>
        <v>8050.5599999999995</v>
      </c>
      <c r="AA116" s="61">
        <f>'AO Call 15'!G162</f>
        <v>81880</v>
      </c>
      <c r="AB116" s="61">
        <f>'AO Call 15'!H162</f>
        <v>77151.73</v>
      </c>
      <c r="AC116" s="61">
        <f>'AO Call 15'!I162</f>
        <v>88752.38</v>
      </c>
      <c r="AD116" s="61">
        <f>'AO Call 15'!J162</f>
        <v>133471.57999999999</v>
      </c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307"/>
      <c r="AQ116" s="308"/>
      <c r="AR116" s="139"/>
      <c r="AS116" s="305"/>
      <c r="AT116" s="305"/>
      <c r="AU116" s="25">
        <f>SUM(R116:AC116)</f>
        <v>255834.66999999998</v>
      </c>
      <c r="AV116" s="305"/>
    </row>
    <row r="117" spans="1:48" hidden="1" x14ac:dyDescent="0.25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98"/>
      <c r="Z117" s="605" t="s">
        <v>63</v>
      </c>
      <c r="AA117" s="606"/>
      <c r="AB117" s="606"/>
      <c r="AC117" s="607"/>
      <c r="AD117" s="324"/>
      <c r="AE117" s="324"/>
      <c r="AF117" s="324"/>
      <c r="AG117" s="324"/>
      <c r="AH117" s="324"/>
      <c r="AI117" s="324"/>
      <c r="AJ117" s="324"/>
      <c r="AK117" s="324"/>
      <c r="AL117" s="324"/>
      <c r="AM117" s="324"/>
      <c r="AN117" s="324"/>
      <c r="AO117" s="324"/>
      <c r="AP117" s="307"/>
      <c r="AQ117" s="308"/>
      <c r="AR117" s="139"/>
      <c r="AS117" s="305"/>
      <c r="AT117" s="305"/>
      <c r="AU117" s="305"/>
      <c r="AV117" s="305"/>
    </row>
    <row r="118" spans="1:48" hidden="1" x14ac:dyDescent="0.25">
      <c r="A118" s="89" t="s">
        <v>38</v>
      </c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6"/>
      <c r="M118" s="326"/>
      <c r="N118" s="326"/>
      <c r="O118" s="326"/>
      <c r="P118" s="326"/>
      <c r="Q118" s="326"/>
      <c r="R118" s="326"/>
      <c r="S118" s="326"/>
      <c r="T118" s="327"/>
      <c r="U118" s="327"/>
      <c r="V118" s="327"/>
      <c r="W118" s="327"/>
      <c r="X118" s="327"/>
      <c r="Y118" s="103"/>
      <c r="Z118" s="157"/>
      <c r="AA118" s="61">
        <f>'DOT CTS'!G144</f>
        <v>0</v>
      </c>
      <c r="AB118" s="61">
        <f>'DOT CTS'!H144</f>
        <v>0</v>
      </c>
      <c r="AC118" s="61">
        <f>'DOT CTS'!I144</f>
        <v>0</v>
      </c>
      <c r="AD118" s="61">
        <f>'AO Call 15'!J149</f>
        <v>0</v>
      </c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307"/>
      <c r="AQ118" s="308"/>
      <c r="AR118" s="139"/>
      <c r="AS118" s="305"/>
      <c r="AT118" s="305"/>
      <c r="AU118" s="305"/>
      <c r="AV118" s="305"/>
    </row>
    <row r="119" spans="1:48" hidden="1" x14ac:dyDescent="0.25">
      <c r="A119" s="4" t="s">
        <v>27</v>
      </c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323"/>
      <c r="M119" s="323"/>
      <c r="N119" s="323"/>
      <c r="O119" s="323"/>
      <c r="P119" s="323"/>
      <c r="Q119" s="323"/>
      <c r="R119" s="323"/>
      <c r="S119" s="323"/>
      <c r="T119" s="153"/>
      <c r="U119" s="153"/>
      <c r="V119" s="153"/>
      <c r="W119" s="153"/>
      <c r="X119" s="153"/>
      <c r="Y119" s="103"/>
      <c r="Z119" s="157"/>
      <c r="AA119" s="61">
        <f>'DOT CTS'!G161</f>
        <v>0</v>
      </c>
      <c r="AB119" s="61">
        <f>'DOT CTS'!H161</f>
        <v>0</v>
      </c>
      <c r="AC119" s="61">
        <f>'DOT CTS'!I161</f>
        <v>0</v>
      </c>
      <c r="AD119" s="61">
        <f>'AO Call 15'!J114</f>
        <v>1</v>
      </c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307"/>
      <c r="AQ119" s="308"/>
      <c r="AR119" s="139"/>
      <c r="AS119" s="305"/>
      <c r="AT119" s="305"/>
      <c r="AU119" s="305"/>
      <c r="AV119" s="305"/>
    </row>
    <row r="120" spans="1:48" hidden="1" x14ac:dyDescent="0.25">
      <c r="A120" s="4" t="s">
        <v>39</v>
      </c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323"/>
      <c r="M120" s="323"/>
      <c r="N120" s="323"/>
      <c r="O120" s="323"/>
      <c r="P120" s="323"/>
      <c r="Q120" s="323"/>
      <c r="R120" s="323"/>
      <c r="S120" s="323"/>
      <c r="T120" s="153"/>
      <c r="U120" s="153"/>
      <c r="V120" s="153"/>
      <c r="W120" s="153"/>
      <c r="X120" s="153"/>
      <c r="Y120" s="103"/>
      <c r="Z120" s="157"/>
      <c r="AA120" s="61">
        <f>'DOT CTS'!G178</f>
        <v>0</v>
      </c>
      <c r="AB120" s="61">
        <f>'DOT CTS'!H178</f>
        <v>0</v>
      </c>
      <c r="AC120" s="61">
        <f>'DOT CTS'!I178</f>
        <v>0</v>
      </c>
      <c r="AD120" s="61">
        <f>'AO Call 15'!J166</f>
        <v>1</v>
      </c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307"/>
      <c r="AQ120" s="308"/>
      <c r="AR120" s="139"/>
      <c r="AS120" s="305"/>
      <c r="AT120" s="305"/>
      <c r="AU120" s="25">
        <f>SUM(R120:AC120)</f>
        <v>0</v>
      </c>
      <c r="AV120" s="305"/>
    </row>
    <row r="121" spans="1:48" x14ac:dyDescent="0.25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98"/>
      <c r="Z121" s="605" t="s">
        <v>4</v>
      </c>
      <c r="AA121" s="606"/>
      <c r="AB121" s="606"/>
      <c r="AC121" s="607"/>
      <c r="AD121" s="605" t="s">
        <v>4</v>
      </c>
      <c r="AE121" s="606"/>
      <c r="AF121" s="606"/>
      <c r="AG121" s="606"/>
      <c r="AH121" s="606"/>
      <c r="AI121" s="606"/>
      <c r="AJ121" s="606"/>
      <c r="AK121" s="606"/>
      <c r="AL121" s="606"/>
      <c r="AM121" s="606"/>
      <c r="AN121" s="606"/>
      <c r="AO121" s="607"/>
      <c r="AP121" s="307"/>
      <c r="AQ121" s="308"/>
      <c r="AR121" s="139"/>
      <c r="AS121" s="305"/>
      <c r="AT121" s="305"/>
      <c r="AU121" s="305"/>
      <c r="AV121" s="305"/>
    </row>
    <row r="122" spans="1:48" x14ac:dyDescent="0.25">
      <c r="A122" s="89" t="s">
        <v>38</v>
      </c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6"/>
      <c r="M122" s="326"/>
      <c r="N122" s="326"/>
      <c r="O122" s="326"/>
      <c r="P122" s="326"/>
      <c r="Q122" s="326"/>
      <c r="R122" s="326"/>
      <c r="S122" s="326"/>
      <c r="T122" s="327"/>
      <c r="U122" s="327"/>
      <c r="V122" s="327"/>
      <c r="W122" s="327"/>
      <c r="X122" s="327"/>
      <c r="Y122" s="103"/>
      <c r="Z122" s="157"/>
      <c r="AA122" s="61">
        <f>'DHS FLETF'!G144</f>
        <v>0</v>
      </c>
      <c r="AB122" s="61">
        <f>'DHS FLETF'!H144</f>
        <v>0</v>
      </c>
      <c r="AC122" s="61">
        <f>'DHS FLETF'!I144</f>
        <v>0</v>
      </c>
      <c r="AD122" s="61">
        <f>'DHS FLETF'!J144</f>
        <v>0</v>
      </c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307"/>
      <c r="AQ122" s="308"/>
      <c r="AR122" s="139"/>
      <c r="AS122" s="305"/>
      <c r="AT122" s="305"/>
      <c r="AU122" s="305"/>
      <c r="AV122" s="305"/>
    </row>
    <row r="123" spans="1:48" x14ac:dyDescent="0.25">
      <c r="A123" s="4" t="s">
        <v>27</v>
      </c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323"/>
      <c r="M123" s="323"/>
      <c r="N123" s="323"/>
      <c r="O123" s="323"/>
      <c r="P123" s="323"/>
      <c r="Q123" s="323"/>
      <c r="R123" s="323"/>
      <c r="S123" s="323"/>
      <c r="T123" s="153"/>
      <c r="U123" s="153"/>
      <c r="V123" s="153"/>
      <c r="W123" s="153"/>
      <c r="X123" s="153"/>
      <c r="Y123" s="103"/>
      <c r="Z123" s="157"/>
      <c r="AA123" s="61">
        <f>'DHS FLETF'!G161</f>
        <v>121462.58333333333</v>
      </c>
      <c r="AB123" s="61">
        <f>'DHS FLETF'!H161</f>
        <v>121462.58333333333</v>
      </c>
      <c r="AC123" s="61">
        <f>'DHS FLETF'!I161</f>
        <v>121462.58333333333</v>
      </c>
      <c r="AD123" s="61">
        <f>'DHS FLETF'!J161</f>
        <v>121462.58333333333</v>
      </c>
      <c r="AE123" s="61">
        <f>'DHS FLETF'!K161</f>
        <v>121462.58333333333</v>
      </c>
      <c r="AF123" s="61">
        <f>'DHS FLETF'!L161</f>
        <v>121462.58333333333</v>
      </c>
      <c r="AG123" s="61">
        <f>'DHS FLETF'!M161</f>
        <v>121462.58333333333</v>
      </c>
      <c r="AH123" s="61">
        <f>'DHS FLETF'!N161</f>
        <v>121462.58333333333</v>
      </c>
      <c r="AI123" s="61">
        <f>'DHS FLETF'!O161</f>
        <v>121462.58333333333</v>
      </c>
      <c r="AJ123" s="61">
        <f>'DHS FLETF'!P161</f>
        <v>121462.58333333333</v>
      </c>
      <c r="AK123" s="114">
        <v>121462.58333333333</v>
      </c>
      <c r="AL123" s="114">
        <v>121462.58333333333</v>
      </c>
      <c r="AM123" s="114">
        <v>121462.58333333333</v>
      </c>
      <c r="AN123" s="114">
        <v>121462.58333333333</v>
      </c>
      <c r="AO123" s="114">
        <v>121462.58333333333</v>
      </c>
      <c r="AP123" s="307"/>
      <c r="AQ123" s="308"/>
      <c r="AR123" s="139"/>
      <c r="AS123" s="305"/>
      <c r="AT123" s="305"/>
      <c r="AU123" s="305"/>
      <c r="AV123" s="305"/>
    </row>
    <row r="124" spans="1:48" x14ac:dyDescent="0.25">
      <c r="A124" s="4" t="s">
        <v>39</v>
      </c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323"/>
      <c r="M124" s="323"/>
      <c r="N124" s="323"/>
      <c r="O124" s="323"/>
      <c r="P124" s="323"/>
      <c r="Q124" s="323"/>
      <c r="R124" s="323"/>
      <c r="S124" s="323"/>
      <c r="T124" s="153"/>
      <c r="U124" s="153"/>
      <c r="V124" s="153"/>
      <c r="W124" s="153"/>
      <c r="X124" s="153"/>
      <c r="Y124" s="103"/>
      <c r="Z124" s="157"/>
      <c r="AA124" s="61">
        <f>'DHS FLETF'!G178</f>
        <v>0</v>
      </c>
      <c r="AB124" s="61">
        <f>'DHS FLETF'!H178</f>
        <v>0</v>
      </c>
      <c r="AC124" s="61">
        <f>'DHS FLETF'!I178</f>
        <v>0</v>
      </c>
      <c r="AD124" s="61">
        <f>'DHS FLETF'!J178</f>
        <v>0</v>
      </c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307"/>
      <c r="AQ124" s="308"/>
      <c r="AR124" s="139"/>
      <c r="AS124" s="305"/>
      <c r="AT124" s="305"/>
      <c r="AU124" s="305"/>
      <c r="AV124" s="305"/>
    </row>
    <row r="125" spans="1:48" x14ac:dyDescent="0.25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609"/>
      <c r="Z125" s="609"/>
      <c r="AA125" s="609"/>
      <c r="AB125" s="609"/>
      <c r="AC125" s="609"/>
      <c r="AD125" s="324"/>
      <c r="AE125" s="324"/>
      <c r="AF125" s="324"/>
      <c r="AG125" s="324"/>
      <c r="AH125" s="324"/>
      <c r="AI125" s="324"/>
      <c r="AJ125" s="324"/>
      <c r="AK125" s="324"/>
      <c r="AL125" s="324"/>
      <c r="AM125" s="324"/>
      <c r="AN125" s="324"/>
      <c r="AO125" s="324"/>
      <c r="AP125" s="307"/>
      <c r="AQ125" s="308"/>
      <c r="AR125" s="139"/>
      <c r="AS125" s="305"/>
      <c r="AT125" s="305"/>
      <c r="AU125" s="305"/>
      <c r="AV125" s="305"/>
    </row>
    <row r="126" spans="1:48" x14ac:dyDescent="0.25">
      <c r="A126" t="s">
        <v>27</v>
      </c>
      <c r="B126" s="270">
        <f t="shared" ref="B126:Z126" si="33">B115+B111+B108+B104+B101+B98+B94+B90+B87+B84+B80+B76+B72+B68+B64+B58+B54+B50+B46+B42+B38+B31+B28+B25+B16+B13+B10</f>
        <v>0</v>
      </c>
      <c r="C126" s="270">
        <f t="shared" si="33"/>
        <v>6938.48</v>
      </c>
      <c r="D126" s="270">
        <f t="shared" si="33"/>
        <v>53655.880000000005</v>
      </c>
      <c r="E126" s="270">
        <f t="shared" si="33"/>
        <v>53815.68</v>
      </c>
      <c r="F126" s="270">
        <f t="shared" si="33"/>
        <v>50471.479999999996</v>
      </c>
      <c r="G126" s="270">
        <f t="shared" si="33"/>
        <v>52126.9</v>
      </c>
      <c r="H126" s="270">
        <f t="shared" si="33"/>
        <v>57149.96</v>
      </c>
      <c r="I126" s="270">
        <f t="shared" si="33"/>
        <v>50036.24</v>
      </c>
      <c r="J126" s="270">
        <f t="shared" si="33"/>
        <v>65417.4</v>
      </c>
      <c r="K126" s="270">
        <f t="shared" si="33"/>
        <v>84951.679999999993</v>
      </c>
      <c r="L126" s="270">
        <f t="shared" si="33"/>
        <v>142958.72</v>
      </c>
      <c r="M126" s="270">
        <f t="shared" si="33"/>
        <v>214779.04</v>
      </c>
      <c r="N126" s="270">
        <f t="shared" si="33"/>
        <v>159498.56</v>
      </c>
      <c r="O126" s="270">
        <f t="shared" si="33"/>
        <v>76045.440000000002</v>
      </c>
      <c r="P126" s="270">
        <f t="shared" si="33"/>
        <v>82387.199999999997</v>
      </c>
      <c r="Q126" s="270">
        <f t="shared" si="33"/>
        <v>82387.199999999997</v>
      </c>
      <c r="R126" s="395">
        <f t="shared" si="33"/>
        <v>1025133.249</v>
      </c>
      <c r="S126" s="395">
        <f t="shared" si="33"/>
        <v>1154337.165</v>
      </c>
      <c r="T126" s="395">
        <f t="shared" si="33"/>
        <v>1190266.8069999998</v>
      </c>
      <c r="U126" s="395">
        <f t="shared" si="33"/>
        <v>1374067.2850000001</v>
      </c>
      <c r="V126" s="395">
        <f t="shared" si="33"/>
        <v>1180979.7249999999</v>
      </c>
      <c r="W126" s="395">
        <f t="shared" si="33"/>
        <v>1331789.5449999999</v>
      </c>
      <c r="X126" s="395">
        <f t="shared" si="33"/>
        <v>1562384.135</v>
      </c>
      <c r="Y126" s="395">
        <f t="shared" si="33"/>
        <v>1401542.39</v>
      </c>
      <c r="Z126" s="395">
        <f t="shared" si="33"/>
        <v>1340919.8450000002</v>
      </c>
      <c r="AA126" s="270">
        <f>AA115+AA111+AA108+AA104+AA101+AA98+AA94+AA90+AA87+AA84+AA80+AA76+AA72+AA68+AA64+AA58+AA54+AA50+AA46+AA42+AA38+AA31+AA28+AA25+AA16+AA13+AA10+AA119+AA123</f>
        <v>1505861.8933333333</v>
      </c>
      <c r="AB126" s="270">
        <f t="shared" ref="AB126:AD126" si="34">AB115+AB111+AB108+AB104+AB101+AB98+AB94+AB90+AB87+AB84+AB80+AB76+AB72+AB68+AB64+AB58+AB54+AB50+AB46+AB42+AB38+AB31+AB28+AB25+AB16+AB13+AB10+AB119+AB123</f>
        <v>1679168.303333333</v>
      </c>
      <c r="AC126" s="270">
        <f t="shared" si="34"/>
        <v>1795032.9533333334</v>
      </c>
      <c r="AD126" s="270" t="e">
        <f t="shared" si="34"/>
        <v>#REF!</v>
      </c>
      <c r="AE126" s="270">
        <f t="shared" ref="AE126:AO126" si="35">AE115+AE111+AE108+AE104+AE101+AE98+AE94+AE90+AE87+AE84+AE80+AE76+AE72+AE68+AE64+AE58+AE54+AE50+AE46+AE42+AE38+AE31+AE28+AE25+AE16+AE13+AE10+AE119+AE123</f>
        <v>1585098.1033333333</v>
      </c>
      <c r="AF126" s="270">
        <f t="shared" si="35"/>
        <v>1867861.4233333333</v>
      </c>
      <c r="AG126" s="270">
        <f t="shared" si="35"/>
        <v>1580098.5633333335</v>
      </c>
      <c r="AH126" s="270">
        <f t="shared" si="35"/>
        <v>1437581.7633333334</v>
      </c>
      <c r="AI126" s="270">
        <f t="shared" si="35"/>
        <v>1396502.0633333332</v>
      </c>
      <c r="AJ126" s="270">
        <f t="shared" si="35"/>
        <v>1460309.5233333334</v>
      </c>
      <c r="AK126" s="270">
        <f t="shared" si="35"/>
        <v>1326919.0433333332</v>
      </c>
      <c r="AL126" s="270">
        <f t="shared" si="35"/>
        <v>1294027.8433333333</v>
      </c>
      <c r="AM126" s="270">
        <f t="shared" si="35"/>
        <v>1233663.9033333333</v>
      </c>
      <c r="AN126" s="270">
        <f t="shared" si="35"/>
        <v>1233663.9033333333</v>
      </c>
      <c r="AO126" s="270">
        <f t="shared" si="35"/>
        <v>1233663.9033333333</v>
      </c>
      <c r="AP126" s="71"/>
      <c r="AQ126" s="71"/>
      <c r="AR126" s="138">
        <f t="shared" ref="AR126:AR127" si="36">SUM(R126:AC126)</f>
        <v>16541483.296</v>
      </c>
      <c r="AS126" s="305"/>
      <c r="AT126" s="25" cm="1">
        <f t="array" ref="AT126:AV126">AA126:AC126</f>
        <v>1505861.8933333333</v>
      </c>
      <c r="AU126" s="305">
        <v>1679168.303333333</v>
      </c>
      <c r="AV126" s="305">
        <v>1795032.9533333334</v>
      </c>
    </row>
    <row r="127" spans="1:48" x14ac:dyDescent="0.25">
      <c r="A127" s="268" t="s">
        <v>39</v>
      </c>
      <c r="B127" s="270">
        <f t="shared" ref="B127:Z127" si="37">B116+B112+B109+B105+B102+B99+B95+B91+B88+B85+B81+B77+B73+B69+B65+B61+B59+B55+B51+B47+B43+B39+B35+B32+B29+B26+B23+B20+B17+B14+B11+B7</f>
        <v>34085.839999999997</v>
      </c>
      <c r="C127" s="270">
        <f t="shared" si="37"/>
        <v>441658.69</v>
      </c>
      <c r="D127" s="270">
        <f t="shared" si="37"/>
        <v>526433.27</v>
      </c>
      <c r="E127" s="270">
        <f t="shared" si="37"/>
        <v>549539.06000000006</v>
      </c>
      <c r="F127" s="270">
        <f t="shared" si="37"/>
        <v>577421.96</v>
      </c>
      <c r="G127" s="270">
        <f t="shared" si="37"/>
        <v>646159.53</v>
      </c>
      <c r="H127" s="270">
        <f t="shared" si="37"/>
        <v>809845.11200000008</v>
      </c>
      <c r="I127" s="270">
        <f t="shared" si="37"/>
        <v>746006.85</v>
      </c>
      <c r="J127" s="270">
        <f t="shared" si="37"/>
        <v>766118.78399999999</v>
      </c>
      <c r="K127" s="270">
        <f t="shared" si="37"/>
        <v>1012112.96</v>
      </c>
      <c r="L127" s="270">
        <f t="shared" si="37"/>
        <v>862918.53799999983</v>
      </c>
      <c r="M127" s="270">
        <f t="shared" si="37"/>
        <v>1003519.3500000001</v>
      </c>
      <c r="N127" s="270">
        <f t="shared" si="37"/>
        <v>931519.08199999994</v>
      </c>
      <c r="O127" s="270">
        <f t="shared" si="37"/>
        <v>1054154.67</v>
      </c>
      <c r="P127" s="270">
        <f t="shared" si="37"/>
        <v>944849.45500000007</v>
      </c>
      <c r="Q127" s="270">
        <f t="shared" si="37"/>
        <v>906514.59000000008</v>
      </c>
      <c r="R127" s="395">
        <f t="shared" si="37"/>
        <v>1017413.235</v>
      </c>
      <c r="S127" s="395">
        <f t="shared" si="37"/>
        <v>1076212.7150000001</v>
      </c>
      <c r="T127" s="395">
        <f t="shared" si="37"/>
        <v>1152769.625</v>
      </c>
      <c r="U127" s="395">
        <f t="shared" si="37"/>
        <v>1317786.4450000001</v>
      </c>
      <c r="V127" s="395">
        <f t="shared" si="37"/>
        <v>1206131.8999999999</v>
      </c>
      <c r="W127" s="395">
        <f t="shared" si="37"/>
        <v>1213370.8299999996</v>
      </c>
      <c r="X127" s="395">
        <f t="shared" si="37"/>
        <v>1489295.2199999997</v>
      </c>
      <c r="Y127" s="395" t="e">
        <f t="shared" si="37"/>
        <v>#REF!</v>
      </c>
      <c r="Z127" s="395" t="e">
        <f t="shared" si="37"/>
        <v>#REF!</v>
      </c>
      <c r="AA127" s="270" t="e">
        <f>AA116+AA112+AA109+AA105+AA102+AA99+AA95+AA91+AA88+AA85+AA81+AA77+AA73+AA69+AA65+AA61+AA59+AA55+AA51+AA47+AA43+AA39+AA35+AA32+AA29+AA26+AA23+AA20+AA17+AA14+AA11+AA7+AA120+AA124</f>
        <v>#REF!</v>
      </c>
      <c r="AB127" s="270" t="e">
        <f t="shared" ref="AB127:AC127" si="38">AB116+AB112+AB109+AB105+AB102+AB99+AB95+AB91+AB88+AB85+AB81+AB77+AB73+AB69+AB65+AB61+AB59+AB55+AB51+AB47+AB43+AB39+AB35+AB32+AB29+AB26+AB23+AB20+AB17+AB14+AB11+AB7+AB120+AB124</f>
        <v>#REF!</v>
      </c>
      <c r="AC127" s="270" t="e">
        <f t="shared" si="38"/>
        <v>#REF!</v>
      </c>
      <c r="AD127" s="270"/>
      <c r="AE127" s="270"/>
      <c r="AF127" s="270"/>
      <c r="AG127" s="270"/>
      <c r="AH127" s="270"/>
      <c r="AI127" s="270"/>
      <c r="AJ127" s="270"/>
      <c r="AK127" s="270"/>
      <c r="AL127" s="270"/>
      <c r="AM127" s="270"/>
      <c r="AN127" s="270"/>
      <c r="AO127" s="270"/>
      <c r="AP127" s="96" t="e">
        <f>SUM(B127:AD127)</f>
        <v>#REF!</v>
      </c>
      <c r="AQ127" s="138">
        <f t="shared" ref="AQ127" si="39">SUM(F127:Q127)</f>
        <v>10261140.881000001</v>
      </c>
      <c r="AR127" s="138" t="e">
        <f t="shared" si="36"/>
        <v>#REF!</v>
      </c>
      <c r="AS127" s="25"/>
      <c r="AT127" s="25" t="e">
        <f>SUM(R127:Z127)</f>
        <v>#REF!</v>
      </c>
      <c r="AU127" s="25"/>
      <c r="AV127" s="25"/>
    </row>
    <row r="128" spans="1:48" x14ac:dyDescent="0.25">
      <c r="A128" s="268" t="s">
        <v>64</v>
      </c>
      <c r="B128" s="269"/>
      <c r="C128" s="269"/>
      <c r="D128" s="269"/>
      <c r="E128" s="269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396">
        <f t="shared" ref="R128:AD128" si="40">-1+R127/R126</f>
        <v>-7.5307419864985015E-3</v>
      </c>
      <c r="S128" s="396">
        <f t="shared" si="40"/>
        <v>-6.7679056318003861E-2</v>
      </c>
      <c r="T128" s="396">
        <f t="shared" si="40"/>
        <v>-3.1503173724981348E-2</v>
      </c>
      <c r="U128" s="396">
        <f t="shared" si="40"/>
        <v>-4.0959304259980289E-2</v>
      </c>
      <c r="V128" s="396">
        <f t="shared" si="40"/>
        <v>2.1297719569233209E-2</v>
      </c>
      <c r="W128" s="396">
        <f t="shared" si="40"/>
        <v>-8.8916988006540021E-2</v>
      </c>
      <c r="X128" s="396">
        <f t="shared" si="40"/>
        <v>-4.6780374533181179E-2</v>
      </c>
      <c r="Y128" s="396" t="e">
        <f t="shared" si="40"/>
        <v>#REF!</v>
      </c>
      <c r="Z128" s="396" t="e">
        <f t="shared" si="40"/>
        <v>#REF!</v>
      </c>
      <c r="AA128" s="394" t="e">
        <f t="shared" si="40"/>
        <v>#REF!</v>
      </c>
      <c r="AB128" s="394" t="e">
        <f t="shared" si="40"/>
        <v>#REF!</v>
      </c>
      <c r="AC128" s="394" t="e">
        <f t="shared" si="40"/>
        <v>#REF!</v>
      </c>
      <c r="AD128" s="394" t="e">
        <f t="shared" si="40"/>
        <v>#REF!</v>
      </c>
      <c r="AE128" s="394">
        <f t="shared" ref="AE128:AO128" si="41">-1+AE127/AE126</f>
        <v>-1</v>
      </c>
      <c r="AF128" s="394">
        <f t="shared" si="41"/>
        <v>-1</v>
      </c>
      <c r="AG128" s="394">
        <f t="shared" si="41"/>
        <v>-1</v>
      </c>
      <c r="AH128" s="394">
        <f t="shared" si="41"/>
        <v>-1</v>
      </c>
      <c r="AI128" s="394">
        <f t="shared" si="41"/>
        <v>-1</v>
      </c>
      <c r="AJ128" s="394">
        <f t="shared" si="41"/>
        <v>-1</v>
      </c>
      <c r="AK128" s="394">
        <f t="shared" si="41"/>
        <v>-1</v>
      </c>
      <c r="AL128" s="394">
        <f t="shared" si="41"/>
        <v>-1</v>
      </c>
      <c r="AM128" s="394">
        <f t="shared" si="41"/>
        <v>-1</v>
      </c>
      <c r="AN128" s="394">
        <f t="shared" si="41"/>
        <v>-1</v>
      </c>
      <c r="AO128" s="394">
        <f t="shared" si="41"/>
        <v>-1</v>
      </c>
      <c r="AP128" s="306" t="e">
        <f>(AP127/AP116)-1</f>
        <v>#REF!</v>
      </c>
      <c r="AQ128" s="306"/>
      <c r="AR128" s="306" t="e">
        <f>(AR127/AR116)-1</f>
        <v>#REF!</v>
      </c>
      <c r="AS128" s="25"/>
      <c r="AT128" s="25" t="e">
        <f>SUM(AT126:AT127)</f>
        <v>#REF!</v>
      </c>
      <c r="AU128" s="25"/>
      <c r="AV128" s="25"/>
    </row>
    <row r="129" spans="1:44" x14ac:dyDescent="0.25">
      <c r="A129" s="616" t="s">
        <v>65</v>
      </c>
      <c r="B129" s="617"/>
      <c r="C129" s="617"/>
      <c r="D129" s="617"/>
      <c r="E129" s="617"/>
      <c r="F129" s="617"/>
      <c r="G129" s="617"/>
      <c r="H129" s="617"/>
      <c r="I129" s="617"/>
      <c r="J129" s="617"/>
      <c r="K129" s="617"/>
      <c r="L129" s="617"/>
      <c r="M129" s="617"/>
      <c r="N129" s="617"/>
      <c r="O129" s="617"/>
      <c r="P129" s="617"/>
      <c r="Q129" s="617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97"/>
      <c r="AQ129" s="139"/>
      <c r="AR129" s="25" t="e">
        <f>SUM(R127:Z127)+SUM(AA126:AD126)</f>
        <v>#REF!</v>
      </c>
    </row>
    <row r="130" spans="1:44" x14ac:dyDescent="0.25">
      <c r="A130" s="98" t="s">
        <v>0</v>
      </c>
      <c r="B130" s="614">
        <v>2022</v>
      </c>
      <c r="C130" s="614"/>
      <c r="D130" s="614"/>
      <c r="E130" s="614"/>
      <c r="F130" s="609">
        <v>2023</v>
      </c>
      <c r="G130" s="609"/>
      <c r="H130" s="609"/>
      <c r="I130" s="609"/>
      <c r="J130" s="609"/>
      <c r="K130" s="609"/>
      <c r="L130" s="609"/>
      <c r="M130" s="609"/>
      <c r="N130" s="609"/>
      <c r="O130" s="609"/>
      <c r="P130" s="609"/>
      <c r="Q130" s="609"/>
      <c r="R130" s="609">
        <v>2024</v>
      </c>
      <c r="S130" s="609"/>
      <c r="T130" s="609"/>
      <c r="U130" s="609"/>
      <c r="V130" s="609"/>
      <c r="W130" s="609"/>
      <c r="X130" s="609"/>
      <c r="Y130" s="609"/>
      <c r="Z130" s="609"/>
      <c r="AA130" s="609"/>
      <c r="AB130" s="609"/>
      <c r="AC130" s="609"/>
      <c r="AD130" s="609">
        <v>2025</v>
      </c>
      <c r="AE130" s="609"/>
      <c r="AF130" s="609"/>
      <c r="AG130" s="609"/>
      <c r="AH130" s="609"/>
      <c r="AI130" s="609"/>
      <c r="AJ130" s="609"/>
      <c r="AK130" s="609"/>
      <c r="AL130" s="609"/>
      <c r="AM130" s="609"/>
      <c r="AN130" s="609"/>
      <c r="AO130" s="609"/>
    </row>
    <row r="131" spans="1:44" x14ac:dyDescent="0.25">
      <c r="A131" s="87" t="s">
        <v>1</v>
      </c>
      <c r="B131" s="87">
        <v>9</v>
      </c>
      <c r="C131" s="87">
        <v>10</v>
      </c>
      <c r="D131" s="87">
        <v>11</v>
      </c>
      <c r="E131" s="87">
        <v>12</v>
      </c>
      <c r="F131" s="87">
        <v>1</v>
      </c>
      <c r="G131" s="87">
        <v>2</v>
      </c>
      <c r="H131" s="87">
        <v>3</v>
      </c>
      <c r="I131" s="87">
        <v>4</v>
      </c>
      <c r="J131" s="87">
        <v>5</v>
      </c>
      <c r="K131" s="87">
        <v>6</v>
      </c>
      <c r="L131" s="87">
        <v>7</v>
      </c>
      <c r="M131" s="87">
        <v>8</v>
      </c>
      <c r="N131" s="87">
        <v>9</v>
      </c>
      <c r="O131" s="87">
        <v>10</v>
      </c>
      <c r="P131" s="87">
        <v>11</v>
      </c>
      <c r="Q131" s="87">
        <v>12</v>
      </c>
      <c r="R131" s="87">
        <v>1</v>
      </c>
      <c r="S131" s="87">
        <v>2</v>
      </c>
      <c r="T131" s="87">
        <v>3</v>
      </c>
      <c r="U131" s="87">
        <v>4</v>
      </c>
      <c r="V131" s="87">
        <v>5</v>
      </c>
      <c r="W131" s="87">
        <v>6</v>
      </c>
      <c r="X131" s="87">
        <v>7</v>
      </c>
      <c r="Y131" s="87">
        <v>8</v>
      </c>
      <c r="Z131" s="87">
        <v>9</v>
      </c>
      <c r="AA131" s="87">
        <v>10</v>
      </c>
      <c r="AB131" s="87">
        <v>11</v>
      </c>
      <c r="AC131" s="87">
        <v>12</v>
      </c>
      <c r="AD131" s="87">
        <v>1</v>
      </c>
      <c r="AE131" s="87">
        <v>2</v>
      </c>
      <c r="AF131" s="87">
        <v>3</v>
      </c>
      <c r="AG131" s="87">
        <v>4</v>
      </c>
      <c r="AH131" s="87">
        <v>5</v>
      </c>
      <c r="AI131" s="87">
        <v>6</v>
      </c>
      <c r="AJ131" s="87">
        <v>7</v>
      </c>
      <c r="AK131" s="87">
        <v>8</v>
      </c>
      <c r="AL131" s="87">
        <v>9</v>
      </c>
      <c r="AM131" s="87">
        <v>10</v>
      </c>
      <c r="AN131" s="87">
        <v>11</v>
      </c>
      <c r="AO131" s="87">
        <v>12</v>
      </c>
    </row>
    <row r="132" spans="1:44" x14ac:dyDescent="0.25">
      <c r="A132" s="605" t="s">
        <v>66</v>
      </c>
      <c r="B132" s="606"/>
      <c r="C132" s="606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9"/>
      <c r="P132" s="609"/>
      <c r="Q132" s="609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97"/>
      <c r="AQ132" s="139"/>
    </row>
    <row r="133" spans="1:44" x14ac:dyDescent="0.25">
      <c r="A133" s="4" t="s">
        <v>39</v>
      </c>
      <c r="B133" s="159"/>
      <c r="C133" s="159"/>
      <c r="D133" s="159"/>
      <c r="E133" s="159"/>
      <c r="F133" s="122">
        <f>ECAS!T46</f>
        <v>91936.26</v>
      </c>
      <c r="G133" s="122">
        <f>ECAS!U46</f>
        <v>86906.48000000001</v>
      </c>
      <c r="H133" s="122">
        <f>ECAS!V46</f>
        <v>79579.040000000008</v>
      </c>
      <c r="I133" s="122">
        <f>ECAS!W46</f>
        <v>32242.720000000001</v>
      </c>
      <c r="J133" s="122">
        <f>ECAS!X46</f>
        <v>41846.879999999997</v>
      </c>
      <c r="K133" s="122">
        <f>ECAS!Y46</f>
        <v>39570.239999999998</v>
      </c>
      <c r="L133" s="122">
        <f>ECAS!Z46</f>
        <v>37697.600000000006</v>
      </c>
      <c r="M133" s="122">
        <f>ECAS!AA46</f>
        <v>42263.28</v>
      </c>
      <c r="N133" s="122">
        <f>ECAS!AB46</f>
        <v>36163.760000000002</v>
      </c>
      <c r="O133" s="122">
        <f>ECAS!AC46</f>
        <v>28958.160000000003</v>
      </c>
      <c r="P133" s="122">
        <f>ECAS!AD46</f>
        <v>27579.200000000004</v>
      </c>
      <c r="Q133" s="122">
        <f>ECAS!AE46</f>
        <v>27579.200000000004</v>
      </c>
      <c r="R133" s="61">
        <f>ECAS!U13</f>
        <v>40635.200000000004</v>
      </c>
      <c r="S133" s="61">
        <f>ECAS!V3</f>
        <v>16975.36</v>
      </c>
      <c r="T133" s="61">
        <f>ECAS!W3</f>
        <v>17868.800000000003</v>
      </c>
      <c r="U133" s="61">
        <f>ECAS!X3</f>
        <v>18762.240000000002</v>
      </c>
      <c r="V133" s="61">
        <f>ECAS!Y3</f>
        <v>18762.240000000002</v>
      </c>
      <c r="W133" s="61">
        <f>ECAS!Z3</f>
        <v>16081.920000000002</v>
      </c>
      <c r="X133" s="61">
        <f>ECAS!AA3</f>
        <v>18762.240000000002</v>
      </c>
      <c r="Y133" s="61">
        <f>ECAS!AB3</f>
        <v>18762.240000000002</v>
      </c>
      <c r="Z133" s="61">
        <f>ECAS!AC3</f>
        <v>16975.36</v>
      </c>
      <c r="AA133" s="61"/>
      <c r="AB133" s="61"/>
      <c r="AC133" s="61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97"/>
      <c r="AQ133" s="139"/>
    </row>
    <row r="134" spans="1:44" x14ac:dyDescent="0.25">
      <c r="A134" s="605" t="s">
        <v>20</v>
      </c>
      <c r="B134" s="606"/>
      <c r="C134" s="606"/>
      <c r="D134" s="606"/>
      <c r="E134" s="606"/>
      <c r="F134" s="606"/>
      <c r="G134" s="606"/>
      <c r="H134" s="606"/>
      <c r="I134" s="606"/>
      <c r="J134" s="606"/>
      <c r="K134" s="606"/>
      <c r="L134" s="606"/>
      <c r="M134" s="606"/>
      <c r="N134" s="606"/>
      <c r="O134" s="609"/>
      <c r="P134" s="609"/>
      <c r="Q134" s="609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612" t="s">
        <v>20</v>
      </c>
      <c r="AE134" s="612"/>
      <c r="AF134" s="612"/>
      <c r="AG134" s="612"/>
      <c r="AH134" s="612"/>
      <c r="AI134" s="612"/>
      <c r="AJ134" s="612"/>
      <c r="AK134" s="612"/>
      <c r="AL134" s="612"/>
      <c r="AM134" s="612"/>
      <c r="AN134" s="612"/>
      <c r="AO134" s="613"/>
      <c r="AP134" s="97"/>
      <c r="AQ134" s="139"/>
    </row>
    <row r="135" spans="1:44" x14ac:dyDescent="0.25">
      <c r="A135" s="4" t="s">
        <v>39</v>
      </c>
      <c r="B135" s="159"/>
      <c r="C135" s="159"/>
      <c r="D135" s="159"/>
      <c r="E135" s="159"/>
      <c r="F135" s="122" t="e">
        <f>#REF!</f>
        <v>#REF!</v>
      </c>
      <c r="G135" s="122" t="e">
        <f>#REF!</f>
        <v>#REF!</v>
      </c>
      <c r="H135" s="122" t="e">
        <f>#REF!</f>
        <v>#REF!</v>
      </c>
      <c r="I135" s="122" t="e">
        <f>#REF!</f>
        <v>#REF!</v>
      </c>
      <c r="J135" s="122" t="e">
        <f>#REF!</f>
        <v>#REF!</v>
      </c>
      <c r="K135" s="122" t="e">
        <f>#REF!</f>
        <v>#REF!</v>
      </c>
      <c r="L135" s="122" t="e">
        <f>#REF!</f>
        <v>#REF!</v>
      </c>
      <c r="M135" s="122" t="e">
        <f>#REF!</f>
        <v>#REF!</v>
      </c>
      <c r="N135" s="122" t="e">
        <f>#REF!</f>
        <v>#REF!</v>
      </c>
      <c r="O135" s="122" t="e">
        <f>#REF!</f>
        <v>#REF!</v>
      </c>
      <c r="P135" s="122" t="e">
        <f>#REF!</f>
        <v>#REF!</v>
      </c>
      <c r="Q135" s="122" t="e">
        <f>#REF!</f>
        <v>#REF!</v>
      </c>
      <c r="R135" s="61" t="e">
        <f>#REF!</f>
        <v>#REF!</v>
      </c>
      <c r="S135" s="61" t="e">
        <f>#REF!</f>
        <v>#REF!</v>
      </c>
      <c r="T135" s="61" t="e">
        <f>#REF!</f>
        <v>#REF!</v>
      </c>
      <c r="U135" s="61" t="e">
        <f>#REF!</f>
        <v>#REF!</v>
      </c>
      <c r="V135" s="61" t="e">
        <f>#REF!</f>
        <v>#REF!</v>
      </c>
      <c r="W135" s="61" t="e">
        <f>#REF!</f>
        <v>#REF!</v>
      </c>
      <c r="X135" s="61" t="e">
        <f>#REF!</f>
        <v>#REF!</v>
      </c>
      <c r="Y135" s="61" t="e">
        <f>#REF!</f>
        <v>#REF!</v>
      </c>
      <c r="Z135" s="61" t="e">
        <f>#REF!</f>
        <v>#REF!</v>
      </c>
      <c r="AA135" s="61" t="e">
        <f>#REF!</f>
        <v>#REF!</v>
      </c>
      <c r="AB135" s="61" t="e">
        <f>#REF!</f>
        <v>#REF!</v>
      </c>
      <c r="AC135" s="61" t="e">
        <f>#REF!</f>
        <v>#REF!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3">
        <v>0</v>
      </c>
      <c r="AM135" s="217"/>
      <c r="AN135" s="217"/>
      <c r="AO135" s="217"/>
      <c r="AP135" s="97"/>
      <c r="AQ135" s="139"/>
    </row>
    <row r="136" spans="1:44" x14ac:dyDescent="0.25">
      <c r="A136" s="605" t="s">
        <v>21</v>
      </c>
      <c r="B136" s="606"/>
      <c r="C136" s="606"/>
      <c r="D136" s="606"/>
      <c r="E136" s="606"/>
      <c r="F136" s="606"/>
      <c r="G136" s="606"/>
      <c r="H136" s="606"/>
      <c r="I136" s="606"/>
      <c r="J136" s="606"/>
      <c r="K136" s="606"/>
      <c r="L136" s="606"/>
      <c r="M136" s="606"/>
      <c r="N136" s="606"/>
      <c r="O136" s="609"/>
      <c r="P136" s="609"/>
      <c r="Q136" s="609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612" t="s">
        <v>21</v>
      </c>
      <c r="AE136" s="612"/>
      <c r="AF136" s="612"/>
      <c r="AG136" s="612"/>
      <c r="AH136" s="612"/>
      <c r="AI136" s="612"/>
      <c r="AJ136" s="612"/>
      <c r="AK136" s="612"/>
      <c r="AL136" s="612"/>
      <c r="AM136" s="612"/>
      <c r="AN136" s="612"/>
      <c r="AO136" s="613"/>
      <c r="AP136" s="97"/>
      <c r="AQ136" s="139"/>
    </row>
    <row r="137" spans="1:44" x14ac:dyDescent="0.25">
      <c r="A137" s="4" t="s">
        <v>39</v>
      </c>
      <c r="B137" s="159"/>
      <c r="C137" s="159"/>
      <c r="D137" s="159"/>
      <c r="E137" s="159"/>
      <c r="F137" s="122" t="e">
        <f>#REF!</f>
        <v>#REF!</v>
      </c>
      <c r="G137" s="122" t="e">
        <f>#REF!</f>
        <v>#REF!</v>
      </c>
      <c r="H137" s="122" t="e">
        <f>#REF!</f>
        <v>#REF!</v>
      </c>
      <c r="I137" s="122" t="e">
        <f>#REF!</f>
        <v>#REF!</v>
      </c>
      <c r="J137" s="122" t="e">
        <f>#REF!</f>
        <v>#REF!</v>
      </c>
      <c r="K137" s="122" t="e">
        <f>#REF!</f>
        <v>#REF!</v>
      </c>
      <c r="L137" s="122" t="e">
        <f>#REF!</f>
        <v>#REF!</v>
      </c>
      <c r="M137" s="122" t="e">
        <f>#REF!</f>
        <v>#REF!</v>
      </c>
      <c r="N137" s="122" t="e">
        <f>#REF!</f>
        <v>#REF!</v>
      </c>
      <c r="O137" s="122" t="e">
        <f>#REF!</f>
        <v>#REF!</v>
      </c>
      <c r="P137" s="122" t="e">
        <f>#REF!</f>
        <v>#REF!</v>
      </c>
      <c r="Q137" s="122" t="e">
        <f>#REF!</f>
        <v>#REF!</v>
      </c>
      <c r="R137" s="61" t="e">
        <f>#REF!</f>
        <v>#REF!</v>
      </c>
      <c r="S137" s="61" t="e">
        <f>#REF!</f>
        <v>#REF!</v>
      </c>
      <c r="T137" s="61" t="e">
        <f>#REF!</f>
        <v>#REF!</v>
      </c>
      <c r="U137" s="61" t="e">
        <f>#REF!</f>
        <v>#REF!</v>
      </c>
      <c r="V137" s="61" t="e">
        <f>#REF!</f>
        <v>#REF!</v>
      </c>
      <c r="W137" s="61" t="e">
        <f>#REF!</f>
        <v>#REF!</v>
      </c>
      <c r="X137" s="61" t="e">
        <f>#REF!</f>
        <v>#REF!</v>
      </c>
      <c r="Y137" s="61" t="e">
        <f>#REF!</f>
        <v>#REF!</v>
      </c>
      <c r="Z137" s="61" t="e">
        <f>#REF!</f>
        <v>#REF!</v>
      </c>
      <c r="AA137" s="61" t="e">
        <f>#REF!</f>
        <v>#REF!</v>
      </c>
      <c r="AB137" s="61" t="e">
        <f>#REF!</f>
        <v>#REF!</v>
      </c>
      <c r="AC137" s="61" t="e">
        <f>#REF!</f>
        <v>#REF!</v>
      </c>
      <c r="AD137" s="23">
        <v>223531.19999999995</v>
      </c>
      <c r="AE137" s="23">
        <v>223531.19999999995</v>
      </c>
      <c r="AF137" s="23">
        <v>223531.19999999995</v>
      </c>
      <c r="AG137" s="23">
        <v>223531.19999999995</v>
      </c>
      <c r="AH137" s="23">
        <v>223531.19999999995</v>
      </c>
      <c r="AI137" s="23">
        <v>223531.19999999995</v>
      </c>
      <c r="AJ137" s="23">
        <v>223531.19999999995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97"/>
      <c r="AQ137" s="139"/>
    </row>
    <row r="138" spans="1:44" x14ac:dyDescent="0.25">
      <c r="A138" s="605" t="s">
        <v>67</v>
      </c>
      <c r="B138" s="606"/>
      <c r="C138" s="606"/>
      <c r="D138" s="606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9"/>
      <c r="P138" s="609"/>
      <c r="Q138" s="609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97"/>
      <c r="AQ138" s="139"/>
    </row>
    <row r="139" spans="1:44" x14ac:dyDescent="0.25">
      <c r="A139" s="4" t="s">
        <v>39</v>
      </c>
      <c r="B139" s="159"/>
      <c r="C139" s="159"/>
      <c r="D139" s="159"/>
      <c r="E139" s="159"/>
      <c r="F139" s="122">
        <f>USPTO!U44</f>
        <v>18049.919999999998</v>
      </c>
      <c r="G139" s="122">
        <f>USPTO!V44</f>
        <v>17190.400000000001</v>
      </c>
      <c r="H139" s="122">
        <f>USPTO!W44</f>
        <v>19768.96</v>
      </c>
      <c r="I139" s="122">
        <f>USPTO!X44</f>
        <v>17190.400000000001</v>
      </c>
      <c r="J139" s="122">
        <f>USPTO!Y44</f>
        <v>18909.439999999999</v>
      </c>
      <c r="K139" s="122">
        <f>USPTO!Z44</f>
        <v>18049.919999999998</v>
      </c>
      <c r="L139" s="122">
        <f>USPTO!AA44</f>
        <v>17516.8</v>
      </c>
      <c r="M139" s="122">
        <f>USPTO!AB44</f>
        <v>20144.32</v>
      </c>
      <c r="N139" s="122">
        <f>USPTO!AC44</f>
        <v>16640.96</v>
      </c>
      <c r="O139" s="122">
        <f>USPTO!AD44</f>
        <v>18392.64</v>
      </c>
      <c r="P139" s="122">
        <f>USPTO!AE44</f>
        <v>17516.8</v>
      </c>
      <c r="Q139" s="122">
        <f>USPTO!AF44</f>
        <v>17516.8</v>
      </c>
      <c r="R139" s="61">
        <f>USPTO!U17</f>
        <v>17516.8</v>
      </c>
      <c r="S139" s="61">
        <f>USPTO!V17</f>
        <v>16640.96</v>
      </c>
      <c r="T139" s="61">
        <f>USPTO!W17</f>
        <v>17516.8</v>
      </c>
      <c r="U139" s="61">
        <f>USPTO!X17</f>
        <v>18392.64</v>
      </c>
      <c r="V139" s="61">
        <f>USPTO!Y17</f>
        <v>18392.64</v>
      </c>
      <c r="W139" s="61">
        <f>USPTO!Z17</f>
        <v>15765.12</v>
      </c>
      <c r="X139" s="61"/>
      <c r="Y139" s="61"/>
      <c r="Z139" s="61"/>
      <c r="AA139" s="61"/>
      <c r="AB139" s="61"/>
      <c r="AC139" s="61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97"/>
      <c r="AQ139" s="139"/>
    </row>
    <row r="140" spans="1:44" x14ac:dyDescent="0.25">
      <c r="A140" s="605" t="s">
        <v>68</v>
      </c>
      <c r="B140" s="606"/>
      <c r="C140" s="606"/>
      <c r="D140" s="606"/>
      <c r="E140" s="606"/>
      <c r="F140" s="606"/>
      <c r="G140" s="606"/>
      <c r="H140" s="606"/>
      <c r="I140" s="606"/>
      <c r="J140" s="606"/>
      <c r="K140" s="606"/>
      <c r="L140" s="606"/>
      <c r="M140" s="606"/>
      <c r="N140" s="606"/>
      <c r="O140" s="609"/>
      <c r="P140" s="609"/>
      <c r="Q140" s="609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97"/>
      <c r="AQ140" s="139"/>
    </row>
    <row r="141" spans="1:44" x14ac:dyDescent="0.25">
      <c r="A141" s="4" t="s">
        <v>39</v>
      </c>
      <c r="B141" s="159"/>
      <c r="C141" s="159"/>
      <c r="D141" s="159"/>
      <c r="E141" s="159"/>
      <c r="F141" s="122">
        <f>PPMS!U69</f>
        <v>0</v>
      </c>
      <c r="G141" s="122">
        <f>PPMS!V69</f>
        <v>0</v>
      </c>
      <c r="H141" s="122">
        <f>PPMS!W69</f>
        <v>0</v>
      </c>
      <c r="I141" s="122">
        <f>PPMS!X69</f>
        <v>0</v>
      </c>
      <c r="J141" s="122">
        <f>PPMS!Y69</f>
        <v>0</v>
      </c>
      <c r="K141" s="122">
        <f>PPMS!Z69</f>
        <v>0</v>
      </c>
      <c r="L141" s="122">
        <f>PPMS!AA69</f>
        <v>0</v>
      </c>
      <c r="M141" s="122">
        <f>PPMS!AB69</f>
        <v>0</v>
      </c>
      <c r="N141" s="122">
        <f>PPMS!AC69</f>
        <v>0</v>
      </c>
      <c r="O141" s="122">
        <f>PPMS!AD69</f>
        <v>10500</v>
      </c>
      <c r="P141" s="122">
        <f>PPMS!AE69</f>
        <v>10000</v>
      </c>
      <c r="Q141" s="122">
        <f>PPMS!AF69</f>
        <v>10000</v>
      </c>
      <c r="R141" s="61">
        <f>PPMS!U30</f>
        <v>32560</v>
      </c>
      <c r="S141" s="61">
        <f>PPMS!V30</f>
        <v>30932</v>
      </c>
      <c r="T141" s="61">
        <f>PPMS!W30</f>
        <v>32560</v>
      </c>
      <c r="U141" s="61">
        <f>PPMS!X30</f>
        <v>34188</v>
      </c>
      <c r="V141" s="61">
        <f>PPMS!Y30</f>
        <v>34188</v>
      </c>
      <c r="W141" s="61">
        <f>PPMS!Z30</f>
        <v>29304</v>
      </c>
      <c r="X141" s="61">
        <f>PPMS!AA30</f>
        <v>34188</v>
      </c>
      <c r="Y141" s="61">
        <f>PPMS!AB30</f>
        <v>34188</v>
      </c>
      <c r="Z141" s="61">
        <f>PPMS!AC30</f>
        <v>30932</v>
      </c>
      <c r="AA141" s="61">
        <f>PPMS!AD30</f>
        <v>34188</v>
      </c>
      <c r="AB141" s="61">
        <f>PPMS!AE30</f>
        <v>29304</v>
      </c>
      <c r="AC141" s="61">
        <f>PPMS!AF30</f>
        <v>32560</v>
      </c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97"/>
      <c r="AQ141" s="139"/>
    </row>
    <row r="142" spans="1:44" x14ac:dyDescent="0.25">
      <c r="A142" s="605" t="s">
        <v>69</v>
      </c>
      <c r="B142" s="606"/>
      <c r="C142" s="606"/>
      <c r="D142" s="606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9"/>
      <c r="P142" s="609"/>
      <c r="Q142" s="609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97"/>
      <c r="AQ142" s="139"/>
    </row>
    <row r="143" spans="1:44" x14ac:dyDescent="0.25">
      <c r="A143" s="4" t="s">
        <v>39</v>
      </c>
      <c r="B143" s="159"/>
      <c r="C143" s="159"/>
      <c r="D143" s="159"/>
      <c r="E143" s="159"/>
      <c r="F143" s="122">
        <f>ACF!U25</f>
        <v>23097.599999999999</v>
      </c>
      <c r="G143" s="122">
        <f>ACF!V25</f>
        <v>21942.720000000001</v>
      </c>
      <c r="H143" s="122">
        <f>ACF!W25</f>
        <v>23097.599999999999</v>
      </c>
      <c r="I143" s="122">
        <f>ACF!X25</f>
        <v>24252.48</v>
      </c>
      <c r="J143" s="122">
        <f>ACF!Y25</f>
        <v>24252.48</v>
      </c>
      <c r="K143" s="122">
        <f>ACF!Z25</f>
        <v>20787.84</v>
      </c>
      <c r="L143" s="122">
        <f>ACF!AA25</f>
        <v>24252.48</v>
      </c>
      <c r="M143" s="122">
        <f>ACF!AB25</f>
        <v>24252.48</v>
      </c>
      <c r="N143" s="122">
        <f>ACF!AC25</f>
        <v>21942.720000000001</v>
      </c>
      <c r="O143" s="122">
        <f>ACF!AD25</f>
        <v>24252.48</v>
      </c>
      <c r="P143" s="122">
        <f>ACF!AE25</f>
        <v>20787.84</v>
      </c>
      <c r="Q143" s="122">
        <f>ACF!AF25</f>
        <v>23097.599999999999</v>
      </c>
      <c r="R143" s="61">
        <f>ACF!U25</f>
        <v>23097.599999999999</v>
      </c>
      <c r="S143" s="61">
        <f>ACF!V25</f>
        <v>21942.720000000001</v>
      </c>
      <c r="T143" s="61">
        <f>ACF!W25</f>
        <v>23097.599999999999</v>
      </c>
      <c r="U143" s="61">
        <f>ACF!X25</f>
        <v>24252.48</v>
      </c>
      <c r="V143" s="61">
        <f>ACF!Y25</f>
        <v>24252.48</v>
      </c>
      <c r="W143" s="61">
        <f>ACF!Z25</f>
        <v>20787.84</v>
      </c>
      <c r="X143" s="61"/>
      <c r="Y143" s="61"/>
      <c r="Z143" s="61"/>
      <c r="AA143" s="61"/>
      <c r="AB143" s="61"/>
      <c r="AC143" s="61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97"/>
      <c r="AQ143" s="139"/>
    </row>
    <row r="144" spans="1:44" x14ac:dyDescent="0.25">
      <c r="A144" s="609" t="s">
        <v>70</v>
      </c>
      <c r="B144" s="609"/>
      <c r="C144" s="609"/>
      <c r="D144" s="609"/>
      <c r="E144" s="609"/>
      <c r="F144" s="609"/>
      <c r="G144" s="609"/>
      <c r="H144" s="609"/>
      <c r="I144" s="609"/>
      <c r="J144" s="609"/>
      <c r="K144" s="609"/>
      <c r="L144" s="609"/>
      <c r="M144" s="609"/>
      <c r="N144" s="609"/>
      <c r="O144" s="609"/>
      <c r="P144" s="609"/>
      <c r="Q144" s="605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  <c r="AD144" s="162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97"/>
      <c r="AQ144" s="139"/>
    </row>
    <row r="145" spans="1:43" x14ac:dyDescent="0.25">
      <c r="A145" s="4" t="s">
        <v>39</v>
      </c>
      <c r="B145" s="159"/>
      <c r="C145" s="159"/>
      <c r="D145" s="159"/>
      <c r="E145" s="159"/>
      <c r="F145" s="122">
        <f>FDA!U73</f>
        <v>0</v>
      </c>
      <c r="G145" s="122">
        <f>FDA!V73</f>
        <v>0</v>
      </c>
      <c r="H145" s="122">
        <f>FDA!W73</f>
        <v>0</v>
      </c>
      <c r="I145" s="122">
        <f>FDA!X73</f>
        <v>2864.16</v>
      </c>
      <c r="J145" s="122">
        <f>FDA!Y73</f>
        <v>37293.119999999995</v>
      </c>
      <c r="K145" s="122">
        <f>FDA!Z73</f>
        <v>36338.399999999994</v>
      </c>
      <c r="L145" s="122">
        <f>FDA!AA73</f>
        <v>34608</v>
      </c>
      <c r="M145" s="122">
        <f>FDA!AB73</f>
        <v>39799.199999999997</v>
      </c>
      <c r="N145" s="122">
        <f>FDA!AC73</f>
        <v>25299.84</v>
      </c>
      <c r="O145" s="122">
        <f>FDA!AD73</f>
        <v>20049.12</v>
      </c>
      <c r="P145" s="122">
        <f>FDA!AE73</f>
        <v>19094.400000000001</v>
      </c>
      <c r="Q145" s="122">
        <f>FDA!AF73</f>
        <v>19094.400000000001</v>
      </c>
      <c r="R145" s="61">
        <f>FDA!U29</f>
        <v>34608</v>
      </c>
      <c r="S145" s="61">
        <f>FDA!V29</f>
        <v>32877.599999999999</v>
      </c>
      <c r="T145" s="61">
        <f>FDA!W29</f>
        <v>34608</v>
      </c>
      <c r="U145" s="61">
        <f>FDA!X29</f>
        <v>36338.399999999994</v>
      </c>
      <c r="V145" s="61">
        <f>FDA!Y29</f>
        <v>36338.399999999994</v>
      </c>
      <c r="W145" s="61">
        <f>FDA!Z29</f>
        <v>31147.199999999997</v>
      </c>
      <c r="X145" s="61">
        <f>FDA!AA29</f>
        <v>36338.399999999994</v>
      </c>
      <c r="Y145" s="61">
        <f>FDA!AB29</f>
        <v>36338.399999999994</v>
      </c>
      <c r="Z145" s="61">
        <f>FDA!AC29</f>
        <v>32877.599999999999</v>
      </c>
      <c r="AA145" s="61">
        <f>FDA!AD29</f>
        <v>36338.399999999994</v>
      </c>
      <c r="AB145" s="61">
        <f>FDA!AE29</f>
        <v>31147.199999999997</v>
      </c>
      <c r="AC145" s="61">
        <f>FDA!AF29</f>
        <v>34608</v>
      </c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97"/>
      <c r="AQ145" s="139"/>
    </row>
    <row r="146" spans="1:43" x14ac:dyDescent="0.25">
      <c r="A146" s="609" t="s">
        <v>23</v>
      </c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09"/>
      <c r="P146" s="609"/>
      <c r="Q146" s="605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  <c r="AD146" s="612" t="s">
        <v>23</v>
      </c>
      <c r="AE146" s="612"/>
      <c r="AF146" s="612"/>
      <c r="AG146" s="612"/>
      <c r="AH146" s="612"/>
      <c r="AI146" s="162"/>
      <c r="AJ146" s="162"/>
      <c r="AK146" s="162"/>
      <c r="AL146" s="162"/>
      <c r="AM146" s="162"/>
      <c r="AN146" s="162"/>
      <c r="AO146" s="162"/>
      <c r="AP146" s="97"/>
      <c r="AQ146" s="139"/>
    </row>
    <row r="147" spans="1:43" x14ac:dyDescent="0.25">
      <c r="A147" s="4" t="s">
        <v>39</v>
      </c>
      <c r="B147" s="159"/>
      <c r="C147" s="159"/>
      <c r="D147" s="159"/>
      <c r="E147" s="159"/>
      <c r="F147" s="258" t="e">
        <f>#REF!</f>
        <v>#REF!</v>
      </c>
      <c r="G147" s="258" t="e">
        <f>#REF!</f>
        <v>#REF!</v>
      </c>
      <c r="H147" s="258" t="e">
        <f>#REF!</f>
        <v>#REF!</v>
      </c>
      <c r="I147" s="258" t="e">
        <f>#REF!</f>
        <v>#REF!</v>
      </c>
      <c r="J147" s="258" t="e">
        <f>#REF!</f>
        <v>#REF!</v>
      </c>
      <c r="K147" s="258" t="e">
        <f>#REF!</f>
        <v>#REF!</v>
      </c>
      <c r="L147" s="258" t="e">
        <f>#REF!</f>
        <v>#REF!</v>
      </c>
      <c r="M147" s="258" t="e">
        <f>#REF!</f>
        <v>#REF!</v>
      </c>
      <c r="N147" s="258" t="e">
        <f>#REF!</f>
        <v>#REF!</v>
      </c>
      <c r="O147" s="258" t="e">
        <f>#REF!</f>
        <v>#REF!</v>
      </c>
      <c r="P147" s="258" t="e">
        <f>#REF!</f>
        <v>#REF!</v>
      </c>
      <c r="Q147" s="258" t="e">
        <f>#REF!</f>
        <v>#REF!</v>
      </c>
      <c r="R147" s="61" t="e">
        <f>#REF!</f>
        <v>#REF!</v>
      </c>
      <c r="S147" s="61" t="e">
        <f>#REF!</f>
        <v>#REF!</v>
      </c>
      <c r="T147" s="61" t="e">
        <f>#REF!</f>
        <v>#REF!</v>
      </c>
      <c r="U147" s="61" t="e">
        <f>#REF!</f>
        <v>#REF!</v>
      </c>
      <c r="V147" s="61" t="e">
        <f>#REF!</f>
        <v>#REF!</v>
      </c>
      <c r="W147" s="61" t="e">
        <f>#REF!</f>
        <v>#REF!</v>
      </c>
      <c r="X147" s="61" t="e">
        <f>#REF!</f>
        <v>#REF!</v>
      </c>
      <c r="Y147" s="61" t="e">
        <f>#REF!</f>
        <v>#REF!</v>
      </c>
      <c r="Z147" s="61" t="e">
        <f>#REF!</f>
        <v>#REF!</v>
      </c>
      <c r="AA147" s="61" t="e">
        <f>#REF!</f>
        <v>#REF!</v>
      </c>
      <c r="AB147" s="61" t="e">
        <f>#REF!</f>
        <v>#REF!</v>
      </c>
      <c r="AC147" s="61" t="e">
        <f>#REF!</f>
        <v>#REF!</v>
      </c>
      <c r="AD147" s="23">
        <v>103360</v>
      </c>
      <c r="AE147" s="23">
        <v>103360</v>
      </c>
      <c r="AF147" s="23">
        <v>103360</v>
      </c>
      <c r="AG147" s="23">
        <v>103360</v>
      </c>
      <c r="AH147" s="23">
        <v>103360</v>
      </c>
      <c r="AI147" s="23">
        <v>103360</v>
      </c>
      <c r="AJ147" s="217"/>
      <c r="AK147" s="217"/>
      <c r="AL147" s="217"/>
      <c r="AM147" s="217"/>
      <c r="AN147" s="217"/>
      <c r="AO147" s="217"/>
      <c r="AP147" s="97"/>
      <c r="AQ147" s="139"/>
    </row>
    <row r="148" spans="1:43" x14ac:dyDescent="0.25">
      <c r="A148" s="609" t="s">
        <v>71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5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  <c r="AD148" s="162"/>
      <c r="AE148" s="162"/>
      <c r="AF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97"/>
      <c r="AQ148" s="139"/>
    </row>
    <row r="149" spans="1:43" x14ac:dyDescent="0.25">
      <c r="A149" s="4" t="s">
        <v>39</v>
      </c>
      <c r="B149" s="159"/>
      <c r="C149" s="159"/>
      <c r="D149" s="159"/>
      <c r="E149" s="159"/>
      <c r="F149" s="122">
        <f>'LISTER '!U69</f>
        <v>14710.949999999999</v>
      </c>
      <c r="G149" s="122">
        <f>'LISTER '!V69</f>
        <v>14688</v>
      </c>
      <c r="H149" s="122">
        <f>'LISTER '!W69</f>
        <v>16891.2</v>
      </c>
      <c r="I149" s="122">
        <f>'LISTER '!X69</f>
        <v>14688</v>
      </c>
      <c r="J149" s="122">
        <f>'LISTER '!Y69</f>
        <v>16156.8</v>
      </c>
      <c r="K149" s="122">
        <f>'LISTER '!Z69</f>
        <v>15422.4</v>
      </c>
      <c r="L149" s="122">
        <f>'LISTER '!AA69</f>
        <v>14688</v>
      </c>
      <c r="M149" s="122">
        <f>'LISTER '!AB69</f>
        <v>2180.25</v>
      </c>
      <c r="N149" s="122">
        <f>'LISTER '!AC69</f>
        <v>13219.199999999999</v>
      </c>
      <c r="O149" s="122">
        <f>'LISTER '!AD69</f>
        <v>0</v>
      </c>
      <c r="P149" s="122">
        <f>'LISTER '!AE69</f>
        <v>0</v>
      </c>
      <c r="Q149" s="122">
        <f>'LISTER '!AF69</f>
        <v>0</v>
      </c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97"/>
      <c r="AQ149" s="139"/>
    </row>
    <row r="150" spans="1:43" x14ac:dyDescent="0.25">
      <c r="A150" s="609" t="s">
        <v>72</v>
      </c>
      <c r="B150" s="609"/>
      <c r="C150" s="609"/>
      <c r="D150" s="609"/>
      <c r="E150" s="609"/>
      <c r="F150" s="609"/>
      <c r="G150" s="609"/>
      <c r="H150" s="609"/>
      <c r="I150" s="609"/>
      <c r="J150" s="609"/>
      <c r="K150" s="609"/>
      <c r="L150" s="609"/>
      <c r="M150" s="609"/>
      <c r="N150" s="609"/>
      <c r="O150" s="609"/>
      <c r="P150" s="609"/>
      <c r="Q150" s="605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97"/>
      <c r="AQ150" s="139"/>
    </row>
    <row r="151" spans="1:43" x14ac:dyDescent="0.25">
      <c r="A151" s="4" t="s">
        <v>39</v>
      </c>
      <c r="B151" s="159"/>
      <c r="C151" s="159"/>
      <c r="D151" s="159"/>
      <c r="E151" s="159"/>
      <c r="F151" s="122">
        <f>CITSII!U9</f>
        <v>49348.299999999996</v>
      </c>
      <c r="G151" s="122">
        <f>CITSII!V9</f>
        <v>55089.899999999994</v>
      </c>
      <c r="H151" s="122">
        <f>CITSII!W9</f>
        <v>60680.759999999995</v>
      </c>
      <c r="I151" s="122">
        <f>CITSII!X9</f>
        <v>52312.430000000008</v>
      </c>
      <c r="J151" s="122">
        <f>CITSII!Y9</f>
        <v>50167.78</v>
      </c>
      <c r="K151" s="122">
        <f>CITSII!Z9</f>
        <v>41247.86</v>
      </c>
      <c r="L151" s="122">
        <f>CITSII!AA9</f>
        <v>29269.059999999998</v>
      </c>
      <c r="M151" s="122">
        <f>CITSII!AB9</f>
        <v>34415.879999999997</v>
      </c>
      <c r="N151" s="122">
        <f>CITSII!AC9</f>
        <v>32277.18</v>
      </c>
      <c r="O151" s="122">
        <f>CITSII!AD9</f>
        <v>11380.7</v>
      </c>
      <c r="P151" s="122">
        <f>CITSII!AE9</f>
        <v>0</v>
      </c>
      <c r="Q151" s="122">
        <f>CITSII!AF9</f>
        <v>0</v>
      </c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97"/>
      <c r="AQ151" s="139"/>
    </row>
    <row r="152" spans="1:43" x14ac:dyDescent="0.25">
      <c r="A152" s="616" t="s">
        <v>26</v>
      </c>
      <c r="B152" s="617"/>
      <c r="C152" s="617"/>
      <c r="D152" s="617"/>
      <c r="E152" s="617"/>
      <c r="F152" s="617"/>
      <c r="G152" s="617"/>
      <c r="H152" s="617"/>
      <c r="I152" s="617"/>
      <c r="J152" s="617"/>
      <c r="K152" s="617"/>
      <c r="L152" s="617"/>
      <c r="M152" s="617"/>
      <c r="N152" s="617"/>
      <c r="O152" s="617"/>
      <c r="P152" s="617"/>
      <c r="Q152" s="61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37" t="s">
        <v>35</v>
      </c>
      <c r="AQ152" s="140" t="s">
        <v>36</v>
      </c>
    </row>
    <row r="153" spans="1:43" x14ac:dyDescent="0.25">
      <c r="A153" s="98" t="s">
        <v>0</v>
      </c>
      <c r="B153" s="614">
        <v>2022</v>
      </c>
      <c r="C153" s="614"/>
      <c r="D153" s="614"/>
      <c r="E153" s="614"/>
      <c r="F153" s="609">
        <v>2023</v>
      </c>
      <c r="G153" s="609"/>
      <c r="H153" s="609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>
        <v>2024</v>
      </c>
      <c r="S153" s="609"/>
      <c r="T153" s="609"/>
      <c r="U153" s="609"/>
      <c r="V153" s="609"/>
      <c r="W153" s="609"/>
      <c r="X153" s="609"/>
      <c r="Y153" s="609"/>
      <c r="Z153" s="609"/>
      <c r="AA153" s="609"/>
      <c r="AB153" s="609"/>
      <c r="AC153" s="609"/>
      <c r="AD153" s="609">
        <v>2025</v>
      </c>
      <c r="AE153" s="609"/>
      <c r="AF153" s="609"/>
      <c r="AG153" s="609"/>
      <c r="AH153" s="609"/>
      <c r="AI153" s="609"/>
      <c r="AJ153" s="609"/>
      <c r="AK153" s="609"/>
      <c r="AL153" s="609"/>
      <c r="AM153" s="609"/>
      <c r="AN153" s="609"/>
      <c r="AO153" s="609"/>
      <c r="AP153" s="137"/>
      <c r="AQ153" s="140"/>
    </row>
    <row r="154" spans="1:43" x14ac:dyDescent="0.25">
      <c r="A154" s="87" t="s">
        <v>1</v>
      </c>
      <c r="B154" s="87">
        <v>9</v>
      </c>
      <c r="C154" s="87">
        <v>10</v>
      </c>
      <c r="D154" s="87">
        <v>11</v>
      </c>
      <c r="E154" s="87">
        <v>12</v>
      </c>
      <c r="F154" s="87">
        <v>1</v>
      </c>
      <c r="G154" s="87">
        <v>2</v>
      </c>
      <c r="H154" s="87">
        <v>3</v>
      </c>
      <c r="I154" s="87">
        <v>4</v>
      </c>
      <c r="J154" s="87">
        <v>5</v>
      </c>
      <c r="K154" s="87">
        <v>6</v>
      </c>
      <c r="L154" s="87">
        <v>7</v>
      </c>
      <c r="M154" s="87">
        <v>8</v>
      </c>
      <c r="N154" s="87">
        <v>9</v>
      </c>
      <c r="O154" s="87">
        <v>10</v>
      </c>
      <c r="P154" s="87">
        <v>11</v>
      </c>
      <c r="Q154" s="87">
        <v>12</v>
      </c>
      <c r="R154" s="87">
        <v>1</v>
      </c>
      <c r="S154" s="87">
        <v>2</v>
      </c>
      <c r="T154" s="87">
        <v>3</v>
      </c>
      <c r="U154" s="87">
        <v>4</v>
      </c>
      <c r="V154" s="87">
        <v>5</v>
      </c>
      <c r="W154" s="87">
        <v>6</v>
      </c>
      <c r="X154" s="87">
        <v>7</v>
      </c>
      <c r="Y154" s="87">
        <v>8</v>
      </c>
      <c r="Z154" s="87">
        <v>9</v>
      </c>
      <c r="AA154" s="87">
        <v>10</v>
      </c>
      <c r="AB154" s="87">
        <v>11</v>
      </c>
      <c r="AC154" s="87">
        <v>12</v>
      </c>
      <c r="AD154" s="87">
        <v>1</v>
      </c>
      <c r="AE154" s="87">
        <v>2</v>
      </c>
      <c r="AF154" s="87">
        <v>3</v>
      </c>
      <c r="AG154" s="87">
        <v>4</v>
      </c>
      <c r="AH154" s="87">
        <v>5</v>
      </c>
      <c r="AI154" s="87">
        <v>6</v>
      </c>
      <c r="AJ154" s="87">
        <v>7</v>
      </c>
      <c r="AK154" s="87">
        <v>8</v>
      </c>
      <c r="AL154" s="87">
        <v>9</v>
      </c>
      <c r="AM154" s="87">
        <v>10</v>
      </c>
      <c r="AN154" s="87">
        <v>11</v>
      </c>
      <c r="AO154" s="87">
        <v>12</v>
      </c>
      <c r="AP154" s="137"/>
      <c r="AQ154" s="140"/>
    </row>
    <row r="155" spans="1:43" x14ac:dyDescent="0.25">
      <c r="A155" s="4" t="s">
        <v>27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6">
        <f t="shared" ref="AD155:AO155" si="42">AD151+AD149+AD147+AD145+AD143+AD141+AD139+AD137+AD135+AD133</f>
        <v>326891.19999999995</v>
      </c>
      <c r="AE155" s="6">
        <f t="shared" si="42"/>
        <v>326891.19999999995</v>
      </c>
      <c r="AF155" s="6">
        <f t="shared" si="42"/>
        <v>326891.19999999995</v>
      </c>
      <c r="AG155" s="6">
        <f t="shared" si="42"/>
        <v>326891.19999999995</v>
      </c>
      <c r="AH155" s="6">
        <f t="shared" si="42"/>
        <v>326891.19999999995</v>
      </c>
      <c r="AI155" s="6">
        <f t="shared" si="42"/>
        <v>326891.19999999995</v>
      </c>
      <c r="AJ155" s="6">
        <f t="shared" si="42"/>
        <v>223531.19999999995</v>
      </c>
      <c r="AK155" s="6">
        <f t="shared" si="42"/>
        <v>0</v>
      </c>
      <c r="AL155" s="6">
        <f t="shared" si="42"/>
        <v>0</v>
      </c>
      <c r="AM155" s="6">
        <f t="shared" si="42"/>
        <v>0</v>
      </c>
      <c r="AN155" s="6">
        <f t="shared" si="42"/>
        <v>0</v>
      </c>
      <c r="AO155" s="6">
        <f t="shared" si="42"/>
        <v>0</v>
      </c>
      <c r="AP155" s="420"/>
      <c r="AQ155" s="420"/>
    </row>
    <row r="156" spans="1:43" x14ac:dyDescent="0.25">
      <c r="A156" s="4" t="s">
        <v>39</v>
      </c>
      <c r="B156" s="6">
        <f>B73+B65+B61+B51+B35+B26+B23+B20+B14+B7+B81+B85+B55+B39+B29+B17+B11+B133+B135+B137+B139+B141+B143+B145+B147+B149</f>
        <v>34085.839999999997</v>
      </c>
      <c r="C156" s="6">
        <f>C73+C65+C61+C51+C35+C26+C23+C20+C14+C7+C81+C85+C55+C39+C29+C17+C11+C133+C135+C137+C139+C141+C143+C145+C147+C149</f>
        <v>441658.69</v>
      </c>
      <c r="D156" s="6">
        <f>D73+D65+D61+D51+D35+D26+D23+D20+D14+D7+D81+D85+D55+D39+D29+D17+D11+D133+D135+D137+D139+D141+D143+D145+D147+D149</f>
        <v>526433.27</v>
      </c>
      <c r="E156" s="6">
        <f>E73+E65+E61+E51+E35+E26+E23+E20+E14+E7+E81+E85+E55+E39+E29+E17+E11+E133+E135+E137+E139+E141+E143+E145+E147+E149</f>
        <v>549539.06000000006</v>
      </c>
      <c r="F156" s="6" t="e">
        <f t="shared" ref="F156:AC156" si="43">F73+F65+F61+F51+F35+F26+F23+F20+F14+F7+F81+F85+F55+F39+F29+F17+F11+F133+F135+F137+F139+F141+F143+F145+F147+F149+F151</f>
        <v>#REF!</v>
      </c>
      <c r="G156" s="6" t="e">
        <f t="shared" si="43"/>
        <v>#REF!</v>
      </c>
      <c r="H156" s="6" t="e">
        <f t="shared" si="43"/>
        <v>#REF!</v>
      </c>
      <c r="I156" s="6" t="e">
        <f t="shared" si="43"/>
        <v>#REF!</v>
      </c>
      <c r="J156" s="6" t="e">
        <f t="shared" si="43"/>
        <v>#REF!</v>
      </c>
      <c r="K156" s="6" t="e">
        <f t="shared" si="43"/>
        <v>#REF!</v>
      </c>
      <c r="L156" s="6" t="e">
        <f t="shared" si="43"/>
        <v>#REF!</v>
      </c>
      <c r="M156" s="6" t="e">
        <f t="shared" si="43"/>
        <v>#REF!</v>
      </c>
      <c r="N156" s="6" t="e">
        <f t="shared" si="43"/>
        <v>#REF!</v>
      </c>
      <c r="O156" s="6" t="e">
        <f t="shared" si="43"/>
        <v>#REF!</v>
      </c>
      <c r="P156" s="6" t="e">
        <f t="shared" si="43"/>
        <v>#REF!</v>
      </c>
      <c r="Q156" s="6" t="e">
        <f t="shared" si="43"/>
        <v>#REF!</v>
      </c>
      <c r="R156" s="6" t="e">
        <f t="shared" si="43"/>
        <v>#REF!</v>
      </c>
      <c r="S156" s="6" t="e">
        <f t="shared" si="43"/>
        <v>#REF!</v>
      </c>
      <c r="T156" s="6" t="e">
        <f t="shared" si="43"/>
        <v>#REF!</v>
      </c>
      <c r="U156" s="6" t="e">
        <f t="shared" si="43"/>
        <v>#REF!</v>
      </c>
      <c r="V156" s="6" t="e">
        <f t="shared" si="43"/>
        <v>#REF!</v>
      </c>
      <c r="W156" s="6" t="e">
        <f t="shared" si="43"/>
        <v>#REF!</v>
      </c>
      <c r="X156" s="6" t="e">
        <f t="shared" si="43"/>
        <v>#REF!</v>
      </c>
      <c r="Y156" s="6" t="e">
        <f t="shared" si="43"/>
        <v>#REF!</v>
      </c>
      <c r="Z156" s="6" t="e">
        <f t="shared" si="43"/>
        <v>#REF!</v>
      </c>
      <c r="AA156" s="6" t="e">
        <f t="shared" si="43"/>
        <v>#REF!</v>
      </c>
      <c r="AB156" s="6" t="e">
        <f t="shared" si="43"/>
        <v>#REF!</v>
      </c>
      <c r="AC156" s="6" t="e">
        <f t="shared" si="43"/>
        <v>#REF!</v>
      </c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96" t="e">
        <f>SUM(B156:Q156)</f>
        <v>#REF!</v>
      </c>
      <c r="AQ156" s="138" t="e">
        <f>SUM(F156:Q156)</f>
        <v>#REF!</v>
      </c>
    </row>
    <row r="157" spans="1:43" ht="15.75" thickBot="1" x14ac:dyDescent="0.3"/>
    <row r="158" spans="1:43" x14ac:dyDescent="0.25">
      <c r="D158" s="610" t="s">
        <v>73</v>
      </c>
      <c r="E158" s="611"/>
      <c r="P158" s="610" t="s">
        <v>73</v>
      </c>
      <c r="Q158" s="611"/>
      <c r="AB158" s="615"/>
      <c r="AC158" s="615"/>
      <c r="AN158" s="610" t="s">
        <v>28</v>
      </c>
      <c r="AO158" s="611"/>
    </row>
    <row r="159" spans="1:43" x14ac:dyDescent="0.25">
      <c r="D159" s="168" t="s">
        <v>74</v>
      </c>
      <c r="E159" s="169" t="e">
        <f>SUM(#REF!)</f>
        <v>#REF!</v>
      </c>
      <c r="P159" s="168" t="s">
        <v>74</v>
      </c>
      <c r="Q159" s="169" t="e">
        <f>SUM(#REF!)</f>
        <v>#REF!</v>
      </c>
      <c r="AB159" s="421"/>
      <c r="AC159" s="25"/>
      <c r="AN159" s="168" t="s">
        <v>30</v>
      </c>
      <c r="AO159" s="169" t="e">
        <f>SUM(AD126:AO126)</f>
        <v>#REF!</v>
      </c>
    </row>
    <row r="160" spans="1:43" x14ac:dyDescent="0.25">
      <c r="D160" s="168" t="s">
        <v>39</v>
      </c>
      <c r="E160" s="169">
        <f>SUM(B156:E156)</f>
        <v>1551716.86</v>
      </c>
      <c r="P160" s="168" t="s">
        <v>39</v>
      </c>
      <c r="Q160" s="169" t="e">
        <f>SUM(F156:Q156)</f>
        <v>#REF!</v>
      </c>
      <c r="AB160" s="421"/>
      <c r="AC160" s="25"/>
      <c r="AN160" s="168" t="s">
        <v>31</v>
      </c>
      <c r="AO160" s="169">
        <f>SUM(AD155:AO155)</f>
        <v>2184878.3999999994</v>
      </c>
      <c r="AP160" s="25">
        <f>AO160+AP164+AP167</f>
        <v>2670865.2899999996</v>
      </c>
      <c r="AQ160" s="32" t="s">
        <v>75</v>
      </c>
    </row>
    <row r="161" spans="27:43" x14ac:dyDescent="0.25">
      <c r="AO161" s="25" t="e">
        <f>SUM(AO159:AO160)</f>
        <v>#REF!</v>
      </c>
      <c r="AP161" s="25" t="e">
        <f>AO159+AP160</f>
        <v>#REF!</v>
      </c>
      <c r="AQ161" t="s">
        <v>76</v>
      </c>
    </row>
    <row r="163" spans="27:43" x14ac:dyDescent="0.25">
      <c r="AD163" s="608" t="s">
        <v>5</v>
      </c>
      <c r="AE163" s="608"/>
      <c r="AF163" s="608"/>
      <c r="AG163" s="608"/>
      <c r="AH163" s="608"/>
      <c r="AI163" s="608"/>
      <c r="AJ163" s="608"/>
      <c r="AK163" s="608"/>
      <c r="AL163" s="608"/>
      <c r="AM163" s="608"/>
      <c r="AN163" s="608"/>
      <c r="AO163" s="608"/>
    </row>
    <row r="164" spans="27:43" x14ac:dyDescent="0.25">
      <c r="AD164" s="422">
        <v>33333.33</v>
      </c>
      <c r="AE164" s="422">
        <v>33333.33</v>
      </c>
      <c r="AF164" s="422">
        <v>33333.33</v>
      </c>
      <c r="AG164" s="422">
        <v>33333.33</v>
      </c>
      <c r="AH164" s="422">
        <v>33333.33</v>
      </c>
      <c r="AI164" s="422">
        <v>33333.33</v>
      </c>
      <c r="AJ164" s="422">
        <v>33333.33</v>
      </c>
      <c r="AK164" s="422">
        <v>33333.33</v>
      </c>
      <c r="AL164" s="422">
        <v>33333.33</v>
      </c>
      <c r="AM164" s="423"/>
      <c r="AN164" s="423"/>
      <c r="AO164" s="423"/>
      <c r="AP164" s="25">
        <f>SUM(AD164:AO164)</f>
        <v>299999.97000000009</v>
      </c>
    </row>
    <row r="166" spans="27:43" x14ac:dyDescent="0.25">
      <c r="AD166" s="608" t="s">
        <v>22</v>
      </c>
      <c r="AE166" s="608"/>
      <c r="AF166" s="608"/>
      <c r="AG166" s="608"/>
      <c r="AH166" s="608"/>
      <c r="AI166" s="608"/>
      <c r="AJ166" s="608"/>
      <c r="AK166" s="608"/>
      <c r="AL166" s="608"/>
      <c r="AM166" s="608"/>
      <c r="AN166" s="608"/>
      <c r="AO166" s="608"/>
    </row>
    <row r="167" spans="27:43" x14ac:dyDescent="0.25">
      <c r="AA167" t="s">
        <v>77</v>
      </c>
      <c r="AD167" s="422">
        <v>14496</v>
      </c>
      <c r="AE167" s="422">
        <v>14496</v>
      </c>
      <c r="AF167" s="422">
        <v>17504.73</v>
      </c>
      <c r="AG167" s="422">
        <v>14496</v>
      </c>
      <c r="AH167" s="422">
        <v>14496</v>
      </c>
      <c r="AI167" s="422">
        <v>17504.73</v>
      </c>
      <c r="AJ167" s="422">
        <v>14496</v>
      </c>
      <c r="AK167" s="422">
        <v>14496</v>
      </c>
      <c r="AL167" s="422">
        <v>17504.73</v>
      </c>
      <c r="AM167" s="422">
        <v>14496</v>
      </c>
      <c r="AN167" s="422">
        <v>14496</v>
      </c>
      <c r="AO167" s="422">
        <v>17504.73</v>
      </c>
      <c r="AP167" s="25">
        <f>SUM(AD167:AO167)</f>
        <v>185986.92</v>
      </c>
    </row>
    <row r="168" spans="27:43" x14ac:dyDescent="0.25">
      <c r="AA168" t="s">
        <v>77</v>
      </c>
    </row>
    <row r="169" spans="27:43" x14ac:dyDescent="0.25">
      <c r="AD169" t="s">
        <v>77</v>
      </c>
    </row>
    <row r="170" spans="27:43" x14ac:dyDescent="0.25">
      <c r="AC170" t="s">
        <v>77</v>
      </c>
    </row>
    <row r="172" spans="27:43" x14ac:dyDescent="0.25">
      <c r="AC172" t="s">
        <v>77</v>
      </c>
    </row>
    <row r="177" spans="30:43" x14ac:dyDescent="0.25">
      <c r="AD177" s="608" t="s">
        <v>78</v>
      </c>
      <c r="AE177" s="608"/>
      <c r="AF177" s="608"/>
      <c r="AG177" s="608"/>
      <c r="AH177" s="608"/>
      <c r="AI177" s="608"/>
      <c r="AJ177" s="608"/>
      <c r="AK177" s="608"/>
      <c r="AL177" s="608"/>
      <c r="AM177" s="608"/>
      <c r="AN177" s="608"/>
      <c r="AO177" s="608"/>
    </row>
    <row r="178" spans="30:43" x14ac:dyDescent="0.25">
      <c r="AD178" s="423"/>
      <c r="AE178" s="423"/>
      <c r="AF178" s="423"/>
      <c r="AG178" s="423"/>
      <c r="AH178" s="423"/>
      <c r="AI178" s="423"/>
      <c r="AJ178" s="422">
        <f t="shared" ref="AJ178:AO178" si="44">95*160*30</f>
        <v>456000</v>
      </c>
      <c r="AK178" s="422">
        <f t="shared" si="44"/>
        <v>456000</v>
      </c>
      <c r="AL178" s="422">
        <f t="shared" si="44"/>
        <v>456000</v>
      </c>
      <c r="AM178" s="422">
        <f t="shared" si="44"/>
        <v>456000</v>
      </c>
      <c r="AN178" s="422">
        <f t="shared" si="44"/>
        <v>456000</v>
      </c>
      <c r="AO178" s="422">
        <f t="shared" si="44"/>
        <v>456000</v>
      </c>
      <c r="AP178" s="25">
        <f>SUM(AJ178:AO178)</f>
        <v>2736000</v>
      </c>
      <c r="AQ178" t="s">
        <v>79</v>
      </c>
    </row>
    <row r="180" spans="30:43" x14ac:dyDescent="0.25">
      <c r="AP180" s="25" t="e">
        <f>AP161+AP178</f>
        <v>#REF!</v>
      </c>
      <c r="AQ180" s="32" t="s">
        <v>80</v>
      </c>
    </row>
  </sheetData>
  <mergeCells count="68">
    <mergeCell ref="AD2:AO2"/>
    <mergeCell ref="A144:Q144"/>
    <mergeCell ref="A134:Q134"/>
    <mergeCell ref="A132:Q132"/>
    <mergeCell ref="Z96:AD96"/>
    <mergeCell ref="AA30:AD30"/>
    <mergeCell ref="Z106:AC106"/>
    <mergeCell ref="Z110:AC110"/>
    <mergeCell ref="M44:AC44"/>
    <mergeCell ref="K78:V78"/>
    <mergeCell ref="Z56:AD56"/>
    <mergeCell ref="U66:AD66"/>
    <mergeCell ref="V74:AD74"/>
    <mergeCell ref="V82:AC82"/>
    <mergeCell ref="A136:Q136"/>
    <mergeCell ref="A138:Q138"/>
    <mergeCell ref="A142:Q142"/>
    <mergeCell ref="A48:Q48"/>
    <mergeCell ref="B33:M33"/>
    <mergeCell ref="F130:Q130"/>
    <mergeCell ref="A129:Q129"/>
    <mergeCell ref="M40:AC40"/>
    <mergeCell ref="A70:AC70"/>
    <mergeCell ref="A60:Q60"/>
    <mergeCell ref="M36:S36"/>
    <mergeCell ref="N52:Z52"/>
    <mergeCell ref="Y125:AC125"/>
    <mergeCell ref="Z113:AC113"/>
    <mergeCell ref="Y100:AC100"/>
    <mergeCell ref="Y103:AC103"/>
    <mergeCell ref="A140:Q140"/>
    <mergeCell ref="B130:E130"/>
    <mergeCell ref="T86:AD86"/>
    <mergeCell ref="U89:AD89"/>
    <mergeCell ref="U92:AD92"/>
    <mergeCell ref="R130:AC130"/>
    <mergeCell ref="D158:E158"/>
    <mergeCell ref="P158:Q158"/>
    <mergeCell ref="AB158:AC158"/>
    <mergeCell ref="A150:Q150"/>
    <mergeCell ref="A146:Q146"/>
    <mergeCell ref="A148:Q148"/>
    <mergeCell ref="A152:Q152"/>
    <mergeCell ref="B153:E153"/>
    <mergeCell ref="F153:Q153"/>
    <mergeCell ref="R153:AC153"/>
    <mergeCell ref="Z117:AC117"/>
    <mergeCell ref="Z121:AC121"/>
    <mergeCell ref="R2:AC2"/>
    <mergeCell ref="O8:Z8"/>
    <mergeCell ref="O15:Z15"/>
    <mergeCell ref="F2:Q2"/>
    <mergeCell ref="A24:Q24"/>
    <mergeCell ref="B2:E2"/>
    <mergeCell ref="A5:Q5"/>
    <mergeCell ref="A18:Q18"/>
    <mergeCell ref="A21:Q21"/>
    <mergeCell ref="A12:Q12"/>
    <mergeCell ref="AD121:AO121"/>
    <mergeCell ref="AD163:AO163"/>
    <mergeCell ref="AD177:AO177"/>
    <mergeCell ref="AD166:AO166"/>
    <mergeCell ref="AD130:AO130"/>
    <mergeCell ref="AD153:AO153"/>
    <mergeCell ref="AN158:AO158"/>
    <mergeCell ref="AD134:AO134"/>
    <mergeCell ref="AD146:AH146"/>
    <mergeCell ref="AD136:AO136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C20D-8ECB-47D9-875A-FA29D88F0504}">
  <dimension ref="A2:V185"/>
  <sheetViews>
    <sheetView topLeftCell="A147" zoomScale="70" zoomScaleNormal="70" workbookViewId="0">
      <selection activeCell="D189" sqref="D189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6" width="13.5703125" bestFit="1" customWidth="1"/>
    <col min="7" max="8" width="14.7109375" bestFit="1" customWidth="1"/>
    <col min="9" max="18" width="14.42578125" bestFit="1" customWidth="1"/>
    <col min="19" max="20" width="18.7109375" bestFit="1" customWidth="1"/>
    <col min="21" max="21" width="13.5703125" bestFit="1" customWidth="1"/>
    <col min="22" max="22" width="13.28515625" bestFit="1" customWidth="1"/>
    <col min="24" max="24" width="10" bestFit="1" customWidth="1"/>
  </cols>
  <sheetData>
    <row r="2" spans="1:22" x14ac:dyDescent="0.25">
      <c r="A2" s="9" t="s">
        <v>81</v>
      </c>
      <c r="B2" t="s">
        <v>82</v>
      </c>
    </row>
    <row r="3" spans="1:22" x14ac:dyDescent="0.25">
      <c r="A3" s="9" t="s">
        <v>83</v>
      </c>
      <c r="B3" t="s">
        <v>84</v>
      </c>
    </row>
    <row r="4" spans="1:22" x14ac:dyDescent="0.25">
      <c r="A4" s="9" t="s">
        <v>85</v>
      </c>
      <c r="B4" s="25">
        <v>382673.28</v>
      </c>
      <c r="C4" s="25"/>
      <c r="D4" s="25"/>
      <c r="E4" s="25"/>
    </row>
    <row r="5" spans="1:22" x14ac:dyDescent="0.25">
      <c r="A5" s="9"/>
      <c r="B5" s="25"/>
      <c r="C5" s="25"/>
      <c r="D5" s="25"/>
      <c r="E5" s="25"/>
    </row>
    <row r="6" spans="1:22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31"/>
      <c r="U6" s="31"/>
      <c r="V6" s="31"/>
    </row>
    <row r="7" spans="1:22" x14ac:dyDescent="0.25">
      <c r="A7" s="9"/>
      <c r="B7" s="9"/>
      <c r="C7" s="9"/>
      <c r="D7" s="9"/>
      <c r="E7" s="9"/>
      <c r="F7" s="623">
        <v>2024</v>
      </c>
      <c r="G7" s="623"/>
      <c r="H7" s="623"/>
      <c r="I7" s="623"/>
      <c r="J7" s="623">
        <v>2025</v>
      </c>
      <c r="K7" s="623"/>
      <c r="L7" s="623"/>
      <c r="M7" s="623"/>
      <c r="N7" s="623"/>
      <c r="O7" s="623"/>
      <c r="P7" s="623"/>
      <c r="Q7" s="623"/>
      <c r="R7" s="623"/>
      <c r="S7" s="10"/>
      <c r="T7" s="9"/>
      <c r="U7" s="9"/>
      <c r="V7" s="9"/>
    </row>
    <row r="8" spans="1:22" x14ac:dyDescent="0.25">
      <c r="A8" s="9"/>
      <c r="B8" s="9"/>
      <c r="C8" s="9"/>
      <c r="D8" s="37" t="s">
        <v>33</v>
      </c>
      <c r="E8" s="37"/>
      <c r="F8" s="38">
        <v>1</v>
      </c>
      <c r="G8" s="38">
        <v>21</v>
      </c>
      <c r="H8" s="38">
        <v>20</v>
      </c>
      <c r="I8" s="38">
        <v>20</v>
      </c>
      <c r="J8" s="39">
        <v>21</v>
      </c>
      <c r="K8" s="39">
        <v>20</v>
      </c>
      <c r="L8" s="39">
        <v>21</v>
      </c>
      <c r="M8" s="39">
        <v>22</v>
      </c>
      <c r="N8" s="39">
        <v>23</v>
      </c>
      <c r="O8" s="39">
        <v>19</v>
      </c>
      <c r="P8" s="39">
        <v>23</v>
      </c>
      <c r="Q8" s="39">
        <v>22</v>
      </c>
      <c r="R8" s="39">
        <v>20</v>
      </c>
      <c r="S8" s="10"/>
      <c r="T8" s="9"/>
      <c r="U8" s="9"/>
      <c r="V8" s="9"/>
    </row>
    <row r="9" spans="1:2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9</v>
      </c>
      <c r="G9" s="12">
        <v>10</v>
      </c>
      <c r="H9" s="12">
        <v>11</v>
      </c>
      <c r="I9" s="12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1" t="s">
        <v>92</v>
      </c>
      <c r="T9" s="11" t="s">
        <v>93</v>
      </c>
      <c r="U9" s="11" t="s">
        <v>94</v>
      </c>
      <c r="V9" s="11" t="s">
        <v>95</v>
      </c>
    </row>
    <row r="10" spans="1:22" x14ac:dyDescent="0.25">
      <c r="A10" s="5" t="s">
        <v>96</v>
      </c>
      <c r="B10" s="4" t="s">
        <v>97</v>
      </c>
      <c r="C10" s="4" t="s">
        <v>98</v>
      </c>
      <c r="D10" s="6">
        <v>200.61</v>
      </c>
      <c r="E10" s="6"/>
      <c r="F10" s="4"/>
      <c r="G10" s="4"/>
      <c r="H10" s="4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4">
        <f>SUM(F10:M10)</f>
        <v>0</v>
      </c>
      <c r="T10" s="4">
        <f>SUM(F10:R10)</f>
        <v>0</v>
      </c>
      <c r="U10" s="6">
        <f>S10*D10</f>
        <v>0</v>
      </c>
      <c r="V10" s="6">
        <f>SUM(T10*D10)</f>
        <v>0</v>
      </c>
    </row>
    <row r="11" spans="1:22" x14ac:dyDescent="0.25">
      <c r="A11" s="5" t="s">
        <v>99</v>
      </c>
      <c r="B11" s="4" t="s">
        <v>97</v>
      </c>
      <c r="C11" s="4" t="s">
        <v>98</v>
      </c>
      <c r="D11" s="6">
        <v>200.61</v>
      </c>
      <c r="E11" s="6"/>
      <c r="F11" s="60">
        <v>0</v>
      </c>
      <c r="G11" s="4">
        <v>1</v>
      </c>
      <c r="H11" s="4">
        <v>1</v>
      </c>
      <c r="I11" s="4">
        <v>3</v>
      </c>
      <c r="J11" s="263"/>
      <c r="K11" s="263"/>
      <c r="L11" s="263"/>
      <c r="M11" s="263"/>
      <c r="N11" s="263"/>
      <c r="O11" s="263"/>
      <c r="P11" s="263"/>
      <c r="Q11" s="263"/>
      <c r="R11" s="263"/>
      <c r="S11" s="4">
        <f>SUM(F11:M11)</f>
        <v>5</v>
      </c>
      <c r="T11" s="4">
        <f t="shared" ref="T11:T38" si="0">SUM(F11:R11)</f>
        <v>5</v>
      </c>
      <c r="U11" s="6">
        <f t="shared" ref="U11:U38" si="1">S11*D11</f>
        <v>1003.0500000000001</v>
      </c>
      <c r="V11" s="6">
        <f t="shared" ref="V11:V38" si="2">SUM(T11*D11)</f>
        <v>1003.0500000000001</v>
      </c>
    </row>
    <row r="12" spans="1:22" x14ac:dyDescent="0.25">
      <c r="A12" s="4" t="s">
        <v>100</v>
      </c>
      <c r="B12" s="4" t="s">
        <v>97</v>
      </c>
      <c r="C12" s="4" t="s">
        <v>101</v>
      </c>
      <c r="D12" s="6">
        <v>121.78</v>
      </c>
      <c r="E12" s="6"/>
      <c r="F12" s="4">
        <v>160</v>
      </c>
      <c r="G12" s="4">
        <v>160</v>
      </c>
      <c r="H12" s="4">
        <v>160</v>
      </c>
      <c r="I12" s="4">
        <v>160</v>
      </c>
      <c r="J12" s="4">
        <v>160</v>
      </c>
      <c r="K12" s="4">
        <v>160</v>
      </c>
      <c r="L12" s="4">
        <v>160</v>
      </c>
      <c r="M12" s="4">
        <v>160</v>
      </c>
      <c r="N12" s="4">
        <v>160</v>
      </c>
      <c r="O12" s="4">
        <v>160</v>
      </c>
      <c r="P12" s="4">
        <v>160</v>
      </c>
      <c r="Q12" s="4">
        <v>160</v>
      </c>
      <c r="R12" s="4">
        <v>160</v>
      </c>
      <c r="S12" s="4">
        <f t="shared" ref="S12:S38" si="3">SUM(F12:K12)</f>
        <v>960</v>
      </c>
      <c r="T12" s="4">
        <f t="shared" si="0"/>
        <v>2080</v>
      </c>
      <c r="U12" s="6">
        <f t="shared" si="1"/>
        <v>116908.8</v>
      </c>
      <c r="V12" s="6">
        <f t="shared" si="2"/>
        <v>253302.39999999999</v>
      </c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4"/>
      <c r="K13" s="4"/>
      <c r="L13" s="4"/>
      <c r="M13" s="4"/>
      <c r="N13" s="4"/>
      <c r="O13" s="4"/>
      <c r="P13" s="4"/>
      <c r="Q13" s="4"/>
      <c r="R13" s="4"/>
      <c r="S13" s="4">
        <f t="shared" si="3"/>
        <v>0</v>
      </c>
      <c r="T13" s="4">
        <f t="shared" si="0"/>
        <v>0</v>
      </c>
      <c r="U13" s="6">
        <f t="shared" si="1"/>
        <v>0</v>
      </c>
      <c r="V13" s="6">
        <f t="shared" si="2"/>
        <v>0</v>
      </c>
    </row>
    <row r="14" spans="1:22" x14ac:dyDescent="0.2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f t="shared" si="3"/>
        <v>0</v>
      </c>
      <c r="T14" s="4">
        <f t="shared" si="0"/>
        <v>0</v>
      </c>
      <c r="U14" s="6">
        <f t="shared" si="1"/>
        <v>0</v>
      </c>
      <c r="V14" s="6">
        <f t="shared" si="2"/>
        <v>0</v>
      </c>
    </row>
    <row r="15" spans="1:22" x14ac:dyDescent="0.2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f t="shared" si="3"/>
        <v>0</v>
      </c>
      <c r="T15" s="4">
        <f t="shared" si="0"/>
        <v>0</v>
      </c>
      <c r="U15" s="6">
        <f t="shared" si="1"/>
        <v>0</v>
      </c>
      <c r="V15" s="6">
        <f t="shared" si="2"/>
        <v>0</v>
      </c>
    </row>
    <row r="16" spans="1:22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f t="shared" si="3"/>
        <v>0</v>
      </c>
      <c r="T16" s="4">
        <f t="shared" si="0"/>
        <v>0</v>
      </c>
      <c r="U16" s="6">
        <f t="shared" si="1"/>
        <v>0</v>
      </c>
      <c r="V16" s="6">
        <f t="shared" si="2"/>
        <v>0</v>
      </c>
    </row>
    <row r="17" spans="1:22" x14ac:dyDescent="0.25">
      <c r="A17" s="4"/>
      <c r="B17" s="4"/>
      <c r="C17" s="4"/>
      <c r="D17" s="6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f t="shared" si="3"/>
        <v>0</v>
      </c>
      <c r="T17" s="4">
        <f t="shared" si="0"/>
        <v>0</v>
      </c>
      <c r="U17" s="6">
        <f t="shared" si="1"/>
        <v>0</v>
      </c>
      <c r="V17" s="6">
        <f t="shared" si="2"/>
        <v>0</v>
      </c>
    </row>
    <row r="18" spans="1:22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f t="shared" si="3"/>
        <v>0</v>
      </c>
      <c r="T18" s="4">
        <f t="shared" si="0"/>
        <v>0</v>
      </c>
      <c r="U18" s="6">
        <f t="shared" si="1"/>
        <v>0</v>
      </c>
      <c r="V18" s="6">
        <f t="shared" si="2"/>
        <v>0</v>
      </c>
    </row>
    <row r="19" spans="1:22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f t="shared" si="3"/>
        <v>0</v>
      </c>
      <c r="T19" s="4">
        <f t="shared" si="0"/>
        <v>0</v>
      </c>
      <c r="U19" s="6">
        <f t="shared" si="1"/>
        <v>0</v>
      </c>
      <c r="V19" s="6">
        <f t="shared" si="2"/>
        <v>0</v>
      </c>
    </row>
    <row r="20" spans="1:22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f t="shared" si="3"/>
        <v>0</v>
      </c>
      <c r="T20" s="4">
        <f t="shared" si="0"/>
        <v>0</v>
      </c>
      <c r="U20" s="6">
        <f t="shared" si="1"/>
        <v>0</v>
      </c>
      <c r="V20" s="6">
        <f t="shared" si="2"/>
        <v>0</v>
      </c>
    </row>
    <row r="21" spans="1:22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f t="shared" si="3"/>
        <v>0</v>
      </c>
      <c r="T21" s="4">
        <f t="shared" si="0"/>
        <v>0</v>
      </c>
      <c r="U21" s="6">
        <f t="shared" si="1"/>
        <v>0</v>
      </c>
      <c r="V21" s="6">
        <f t="shared" si="2"/>
        <v>0</v>
      </c>
    </row>
    <row r="22" spans="1:22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f t="shared" si="3"/>
        <v>0</v>
      </c>
      <c r="T22" s="4">
        <f t="shared" si="0"/>
        <v>0</v>
      </c>
      <c r="U22" s="6">
        <f t="shared" si="1"/>
        <v>0</v>
      </c>
      <c r="V22" s="6">
        <f t="shared" si="2"/>
        <v>0</v>
      </c>
    </row>
    <row r="23" spans="1:22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f t="shared" si="3"/>
        <v>0</v>
      </c>
      <c r="T23" s="4">
        <f t="shared" si="0"/>
        <v>0</v>
      </c>
      <c r="U23" s="6">
        <f t="shared" si="1"/>
        <v>0</v>
      </c>
      <c r="V23" s="6">
        <f t="shared" si="2"/>
        <v>0</v>
      </c>
    </row>
    <row r="24" spans="1:22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f t="shared" si="3"/>
        <v>0</v>
      </c>
      <c r="T24" s="4">
        <f t="shared" si="0"/>
        <v>0</v>
      </c>
      <c r="U24" s="6">
        <f t="shared" si="1"/>
        <v>0</v>
      </c>
      <c r="V24" s="6">
        <f t="shared" si="2"/>
        <v>0</v>
      </c>
    </row>
    <row r="25" spans="1:22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f t="shared" si="3"/>
        <v>0</v>
      </c>
      <c r="T25" s="4">
        <f t="shared" si="0"/>
        <v>0</v>
      </c>
      <c r="U25" s="6">
        <f t="shared" si="1"/>
        <v>0</v>
      </c>
      <c r="V25" s="6">
        <f t="shared" si="2"/>
        <v>0</v>
      </c>
    </row>
    <row r="26" spans="1:22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f t="shared" si="3"/>
        <v>0</v>
      </c>
      <c r="T26" s="4">
        <f t="shared" si="0"/>
        <v>0</v>
      </c>
      <c r="U26" s="6">
        <f t="shared" si="1"/>
        <v>0</v>
      </c>
      <c r="V26" s="6">
        <f t="shared" si="2"/>
        <v>0</v>
      </c>
    </row>
    <row r="27" spans="1:22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f t="shared" si="3"/>
        <v>0</v>
      </c>
      <c r="T27" s="4">
        <f t="shared" si="0"/>
        <v>0</v>
      </c>
      <c r="U27" s="6">
        <f t="shared" si="1"/>
        <v>0</v>
      </c>
      <c r="V27" s="6">
        <f t="shared" si="2"/>
        <v>0</v>
      </c>
    </row>
    <row r="28" spans="1:22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f t="shared" si="3"/>
        <v>0</v>
      </c>
      <c r="T28" s="4">
        <f t="shared" si="0"/>
        <v>0</v>
      </c>
      <c r="U28" s="6">
        <f t="shared" si="1"/>
        <v>0</v>
      </c>
      <c r="V28" s="6">
        <f t="shared" si="2"/>
        <v>0</v>
      </c>
    </row>
    <row r="29" spans="1:22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f t="shared" si="3"/>
        <v>0</v>
      </c>
      <c r="T29" s="4">
        <f t="shared" si="0"/>
        <v>0</v>
      </c>
      <c r="U29" s="6">
        <f t="shared" si="1"/>
        <v>0</v>
      </c>
      <c r="V29" s="6">
        <f t="shared" si="2"/>
        <v>0</v>
      </c>
    </row>
    <row r="30" spans="1:22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f t="shared" si="3"/>
        <v>0</v>
      </c>
      <c r="T30" s="4">
        <f t="shared" si="0"/>
        <v>0</v>
      </c>
      <c r="U30" s="6">
        <f t="shared" si="1"/>
        <v>0</v>
      </c>
      <c r="V30" s="6">
        <f t="shared" si="2"/>
        <v>0</v>
      </c>
    </row>
    <row r="31" spans="1:22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f t="shared" si="3"/>
        <v>0</v>
      </c>
      <c r="T31" s="4">
        <f t="shared" si="0"/>
        <v>0</v>
      </c>
      <c r="U31" s="6">
        <f t="shared" si="1"/>
        <v>0</v>
      </c>
      <c r="V31" s="6">
        <f t="shared" si="2"/>
        <v>0</v>
      </c>
    </row>
    <row r="32" spans="1:22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f t="shared" si="3"/>
        <v>0</v>
      </c>
      <c r="T32" s="4">
        <f t="shared" si="0"/>
        <v>0</v>
      </c>
      <c r="U32" s="6">
        <f t="shared" si="1"/>
        <v>0</v>
      </c>
      <c r="V32" s="6">
        <f t="shared" si="2"/>
        <v>0</v>
      </c>
    </row>
    <row r="33" spans="1:22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f t="shared" si="3"/>
        <v>0</v>
      </c>
      <c r="T33" s="4">
        <f t="shared" si="0"/>
        <v>0</v>
      </c>
      <c r="U33" s="6">
        <f t="shared" si="1"/>
        <v>0</v>
      </c>
      <c r="V33" s="6">
        <f t="shared" si="2"/>
        <v>0</v>
      </c>
    </row>
    <row r="34" spans="1:22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f t="shared" si="3"/>
        <v>0</v>
      </c>
      <c r="T34" s="4">
        <f t="shared" si="0"/>
        <v>0</v>
      </c>
      <c r="U34" s="6">
        <f t="shared" si="1"/>
        <v>0</v>
      </c>
      <c r="V34" s="6">
        <f t="shared" si="2"/>
        <v>0</v>
      </c>
    </row>
    <row r="35" spans="1:22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f t="shared" si="3"/>
        <v>0</v>
      </c>
      <c r="T35" s="4">
        <f t="shared" si="0"/>
        <v>0</v>
      </c>
      <c r="U35" s="6">
        <f t="shared" si="1"/>
        <v>0</v>
      </c>
      <c r="V35" s="6">
        <f t="shared" si="2"/>
        <v>0</v>
      </c>
    </row>
    <row r="36" spans="1:22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f t="shared" si="3"/>
        <v>0</v>
      </c>
      <c r="T36" s="4">
        <f t="shared" si="0"/>
        <v>0</v>
      </c>
      <c r="U36" s="6">
        <f t="shared" si="1"/>
        <v>0</v>
      </c>
      <c r="V36" s="6">
        <f t="shared" si="2"/>
        <v>0</v>
      </c>
    </row>
    <row r="37" spans="1:22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f t="shared" si="3"/>
        <v>0</v>
      </c>
      <c r="T37" s="4">
        <f t="shared" si="0"/>
        <v>0</v>
      </c>
      <c r="U37" s="6">
        <f t="shared" si="1"/>
        <v>0</v>
      </c>
      <c r="V37" s="6">
        <f t="shared" si="2"/>
        <v>0</v>
      </c>
    </row>
    <row r="38" spans="1:22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f t="shared" si="3"/>
        <v>0</v>
      </c>
      <c r="T38" s="4">
        <f t="shared" si="0"/>
        <v>0</v>
      </c>
      <c r="U38" s="6">
        <f t="shared" si="1"/>
        <v>0</v>
      </c>
      <c r="V38" s="6">
        <f t="shared" si="2"/>
        <v>0</v>
      </c>
    </row>
    <row r="39" spans="1:22" ht="15.75" thickBot="1" x14ac:dyDescent="0.3">
      <c r="F39" s="28">
        <f t="shared" ref="F39:V39" si="4">SUM(F10:F38)</f>
        <v>160</v>
      </c>
      <c r="G39" s="28">
        <f t="shared" si="4"/>
        <v>161</v>
      </c>
      <c r="H39" s="28">
        <f t="shared" si="4"/>
        <v>161</v>
      </c>
      <c r="I39" s="28">
        <f t="shared" si="4"/>
        <v>163</v>
      </c>
      <c r="J39" s="28">
        <f t="shared" si="4"/>
        <v>160</v>
      </c>
      <c r="K39" s="28">
        <f t="shared" si="4"/>
        <v>160</v>
      </c>
      <c r="L39" s="28">
        <f t="shared" si="4"/>
        <v>160</v>
      </c>
      <c r="M39" s="28">
        <f t="shared" si="4"/>
        <v>160</v>
      </c>
      <c r="N39" s="28">
        <f t="shared" si="4"/>
        <v>160</v>
      </c>
      <c r="O39" s="28">
        <f t="shared" si="4"/>
        <v>160</v>
      </c>
      <c r="P39" s="28">
        <f t="shared" si="4"/>
        <v>160</v>
      </c>
      <c r="Q39" s="28">
        <f t="shared" si="4"/>
        <v>160</v>
      </c>
      <c r="R39" s="28">
        <f t="shared" si="4"/>
        <v>160</v>
      </c>
      <c r="S39" s="28">
        <f t="shared" si="4"/>
        <v>965</v>
      </c>
      <c r="T39" s="28">
        <f t="shared" si="4"/>
        <v>2085</v>
      </c>
      <c r="U39" s="8">
        <f t="shared" si="4"/>
        <v>117911.85</v>
      </c>
      <c r="V39" s="8">
        <f t="shared" si="4"/>
        <v>254305.44999999998</v>
      </c>
    </row>
    <row r="40" spans="1:22" ht="15.75" thickTop="1" x14ac:dyDescent="0.25"/>
    <row r="41" spans="1:22" x14ac:dyDescent="0.25">
      <c r="A41" s="31" t="s">
        <v>102</v>
      </c>
      <c r="B41" s="31"/>
      <c r="C41" s="31"/>
      <c r="D41" s="31"/>
      <c r="E41" s="31"/>
      <c r="F41" s="624" t="s">
        <v>87</v>
      </c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31"/>
      <c r="U41" s="31"/>
      <c r="V41" s="31"/>
    </row>
    <row r="42" spans="1:22" x14ac:dyDescent="0.25">
      <c r="A42" s="9"/>
      <c r="B42" s="9"/>
      <c r="C42" s="9"/>
      <c r="D42" s="9"/>
      <c r="E42" s="9"/>
      <c r="F42" s="623">
        <v>2024</v>
      </c>
      <c r="G42" s="623"/>
      <c r="H42" s="623"/>
      <c r="I42" s="623"/>
      <c r="J42" s="623">
        <v>2025</v>
      </c>
      <c r="K42" s="623"/>
      <c r="L42" s="623"/>
      <c r="M42" s="623"/>
      <c r="N42" s="623"/>
      <c r="O42" s="623"/>
      <c r="P42" s="623"/>
      <c r="Q42" s="623"/>
      <c r="R42" s="623"/>
      <c r="S42" s="10"/>
      <c r="T42" s="9"/>
      <c r="U42" s="9"/>
      <c r="V42" s="9"/>
    </row>
    <row r="43" spans="1:22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/>
      <c r="F43" s="12">
        <v>9</v>
      </c>
      <c r="G43" s="12">
        <v>10</v>
      </c>
      <c r="H43" s="12">
        <v>11</v>
      </c>
      <c r="I43" s="12">
        <v>12</v>
      </c>
      <c r="J43" s="11">
        <v>1</v>
      </c>
      <c r="K43" s="11">
        <v>2</v>
      </c>
      <c r="L43" s="11">
        <v>3</v>
      </c>
      <c r="M43" s="11">
        <v>4</v>
      </c>
      <c r="N43" s="11">
        <v>5</v>
      </c>
      <c r="O43" s="11">
        <v>6</v>
      </c>
      <c r="P43" s="11">
        <v>7</v>
      </c>
      <c r="Q43" s="11">
        <v>8</v>
      </c>
      <c r="R43" s="11">
        <v>9</v>
      </c>
      <c r="S43" s="11" t="s">
        <v>92</v>
      </c>
      <c r="T43" s="11" t="s">
        <v>93</v>
      </c>
      <c r="U43" s="11" t="s">
        <v>94</v>
      </c>
      <c r="V43" s="11" t="s">
        <v>95</v>
      </c>
    </row>
    <row r="44" spans="1:22" x14ac:dyDescent="0.25">
      <c r="A44" s="5" t="s">
        <v>96</v>
      </c>
      <c r="B44" s="4" t="s">
        <v>97</v>
      </c>
      <c r="C44" s="4" t="s">
        <v>98</v>
      </c>
      <c r="D44" s="6">
        <v>200.61</v>
      </c>
      <c r="E44" s="6"/>
      <c r="F44" s="4"/>
      <c r="G44" s="4"/>
      <c r="H44" s="4"/>
      <c r="I44" s="263"/>
      <c r="J44" s="263"/>
      <c r="K44" s="263"/>
      <c r="L44" s="263"/>
      <c r="M44" s="263"/>
      <c r="N44" s="4"/>
      <c r="O44" s="4"/>
      <c r="P44" s="263"/>
      <c r="Q44" s="263"/>
      <c r="R44" s="263"/>
      <c r="S44" s="4">
        <f>SUM(F44:M44)</f>
        <v>0</v>
      </c>
      <c r="T44" s="4">
        <f>SUM(F44:R44)</f>
        <v>0</v>
      </c>
      <c r="U44" s="6">
        <f>S44*D44</f>
        <v>0</v>
      </c>
      <c r="V44" s="6">
        <f>SUM(T44*D44)</f>
        <v>0</v>
      </c>
    </row>
    <row r="45" spans="1:22" x14ac:dyDescent="0.25">
      <c r="A45" s="5" t="s">
        <v>99</v>
      </c>
      <c r="B45" s="4" t="s">
        <v>97</v>
      </c>
      <c r="C45" s="4" t="s">
        <v>98</v>
      </c>
      <c r="D45" s="6">
        <v>200.61</v>
      </c>
      <c r="E45" s="6"/>
      <c r="F45" s="4">
        <v>0</v>
      </c>
      <c r="G45" s="4">
        <v>0</v>
      </c>
      <c r="H45" s="4">
        <v>1</v>
      </c>
      <c r="I45" s="4">
        <v>3</v>
      </c>
      <c r="J45" s="4">
        <v>4</v>
      </c>
      <c r="K45" s="263"/>
      <c r="L45" s="263"/>
      <c r="M45" s="263"/>
      <c r="N45" s="4">
        <v>4</v>
      </c>
      <c r="O45" s="4">
        <v>2</v>
      </c>
      <c r="P45" s="263"/>
      <c r="Q45" s="4">
        <v>1</v>
      </c>
      <c r="R45" s="263"/>
      <c r="S45" s="4">
        <f>SUM(F45:M45)</f>
        <v>8</v>
      </c>
      <c r="T45" s="4">
        <f t="shared" ref="T45:T72" si="5">SUM(F45:R45)</f>
        <v>15</v>
      </c>
      <c r="U45" s="6">
        <f t="shared" ref="U45:U72" si="6">S45*D45</f>
        <v>1604.88</v>
      </c>
      <c r="V45" s="6">
        <f t="shared" ref="V45:V72" si="7">SUM(T45*D45)</f>
        <v>3009.15</v>
      </c>
    </row>
    <row r="46" spans="1:22" x14ac:dyDescent="0.25">
      <c r="A46" s="19" t="s">
        <v>100</v>
      </c>
      <c r="B46" s="19" t="s">
        <v>97</v>
      </c>
      <c r="C46" s="19" t="s">
        <v>101</v>
      </c>
      <c r="D46" s="47">
        <v>121.78</v>
      </c>
      <c r="E46" s="47"/>
      <c r="F46" s="4">
        <v>160</v>
      </c>
      <c r="G46" s="4">
        <v>128</v>
      </c>
      <c r="H46" s="60">
        <v>160</v>
      </c>
      <c r="I46" s="60">
        <v>160</v>
      </c>
      <c r="J46" s="60">
        <v>160</v>
      </c>
      <c r="K46" s="60">
        <v>160</v>
      </c>
      <c r="L46" s="60">
        <v>160</v>
      </c>
      <c r="M46" s="60">
        <v>160</v>
      </c>
      <c r="N46" s="4">
        <v>156</v>
      </c>
      <c r="O46" s="4">
        <v>152</v>
      </c>
      <c r="P46" s="113">
        <v>160</v>
      </c>
      <c r="Q46" s="4">
        <v>136</v>
      </c>
      <c r="R46" s="113">
        <v>160</v>
      </c>
      <c r="S46" s="19">
        <f t="shared" ref="S46:S72" si="8">SUM(F46:K46)</f>
        <v>928</v>
      </c>
      <c r="T46" s="4">
        <f t="shared" si="5"/>
        <v>2012</v>
      </c>
      <c r="U46" s="6">
        <f t="shared" si="6"/>
        <v>113011.84</v>
      </c>
      <c r="V46" s="6">
        <f t="shared" si="7"/>
        <v>245021.36000000002</v>
      </c>
    </row>
    <row r="47" spans="1:2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>
        <f t="shared" si="8"/>
        <v>0</v>
      </c>
      <c r="T47" s="4">
        <f t="shared" si="5"/>
        <v>0</v>
      </c>
      <c r="U47" s="6">
        <f t="shared" si="6"/>
        <v>0</v>
      </c>
      <c r="V47" s="6">
        <f t="shared" si="7"/>
        <v>0</v>
      </c>
    </row>
    <row r="48" spans="1:22" x14ac:dyDescent="0.25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f t="shared" si="8"/>
        <v>0</v>
      </c>
      <c r="T48" s="4">
        <f t="shared" si="5"/>
        <v>0</v>
      </c>
      <c r="U48" s="6">
        <f t="shared" si="6"/>
        <v>0</v>
      </c>
      <c r="V48" s="6">
        <f t="shared" si="7"/>
        <v>0</v>
      </c>
    </row>
    <row r="49" spans="1:22" x14ac:dyDescent="0.25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>
        <f t="shared" si="8"/>
        <v>0</v>
      </c>
      <c r="T49" s="4">
        <f t="shared" si="5"/>
        <v>0</v>
      </c>
      <c r="U49" s="6">
        <f t="shared" si="6"/>
        <v>0</v>
      </c>
      <c r="V49" s="6">
        <f t="shared" si="7"/>
        <v>0</v>
      </c>
    </row>
    <row r="50" spans="1:22" x14ac:dyDescent="0.25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f t="shared" si="8"/>
        <v>0</v>
      </c>
      <c r="T50" s="4">
        <f t="shared" si="5"/>
        <v>0</v>
      </c>
      <c r="U50" s="6">
        <f t="shared" si="6"/>
        <v>0</v>
      </c>
      <c r="V50" s="6">
        <f t="shared" si="7"/>
        <v>0</v>
      </c>
    </row>
    <row r="51" spans="1:22" x14ac:dyDescent="0.25">
      <c r="A51" s="4"/>
      <c r="B51" s="4"/>
      <c r="C51" s="4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>
        <f t="shared" si="8"/>
        <v>0</v>
      </c>
      <c r="T51" s="4">
        <f t="shared" si="5"/>
        <v>0</v>
      </c>
      <c r="U51" s="6">
        <f t="shared" si="6"/>
        <v>0</v>
      </c>
      <c r="V51" s="6">
        <f t="shared" si="7"/>
        <v>0</v>
      </c>
    </row>
    <row r="52" spans="1:22" x14ac:dyDescent="0.25">
      <c r="A52" s="4"/>
      <c r="B52" s="4"/>
      <c r="C52" s="4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f t="shared" si="8"/>
        <v>0</v>
      </c>
      <c r="T52" s="4">
        <f t="shared" si="5"/>
        <v>0</v>
      </c>
      <c r="U52" s="6">
        <f t="shared" si="6"/>
        <v>0</v>
      </c>
      <c r="V52" s="6">
        <f t="shared" si="7"/>
        <v>0</v>
      </c>
    </row>
    <row r="53" spans="1:22" x14ac:dyDescent="0.25">
      <c r="A53" s="4"/>
      <c r="B53" s="4"/>
      <c r="C53" s="4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f t="shared" si="8"/>
        <v>0</v>
      </c>
      <c r="T53" s="4">
        <f t="shared" si="5"/>
        <v>0</v>
      </c>
      <c r="U53" s="6">
        <f t="shared" si="6"/>
        <v>0</v>
      </c>
      <c r="V53" s="6">
        <f t="shared" si="7"/>
        <v>0</v>
      </c>
    </row>
    <row r="54" spans="1:22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f t="shared" si="8"/>
        <v>0</v>
      </c>
      <c r="T54" s="4">
        <f t="shared" si="5"/>
        <v>0</v>
      </c>
      <c r="U54" s="6">
        <f t="shared" si="6"/>
        <v>0</v>
      </c>
      <c r="V54" s="6">
        <f t="shared" si="7"/>
        <v>0</v>
      </c>
    </row>
    <row r="55" spans="1:22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f t="shared" si="8"/>
        <v>0</v>
      </c>
      <c r="T55" s="4">
        <f t="shared" si="5"/>
        <v>0</v>
      </c>
      <c r="U55" s="6">
        <f t="shared" si="6"/>
        <v>0</v>
      </c>
      <c r="V55" s="6">
        <f t="shared" si="7"/>
        <v>0</v>
      </c>
    </row>
    <row r="56" spans="1:22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f t="shared" si="8"/>
        <v>0</v>
      </c>
      <c r="T56" s="4">
        <f t="shared" si="5"/>
        <v>0</v>
      </c>
      <c r="U56" s="6">
        <f t="shared" si="6"/>
        <v>0</v>
      </c>
      <c r="V56" s="6">
        <f t="shared" si="7"/>
        <v>0</v>
      </c>
    </row>
    <row r="57" spans="1:22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f t="shared" si="8"/>
        <v>0</v>
      </c>
      <c r="T57" s="4">
        <f t="shared" si="5"/>
        <v>0</v>
      </c>
      <c r="U57" s="6">
        <f t="shared" si="6"/>
        <v>0</v>
      </c>
      <c r="V57" s="6">
        <f t="shared" si="7"/>
        <v>0</v>
      </c>
    </row>
    <row r="58" spans="1:22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>
        <f t="shared" si="8"/>
        <v>0</v>
      </c>
      <c r="T58" s="4">
        <f t="shared" si="5"/>
        <v>0</v>
      </c>
      <c r="U58" s="6">
        <f t="shared" si="6"/>
        <v>0</v>
      </c>
      <c r="V58" s="6">
        <f t="shared" si="7"/>
        <v>0</v>
      </c>
    </row>
    <row r="59" spans="1:22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f t="shared" si="8"/>
        <v>0</v>
      </c>
      <c r="T59" s="4">
        <f t="shared" si="5"/>
        <v>0</v>
      </c>
      <c r="U59" s="6">
        <f t="shared" si="6"/>
        <v>0</v>
      </c>
      <c r="V59" s="6">
        <f t="shared" si="7"/>
        <v>0</v>
      </c>
    </row>
    <row r="60" spans="1:22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>
        <f t="shared" si="8"/>
        <v>0</v>
      </c>
      <c r="T60" s="4">
        <f t="shared" si="5"/>
        <v>0</v>
      </c>
      <c r="U60" s="6">
        <f t="shared" si="6"/>
        <v>0</v>
      </c>
      <c r="V60" s="6">
        <f t="shared" si="7"/>
        <v>0</v>
      </c>
    </row>
    <row r="61" spans="1:22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f t="shared" si="8"/>
        <v>0</v>
      </c>
      <c r="T61" s="4">
        <f t="shared" si="5"/>
        <v>0</v>
      </c>
      <c r="U61" s="6">
        <f t="shared" si="6"/>
        <v>0</v>
      </c>
      <c r="V61" s="6">
        <f t="shared" si="7"/>
        <v>0</v>
      </c>
    </row>
    <row r="62" spans="1:22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f t="shared" si="8"/>
        <v>0</v>
      </c>
      <c r="T62" s="4">
        <f t="shared" si="5"/>
        <v>0</v>
      </c>
      <c r="U62" s="6">
        <f t="shared" si="6"/>
        <v>0</v>
      </c>
      <c r="V62" s="6">
        <f t="shared" si="7"/>
        <v>0</v>
      </c>
    </row>
    <row r="63" spans="1:22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f t="shared" si="8"/>
        <v>0</v>
      </c>
      <c r="T63" s="4">
        <f t="shared" si="5"/>
        <v>0</v>
      </c>
      <c r="U63" s="6">
        <f t="shared" si="6"/>
        <v>0</v>
      </c>
      <c r="V63" s="6">
        <f t="shared" si="7"/>
        <v>0</v>
      </c>
    </row>
    <row r="64" spans="1:22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>
        <f t="shared" si="8"/>
        <v>0</v>
      </c>
      <c r="T64" s="4">
        <f t="shared" si="5"/>
        <v>0</v>
      </c>
      <c r="U64" s="6">
        <f t="shared" si="6"/>
        <v>0</v>
      </c>
      <c r="V64" s="6">
        <f t="shared" si="7"/>
        <v>0</v>
      </c>
    </row>
    <row r="65" spans="1:22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>
        <f t="shared" si="8"/>
        <v>0</v>
      </c>
      <c r="T65" s="4">
        <f t="shared" si="5"/>
        <v>0</v>
      </c>
      <c r="U65" s="6">
        <f t="shared" si="6"/>
        <v>0</v>
      </c>
      <c r="V65" s="6">
        <f t="shared" si="7"/>
        <v>0</v>
      </c>
    </row>
    <row r="66" spans="1:22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f t="shared" si="8"/>
        <v>0</v>
      </c>
      <c r="T66" s="4">
        <f t="shared" si="5"/>
        <v>0</v>
      </c>
      <c r="U66" s="6">
        <f t="shared" si="6"/>
        <v>0</v>
      </c>
      <c r="V66" s="6">
        <f t="shared" si="7"/>
        <v>0</v>
      </c>
    </row>
    <row r="67" spans="1:22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f t="shared" si="8"/>
        <v>0</v>
      </c>
      <c r="T67" s="4">
        <f t="shared" si="5"/>
        <v>0</v>
      </c>
      <c r="U67" s="6">
        <f t="shared" si="6"/>
        <v>0</v>
      </c>
      <c r="V67" s="6">
        <f t="shared" si="7"/>
        <v>0</v>
      </c>
    </row>
    <row r="68" spans="1:22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f t="shared" si="8"/>
        <v>0</v>
      </c>
      <c r="T68" s="4">
        <f t="shared" si="5"/>
        <v>0</v>
      </c>
      <c r="U68" s="6">
        <f t="shared" si="6"/>
        <v>0</v>
      </c>
      <c r="V68" s="6">
        <f t="shared" si="7"/>
        <v>0</v>
      </c>
    </row>
    <row r="69" spans="1:22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f t="shared" si="8"/>
        <v>0</v>
      </c>
      <c r="T69" s="4">
        <f t="shared" si="5"/>
        <v>0</v>
      </c>
      <c r="U69" s="6">
        <f t="shared" si="6"/>
        <v>0</v>
      </c>
      <c r="V69" s="6">
        <f t="shared" si="7"/>
        <v>0</v>
      </c>
    </row>
    <row r="70" spans="1:22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>
        <f t="shared" si="8"/>
        <v>0</v>
      </c>
      <c r="T70" s="4">
        <f t="shared" si="5"/>
        <v>0</v>
      </c>
      <c r="U70" s="6">
        <f t="shared" si="6"/>
        <v>0</v>
      </c>
      <c r="V70" s="6">
        <f t="shared" si="7"/>
        <v>0</v>
      </c>
    </row>
    <row r="71" spans="1:22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>
        <f t="shared" si="8"/>
        <v>0</v>
      </c>
      <c r="T71" s="4">
        <f t="shared" si="5"/>
        <v>0</v>
      </c>
      <c r="U71" s="6">
        <f t="shared" si="6"/>
        <v>0</v>
      </c>
      <c r="V71" s="6">
        <f t="shared" si="7"/>
        <v>0</v>
      </c>
    </row>
    <row r="72" spans="1:22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f t="shared" si="8"/>
        <v>0</v>
      </c>
      <c r="T72" s="4">
        <f t="shared" si="5"/>
        <v>0</v>
      </c>
      <c r="U72" s="6">
        <f t="shared" si="6"/>
        <v>0</v>
      </c>
      <c r="V72" s="6">
        <f t="shared" si="7"/>
        <v>0</v>
      </c>
    </row>
    <row r="73" spans="1:22" ht="15.75" thickBot="1" x14ac:dyDescent="0.3">
      <c r="F73" s="28">
        <f t="shared" ref="F73:V73" si="9">SUM(F44:F72)</f>
        <v>160</v>
      </c>
      <c r="G73" s="28">
        <f t="shared" si="9"/>
        <v>128</v>
      </c>
      <c r="H73" s="28">
        <f t="shared" si="9"/>
        <v>161</v>
      </c>
      <c r="I73" s="28">
        <f t="shared" si="9"/>
        <v>163</v>
      </c>
      <c r="J73" s="28">
        <f t="shared" si="9"/>
        <v>164</v>
      </c>
      <c r="K73" s="28">
        <f t="shared" si="9"/>
        <v>160</v>
      </c>
      <c r="L73" s="28">
        <f t="shared" si="9"/>
        <v>160</v>
      </c>
      <c r="M73" s="28">
        <f t="shared" si="9"/>
        <v>160</v>
      </c>
      <c r="N73" s="28">
        <f t="shared" si="9"/>
        <v>160</v>
      </c>
      <c r="O73" s="28">
        <f t="shared" si="9"/>
        <v>154</v>
      </c>
      <c r="P73" s="28">
        <f t="shared" si="9"/>
        <v>160</v>
      </c>
      <c r="Q73" s="28">
        <f t="shared" si="9"/>
        <v>137</v>
      </c>
      <c r="R73" s="28">
        <f t="shared" si="9"/>
        <v>160</v>
      </c>
      <c r="S73" s="28">
        <f t="shared" si="9"/>
        <v>936</v>
      </c>
      <c r="T73" s="28">
        <f t="shared" si="9"/>
        <v>2027</v>
      </c>
      <c r="U73" s="8">
        <f t="shared" si="9"/>
        <v>114616.72</v>
      </c>
      <c r="V73" s="8">
        <f t="shared" si="9"/>
        <v>248030.51</v>
      </c>
    </row>
    <row r="74" spans="1:22" ht="15.75" thickTop="1" x14ac:dyDescent="0.25">
      <c r="U74" s="7"/>
      <c r="V74" s="7"/>
    </row>
    <row r="75" spans="1:22" x14ac:dyDescent="0.25">
      <c r="A75" s="31" t="s">
        <v>103</v>
      </c>
      <c r="B75" s="31"/>
      <c r="C75" s="31"/>
      <c r="D75" s="31"/>
      <c r="E75" s="31"/>
      <c r="F75" s="624" t="s">
        <v>87</v>
      </c>
      <c r="G75" s="624"/>
      <c r="H75" s="624"/>
      <c r="I75" s="624"/>
      <c r="J75" s="624"/>
      <c r="K75" s="624"/>
      <c r="L75" s="624"/>
      <c r="M75" s="624"/>
      <c r="N75" s="624"/>
      <c r="O75" s="624"/>
      <c r="P75" s="624"/>
      <c r="Q75" s="624"/>
      <c r="R75" s="624"/>
      <c r="S75" s="624"/>
      <c r="T75" s="32"/>
      <c r="U75" s="32"/>
      <c r="V75" s="32"/>
    </row>
    <row r="76" spans="1:22" x14ac:dyDescent="0.25">
      <c r="A76" s="9"/>
      <c r="B76" s="9"/>
      <c r="C76" s="9"/>
      <c r="D76" s="9"/>
      <c r="E76" s="9"/>
      <c r="F76" s="623">
        <v>2024</v>
      </c>
      <c r="G76" s="623"/>
      <c r="H76" s="623"/>
      <c r="I76" s="623"/>
      <c r="J76" s="623">
        <v>2025</v>
      </c>
      <c r="K76" s="623"/>
      <c r="L76" s="623"/>
      <c r="M76" s="623"/>
      <c r="N76" s="623"/>
      <c r="O76" s="623"/>
      <c r="P76" s="623"/>
      <c r="Q76" s="623"/>
      <c r="R76" s="623"/>
      <c r="S76" s="10"/>
    </row>
    <row r="77" spans="1:22" x14ac:dyDescent="0.25">
      <c r="A77" s="11" t="s">
        <v>88</v>
      </c>
      <c r="B77" s="11" t="s">
        <v>89</v>
      </c>
      <c r="C77" s="11" t="s">
        <v>90</v>
      </c>
      <c r="D77" s="11" t="s">
        <v>91</v>
      </c>
      <c r="E77" s="12"/>
      <c r="F77" s="12">
        <v>9</v>
      </c>
      <c r="G77" s="12">
        <v>10</v>
      </c>
      <c r="H77" s="12">
        <v>11</v>
      </c>
      <c r="I77" s="12">
        <v>12</v>
      </c>
      <c r="J77" s="11">
        <v>1</v>
      </c>
      <c r="K77" s="11">
        <v>2</v>
      </c>
      <c r="L77" s="11">
        <v>3</v>
      </c>
      <c r="M77" s="11">
        <v>4</v>
      </c>
      <c r="N77" s="11">
        <v>5</v>
      </c>
      <c r="O77" s="11">
        <v>6</v>
      </c>
      <c r="P77" s="11">
        <v>7</v>
      </c>
      <c r="Q77" s="11">
        <v>8</v>
      </c>
      <c r="R77" s="11">
        <v>9</v>
      </c>
      <c r="S77" s="11"/>
    </row>
    <row r="78" spans="1:22" x14ac:dyDescent="0.25">
      <c r="A78" s="60"/>
      <c r="B78" s="60"/>
      <c r="C78" s="60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4"/>
    </row>
    <row r="79" spans="1:22" x14ac:dyDescent="0.25">
      <c r="A79" s="60"/>
      <c r="B79" s="60"/>
      <c r="C79" s="60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4"/>
    </row>
    <row r="80" spans="1:22" x14ac:dyDescent="0.25">
      <c r="A80" s="60"/>
      <c r="B80" s="60"/>
      <c r="C80" s="60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4"/>
    </row>
    <row r="81" spans="1:19" x14ac:dyDescent="0.25">
      <c r="A81" s="60"/>
      <c r="B81" s="60"/>
      <c r="C81" s="6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4"/>
    </row>
    <row r="82" spans="1:19" x14ac:dyDescent="0.25">
      <c r="A82" s="60"/>
      <c r="B82" s="60"/>
      <c r="C82" s="6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4"/>
    </row>
    <row r="83" spans="1:19" x14ac:dyDescent="0.25">
      <c r="A83" s="60"/>
      <c r="B83" s="60"/>
      <c r="C83" s="6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4"/>
    </row>
    <row r="84" spans="1:19" x14ac:dyDescent="0.25">
      <c r="A84" s="60"/>
      <c r="B84" s="60"/>
      <c r="C84" s="6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4"/>
    </row>
    <row r="85" spans="1:19" x14ac:dyDescent="0.25">
      <c r="A85" s="60"/>
      <c r="B85" s="60"/>
      <c r="C85" s="6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4"/>
    </row>
    <row r="86" spans="1:19" x14ac:dyDescent="0.25">
      <c r="A86" s="60"/>
      <c r="B86" s="60"/>
      <c r="C86" s="6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4"/>
    </row>
    <row r="87" spans="1:19" x14ac:dyDescent="0.25">
      <c r="A87" s="60"/>
      <c r="B87" s="60"/>
      <c r="C87" s="6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4"/>
    </row>
    <row r="88" spans="1:19" x14ac:dyDescent="0.25">
      <c r="A88" s="60"/>
      <c r="B88" s="60"/>
      <c r="C88" s="6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4"/>
    </row>
    <row r="89" spans="1:19" x14ac:dyDescent="0.25">
      <c r="A89" s="60"/>
      <c r="B89" s="60"/>
      <c r="C89" s="6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4"/>
    </row>
    <row r="90" spans="1:19" x14ac:dyDescent="0.25">
      <c r="A90" s="60"/>
      <c r="B90" s="60"/>
      <c r="C90" s="6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4"/>
    </row>
    <row r="91" spans="1:19" x14ac:dyDescent="0.25">
      <c r="A91" s="60"/>
      <c r="B91" s="60"/>
      <c r="C91" s="6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4"/>
    </row>
    <row r="92" spans="1:19" x14ac:dyDescent="0.25">
      <c r="A92" s="60"/>
      <c r="B92" s="60"/>
      <c r="C92" s="6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4"/>
    </row>
    <row r="93" spans="1:19" x14ac:dyDescent="0.25">
      <c r="A93" s="60"/>
      <c r="B93" s="60"/>
      <c r="C93" s="6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4"/>
    </row>
    <row r="94" spans="1:19" x14ac:dyDescent="0.25">
      <c r="A94" s="60"/>
      <c r="B94" s="60"/>
      <c r="C94" s="6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4"/>
    </row>
    <row r="95" spans="1:19" x14ac:dyDescent="0.25">
      <c r="A95" s="60"/>
      <c r="B95" s="60"/>
      <c r="C95" s="6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4"/>
    </row>
    <row r="96" spans="1:19" x14ac:dyDescent="0.25">
      <c r="A96" s="60"/>
      <c r="B96" s="60"/>
      <c r="C96" s="6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4"/>
    </row>
    <row r="97" spans="1:19" x14ac:dyDescent="0.25">
      <c r="A97" s="60"/>
      <c r="B97" s="60"/>
      <c r="C97" s="6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4"/>
    </row>
    <row r="98" spans="1:19" x14ac:dyDescent="0.25">
      <c r="A98" s="60"/>
      <c r="B98" s="60"/>
      <c r="C98" s="6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4"/>
    </row>
    <row r="99" spans="1:19" x14ac:dyDescent="0.25">
      <c r="A99" s="60"/>
      <c r="B99" s="60"/>
      <c r="C99" s="6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4"/>
    </row>
    <row r="100" spans="1:19" x14ac:dyDescent="0.25">
      <c r="A100" s="60"/>
      <c r="B100" s="60"/>
      <c r="C100" s="6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4"/>
    </row>
    <row r="101" spans="1:19" x14ac:dyDescent="0.25">
      <c r="A101" s="60"/>
      <c r="B101" s="60"/>
      <c r="C101" s="6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4"/>
    </row>
    <row r="102" spans="1:19" x14ac:dyDescent="0.25">
      <c r="A102" s="60"/>
      <c r="B102" s="60"/>
      <c r="C102" s="6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4"/>
    </row>
    <row r="103" spans="1:19" x14ac:dyDescent="0.25">
      <c r="A103" s="60"/>
      <c r="B103" s="60"/>
      <c r="C103" s="6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4"/>
    </row>
    <row r="104" spans="1:19" x14ac:dyDescent="0.25">
      <c r="A104" s="60"/>
      <c r="B104" s="60"/>
      <c r="C104" s="6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4"/>
    </row>
    <row r="105" spans="1:19" x14ac:dyDescent="0.25">
      <c r="A105" s="60"/>
      <c r="B105" s="60"/>
      <c r="C105" s="6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4"/>
    </row>
    <row r="106" spans="1:19" x14ac:dyDescent="0.25">
      <c r="A106" s="60"/>
      <c r="B106" s="60"/>
      <c r="C106" s="6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4"/>
    </row>
    <row r="107" spans="1:19" x14ac:dyDescent="0.25">
      <c r="A107" s="60"/>
      <c r="B107" s="60"/>
      <c r="C107" s="6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4"/>
    </row>
    <row r="108" spans="1:19" x14ac:dyDescent="0.25">
      <c r="F108" s="7">
        <f t="shared" ref="F108:R108" si="10">SUM(F78:F107)</f>
        <v>0</v>
      </c>
      <c r="G108" s="7">
        <f t="shared" si="10"/>
        <v>0</v>
      </c>
      <c r="H108" s="7">
        <f t="shared" si="10"/>
        <v>0</v>
      </c>
      <c r="I108" s="7">
        <f t="shared" si="10"/>
        <v>0</v>
      </c>
      <c r="J108" s="7">
        <f t="shared" si="10"/>
        <v>0</v>
      </c>
      <c r="K108" s="7">
        <f t="shared" si="10"/>
        <v>0</v>
      </c>
      <c r="L108" s="7">
        <f t="shared" si="10"/>
        <v>0</v>
      </c>
      <c r="M108" s="7">
        <f t="shared" si="10"/>
        <v>0</v>
      </c>
      <c r="N108" s="7">
        <f t="shared" si="10"/>
        <v>0</v>
      </c>
      <c r="O108" s="7">
        <f t="shared" si="10"/>
        <v>0</v>
      </c>
      <c r="P108" s="7">
        <f t="shared" si="10"/>
        <v>0</v>
      </c>
      <c r="Q108" s="7">
        <f t="shared" si="10"/>
        <v>0</v>
      </c>
      <c r="R108" s="7">
        <f t="shared" si="10"/>
        <v>0</v>
      </c>
    </row>
    <row r="109" spans="1:19" x14ac:dyDescent="0.25">
      <c r="L109" s="7"/>
    </row>
    <row r="112" spans="1:19" x14ac:dyDescent="0.25">
      <c r="A112" s="31" t="s">
        <v>104</v>
      </c>
      <c r="B112" s="32"/>
      <c r="C112" s="32"/>
      <c r="D112" s="32"/>
      <c r="E112" s="32"/>
      <c r="F112" s="623">
        <v>2024</v>
      </c>
      <c r="G112" s="623"/>
      <c r="H112" s="623"/>
      <c r="I112" s="623"/>
      <c r="J112" s="623">
        <v>2025</v>
      </c>
      <c r="K112" s="623"/>
      <c r="L112" s="623"/>
      <c r="M112" s="623"/>
      <c r="N112" s="623"/>
      <c r="O112" s="623"/>
      <c r="P112" s="623"/>
      <c r="Q112" s="623"/>
      <c r="R112" s="623"/>
    </row>
    <row r="113" spans="3:20" x14ac:dyDescent="0.25">
      <c r="C113" s="11" t="s">
        <v>105</v>
      </c>
      <c r="D113" s="11" t="s">
        <v>106</v>
      </c>
      <c r="E113" s="12"/>
      <c r="F113" s="12">
        <v>9</v>
      </c>
      <c r="G113" s="12">
        <v>10</v>
      </c>
      <c r="H113" s="12">
        <v>11</v>
      </c>
      <c r="I113" s="12">
        <v>12</v>
      </c>
      <c r="J113" s="11">
        <v>1</v>
      </c>
      <c r="K113" s="11">
        <v>2</v>
      </c>
      <c r="L113" s="11">
        <v>3</v>
      </c>
      <c r="M113" s="11">
        <v>4</v>
      </c>
      <c r="N113" s="11">
        <v>5</v>
      </c>
      <c r="O113" s="11">
        <v>6</v>
      </c>
      <c r="P113" s="11">
        <v>7</v>
      </c>
      <c r="Q113" s="11">
        <v>8</v>
      </c>
      <c r="R113" s="11">
        <v>9</v>
      </c>
    </row>
    <row r="114" spans="3:20" x14ac:dyDescent="0.25">
      <c r="C114" s="60" t="s">
        <v>107</v>
      </c>
      <c r="D114" s="86"/>
      <c r="E114" s="86"/>
      <c r="F114" s="6"/>
      <c r="G114" s="61"/>
      <c r="H114" s="61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3:20" x14ac:dyDescent="0.25">
      <c r="C115" s="60" t="s">
        <v>108</v>
      </c>
      <c r="D115" s="86"/>
      <c r="E115" s="86"/>
      <c r="F115" s="4"/>
      <c r="G115" s="61"/>
      <c r="H115" s="61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3:20" x14ac:dyDescent="0.25">
      <c r="C116" s="60" t="s">
        <v>109</v>
      </c>
      <c r="D116" s="86"/>
      <c r="E116" s="86"/>
      <c r="F116" s="4"/>
      <c r="G116" s="61">
        <f>$B$4/12</f>
        <v>31889.440000000002</v>
      </c>
      <c r="H116" s="61"/>
      <c r="I116" s="61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3:20" x14ac:dyDescent="0.25">
      <c r="C117" s="60" t="s">
        <v>110</v>
      </c>
      <c r="D117" s="86"/>
      <c r="E117" s="86"/>
      <c r="F117" s="4"/>
      <c r="G117" s="60"/>
      <c r="H117" s="60"/>
      <c r="I117" s="61"/>
      <c r="J117" s="61"/>
      <c r="K117" s="60"/>
      <c r="L117" s="60"/>
      <c r="M117" s="60"/>
      <c r="N117" s="60"/>
      <c r="O117" s="60"/>
      <c r="P117" s="60"/>
      <c r="Q117" s="60"/>
      <c r="R117" s="60"/>
    </row>
    <row r="118" spans="3:20" x14ac:dyDescent="0.25">
      <c r="C118" s="60" t="s">
        <v>111</v>
      </c>
      <c r="D118" s="86"/>
      <c r="E118" s="86"/>
      <c r="F118" s="4"/>
      <c r="G118" s="60"/>
      <c r="H118" s="61">
        <f>$B$4/12</f>
        <v>31889.440000000002</v>
      </c>
      <c r="I118" s="60"/>
      <c r="J118" s="61"/>
      <c r="K118" s="61"/>
      <c r="L118" s="60"/>
      <c r="M118" s="60"/>
      <c r="N118" s="60"/>
      <c r="O118" s="60"/>
      <c r="P118" s="60"/>
      <c r="Q118" s="60"/>
      <c r="R118" s="60"/>
    </row>
    <row r="119" spans="3:20" x14ac:dyDescent="0.25">
      <c r="C119" s="60" t="s">
        <v>112</v>
      </c>
      <c r="D119" s="86"/>
      <c r="E119" s="86"/>
      <c r="F119" s="4"/>
      <c r="G119" s="60"/>
      <c r="H119" s="60"/>
      <c r="I119" s="60"/>
      <c r="J119" s="60"/>
      <c r="K119" s="61"/>
      <c r="L119" s="61"/>
      <c r="M119" s="60"/>
      <c r="N119" s="60"/>
      <c r="O119" s="60"/>
      <c r="P119" s="60"/>
      <c r="Q119" s="60"/>
      <c r="R119" s="60"/>
      <c r="T119" s="25"/>
    </row>
    <row r="120" spans="3:20" x14ac:dyDescent="0.25">
      <c r="C120" s="60" t="s">
        <v>113</v>
      </c>
      <c r="D120" s="86"/>
      <c r="E120" s="86"/>
      <c r="F120" s="4"/>
      <c r="G120" s="60"/>
      <c r="H120" s="60"/>
      <c r="I120" s="61">
        <f>$B$4/12</f>
        <v>31889.440000000002</v>
      </c>
      <c r="J120" s="60"/>
      <c r="K120" s="61"/>
      <c r="L120" s="61"/>
      <c r="M120" s="61"/>
      <c r="N120" s="60"/>
      <c r="O120" s="60"/>
      <c r="P120" s="60"/>
      <c r="Q120" s="60"/>
      <c r="R120" s="60"/>
    </row>
    <row r="121" spans="3:20" x14ac:dyDescent="0.25">
      <c r="C121" s="60" t="s">
        <v>114</v>
      </c>
      <c r="D121" s="86"/>
      <c r="E121" s="86"/>
      <c r="F121" s="4"/>
      <c r="G121" s="60"/>
      <c r="H121" s="60"/>
      <c r="I121" s="60"/>
      <c r="J121" s="60"/>
      <c r="K121" s="61"/>
      <c r="L121" s="60"/>
      <c r="M121" s="61"/>
      <c r="N121" s="61"/>
      <c r="O121" s="60"/>
      <c r="P121" s="60"/>
      <c r="Q121" s="60"/>
      <c r="R121" s="60"/>
    </row>
    <row r="122" spans="3:20" x14ac:dyDescent="0.25">
      <c r="C122" s="60" t="s">
        <v>115</v>
      </c>
      <c r="D122" s="86"/>
      <c r="E122" s="86"/>
      <c r="F122" s="4"/>
      <c r="G122" s="60"/>
      <c r="H122" s="60"/>
      <c r="I122" s="60"/>
      <c r="J122" s="61">
        <f>$B$4/12</f>
        <v>31889.440000000002</v>
      </c>
      <c r="K122" s="61"/>
      <c r="L122" s="60"/>
      <c r="M122" s="60"/>
      <c r="N122" s="61"/>
      <c r="O122" s="61"/>
      <c r="P122" s="60"/>
      <c r="Q122" s="60"/>
      <c r="R122" s="60"/>
    </row>
    <row r="123" spans="3:20" x14ac:dyDescent="0.25">
      <c r="C123" s="13" t="s">
        <v>116</v>
      </c>
      <c r="D123" s="29"/>
      <c r="E123" s="29"/>
      <c r="F123" s="4"/>
      <c r="G123" s="60"/>
      <c r="H123" s="60"/>
      <c r="I123" s="60"/>
      <c r="J123" s="60"/>
      <c r="K123" s="61"/>
      <c r="L123" s="60"/>
      <c r="M123" s="60"/>
      <c r="N123" s="60"/>
      <c r="O123" s="61"/>
      <c r="P123" s="61"/>
      <c r="Q123" s="60"/>
      <c r="R123" s="60"/>
    </row>
    <row r="124" spans="3:20" x14ac:dyDescent="0.25">
      <c r="C124" s="13" t="s">
        <v>117</v>
      </c>
      <c r="D124" s="29"/>
      <c r="E124" s="29"/>
      <c r="F124" s="4"/>
      <c r="G124" s="60"/>
      <c r="H124" s="60"/>
      <c r="I124" s="60"/>
      <c r="J124" s="60"/>
      <c r="K124" s="61">
        <f>$B$4/12</f>
        <v>31889.440000000002</v>
      </c>
      <c r="L124" s="60"/>
      <c r="M124" s="60"/>
      <c r="N124" s="60"/>
      <c r="O124" s="60"/>
      <c r="P124" s="61"/>
      <c r="Q124" s="61"/>
      <c r="R124" s="60"/>
    </row>
    <row r="125" spans="3:20" x14ac:dyDescent="0.25">
      <c r="C125" s="13" t="s">
        <v>118</v>
      </c>
      <c r="D125" s="29"/>
      <c r="E125" s="29"/>
      <c r="F125" s="4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1"/>
      <c r="R125" s="61"/>
    </row>
    <row r="126" spans="3:20" x14ac:dyDescent="0.25">
      <c r="C126" s="13" t="s">
        <v>119</v>
      </c>
      <c r="D126" s="29"/>
      <c r="E126" s="29"/>
      <c r="F126" s="4"/>
      <c r="G126" s="60"/>
      <c r="H126" s="60"/>
      <c r="I126" s="60"/>
      <c r="J126" s="60"/>
      <c r="K126" s="61"/>
      <c r="L126" s="61">
        <f>$B$4/12</f>
        <v>31889.440000000002</v>
      </c>
      <c r="M126" s="60"/>
      <c r="N126" s="60"/>
      <c r="O126" s="60"/>
      <c r="P126" s="60"/>
      <c r="Q126" s="60"/>
      <c r="R126" s="61"/>
    </row>
    <row r="127" spans="3:20" x14ac:dyDescent="0.25">
      <c r="C127" s="13" t="s">
        <v>120</v>
      </c>
      <c r="D127" s="88"/>
      <c r="E127" s="88"/>
      <c r="F127" s="89"/>
      <c r="G127" s="145"/>
      <c r="H127" s="145"/>
      <c r="I127" s="145"/>
      <c r="J127" s="60"/>
      <c r="K127" s="61"/>
      <c r="L127" s="60"/>
      <c r="M127" s="60"/>
      <c r="N127" s="60"/>
      <c r="O127" s="60"/>
      <c r="P127" s="60"/>
      <c r="Q127" s="60"/>
      <c r="R127" s="61"/>
    </row>
    <row r="128" spans="3:20" x14ac:dyDescent="0.25">
      <c r="C128" s="13" t="s">
        <v>121</v>
      </c>
      <c r="D128" s="88"/>
      <c r="E128" s="88"/>
      <c r="F128" s="89"/>
      <c r="G128" s="145"/>
      <c r="H128" s="145"/>
      <c r="I128" s="145"/>
      <c r="J128" s="60"/>
      <c r="K128" s="61"/>
      <c r="L128" s="60"/>
      <c r="M128" s="61">
        <f>$B$4/12</f>
        <v>31889.440000000002</v>
      </c>
      <c r="N128" s="60"/>
      <c r="O128" s="60"/>
      <c r="P128" s="60"/>
      <c r="Q128" s="60"/>
      <c r="R128" s="61"/>
    </row>
    <row r="129" spans="1:18" x14ac:dyDescent="0.25">
      <c r="C129" s="13" t="s">
        <v>122</v>
      </c>
      <c r="D129" s="88"/>
      <c r="E129" s="88"/>
      <c r="F129" s="89"/>
      <c r="G129" s="145"/>
      <c r="H129" s="145"/>
      <c r="I129" s="145"/>
      <c r="J129" s="60"/>
      <c r="K129" s="61"/>
      <c r="L129" s="60"/>
      <c r="M129" s="60"/>
      <c r="N129" s="60"/>
      <c r="O129" s="60"/>
      <c r="P129" s="60"/>
      <c r="Q129" s="60"/>
      <c r="R129" s="61"/>
    </row>
    <row r="130" spans="1:18" x14ac:dyDescent="0.25">
      <c r="C130" s="13" t="s">
        <v>123</v>
      </c>
      <c r="D130" s="88"/>
      <c r="E130" s="88"/>
      <c r="F130" s="89"/>
      <c r="G130" s="145"/>
      <c r="H130" s="145"/>
      <c r="I130" s="145"/>
      <c r="J130" s="60"/>
      <c r="K130" s="61"/>
      <c r="L130" s="60"/>
      <c r="M130" s="60"/>
      <c r="N130" s="61">
        <f>$B$4/12</f>
        <v>31889.440000000002</v>
      </c>
      <c r="O130" s="60"/>
      <c r="P130" s="60"/>
      <c r="Q130" s="60"/>
      <c r="R130" s="61"/>
    </row>
    <row r="131" spans="1:18" x14ac:dyDescent="0.25">
      <c r="C131" s="13" t="s">
        <v>124</v>
      </c>
      <c r="D131" s="88"/>
      <c r="E131" s="88"/>
      <c r="F131" s="89"/>
      <c r="G131" s="145"/>
      <c r="H131" s="145"/>
      <c r="I131" s="145"/>
      <c r="J131" s="60"/>
      <c r="K131" s="61"/>
      <c r="L131" s="60"/>
      <c r="M131" s="60"/>
      <c r="N131" s="60"/>
      <c r="O131" s="60"/>
      <c r="P131" s="60"/>
      <c r="Q131" s="60"/>
      <c r="R131" s="61"/>
    </row>
    <row r="132" spans="1:18" x14ac:dyDescent="0.25">
      <c r="C132" s="13" t="s">
        <v>125</v>
      </c>
      <c r="D132" s="88"/>
      <c r="E132" s="88"/>
      <c r="F132" s="89"/>
      <c r="G132" s="145"/>
      <c r="H132" s="145"/>
      <c r="I132" s="145"/>
      <c r="J132" s="60"/>
      <c r="K132" s="61"/>
      <c r="L132" s="60"/>
      <c r="M132" s="60"/>
      <c r="N132" s="60"/>
      <c r="O132" s="61">
        <f>$B$4/12</f>
        <v>31889.440000000002</v>
      </c>
      <c r="P132" s="60"/>
      <c r="Q132" s="60"/>
      <c r="R132" s="61"/>
    </row>
    <row r="133" spans="1:18" x14ac:dyDescent="0.25">
      <c r="C133" s="13" t="s">
        <v>126</v>
      </c>
      <c r="D133" s="88"/>
      <c r="E133" s="88"/>
      <c r="F133" s="89"/>
      <c r="G133" s="145"/>
      <c r="H133" s="145"/>
      <c r="I133" s="145"/>
      <c r="J133" s="60"/>
      <c r="K133" s="61"/>
      <c r="L133" s="60"/>
      <c r="M133" s="60"/>
      <c r="N133" s="60"/>
      <c r="O133" s="60"/>
      <c r="P133" s="60"/>
      <c r="Q133" s="60"/>
      <c r="R133" s="61"/>
    </row>
    <row r="134" spans="1:18" x14ac:dyDescent="0.25">
      <c r="C134" s="13" t="s">
        <v>127</v>
      </c>
      <c r="D134" s="88"/>
      <c r="E134" s="88"/>
      <c r="F134" s="89"/>
      <c r="G134" s="145"/>
      <c r="H134" s="145"/>
      <c r="I134" s="145"/>
      <c r="J134" s="60"/>
      <c r="K134" s="61"/>
      <c r="L134" s="60"/>
      <c r="M134" s="60"/>
      <c r="N134" s="60"/>
      <c r="O134" s="60"/>
      <c r="P134" s="61">
        <f>$B$4/12</f>
        <v>31889.440000000002</v>
      </c>
      <c r="Q134" s="60"/>
      <c r="R134" s="61"/>
    </row>
    <row r="135" spans="1:18" x14ac:dyDescent="0.25">
      <c r="C135" s="13" t="s">
        <v>128</v>
      </c>
      <c r="D135" s="88"/>
      <c r="E135" s="88"/>
      <c r="F135" s="89"/>
      <c r="G135" s="145"/>
      <c r="H135" s="145"/>
      <c r="I135" s="145"/>
      <c r="J135" s="60"/>
      <c r="K135" s="61"/>
      <c r="L135" s="60"/>
      <c r="M135" s="60"/>
      <c r="N135" s="60"/>
      <c r="O135" s="60"/>
      <c r="P135" s="60"/>
      <c r="Q135" s="60"/>
      <c r="R135" s="61"/>
    </row>
    <row r="136" spans="1:18" x14ac:dyDescent="0.25">
      <c r="C136" s="13" t="s">
        <v>129</v>
      </c>
      <c r="D136" s="88"/>
      <c r="E136" s="88"/>
      <c r="F136" s="89"/>
      <c r="G136" s="145"/>
      <c r="H136" s="145"/>
      <c r="I136" s="145"/>
      <c r="J136" s="60"/>
      <c r="K136" s="61"/>
      <c r="L136" s="60"/>
      <c r="M136" s="60"/>
      <c r="N136" s="60"/>
      <c r="O136" s="60"/>
      <c r="P136" s="60"/>
      <c r="Q136" s="61">
        <f>$B$4/12</f>
        <v>31889.440000000002</v>
      </c>
      <c r="R136" s="61"/>
    </row>
    <row r="137" spans="1:18" x14ac:dyDescent="0.25">
      <c r="C137" s="13" t="s">
        <v>130</v>
      </c>
      <c r="D137" s="88"/>
      <c r="E137" s="88"/>
      <c r="F137" s="89"/>
      <c r="G137" s="145"/>
      <c r="H137" s="145"/>
      <c r="I137" s="145"/>
      <c r="J137" s="60"/>
      <c r="K137" s="61"/>
      <c r="L137" s="60"/>
      <c r="M137" s="60"/>
      <c r="N137" s="60"/>
      <c r="O137" s="60"/>
      <c r="P137" s="60"/>
      <c r="Q137" s="60"/>
      <c r="R137" s="61"/>
    </row>
    <row r="138" spans="1:18" x14ac:dyDescent="0.25">
      <c r="C138" s="13" t="s">
        <v>107</v>
      </c>
      <c r="D138" s="88"/>
      <c r="E138" s="88"/>
      <c r="F138" s="89"/>
      <c r="G138" s="145"/>
      <c r="H138" s="145"/>
      <c r="I138" s="145"/>
      <c r="J138" s="60"/>
      <c r="K138" s="61"/>
      <c r="L138" s="60"/>
      <c r="M138" s="60"/>
      <c r="N138" s="60"/>
      <c r="O138" s="60"/>
      <c r="P138" s="60"/>
      <c r="Q138" s="60"/>
      <c r="R138" s="61">
        <f>$B$4/12</f>
        <v>31889.440000000002</v>
      </c>
    </row>
    <row r="139" spans="1:18" x14ac:dyDescent="0.25">
      <c r="C139" s="13" t="s">
        <v>108</v>
      </c>
      <c r="D139" s="88"/>
      <c r="E139" s="88"/>
      <c r="F139" s="89"/>
      <c r="G139" s="145"/>
      <c r="H139" s="145"/>
      <c r="I139" s="145"/>
      <c r="J139" s="60"/>
      <c r="K139" s="61"/>
      <c r="L139" s="60"/>
      <c r="M139" s="60"/>
      <c r="N139" s="60"/>
      <c r="O139" s="60"/>
      <c r="P139" s="60"/>
      <c r="Q139" s="60"/>
      <c r="R139" s="60"/>
    </row>
    <row r="140" spans="1:18" x14ac:dyDescent="0.25">
      <c r="D140" s="93" t="s">
        <v>39</v>
      </c>
      <c r="E140" s="93"/>
      <c r="F140" s="30">
        <f>SUM(F114:F126)</f>
        <v>0</v>
      </c>
      <c r="G140" s="30">
        <f>SUM(G114:G139)</f>
        <v>31889.440000000002</v>
      </c>
      <c r="H140" s="30">
        <f>SUM(H114:H139)</f>
        <v>31889.440000000002</v>
      </c>
      <c r="I140" s="30">
        <f t="shared" ref="I140:R140" si="11">SUM(I114:I139)</f>
        <v>31889.440000000002</v>
      </c>
      <c r="J140" s="30">
        <f t="shared" si="11"/>
        <v>31889.440000000002</v>
      </c>
      <c r="K140" s="30">
        <f t="shared" si="11"/>
        <v>31889.440000000002</v>
      </c>
      <c r="L140" s="30">
        <f t="shared" si="11"/>
        <v>31889.440000000002</v>
      </c>
      <c r="M140" s="30">
        <f t="shared" si="11"/>
        <v>31889.440000000002</v>
      </c>
      <c r="N140" s="30">
        <f t="shared" si="11"/>
        <v>31889.440000000002</v>
      </c>
      <c r="O140" s="30">
        <f t="shared" si="11"/>
        <v>31889.440000000002</v>
      </c>
      <c r="P140" s="30">
        <f t="shared" si="11"/>
        <v>31889.440000000002</v>
      </c>
      <c r="Q140" s="30">
        <f t="shared" si="11"/>
        <v>31889.440000000002</v>
      </c>
      <c r="R140" s="30">
        <f t="shared" si="11"/>
        <v>31889.440000000002</v>
      </c>
    </row>
    <row r="142" spans="1:18" x14ac:dyDescent="0.25">
      <c r="A142" s="31" t="s">
        <v>131</v>
      </c>
      <c r="B142" s="32"/>
      <c r="C142" s="32"/>
      <c r="D142" s="32"/>
      <c r="E142" s="32"/>
      <c r="F142" s="623">
        <v>2024</v>
      </c>
      <c r="G142" s="623"/>
      <c r="H142" s="623"/>
      <c r="I142" s="623"/>
      <c r="J142" s="623">
        <v>2025</v>
      </c>
      <c r="K142" s="623"/>
      <c r="L142" s="623"/>
      <c r="M142" s="623"/>
      <c r="N142" s="623"/>
      <c r="O142" s="623"/>
      <c r="P142" s="623"/>
      <c r="Q142" s="623"/>
      <c r="R142" s="623"/>
    </row>
    <row r="143" spans="1:18" x14ac:dyDescent="0.25">
      <c r="C143" s="11" t="s">
        <v>105</v>
      </c>
      <c r="D143" s="11" t="s">
        <v>106</v>
      </c>
      <c r="E143" s="12"/>
      <c r="F143" s="12">
        <v>9</v>
      </c>
      <c r="G143" s="12">
        <v>10</v>
      </c>
      <c r="H143" s="12">
        <v>11</v>
      </c>
      <c r="I143" s="12">
        <v>12</v>
      </c>
      <c r="J143" s="11">
        <v>1</v>
      </c>
      <c r="K143" s="11">
        <v>2</v>
      </c>
      <c r="L143" s="11">
        <v>3</v>
      </c>
      <c r="M143" s="11">
        <v>4</v>
      </c>
      <c r="N143" s="11">
        <v>5</v>
      </c>
      <c r="O143" s="11">
        <v>6</v>
      </c>
      <c r="P143" s="11">
        <v>7</v>
      </c>
      <c r="Q143" s="11">
        <v>8</v>
      </c>
      <c r="R143" s="11">
        <v>9</v>
      </c>
    </row>
    <row r="144" spans="1:18" x14ac:dyDescent="0.25">
      <c r="C144" s="60" t="s">
        <v>107</v>
      </c>
      <c r="D144" s="86"/>
      <c r="E144" s="86"/>
      <c r="F144" s="6"/>
      <c r="G144" s="61"/>
      <c r="H144" s="61"/>
      <c r="I144" s="60"/>
      <c r="J144" s="60"/>
      <c r="K144" s="60"/>
      <c r="L144" s="60"/>
      <c r="M144" s="60"/>
      <c r="N144" s="60"/>
      <c r="O144" s="60"/>
      <c r="P144" s="60"/>
      <c r="Q144" s="60"/>
      <c r="R144" s="60"/>
    </row>
    <row r="145" spans="3:18" x14ac:dyDescent="0.25">
      <c r="C145" s="60" t="s">
        <v>108</v>
      </c>
      <c r="D145" s="86"/>
      <c r="E145" s="86"/>
      <c r="F145" s="4"/>
      <c r="G145" s="61"/>
      <c r="H145" s="61"/>
      <c r="I145" s="60"/>
      <c r="J145" s="60"/>
      <c r="K145" s="60"/>
      <c r="L145" s="60"/>
      <c r="M145" s="60"/>
      <c r="N145" s="60"/>
      <c r="O145" s="60"/>
      <c r="P145" s="60"/>
      <c r="Q145" s="60"/>
      <c r="R145" s="60"/>
    </row>
    <row r="146" spans="3:18" x14ac:dyDescent="0.25">
      <c r="C146" s="60" t="s">
        <v>109</v>
      </c>
      <c r="D146" s="86"/>
      <c r="E146" s="86"/>
      <c r="F146" s="4"/>
      <c r="G146" s="61">
        <v>31889.440000000002</v>
      </c>
      <c r="H146" s="61"/>
      <c r="I146" s="61"/>
      <c r="J146" s="60"/>
      <c r="K146" s="60"/>
      <c r="L146" s="60"/>
      <c r="M146" s="60"/>
      <c r="N146" s="60"/>
      <c r="O146" s="60"/>
      <c r="P146" s="60"/>
      <c r="Q146" s="60"/>
      <c r="R146" s="60"/>
    </row>
    <row r="147" spans="3:18" x14ac:dyDescent="0.25">
      <c r="C147" s="60" t="s">
        <v>110</v>
      </c>
      <c r="D147" s="86"/>
      <c r="E147" s="86"/>
      <c r="F147" s="4"/>
      <c r="G147" s="60"/>
      <c r="H147" s="60"/>
      <c r="I147" s="61"/>
      <c r="J147" s="61"/>
      <c r="K147" s="60"/>
      <c r="L147" s="60"/>
      <c r="M147" s="60"/>
      <c r="N147" s="60"/>
      <c r="O147" s="60"/>
      <c r="P147" s="60"/>
      <c r="Q147" s="60"/>
      <c r="R147" s="60"/>
    </row>
    <row r="148" spans="3:18" x14ac:dyDescent="0.25">
      <c r="C148" s="60" t="s">
        <v>111</v>
      </c>
      <c r="D148" s="86"/>
      <c r="E148" s="86"/>
      <c r="F148" s="4"/>
      <c r="G148" s="60"/>
      <c r="H148" s="61">
        <v>31889.440000000002</v>
      </c>
      <c r="I148" s="60"/>
      <c r="J148" s="61"/>
      <c r="K148" s="61"/>
      <c r="L148" s="60"/>
      <c r="M148" s="60"/>
      <c r="N148" s="60"/>
      <c r="O148" s="60"/>
      <c r="P148" s="60"/>
      <c r="Q148" s="60"/>
      <c r="R148" s="60"/>
    </row>
    <row r="149" spans="3:18" x14ac:dyDescent="0.25">
      <c r="C149" s="60" t="s">
        <v>112</v>
      </c>
      <c r="D149" s="86"/>
      <c r="E149" s="86"/>
      <c r="F149" s="4"/>
      <c r="G149" s="60"/>
      <c r="H149" s="60"/>
      <c r="I149" s="60"/>
      <c r="J149" s="60"/>
      <c r="K149" s="61"/>
      <c r="L149" s="61"/>
      <c r="M149" s="60"/>
      <c r="N149" s="60"/>
      <c r="O149" s="60"/>
      <c r="P149" s="60"/>
      <c r="Q149" s="60"/>
      <c r="R149" s="60"/>
    </row>
    <row r="150" spans="3:18" x14ac:dyDescent="0.25">
      <c r="C150" s="60" t="s">
        <v>113</v>
      </c>
      <c r="D150" s="86"/>
      <c r="E150" s="86"/>
      <c r="F150" s="4"/>
      <c r="G150" s="60"/>
      <c r="H150" s="60"/>
      <c r="I150" s="61">
        <v>31889.440000000002</v>
      </c>
      <c r="J150" s="60"/>
      <c r="K150" s="61"/>
      <c r="L150" s="61"/>
      <c r="M150" s="61"/>
      <c r="N150" s="60"/>
      <c r="O150" s="60"/>
      <c r="P150" s="60"/>
      <c r="Q150" s="60"/>
      <c r="R150" s="60"/>
    </row>
    <row r="151" spans="3:18" x14ac:dyDescent="0.25">
      <c r="C151" s="60" t="s">
        <v>114</v>
      </c>
      <c r="D151" s="86"/>
      <c r="E151" s="86"/>
      <c r="F151" s="4"/>
      <c r="G151" s="60"/>
      <c r="H151" s="60"/>
      <c r="I151" s="60"/>
      <c r="J151" s="60"/>
      <c r="K151" s="61"/>
      <c r="L151" s="60"/>
      <c r="M151" s="61"/>
      <c r="N151" s="61"/>
      <c r="O151" s="60"/>
      <c r="P151" s="60"/>
      <c r="Q151" s="60"/>
      <c r="R151" s="60"/>
    </row>
    <row r="152" spans="3:18" x14ac:dyDescent="0.25">
      <c r="C152" s="60" t="s">
        <v>115</v>
      </c>
      <c r="D152" s="86"/>
      <c r="E152" s="86"/>
      <c r="F152" s="4"/>
      <c r="G152" s="60"/>
      <c r="H152" s="60"/>
      <c r="I152" s="60"/>
      <c r="J152" s="61">
        <v>31889.440000000002</v>
      </c>
      <c r="K152" s="61"/>
      <c r="L152" s="60"/>
      <c r="M152" s="60"/>
      <c r="N152" s="61"/>
      <c r="O152" s="61"/>
      <c r="P152" s="60"/>
      <c r="Q152" s="60"/>
      <c r="R152" s="60"/>
    </row>
    <row r="153" spans="3:18" x14ac:dyDescent="0.25">
      <c r="C153" s="13" t="s">
        <v>116</v>
      </c>
      <c r="D153" s="29"/>
      <c r="E153" s="29"/>
      <c r="F153" s="4"/>
      <c r="G153" s="60"/>
      <c r="H153" s="60"/>
      <c r="I153" s="60"/>
      <c r="J153" s="60"/>
      <c r="K153" s="61"/>
      <c r="L153" s="60"/>
      <c r="M153" s="60"/>
      <c r="N153" s="60"/>
      <c r="O153" s="61"/>
      <c r="P153" s="61"/>
      <c r="Q153" s="60"/>
      <c r="R153" s="60"/>
    </row>
    <row r="154" spans="3:18" x14ac:dyDescent="0.25">
      <c r="C154" s="13" t="s">
        <v>117</v>
      </c>
      <c r="D154" s="29"/>
      <c r="E154" s="29"/>
      <c r="F154" s="4"/>
      <c r="G154" s="60"/>
      <c r="H154" s="60"/>
      <c r="I154" s="60"/>
      <c r="J154" s="60"/>
      <c r="K154" s="61">
        <v>31889.440000000002</v>
      </c>
      <c r="L154" s="60"/>
      <c r="M154" s="60"/>
      <c r="N154" s="60"/>
      <c r="O154" s="60"/>
      <c r="P154" s="61"/>
      <c r="Q154" s="61"/>
      <c r="R154" s="60"/>
    </row>
    <row r="155" spans="3:18" x14ac:dyDescent="0.25">
      <c r="C155" s="13" t="s">
        <v>118</v>
      </c>
      <c r="D155" s="29"/>
      <c r="E155" s="29"/>
      <c r="F155" s="4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1"/>
      <c r="R155" s="61"/>
    </row>
    <row r="156" spans="3:18" x14ac:dyDescent="0.25">
      <c r="C156" s="13" t="s">
        <v>119</v>
      </c>
      <c r="D156" s="29"/>
      <c r="E156" s="29"/>
      <c r="F156" s="4"/>
      <c r="G156" s="60"/>
      <c r="H156" s="60"/>
      <c r="I156" s="60"/>
      <c r="J156" s="60"/>
      <c r="K156" s="61"/>
      <c r="L156" s="61">
        <v>31889.440000000002</v>
      </c>
      <c r="M156" s="60"/>
      <c r="N156" s="60"/>
      <c r="O156" s="60"/>
      <c r="P156" s="60"/>
      <c r="Q156" s="60"/>
      <c r="R156" s="61"/>
    </row>
    <row r="157" spans="3:18" x14ac:dyDescent="0.25">
      <c r="C157" s="13" t="s">
        <v>120</v>
      </c>
      <c r="D157" s="88"/>
      <c r="E157" s="88"/>
      <c r="F157" s="89"/>
      <c r="G157" s="145"/>
      <c r="H157" s="145"/>
      <c r="I157" s="145"/>
      <c r="J157" s="60"/>
      <c r="K157" s="61"/>
      <c r="L157" s="60"/>
      <c r="M157" s="60"/>
      <c r="N157" s="60"/>
      <c r="O157" s="60"/>
      <c r="P157" s="60"/>
      <c r="Q157" s="60"/>
      <c r="R157" s="61"/>
    </row>
    <row r="158" spans="3:18" x14ac:dyDescent="0.25">
      <c r="C158" s="13" t="s">
        <v>121</v>
      </c>
      <c r="D158" s="88"/>
      <c r="E158" s="88"/>
      <c r="F158" s="89"/>
      <c r="G158" s="145"/>
      <c r="H158" s="145"/>
      <c r="I158" s="145"/>
      <c r="J158" s="60"/>
      <c r="K158" s="61"/>
      <c r="L158" s="60"/>
      <c r="M158" s="61">
        <v>31889.440000000002</v>
      </c>
      <c r="N158" s="60"/>
      <c r="O158" s="60"/>
      <c r="P158" s="60"/>
      <c r="Q158" s="60"/>
      <c r="R158" s="61"/>
    </row>
    <row r="159" spans="3:18" x14ac:dyDescent="0.25">
      <c r="C159" s="13" t="s">
        <v>122</v>
      </c>
      <c r="D159" s="88"/>
      <c r="E159" s="88"/>
      <c r="F159" s="89"/>
      <c r="G159" s="145"/>
      <c r="H159" s="145"/>
      <c r="I159" s="145"/>
      <c r="J159" s="60"/>
      <c r="K159" s="61"/>
      <c r="L159" s="60"/>
      <c r="M159" s="60"/>
      <c r="N159" s="60"/>
      <c r="O159" s="60"/>
      <c r="P159" s="60"/>
      <c r="Q159" s="60"/>
      <c r="R159" s="61"/>
    </row>
    <row r="160" spans="3:18" x14ac:dyDescent="0.25">
      <c r="C160" s="13" t="s">
        <v>123</v>
      </c>
      <c r="D160" s="88"/>
      <c r="E160" s="88"/>
      <c r="F160" s="89"/>
      <c r="G160" s="145"/>
      <c r="H160" s="145"/>
      <c r="I160" s="145"/>
      <c r="J160" s="60"/>
      <c r="K160" s="61"/>
      <c r="L160" s="60"/>
      <c r="M160" s="60"/>
      <c r="N160" s="61">
        <v>31889.440000000002</v>
      </c>
      <c r="O160" s="60"/>
      <c r="P160" s="60"/>
      <c r="Q160" s="60"/>
      <c r="R160" s="61"/>
    </row>
    <row r="161" spans="3:18" x14ac:dyDescent="0.25">
      <c r="C161" s="13" t="s">
        <v>124</v>
      </c>
      <c r="D161" s="88"/>
      <c r="E161" s="88"/>
      <c r="F161" s="89"/>
      <c r="G161" s="145"/>
      <c r="H161" s="145"/>
      <c r="I161" s="145"/>
      <c r="J161" s="60"/>
      <c r="K161" s="61"/>
      <c r="L161" s="60"/>
      <c r="M161" s="60"/>
      <c r="N161" s="60"/>
      <c r="O161" s="60"/>
      <c r="P161" s="60"/>
      <c r="Q161" s="60"/>
      <c r="R161" s="61"/>
    </row>
    <row r="162" spans="3:18" x14ac:dyDescent="0.25">
      <c r="C162" s="13" t="s">
        <v>125</v>
      </c>
      <c r="D162" s="88"/>
      <c r="E162" s="88"/>
      <c r="F162" s="89"/>
      <c r="G162" s="145"/>
      <c r="H162" s="145"/>
      <c r="I162" s="145"/>
      <c r="J162" s="60"/>
      <c r="K162" s="61"/>
      <c r="L162" s="60"/>
      <c r="M162" s="60"/>
      <c r="N162" s="60"/>
      <c r="O162" s="61">
        <v>31889.440000000002</v>
      </c>
      <c r="P162" s="60"/>
      <c r="Q162" s="60"/>
      <c r="R162" s="61"/>
    </row>
    <row r="163" spans="3:18" x14ac:dyDescent="0.25">
      <c r="C163" s="13" t="s">
        <v>126</v>
      </c>
      <c r="D163" s="88"/>
      <c r="E163" s="88"/>
      <c r="F163" s="89"/>
      <c r="G163" s="145"/>
      <c r="H163" s="145"/>
      <c r="I163" s="145"/>
      <c r="J163" s="60"/>
      <c r="K163" s="61"/>
      <c r="L163" s="60"/>
      <c r="M163" s="60"/>
      <c r="N163" s="60"/>
      <c r="O163" s="60"/>
      <c r="P163" s="60"/>
      <c r="Q163" s="60"/>
      <c r="R163" s="61"/>
    </row>
    <row r="164" spans="3:18" x14ac:dyDescent="0.25">
      <c r="C164" s="13" t="s">
        <v>127</v>
      </c>
      <c r="D164" s="88"/>
      <c r="E164" s="88"/>
      <c r="F164" s="89"/>
      <c r="G164" s="145"/>
      <c r="H164" s="145"/>
      <c r="I164" s="145"/>
      <c r="J164" s="60"/>
      <c r="K164" s="61"/>
      <c r="L164" s="60"/>
      <c r="M164" s="60"/>
      <c r="N164" s="60"/>
      <c r="O164" s="60"/>
      <c r="P164" s="61"/>
      <c r="Q164" s="60"/>
      <c r="R164" s="61"/>
    </row>
    <row r="165" spans="3:18" x14ac:dyDescent="0.25">
      <c r="C165" s="13" t="s">
        <v>128</v>
      </c>
      <c r="D165" s="88"/>
      <c r="E165" s="88"/>
      <c r="F165" s="89"/>
      <c r="G165" s="145"/>
      <c r="H165" s="145"/>
      <c r="I165" s="145"/>
      <c r="J165" s="60"/>
      <c r="K165" s="61"/>
      <c r="L165" s="60"/>
      <c r="M165" s="60"/>
      <c r="N165" s="60"/>
      <c r="O165" s="60"/>
      <c r="P165" s="60"/>
      <c r="Q165" s="60"/>
      <c r="R165" s="61"/>
    </row>
    <row r="166" spans="3:18" x14ac:dyDescent="0.25">
      <c r="C166" s="13" t="s">
        <v>129</v>
      </c>
      <c r="D166" s="88"/>
      <c r="E166" s="88"/>
      <c r="F166" s="89"/>
      <c r="G166" s="145"/>
      <c r="H166" s="145"/>
      <c r="I166" s="145"/>
      <c r="J166" s="60"/>
      <c r="K166" s="61"/>
      <c r="L166" s="60"/>
      <c r="M166" s="60"/>
      <c r="N166" s="60"/>
      <c r="O166" s="60"/>
      <c r="P166" s="60"/>
      <c r="Q166" s="61"/>
      <c r="R166" s="61"/>
    </row>
    <row r="167" spans="3:18" x14ac:dyDescent="0.25">
      <c r="C167" s="13" t="s">
        <v>130</v>
      </c>
      <c r="D167" s="88"/>
      <c r="E167" s="88"/>
      <c r="F167" s="89"/>
      <c r="G167" s="145"/>
      <c r="H167" s="145"/>
      <c r="I167" s="145"/>
      <c r="J167" s="60"/>
      <c r="K167" s="61"/>
      <c r="L167" s="60"/>
      <c r="M167" s="60"/>
      <c r="N167" s="60"/>
      <c r="O167" s="60"/>
      <c r="P167" s="60"/>
      <c r="Q167" s="60"/>
      <c r="R167" s="61"/>
    </row>
    <row r="168" spans="3:18" x14ac:dyDescent="0.25">
      <c r="C168" s="13" t="s">
        <v>107</v>
      </c>
      <c r="D168" s="88"/>
      <c r="E168" s="88"/>
      <c r="F168" s="89"/>
      <c r="G168" s="145"/>
      <c r="H168" s="145"/>
      <c r="I168" s="145"/>
      <c r="J168" s="60"/>
      <c r="K168" s="61"/>
      <c r="L168" s="60"/>
      <c r="M168" s="60"/>
      <c r="N168" s="60"/>
      <c r="O168" s="60"/>
      <c r="P168" s="60"/>
      <c r="Q168" s="60"/>
      <c r="R168" s="61"/>
    </row>
    <row r="169" spans="3:18" x14ac:dyDescent="0.25">
      <c r="C169" s="13" t="s">
        <v>108</v>
      </c>
      <c r="D169" s="88"/>
      <c r="E169" s="88"/>
      <c r="F169" s="89"/>
      <c r="G169" s="145"/>
      <c r="H169" s="145"/>
      <c r="I169" s="145"/>
      <c r="J169" s="60"/>
      <c r="K169" s="61"/>
      <c r="L169" s="60"/>
      <c r="M169" s="60"/>
      <c r="N169" s="60"/>
      <c r="O169" s="60"/>
      <c r="P169" s="60"/>
      <c r="Q169" s="60"/>
      <c r="R169" s="60"/>
    </row>
    <row r="170" spans="3:18" x14ac:dyDescent="0.25">
      <c r="D170" s="93" t="s">
        <v>39</v>
      </c>
      <c r="E170" s="93"/>
      <c r="F170" s="30">
        <f>SUM(F144:F156)</f>
        <v>0</v>
      </c>
      <c r="G170" s="30">
        <f>SUM(G144:G169)</f>
        <v>31889.440000000002</v>
      </c>
      <c r="H170" s="30">
        <f>SUM(H144:H169)</f>
        <v>31889.440000000002</v>
      </c>
      <c r="I170" s="30">
        <f t="shared" ref="I170:R170" si="12">SUM(I144:I169)</f>
        <v>31889.440000000002</v>
      </c>
      <c r="J170" s="30">
        <f t="shared" si="12"/>
        <v>31889.440000000002</v>
      </c>
      <c r="K170" s="30">
        <f t="shared" si="12"/>
        <v>31889.440000000002</v>
      </c>
      <c r="L170" s="30">
        <f t="shared" si="12"/>
        <v>31889.440000000002</v>
      </c>
      <c r="M170" s="30">
        <f t="shared" si="12"/>
        <v>31889.440000000002</v>
      </c>
      <c r="N170" s="30">
        <f t="shared" si="12"/>
        <v>31889.440000000002</v>
      </c>
      <c r="O170" s="30">
        <f t="shared" si="12"/>
        <v>31889.440000000002</v>
      </c>
      <c r="P170" s="30">
        <f t="shared" si="12"/>
        <v>0</v>
      </c>
      <c r="Q170" s="30">
        <f t="shared" si="12"/>
        <v>0</v>
      </c>
      <c r="R170" s="30">
        <f t="shared" si="12"/>
        <v>0</v>
      </c>
    </row>
    <row r="174" spans="3:18" x14ac:dyDescent="0.25">
      <c r="E174" s="480"/>
      <c r="F174" s="480">
        <v>45536</v>
      </c>
      <c r="G174" s="480">
        <v>45566</v>
      </c>
      <c r="H174" s="480">
        <v>45597</v>
      </c>
      <c r="I174" s="480">
        <v>45627</v>
      </c>
      <c r="J174" s="480">
        <v>45682</v>
      </c>
      <c r="K174" s="480">
        <v>45713</v>
      </c>
      <c r="L174" s="480">
        <v>45741</v>
      </c>
      <c r="M174" s="480">
        <v>45772</v>
      </c>
      <c r="N174" s="480">
        <v>45802</v>
      </c>
      <c r="O174" s="480">
        <v>45833</v>
      </c>
      <c r="P174" s="480">
        <v>45863</v>
      </c>
      <c r="Q174" s="480">
        <v>45894</v>
      </c>
      <c r="R174" s="480">
        <v>45925</v>
      </c>
    </row>
    <row r="175" spans="3:18" x14ac:dyDescent="0.25">
      <c r="E175" t="s">
        <v>27</v>
      </c>
      <c r="F175" s="25">
        <f>F140</f>
        <v>0</v>
      </c>
      <c r="G175" s="25">
        <f>F175+G140</f>
        <v>31889.440000000002</v>
      </c>
      <c r="H175" s="25">
        <f t="shared" ref="H175:R175" si="13">G175+H140</f>
        <v>63778.880000000005</v>
      </c>
      <c r="I175" s="25">
        <f t="shared" si="13"/>
        <v>95668.32</v>
      </c>
      <c r="J175" s="25">
        <f t="shared" si="13"/>
        <v>127557.76000000001</v>
      </c>
      <c r="K175" s="25">
        <f t="shared" si="13"/>
        <v>159447.20000000001</v>
      </c>
      <c r="L175" s="25">
        <f t="shared" si="13"/>
        <v>191336.64</v>
      </c>
      <c r="M175" s="25">
        <f t="shared" si="13"/>
        <v>223226.08000000002</v>
      </c>
      <c r="N175" s="25">
        <f t="shared" si="13"/>
        <v>255115.52000000002</v>
      </c>
      <c r="O175" s="25">
        <f t="shared" si="13"/>
        <v>287004.96000000002</v>
      </c>
      <c r="P175" s="25">
        <f t="shared" si="13"/>
        <v>318894.40000000002</v>
      </c>
      <c r="Q175" s="25">
        <f t="shared" si="13"/>
        <v>350783.84</v>
      </c>
      <c r="R175" s="25">
        <f t="shared" si="13"/>
        <v>382673.28</v>
      </c>
    </row>
    <row r="176" spans="3:18" x14ac:dyDescent="0.25">
      <c r="E176" t="s">
        <v>132</v>
      </c>
      <c r="F176" s="25">
        <f>F170</f>
        <v>0</v>
      </c>
      <c r="G176" s="25">
        <f t="shared" ref="G176:O176" si="14">F176+G170</f>
        <v>31889.440000000002</v>
      </c>
      <c r="H176" s="25">
        <f t="shared" si="14"/>
        <v>63778.880000000005</v>
      </c>
      <c r="I176" s="25">
        <f t="shared" si="14"/>
        <v>95668.32</v>
      </c>
      <c r="J176" s="25">
        <f t="shared" si="14"/>
        <v>127557.76000000001</v>
      </c>
      <c r="K176" s="25">
        <f t="shared" si="14"/>
        <v>159447.20000000001</v>
      </c>
      <c r="L176" s="25">
        <f t="shared" si="14"/>
        <v>191336.64</v>
      </c>
      <c r="M176" s="25">
        <f t="shared" si="14"/>
        <v>223226.08000000002</v>
      </c>
      <c r="N176" s="25">
        <f t="shared" si="14"/>
        <v>255115.52000000002</v>
      </c>
      <c r="O176" s="25">
        <f t="shared" si="14"/>
        <v>287004.96000000002</v>
      </c>
      <c r="P176" s="25"/>
      <c r="Q176" s="25"/>
      <c r="R176" s="25"/>
    </row>
    <row r="177" spans="5:18" x14ac:dyDescent="0.25">
      <c r="E177" t="s">
        <v>133</v>
      </c>
      <c r="F177" s="25">
        <f t="shared" ref="F177:R177" si="15">$B$4</f>
        <v>382673.28</v>
      </c>
      <c r="G177" s="25">
        <f t="shared" si="15"/>
        <v>382673.28</v>
      </c>
      <c r="H177" s="25">
        <f t="shared" si="15"/>
        <v>382673.28</v>
      </c>
      <c r="I177" s="25">
        <f t="shared" si="15"/>
        <v>382673.28</v>
      </c>
      <c r="J177" s="25">
        <f t="shared" si="15"/>
        <v>382673.28</v>
      </c>
      <c r="K177" s="25">
        <f t="shared" si="15"/>
        <v>382673.28</v>
      </c>
      <c r="L177" s="25">
        <f t="shared" si="15"/>
        <v>382673.28</v>
      </c>
      <c r="M177" s="25">
        <f t="shared" si="15"/>
        <v>382673.28</v>
      </c>
      <c r="N177" s="25">
        <f t="shared" si="15"/>
        <v>382673.28</v>
      </c>
      <c r="O177" s="25">
        <f t="shared" si="15"/>
        <v>382673.28</v>
      </c>
      <c r="P177" s="25">
        <f t="shared" si="15"/>
        <v>382673.28</v>
      </c>
      <c r="Q177" s="25">
        <f t="shared" si="15"/>
        <v>382673.28</v>
      </c>
      <c r="R177" s="25">
        <f t="shared" si="15"/>
        <v>382673.28</v>
      </c>
    </row>
    <row r="184" spans="5:18" x14ac:dyDescent="0.25">
      <c r="O184" s="25">
        <f>M177-L176</f>
        <v>191336.64</v>
      </c>
    </row>
    <row r="185" spans="5:18" x14ac:dyDescent="0.25">
      <c r="P185" s="25"/>
    </row>
  </sheetData>
  <mergeCells count="13">
    <mergeCell ref="F142:I142"/>
    <mergeCell ref="J142:R142"/>
    <mergeCell ref="F6:S6"/>
    <mergeCell ref="F7:I7"/>
    <mergeCell ref="J7:R7"/>
    <mergeCell ref="F41:S41"/>
    <mergeCell ref="F42:I42"/>
    <mergeCell ref="J42:R42"/>
    <mergeCell ref="F112:I112"/>
    <mergeCell ref="J112:R112"/>
    <mergeCell ref="F75:S75"/>
    <mergeCell ref="F76:I76"/>
    <mergeCell ref="J76:R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D55-7D96-4041-B2D5-FCB06B6CE3B9}">
  <dimension ref="A2:T181"/>
  <sheetViews>
    <sheetView topLeftCell="A84" workbookViewId="0">
      <selection activeCell="A7" sqref="A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4</v>
      </c>
    </row>
    <row r="3" spans="1:20" x14ac:dyDescent="0.25">
      <c r="A3" s="9" t="s">
        <v>83</v>
      </c>
      <c r="B3" s="364" t="s">
        <v>84</v>
      </c>
    </row>
    <row r="4" spans="1:20" x14ac:dyDescent="0.25">
      <c r="A4" s="9" t="s">
        <v>85</v>
      </c>
      <c r="B4" s="170">
        <v>1457551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>
        <v>2025</v>
      </c>
      <c r="K7" s="626"/>
      <c r="L7" s="626"/>
      <c r="M7" s="626"/>
      <c r="N7" s="626"/>
      <c r="O7" s="626"/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8</v>
      </c>
      <c r="F8" s="11">
        <v>9</v>
      </c>
      <c r="G8" s="14">
        <v>10</v>
      </c>
      <c r="H8" s="14">
        <v>11</v>
      </c>
      <c r="I8" s="14">
        <v>12</v>
      </c>
      <c r="J8" s="14">
        <v>1</v>
      </c>
      <c r="K8" s="14">
        <v>2</v>
      </c>
      <c r="L8" s="14">
        <v>3</v>
      </c>
      <c r="M8" s="14">
        <v>4</v>
      </c>
      <c r="N8" s="14">
        <v>5</v>
      </c>
      <c r="O8" s="14">
        <v>6</v>
      </c>
      <c r="P8" s="14">
        <v>7</v>
      </c>
      <c r="Q8" s="11">
        <v>8</v>
      </c>
      <c r="R8" s="11" t="s">
        <v>93</v>
      </c>
      <c r="S8" s="11" t="s">
        <v>94</v>
      </c>
      <c r="T8" s="11" t="s">
        <v>95</v>
      </c>
    </row>
    <row r="9" spans="1:20" x14ac:dyDescent="0.25">
      <c r="A9" s="397" t="s">
        <v>134</v>
      </c>
      <c r="B9" s="399"/>
      <c r="C9" s="397" t="s">
        <v>135</v>
      </c>
      <c r="D9" s="398">
        <v>134</v>
      </c>
      <c r="E9" s="4"/>
      <c r="F9" s="69"/>
      <c r="G9" s="400">
        <v>66.666666666666671</v>
      </c>
      <c r="H9" s="13">
        <v>66.666666666666671</v>
      </c>
      <c r="I9" s="13">
        <v>66.666666666666671</v>
      </c>
      <c r="J9" s="13">
        <v>66.666666666666671</v>
      </c>
      <c r="K9" s="13">
        <v>66.666666666666671</v>
      </c>
      <c r="L9" s="13">
        <v>66.666666666666671</v>
      </c>
      <c r="M9" s="13">
        <v>66.666666666666671</v>
      </c>
      <c r="N9" s="13">
        <v>66.666666666666671</v>
      </c>
      <c r="O9" s="13">
        <v>66.666666666666671</v>
      </c>
      <c r="P9" s="13">
        <v>66.666666666666671</v>
      </c>
      <c r="Q9" s="4">
        <v>66.666666666666671</v>
      </c>
      <c r="R9" s="4">
        <f>SUM(E9:I9)</f>
        <v>200</v>
      </c>
      <c r="S9" s="6">
        <f>Q9*D9</f>
        <v>8933.3333333333339</v>
      </c>
      <c r="T9" s="6">
        <f>SUM(R9*D9)</f>
        <v>26800</v>
      </c>
    </row>
    <row r="10" spans="1:20" x14ac:dyDescent="0.25">
      <c r="A10" s="397" t="s">
        <v>136</v>
      </c>
      <c r="B10" s="399"/>
      <c r="C10" s="397" t="s">
        <v>137</v>
      </c>
      <c r="D10" s="398">
        <v>151.28</v>
      </c>
      <c r="E10" s="4"/>
      <c r="F10" s="69"/>
      <c r="G10" s="400">
        <v>8.3333333333333339</v>
      </c>
      <c r="H10" s="13">
        <v>8.3333333333333339</v>
      </c>
      <c r="I10" s="13">
        <v>8.3333333333333339</v>
      </c>
      <c r="J10" s="13">
        <v>8.3333333333333339</v>
      </c>
      <c r="K10" s="13">
        <v>8.3333333333333339</v>
      </c>
      <c r="L10" s="13">
        <v>8.3333333333333339</v>
      </c>
      <c r="M10" s="13">
        <v>8.3333333333333339</v>
      </c>
      <c r="N10" s="13">
        <v>8.3333333333333339</v>
      </c>
      <c r="O10" s="13">
        <v>8.3333333333333339</v>
      </c>
      <c r="P10" s="13">
        <v>8.3333333333333339</v>
      </c>
      <c r="Q10" s="4">
        <v>8.3333333333333339</v>
      </c>
      <c r="R10" s="4">
        <f>SUM(F10:J10)</f>
        <v>33.333333333333336</v>
      </c>
      <c r="S10" s="6">
        <f>Q10*B10</f>
        <v>0</v>
      </c>
      <c r="T10" s="6">
        <f>SUM(R10*B10)</f>
        <v>0</v>
      </c>
    </row>
    <row r="11" spans="1:20" x14ac:dyDescent="0.25">
      <c r="A11" s="397" t="s">
        <v>134</v>
      </c>
      <c r="B11" s="399"/>
      <c r="C11" s="397" t="s">
        <v>138</v>
      </c>
      <c r="D11" s="398">
        <v>130</v>
      </c>
      <c r="E11" s="4"/>
      <c r="F11" s="69"/>
      <c r="G11" s="400">
        <v>308.33333333333331</v>
      </c>
      <c r="H11" s="13">
        <v>308.33333333333331</v>
      </c>
      <c r="I11" s="13">
        <v>308.33333333333331</v>
      </c>
      <c r="J11" s="13">
        <v>308.33333333333331</v>
      </c>
      <c r="K11" s="13">
        <v>308.33333333333331</v>
      </c>
      <c r="L11" s="13">
        <v>308.33333333333331</v>
      </c>
      <c r="M11" s="13">
        <v>308.33333333333331</v>
      </c>
      <c r="N11" s="13">
        <v>308.33333333333331</v>
      </c>
      <c r="O11" s="13">
        <v>308.33333333333331</v>
      </c>
      <c r="P11" s="13">
        <v>308.33333333333331</v>
      </c>
      <c r="Q11" s="4">
        <v>308.33333333333331</v>
      </c>
      <c r="R11" s="4">
        <f>SUM(F11:I11)</f>
        <v>925</v>
      </c>
      <c r="S11" s="6">
        <f>Q11*B11</f>
        <v>0</v>
      </c>
      <c r="T11" s="6">
        <f>SUM(R11*B11)</f>
        <v>0</v>
      </c>
    </row>
    <row r="12" spans="1:20" x14ac:dyDescent="0.25">
      <c r="A12" s="397" t="s">
        <v>139</v>
      </c>
      <c r="B12" s="399"/>
      <c r="C12" s="397" t="s">
        <v>135</v>
      </c>
      <c r="D12" s="398">
        <v>144.30000000000001</v>
      </c>
      <c r="E12" s="4"/>
      <c r="F12" s="69"/>
      <c r="G12" s="400">
        <v>154.16666666666666</v>
      </c>
      <c r="H12" s="13">
        <v>154.16666666666666</v>
      </c>
      <c r="I12" s="13">
        <v>154.16666666666666</v>
      </c>
      <c r="J12" s="13">
        <v>154.16666666666666</v>
      </c>
      <c r="K12" s="13">
        <v>154.16666666666666</v>
      </c>
      <c r="L12" s="13">
        <v>154.16666666666666</v>
      </c>
      <c r="M12" s="13">
        <v>154.16666666666666</v>
      </c>
      <c r="N12" s="13">
        <v>154.16666666666666</v>
      </c>
      <c r="O12" s="13">
        <v>154.16666666666666</v>
      </c>
      <c r="P12" s="13">
        <v>154.16666666666666</v>
      </c>
      <c r="Q12" s="4">
        <v>154.16666666666666</v>
      </c>
      <c r="R12" s="4">
        <f>SUM(F12:I12)</f>
        <v>462.5</v>
      </c>
      <c r="S12" s="6">
        <f>Q12*B12</f>
        <v>0</v>
      </c>
      <c r="T12" s="6">
        <f>SUM(R12*B12)</f>
        <v>0</v>
      </c>
    </row>
    <row r="13" spans="1:20" x14ac:dyDescent="0.25">
      <c r="A13" s="397" t="s">
        <v>140</v>
      </c>
      <c r="B13" s="399"/>
      <c r="C13" s="397" t="s">
        <v>141</v>
      </c>
      <c r="D13" s="398">
        <v>139</v>
      </c>
      <c r="E13" s="4"/>
      <c r="F13" s="69"/>
      <c r="G13" s="400">
        <v>320</v>
      </c>
      <c r="H13" s="13">
        <v>320</v>
      </c>
      <c r="I13" s="13">
        <v>320</v>
      </c>
      <c r="J13" s="13">
        <v>320</v>
      </c>
      <c r="K13" s="13">
        <v>320</v>
      </c>
      <c r="L13" s="13">
        <v>320</v>
      </c>
      <c r="M13" s="13">
        <v>320</v>
      </c>
      <c r="N13" s="13">
        <v>320</v>
      </c>
      <c r="O13" s="13">
        <v>320</v>
      </c>
      <c r="P13" s="13">
        <v>320</v>
      </c>
      <c r="Q13" s="4">
        <v>320</v>
      </c>
      <c r="R13" s="4"/>
      <c r="S13" s="6"/>
      <c r="T13" s="6"/>
    </row>
    <row r="14" spans="1:20" x14ac:dyDescent="0.25">
      <c r="A14" s="397" t="s">
        <v>142</v>
      </c>
      <c r="B14" s="399"/>
      <c r="C14" s="397" t="s">
        <v>143</v>
      </c>
      <c r="D14" s="398">
        <v>196</v>
      </c>
      <c r="E14" s="4"/>
      <c r="F14" s="69"/>
      <c r="G14" s="400">
        <v>22.75</v>
      </c>
      <c r="H14" s="13">
        <v>22.75</v>
      </c>
      <c r="I14" s="13">
        <v>22.75</v>
      </c>
      <c r="J14" s="13">
        <v>22.75</v>
      </c>
      <c r="K14" s="13">
        <v>22.75</v>
      </c>
      <c r="L14" s="13">
        <v>22.75</v>
      </c>
      <c r="M14" s="13">
        <v>22.75</v>
      </c>
      <c r="N14" s="13">
        <v>22.75</v>
      </c>
      <c r="O14" s="13">
        <v>22.75</v>
      </c>
      <c r="P14" s="13">
        <v>22.75</v>
      </c>
      <c r="Q14" s="4">
        <v>22.75</v>
      </c>
      <c r="R14" s="4"/>
      <c r="S14" s="6"/>
      <c r="T14" s="6"/>
    </row>
    <row r="15" spans="1:20" x14ac:dyDescent="0.25">
      <c r="A15" s="397"/>
      <c r="B15" s="399"/>
      <c r="C15" s="397"/>
      <c r="D15" s="398"/>
      <c r="E15" s="4"/>
      <c r="F15" s="69"/>
      <c r="G15" s="400"/>
      <c r="H15" s="13"/>
      <c r="I15" s="13"/>
      <c r="J15" s="13"/>
      <c r="K15" s="13"/>
      <c r="L15" s="13"/>
      <c r="M15" s="13"/>
      <c r="N15" s="13"/>
      <c r="O15" s="13"/>
      <c r="P15" s="13"/>
      <c r="Q15" s="4"/>
      <c r="R15" s="4"/>
      <c r="S15" s="6"/>
      <c r="T15" s="6"/>
    </row>
    <row r="16" spans="1:20" x14ac:dyDescent="0.25">
      <c r="A16" s="4"/>
      <c r="B16" s="4"/>
      <c r="C16" s="4"/>
      <c r="D16" s="6"/>
      <c r="E16" s="4"/>
      <c r="F16" s="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4"/>
      <c r="R16" s="4"/>
      <c r="S16" s="6"/>
      <c r="T16" s="6"/>
    </row>
    <row r="17" spans="1:20" x14ac:dyDescent="0.25">
      <c r="A17" s="4"/>
      <c r="B17" s="4"/>
      <c r="C17" s="4"/>
      <c r="D17" s="6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/>
      <c r="B18" s="4"/>
      <c r="C18" s="4"/>
      <c r="D18" s="6"/>
      <c r="E18" s="4"/>
      <c r="F18" s="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4"/>
      <c r="F19" s="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4"/>
      <c r="F20" s="4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4"/>
      <c r="F21" s="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4"/>
      <c r="F22" s="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4"/>
      <c r="F23" s="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4"/>
      <c r="F24" s="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4"/>
      <c r="F25" s="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4"/>
      <c r="F26" s="4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4"/>
      <c r="F27" s="4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4"/>
      <c r="F28" s="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4"/>
      <c r="F29" s="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4"/>
      <c r="F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4"/>
      <c r="F31" s="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4"/>
      <c r="F32" s="4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4"/>
      <c r="F33" s="4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4"/>
      <c r="F34" s="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4"/>
      <c r="F35" s="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4"/>
      <c r="F36" s="4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4"/>
      <c r="F37" s="4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4"/>
      <c r="F38" s="4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0</v>
      </c>
      <c r="F39" s="28">
        <f t="shared" si="3"/>
        <v>0</v>
      </c>
      <c r="G39" s="28">
        <f t="shared" si="3"/>
        <v>880.25</v>
      </c>
      <c r="H39" s="28">
        <f t="shared" si="3"/>
        <v>880.25</v>
      </c>
      <c r="I39" s="28">
        <f t="shared" si="3"/>
        <v>880.25</v>
      </c>
      <c r="J39" s="28">
        <f t="shared" si="3"/>
        <v>880.25</v>
      </c>
      <c r="K39" s="28">
        <f t="shared" si="3"/>
        <v>880.25</v>
      </c>
      <c r="L39" s="28">
        <f t="shared" si="3"/>
        <v>880.25</v>
      </c>
      <c r="M39" s="28">
        <f t="shared" si="3"/>
        <v>880.25</v>
      </c>
      <c r="N39" s="28">
        <f t="shared" si="3"/>
        <v>880.25</v>
      </c>
      <c r="O39" s="28">
        <f t="shared" si="3"/>
        <v>880.25</v>
      </c>
      <c r="P39" s="28">
        <f t="shared" si="3"/>
        <v>880.25</v>
      </c>
      <c r="Q39" s="28">
        <f t="shared" si="3"/>
        <v>880.25</v>
      </c>
      <c r="R39" s="28">
        <f t="shared" si="3"/>
        <v>1620.8333333333333</v>
      </c>
      <c r="S39" s="8">
        <f t="shared" si="3"/>
        <v>8933.3333333333339</v>
      </c>
      <c r="T39" s="8">
        <f t="shared" si="3"/>
        <v>26800</v>
      </c>
    </row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>
        <v>2025</v>
      </c>
      <c r="K42" s="626"/>
      <c r="L42" s="626"/>
      <c r="M42" s="626"/>
      <c r="N42" s="626"/>
      <c r="O42" s="626"/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8</v>
      </c>
      <c r="F43" s="11">
        <v>9</v>
      </c>
      <c r="G43" s="14">
        <v>10</v>
      </c>
      <c r="H43" s="14">
        <v>11</v>
      </c>
      <c r="I43" s="14">
        <v>12</v>
      </c>
      <c r="J43" s="14">
        <v>1</v>
      </c>
      <c r="K43" s="14">
        <v>2</v>
      </c>
      <c r="L43" s="14">
        <v>3</v>
      </c>
      <c r="M43" s="14">
        <v>4</v>
      </c>
      <c r="N43" s="14">
        <v>5</v>
      </c>
      <c r="O43" s="14">
        <v>6</v>
      </c>
      <c r="P43" s="14">
        <v>7</v>
      </c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s="4" t="str">
        <f>A9</f>
        <v>Jour OR Analyst Rptg T1</v>
      </c>
      <c r="B44" s="4">
        <f t="shared" ref="B44" si="4">B9</f>
        <v>0</v>
      </c>
      <c r="C44" s="4" t="str">
        <f>C9</f>
        <v>Senior Consultant II</v>
      </c>
      <c r="D44" s="6">
        <f>D9</f>
        <v>134</v>
      </c>
      <c r="E44" s="4"/>
      <c r="F44" s="4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4"/>
      <c r="R44" s="4">
        <f>SUM(E44:I44)</f>
        <v>0</v>
      </c>
      <c r="S44" s="6">
        <f>Q44*D44</f>
        <v>0</v>
      </c>
      <c r="T44" s="6">
        <f>SUM(R44*D44)</f>
        <v>0</v>
      </c>
    </row>
    <row r="45" spans="1:20" x14ac:dyDescent="0.25">
      <c r="A45" s="4" t="str">
        <f t="shared" ref="A45:D58" si="5">A10</f>
        <v xml:space="preserve">Sr Ops Research Anly T1 </v>
      </c>
      <c r="B45" s="4">
        <f t="shared" si="5"/>
        <v>0</v>
      </c>
      <c r="C45" s="4" t="str">
        <f t="shared" si="5"/>
        <v>Consulting Manager II</v>
      </c>
      <c r="D45" s="6">
        <f t="shared" si="5"/>
        <v>151.28</v>
      </c>
      <c r="E45" s="4"/>
      <c r="F45" s="4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4"/>
      <c r="R45" s="4">
        <f>SUM(E45:I45)</f>
        <v>0</v>
      </c>
      <c r="S45" s="6">
        <f>Q45*D45</f>
        <v>0</v>
      </c>
      <c r="T45" s="6">
        <f>SUM(R45*D45)</f>
        <v>0</v>
      </c>
    </row>
    <row r="46" spans="1:20" x14ac:dyDescent="0.25">
      <c r="A46" s="4" t="str">
        <f t="shared" si="5"/>
        <v>Jour OR Analyst Rptg T1</v>
      </c>
      <c r="B46" s="4">
        <f t="shared" si="5"/>
        <v>0</v>
      </c>
      <c r="C46" s="4" t="str">
        <f t="shared" si="5"/>
        <v>Consultant II</v>
      </c>
      <c r="D46" s="6">
        <f t="shared" si="5"/>
        <v>130</v>
      </c>
      <c r="E46" s="4"/>
      <c r="F46" s="4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4"/>
      <c r="R46" s="4">
        <f>SUM(E46:I46)</f>
        <v>0</v>
      </c>
      <c r="S46" s="6">
        <f>Q46*D46</f>
        <v>0</v>
      </c>
      <c r="T46" s="6">
        <f>SUM(R46*D46)</f>
        <v>0</v>
      </c>
    </row>
    <row r="47" spans="1:20" x14ac:dyDescent="0.25">
      <c r="A47" s="4" t="str">
        <f t="shared" si="5"/>
        <v>Journ Bus Ops Grp 2 T5</v>
      </c>
      <c r="B47" s="4">
        <f t="shared" si="5"/>
        <v>0</v>
      </c>
      <c r="C47" s="4" t="str">
        <f t="shared" si="5"/>
        <v>Senior Consultant II</v>
      </c>
      <c r="D47" s="6">
        <f t="shared" si="5"/>
        <v>144.30000000000001</v>
      </c>
      <c r="E47" s="4"/>
      <c r="F47" s="4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4"/>
      <c r="R47" s="4">
        <f>SUM(E47:I47)</f>
        <v>0</v>
      </c>
      <c r="S47" s="6">
        <f>Q47*D47</f>
        <v>0</v>
      </c>
      <c r="T47" s="6">
        <f>SUM(R47*D47)</f>
        <v>0</v>
      </c>
    </row>
    <row r="48" spans="1:20" x14ac:dyDescent="0.25">
      <c r="A48" s="4" t="str">
        <f t="shared" si="5"/>
        <v>Tec Spec Journ ORA T1</v>
      </c>
      <c r="B48" s="4">
        <f t="shared" si="5"/>
        <v>0</v>
      </c>
      <c r="C48" s="4" t="str">
        <f t="shared" si="5"/>
        <v>Senior Consultant I</v>
      </c>
      <c r="D48" s="6">
        <f t="shared" si="5"/>
        <v>139</v>
      </c>
      <c r="E48" s="4"/>
      <c r="F48" s="4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4"/>
      <c r="R48" s="4"/>
      <c r="S48" s="6"/>
      <c r="T48" s="6"/>
    </row>
    <row r="49" spans="1:20" x14ac:dyDescent="0.25">
      <c r="A49" s="4" t="str">
        <f t="shared" si="5"/>
        <v>Senior Manager</v>
      </c>
      <c r="B49" s="4">
        <f t="shared" si="5"/>
        <v>0</v>
      </c>
      <c r="C49" s="4" t="str">
        <f t="shared" si="5"/>
        <v>Director I</v>
      </c>
      <c r="D49" s="6">
        <f t="shared" si="5"/>
        <v>196</v>
      </c>
      <c r="E49" s="4"/>
      <c r="F49" s="4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4"/>
      <c r="R49" s="4"/>
      <c r="S49" s="6"/>
      <c r="T49" s="6"/>
    </row>
    <row r="50" spans="1:20" x14ac:dyDescent="0.25">
      <c r="A50" s="4">
        <f t="shared" si="5"/>
        <v>0</v>
      </c>
      <c r="B50" s="4">
        <f t="shared" si="5"/>
        <v>0</v>
      </c>
      <c r="C50" s="4">
        <f t="shared" si="5"/>
        <v>0</v>
      </c>
      <c r="D50" s="6">
        <f t="shared" si="5"/>
        <v>0</v>
      </c>
      <c r="E50" s="4"/>
      <c r="F50" s="4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4"/>
      <c r="R50" s="4"/>
      <c r="S50" s="6"/>
      <c r="T50" s="6"/>
    </row>
    <row r="51" spans="1:20" x14ac:dyDescent="0.25">
      <c r="A51" s="4">
        <f t="shared" si="5"/>
        <v>0</v>
      </c>
      <c r="B51" s="4">
        <f t="shared" si="5"/>
        <v>0</v>
      </c>
      <c r="C51" s="4">
        <f t="shared" si="5"/>
        <v>0</v>
      </c>
      <c r="D51" s="6">
        <f t="shared" si="5"/>
        <v>0</v>
      </c>
      <c r="E51" s="4"/>
      <c r="F51" s="4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4"/>
      <c r="R51" s="4"/>
      <c r="S51" s="6"/>
      <c r="T51" s="6"/>
    </row>
    <row r="52" spans="1:20" x14ac:dyDescent="0.25">
      <c r="A52" s="4">
        <f t="shared" si="5"/>
        <v>0</v>
      </c>
      <c r="B52" s="4">
        <f t="shared" si="5"/>
        <v>0</v>
      </c>
      <c r="C52" s="4">
        <f t="shared" si="5"/>
        <v>0</v>
      </c>
      <c r="D52" s="6">
        <f t="shared" si="5"/>
        <v>0</v>
      </c>
      <c r="E52" s="4"/>
      <c r="F52" s="4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4"/>
      <c r="R52" s="4">
        <f t="shared" ref="R52:R73" si="6">SUM(E52:I52)</f>
        <v>0</v>
      </c>
      <c r="S52" s="6">
        <f t="shared" ref="S52:S73" si="7">Q52*D52</f>
        <v>0</v>
      </c>
      <c r="T52" s="6">
        <f t="shared" ref="T52:T73" si="8">SUM(R52*D52)</f>
        <v>0</v>
      </c>
    </row>
    <row r="53" spans="1:20" x14ac:dyDescent="0.25">
      <c r="A53" s="4">
        <f t="shared" si="5"/>
        <v>0</v>
      </c>
      <c r="B53" s="4">
        <f t="shared" si="5"/>
        <v>0</v>
      </c>
      <c r="C53" s="4">
        <f t="shared" si="5"/>
        <v>0</v>
      </c>
      <c r="D53" s="6">
        <f t="shared" si="5"/>
        <v>0</v>
      </c>
      <c r="E53" s="4"/>
      <c r="F53" s="4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4"/>
      <c r="R53" s="4">
        <f t="shared" si="6"/>
        <v>0</v>
      </c>
      <c r="S53" s="6">
        <f t="shared" si="7"/>
        <v>0</v>
      </c>
      <c r="T53" s="6">
        <f t="shared" si="8"/>
        <v>0</v>
      </c>
    </row>
    <row r="54" spans="1:20" x14ac:dyDescent="0.25">
      <c r="A54" s="4">
        <f t="shared" si="5"/>
        <v>0</v>
      </c>
      <c r="B54" s="4">
        <f t="shared" si="5"/>
        <v>0</v>
      </c>
      <c r="C54" s="4">
        <f t="shared" si="5"/>
        <v>0</v>
      </c>
      <c r="D54" s="6">
        <f t="shared" si="5"/>
        <v>0</v>
      </c>
      <c r="E54" s="4"/>
      <c r="F54" s="4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4"/>
      <c r="R54" s="4">
        <f t="shared" si="6"/>
        <v>0</v>
      </c>
      <c r="S54" s="6">
        <f t="shared" si="7"/>
        <v>0</v>
      </c>
      <c r="T54" s="6">
        <f t="shared" si="8"/>
        <v>0</v>
      </c>
    </row>
    <row r="55" spans="1:20" x14ac:dyDescent="0.25">
      <c r="A55" s="4">
        <f t="shared" si="5"/>
        <v>0</v>
      </c>
      <c r="B55" s="4">
        <f t="shared" si="5"/>
        <v>0</v>
      </c>
      <c r="C55" s="4">
        <f t="shared" si="5"/>
        <v>0</v>
      </c>
      <c r="D55" s="6">
        <f t="shared" si="5"/>
        <v>0</v>
      </c>
      <c r="E55" s="4"/>
      <c r="F55" s="4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4"/>
      <c r="R55" s="4">
        <f t="shared" si="6"/>
        <v>0</v>
      </c>
      <c r="S55" s="6">
        <f t="shared" si="7"/>
        <v>0</v>
      </c>
      <c r="T55" s="6">
        <f t="shared" si="8"/>
        <v>0</v>
      </c>
    </row>
    <row r="56" spans="1:20" x14ac:dyDescent="0.25">
      <c r="A56" s="4">
        <f t="shared" si="5"/>
        <v>0</v>
      </c>
      <c r="B56" s="4">
        <f t="shared" si="5"/>
        <v>0</v>
      </c>
      <c r="C56" s="4">
        <f t="shared" si="5"/>
        <v>0</v>
      </c>
      <c r="D56" s="6">
        <f t="shared" si="5"/>
        <v>0</v>
      </c>
      <c r="E56" s="4"/>
      <c r="F56" s="4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4"/>
      <c r="R56" s="4">
        <f t="shared" si="6"/>
        <v>0</v>
      </c>
      <c r="S56" s="6">
        <f t="shared" si="7"/>
        <v>0</v>
      </c>
      <c r="T56" s="6">
        <f t="shared" si="8"/>
        <v>0</v>
      </c>
    </row>
    <row r="57" spans="1:20" x14ac:dyDescent="0.25">
      <c r="A57" s="4">
        <f t="shared" si="5"/>
        <v>0</v>
      </c>
      <c r="B57" s="4">
        <f t="shared" si="5"/>
        <v>0</v>
      </c>
      <c r="C57" s="4">
        <f t="shared" si="5"/>
        <v>0</v>
      </c>
      <c r="D57" s="6">
        <f t="shared" si="5"/>
        <v>0</v>
      </c>
      <c r="E57" s="4"/>
      <c r="F57" s="4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4"/>
      <c r="R57" s="4">
        <f t="shared" si="6"/>
        <v>0</v>
      </c>
      <c r="S57" s="6">
        <f t="shared" si="7"/>
        <v>0</v>
      </c>
      <c r="T57" s="6">
        <f t="shared" si="8"/>
        <v>0</v>
      </c>
    </row>
    <row r="58" spans="1:20" x14ac:dyDescent="0.25">
      <c r="A58" s="4">
        <f t="shared" si="5"/>
        <v>0</v>
      </c>
      <c r="B58" s="4">
        <f t="shared" si="5"/>
        <v>0</v>
      </c>
      <c r="C58" s="4">
        <f t="shared" si="5"/>
        <v>0</v>
      </c>
      <c r="D58" s="6">
        <f t="shared" si="5"/>
        <v>0</v>
      </c>
      <c r="E58" s="4"/>
      <c r="F58" s="4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4"/>
      <c r="R58" s="4">
        <f t="shared" si="6"/>
        <v>0</v>
      </c>
      <c r="S58" s="6">
        <f t="shared" si="7"/>
        <v>0</v>
      </c>
      <c r="T58" s="6">
        <f t="shared" si="8"/>
        <v>0</v>
      </c>
    </row>
    <row r="59" spans="1:20" x14ac:dyDescent="0.25">
      <c r="A59" s="4"/>
      <c r="B59" s="4"/>
      <c r="C59" s="4"/>
      <c r="D59" s="6"/>
      <c r="E59" s="4"/>
      <c r="F59" s="4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4"/>
      <c r="R59" s="4">
        <f t="shared" si="6"/>
        <v>0</v>
      </c>
      <c r="S59" s="6">
        <f t="shared" si="7"/>
        <v>0</v>
      </c>
      <c r="T59" s="6">
        <f t="shared" si="8"/>
        <v>0</v>
      </c>
    </row>
    <row r="60" spans="1:20" x14ac:dyDescent="0.25">
      <c r="A60" s="4"/>
      <c r="B60" s="4"/>
      <c r="C60" s="4"/>
      <c r="D60" s="6"/>
      <c r="E60" s="4"/>
      <c r="F60" s="4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4"/>
      <c r="R60" s="4">
        <f t="shared" si="6"/>
        <v>0</v>
      </c>
      <c r="S60" s="6">
        <f t="shared" si="7"/>
        <v>0</v>
      </c>
      <c r="T60" s="6">
        <f t="shared" si="8"/>
        <v>0</v>
      </c>
    </row>
    <row r="61" spans="1:20" x14ac:dyDescent="0.25">
      <c r="A61" s="4"/>
      <c r="B61" s="4"/>
      <c r="C61" s="4"/>
      <c r="D61" s="6"/>
      <c r="E61" s="4"/>
      <c r="F61" s="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4"/>
      <c r="R61" s="4">
        <f t="shared" si="6"/>
        <v>0</v>
      </c>
      <c r="S61" s="6">
        <f t="shared" si="7"/>
        <v>0</v>
      </c>
      <c r="T61" s="6">
        <f t="shared" si="8"/>
        <v>0</v>
      </c>
    </row>
    <row r="62" spans="1:20" x14ac:dyDescent="0.25">
      <c r="A62" s="4"/>
      <c r="B62" s="4"/>
      <c r="C62" s="4"/>
      <c r="D62" s="6"/>
      <c r="E62" s="4"/>
      <c r="F62" s="4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4"/>
      <c r="R62" s="4">
        <f t="shared" si="6"/>
        <v>0</v>
      </c>
      <c r="S62" s="6">
        <f t="shared" si="7"/>
        <v>0</v>
      </c>
      <c r="T62" s="6">
        <f t="shared" si="8"/>
        <v>0</v>
      </c>
    </row>
    <row r="63" spans="1:20" x14ac:dyDescent="0.25">
      <c r="A63" s="4"/>
      <c r="B63" s="4"/>
      <c r="C63" s="4"/>
      <c r="D63" s="6"/>
      <c r="E63" s="4"/>
      <c r="F63" s="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4"/>
      <c r="R63" s="4">
        <f t="shared" si="6"/>
        <v>0</v>
      </c>
      <c r="S63" s="6">
        <f t="shared" si="7"/>
        <v>0</v>
      </c>
      <c r="T63" s="6">
        <f t="shared" si="8"/>
        <v>0</v>
      </c>
    </row>
    <row r="64" spans="1:20" x14ac:dyDescent="0.25">
      <c r="A64" s="4"/>
      <c r="B64" s="4"/>
      <c r="C64" s="4"/>
      <c r="D64" s="6"/>
      <c r="E64" s="4"/>
      <c r="F64" s="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4"/>
      <c r="R64" s="4">
        <f t="shared" si="6"/>
        <v>0</v>
      </c>
      <c r="S64" s="6">
        <f t="shared" si="7"/>
        <v>0</v>
      </c>
      <c r="T64" s="6">
        <f t="shared" si="8"/>
        <v>0</v>
      </c>
    </row>
    <row r="65" spans="1:20" x14ac:dyDescent="0.25">
      <c r="A65" s="4"/>
      <c r="B65" s="4"/>
      <c r="C65" s="4"/>
      <c r="D65" s="6"/>
      <c r="E65" s="4"/>
      <c r="F65" s="4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4"/>
      <c r="R65" s="4">
        <f t="shared" si="6"/>
        <v>0</v>
      </c>
      <c r="S65" s="6">
        <f t="shared" si="7"/>
        <v>0</v>
      </c>
      <c r="T65" s="6">
        <f t="shared" si="8"/>
        <v>0</v>
      </c>
    </row>
    <row r="66" spans="1:20" x14ac:dyDescent="0.25">
      <c r="A66" s="4"/>
      <c r="B66" s="4"/>
      <c r="C66" s="4"/>
      <c r="D66" s="6"/>
      <c r="E66" s="4"/>
      <c r="F66" s="4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4"/>
      <c r="R66" s="4">
        <f t="shared" si="6"/>
        <v>0</v>
      </c>
      <c r="S66" s="6">
        <f t="shared" si="7"/>
        <v>0</v>
      </c>
      <c r="T66" s="6">
        <f t="shared" si="8"/>
        <v>0</v>
      </c>
    </row>
    <row r="67" spans="1:20" x14ac:dyDescent="0.25">
      <c r="A67" s="4"/>
      <c r="B67" s="4"/>
      <c r="C67" s="4"/>
      <c r="D67" s="6"/>
      <c r="E67" s="4"/>
      <c r="F67" s="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4"/>
      <c r="R67" s="4">
        <f t="shared" si="6"/>
        <v>0</v>
      </c>
      <c r="S67" s="6">
        <f t="shared" si="7"/>
        <v>0</v>
      </c>
      <c r="T67" s="6">
        <f t="shared" si="8"/>
        <v>0</v>
      </c>
    </row>
    <row r="68" spans="1:20" x14ac:dyDescent="0.25">
      <c r="A68" s="4"/>
      <c r="B68" s="4"/>
      <c r="C68" s="4"/>
      <c r="D68" s="6"/>
      <c r="E68" s="4"/>
      <c r="F68" s="4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4"/>
      <c r="R68" s="4">
        <f t="shared" si="6"/>
        <v>0</v>
      </c>
      <c r="S68" s="6">
        <f t="shared" si="7"/>
        <v>0</v>
      </c>
      <c r="T68" s="6">
        <f t="shared" si="8"/>
        <v>0</v>
      </c>
    </row>
    <row r="69" spans="1:20" x14ac:dyDescent="0.25">
      <c r="A69" s="4"/>
      <c r="B69" s="4"/>
      <c r="C69" s="4"/>
      <c r="D69" s="6"/>
      <c r="E69" s="4"/>
      <c r="F69" s="4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4"/>
      <c r="R69" s="4">
        <f t="shared" si="6"/>
        <v>0</v>
      </c>
      <c r="S69" s="6">
        <f t="shared" si="7"/>
        <v>0</v>
      </c>
      <c r="T69" s="6">
        <f t="shared" si="8"/>
        <v>0</v>
      </c>
    </row>
    <row r="70" spans="1:20" x14ac:dyDescent="0.25">
      <c r="A70" s="4"/>
      <c r="B70" s="4"/>
      <c r="C70" s="4"/>
      <c r="D70" s="6"/>
      <c r="E70" s="4"/>
      <c r="F70" s="4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4"/>
      <c r="R70" s="4">
        <f t="shared" si="6"/>
        <v>0</v>
      </c>
      <c r="S70" s="6">
        <f t="shared" si="7"/>
        <v>0</v>
      </c>
      <c r="T70" s="6">
        <f t="shared" si="8"/>
        <v>0</v>
      </c>
    </row>
    <row r="71" spans="1:20" x14ac:dyDescent="0.25">
      <c r="A71" s="4"/>
      <c r="B71" s="4"/>
      <c r="C71" s="4"/>
      <c r="D71" s="6"/>
      <c r="E71" s="4"/>
      <c r="F71" s="4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4"/>
      <c r="R71" s="4">
        <f t="shared" si="6"/>
        <v>0</v>
      </c>
      <c r="S71" s="6">
        <f t="shared" si="7"/>
        <v>0</v>
      </c>
      <c r="T71" s="6">
        <f t="shared" si="8"/>
        <v>0</v>
      </c>
    </row>
    <row r="72" spans="1:20" x14ac:dyDescent="0.25">
      <c r="A72" s="4"/>
      <c r="B72" s="4"/>
      <c r="C72" s="4"/>
      <c r="D72" s="6"/>
      <c r="E72" s="4"/>
      <c r="F72" s="4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4"/>
      <c r="R72" s="4">
        <f t="shared" si="6"/>
        <v>0</v>
      </c>
      <c r="S72" s="6">
        <f t="shared" si="7"/>
        <v>0</v>
      </c>
      <c r="T72" s="6">
        <f t="shared" si="8"/>
        <v>0</v>
      </c>
    </row>
    <row r="73" spans="1:20" x14ac:dyDescent="0.25">
      <c r="A73" s="4"/>
      <c r="B73" s="4"/>
      <c r="C73" s="4"/>
      <c r="D73" s="6"/>
      <c r="E73" s="4"/>
      <c r="F73" s="4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4"/>
      <c r="R73" s="4">
        <f t="shared" si="6"/>
        <v>0</v>
      </c>
      <c r="S73" s="6">
        <f t="shared" si="7"/>
        <v>0</v>
      </c>
      <c r="T73" s="6">
        <f t="shared" si="8"/>
        <v>0</v>
      </c>
    </row>
    <row r="74" spans="1:20" ht="15.75" thickBot="1" x14ac:dyDescent="0.3">
      <c r="E74" s="28">
        <f t="shared" ref="E74:T74" si="9">SUM(E44:E73)</f>
        <v>0</v>
      </c>
      <c r="F74" s="28">
        <f t="shared" si="9"/>
        <v>0</v>
      </c>
      <c r="G74" s="28">
        <f t="shared" si="9"/>
        <v>0</v>
      </c>
      <c r="H74" s="28">
        <f t="shared" si="9"/>
        <v>0</v>
      </c>
      <c r="I74" s="28">
        <f t="shared" si="9"/>
        <v>0</v>
      </c>
      <c r="J74" s="28">
        <f t="shared" si="9"/>
        <v>0</v>
      </c>
      <c r="K74" s="28">
        <f t="shared" si="9"/>
        <v>0</v>
      </c>
      <c r="L74" s="28">
        <f t="shared" si="9"/>
        <v>0</v>
      </c>
      <c r="M74" s="28">
        <f t="shared" si="9"/>
        <v>0</v>
      </c>
      <c r="N74" s="28">
        <f t="shared" si="9"/>
        <v>0</v>
      </c>
      <c r="O74" s="28">
        <f t="shared" si="9"/>
        <v>0</v>
      </c>
      <c r="P74" s="28">
        <f t="shared" si="9"/>
        <v>0</v>
      </c>
      <c r="Q74" s="28">
        <f t="shared" si="9"/>
        <v>0</v>
      </c>
      <c r="R74" s="28">
        <f t="shared" si="9"/>
        <v>0</v>
      </c>
      <c r="S74" s="8">
        <f t="shared" si="9"/>
        <v>0</v>
      </c>
      <c r="T74" s="8">
        <f t="shared" si="9"/>
        <v>0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144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>
        <v>2025</v>
      </c>
      <c r="K77" s="626"/>
      <c r="L77" s="626"/>
      <c r="M77" s="626"/>
      <c r="N77" s="626"/>
      <c r="O77" s="626"/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8</v>
      </c>
      <c r="F78" s="11">
        <v>9</v>
      </c>
      <c r="G78" s="14">
        <v>10</v>
      </c>
      <c r="H78" s="14">
        <v>11</v>
      </c>
      <c r="I78" s="14">
        <v>12</v>
      </c>
      <c r="J78" s="14">
        <v>1</v>
      </c>
      <c r="K78" s="14">
        <v>2</v>
      </c>
      <c r="L78" s="14">
        <v>3</v>
      </c>
      <c r="M78" s="14">
        <v>4</v>
      </c>
      <c r="N78" s="14">
        <v>5</v>
      </c>
      <c r="O78" s="14">
        <v>6</v>
      </c>
      <c r="P78" s="14">
        <v>7</v>
      </c>
      <c r="Q78" s="11"/>
    </row>
    <row r="79" spans="1:20" x14ac:dyDescent="0.25">
      <c r="A79" s="4" t="str">
        <f>A9</f>
        <v>Jour OR Analyst Rptg T1</v>
      </c>
      <c r="B79" s="4">
        <f t="shared" ref="B79:D79" si="10">B9</f>
        <v>0</v>
      </c>
      <c r="C79" s="4" t="str">
        <f t="shared" si="10"/>
        <v>Senior Consultant II</v>
      </c>
      <c r="D79" s="4">
        <f t="shared" si="10"/>
        <v>134</v>
      </c>
      <c r="E79" s="6">
        <f>E9*$D9</f>
        <v>0</v>
      </c>
      <c r="F79" s="6">
        <f t="shared" ref="F79:P79" si="11">F9*$D9</f>
        <v>0</v>
      </c>
      <c r="G79" s="23">
        <f t="shared" si="11"/>
        <v>8933.3333333333339</v>
      </c>
      <c r="H79" s="23">
        <f t="shared" si="11"/>
        <v>8933.3333333333339</v>
      </c>
      <c r="I79" s="23">
        <f t="shared" si="11"/>
        <v>8933.3333333333339</v>
      </c>
      <c r="J79" s="23">
        <f t="shared" si="11"/>
        <v>8933.3333333333339</v>
      </c>
      <c r="K79" s="23">
        <f t="shared" si="11"/>
        <v>8933.3333333333339</v>
      </c>
      <c r="L79" s="23">
        <f t="shared" si="11"/>
        <v>8933.3333333333339</v>
      </c>
      <c r="M79" s="23">
        <f t="shared" si="11"/>
        <v>8933.3333333333339</v>
      </c>
      <c r="N79" s="23">
        <f t="shared" si="11"/>
        <v>8933.3333333333339</v>
      </c>
      <c r="O79" s="23">
        <f t="shared" si="11"/>
        <v>8933.3333333333339</v>
      </c>
      <c r="P79" s="23">
        <f t="shared" si="11"/>
        <v>8933.3333333333339</v>
      </c>
      <c r="Q79" s="4"/>
    </row>
    <row r="80" spans="1:20" x14ac:dyDescent="0.25">
      <c r="A80" s="4" t="str">
        <f t="shared" ref="A80:D80" si="12">A10</f>
        <v xml:space="preserve">Sr Ops Research Anly T1 </v>
      </c>
      <c r="B80" s="4">
        <f t="shared" si="12"/>
        <v>0</v>
      </c>
      <c r="C80" s="4" t="str">
        <f t="shared" si="12"/>
        <v>Consulting Manager II</v>
      </c>
      <c r="D80" s="4">
        <f t="shared" si="12"/>
        <v>151.28</v>
      </c>
      <c r="E80" s="6">
        <f t="shared" ref="E80:P80" si="13">E10*$D10</f>
        <v>0</v>
      </c>
      <c r="F80" s="6">
        <f t="shared" si="13"/>
        <v>0</v>
      </c>
      <c r="G80" s="23">
        <f t="shared" si="13"/>
        <v>1260.6666666666667</v>
      </c>
      <c r="H80" s="23">
        <f t="shared" si="13"/>
        <v>1260.6666666666667</v>
      </c>
      <c r="I80" s="23">
        <f t="shared" si="13"/>
        <v>1260.6666666666667</v>
      </c>
      <c r="J80" s="23">
        <f t="shared" si="13"/>
        <v>1260.6666666666667</v>
      </c>
      <c r="K80" s="23">
        <f t="shared" si="13"/>
        <v>1260.6666666666667</v>
      </c>
      <c r="L80" s="23">
        <f t="shared" si="13"/>
        <v>1260.6666666666667</v>
      </c>
      <c r="M80" s="23">
        <f t="shared" si="13"/>
        <v>1260.6666666666667</v>
      </c>
      <c r="N80" s="23">
        <f t="shared" si="13"/>
        <v>1260.6666666666667</v>
      </c>
      <c r="O80" s="23">
        <f t="shared" si="13"/>
        <v>1260.6666666666667</v>
      </c>
      <c r="P80" s="23">
        <f t="shared" si="13"/>
        <v>1260.6666666666667</v>
      </c>
      <c r="Q80" s="4"/>
    </row>
    <row r="81" spans="1:17" x14ac:dyDescent="0.25">
      <c r="A81" s="4" t="str">
        <f t="shared" ref="A81:D81" si="14">A11</f>
        <v>Jour OR Analyst Rptg T1</v>
      </c>
      <c r="B81" s="4">
        <f t="shared" si="14"/>
        <v>0</v>
      </c>
      <c r="C81" s="4" t="str">
        <f t="shared" si="14"/>
        <v>Consultant II</v>
      </c>
      <c r="D81" s="4">
        <f t="shared" si="14"/>
        <v>130</v>
      </c>
      <c r="E81" s="6">
        <f t="shared" ref="E81:P81" si="15">E11*$D11</f>
        <v>0</v>
      </c>
      <c r="F81" s="6">
        <f t="shared" si="15"/>
        <v>0</v>
      </c>
      <c r="G81" s="23">
        <f t="shared" si="15"/>
        <v>40083.333333333328</v>
      </c>
      <c r="H81" s="23">
        <f t="shared" si="15"/>
        <v>40083.333333333328</v>
      </c>
      <c r="I81" s="23">
        <f t="shared" si="15"/>
        <v>40083.333333333328</v>
      </c>
      <c r="J81" s="23">
        <f t="shared" si="15"/>
        <v>40083.333333333328</v>
      </c>
      <c r="K81" s="23">
        <f t="shared" si="15"/>
        <v>40083.333333333328</v>
      </c>
      <c r="L81" s="23">
        <f t="shared" si="15"/>
        <v>40083.333333333328</v>
      </c>
      <c r="M81" s="23">
        <f t="shared" si="15"/>
        <v>40083.333333333328</v>
      </c>
      <c r="N81" s="23">
        <f t="shared" si="15"/>
        <v>40083.333333333328</v>
      </c>
      <c r="O81" s="23">
        <f t="shared" si="15"/>
        <v>40083.333333333328</v>
      </c>
      <c r="P81" s="23">
        <f t="shared" si="15"/>
        <v>40083.333333333328</v>
      </c>
      <c r="Q81" s="4"/>
    </row>
    <row r="82" spans="1:17" x14ac:dyDescent="0.25">
      <c r="A82" s="4" t="str">
        <f t="shared" ref="A82:D82" si="16">A12</f>
        <v>Journ Bus Ops Grp 2 T5</v>
      </c>
      <c r="B82" s="4">
        <f t="shared" si="16"/>
        <v>0</v>
      </c>
      <c r="C82" s="4" t="str">
        <f t="shared" si="16"/>
        <v>Senior Consultant II</v>
      </c>
      <c r="D82" s="4">
        <f t="shared" si="16"/>
        <v>144.30000000000001</v>
      </c>
      <c r="E82" s="6">
        <f t="shared" ref="E82:P82" si="17">E12*$D12</f>
        <v>0</v>
      </c>
      <c r="F82" s="6">
        <f t="shared" si="17"/>
        <v>0</v>
      </c>
      <c r="G82" s="23">
        <f t="shared" si="17"/>
        <v>22246.25</v>
      </c>
      <c r="H82" s="23">
        <f t="shared" si="17"/>
        <v>22246.25</v>
      </c>
      <c r="I82" s="23">
        <f t="shared" si="17"/>
        <v>22246.25</v>
      </c>
      <c r="J82" s="23">
        <f t="shared" si="17"/>
        <v>22246.25</v>
      </c>
      <c r="K82" s="23">
        <f t="shared" si="17"/>
        <v>22246.25</v>
      </c>
      <c r="L82" s="23">
        <f t="shared" si="17"/>
        <v>22246.25</v>
      </c>
      <c r="M82" s="23">
        <f t="shared" si="17"/>
        <v>22246.25</v>
      </c>
      <c r="N82" s="23">
        <f t="shared" si="17"/>
        <v>22246.25</v>
      </c>
      <c r="O82" s="23">
        <f t="shared" si="17"/>
        <v>22246.25</v>
      </c>
      <c r="P82" s="23">
        <f t="shared" si="17"/>
        <v>22246.25</v>
      </c>
      <c r="Q82" s="4"/>
    </row>
    <row r="83" spans="1:17" x14ac:dyDescent="0.25">
      <c r="A83" s="4" t="str">
        <f t="shared" ref="A83:D83" si="18">A13</f>
        <v>Tec Spec Journ ORA T1</v>
      </c>
      <c r="B83" s="4">
        <f t="shared" si="18"/>
        <v>0</v>
      </c>
      <c r="C83" s="4" t="str">
        <f t="shared" si="18"/>
        <v>Senior Consultant I</v>
      </c>
      <c r="D83" s="4">
        <f t="shared" si="18"/>
        <v>139</v>
      </c>
      <c r="E83" s="6">
        <f t="shared" ref="E83:P83" si="19">E13*$D13</f>
        <v>0</v>
      </c>
      <c r="F83" s="6">
        <f t="shared" si="19"/>
        <v>0</v>
      </c>
      <c r="G83" s="23">
        <f t="shared" si="19"/>
        <v>44480</v>
      </c>
      <c r="H83" s="23">
        <f t="shared" si="19"/>
        <v>44480</v>
      </c>
      <c r="I83" s="23">
        <f t="shared" si="19"/>
        <v>44480</v>
      </c>
      <c r="J83" s="23">
        <f t="shared" si="19"/>
        <v>44480</v>
      </c>
      <c r="K83" s="23">
        <f t="shared" si="19"/>
        <v>44480</v>
      </c>
      <c r="L83" s="23">
        <f t="shared" si="19"/>
        <v>44480</v>
      </c>
      <c r="M83" s="23">
        <f t="shared" si="19"/>
        <v>44480</v>
      </c>
      <c r="N83" s="23">
        <f t="shared" si="19"/>
        <v>44480</v>
      </c>
      <c r="O83" s="23">
        <f t="shared" si="19"/>
        <v>44480</v>
      </c>
      <c r="P83" s="23">
        <f t="shared" si="19"/>
        <v>44480</v>
      </c>
      <c r="Q83" s="4"/>
    </row>
    <row r="84" spans="1:17" x14ac:dyDescent="0.25">
      <c r="A84" s="4" t="str">
        <f t="shared" ref="A84:D84" si="20">A14</f>
        <v>Senior Manager</v>
      </c>
      <c r="B84" s="4">
        <f t="shared" si="20"/>
        <v>0</v>
      </c>
      <c r="C84" s="4" t="str">
        <f t="shared" si="20"/>
        <v>Director I</v>
      </c>
      <c r="D84" s="4">
        <f t="shared" si="20"/>
        <v>196</v>
      </c>
      <c r="E84" s="6">
        <f t="shared" ref="E84:P84" si="21">E14*$D14</f>
        <v>0</v>
      </c>
      <c r="F84" s="6">
        <f t="shared" si="21"/>
        <v>0</v>
      </c>
      <c r="G84" s="23">
        <f t="shared" si="21"/>
        <v>4459</v>
      </c>
      <c r="H84" s="23">
        <f t="shared" si="21"/>
        <v>4459</v>
      </c>
      <c r="I84" s="23">
        <f t="shared" si="21"/>
        <v>4459</v>
      </c>
      <c r="J84" s="23">
        <f t="shared" si="21"/>
        <v>4459</v>
      </c>
      <c r="K84" s="23">
        <f t="shared" si="21"/>
        <v>4459</v>
      </c>
      <c r="L84" s="23">
        <f t="shared" si="21"/>
        <v>4459</v>
      </c>
      <c r="M84" s="23">
        <f t="shared" si="21"/>
        <v>4459</v>
      </c>
      <c r="N84" s="23">
        <f t="shared" si="21"/>
        <v>4459</v>
      </c>
      <c r="O84" s="23">
        <f t="shared" si="21"/>
        <v>4459</v>
      </c>
      <c r="P84" s="23">
        <f t="shared" si="21"/>
        <v>4459</v>
      </c>
      <c r="Q84" s="4"/>
    </row>
    <row r="85" spans="1:17" x14ac:dyDescent="0.25">
      <c r="A85" s="4">
        <f t="shared" ref="A85:D85" si="22">A15</f>
        <v>0</v>
      </c>
      <c r="B85" s="4">
        <f t="shared" si="22"/>
        <v>0</v>
      </c>
      <c r="C85" s="4">
        <f t="shared" si="22"/>
        <v>0</v>
      </c>
      <c r="D85" s="4">
        <f t="shared" si="22"/>
        <v>0</v>
      </c>
      <c r="E85" s="6">
        <f t="shared" ref="E85:P85" si="23">E15*$D15</f>
        <v>0</v>
      </c>
      <c r="F85" s="6">
        <f t="shared" si="23"/>
        <v>0</v>
      </c>
      <c r="G85" s="23">
        <f t="shared" si="23"/>
        <v>0</v>
      </c>
      <c r="H85" s="23">
        <f t="shared" si="23"/>
        <v>0</v>
      </c>
      <c r="I85" s="23">
        <f t="shared" si="23"/>
        <v>0</v>
      </c>
      <c r="J85" s="23">
        <f t="shared" si="23"/>
        <v>0</v>
      </c>
      <c r="K85" s="23">
        <f t="shared" si="23"/>
        <v>0</v>
      </c>
      <c r="L85" s="23">
        <f t="shared" si="23"/>
        <v>0</v>
      </c>
      <c r="M85" s="23">
        <f t="shared" si="23"/>
        <v>0</v>
      </c>
      <c r="N85" s="23">
        <f t="shared" si="23"/>
        <v>0</v>
      </c>
      <c r="O85" s="23">
        <f t="shared" si="23"/>
        <v>0</v>
      </c>
      <c r="P85" s="23">
        <f t="shared" si="23"/>
        <v>0</v>
      </c>
      <c r="Q85" s="4"/>
    </row>
    <row r="86" spans="1:17" x14ac:dyDescent="0.25">
      <c r="A86" s="4">
        <f t="shared" ref="A86:D86" si="24">A16</f>
        <v>0</v>
      </c>
      <c r="B86" s="4">
        <f t="shared" si="24"/>
        <v>0</v>
      </c>
      <c r="C86" s="4">
        <f t="shared" si="24"/>
        <v>0</v>
      </c>
      <c r="D86" s="4">
        <f t="shared" si="24"/>
        <v>0</v>
      </c>
      <c r="E86" s="6">
        <f t="shared" ref="E86:P86" si="25">E16*$D16</f>
        <v>0</v>
      </c>
      <c r="F86" s="6">
        <f t="shared" si="25"/>
        <v>0</v>
      </c>
      <c r="G86" s="23">
        <f t="shared" si="25"/>
        <v>0</v>
      </c>
      <c r="H86" s="23">
        <f t="shared" si="25"/>
        <v>0</v>
      </c>
      <c r="I86" s="23">
        <f t="shared" si="25"/>
        <v>0</v>
      </c>
      <c r="J86" s="23">
        <f t="shared" si="25"/>
        <v>0</v>
      </c>
      <c r="K86" s="23">
        <f t="shared" si="25"/>
        <v>0</v>
      </c>
      <c r="L86" s="23">
        <f t="shared" si="25"/>
        <v>0</v>
      </c>
      <c r="M86" s="23">
        <f t="shared" si="25"/>
        <v>0</v>
      </c>
      <c r="N86" s="23">
        <f t="shared" si="25"/>
        <v>0</v>
      </c>
      <c r="O86" s="23">
        <f t="shared" si="25"/>
        <v>0</v>
      </c>
      <c r="P86" s="23">
        <f t="shared" si="25"/>
        <v>0</v>
      </c>
      <c r="Q86" s="4"/>
    </row>
    <row r="87" spans="1:17" x14ac:dyDescent="0.25">
      <c r="A87" s="4">
        <f t="shared" ref="A87:D87" si="26">A17</f>
        <v>0</v>
      </c>
      <c r="B87" s="4">
        <f t="shared" si="26"/>
        <v>0</v>
      </c>
      <c r="C87" s="4">
        <f t="shared" si="26"/>
        <v>0</v>
      </c>
      <c r="D87" s="4">
        <f t="shared" si="26"/>
        <v>0</v>
      </c>
      <c r="E87" s="6">
        <f t="shared" ref="E87:P87" si="27">E17*$D17</f>
        <v>0</v>
      </c>
      <c r="F87" s="6">
        <f t="shared" si="27"/>
        <v>0</v>
      </c>
      <c r="G87" s="23">
        <f t="shared" si="27"/>
        <v>0</v>
      </c>
      <c r="H87" s="23">
        <f t="shared" si="27"/>
        <v>0</v>
      </c>
      <c r="I87" s="23">
        <f t="shared" si="27"/>
        <v>0</v>
      </c>
      <c r="J87" s="23">
        <f t="shared" si="27"/>
        <v>0</v>
      </c>
      <c r="K87" s="23">
        <f t="shared" si="27"/>
        <v>0</v>
      </c>
      <c r="L87" s="23">
        <f t="shared" si="27"/>
        <v>0</v>
      </c>
      <c r="M87" s="23">
        <f t="shared" si="27"/>
        <v>0</v>
      </c>
      <c r="N87" s="23">
        <f t="shared" si="27"/>
        <v>0</v>
      </c>
      <c r="O87" s="23">
        <f t="shared" si="27"/>
        <v>0</v>
      </c>
      <c r="P87" s="23">
        <f t="shared" si="27"/>
        <v>0</v>
      </c>
      <c r="Q87" s="4"/>
    </row>
    <row r="88" spans="1:17" x14ac:dyDescent="0.25">
      <c r="A88" s="4">
        <f t="shared" ref="A88:D88" si="28">A18</f>
        <v>0</v>
      </c>
      <c r="B88" s="4">
        <f t="shared" si="28"/>
        <v>0</v>
      </c>
      <c r="C88" s="4">
        <f t="shared" si="28"/>
        <v>0</v>
      </c>
      <c r="D88" s="4">
        <f t="shared" si="28"/>
        <v>0</v>
      </c>
      <c r="E88" s="6">
        <f t="shared" ref="E88:P88" si="29">E18*$D18</f>
        <v>0</v>
      </c>
      <c r="F88" s="6">
        <f t="shared" si="29"/>
        <v>0</v>
      </c>
      <c r="G88" s="23">
        <f t="shared" si="29"/>
        <v>0</v>
      </c>
      <c r="H88" s="23">
        <f t="shared" si="29"/>
        <v>0</v>
      </c>
      <c r="I88" s="23">
        <f t="shared" si="29"/>
        <v>0</v>
      </c>
      <c r="J88" s="23">
        <f t="shared" si="29"/>
        <v>0</v>
      </c>
      <c r="K88" s="23">
        <f t="shared" si="29"/>
        <v>0</v>
      </c>
      <c r="L88" s="23">
        <f t="shared" si="29"/>
        <v>0</v>
      </c>
      <c r="M88" s="23">
        <f t="shared" si="29"/>
        <v>0</v>
      </c>
      <c r="N88" s="23">
        <f t="shared" si="29"/>
        <v>0</v>
      </c>
      <c r="O88" s="23">
        <f t="shared" si="29"/>
        <v>0</v>
      </c>
      <c r="P88" s="23">
        <f t="shared" si="29"/>
        <v>0</v>
      </c>
      <c r="Q88" s="4"/>
    </row>
    <row r="89" spans="1:17" x14ac:dyDescent="0.25">
      <c r="A89" s="4">
        <f t="shared" ref="A89:D89" si="30">A19</f>
        <v>0</v>
      </c>
      <c r="B89" s="4">
        <f t="shared" si="30"/>
        <v>0</v>
      </c>
      <c r="C89" s="4">
        <f t="shared" si="30"/>
        <v>0</v>
      </c>
      <c r="D89" s="4">
        <f t="shared" si="30"/>
        <v>0</v>
      </c>
      <c r="E89" s="6">
        <f t="shared" ref="E89:P89" si="31">E19*$D19</f>
        <v>0</v>
      </c>
      <c r="F89" s="6">
        <f t="shared" si="31"/>
        <v>0</v>
      </c>
      <c r="G89" s="23">
        <f t="shared" si="31"/>
        <v>0</v>
      </c>
      <c r="H89" s="23">
        <f t="shared" si="31"/>
        <v>0</v>
      </c>
      <c r="I89" s="23">
        <f t="shared" si="31"/>
        <v>0</v>
      </c>
      <c r="J89" s="23">
        <f t="shared" si="31"/>
        <v>0</v>
      </c>
      <c r="K89" s="23">
        <f t="shared" si="31"/>
        <v>0</v>
      </c>
      <c r="L89" s="23">
        <f t="shared" si="31"/>
        <v>0</v>
      </c>
      <c r="M89" s="23">
        <f t="shared" si="31"/>
        <v>0</v>
      </c>
      <c r="N89" s="23">
        <f t="shared" si="31"/>
        <v>0</v>
      </c>
      <c r="O89" s="23">
        <f t="shared" si="31"/>
        <v>0</v>
      </c>
      <c r="P89" s="23">
        <f t="shared" si="31"/>
        <v>0</v>
      </c>
      <c r="Q89" s="4"/>
    </row>
    <row r="90" spans="1:17" x14ac:dyDescent="0.25">
      <c r="A90" s="4">
        <f t="shared" ref="A90:D90" si="32">A20</f>
        <v>0</v>
      </c>
      <c r="B90" s="4">
        <f t="shared" si="32"/>
        <v>0</v>
      </c>
      <c r="C90" s="4">
        <f t="shared" si="32"/>
        <v>0</v>
      </c>
      <c r="D90" s="4">
        <f t="shared" si="32"/>
        <v>0</v>
      </c>
      <c r="E90" s="6">
        <f t="shared" ref="E90:P90" si="33">E20*$D20</f>
        <v>0</v>
      </c>
      <c r="F90" s="6">
        <f t="shared" si="33"/>
        <v>0</v>
      </c>
      <c r="G90" s="23">
        <f t="shared" si="33"/>
        <v>0</v>
      </c>
      <c r="H90" s="23">
        <f t="shared" si="33"/>
        <v>0</v>
      </c>
      <c r="I90" s="23">
        <f t="shared" si="33"/>
        <v>0</v>
      </c>
      <c r="J90" s="23">
        <f t="shared" si="33"/>
        <v>0</v>
      </c>
      <c r="K90" s="23">
        <f t="shared" si="33"/>
        <v>0</v>
      </c>
      <c r="L90" s="23">
        <f t="shared" si="33"/>
        <v>0</v>
      </c>
      <c r="M90" s="23">
        <f t="shared" si="33"/>
        <v>0</v>
      </c>
      <c r="N90" s="23">
        <f t="shared" si="33"/>
        <v>0</v>
      </c>
      <c r="O90" s="23">
        <f t="shared" si="33"/>
        <v>0</v>
      </c>
      <c r="P90" s="23">
        <f t="shared" si="33"/>
        <v>0</v>
      </c>
      <c r="Q90" s="4"/>
    </row>
    <row r="91" spans="1:17" x14ac:dyDescent="0.25">
      <c r="A91" s="4">
        <f t="shared" ref="A91:D91" si="34">A21</f>
        <v>0</v>
      </c>
      <c r="B91" s="4">
        <f t="shared" si="34"/>
        <v>0</v>
      </c>
      <c r="C91" s="4">
        <f t="shared" si="34"/>
        <v>0</v>
      </c>
      <c r="D91" s="4">
        <f t="shared" si="34"/>
        <v>0</v>
      </c>
      <c r="E91" s="6">
        <f t="shared" ref="E91:P91" si="35">E21*$D21</f>
        <v>0</v>
      </c>
      <c r="F91" s="6">
        <f t="shared" si="35"/>
        <v>0</v>
      </c>
      <c r="G91" s="23">
        <f t="shared" si="35"/>
        <v>0</v>
      </c>
      <c r="H91" s="23">
        <f t="shared" si="35"/>
        <v>0</v>
      </c>
      <c r="I91" s="23">
        <f t="shared" si="35"/>
        <v>0</v>
      </c>
      <c r="J91" s="23">
        <f t="shared" si="35"/>
        <v>0</v>
      </c>
      <c r="K91" s="23">
        <f t="shared" si="35"/>
        <v>0</v>
      </c>
      <c r="L91" s="23">
        <f t="shared" si="35"/>
        <v>0</v>
      </c>
      <c r="M91" s="23">
        <f t="shared" si="35"/>
        <v>0</v>
      </c>
      <c r="N91" s="23">
        <f t="shared" si="35"/>
        <v>0</v>
      </c>
      <c r="O91" s="23">
        <f t="shared" si="35"/>
        <v>0</v>
      </c>
      <c r="P91" s="23">
        <f t="shared" si="35"/>
        <v>0</v>
      </c>
      <c r="Q91" s="4"/>
    </row>
    <row r="92" spans="1:17" x14ac:dyDescent="0.25">
      <c r="A92" s="4">
        <f t="shared" ref="A92:D92" si="36">A22</f>
        <v>0</v>
      </c>
      <c r="B92" s="4">
        <f t="shared" si="36"/>
        <v>0</v>
      </c>
      <c r="C92" s="4">
        <f t="shared" si="36"/>
        <v>0</v>
      </c>
      <c r="D92" s="4">
        <f t="shared" si="36"/>
        <v>0</v>
      </c>
      <c r="E92" s="6">
        <f t="shared" ref="E92:P92" si="37">E22*$D22</f>
        <v>0</v>
      </c>
      <c r="F92" s="6">
        <f t="shared" si="37"/>
        <v>0</v>
      </c>
      <c r="G92" s="23">
        <f t="shared" si="37"/>
        <v>0</v>
      </c>
      <c r="H92" s="23">
        <f t="shared" si="37"/>
        <v>0</v>
      </c>
      <c r="I92" s="23">
        <f t="shared" si="37"/>
        <v>0</v>
      </c>
      <c r="J92" s="23">
        <f t="shared" si="37"/>
        <v>0</v>
      </c>
      <c r="K92" s="23">
        <f t="shared" si="37"/>
        <v>0</v>
      </c>
      <c r="L92" s="23">
        <f t="shared" si="37"/>
        <v>0</v>
      </c>
      <c r="M92" s="23">
        <f t="shared" si="37"/>
        <v>0</v>
      </c>
      <c r="N92" s="23">
        <f t="shared" si="37"/>
        <v>0</v>
      </c>
      <c r="O92" s="23">
        <f t="shared" si="37"/>
        <v>0</v>
      </c>
      <c r="P92" s="23">
        <f t="shared" si="37"/>
        <v>0</v>
      </c>
      <c r="Q92" s="4"/>
    </row>
    <row r="93" spans="1:17" x14ac:dyDescent="0.25">
      <c r="A93" s="4"/>
      <c r="B93" s="4"/>
      <c r="C93" s="4"/>
      <c r="D93" s="6"/>
      <c r="E93" s="6"/>
      <c r="F93" s="6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4"/>
    </row>
    <row r="94" spans="1:17" x14ac:dyDescent="0.25">
      <c r="A94" s="4"/>
      <c r="B94" s="4"/>
      <c r="C94" s="4"/>
      <c r="D94" s="6"/>
      <c r="E94" s="6"/>
      <c r="F94" s="6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4"/>
    </row>
    <row r="95" spans="1:17" x14ac:dyDescent="0.25">
      <c r="A95" s="4"/>
      <c r="B95" s="4"/>
      <c r="C95" s="4"/>
      <c r="D95" s="6"/>
      <c r="E95" s="6"/>
      <c r="F95" s="6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4"/>
    </row>
    <row r="96" spans="1:17" x14ac:dyDescent="0.25">
      <c r="A96" s="4"/>
      <c r="B96" s="4"/>
      <c r="C96" s="4"/>
      <c r="D96" s="6"/>
      <c r="E96" s="6"/>
      <c r="F96" s="6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4"/>
    </row>
    <row r="97" spans="1:20" x14ac:dyDescent="0.25">
      <c r="A97" s="4"/>
      <c r="B97" s="4"/>
      <c r="C97" s="4"/>
      <c r="D97" s="6"/>
      <c r="E97" s="6"/>
      <c r="F97" s="6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4"/>
    </row>
    <row r="98" spans="1:20" x14ac:dyDescent="0.25">
      <c r="A98" s="4"/>
      <c r="B98" s="4"/>
      <c r="C98" s="4"/>
      <c r="D98" s="6"/>
      <c r="E98" s="6"/>
      <c r="F98" s="6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4"/>
    </row>
    <row r="99" spans="1:20" x14ac:dyDescent="0.25">
      <c r="A99" s="4"/>
      <c r="B99" s="4"/>
      <c r="C99" s="4"/>
      <c r="D99" s="6"/>
      <c r="E99" s="6"/>
      <c r="F99" s="6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4"/>
    </row>
    <row r="100" spans="1:20" x14ac:dyDescent="0.25">
      <c r="A100" s="4"/>
      <c r="B100" s="4"/>
      <c r="C100" s="4"/>
      <c r="D100" s="6"/>
      <c r="E100" s="6"/>
      <c r="F100" s="6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4"/>
    </row>
    <row r="101" spans="1:20" x14ac:dyDescent="0.25">
      <c r="A101" s="4"/>
      <c r="B101" s="4"/>
      <c r="C101" s="4"/>
      <c r="D101" s="6"/>
      <c r="E101" s="6"/>
      <c r="F101" s="6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4"/>
    </row>
    <row r="102" spans="1:20" x14ac:dyDescent="0.25">
      <c r="A102" s="4"/>
      <c r="B102" s="4"/>
      <c r="C102" s="4"/>
      <c r="D102" s="6"/>
      <c r="E102" s="6"/>
      <c r="F102" s="6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4"/>
    </row>
    <row r="103" spans="1:20" x14ac:dyDescent="0.25">
      <c r="A103" s="4"/>
      <c r="B103" s="4"/>
      <c r="C103" s="4"/>
      <c r="D103" s="6"/>
      <c r="E103" s="6"/>
      <c r="F103" s="6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4"/>
    </row>
    <row r="104" spans="1:20" x14ac:dyDescent="0.25">
      <c r="A104" s="4"/>
      <c r="B104" s="4"/>
      <c r="C104" s="4"/>
      <c r="D104" s="6"/>
      <c r="E104" s="6"/>
      <c r="F104" s="6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4"/>
    </row>
    <row r="105" spans="1:20" x14ac:dyDescent="0.25">
      <c r="A105" s="4"/>
      <c r="B105" s="4"/>
      <c r="C105" s="4"/>
      <c r="D105" s="6"/>
      <c r="E105" s="6"/>
      <c r="F105" s="6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4"/>
    </row>
    <row r="106" spans="1:20" x14ac:dyDescent="0.25">
      <c r="A106" s="4"/>
      <c r="B106" s="4"/>
      <c r="C106" s="4"/>
      <c r="D106" s="6"/>
      <c r="E106" s="6"/>
      <c r="F106" s="6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4"/>
    </row>
    <row r="107" spans="1:20" x14ac:dyDescent="0.25">
      <c r="A107" s="4"/>
      <c r="B107" s="4"/>
      <c r="C107" s="4"/>
      <c r="D107" s="6"/>
      <c r="E107" s="6"/>
      <c r="F107" s="6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4"/>
    </row>
    <row r="108" spans="1:20" x14ac:dyDescent="0.25">
      <c r="A108" s="4"/>
      <c r="B108" s="4"/>
      <c r="C108" s="4"/>
      <c r="D108" s="6"/>
      <c r="E108" s="6"/>
      <c r="F108" s="6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4"/>
    </row>
    <row r="109" spans="1:20" x14ac:dyDescent="0.25">
      <c r="E109" s="7">
        <f t="shared" ref="E109:P109" si="38">SUM(E79:E108)</f>
        <v>0</v>
      </c>
      <c r="F109" s="7">
        <f t="shared" si="38"/>
        <v>0</v>
      </c>
      <c r="G109" s="7">
        <f t="shared" si="38"/>
        <v>121462.58333333333</v>
      </c>
      <c r="H109" s="7">
        <f t="shared" si="38"/>
        <v>121462.58333333333</v>
      </c>
      <c r="I109" s="7">
        <f t="shared" si="38"/>
        <v>121462.58333333333</v>
      </c>
      <c r="J109" s="7">
        <f t="shared" si="38"/>
        <v>121462.58333333333</v>
      </c>
      <c r="K109" s="7">
        <f t="shared" si="38"/>
        <v>121462.58333333333</v>
      </c>
      <c r="L109" s="7">
        <f t="shared" si="38"/>
        <v>121462.58333333333</v>
      </c>
      <c r="M109" s="7">
        <f t="shared" si="38"/>
        <v>121462.58333333333</v>
      </c>
      <c r="N109" s="7">
        <f t="shared" si="38"/>
        <v>121462.58333333333</v>
      </c>
      <c r="O109" s="7">
        <f t="shared" si="38"/>
        <v>121462.58333333333</v>
      </c>
      <c r="P109" s="7">
        <f t="shared" si="38"/>
        <v>121462.58333333333</v>
      </c>
    </row>
    <row r="110" spans="1:20" x14ac:dyDescent="0.25">
      <c r="C110" s="25"/>
      <c r="D110" s="25"/>
      <c r="S110" s="7"/>
      <c r="T110" s="7"/>
    </row>
    <row r="111" spans="1:20" x14ac:dyDescent="0.25">
      <c r="A111" s="31" t="s">
        <v>145</v>
      </c>
      <c r="B111" s="31"/>
      <c r="C111" s="31"/>
      <c r="D111" s="31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32"/>
      <c r="S111" s="32"/>
      <c r="T111" s="32"/>
    </row>
    <row r="112" spans="1:20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/>
      <c r="J112" s="626">
        <v>2025</v>
      </c>
      <c r="K112" s="626"/>
      <c r="L112" s="626"/>
      <c r="M112" s="626"/>
      <c r="N112" s="626"/>
      <c r="O112" s="626"/>
      <c r="P112" s="627"/>
      <c r="Q112" s="10"/>
    </row>
    <row r="113" spans="1:17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8</v>
      </c>
      <c r="F113" s="11">
        <v>9</v>
      </c>
      <c r="G113" s="14">
        <v>10</v>
      </c>
      <c r="H113" s="14">
        <v>11</v>
      </c>
      <c r="I113" s="14">
        <v>12</v>
      </c>
      <c r="J113" s="14">
        <v>1</v>
      </c>
      <c r="K113" s="14">
        <v>2</v>
      </c>
      <c r="L113" s="14">
        <v>3</v>
      </c>
      <c r="M113" s="14">
        <v>4</v>
      </c>
      <c r="N113" s="14">
        <v>5</v>
      </c>
      <c r="O113" s="14">
        <v>6</v>
      </c>
      <c r="P113" s="14">
        <v>7</v>
      </c>
      <c r="Q113" s="11"/>
    </row>
    <row r="114" spans="1:17" x14ac:dyDescent="0.25">
      <c r="A114" s="4" t="str">
        <f>A9</f>
        <v>Jour OR Analyst Rptg T1</v>
      </c>
      <c r="B114" s="4">
        <f t="shared" ref="B114:D114" si="39">B9</f>
        <v>0</v>
      </c>
      <c r="C114" s="4" t="str">
        <f t="shared" si="39"/>
        <v>Senior Consultant II</v>
      </c>
      <c r="D114" s="4">
        <f t="shared" si="39"/>
        <v>134</v>
      </c>
      <c r="E114" s="6">
        <f>$D114*E44</f>
        <v>0</v>
      </c>
      <c r="F114" s="6">
        <f t="shared" ref="F114:P114" si="40">$D114*F44</f>
        <v>0</v>
      </c>
      <c r="G114" s="23">
        <f t="shared" si="40"/>
        <v>0</v>
      </c>
      <c r="H114" s="23">
        <f t="shared" si="40"/>
        <v>0</v>
      </c>
      <c r="I114" s="23">
        <f t="shared" si="40"/>
        <v>0</v>
      </c>
      <c r="J114" s="23">
        <f t="shared" si="40"/>
        <v>0</v>
      </c>
      <c r="K114" s="23">
        <f t="shared" si="40"/>
        <v>0</v>
      </c>
      <c r="L114" s="23">
        <f t="shared" si="40"/>
        <v>0</v>
      </c>
      <c r="M114" s="23">
        <f t="shared" si="40"/>
        <v>0</v>
      </c>
      <c r="N114" s="23">
        <f t="shared" si="40"/>
        <v>0</v>
      </c>
      <c r="O114" s="23">
        <f t="shared" si="40"/>
        <v>0</v>
      </c>
      <c r="P114" s="23">
        <f t="shared" si="40"/>
        <v>0</v>
      </c>
      <c r="Q114" s="4"/>
    </row>
    <row r="115" spans="1:17" x14ac:dyDescent="0.25">
      <c r="A115" s="4" t="str">
        <f t="shared" ref="A115:D130" si="41">A10</f>
        <v xml:space="preserve">Sr Ops Research Anly T1 </v>
      </c>
      <c r="B115" s="4">
        <f t="shared" si="41"/>
        <v>0</v>
      </c>
      <c r="C115" s="4" t="str">
        <f t="shared" si="41"/>
        <v>Consulting Manager II</v>
      </c>
      <c r="D115" s="4">
        <f t="shared" si="41"/>
        <v>151.28</v>
      </c>
      <c r="E115" s="6">
        <f t="shared" ref="E115:P130" si="42">$D115*E45</f>
        <v>0</v>
      </c>
      <c r="F115" s="6">
        <f t="shared" si="42"/>
        <v>0</v>
      </c>
      <c r="G115" s="23">
        <f t="shared" si="42"/>
        <v>0</v>
      </c>
      <c r="H115" s="23">
        <f t="shared" si="42"/>
        <v>0</v>
      </c>
      <c r="I115" s="23">
        <f t="shared" si="42"/>
        <v>0</v>
      </c>
      <c r="J115" s="23">
        <f t="shared" si="42"/>
        <v>0</v>
      </c>
      <c r="K115" s="23">
        <f t="shared" si="42"/>
        <v>0</v>
      </c>
      <c r="L115" s="23">
        <f t="shared" si="42"/>
        <v>0</v>
      </c>
      <c r="M115" s="23">
        <f t="shared" si="42"/>
        <v>0</v>
      </c>
      <c r="N115" s="23">
        <f t="shared" si="42"/>
        <v>0</v>
      </c>
      <c r="O115" s="23">
        <f t="shared" si="42"/>
        <v>0</v>
      </c>
      <c r="P115" s="23">
        <f t="shared" si="42"/>
        <v>0</v>
      </c>
      <c r="Q115" s="4"/>
    </row>
    <row r="116" spans="1:17" x14ac:dyDescent="0.25">
      <c r="A116" s="4" t="str">
        <f t="shared" si="41"/>
        <v>Jour OR Analyst Rptg T1</v>
      </c>
      <c r="B116" s="4">
        <f t="shared" si="41"/>
        <v>0</v>
      </c>
      <c r="C116" s="4" t="str">
        <f t="shared" si="41"/>
        <v>Consultant II</v>
      </c>
      <c r="D116" s="4">
        <f t="shared" si="41"/>
        <v>130</v>
      </c>
      <c r="E116" s="6">
        <f t="shared" si="42"/>
        <v>0</v>
      </c>
      <c r="F116" s="6">
        <f t="shared" si="42"/>
        <v>0</v>
      </c>
      <c r="G116" s="23">
        <f t="shared" si="42"/>
        <v>0</v>
      </c>
      <c r="H116" s="23">
        <f t="shared" si="42"/>
        <v>0</v>
      </c>
      <c r="I116" s="23">
        <f t="shared" si="42"/>
        <v>0</v>
      </c>
      <c r="J116" s="23">
        <f t="shared" si="42"/>
        <v>0</v>
      </c>
      <c r="K116" s="23">
        <f t="shared" si="42"/>
        <v>0</v>
      </c>
      <c r="L116" s="23">
        <f t="shared" si="42"/>
        <v>0</v>
      </c>
      <c r="M116" s="23">
        <f t="shared" si="42"/>
        <v>0</v>
      </c>
      <c r="N116" s="23">
        <f t="shared" si="42"/>
        <v>0</v>
      </c>
      <c r="O116" s="23">
        <f t="shared" si="42"/>
        <v>0</v>
      </c>
      <c r="P116" s="23">
        <f t="shared" si="42"/>
        <v>0</v>
      </c>
      <c r="Q116" s="4"/>
    </row>
    <row r="117" spans="1:17" x14ac:dyDescent="0.25">
      <c r="A117" s="4" t="str">
        <f t="shared" si="41"/>
        <v>Journ Bus Ops Grp 2 T5</v>
      </c>
      <c r="B117" s="4">
        <f t="shared" si="41"/>
        <v>0</v>
      </c>
      <c r="C117" s="4" t="str">
        <f t="shared" si="41"/>
        <v>Senior Consultant II</v>
      </c>
      <c r="D117" s="4">
        <f t="shared" si="41"/>
        <v>144.30000000000001</v>
      </c>
      <c r="E117" s="6">
        <f t="shared" si="42"/>
        <v>0</v>
      </c>
      <c r="F117" s="6">
        <f t="shared" si="42"/>
        <v>0</v>
      </c>
      <c r="G117" s="23">
        <f t="shared" si="42"/>
        <v>0</v>
      </c>
      <c r="H117" s="23">
        <f t="shared" si="42"/>
        <v>0</v>
      </c>
      <c r="I117" s="23">
        <f t="shared" si="42"/>
        <v>0</v>
      </c>
      <c r="J117" s="23">
        <f t="shared" si="42"/>
        <v>0</v>
      </c>
      <c r="K117" s="23">
        <f t="shared" si="42"/>
        <v>0</v>
      </c>
      <c r="L117" s="23">
        <f t="shared" si="42"/>
        <v>0</v>
      </c>
      <c r="M117" s="23">
        <f t="shared" si="42"/>
        <v>0</v>
      </c>
      <c r="N117" s="23">
        <f t="shared" si="42"/>
        <v>0</v>
      </c>
      <c r="O117" s="23">
        <f t="shared" si="42"/>
        <v>0</v>
      </c>
      <c r="P117" s="23">
        <f t="shared" si="42"/>
        <v>0</v>
      </c>
      <c r="Q117" s="4"/>
    </row>
    <row r="118" spans="1:17" x14ac:dyDescent="0.25">
      <c r="A118" s="4" t="str">
        <f t="shared" si="41"/>
        <v>Tec Spec Journ ORA T1</v>
      </c>
      <c r="B118" s="4">
        <f t="shared" si="41"/>
        <v>0</v>
      </c>
      <c r="C118" s="4" t="str">
        <f t="shared" si="41"/>
        <v>Senior Consultant I</v>
      </c>
      <c r="D118" s="4">
        <f t="shared" si="41"/>
        <v>139</v>
      </c>
      <c r="E118" s="6">
        <f t="shared" si="42"/>
        <v>0</v>
      </c>
      <c r="F118" s="6">
        <f t="shared" si="42"/>
        <v>0</v>
      </c>
      <c r="G118" s="23">
        <f t="shared" si="42"/>
        <v>0</v>
      </c>
      <c r="H118" s="23">
        <f t="shared" si="42"/>
        <v>0</v>
      </c>
      <c r="I118" s="23">
        <f t="shared" si="42"/>
        <v>0</v>
      </c>
      <c r="J118" s="23">
        <f t="shared" si="42"/>
        <v>0</v>
      </c>
      <c r="K118" s="23">
        <f t="shared" si="42"/>
        <v>0</v>
      </c>
      <c r="L118" s="23">
        <f t="shared" si="42"/>
        <v>0</v>
      </c>
      <c r="M118" s="23">
        <f t="shared" si="42"/>
        <v>0</v>
      </c>
      <c r="N118" s="23">
        <f t="shared" si="42"/>
        <v>0</v>
      </c>
      <c r="O118" s="23">
        <f t="shared" si="42"/>
        <v>0</v>
      </c>
      <c r="P118" s="23">
        <f t="shared" si="42"/>
        <v>0</v>
      </c>
      <c r="Q118" s="4"/>
    </row>
    <row r="119" spans="1:17" x14ac:dyDescent="0.25">
      <c r="A119" s="4" t="str">
        <f t="shared" si="41"/>
        <v>Senior Manager</v>
      </c>
      <c r="B119" s="4">
        <f t="shared" si="41"/>
        <v>0</v>
      </c>
      <c r="C119" s="4" t="str">
        <f t="shared" si="41"/>
        <v>Director I</v>
      </c>
      <c r="D119" s="4">
        <f t="shared" si="41"/>
        <v>196</v>
      </c>
      <c r="E119" s="6">
        <f t="shared" si="42"/>
        <v>0</v>
      </c>
      <c r="F119" s="6">
        <f t="shared" si="42"/>
        <v>0</v>
      </c>
      <c r="G119" s="23">
        <f t="shared" si="42"/>
        <v>0</v>
      </c>
      <c r="H119" s="23">
        <f t="shared" si="42"/>
        <v>0</v>
      </c>
      <c r="I119" s="23">
        <f t="shared" si="42"/>
        <v>0</v>
      </c>
      <c r="J119" s="23">
        <f t="shared" si="42"/>
        <v>0</v>
      </c>
      <c r="K119" s="23">
        <f t="shared" si="42"/>
        <v>0</v>
      </c>
      <c r="L119" s="23">
        <f t="shared" si="42"/>
        <v>0</v>
      </c>
      <c r="M119" s="23">
        <f t="shared" si="42"/>
        <v>0</v>
      </c>
      <c r="N119" s="23">
        <f t="shared" si="42"/>
        <v>0</v>
      </c>
      <c r="O119" s="23">
        <f t="shared" si="42"/>
        <v>0</v>
      </c>
      <c r="P119" s="23">
        <f t="shared" si="42"/>
        <v>0</v>
      </c>
      <c r="Q119" s="4"/>
    </row>
    <row r="120" spans="1:17" x14ac:dyDescent="0.25">
      <c r="A120" s="4">
        <f t="shared" si="41"/>
        <v>0</v>
      </c>
      <c r="B120" s="4">
        <f t="shared" si="41"/>
        <v>0</v>
      </c>
      <c r="C120" s="4">
        <f t="shared" si="41"/>
        <v>0</v>
      </c>
      <c r="D120" s="4">
        <f t="shared" si="41"/>
        <v>0</v>
      </c>
      <c r="E120" s="6">
        <f t="shared" si="42"/>
        <v>0</v>
      </c>
      <c r="F120" s="6">
        <f t="shared" si="42"/>
        <v>0</v>
      </c>
      <c r="G120" s="23">
        <f t="shared" si="42"/>
        <v>0</v>
      </c>
      <c r="H120" s="23">
        <f t="shared" si="42"/>
        <v>0</v>
      </c>
      <c r="I120" s="23">
        <f t="shared" si="42"/>
        <v>0</v>
      </c>
      <c r="J120" s="23">
        <f t="shared" si="42"/>
        <v>0</v>
      </c>
      <c r="K120" s="23">
        <f t="shared" si="42"/>
        <v>0</v>
      </c>
      <c r="L120" s="23">
        <f t="shared" si="42"/>
        <v>0</v>
      </c>
      <c r="M120" s="23">
        <f t="shared" si="42"/>
        <v>0</v>
      </c>
      <c r="N120" s="23">
        <f t="shared" si="42"/>
        <v>0</v>
      </c>
      <c r="O120" s="23">
        <f t="shared" si="42"/>
        <v>0</v>
      </c>
      <c r="P120" s="23">
        <f t="shared" si="42"/>
        <v>0</v>
      </c>
      <c r="Q120" s="4"/>
    </row>
    <row r="121" spans="1:17" x14ac:dyDescent="0.25">
      <c r="A121" s="4">
        <f t="shared" si="41"/>
        <v>0</v>
      </c>
      <c r="B121" s="4">
        <f t="shared" si="41"/>
        <v>0</v>
      </c>
      <c r="C121" s="4">
        <f t="shared" si="41"/>
        <v>0</v>
      </c>
      <c r="D121" s="4">
        <f t="shared" si="41"/>
        <v>0</v>
      </c>
      <c r="E121" s="6">
        <f t="shared" si="42"/>
        <v>0</v>
      </c>
      <c r="F121" s="6">
        <f t="shared" si="42"/>
        <v>0</v>
      </c>
      <c r="G121" s="23">
        <f t="shared" si="42"/>
        <v>0</v>
      </c>
      <c r="H121" s="23">
        <f t="shared" si="42"/>
        <v>0</v>
      </c>
      <c r="I121" s="23">
        <f t="shared" si="42"/>
        <v>0</v>
      </c>
      <c r="J121" s="23">
        <f t="shared" si="42"/>
        <v>0</v>
      </c>
      <c r="K121" s="23">
        <f t="shared" si="42"/>
        <v>0</v>
      </c>
      <c r="L121" s="23">
        <f t="shared" si="42"/>
        <v>0</v>
      </c>
      <c r="M121" s="23">
        <f t="shared" si="42"/>
        <v>0</v>
      </c>
      <c r="N121" s="23">
        <f t="shared" si="42"/>
        <v>0</v>
      </c>
      <c r="O121" s="23">
        <f t="shared" si="42"/>
        <v>0</v>
      </c>
      <c r="P121" s="23">
        <f t="shared" si="42"/>
        <v>0</v>
      </c>
      <c r="Q121" s="4"/>
    </row>
    <row r="122" spans="1:17" x14ac:dyDescent="0.25">
      <c r="A122" s="4">
        <f t="shared" si="41"/>
        <v>0</v>
      </c>
      <c r="B122" s="4">
        <f t="shared" si="41"/>
        <v>0</v>
      </c>
      <c r="C122" s="4">
        <f t="shared" si="41"/>
        <v>0</v>
      </c>
      <c r="D122" s="4">
        <f t="shared" si="41"/>
        <v>0</v>
      </c>
      <c r="E122" s="6">
        <f t="shared" si="42"/>
        <v>0</v>
      </c>
      <c r="F122" s="6">
        <f t="shared" si="42"/>
        <v>0</v>
      </c>
      <c r="G122" s="23">
        <f t="shared" si="42"/>
        <v>0</v>
      </c>
      <c r="H122" s="23">
        <f t="shared" si="42"/>
        <v>0</v>
      </c>
      <c r="I122" s="23">
        <f t="shared" si="42"/>
        <v>0</v>
      </c>
      <c r="J122" s="23">
        <f t="shared" si="42"/>
        <v>0</v>
      </c>
      <c r="K122" s="23">
        <f t="shared" si="42"/>
        <v>0</v>
      </c>
      <c r="L122" s="23">
        <f t="shared" si="42"/>
        <v>0</v>
      </c>
      <c r="M122" s="23">
        <f t="shared" si="42"/>
        <v>0</v>
      </c>
      <c r="N122" s="23">
        <f t="shared" si="42"/>
        <v>0</v>
      </c>
      <c r="O122" s="23">
        <f t="shared" si="42"/>
        <v>0</v>
      </c>
      <c r="P122" s="23">
        <f t="shared" si="42"/>
        <v>0</v>
      </c>
      <c r="Q122" s="4"/>
    </row>
    <row r="123" spans="1:17" x14ac:dyDescent="0.25">
      <c r="A123" s="4">
        <f t="shared" si="41"/>
        <v>0</v>
      </c>
      <c r="B123" s="4">
        <f t="shared" si="41"/>
        <v>0</v>
      </c>
      <c r="C123" s="4">
        <f t="shared" si="41"/>
        <v>0</v>
      </c>
      <c r="D123" s="4">
        <f t="shared" si="41"/>
        <v>0</v>
      </c>
      <c r="E123" s="6">
        <f t="shared" si="42"/>
        <v>0</v>
      </c>
      <c r="F123" s="6">
        <f t="shared" si="42"/>
        <v>0</v>
      </c>
      <c r="G123" s="23">
        <f t="shared" si="42"/>
        <v>0</v>
      </c>
      <c r="H123" s="23">
        <f t="shared" si="42"/>
        <v>0</v>
      </c>
      <c r="I123" s="23">
        <f t="shared" si="42"/>
        <v>0</v>
      </c>
      <c r="J123" s="23">
        <f t="shared" si="42"/>
        <v>0</v>
      </c>
      <c r="K123" s="23">
        <f t="shared" si="42"/>
        <v>0</v>
      </c>
      <c r="L123" s="23">
        <f t="shared" si="42"/>
        <v>0</v>
      </c>
      <c r="M123" s="23">
        <f t="shared" si="42"/>
        <v>0</v>
      </c>
      <c r="N123" s="23">
        <f t="shared" si="42"/>
        <v>0</v>
      </c>
      <c r="O123" s="23">
        <f t="shared" si="42"/>
        <v>0</v>
      </c>
      <c r="P123" s="23">
        <f t="shared" si="42"/>
        <v>0</v>
      </c>
      <c r="Q123" s="4"/>
    </row>
    <row r="124" spans="1:17" x14ac:dyDescent="0.25">
      <c r="A124" s="4">
        <f t="shared" si="41"/>
        <v>0</v>
      </c>
      <c r="B124" s="4">
        <f t="shared" si="41"/>
        <v>0</v>
      </c>
      <c r="C124" s="4">
        <f t="shared" si="41"/>
        <v>0</v>
      </c>
      <c r="D124" s="4">
        <f t="shared" si="41"/>
        <v>0</v>
      </c>
      <c r="E124" s="6">
        <f t="shared" si="42"/>
        <v>0</v>
      </c>
      <c r="F124" s="6">
        <f t="shared" si="42"/>
        <v>0</v>
      </c>
      <c r="G124" s="23">
        <f t="shared" si="42"/>
        <v>0</v>
      </c>
      <c r="H124" s="23">
        <f t="shared" si="42"/>
        <v>0</v>
      </c>
      <c r="I124" s="23">
        <f t="shared" si="42"/>
        <v>0</v>
      </c>
      <c r="J124" s="23">
        <f t="shared" si="42"/>
        <v>0</v>
      </c>
      <c r="K124" s="23">
        <f t="shared" si="42"/>
        <v>0</v>
      </c>
      <c r="L124" s="23">
        <f t="shared" si="42"/>
        <v>0</v>
      </c>
      <c r="M124" s="23">
        <f t="shared" si="42"/>
        <v>0</v>
      </c>
      <c r="N124" s="23">
        <f t="shared" si="42"/>
        <v>0</v>
      </c>
      <c r="O124" s="23">
        <f t="shared" si="42"/>
        <v>0</v>
      </c>
      <c r="P124" s="23">
        <f t="shared" si="42"/>
        <v>0</v>
      </c>
      <c r="Q124" s="4"/>
    </row>
    <row r="125" spans="1:17" x14ac:dyDescent="0.25">
      <c r="A125" s="4">
        <f t="shared" si="41"/>
        <v>0</v>
      </c>
      <c r="B125" s="4">
        <f t="shared" si="41"/>
        <v>0</v>
      </c>
      <c r="C125" s="4">
        <f t="shared" si="41"/>
        <v>0</v>
      </c>
      <c r="D125" s="4">
        <f t="shared" si="41"/>
        <v>0</v>
      </c>
      <c r="E125" s="6">
        <f t="shared" si="42"/>
        <v>0</v>
      </c>
      <c r="F125" s="6">
        <f t="shared" si="42"/>
        <v>0</v>
      </c>
      <c r="G125" s="23">
        <f t="shared" si="42"/>
        <v>0</v>
      </c>
      <c r="H125" s="23">
        <f t="shared" si="42"/>
        <v>0</v>
      </c>
      <c r="I125" s="23">
        <f t="shared" si="42"/>
        <v>0</v>
      </c>
      <c r="J125" s="23">
        <f t="shared" si="42"/>
        <v>0</v>
      </c>
      <c r="K125" s="23">
        <f t="shared" si="42"/>
        <v>0</v>
      </c>
      <c r="L125" s="23">
        <f t="shared" si="42"/>
        <v>0</v>
      </c>
      <c r="M125" s="23">
        <f t="shared" si="42"/>
        <v>0</v>
      </c>
      <c r="N125" s="23">
        <f t="shared" si="42"/>
        <v>0</v>
      </c>
      <c r="O125" s="23">
        <f t="shared" si="42"/>
        <v>0</v>
      </c>
      <c r="P125" s="23">
        <f t="shared" si="42"/>
        <v>0</v>
      </c>
      <c r="Q125" s="4"/>
    </row>
    <row r="126" spans="1:17" x14ac:dyDescent="0.25">
      <c r="A126" s="4">
        <f t="shared" si="41"/>
        <v>0</v>
      </c>
      <c r="B126" s="4">
        <f t="shared" si="41"/>
        <v>0</v>
      </c>
      <c r="C126" s="4">
        <f t="shared" si="41"/>
        <v>0</v>
      </c>
      <c r="D126" s="4">
        <f t="shared" si="41"/>
        <v>0</v>
      </c>
      <c r="E126" s="6">
        <f t="shared" si="42"/>
        <v>0</v>
      </c>
      <c r="F126" s="6">
        <f t="shared" si="42"/>
        <v>0</v>
      </c>
      <c r="G126" s="23">
        <f t="shared" si="42"/>
        <v>0</v>
      </c>
      <c r="H126" s="23">
        <f t="shared" si="42"/>
        <v>0</v>
      </c>
      <c r="I126" s="23">
        <f t="shared" si="42"/>
        <v>0</v>
      </c>
      <c r="J126" s="23">
        <f t="shared" si="42"/>
        <v>0</v>
      </c>
      <c r="K126" s="23">
        <f t="shared" si="42"/>
        <v>0</v>
      </c>
      <c r="L126" s="23">
        <f t="shared" si="42"/>
        <v>0</v>
      </c>
      <c r="M126" s="23">
        <f t="shared" si="42"/>
        <v>0</v>
      </c>
      <c r="N126" s="23">
        <f t="shared" si="42"/>
        <v>0</v>
      </c>
      <c r="O126" s="23">
        <f t="shared" si="42"/>
        <v>0</v>
      </c>
      <c r="P126" s="23">
        <f t="shared" si="42"/>
        <v>0</v>
      </c>
      <c r="Q126" s="4"/>
    </row>
    <row r="127" spans="1:17" x14ac:dyDescent="0.25">
      <c r="A127" s="4">
        <f t="shared" si="41"/>
        <v>0</v>
      </c>
      <c r="B127" s="4">
        <f t="shared" si="41"/>
        <v>0</v>
      </c>
      <c r="C127" s="4">
        <f t="shared" si="41"/>
        <v>0</v>
      </c>
      <c r="D127" s="4">
        <f t="shared" si="41"/>
        <v>0</v>
      </c>
      <c r="E127" s="6">
        <f t="shared" si="42"/>
        <v>0</v>
      </c>
      <c r="F127" s="6">
        <f t="shared" si="42"/>
        <v>0</v>
      </c>
      <c r="G127" s="23">
        <f t="shared" si="42"/>
        <v>0</v>
      </c>
      <c r="H127" s="23">
        <f t="shared" si="42"/>
        <v>0</v>
      </c>
      <c r="I127" s="23">
        <f t="shared" si="42"/>
        <v>0</v>
      </c>
      <c r="J127" s="23">
        <f t="shared" si="42"/>
        <v>0</v>
      </c>
      <c r="K127" s="23">
        <f t="shared" si="42"/>
        <v>0</v>
      </c>
      <c r="L127" s="23">
        <f t="shared" si="42"/>
        <v>0</v>
      </c>
      <c r="M127" s="23">
        <f t="shared" si="42"/>
        <v>0</v>
      </c>
      <c r="N127" s="23">
        <f t="shared" si="42"/>
        <v>0</v>
      </c>
      <c r="O127" s="23">
        <f t="shared" si="42"/>
        <v>0</v>
      </c>
      <c r="P127" s="23">
        <f t="shared" si="42"/>
        <v>0</v>
      </c>
      <c r="Q127" s="4"/>
    </row>
    <row r="128" spans="1:17" x14ac:dyDescent="0.25">
      <c r="A128" s="4">
        <f t="shared" si="41"/>
        <v>0</v>
      </c>
      <c r="B128" s="4">
        <f t="shared" si="41"/>
        <v>0</v>
      </c>
      <c r="C128" s="4">
        <f t="shared" si="41"/>
        <v>0</v>
      </c>
      <c r="D128" s="4">
        <f t="shared" si="41"/>
        <v>0</v>
      </c>
      <c r="E128" s="6">
        <f t="shared" si="42"/>
        <v>0</v>
      </c>
      <c r="F128" s="6">
        <f t="shared" si="42"/>
        <v>0</v>
      </c>
      <c r="G128" s="23">
        <f t="shared" si="42"/>
        <v>0</v>
      </c>
      <c r="H128" s="23">
        <f t="shared" si="42"/>
        <v>0</v>
      </c>
      <c r="I128" s="23">
        <f t="shared" si="42"/>
        <v>0</v>
      </c>
      <c r="J128" s="23">
        <f t="shared" si="42"/>
        <v>0</v>
      </c>
      <c r="K128" s="23">
        <f t="shared" si="42"/>
        <v>0</v>
      </c>
      <c r="L128" s="23">
        <f t="shared" si="42"/>
        <v>0</v>
      </c>
      <c r="M128" s="23">
        <f t="shared" si="42"/>
        <v>0</v>
      </c>
      <c r="N128" s="23">
        <f t="shared" si="42"/>
        <v>0</v>
      </c>
      <c r="O128" s="23">
        <f t="shared" si="42"/>
        <v>0</v>
      </c>
      <c r="P128" s="23">
        <f t="shared" si="42"/>
        <v>0</v>
      </c>
      <c r="Q128" s="4"/>
    </row>
    <row r="129" spans="1:17" x14ac:dyDescent="0.25">
      <c r="A129" s="4">
        <f t="shared" si="41"/>
        <v>0</v>
      </c>
      <c r="B129" s="4">
        <f t="shared" si="41"/>
        <v>0</v>
      </c>
      <c r="C129" s="4">
        <f t="shared" si="41"/>
        <v>0</v>
      </c>
      <c r="D129" s="4">
        <f t="shared" si="41"/>
        <v>0</v>
      </c>
      <c r="E129" s="6">
        <f t="shared" si="42"/>
        <v>0</v>
      </c>
      <c r="F129" s="6">
        <f t="shared" si="42"/>
        <v>0</v>
      </c>
      <c r="G129" s="23">
        <f t="shared" si="42"/>
        <v>0</v>
      </c>
      <c r="H129" s="23">
        <f t="shared" si="42"/>
        <v>0</v>
      </c>
      <c r="I129" s="23">
        <f t="shared" si="42"/>
        <v>0</v>
      </c>
      <c r="J129" s="23">
        <f t="shared" si="42"/>
        <v>0</v>
      </c>
      <c r="K129" s="23">
        <f t="shared" si="42"/>
        <v>0</v>
      </c>
      <c r="L129" s="23">
        <f t="shared" si="42"/>
        <v>0</v>
      </c>
      <c r="M129" s="23">
        <f t="shared" si="42"/>
        <v>0</v>
      </c>
      <c r="N129" s="23">
        <f t="shared" si="42"/>
        <v>0</v>
      </c>
      <c r="O129" s="23">
        <f t="shared" si="42"/>
        <v>0</v>
      </c>
      <c r="P129" s="23">
        <f t="shared" si="42"/>
        <v>0</v>
      </c>
      <c r="Q129" s="4"/>
    </row>
    <row r="130" spans="1:17" x14ac:dyDescent="0.25">
      <c r="A130" s="4">
        <f t="shared" si="41"/>
        <v>0</v>
      </c>
      <c r="B130" s="4">
        <f t="shared" si="41"/>
        <v>0</v>
      </c>
      <c r="C130" s="4">
        <f t="shared" si="41"/>
        <v>0</v>
      </c>
      <c r="D130" s="4">
        <f t="shared" si="41"/>
        <v>0</v>
      </c>
      <c r="E130" s="6">
        <f t="shared" si="42"/>
        <v>0</v>
      </c>
      <c r="F130" s="6">
        <f t="shared" si="42"/>
        <v>0</v>
      </c>
      <c r="G130" s="23">
        <f t="shared" si="42"/>
        <v>0</v>
      </c>
      <c r="H130" s="23">
        <f t="shared" si="42"/>
        <v>0</v>
      </c>
      <c r="I130" s="23">
        <f t="shared" si="42"/>
        <v>0</v>
      </c>
      <c r="J130" s="23">
        <f t="shared" si="42"/>
        <v>0</v>
      </c>
      <c r="K130" s="23">
        <f t="shared" si="42"/>
        <v>0</v>
      </c>
      <c r="L130" s="23">
        <f t="shared" si="42"/>
        <v>0</v>
      </c>
      <c r="M130" s="23">
        <f t="shared" si="42"/>
        <v>0</v>
      </c>
      <c r="N130" s="23">
        <f t="shared" si="42"/>
        <v>0</v>
      </c>
      <c r="O130" s="23">
        <f t="shared" si="42"/>
        <v>0</v>
      </c>
      <c r="P130" s="23">
        <f t="shared" si="42"/>
        <v>0</v>
      </c>
      <c r="Q130" s="4"/>
    </row>
    <row r="131" spans="1:17" x14ac:dyDescent="0.25">
      <c r="A131" s="4">
        <f t="shared" ref="A131:D136" si="43">A26</f>
        <v>0</v>
      </c>
      <c r="B131" s="4">
        <f t="shared" si="43"/>
        <v>0</v>
      </c>
      <c r="C131" s="4">
        <f t="shared" si="43"/>
        <v>0</v>
      </c>
      <c r="D131" s="4">
        <f t="shared" si="43"/>
        <v>0</v>
      </c>
      <c r="E131" s="6">
        <f t="shared" ref="E131:P136" si="44">$D131*E61</f>
        <v>0</v>
      </c>
      <c r="F131" s="6">
        <f t="shared" si="44"/>
        <v>0</v>
      </c>
      <c r="G131" s="23">
        <f t="shared" si="44"/>
        <v>0</v>
      </c>
      <c r="H131" s="23">
        <f t="shared" si="44"/>
        <v>0</v>
      </c>
      <c r="I131" s="23">
        <f t="shared" si="44"/>
        <v>0</v>
      </c>
      <c r="J131" s="23">
        <f t="shared" si="44"/>
        <v>0</v>
      </c>
      <c r="K131" s="23">
        <f t="shared" si="44"/>
        <v>0</v>
      </c>
      <c r="L131" s="23">
        <f t="shared" si="44"/>
        <v>0</v>
      </c>
      <c r="M131" s="23">
        <f t="shared" si="44"/>
        <v>0</v>
      </c>
      <c r="N131" s="23">
        <f t="shared" si="44"/>
        <v>0</v>
      </c>
      <c r="O131" s="23">
        <f t="shared" si="44"/>
        <v>0</v>
      </c>
      <c r="P131" s="23">
        <f t="shared" si="44"/>
        <v>0</v>
      </c>
      <c r="Q131" s="4"/>
    </row>
    <row r="132" spans="1:17" x14ac:dyDescent="0.25">
      <c r="A132" s="4">
        <f t="shared" si="43"/>
        <v>0</v>
      </c>
      <c r="B132" s="4">
        <f t="shared" si="43"/>
        <v>0</v>
      </c>
      <c r="C132" s="4">
        <f t="shared" si="43"/>
        <v>0</v>
      </c>
      <c r="D132" s="4">
        <f t="shared" si="43"/>
        <v>0</v>
      </c>
      <c r="E132" s="6">
        <f t="shared" si="44"/>
        <v>0</v>
      </c>
      <c r="F132" s="6">
        <f t="shared" si="44"/>
        <v>0</v>
      </c>
      <c r="G132" s="23">
        <f t="shared" si="44"/>
        <v>0</v>
      </c>
      <c r="H132" s="23">
        <f t="shared" si="44"/>
        <v>0</v>
      </c>
      <c r="I132" s="23">
        <f t="shared" si="44"/>
        <v>0</v>
      </c>
      <c r="J132" s="23">
        <f t="shared" si="44"/>
        <v>0</v>
      </c>
      <c r="K132" s="23">
        <f t="shared" si="44"/>
        <v>0</v>
      </c>
      <c r="L132" s="23">
        <f t="shared" si="44"/>
        <v>0</v>
      </c>
      <c r="M132" s="23">
        <f t="shared" si="44"/>
        <v>0</v>
      </c>
      <c r="N132" s="23">
        <f t="shared" si="44"/>
        <v>0</v>
      </c>
      <c r="O132" s="23">
        <f t="shared" si="44"/>
        <v>0</v>
      </c>
      <c r="P132" s="23">
        <f t="shared" si="44"/>
        <v>0</v>
      </c>
      <c r="Q132" s="4"/>
    </row>
    <row r="133" spans="1:17" x14ac:dyDescent="0.25">
      <c r="A133" s="4">
        <f t="shared" si="43"/>
        <v>0</v>
      </c>
      <c r="B133" s="4">
        <f t="shared" si="43"/>
        <v>0</v>
      </c>
      <c r="C133" s="4">
        <f t="shared" si="43"/>
        <v>0</v>
      </c>
      <c r="D133" s="4">
        <f t="shared" si="43"/>
        <v>0</v>
      </c>
      <c r="E133" s="6">
        <f t="shared" si="44"/>
        <v>0</v>
      </c>
      <c r="F133" s="6">
        <f t="shared" si="44"/>
        <v>0</v>
      </c>
      <c r="G133" s="23">
        <f t="shared" si="44"/>
        <v>0</v>
      </c>
      <c r="H133" s="23">
        <f t="shared" si="44"/>
        <v>0</v>
      </c>
      <c r="I133" s="23">
        <f t="shared" si="44"/>
        <v>0</v>
      </c>
      <c r="J133" s="23">
        <f t="shared" si="44"/>
        <v>0</v>
      </c>
      <c r="K133" s="23">
        <f t="shared" si="44"/>
        <v>0</v>
      </c>
      <c r="L133" s="23">
        <f t="shared" si="44"/>
        <v>0</v>
      </c>
      <c r="M133" s="23">
        <f t="shared" si="44"/>
        <v>0</v>
      </c>
      <c r="N133" s="23">
        <f t="shared" si="44"/>
        <v>0</v>
      </c>
      <c r="O133" s="23">
        <f t="shared" si="44"/>
        <v>0</v>
      </c>
      <c r="P133" s="23">
        <f t="shared" si="44"/>
        <v>0</v>
      </c>
      <c r="Q133" s="4"/>
    </row>
    <row r="134" spans="1:17" x14ac:dyDescent="0.25">
      <c r="A134" s="4">
        <f t="shared" si="43"/>
        <v>0</v>
      </c>
      <c r="B134" s="4">
        <f t="shared" si="43"/>
        <v>0</v>
      </c>
      <c r="C134" s="4">
        <f t="shared" si="43"/>
        <v>0</v>
      </c>
      <c r="D134" s="4">
        <f t="shared" si="43"/>
        <v>0</v>
      </c>
      <c r="E134" s="6">
        <f t="shared" si="44"/>
        <v>0</v>
      </c>
      <c r="F134" s="6">
        <f t="shared" si="44"/>
        <v>0</v>
      </c>
      <c r="G134" s="23">
        <f t="shared" si="44"/>
        <v>0</v>
      </c>
      <c r="H134" s="23">
        <f t="shared" si="44"/>
        <v>0</v>
      </c>
      <c r="I134" s="23">
        <f t="shared" si="44"/>
        <v>0</v>
      </c>
      <c r="J134" s="23">
        <f t="shared" si="44"/>
        <v>0</v>
      </c>
      <c r="K134" s="23">
        <f t="shared" si="44"/>
        <v>0</v>
      </c>
      <c r="L134" s="23">
        <f t="shared" si="44"/>
        <v>0</v>
      </c>
      <c r="M134" s="23">
        <f t="shared" si="44"/>
        <v>0</v>
      </c>
      <c r="N134" s="23">
        <f t="shared" si="44"/>
        <v>0</v>
      </c>
      <c r="O134" s="23">
        <f t="shared" si="44"/>
        <v>0</v>
      </c>
      <c r="P134" s="23">
        <f t="shared" si="44"/>
        <v>0</v>
      </c>
      <c r="Q134" s="4"/>
    </row>
    <row r="135" spans="1:17" x14ac:dyDescent="0.25">
      <c r="A135" s="4">
        <f t="shared" si="43"/>
        <v>0</v>
      </c>
      <c r="B135" s="4">
        <f t="shared" si="43"/>
        <v>0</v>
      </c>
      <c r="C135" s="4">
        <f t="shared" si="43"/>
        <v>0</v>
      </c>
      <c r="D135" s="4">
        <f t="shared" si="43"/>
        <v>0</v>
      </c>
      <c r="E135" s="6">
        <f t="shared" si="44"/>
        <v>0</v>
      </c>
      <c r="F135" s="6">
        <f t="shared" si="44"/>
        <v>0</v>
      </c>
      <c r="G135" s="23">
        <f t="shared" si="44"/>
        <v>0</v>
      </c>
      <c r="H135" s="23">
        <f t="shared" si="44"/>
        <v>0</v>
      </c>
      <c r="I135" s="23">
        <f t="shared" si="44"/>
        <v>0</v>
      </c>
      <c r="J135" s="23">
        <f t="shared" si="44"/>
        <v>0</v>
      </c>
      <c r="K135" s="23">
        <f t="shared" si="44"/>
        <v>0</v>
      </c>
      <c r="L135" s="23">
        <f t="shared" si="44"/>
        <v>0</v>
      </c>
      <c r="M135" s="23">
        <f t="shared" si="44"/>
        <v>0</v>
      </c>
      <c r="N135" s="23">
        <f t="shared" si="44"/>
        <v>0</v>
      </c>
      <c r="O135" s="23">
        <f t="shared" si="44"/>
        <v>0</v>
      </c>
      <c r="P135" s="23">
        <f t="shared" si="44"/>
        <v>0</v>
      </c>
      <c r="Q135" s="4"/>
    </row>
    <row r="136" spans="1:17" x14ac:dyDescent="0.25">
      <c r="A136" s="4">
        <f t="shared" si="43"/>
        <v>0</v>
      </c>
      <c r="B136" s="4">
        <f t="shared" si="43"/>
        <v>0</v>
      </c>
      <c r="C136" s="4">
        <f t="shared" si="43"/>
        <v>0</v>
      </c>
      <c r="D136" s="4">
        <f t="shared" si="43"/>
        <v>0</v>
      </c>
      <c r="E136" s="6">
        <f t="shared" si="44"/>
        <v>0</v>
      </c>
      <c r="F136" s="6">
        <f t="shared" si="44"/>
        <v>0</v>
      </c>
      <c r="G136" s="23">
        <f t="shared" si="44"/>
        <v>0</v>
      </c>
      <c r="H136" s="23">
        <f t="shared" si="44"/>
        <v>0</v>
      </c>
      <c r="I136" s="23">
        <f t="shared" si="44"/>
        <v>0</v>
      </c>
      <c r="J136" s="23">
        <f t="shared" si="44"/>
        <v>0</v>
      </c>
      <c r="K136" s="23">
        <f t="shared" si="44"/>
        <v>0</v>
      </c>
      <c r="L136" s="23">
        <f t="shared" si="44"/>
        <v>0</v>
      </c>
      <c r="M136" s="23">
        <f t="shared" si="44"/>
        <v>0</v>
      </c>
      <c r="N136" s="23">
        <f t="shared" si="44"/>
        <v>0</v>
      </c>
      <c r="O136" s="23">
        <f t="shared" si="44"/>
        <v>0</v>
      </c>
      <c r="P136" s="23">
        <f t="shared" si="44"/>
        <v>0</v>
      </c>
      <c r="Q136" s="4"/>
    </row>
    <row r="137" spans="1:17" x14ac:dyDescent="0.25">
      <c r="A137" s="4"/>
      <c r="B137" s="4"/>
      <c r="C137" s="4"/>
      <c r="D137" s="6"/>
      <c r="E137" s="6"/>
      <c r="F137" s="6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4"/>
    </row>
    <row r="138" spans="1:17" x14ac:dyDescent="0.25">
      <c r="A138" s="4"/>
      <c r="B138" s="4"/>
      <c r="C138" s="4"/>
      <c r="D138" s="6"/>
      <c r="E138" s="6"/>
      <c r="F138" s="6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4"/>
    </row>
    <row r="139" spans="1:17" x14ac:dyDescent="0.25">
      <c r="A139" s="4"/>
      <c r="B139" s="4"/>
      <c r="C139" s="4"/>
      <c r="D139" s="6"/>
      <c r="E139" s="6"/>
      <c r="F139" s="6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4"/>
    </row>
    <row r="140" spans="1:17" x14ac:dyDescent="0.25">
      <c r="A140" s="4"/>
      <c r="B140" s="4"/>
      <c r="C140" s="4"/>
      <c r="D140" s="6"/>
      <c r="E140" s="6"/>
      <c r="F140" s="6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4"/>
    </row>
    <row r="141" spans="1:17" x14ac:dyDescent="0.25">
      <c r="A141" s="4"/>
      <c r="B141" s="4"/>
      <c r="C141" s="4"/>
      <c r="D141" s="6"/>
      <c r="E141" s="6"/>
      <c r="F141" s="6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4"/>
    </row>
    <row r="142" spans="1:17" x14ac:dyDescent="0.25">
      <c r="A142" s="4"/>
      <c r="B142" s="4"/>
      <c r="C142" s="4"/>
      <c r="D142" s="6"/>
      <c r="E142" s="6"/>
      <c r="F142" s="6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4"/>
    </row>
    <row r="143" spans="1:17" x14ac:dyDescent="0.25">
      <c r="A143" s="4"/>
      <c r="B143" s="4"/>
      <c r="C143" s="4"/>
      <c r="D143" s="6"/>
      <c r="E143" s="6"/>
      <c r="F143" s="6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4"/>
    </row>
    <row r="144" spans="1:17" x14ac:dyDescent="0.25">
      <c r="E144" s="7">
        <f t="shared" ref="E144:P144" si="45">SUM(E114:E143)</f>
        <v>0</v>
      </c>
      <c r="F144" s="7">
        <f t="shared" si="45"/>
        <v>0</v>
      </c>
      <c r="G144" s="7">
        <f t="shared" si="45"/>
        <v>0</v>
      </c>
      <c r="H144" s="7">
        <f t="shared" si="45"/>
        <v>0</v>
      </c>
      <c r="I144" s="7">
        <f t="shared" si="45"/>
        <v>0</v>
      </c>
      <c r="J144" s="7">
        <f t="shared" si="45"/>
        <v>0</v>
      </c>
      <c r="K144" s="7">
        <f t="shared" si="45"/>
        <v>0</v>
      </c>
      <c r="L144" s="7">
        <f t="shared" si="45"/>
        <v>0</v>
      </c>
      <c r="M144" s="7">
        <f t="shared" si="45"/>
        <v>0</v>
      </c>
      <c r="N144" s="7">
        <f t="shared" si="45"/>
        <v>0</v>
      </c>
      <c r="O144" s="7">
        <f t="shared" si="45"/>
        <v>0</v>
      </c>
      <c r="P144" s="7">
        <f t="shared" si="45"/>
        <v>0</v>
      </c>
    </row>
    <row r="145" spans="1:20" x14ac:dyDescent="0.25">
      <c r="I145" s="25"/>
    </row>
    <row r="146" spans="1:20" x14ac:dyDescent="0.25">
      <c r="A146" s="31" t="s">
        <v>146</v>
      </c>
      <c r="B146" s="32"/>
      <c r="C146" s="32"/>
      <c r="D146" s="32"/>
      <c r="E146" s="625">
        <v>2024</v>
      </c>
      <c r="F146" s="626"/>
      <c r="G146" s="626"/>
      <c r="H146" s="626"/>
      <c r="I146" s="626"/>
      <c r="J146" s="626">
        <v>2025</v>
      </c>
      <c r="K146" s="626"/>
      <c r="L146" s="626"/>
      <c r="M146" s="626"/>
      <c r="N146" s="626"/>
      <c r="O146" s="626"/>
      <c r="P146" s="627"/>
      <c r="Q146" s="32"/>
      <c r="R146" s="32"/>
      <c r="S146" s="32"/>
      <c r="T146" s="32"/>
    </row>
    <row r="147" spans="1:20" x14ac:dyDescent="0.25">
      <c r="C147" s="11" t="s">
        <v>105</v>
      </c>
      <c r="D147" s="11" t="s">
        <v>106</v>
      </c>
      <c r="E147" s="11">
        <v>8</v>
      </c>
      <c r="F147" s="11">
        <v>9</v>
      </c>
      <c r="G147" s="14">
        <v>10</v>
      </c>
      <c r="H147" s="14">
        <v>11</v>
      </c>
      <c r="I147" s="14">
        <v>12</v>
      </c>
      <c r="J147" s="14">
        <v>1</v>
      </c>
      <c r="K147" s="14">
        <v>2</v>
      </c>
      <c r="L147" s="14">
        <v>3</v>
      </c>
      <c r="M147" s="14">
        <v>4</v>
      </c>
      <c r="N147" s="14">
        <v>5</v>
      </c>
      <c r="O147" s="14">
        <v>6</v>
      </c>
      <c r="P147" s="14">
        <v>7</v>
      </c>
      <c r="Q147" s="292" t="s">
        <v>147</v>
      </c>
    </row>
    <row r="148" spans="1:20" x14ac:dyDescent="0.25">
      <c r="C148" s="4"/>
      <c r="D148" s="26"/>
      <c r="E148" s="6">
        <f t="shared" ref="E148:P148" si="46">E109</f>
        <v>0</v>
      </c>
      <c r="F148" s="6">
        <f t="shared" si="46"/>
        <v>0</v>
      </c>
      <c r="G148" s="310">
        <f t="shared" si="46"/>
        <v>121462.58333333333</v>
      </c>
      <c r="H148" s="310">
        <f t="shared" si="46"/>
        <v>121462.58333333333</v>
      </c>
      <c r="I148" s="310">
        <f t="shared" si="46"/>
        <v>121462.58333333333</v>
      </c>
      <c r="J148" s="310">
        <f t="shared" si="46"/>
        <v>121462.58333333333</v>
      </c>
      <c r="K148" s="310">
        <f t="shared" si="46"/>
        <v>121462.58333333333</v>
      </c>
      <c r="L148" s="310">
        <f t="shared" si="46"/>
        <v>121462.58333333333</v>
      </c>
      <c r="M148" s="310">
        <f t="shared" si="46"/>
        <v>121462.58333333333</v>
      </c>
      <c r="N148" s="310">
        <f t="shared" si="46"/>
        <v>121462.58333333333</v>
      </c>
      <c r="O148" s="310">
        <f t="shared" si="46"/>
        <v>121462.58333333333</v>
      </c>
      <c r="P148" s="310">
        <f t="shared" si="46"/>
        <v>121462.58333333333</v>
      </c>
      <c r="Q148" s="4">
        <f>SUM(E148:P148)</f>
        <v>1214625.8333333333</v>
      </c>
    </row>
    <row r="149" spans="1:20" x14ac:dyDescent="0.25">
      <c r="C149" s="4"/>
      <c r="D149" s="26"/>
      <c r="E149" s="6"/>
      <c r="F149" s="6"/>
      <c r="G149" s="23"/>
      <c r="H149" s="23"/>
      <c r="I149" s="357"/>
      <c r="J149" s="23"/>
      <c r="K149" s="23"/>
      <c r="L149" s="23"/>
      <c r="M149" s="23"/>
      <c r="N149" s="23"/>
      <c r="O149" s="23"/>
      <c r="P149" s="23"/>
      <c r="Q149" s="4">
        <f t="shared" ref="Q149:Q159" si="47">SUM(E149:P149)</f>
        <v>0</v>
      </c>
    </row>
    <row r="150" spans="1:20" x14ac:dyDescent="0.25">
      <c r="C150" s="4"/>
      <c r="D150" s="26"/>
      <c r="E150" s="6"/>
      <c r="F150" s="6"/>
      <c r="G150" s="23"/>
      <c r="H150" s="23"/>
      <c r="I150" s="357"/>
      <c r="J150" s="23"/>
      <c r="K150" s="23"/>
      <c r="L150" s="23"/>
      <c r="M150" s="23"/>
      <c r="N150" s="23"/>
      <c r="O150" s="23"/>
      <c r="P150" s="23"/>
      <c r="Q150" s="4">
        <f t="shared" si="47"/>
        <v>0</v>
      </c>
    </row>
    <row r="151" spans="1:20" x14ac:dyDescent="0.25">
      <c r="C151" s="4"/>
      <c r="D151" s="26"/>
      <c r="E151" s="6"/>
      <c r="F151" s="6"/>
      <c r="G151" s="23"/>
      <c r="H151" s="23"/>
      <c r="I151" s="357"/>
      <c r="J151" s="23"/>
      <c r="K151" s="23"/>
      <c r="L151" s="23"/>
      <c r="M151" s="23"/>
      <c r="N151" s="23"/>
      <c r="O151" s="23"/>
      <c r="P151" s="23"/>
      <c r="Q151" s="4">
        <f t="shared" si="47"/>
        <v>0</v>
      </c>
    </row>
    <row r="152" spans="1:20" x14ac:dyDescent="0.25">
      <c r="C152" s="4"/>
      <c r="D152" s="26"/>
      <c r="E152" s="6"/>
      <c r="F152" s="6"/>
      <c r="G152" s="23"/>
      <c r="H152" s="23"/>
      <c r="I152" s="357"/>
      <c r="J152" s="23"/>
      <c r="K152" s="23"/>
      <c r="L152" s="23"/>
      <c r="M152" s="23"/>
      <c r="N152" s="23"/>
      <c r="O152" s="23"/>
      <c r="P152" s="23"/>
      <c r="Q152" s="4">
        <f t="shared" si="47"/>
        <v>0</v>
      </c>
    </row>
    <row r="153" spans="1:20" x14ac:dyDescent="0.25">
      <c r="C153" s="4"/>
      <c r="D153" s="26"/>
      <c r="E153" s="6"/>
      <c r="F153" s="6"/>
      <c r="G153" s="23"/>
      <c r="H153" s="23"/>
      <c r="I153" s="357"/>
      <c r="J153" s="23"/>
      <c r="K153" s="23"/>
      <c r="L153" s="23"/>
      <c r="M153" s="23"/>
      <c r="N153" s="23"/>
      <c r="O153" s="23"/>
      <c r="P153" s="23"/>
      <c r="Q153" s="4">
        <f t="shared" si="47"/>
        <v>0</v>
      </c>
    </row>
    <row r="154" spans="1:20" x14ac:dyDescent="0.25">
      <c r="C154" s="4"/>
      <c r="D154" s="26"/>
      <c r="E154" s="6"/>
      <c r="F154" s="6"/>
      <c r="G154" s="23"/>
      <c r="H154" s="23"/>
      <c r="I154" s="357"/>
      <c r="J154" s="23"/>
      <c r="K154" s="23"/>
      <c r="L154" s="23"/>
      <c r="M154" s="23"/>
      <c r="N154" s="23"/>
      <c r="O154" s="23"/>
      <c r="P154" s="23"/>
      <c r="Q154" s="4">
        <f t="shared" si="47"/>
        <v>0</v>
      </c>
    </row>
    <row r="155" spans="1:20" x14ac:dyDescent="0.25">
      <c r="C155" s="49"/>
      <c r="D155" s="26"/>
      <c r="E155" s="6"/>
      <c r="F155" s="6"/>
      <c r="G155" s="23"/>
      <c r="H155" s="23"/>
      <c r="I155" s="357"/>
      <c r="J155" s="23"/>
      <c r="K155" s="23"/>
      <c r="L155" s="23"/>
      <c r="M155" s="23"/>
      <c r="N155" s="23"/>
      <c r="O155" s="23"/>
      <c r="P155" s="23"/>
      <c r="Q155" s="4">
        <f t="shared" si="47"/>
        <v>0</v>
      </c>
    </row>
    <row r="156" spans="1:20" x14ac:dyDescent="0.25">
      <c r="C156" s="4"/>
      <c r="D156" s="26"/>
      <c r="E156" s="6"/>
      <c r="F156" s="6"/>
      <c r="G156" s="23"/>
      <c r="H156" s="23"/>
      <c r="I156" s="357"/>
      <c r="J156" s="23"/>
      <c r="K156" s="23"/>
      <c r="L156" s="23"/>
      <c r="M156" s="23"/>
      <c r="N156" s="23"/>
      <c r="O156" s="23"/>
      <c r="P156" s="23"/>
      <c r="Q156" s="4">
        <f t="shared" si="47"/>
        <v>0</v>
      </c>
    </row>
    <row r="157" spans="1:20" x14ac:dyDescent="0.25">
      <c r="C157" s="4"/>
      <c r="D157" s="26"/>
      <c r="E157" s="6"/>
      <c r="F157" s="6"/>
      <c r="G157" s="23"/>
      <c r="H157" s="23"/>
      <c r="I157" s="357"/>
      <c r="J157" s="23"/>
      <c r="K157" s="23"/>
      <c r="L157" s="23"/>
      <c r="M157" s="23"/>
      <c r="N157" s="23"/>
      <c r="O157" s="23"/>
      <c r="P157" s="23"/>
      <c r="Q157" s="4">
        <f t="shared" si="47"/>
        <v>0</v>
      </c>
    </row>
    <row r="158" spans="1:20" x14ac:dyDescent="0.25">
      <c r="C158" s="4"/>
      <c r="D158" s="26"/>
      <c r="E158" s="6"/>
      <c r="F158" s="6"/>
      <c r="G158" s="23"/>
      <c r="H158" s="23"/>
      <c r="I158" s="357"/>
      <c r="J158" s="23"/>
      <c r="K158" s="23"/>
      <c r="L158" s="23"/>
      <c r="M158" s="23"/>
      <c r="N158" s="23"/>
      <c r="O158" s="23"/>
      <c r="P158" s="23"/>
      <c r="Q158" s="4">
        <f t="shared" si="47"/>
        <v>0</v>
      </c>
    </row>
    <row r="159" spans="1:20" x14ac:dyDescent="0.25">
      <c r="C159" s="4"/>
      <c r="D159" s="26"/>
      <c r="E159" s="6"/>
      <c r="F159" s="6"/>
      <c r="G159" s="23"/>
      <c r="H159" s="23"/>
      <c r="I159" s="357"/>
      <c r="J159" s="23"/>
      <c r="K159" s="23"/>
      <c r="L159" s="23"/>
      <c r="M159" s="23"/>
      <c r="N159" s="23"/>
      <c r="O159" s="23"/>
      <c r="P159" s="23"/>
      <c r="Q159" s="4">
        <f t="shared" si="47"/>
        <v>0</v>
      </c>
    </row>
    <row r="160" spans="1:20" x14ac:dyDescent="0.25">
      <c r="C160" s="4"/>
      <c r="D160" s="26"/>
      <c r="E160" s="6"/>
      <c r="F160" s="6"/>
      <c r="G160" s="23"/>
      <c r="H160" s="23"/>
      <c r="I160" s="357"/>
      <c r="J160" s="23"/>
      <c r="K160" s="23"/>
      <c r="L160" s="23"/>
      <c r="M160" s="23"/>
      <c r="N160" s="23"/>
      <c r="O160" s="23"/>
      <c r="P160" s="23"/>
      <c r="Q160" s="4"/>
    </row>
    <row r="161" spans="1:20" x14ac:dyDescent="0.25">
      <c r="C161" s="9"/>
      <c r="D161" s="93" t="s">
        <v>39</v>
      </c>
      <c r="E161" s="30">
        <f t="shared" ref="E161:Q161" si="48">SUM(E148:E160)</f>
        <v>0</v>
      </c>
      <c r="F161" s="30">
        <f>SUM(F148:F160)</f>
        <v>0</v>
      </c>
      <c r="G161" s="30">
        <f t="shared" si="48"/>
        <v>121462.58333333333</v>
      </c>
      <c r="H161" s="30">
        <f t="shared" si="48"/>
        <v>121462.58333333333</v>
      </c>
      <c r="I161" s="30">
        <f t="shared" si="48"/>
        <v>121462.58333333333</v>
      </c>
      <c r="J161" s="30">
        <f t="shared" si="48"/>
        <v>121462.58333333333</v>
      </c>
      <c r="K161" s="30">
        <f t="shared" si="48"/>
        <v>121462.58333333333</v>
      </c>
      <c r="L161" s="30">
        <f t="shared" si="48"/>
        <v>121462.58333333333</v>
      </c>
      <c r="M161" s="30">
        <f t="shared" si="48"/>
        <v>121462.58333333333</v>
      </c>
      <c r="N161" s="30">
        <f t="shared" si="48"/>
        <v>121462.58333333333</v>
      </c>
      <c r="O161" s="30">
        <f t="shared" si="48"/>
        <v>121462.58333333333</v>
      </c>
      <c r="P161" s="30">
        <f t="shared" si="48"/>
        <v>121462.58333333333</v>
      </c>
      <c r="Q161" s="30">
        <f t="shared" si="48"/>
        <v>1214625.8333333333</v>
      </c>
    </row>
    <row r="162" spans="1:20" x14ac:dyDescent="0.2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20" x14ac:dyDescent="0.25">
      <c r="A163" s="31" t="s">
        <v>131</v>
      </c>
      <c r="B163" s="32"/>
      <c r="C163" s="32"/>
      <c r="D163" s="32"/>
      <c r="E163" s="625">
        <v>2024</v>
      </c>
      <c r="F163" s="626"/>
      <c r="G163" s="626"/>
      <c r="H163" s="626"/>
      <c r="I163" s="626"/>
      <c r="J163" s="626">
        <v>2025</v>
      </c>
      <c r="K163" s="626"/>
      <c r="L163" s="626"/>
      <c r="M163" s="626"/>
      <c r="N163" s="626"/>
      <c r="O163" s="626"/>
      <c r="P163" s="627"/>
      <c r="Q163" s="32"/>
      <c r="R163" s="32"/>
      <c r="S163" s="32"/>
      <c r="T163" s="32"/>
    </row>
    <row r="164" spans="1:20" x14ac:dyDescent="0.25">
      <c r="C164" s="11" t="s">
        <v>105</v>
      </c>
      <c r="D164" s="11" t="s">
        <v>106</v>
      </c>
      <c r="E164" s="11">
        <v>8</v>
      </c>
      <c r="F164" s="11">
        <v>9</v>
      </c>
      <c r="G164" s="14">
        <v>10</v>
      </c>
      <c r="H164" s="14">
        <v>11</v>
      </c>
      <c r="I164" s="14">
        <v>12</v>
      </c>
      <c r="J164" s="14">
        <v>1</v>
      </c>
      <c r="K164" s="14">
        <v>2</v>
      </c>
      <c r="L164" s="14">
        <v>3</v>
      </c>
      <c r="M164" s="14">
        <v>4</v>
      </c>
      <c r="N164" s="14">
        <v>5</v>
      </c>
      <c r="O164" s="14">
        <v>6</v>
      </c>
      <c r="P164" s="14">
        <v>7</v>
      </c>
      <c r="Q164" s="292" t="s">
        <v>147</v>
      </c>
    </row>
    <row r="165" spans="1:20" x14ac:dyDescent="0.25">
      <c r="C165" s="4"/>
      <c r="D165" s="26"/>
      <c r="E165" s="6"/>
      <c r="F165" s="6"/>
      <c r="G165" s="23"/>
      <c r="H165" s="23"/>
      <c r="I165" s="357"/>
      <c r="J165" s="23"/>
      <c r="K165" s="23"/>
      <c r="L165" s="23"/>
      <c r="M165" s="23"/>
      <c r="N165" s="23"/>
      <c r="O165" s="23"/>
      <c r="P165" s="23"/>
      <c r="Q165" s="4">
        <f>SUM(E165:P165)</f>
        <v>0</v>
      </c>
    </row>
    <row r="166" spans="1:20" x14ac:dyDescent="0.25">
      <c r="C166" s="4"/>
      <c r="D166" s="26"/>
      <c r="E166" s="6"/>
      <c r="F166" s="6"/>
      <c r="G166" s="23"/>
      <c r="H166" s="23"/>
      <c r="I166" s="357"/>
      <c r="J166" s="23"/>
      <c r="K166" s="23"/>
      <c r="L166" s="23"/>
      <c r="M166" s="23"/>
      <c r="N166" s="23"/>
      <c r="O166" s="23"/>
      <c r="P166" s="23"/>
      <c r="Q166" s="4">
        <f t="shared" ref="Q166:Q176" si="49">SUM(E166:P166)</f>
        <v>0</v>
      </c>
    </row>
    <row r="167" spans="1:20" x14ac:dyDescent="0.25">
      <c r="C167" s="4"/>
      <c r="D167" s="26"/>
      <c r="E167" s="6"/>
      <c r="F167" s="6"/>
      <c r="G167" s="23"/>
      <c r="H167" s="23"/>
      <c r="I167" s="357"/>
      <c r="J167" s="23"/>
      <c r="K167" s="23"/>
      <c r="L167" s="23"/>
      <c r="M167" s="23"/>
      <c r="N167" s="23"/>
      <c r="O167" s="23"/>
      <c r="P167" s="23"/>
      <c r="Q167" s="4">
        <f t="shared" si="49"/>
        <v>0</v>
      </c>
    </row>
    <row r="168" spans="1:20" x14ac:dyDescent="0.25">
      <c r="C168" s="4"/>
      <c r="D168" s="26"/>
      <c r="E168" s="6"/>
      <c r="F168" s="6"/>
      <c r="G168" s="23"/>
      <c r="H168" s="23"/>
      <c r="I168" s="357"/>
      <c r="J168" s="23"/>
      <c r="K168" s="23"/>
      <c r="L168" s="23"/>
      <c r="M168" s="23"/>
      <c r="N168" s="23"/>
      <c r="O168" s="23"/>
      <c r="P168" s="23"/>
      <c r="Q168" s="4">
        <f t="shared" si="49"/>
        <v>0</v>
      </c>
    </row>
    <row r="169" spans="1:20" x14ac:dyDescent="0.25">
      <c r="C169" s="4"/>
      <c r="D169" s="26"/>
      <c r="E169" s="6"/>
      <c r="F169" s="6"/>
      <c r="G169" s="23"/>
      <c r="H169" s="23"/>
      <c r="I169" s="357"/>
      <c r="J169" s="23"/>
      <c r="K169" s="23"/>
      <c r="L169" s="23"/>
      <c r="M169" s="23"/>
      <c r="N169" s="23"/>
      <c r="O169" s="23"/>
      <c r="P169" s="23"/>
      <c r="Q169" s="4">
        <f t="shared" si="49"/>
        <v>0</v>
      </c>
    </row>
    <row r="170" spans="1:20" x14ac:dyDescent="0.25">
      <c r="C170" s="4"/>
      <c r="D170" s="26"/>
      <c r="E170" s="6"/>
      <c r="F170" s="6"/>
      <c r="G170" s="23"/>
      <c r="H170" s="23"/>
      <c r="I170" s="357"/>
      <c r="J170" s="23"/>
      <c r="K170" s="23"/>
      <c r="L170" s="23"/>
      <c r="M170" s="23"/>
      <c r="N170" s="23"/>
      <c r="O170" s="23"/>
      <c r="P170" s="23"/>
      <c r="Q170" s="4">
        <f t="shared" si="49"/>
        <v>0</v>
      </c>
    </row>
    <row r="171" spans="1:20" x14ac:dyDescent="0.25">
      <c r="C171" s="4"/>
      <c r="D171" s="26"/>
      <c r="E171" s="6"/>
      <c r="F171" s="6"/>
      <c r="G171" s="23"/>
      <c r="H171" s="23"/>
      <c r="I171" s="357"/>
      <c r="J171" s="23"/>
      <c r="K171" s="23"/>
      <c r="L171" s="23"/>
      <c r="M171" s="23"/>
      <c r="N171" s="23"/>
      <c r="O171" s="23"/>
      <c r="P171" s="23"/>
      <c r="Q171" s="4">
        <f t="shared" si="49"/>
        <v>0</v>
      </c>
    </row>
    <row r="172" spans="1:20" x14ac:dyDescent="0.25">
      <c r="C172" s="49"/>
      <c r="D172" s="26"/>
      <c r="E172" s="6"/>
      <c r="F172" s="6"/>
      <c r="G172" s="23"/>
      <c r="H172" s="23"/>
      <c r="I172" s="357"/>
      <c r="J172" s="23"/>
      <c r="K172" s="23"/>
      <c r="L172" s="23"/>
      <c r="M172" s="23"/>
      <c r="N172" s="23"/>
      <c r="O172" s="23"/>
      <c r="P172" s="23"/>
      <c r="Q172" s="4">
        <f t="shared" si="49"/>
        <v>0</v>
      </c>
    </row>
    <row r="173" spans="1:20" x14ac:dyDescent="0.25">
      <c r="C173" s="4"/>
      <c r="D173" s="26"/>
      <c r="E173" s="6"/>
      <c r="F173" s="6"/>
      <c r="G173" s="23"/>
      <c r="H173" s="23"/>
      <c r="I173" s="357"/>
      <c r="J173" s="23"/>
      <c r="K173" s="23"/>
      <c r="L173" s="23"/>
      <c r="M173" s="23"/>
      <c r="N173" s="23"/>
      <c r="O173" s="23"/>
      <c r="P173" s="23"/>
      <c r="Q173" s="4">
        <f t="shared" si="49"/>
        <v>0</v>
      </c>
    </row>
    <row r="174" spans="1:20" x14ac:dyDescent="0.25">
      <c r="C174" s="4"/>
      <c r="D174" s="26"/>
      <c r="E174" s="6"/>
      <c r="F174" s="6"/>
      <c r="G174" s="23"/>
      <c r="H174" s="23"/>
      <c r="I174" s="357"/>
      <c r="J174" s="23"/>
      <c r="K174" s="23"/>
      <c r="L174" s="23"/>
      <c r="M174" s="23"/>
      <c r="N174" s="23"/>
      <c r="O174" s="23"/>
      <c r="P174" s="23"/>
      <c r="Q174" s="4">
        <f t="shared" si="49"/>
        <v>0</v>
      </c>
    </row>
    <row r="175" spans="1:20" x14ac:dyDescent="0.25">
      <c r="C175" s="4"/>
      <c r="D175" s="26"/>
      <c r="E175" s="6"/>
      <c r="F175" s="6"/>
      <c r="G175" s="23"/>
      <c r="H175" s="23"/>
      <c r="I175" s="357"/>
      <c r="J175" s="23"/>
      <c r="K175" s="23"/>
      <c r="L175" s="23"/>
      <c r="M175" s="23"/>
      <c r="N175" s="23"/>
      <c r="O175" s="23"/>
      <c r="P175" s="23"/>
      <c r="Q175" s="4">
        <f t="shared" si="49"/>
        <v>0</v>
      </c>
    </row>
    <row r="176" spans="1:20" x14ac:dyDescent="0.25">
      <c r="C176" s="4"/>
      <c r="D176" s="26"/>
      <c r="E176" s="6"/>
      <c r="F176" s="6"/>
      <c r="G176" s="23"/>
      <c r="H176" s="23"/>
      <c r="I176" s="357"/>
      <c r="J176" s="23"/>
      <c r="K176" s="23"/>
      <c r="L176" s="23"/>
      <c r="M176" s="23"/>
      <c r="N176" s="23"/>
      <c r="O176" s="23"/>
      <c r="P176" s="23"/>
      <c r="Q176" s="4">
        <f t="shared" si="49"/>
        <v>0</v>
      </c>
    </row>
    <row r="177" spans="3:17" x14ac:dyDescent="0.25">
      <c r="C177" s="4"/>
      <c r="D177" s="26"/>
      <c r="E177" s="6"/>
      <c r="F177" s="6"/>
      <c r="G177" s="23"/>
      <c r="H177" s="23"/>
      <c r="I177" s="357"/>
      <c r="J177" s="23"/>
      <c r="K177" s="23"/>
      <c r="L177" s="23"/>
      <c r="M177" s="23"/>
      <c r="N177" s="23"/>
      <c r="O177" s="23"/>
      <c r="P177" s="23"/>
      <c r="Q177" s="4"/>
    </row>
    <row r="178" spans="3:17" x14ac:dyDescent="0.25">
      <c r="C178" s="9"/>
      <c r="D178" s="93" t="s">
        <v>39</v>
      </c>
      <c r="E178" s="30">
        <f t="shared" ref="E178" si="50">SUM(E165:E177)</f>
        <v>0</v>
      </c>
      <c r="F178" s="30">
        <f>SUM(F165:F177)</f>
        <v>0</v>
      </c>
      <c r="G178" s="30">
        <f t="shared" ref="G178:Q178" si="51">SUM(G165:G177)</f>
        <v>0</v>
      </c>
      <c r="H178" s="30">
        <f t="shared" si="51"/>
        <v>0</v>
      </c>
      <c r="I178" s="30">
        <f t="shared" si="51"/>
        <v>0</v>
      </c>
      <c r="J178" s="30">
        <f t="shared" si="51"/>
        <v>0</v>
      </c>
      <c r="K178" s="30">
        <f t="shared" si="51"/>
        <v>0</v>
      </c>
      <c r="L178" s="30">
        <f t="shared" si="51"/>
        <v>0</v>
      </c>
      <c r="M178" s="30">
        <f t="shared" si="51"/>
        <v>0</v>
      </c>
      <c r="N178" s="30">
        <f t="shared" si="51"/>
        <v>0</v>
      </c>
      <c r="O178" s="30">
        <f t="shared" si="51"/>
        <v>0</v>
      </c>
      <c r="P178" s="30">
        <f t="shared" si="51"/>
        <v>0</v>
      </c>
      <c r="Q178" s="30">
        <f t="shared" si="51"/>
        <v>0</v>
      </c>
    </row>
    <row r="180" spans="3:17" x14ac:dyDescent="0.25">
      <c r="E180" s="25"/>
    </row>
    <row r="181" spans="3:17" x14ac:dyDescent="0.25">
      <c r="E181" s="25"/>
    </row>
  </sheetData>
  <mergeCells count="16">
    <mergeCell ref="E6:Q6"/>
    <mergeCell ref="E7:I7"/>
    <mergeCell ref="J7:P7"/>
    <mergeCell ref="E41:Q41"/>
    <mergeCell ref="E42:I42"/>
    <mergeCell ref="J42:P42"/>
    <mergeCell ref="E146:I146"/>
    <mergeCell ref="J146:P146"/>
    <mergeCell ref="E163:I163"/>
    <mergeCell ref="J163:P163"/>
    <mergeCell ref="E76:Q76"/>
    <mergeCell ref="E77:I77"/>
    <mergeCell ref="J77:P77"/>
    <mergeCell ref="E111:Q111"/>
    <mergeCell ref="E112:I112"/>
    <mergeCell ref="J112:P112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115E-C8C6-42A5-B2A2-AC3C7B1BD242}">
  <dimension ref="A2:T181"/>
  <sheetViews>
    <sheetView workbookViewId="0">
      <selection activeCell="C5" sqref="C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5</v>
      </c>
    </row>
    <row r="3" spans="1:20" x14ac:dyDescent="0.25">
      <c r="A3" s="9" t="s">
        <v>83</v>
      </c>
      <c r="B3" t="s">
        <v>148</v>
      </c>
    </row>
    <row r="4" spans="1:20" x14ac:dyDescent="0.25">
      <c r="A4" s="9" t="s">
        <v>85</v>
      </c>
      <c r="B4" s="25">
        <v>399999.96</v>
      </c>
      <c r="C4" s="25">
        <f>B4/12</f>
        <v>33333.33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>
        <v>2025</v>
      </c>
      <c r="K7" s="626"/>
      <c r="L7" s="626"/>
      <c r="M7" s="626"/>
      <c r="N7" s="626"/>
      <c r="O7" s="626"/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8</v>
      </c>
      <c r="F8" s="11">
        <v>9</v>
      </c>
      <c r="G8" s="14">
        <v>10</v>
      </c>
      <c r="H8" s="14">
        <v>11</v>
      </c>
      <c r="I8" s="14">
        <v>12</v>
      </c>
      <c r="J8" s="14">
        <v>1</v>
      </c>
      <c r="K8" s="14">
        <v>2</v>
      </c>
      <c r="L8" s="14">
        <v>3</v>
      </c>
      <c r="M8" s="14">
        <v>4</v>
      </c>
      <c r="N8" s="14">
        <v>5</v>
      </c>
      <c r="O8" s="14">
        <v>6</v>
      </c>
      <c r="P8" s="14">
        <v>7</v>
      </c>
      <c r="Q8" s="11">
        <v>8</v>
      </c>
      <c r="R8" s="11" t="s">
        <v>93</v>
      </c>
      <c r="S8" s="11" t="s">
        <v>94</v>
      </c>
      <c r="T8" s="11" t="s">
        <v>95</v>
      </c>
    </row>
    <row r="9" spans="1:20" x14ac:dyDescent="0.25">
      <c r="A9" s="4"/>
      <c r="B9" s="4"/>
      <c r="C9" s="4"/>
      <c r="D9" s="120"/>
      <c r="E9" s="4"/>
      <c r="F9" s="4"/>
      <c r="G9" s="13"/>
      <c r="H9" s="13"/>
      <c r="I9" s="13"/>
      <c r="J9" s="13"/>
      <c r="K9" s="13"/>
      <c r="L9" s="13"/>
      <c r="M9" s="13"/>
      <c r="N9" s="13"/>
      <c r="O9" s="13"/>
      <c r="P9" s="13"/>
      <c r="Q9" s="4"/>
      <c r="R9" s="4">
        <f>SUM(E9:I9)</f>
        <v>0</v>
      </c>
      <c r="S9" s="6">
        <f>Q9*D9</f>
        <v>0</v>
      </c>
      <c r="T9" s="6">
        <f>SUM(R9*D9)</f>
        <v>0</v>
      </c>
    </row>
    <row r="10" spans="1:20" x14ac:dyDescent="0.25">
      <c r="A10" s="4"/>
      <c r="B10" s="4"/>
      <c r="C10" s="4"/>
      <c r="D10" s="120"/>
      <c r="E10" s="4"/>
      <c r="F10" s="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4"/>
      <c r="R10" s="4">
        <f>SUM(E10:J10)</f>
        <v>0</v>
      </c>
      <c r="S10" s="6">
        <f>Q10*D10</f>
        <v>0</v>
      </c>
      <c r="T10" s="6">
        <f>SUM(R10*D10)</f>
        <v>0</v>
      </c>
    </row>
    <row r="11" spans="1:20" x14ac:dyDescent="0.25">
      <c r="A11" s="4"/>
      <c r="B11" s="4"/>
      <c r="C11" s="4"/>
      <c r="D11" s="120"/>
      <c r="E11" s="4"/>
      <c r="F11" s="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4"/>
      <c r="R11" s="4">
        <f>SUM(E11:I11)</f>
        <v>0</v>
      </c>
      <c r="S11" s="6">
        <f>Q11*D11</f>
        <v>0</v>
      </c>
      <c r="T11" s="6">
        <f>SUM(R11*D11)</f>
        <v>0</v>
      </c>
    </row>
    <row r="12" spans="1:20" x14ac:dyDescent="0.25">
      <c r="A12" s="4"/>
      <c r="B12" s="4"/>
      <c r="C12" s="4"/>
      <c r="D12" s="120"/>
      <c r="E12" s="4"/>
      <c r="F12" s="4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4"/>
      <c r="R12" s="4">
        <f>SUM(E12:I12)</f>
        <v>0</v>
      </c>
      <c r="S12" s="6">
        <f>Q12*D12</f>
        <v>0</v>
      </c>
      <c r="T12" s="6">
        <f>SUM(R12*D12)</f>
        <v>0</v>
      </c>
    </row>
    <row r="13" spans="1:20" x14ac:dyDescent="0.25">
      <c r="A13" s="4"/>
      <c r="B13" s="4"/>
      <c r="C13" s="4"/>
      <c r="D13" s="6"/>
      <c r="E13" s="4"/>
      <c r="F13" s="4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4"/>
      <c r="R13" s="4"/>
      <c r="S13" s="6"/>
      <c r="T13" s="6"/>
    </row>
    <row r="14" spans="1:20" x14ac:dyDescent="0.25">
      <c r="A14" s="4"/>
      <c r="B14" s="4"/>
      <c r="C14" s="4"/>
      <c r="D14" s="6"/>
      <c r="E14" s="4"/>
      <c r="F14" s="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4"/>
      <c r="R14" s="4"/>
      <c r="S14" s="6"/>
      <c r="T14" s="6"/>
    </row>
    <row r="15" spans="1:20" x14ac:dyDescent="0.25">
      <c r="A15" s="4"/>
      <c r="B15" s="4"/>
      <c r="C15" s="4"/>
      <c r="D15" s="6"/>
      <c r="E15" s="4"/>
      <c r="F15" s="4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4"/>
      <c r="R15" s="4"/>
      <c r="S15" s="6"/>
      <c r="T15" s="6"/>
    </row>
    <row r="16" spans="1:20" x14ac:dyDescent="0.25">
      <c r="A16" s="4"/>
      <c r="B16" s="4"/>
      <c r="C16" s="4"/>
      <c r="D16" s="6"/>
      <c r="E16" s="4"/>
      <c r="F16" s="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4"/>
      <c r="R16" s="4"/>
      <c r="S16" s="6"/>
      <c r="T16" s="6"/>
    </row>
    <row r="17" spans="1:20" x14ac:dyDescent="0.25">
      <c r="A17" s="4"/>
      <c r="B17" s="4"/>
      <c r="C17" s="4"/>
      <c r="D17" s="6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/>
      <c r="B18" s="4"/>
      <c r="C18" s="4"/>
      <c r="D18" s="6"/>
      <c r="E18" s="4"/>
      <c r="F18" s="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4"/>
      <c r="F19" s="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4"/>
      <c r="F20" s="4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4"/>
      <c r="F21" s="4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4"/>
      <c r="F22" s="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4"/>
      <c r="F23" s="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4"/>
      <c r="F24" s="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4"/>
      <c r="F25" s="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4"/>
      <c r="F26" s="4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4"/>
      <c r="F27" s="4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4"/>
      <c r="F28" s="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4"/>
      <c r="F29" s="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4"/>
      <c r="F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4"/>
      <c r="F31" s="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4"/>
      <c r="F32" s="4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4"/>
      <c r="F33" s="4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4"/>
      <c r="F34" s="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4"/>
      <c r="F35" s="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4"/>
      <c r="F36" s="4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4"/>
      <c r="F37" s="4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4"/>
      <c r="F38" s="4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0</v>
      </c>
      <c r="F39" s="28">
        <f t="shared" si="3"/>
        <v>0</v>
      </c>
      <c r="G39" s="28">
        <f t="shared" si="3"/>
        <v>0</v>
      </c>
      <c r="H39" s="28">
        <f t="shared" si="3"/>
        <v>0</v>
      </c>
      <c r="I39" s="28">
        <f t="shared" si="3"/>
        <v>0</v>
      </c>
      <c r="J39" s="28">
        <f t="shared" si="3"/>
        <v>0</v>
      </c>
      <c r="K39" s="28">
        <f t="shared" si="3"/>
        <v>0</v>
      </c>
      <c r="L39" s="28">
        <f t="shared" si="3"/>
        <v>0</v>
      </c>
      <c r="M39" s="28">
        <f t="shared" si="3"/>
        <v>0</v>
      </c>
      <c r="N39" s="28">
        <f t="shared" si="3"/>
        <v>0</v>
      </c>
      <c r="O39" s="28">
        <f t="shared" si="3"/>
        <v>0</v>
      </c>
      <c r="P39" s="28">
        <f t="shared" si="3"/>
        <v>0</v>
      </c>
      <c r="Q39" s="28">
        <f t="shared" si="3"/>
        <v>0</v>
      </c>
      <c r="R39" s="28">
        <f t="shared" si="3"/>
        <v>0</v>
      </c>
      <c r="S39" s="8">
        <f t="shared" si="3"/>
        <v>0</v>
      </c>
      <c r="T39" s="8">
        <f t="shared" si="3"/>
        <v>0</v>
      </c>
    </row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>
        <v>2025</v>
      </c>
      <c r="K42" s="626"/>
      <c r="L42" s="626"/>
      <c r="M42" s="626"/>
      <c r="N42" s="626"/>
      <c r="O42" s="626"/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8</v>
      </c>
      <c r="F43" s="11">
        <v>9</v>
      </c>
      <c r="G43" s="14">
        <v>10</v>
      </c>
      <c r="H43" s="14">
        <v>11</v>
      </c>
      <c r="I43" s="14">
        <v>12</v>
      </c>
      <c r="J43" s="14">
        <v>1</v>
      </c>
      <c r="K43" s="14">
        <v>2</v>
      </c>
      <c r="L43" s="14">
        <v>3</v>
      </c>
      <c r="M43" s="14">
        <v>4</v>
      </c>
      <c r="N43" s="14">
        <v>5</v>
      </c>
      <c r="O43" s="14">
        <v>6</v>
      </c>
      <c r="P43" s="14">
        <v>7</v>
      </c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s="4">
        <f>A9</f>
        <v>0</v>
      </c>
      <c r="B44" s="4">
        <f t="shared" ref="B44:C44" si="4">B9</f>
        <v>0</v>
      </c>
      <c r="C44" s="4">
        <f t="shared" si="4"/>
        <v>0</v>
      </c>
      <c r="D44" s="6">
        <f>D9</f>
        <v>0</v>
      </c>
      <c r="E44" s="4"/>
      <c r="F44" s="4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4"/>
      <c r="R44" s="4">
        <f>SUM(E44:I44)</f>
        <v>0</v>
      </c>
      <c r="S44" s="6">
        <f>Q44*D44</f>
        <v>0</v>
      </c>
      <c r="T44" s="6">
        <f>SUM(R44*D44)</f>
        <v>0</v>
      </c>
    </row>
    <row r="45" spans="1:20" x14ac:dyDescent="0.25">
      <c r="A45" s="4">
        <f t="shared" ref="A45:D58" si="5">A10</f>
        <v>0</v>
      </c>
      <c r="B45" s="4">
        <f t="shared" si="5"/>
        <v>0</v>
      </c>
      <c r="C45" s="4">
        <f t="shared" si="5"/>
        <v>0</v>
      </c>
      <c r="D45" s="6">
        <f t="shared" si="5"/>
        <v>0</v>
      </c>
      <c r="E45" s="4"/>
      <c r="F45" s="4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4"/>
      <c r="R45" s="4">
        <f>SUM(E45:I45)</f>
        <v>0</v>
      </c>
      <c r="S45" s="6">
        <f>Q45*D45</f>
        <v>0</v>
      </c>
      <c r="T45" s="6">
        <f>SUM(R45*D45)</f>
        <v>0</v>
      </c>
    </row>
    <row r="46" spans="1:20" x14ac:dyDescent="0.25">
      <c r="A46" s="4">
        <f t="shared" si="5"/>
        <v>0</v>
      </c>
      <c r="B46" s="4">
        <f t="shared" si="5"/>
        <v>0</v>
      </c>
      <c r="C46" s="4">
        <f t="shared" si="5"/>
        <v>0</v>
      </c>
      <c r="D46" s="6">
        <f t="shared" si="5"/>
        <v>0</v>
      </c>
      <c r="E46" s="4"/>
      <c r="F46" s="4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4"/>
      <c r="R46" s="4">
        <f>SUM(E46:I46)</f>
        <v>0</v>
      </c>
      <c r="S46" s="6">
        <f>Q46*D46</f>
        <v>0</v>
      </c>
      <c r="T46" s="6">
        <f>SUM(R46*D46)</f>
        <v>0</v>
      </c>
    </row>
    <row r="47" spans="1:20" x14ac:dyDescent="0.25">
      <c r="A47" s="4">
        <f t="shared" si="5"/>
        <v>0</v>
      </c>
      <c r="B47" s="4">
        <f t="shared" si="5"/>
        <v>0</v>
      </c>
      <c r="C47" s="4">
        <f t="shared" si="5"/>
        <v>0</v>
      </c>
      <c r="D47" s="6">
        <f t="shared" si="5"/>
        <v>0</v>
      </c>
      <c r="E47" s="4"/>
      <c r="F47" s="4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4"/>
      <c r="R47" s="4">
        <f>SUM(E47:I47)</f>
        <v>0</v>
      </c>
      <c r="S47" s="6">
        <f>Q47*D47</f>
        <v>0</v>
      </c>
      <c r="T47" s="6">
        <f>SUM(R47*D47)</f>
        <v>0</v>
      </c>
    </row>
    <row r="48" spans="1:20" x14ac:dyDescent="0.25">
      <c r="A48" s="4">
        <f t="shared" si="5"/>
        <v>0</v>
      </c>
      <c r="B48" s="4">
        <f t="shared" si="5"/>
        <v>0</v>
      </c>
      <c r="C48" s="4">
        <f t="shared" si="5"/>
        <v>0</v>
      </c>
      <c r="D48" s="6">
        <f t="shared" si="5"/>
        <v>0</v>
      </c>
      <c r="E48" s="4"/>
      <c r="F48" s="4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4"/>
      <c r="R48" s="4"/>
      <c r="S48" s="6"/>
      <c r="T48" s="6"/>
    </row>
    <row r="49" spans="1:20" x14ac:dyDescent="0.25">
      <c r="A49" s="4">
        <f t="shared" si="5"/>
        <v>0</v>
      </c>
      <c r="B49" s="4">
        <f t="shared" si="5"/>
        <v>0</v>
      </c>
      <c r="C49" s="4">
        <f t="shared" si="5"/>
        <v>0</v>
      </c>
      <c r="D49" s="6">
        <f t="shared" si="5"/>
        <v>0</v>
      </c>
      <c r="E49" s="4"/>
      <c r="F49" s="4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4"/>
      <c r="R49" s="4"/>
      <c r="S49" s="6"/>
      <c r="T49" s="6"/>
    </row>
    <row r="50" spans="1:20" x14ac:dyDescent="0.25">
      <c r="A50" s="4">
        <f t="shared" si="5"/>
        <v>0</v>
      </c>
      <c r="B50" s="4">
        <f t="shared" si="5"/>
        <v>0</v>
      </c>
      <c r="C50" s="4">
        <f t="shared" si="5"/>
        <v>0</v>
      </c>
      <c r="D50" s="6">
        <f t="shared" si="5"/>
        <v>0</v>
      </c>
      <c r="E50" s="4"/>
      <c r="F50" s="4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4"/>
      <c r="R50" s="4"/>
      <c r="S50" s="6"/>
      <c r="T50" s="6"/>
    </row>
    <row r="51" spans="1:20" x14ac:dyDescent="0.25">
      <c r="A51" s="4">
        <f t="shared" si="5"/>
        <v>0</v>
      </c>
      <c r="B51" s="4">
        <f t="shared" si="5"/>
        <v>0</v>
      </c>
      <c r="C51" s="4">
        <f t="shared" si="5"/>
        <v>0</v>
      </c>
      <c r="D51" s="6">
        <f t="shared" si="5"/>
        <v>0</v>
      </c>
      <c r="E51" s="4"/>
      <c r="F51" s="4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4"/>
      <c r="R51" s="4"/>
      <c r="S51" s="6"/>
      <c r="T51" s="6"/>
    </row>
    <row r="52" spans="1:20" x14ac:dyDescent="0.25">
      <c r="A52" s="4">
        <f t="shared" si="5"/>
        <v>0</v>
      </c>
      <c r="B52" s="4">
        <f t="shared" si="5"/>
        <v>0</v>
      </c>
      <c r="C52" s="4">
        <f t="shared" si="5"/>
        <v>0</v>
      </c>
      <c r="D52" s="6">
        <f t="shared" si="5"/>
        <v>0</v>
      </c>
      <c r="E52" s="4"/>
      <c r="F52" s="4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4"/>
      <c r="R52" s="4">
        <f t="shared" ref="R52:R73" si="6">SUM(E52:I52)</f>
        <v>0</v>
      </c>
      <c r="S52" s="6">
        <f t="shared" ref="S52:S73" si="7">Q52*D52</f>
        <v>0</v>
      </c>
      <c r="T52" s="6">
        <f t="shared" ref="T52:T73" si="8">SUM(R52*D52)</f>
        <v>0</v>
      </c>
    </row>
    <row r="53" spans="1:20" x14ac:dyDescent="0.25">
      <c r="A53" s="4">
        <f t="shared" si="5"/>
        <v>0</v>
      </c>
      <c r="B53" s="4">
        <f t="shared" si="5"/>
        <v>0</v>
      </c>
      <c r="C53" s="4">
        <f t="shared" si="5"/>
        <v>0</v>
      </c>
      <c r="D53" s="6">
        <f t="shared" si="5"/>
        <v>0</v>
      </c>
      <c r="E53" s="4"/>
      <c r="F53" s="4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4"/>
      <c r="R53" s="4">
        <f t="shared" si="6"/>
        <v>0</v>
      </c>
      <c r="S53" s="6">
        <f t="shared" si="7"/>
        <v>0</v>
      </c>
      <c r="T53" s="6">
        <f t="shared" si="8"/>
        <v>0</v>
      </c>
    </row>
    <row r="54" spans="1:20" x14ac:dyDescent="0.25">
      <c r="A54" s="4">
        <f t="shared" si="5"/>
        <v>0</v>
      </c>
      <c r="B54" s="4">
        <f t="shared" si="5"/>
        <v>0</v>
      </c>
      <c r="C54" s="4">
        <f t="shared" si="5"/>
        <v>0</v>
      </c>
      <c r="D54" s="6">
        <f t="shared" si="5"/>
        <v>0</v>
      </c>
      <c r="E54" s="4"/>
      <c r="F54" s="4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4"/>
      <c r="R54" s="4">
        <f t="shared" si="6"/>
        <v>0</v>
      </c>
      <c r="S54" s="6">
        <f t="shared" si="7"/>
        <v>0</v>
      </c>
      <c r="T54" s="6">
        <f t="shared" si="8"/>
        <v>0</v>
      </c>
    </row>
    <row r="55" spans="1:20" x14ac:dyDescent="0.25">
      <c r="A55" s="4">
        <f t="shared" si="5"/>
        <v>0</v>
      </c>
      <c r="B55" s="4">
        <f t="shared" si="5"/>
        <v>0</v>
      </c>
      <c r="C55" s="4">
        <f t="shared" si="5"/>
        <v>0</v>
      </c>
      <c r="D55" s="6">
        <f t="shared" si="5"/>
        <v>0</v>
      </c>
      <c r="E55" s="4"/>
      <c r="F55" s="4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4"/>
      <c r="R55" s="4">
        <f t="shared" si="6"/>
        <v>0</v>
      </c>
      <c r="S55" s="6">
        <f t="shared" si="7"/>
        <v>0</v>
      </c>
      <c r="T55" s="6">
        <f t="shared" si="8"/>
        <v>0</v>
      </c>
    </row>
    <row r="56" spans="1:20" x14ac:dyDescent="0.25">
      <c r="A56" s="4">
        <f t="shared" si="5"/>
        <v>0</v>
      </c>
      <c r="B56" s="4">
        <f t="shared" si="5"/>
        <v>0</v>
      </c>
      <c r="C56" s="4">
        <f t="shared" si="5"/>
        <v>0</v>
      </c>
      <c r="D56" s="6">
        <f t="shared" si="5"/>
        <v>0</v>
      </c>
      <c r="E56" s="4"/>
      <c r="F56" s="4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4"/>
      <c r="R56" s="4">
        <f t="shared" si="6"/>
        <v>0</v>
      </c>
      <c r="S56" s="6">
        <f t="shared" si="7"/>
        <v>0</v>
      </c>
      <c r="T56" s="6">
        <f t="shared" si="8"/>
        <v>0</v>
      </c>
    </row>
    <row r="57" spans="1:20" x14ac:dyDescent="0.25">
      <c r="A57" s="4">
        <f t="shared" si="5"/>
        <v>0</v>
      </c>
      <c r="B57" s="4">
        <f t="shared" si="5"/>
        <v>0</v>
      </c>
      <c r="C57" s="4">
        <f t="shared" si="5"/>
        <v>0</v>
      </c>
      <c r="D57" s="6">
        <f t="shared" si="5"/>
        <v>0</v>
      </c>
      <c r="E57" s="4"/>
      <c r="F57" s="4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4"/>
      <c r="R57" s="4">
        <f t="shared" si="6"/>
        <v>0</v>
      </c>
      <c r="S57" s="6">
        <f t="shared" si="7"/>
        <v>0</v>
      </c>
      <c r="T57" s="6">
        <f t="shared" si="8"/>
        <v>0</v>
      </c>
    </row>
    <row r="58" spans="1:20" x14ac:dyDescent="0.25">
      <c r="A58" s="4">
        <f t="shared" si="5"/>
        <v>0</v>
      </c>
      <c r="B58" s="4">
        <f t="shared" si="5"/>
        <v>0</v>
      </c>
      <c r="C58" s="4">
        <f t="shared" si="5"/>
        <v>0</v>
      </c>
      <c r="D58" s="6">
        <f t="shared" si="5"/>
        <v>0</v>
      </c>
      <c r="E58" s="4"/>
      <c r="F58" s="4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4"/>
      <c r="R58" s="4">
        <f t="shared" si="6"/>
        <v>0</v>
      </c>
      <c r="S58" s="6">
        <f t="shared" si="7"/>
        <v>0</v>
      </c>
      <c r="T58" s="6">
        <f t="shared" si="8"/>
        <v>0</v>
      </c>
    </row>
    <row r="59" spans="1:20" x14ac:dyDescent="0.25">
      <c r="A59" s="4"/>
      <c r="B59" s="4"/>
      <c r="C59" s="4"/>
      <c r="D59" s="6"/>
      <c r="E59" s="4"/>
      <c r="F59" s="4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4"/>
      <c r="R59" s="4">
        <f t="shared" si="6"/>
        <v>0</v>
      </c>
      <c r="S59" s="6">
        <f t="shared" si="7"/>
        <v>0</v>
      </c>
      <c r="T59" s="6">
        <f t="shared" si="8"/>
        <v>0</v>
      </c>
    </row>
    <row r="60" spans="1:20" x14ac:dyDescent="0.25">
      <c r="A60" s="4"/>
      <c r="B60" s="4"/>
      <c r="C60" s="4"/>
      <c r="D60" s="6"/>
      <c r="E60" s="4"/>
      <c r="F60" s="4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4"/>
      <c r="R60" s="4">
        <f t="shared" si="6"/>
        <v>0</v>
      </c>
      <c r="S60" s="6">
        <f t="shared" si="7"/>
        <v>0</v>
      </c>
      <c r="T60" s="6">
        <f t="shared" si="8"/>
        <v>0</v>
      </c>
    </row>
    <row r="61" spans="1:20" x14ac:dyDescent="0.25">
      <c r="A61" s="4"/>
      <c r="B61" s="4"/>
      <c r="C61" s="4"/>
      <c r="D61" s="6"/>
      <c r="E61" s="4"/>
      <c r="F61" s="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4"/>
      <c r="R61" s="4">
        <f t="shared" si="6"/>
        <v>0</v>
      </c>
      <c r="S61" s="6">
        <f t="shared" si="7"/>
        <v>0</v>
      </c>
      <c r="T61" s="6">
        <f t="shared" si="8"/>
        <v>0</v>
      </c>
    </row>
    <row r="62" spans="1:20" x14ac:dyDescent="0.25">
      <c r="A62" s="4"/>
      <c r="B62" s="4"/>
      <c r="C62" s="4"/>
      <c r="D62" s="6"/>
      <c r="E62" s="4"/>
      <c r="F62" s="4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4"/>
      <c r="R62" s="4">
        <f t="shared" si="6"/>
        <v>0</v>
      </c>
      <c r="S62" s="6">
        <f t="shared" si="7"/>
        <v>0</v>
      </c>
      <c r="T62" s="6">
        <f t="shared" si="8"/>
        <v>0</v>
      </c>
    </row>
    <row r="63" spans="1:20" x14ac:dyDescent="0.25">
      <c r="A63" s="4"/>
      <c r="B63" s="4"/>
      <c r="C63" s="4"/>
      <c r="D63" s="6"/>
      <c r="E63" s="4"/>
      <c r="F63" s="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4"/>
      <c r="R63" s="4">
        <f t="shared" si="6"/>
        <v>0</v>
      </c>
      <c r="S63" s="6">
        <f t="shared" si="7"/>
        <v>0</v>
      </c>
      <c r="T63" s="6">
        <f t="shared" si="8"/>
        <v>0</v>
      </c>
    </row>
    <row r="64" spans="1:20" x14ac:dyDescent="0.25">
      <c r="A64" s="4"/>
      <c r="B64" s="4"/>
      <c r="C64" s="4"/>
      <c r="D64" s="6"/>
      <c r="E64" s="4"/>
      <c r="F64" s="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4"/>
      <c r="R64" s="4">
        <f t="shared" si="6"/>
        <v>0</v>
      </c>
      <c r="S64" s="6">
        <f t="shared" si="7"/>
        <v>0</v>
      </c>
      <c r="T64" s="6">
        <f t="shared" si="8"/>
        <v>0</v>
      </c>
    </row>
    <row r="65" spans="1:20" x14ac:dyDescent="0.25">
      <c r="A65" s="4"/>
      <c r="B65" s="4"/>
      <c r="C65" s="4"/>
      <c r="D65" s="6"/>
      <c r="E65" s="4"/>
      <c r="F65" s="4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4"/>
      <c r="R65" s="4">
        <f t="shared" si="6"/>
        <v>0</v>
      </c>
      <c r="S65" s="6">
        <f t="shared" si="7"/>
        <v>0</v>
      </c>
      <c r="T65" s="6">
        <f t="shared" si="8"/>
        <v>0</v>
      </c>
    </row>
    <row r="66" spans="1:20" x14ac:dyDescent="0.25">
      <c r="A66" s="4"/>
      <c r="B66" s="4"/>
      <c r="C66" s="4"/>
      <c r="D66" s="6"/>
      <c r="E66" s="4"/>
      <c r="F66" s="4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4"/>
      <c r="R66" s="4">
        <f t="shared" si="6"/>
        <v>0</v>
      </c>
      <c r="S66" s="6">
        <f t="shared" si="7"/>
        <v>0</v>
      </c>
      <c r="T66" s="6">
        <f t="shared" si="8"/>
        <v>0</v>
      </c>
    </row>
    <row r="67" spans="1:20" x14ac:dyDescent="0.25">
      <c r="A67" s="4"/>
      <c r="B67" s="4"/>
      <c r="C67" s="4"/>
      <c r="D67" s="6"/>
      <c r="E67" s="4"/>
      <c r="F67" s="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4"/>
      <c r="R67" s="4">
        <f t="shared" si="6"/>
        <v>0</v>
      </c>
      <c r="S67" s="6">
        <f t="shared" si="7"/>
        <v>0</v>
      </c>
      <c r="T67" s="6">
        <f t="shared" si="8"/>
        <v>0</v>
      </c>
    </row>
    <row r="68" spans="1:20" x14ac:dyDescent="0.25">
      <c r="A68" s="4"/>
      <c r="B68" s="4"/>
      <c r="C68" s="4"/>
      <c r="D68" s="6"/>
      <c r="E68" s="4"/>
      <c r="F68" s="4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4"/>
      <c r="R68" s="4">
        <f t="shared" si="6"/>
        <v>0</v>
      </c>
      <c r="S68" s="6">
        <f t="shared" si="7"/>
        <v>0</v>
      </c>
      <c r="T68" s="6">
        <f t="shared" si="8"/>
        <v>0</v>
      </c>
    </row>
    <row r="69" spans="1:20" x14ac:dyDescent="0.25">
      <c r="A69" s="4"/>
      <c r="B69" s="4"/>
      <c r="C69" s="4"/>
      <c r="D69" s="6"/>
      <c r="E69" s="4"/>
      <c r="F69" s="4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4"/>
      <c r="R69" s="4">
        <f t="shared" si="6"/>
        <v>0</v>
      </c>
      <c r="S69" s="6">
        <f t="shared" si="7"/>
        <v>0</v>
      </c>
      <c r="T69" s="6">
        <f t="shared" si="8"/>
        <v>0</v>
      </c>
    </row>
    <row r="70" spans="1:20" x14ac:dyDescent="0.25">
      <c r="A70" s="4"/>
      <c r="B70" s="4"/>
      <c r="C70" s="4"/>
      <c r="D70" s="6"/>
      <c r="E70" s="4"/>
      <c r="F70" s="4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4"/>
      <c r="R70" s="4">
        <f t="shared" si="6"/>
        <v>0</v>
      </c>
      <c r="S70" s="6">
        <f t="shared" si="7"/>
        <v>0</v>
      </c>
      <c r="T70" s="6">
        <f t="shared" si="8"/>
        <v>0</v>
      </c>
    </row>
    <row r="71" spans="1:20" x14ac:dyDescent="0.25">
      <c r="A71" s="4"/>
      <c r="B71" s="4"/>
      <c r="C71" s="4"/>
      <c r="D71" s="6"/>
      <c r="E71" s="4"/>
      <c r="F71" s="4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4"/>
      <c r="R71" s="4">
        <f t="shared" si="6"/>
        <v>0</v>
      </c>
      <c r="S71" s="6">
        <f t="shared" si="7"/>
        <v>0</v>
      </c>
      <c r="T71" s="6">
        <f t="shared" si="8"/>
        <v>0</v>
      </c>
    </row>
    <row r="72" spans="1:20" x14ac:dyDescent="0.25">
      <c r="A72" s="4"/>
      <c r="B72" s="4"/>
      <c r="C72" s="4"/>
      <c r="D72" s="6"/>
      <c r="E72" s="4"/>
      <c r="F72" s="4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4"/>
      <c r="R72" s="4">
        <f t="shared" si="6"/>
        <v>0</v>
      </c>
      <c r="S72" s="6">
        <f t="shared" si="7"/>
        <v>0</v>
      </c>
      <c r="T72" s="6">
        <f t="shared" si="8"/>
        <v>0</v>
      </c>
    </row>
    <row r="73" spans="1:20" x14ac:dyDescent="0.25">
      <c r="A73" s="4"/>
      <c r="B73" s="4"/>
      <c r="C73" s="4"/>
      <c r="D73" s="6"/>
      <c r="E73" s="4"/>
      <c r="F73" s="4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4"/>
      <c r="R73" s="4">
        <f t="shared" si="6"/>
        <v>0</v>
      </c>
      <c r="S73" s="6">
        <f t="shared" si="7"/>
        <v>0</v>
      </c>
      <c r="T73" s="6">
        <f t="shared" si="8"/>
        <v>0</v>
      </c>
    </row>
    <row r="74" spans="1:20" ht="15.75" thickBot="1" x14ac:dyDescent="0.3">
      <c r="E74" s="28">
        <f t="shared" ref="E74:T74" si="9">SUM(E44:E73)</f>
        <v>0</v>
      </c>
      <c r="F74" s="28">
        <f t="shared" si="9"/>
        <v>0</v>
      </c>
      <c r="G74" s="28">
        <f t="shared" si="9"/>
        <v>0</v>
      </c>
      <c r="H74" s="28">
        <f t="shared" si="9"/>
        <v>0</v>
      </c>
      <c r="I74" s="28">
        <f t="shared" si="9"/>
        <v>0</v>
      </c>
      <c r="J74" s="28">
        <f t="shared" si="9"/>
        <v>0</v>
      </c>
      <c r="K74" s="28">
        <f t="shared" si="9"/>
        <v>0</v>
      </c>
      <c r="L74" s="28">
        <f t="shared" si="9"/>
        <v>0</v>
      </c>
      <c r="M74" s="28">
        <f t="shared" si="9"/>
        <v>0</v>
      </c>
      <c r="N74" s="28">
        <f t="shared" si="9"/>
        <v>0</v>
      </c>
      <c r="O74" s="28">
        <f t="shared" si="9"/>
        <v>0</v>
      </c>
      <c r="P74" s="28">
        <f t="shared" si="9"/>
        <v>0</v>
      </c>
      <c r="Q74" s="28">
        <f t="shared" si="9"/>
        <v>0</v>
      </c>
      <c r="R74" s="28">
        <f t="shared" si="9"/>
        <v>0</v>
      </c>
      <c r="S74" s="8">
        <f t="shared" si="9"/>
        <v>0</v>
      </c>
      <c r="T74" s="8">
        <f t="shared" si="9"/>
        <v>0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144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>
        <v>2025</v>
      </c>
      <c r="K77" s="626"/>
      <c r="L77" s="626"/>
      <c r="M77" s="626"/>
      <c r="N77" s="626"/>
      <c r="O77" s="626"/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8</v>
      </c>
      <c r="F78" s="11">
        <v>9</v>
      </c>
      <c r="G78" s="14">
        <v>10</v>
      </c>
      <c r="H78" s="14">
        <v>11</v>
      </c>
      <c r="I78" s="14">
        <v>12</v>
      </c>
      <c r="J78" s="14">
        <v>1</v>
      </c>
      <c r="K78" s="14">
        <v>2</v>
      </c>
      <c r="L78" s="14">
        <v>3</v>
      </c>
      <c r="M78" s="14">
        <v>4</v>
      </c>
      <c r="N78" s="14">
        <v>5</v>
      </c>
      <c r="O78" s="14">
        <v>6</v>
      </c>
      <c r="P78" s="14">
        <v>7</v>
      </c>
      <c r="Q78" s="11"/>
    </row>
    <row r="79" spans="1:20" x14ac:dyDescent="0.25">
      <c r="A79" s="4">
        <f>A9</f>
        <v>0</v>
      </c>
      <c r="B79" s="4">
        <f t="shared" ref="B79:D79" si="10">B9</f>
        <v>0</v>
      </c>
      <c r="C79" s="4">
        <f t="shared" si="10"/>
        <v>0</v>
      </c>
      <c r="D79" s="4">
        <f t="shared" si="10"/>
        <v>0</v>
      </c>
      <c r="E79" s="6">
        <f>E9*$D9</f>
        <v>0</v>
      </c>
      <c r="F79" s="6">
        <f t="shared" ref="F79:P79" si="11">F9*$D9</f>
        <v>0</v>
      </c>
      <c r="G79" s="23">
        <f t="shared" si="11"/>
        <v>0</v>
      </c>
      <c r="H79" s="23">
        <f t="shared" si="11"/>
        <v>0</v>
      </c>
      <c r="I79" s="23">
        <f t="shared" si="11"/>
        <v>0</v>
      </c>
      <c r="J79" s="23">
        <f t="shared" si="11"/>
        <v>0</v>
      </c>
      <c r="K79" s="23">
        <f t="shared" si="11"/>
        <v>0</v>
      </c>
      <c r="L79" s="23">
        <f t="shared" si="11"/>
        <v>0</v>
      </c>
      <c r="M79" s="23">
        <f t="shared" si="11"/>
        <v>0</v>
      </c>
      <c r="N79" s="23">
        <f t="shared" si="11"/>
        <v>0</v>
      </c>
      <c r="O79" s="23">
        <f t="shared" si="11"/>
        <v>0</v>
      </c>
      <c r="P79" s="23">
        <f t="shared" si="11"/>
        <v>0</v>
      </c>
      <c r="Q79" s="4"/>
    </row>
    <row r="80" spans="1:20" x14ac:dyDescent="0.25">
      <c r="A80" s="4">
        <f t="shared" ref="A80:D92" si="12">A10</f>
        <v>0</v>
      </c>
      <c r="B80" s="4">
        <f t="shared" si="12"/>
        <v>0</v>
      </c>
      <c r="C80" s="4">
        <f t="shared" si="12"/>
        <v>0</v>
      </c>
      <c r="D80" s="4">
        <f t="shared" si="12"/>
        <v>0</v>
      </c>
      <c r="E80" s="6">
        <f t="shared" ref="E80:P86" si="13">E10*$D10</f>
        <v>0</v>
      </c>
      <c r="F80" s="6">
        <f t="shared" si="13"/>
        <v>0</v>
      </c>
      <c r="G80" s="23">
        <f t="shared" si="13"/>
        <v>0</v>
      </c>
      <c r="H80" s="23">
        <f t="shared" si="13"/>
        <v>0</v>
      </c>
      <c r="I80" s="23">
        <f t="shared" si="13"/>
        <v>0</v>
      </c>
      <c r="J80" s="23">
        <f t="shared" si="13"/>
        <v>0</v>
      </c>
      <c r="K80" s="23">
        <f t="shared" si="13"/>
        <v>0</v>
      </c>
      <c r="L80" s="23">
        <f t="shared" si="13"/>
        <v>0</v>
      </c>
      <c r="M80" s="23">
        <f t="shared" si="13"/>
        <v>0</v>
      </c>
      <c r="N80" s="23">
        <f t="shared" si="13"/>
        <v>0</v>
      </c>
      <c r="O80" s="23">
        <f t="shared" si="13"/>
        <v>0</v>
      </c>
      <c r="P80" s="23">
        <f t="shared" si="13"/>
        <v>0</v>
      </c>
      <c r="Q80" s="4"/>
    </row>
    <row r="81" spans="1:17" x14ac:dyDescent="0.25">
      <c r="A81" s="4">
        <f t="shared" si="12"/>
        <v>0</v>
      </c>
      <c r="B81" s="4">
        <f t="shared" si="12"/>
        <v>0</v>
      </c>
      <c r="C81" s="4">
        <f t="shared" si="12"/>
        <v>0</v>
      </c>
      <c r="D81" s="4">
        <f t="shared" si="12"/>
        <v>0</v>
      </c>
      <c r="E81" s="6">
        <f t="shared" si="13"/>
        <v>0</v>
      </c>
      <c r="F81" s="6">
        <f t="shared" si="13"/>
        <v>0</v>
      </c>
      <c r="G81" s="23">
        <f t="shared" si="13"/>
        <v>0</v>
      </c>
      <c r="H81" s="23">
        <f t="shared" si="13"/>
        <v>0</v>
      </c>
      <c r="I81" s="23">
        <f t="shared" si="13"/>
        <v>0</v>
      </c>
      <c r="J81" s="23">
        <f t="shared" si="13"/>
        <v>0</v>
      </c>
      <c r="K81" s="23">
        <f t="shared" si="13"/>
        <v>0</v>
      </c>
      <c r="L81" s="23">
        <f t="shared" si="13"/>
        <v>0</v>
      </c>
      <c r="M81" s="23">
        <f t="shared" si="13"/>
        <v>0</v>
      </c>
      <c r="N81" s="23">
        <f t="shared" si="13"/>
        <v>0</v>
      </c>
      <c r="O81" s="23">
        <f t="shared" si="13"/>
        <v>0</v>
      </c>
      <c r="P81" s="23">
        <f t="shared" si="13"/>
        <v>0</v>
      </c>
      <c r="Q81" s="4"/>
    </row>
    <row r="82" spans="1:17" x14ac:dyDescent="0.25">
      <c r="A82" s="4">
        <f t="shared" si="12"/>
        <v>0</v>
      </c>
      <c r="B82" s="4">
        <f t="shared" si="12"/>
        <v>0</v>
      </c>
      <c r="C82" s="4">
        <f t="shared" si="12"/>
        <v>0</v>
      </c>
      <c r="D82" s="4">
        <f t="shared" si="12"/>
        <v>0</v>
      </c>
      <c r="E82" s="6">
        <f t="shared" si="13"/>
        <v>0</v>
      </c>
      <c r="F82" s="6">
        <f t="shared" si="13"/>
        <v>0</v>
      </c>
      <c r="G82" s="23">
        <f t="shared" si="13"/>
        <v>0</v>
      </c>
      <c r="H82" s="23">
        <f t="shared" si="13"/>
        <v>0</v>
      </c>
      <c r="I82" s="23">
        <f t="shared" si="13"/>
        <v>0</v>
      </c>
      <c r="J82" s="23">
        <f t="shared" si="13"/>
        <v>0</v>
      </c>
      <c r="K82" s="23">
        <f t="shared" si="13"/>
        <v>0</v>
      </c>
      <c r="L82" s="23">
        <f t="shared" si="13"/>
        <v>0</v>
      </c>
      <c r="M82" s="23">
        <f t="shared" si="13"/>
        <v>0</v>
      </c>
      <c r="N82" s="23">
        <f t="shared" si="13"/>
        <v>0</v>
      </c>
      <c r="O82" s="23">
        <f t="shared" si="13"/>
        <v>0</v>
      </c>
      <c r="P82" s="23">
        <f t="shared" si="13"/>
        <v>0</v>
      </c>
      <c r="Q82" s="4"/>
    </row>
    <row r="83" spans="1:17" x14ac:dyDescent="0.25">
      <c r="A83" s="4">
        <f t="shared" si="12"/>
        <v>0</v>
      </c>
      <c r="B83" s="4">
        <f t="shared" si="12"/>
        <v>0</v>
      </c>
      <c r="C83" s="4">
        <f t="shared" si="12"/>
        <v>0</v>
      </c>
      <c r="D83" s="4">
        <f t="shared" si="12"/>
        <v>0</v>
      </c>
      <c r="E83" s="6">
        <f t="shared" si="13"/>
        <v>0</v>
      </c>
      <c r="F83" s="6">
        <f t="shared" si="13"/>
        <v>0</v>
      </c>
      <c r="G83" s="23">
        <f t="shared" si="13"/>
        <v>0</v>
      </c>
      <c r="H83" s="23">
        <f t="shared" si="13"/>
        <v>0</v>
      </c>
      <c r="I83" s="23">
        <f t="shared" si="13"/>
        <v>0</v>
      </c>
      <c r="J83" s="23">
        <f t="shared" si="13"/>
        <v>0</v>
      </c>
      <c r="K83" s="23">
        <f t="shared" si="13"/>
        <v>0</v>
      </c>
      <c r="L83" s="23">
        <f t="shared" si="13"/>
        <v>0</v>
      </c>
      <c r="M83" s="23">
        <f t="shared" si="13"/>
        <v>0</v>
      </c>
      <c r="N83" s="23">
        <f t="shared" si="13"/>
        <v>0</v>
      </c>
      <c r="O83" s="23">
        <f t="shared" si="13"/>
        <v>0</v>
      </c>
      <c r="P83" s="23">
        <f t="shared" si="13"/>
        <v>0</v>
      </c>
      <c r="Q83" s="4"/>
    </row>
    <row r="84" spans="1:17" x14ac:dyDescent="0.25">
      <c r="A84" s="4">
        <f t="shared" si="12"/>
        <v>0</v>
      </c>
      <c r="B84" s="4">
        <f t="shared" si="12"/>
        <v>0</v>
      </c>
      <c r="C84" s="4">
        <f t="shared" si="12"/>
        <v>0</v>
      </c>
      <c r="D84" s="4">
        <f t="shared" si="12"/>
        <v>0</v>
      </c>
      <c r="E84" s="6">
        <f t="shared" si="13"/>
        <v>0</v>
      </c>
      <c r="F84" s="6">
        <f t="shared" si="13"/>
        <v>0</v>
      </c>
      <c r="G84" s="23">
        <f t="shared" si="13"/>
        <v>0</v>
      </c>
      <c r="H84" s="23">
        <f t="shared" si="13"/>
        <v>0</v>
      </c>
      <c r="I84" s="23">
        <f t="shared" si="13"/>
        <v>0</v>
      </c>
      <c r="J84" s="23">
        <f t="shared" si="13"/>
        <v>0</v>
      </c>
      <c r="K84" s="23">
        <f t="shared" si="13"/>
        <v>0</v>
      </c>
      <c r="L84" s="23">
        <f t="shared" si="13"/>
        <v>0</v>
      </c>
      <c r="M84" s="23">
        <f t="shared" si="13"/>
        <v>0</v>
      </c>
      <c r="N84" s="23">
        <f t="shared" si="13"/>
        <v>0</v>
      </c>
      <c r="O84" s="23">
        <f t="shared" si="13"/>
        <v>0</v>
      </c>
      <c r="P84" s="23">
        <f t="shared" si="13"/>
        <v>0</v>
      </c>
      <c r="Q84" s="4"/>
    </row>
    <row r="85" spans="1:17" x14ac:dyDescent="0.25">
      <c r="A85" s="4">
        <f t="shared" si="12"/>
        <v>0</v>
      </c>
      <c r="B85" s="4">
        <f t="shared" si="12"/>
        <v>0</v>
      </c>
      <c r="C85" s="4">
        <f t="shared" si="12"/>
        <v>0</v>
      </c>
      <c r="D85" s="4">
        <f t="shared" si="12"/>
        <v>0</v>
      </c>
      <c r="E85" s="6">
        <f t="shared" si="13"/>
        <v>0</v>
      </c>
      <c r="F85" s="6">
        <f t="shared" si="13"/>
        <v>0</v>
      </c>
      <c r="G85" s="23">
        <f t="shared" si="13"/>
        <v>0</v>
      </c>
      <c r="H85" s="23">
        <f t="shared" si="13"/>
        <v>0</v>
      </c>
      <c r="I85" s="23">
        <f t="shared" si="13"/>
        <v>0</v>
      </c>
      <c r="J85" s="23">
        <f t="shared" si="13"/>
        <v>0</v>
      </c>
      <c r="K85" s="23">
        <f t="shared" si="13"/>
        <v>0</v>
      </c>
      <c r="L85" s="23">
        <f t="shared" si="13"/>
        <v>0</v>
      </c>
      <c r="M85" s="23">
        <f t="shared" si="13"/>
        <v>0</v>
      </c>
      <c r="N85" s="23">
        <f t="shared" si="13"/>
        <v>0</v>
      </c>
      <c r="O85" s="23">
        <f t="shared" si="13"/>
        <v>0</v>
      </c>
      <c r="P85" s="23">
        <f t="shared" si="13"/>
        <v>0</v>
      </c>
      <c r="Q85" s="4"/>
    </row>
    <row r="86" spans="1:17" x14ac:dyDescent="0.25">
      <c r="A86" s="4">
        <f t="shared" si="12"/>
        <v>0</v>
      </c>
      <c r="B86" s="4">
        <f t="shared" si="12"/>
        <v>0</v>
      </c>
      <c r="C86" s="4">
        <f t="shared" si="12"/>
        <v>0</v>
      </c>
      <c r="D86" s="4">
        <f t="shared" si="12"/>
        <v>0</v>
      </c>
      <c r="E86" s="6">
        <f t="shared" si="13"/>
        <v>0</v>
      </c>
      <c r="F86" s="6">
        <f t="shared" si="13"/>
        <v>0</v>
      </c>
      <c r="G86" s="23">
        <f t="shared" si="13"/>
        <v>0</v>
      </c>
      <c r="H86" s="23">
        <f t="shared" si="13"/>
        <v>0</v>
      </c>
      <c r="I86" s="23">
        <f t="shared" si="13"/>
        <v>0</v>
      </c>
      <c r="J86" s="23">
        <f t="shared" si="13"/>
        <v>0</v>
      </c>
      <c r="K86" s="23">
        <f t="shared" si="13"/>
        <v>0</v>
      </c>
      <c r="L86" s="23">
        <f t="shared" si="13"/>
        <v>0</v>
      </c>
      <c r="M86" s="23">
        <f t="shared" si="13"/>
        <v>0</v>
      </c>
      <c r="N86" s="23">
        <f t="shared" si="13"/>
        <v>0</v>
      </c>
      <c r="O86" s="23">
        <f t="shared" si="13"/>
        <v>0</v>
      </c>
      <c r="P86" s="23">
        <f t="shared" si="13"/>
        <v>0</v>
      </c>
      <c r="Q86" s="4"/>
    </row>
    <row r="87" spans="1:17" x14ac:dyDescent="0.25">
      <c r="A87" s="4">
        <f t="shared" si="12"/>
        <v>0</v>
      </c>
      <c r="B87" s="4">
        <f t="shared" si="12"/>
        <v>0</v>
      </c>
      <c r="C87" s="4">
        <f t="shared" si="12"/>
        <v>0</v>
      </c>
      <c r="D87" s="4">
        <f t="shared" si="12"/>
        <v>0</v>
      </c>
      <c r="E87" s="6"/>
      <c r="F87" s="6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4"/>
    </row>
    <row r="88" spans="1:17" x14ac:dyDescent="0.25">
      <c r="A88" s="4">
        <f t="shared" si="12"/>
        <v>0</v>
      </c>
      <c r="B88" s="4">
        <f t="shared" si="12"/>
        <v>0</v>
      </c>
      <c r="C88" s="4">
        <f t="shared" si="12"/>
        <v>0</v>
      </c>
      <c r="D88" s="4">
        <f t="shared" si="12"/>
        <v>0</v>
      </c>
      <c r="E88" s="6"/>
      <c r="F88" s="6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4"/>
    </row>
    <row r="89" spans="1:17" x14ac:dyDescent="0.25">
      <c r="A89" s="4">
        <f t="shared" si="12"/>
        <v>0</v>
      </c>
      <c r="B89" s="4">
        <f t="shared" si="12"/>
        <v>0</v>
      </c>
      <c r="C89" s="4">
        <f t="shared" si="12"/>
        <v>0</v>
      </c>
      <c r="D89" s="4">
        <f t="shared" si="12"/>
        <v>0</v>
      </c>
      <c r="E89" s="6"/>
      <c r="F89" s="6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4"/>
    </row>
    <row r="90" spans="1:17" x14ac:dyDescent="0.25">
      <c r="A90" s="4">
        <f t="shared" si="12"/>
        <v>0</v>
      </c>
      <c r="B90" s="4">
        <f t="shared" si="12"/>
        <v>0</v>
      </c>
      <c r="C90" s="4">
        <f t="shared" si="12"/>
        <v>0</v>
      </c>
      <c r="D90" s="4">
        <f t="shared" si="12"/>
        <v>0</v>
      </c>
      <c r="E90" s="6"/>
      <c r="F90" s="6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4"/>
    </row>
    <row r="91" spans="1:17" x14ac:dyDescent="0.25">
      <c r="A91" s="4">
        <f t="shared" si="12"/>
        <v>0</v>
      </c>
      <c r="B91" s="4">
        <f t="shared" si="12"/>
        <v>0</v>
      </c>
      <c r="C91" s="4">
        <f t="shared" si="12"/>
        <v>0</v>
      </c>
      <c r="D91" s="4">
        <f t="shared" si="12"/>
        <v>0</v>
      </c>
      <c r="E91" s="6"/>
      <c r="F91" s="6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4"/>
    </row>
    <row r="92" spans="1:17" x14ac:dyDescent="0.25">
      <c r="A92" s="4">
        <f t="shared" si="12"/>
        <v>0</v>
      </c>
      <c r="B92" s="4">
        <f t="shared" si="12"/>
        <v>0</v>
      </c>
      <c r="C92" s="4">
        <f t="shared" si="12"/>
        <v>0</v>
      </c>
      <c r="D92" s="4">
        <f t="shared" si="12"/>
        <v>0</v>
      </c>
      <c r="E92" s="6"/>
      <c r="F92" s="6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4"/>
    </row>
    <row r="93" spans="1:17" x14ac:dyDescent="0.25">
      <c r="A93" s="4"/>
      <c r="B93" s="4"/>
      <c r="C93" s="4"/>
      <c r="D93" s="6"/>
      <c r="E93" s="6"/>
      <c r="F93" s="6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4"/>
    </row>
    <row r="94" spans="1:17" x14ac:dyDescent="0.25">
      <c r="A94" s="4"/>
      <c r="B94" s="4"/>
      <c r="C94" s="4"/>
      <c r="D94" s="6"/>
      <c r="E94" s="6"/>
      <c r="F94" s="6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4"/>
    </row>
    <row r="95" spans="1:17" x14ac:dyDescent="0.25">
      <c r="A95" s="4"/>
      <c r="B95" s="4"/>
      <c r="C95" s="4"/>
      <c r="D95" s="6"/>
      <c r="E95" s="6"/>
      <c r="F95" s="6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4"/>
    </row>
    <row r="96" spans="1:17" x14ac:dyDescent="0.25">
      <c r="A96" s="4"/>
      <c r="B96" s="4"/>
      <c r="C96" s="4"/>
      <c r="D96" s="6"/>
      <c r="E96" s="6"/>
      <c r="F96" s="6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4"/>
    </row>
    <row r="97" spans="1:20" x14ac:dyDescent="0.25">
      <c r="A97" s="4"/>
      <c r="B97" s="4"/>
      <c r="C97" s="4"/>
      <c r="D97" s="6"/>
      <c r="E97" s="6"/>
      <c r="F97" s="6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4"/>
    </row>
    <row r="98" spans="1:20" x14ac:dyDescent="0.25">
      <c r="A98" s="4"/>
      <c r="B98" s="4"/>
      <c r="C98" s="4"/>
      <c r="D98" s="6"/>
      <c r="E98" s="6"/>
      <c r="F98" s="6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4"/>
    </row>
    <row r="99" spans="1:20" x14ac:dyDescent="0.25">
      <c r="A99" s="4"/>
      <c r="B99" s="4"/>
      <c r="C99" s="4"/>
      <c r="D99" s="6"/>
      <c r="E99" s="6"/>
      <c r="F99" s="6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4"/>
    </row>
    <row r="100" spans="1:20" x14ac:dyDescent="0.25">
      <c r="A100" s="4"/>
      <c r="B100" s="4"/>
      <c r="C100" s="4"/>
      <c r="D100" s="6"/>
      <c r="E100" s="6"/>
      <c r="F100" s="6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4"/>
    </row>
    <row r="101" spans="1:20" x14ac:dyDescent="0.25">
      <c r="A101" s="4"/>
      <c r="B101" s="4"/>
      <c r="C101" s="4"/>
      <c r="D101" s="6"/>
      <c r="E101" s="6"/>
      <c r="F101" s="6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4"/>
    </row>
    <row r="102" spans="1:20" x14ac:dyDescent="0.25">
      <c r="A102" s="4"/>
      <c r="B102" s="4"/>
      <c r="C102" s="4"/>
      <c r="D102" s="6"/>
      <c r="E102" s="6"/>
      <c r="F102" s="6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4"/>
    </row>
    <row r="103" spans="1:20" x14ac:dyDescent="0.25">
      <c r="A103" s="4"/>
      <c r="B103" s="4"/>
      <c r="C103" s="4"/>
      <c r="D103" s="6"/>
      <c r="E103" s="6"/>
      <c r="F103" s="6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4"/>
    </row>
    <row r="104" spans="1:20" x14ac:dyDescent="0.25">
      <c r="A104" s="4"/>
      <c r="B104" s="4"/>
      <c r="C104" s="4"/>
      <c r="D104" s="6"/>
      <c r="E104" s="6"/>
      <c r="F104" s="6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4"/>
    </row>
    <row r="105" spans="1:20" x14ac:dyDescent="0.25">
      <c r="A105" s="4"/>
      <c r="B105" s="4"/>
      <c r="C105" s="4"/>
      <c r="D105" s="6"/>
      <c r="E105" s="6"/>
      <c r="F105" s="6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4"/>
    </row>
    <row r="106" spans="1:20" x14ac:dyDescent="0.25">
      <c r="A106" s="4"/>
      <c r="B106" s="4"/>
      <c r="C106" s="4"/>
      <c r="D106" s="6"/>
      <c r="E106" s="6"/>
      <c r="F106" s="6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4"/>
    </row>
    <row r="107" spans="1:20" x14ac:dyDescent="0.25">
      <c r="A107" s="4"/>
      <c r="B107" s="4"/>
      <c r="C107" s="4"/>
      <c r="D107" s="6"/>
      <c r="E107" s="6"/>
      <c r="F107" s="6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4"/>
    </row>
    <row r="108" spans="1:20" x14ac:dyDescent="0.25">
      <c r="A108" s="4"/>
      <c r="B108" s="4"/>
      <c r="C108" s="4"/>
      <c r="D108" s="6"/>
      <c r="E108" s="6"/>
      <c r="F108" s="6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4"/>
    </row>
    <row r="109" spans="1:20" x14ac:dyDescent="0.25">
      <c r="E109" s="7">
        <f t="shared" ref="E109:P109" si="14">SUM(E79:E108)</f>
        <v>0</v>
      </c>
      <c r="F109" s="7">
        <f t="shared" si="14"/>
        <v>0</v>
      </c>
      <c r="G109" s="7">
        <f t="shared" si="14"/>
        <v>0</v>
      </c>
      <c r="H109" s="7">
        <f t="shared" si="14"/>
        <v>0</v>
      </c>
      <c r="I109" s="7">
        <f t="shared" si="14"/>
        <v>0</v>
      </c>
      <c r="J109" s="7">
        <f t="shared" si="14"/>
        <v>0</v>
      </c>
      <c r="K109" s="7">
        <f t="shared" si="14"/>
        <v>0</v>
      </c>
      <c r="L109" s="7">
        <f t="shared" si="14"/>
        <v>0</v>
      </c>
      <c r="M109" s="7">
        <f t="shared" si="14"/>
        <v>0</v>
      </c>
      <c r="N109" s="7">
        <f t="shared" si="14"/>
        <v>0</v>
      </c>
      <c r="O109" s="7">
        <f t="shared" si="14"/>
        <v>0</v>
      </c>
      <c r="P109" s="7">
        <f t="shared" si="14"/>
        <v>0</v>
      </c>
    </row>
    <row r="110" spans="1:20" x14ac:dyDescent="0.25">
      <c r="C110" s="25"/>
      <c r="D110" s="25"/>
      <c r="S110" s="7"/>
      <c r="T110" s="7"/>
    </row>
    <row r="111" spans="1:20" x14ac:dyDescent="0.25">
      <c r="A111" s="31" t="s">
        <v>145</v>
      </c>
      <c r="B111" s="31"/>
      <c r="C111" s="31"/>
      <c r="D111" s="31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32"/>
      <c r="S111" s="32"/>
      <c r="T111" s="32"/>
    </row>
    <row r="112" spans="1:20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/>
      <c r="J112" s="626">
        <v>2025</v>
      </c>
      <c r="K112" s="626"/>
      <c r="L112" s="626"/>
      <c r="M112" s="626"/>
      <c r="N112" s="626"/>
      <c r="O112" s="626"/>
      <c r="P112" s="627"/>
      <c r="Q112" s="10"/>
    </row>
    <row r="113" spans="1:17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8</v>
      </c>
      <c r="F113" s="11">
        <v>9</v>
      </c>
      <c r="G113" s="14">
        <v>10</v>
      </c>
      <c r="H113" s="14">
        <v>11</v>
      </c>
      <c r="I113" s="14">
        <v>12</v>
      </c>
      <c r="J113" s="14">
        <v>1</v>
      </c>
      <c r="K113" s="14">
        <v>2</v>
      </c>
      <c r="L113" s="14">
        <v>3</v>
      </c>
      <c r="M113" s="14">
        <v>4</v>
      </c>
      <c r="N113" s="14">
        <v>5</v>
      </c>
      <c r="O113" s="14">
        <v>6</v>
      </c>
      <c r="P113" s="14">
        <v>7</v>
      </c>
      <c r="Q113" s="11"/>
    </row>
    <row r="114" spans="1:17" x14ac:dyDescent="0.25">
      <c r="A114" s="4">
        <f>A9</f>
        <v>0</v>
      </c>
      <c r="B114" s="4">
        <f t="shared" ref="B114:D114" si="15">B9</f>
        <v>0</v>
      </c>
      <c r="C114" s="4">
        <f t="shared" si="15"/>
        <v>0</v>
      </c>
      <c r="D114" s="4">
        <f t="shared" si="15"/>
        <v>0</v>
      </c>
      <c r="E114" s="6">
        <f>$D114*E44</f>
        <v>0</v>
      </c>
      <c r="F114" s="6">
        <f t="shared" ref="F114:P114" si="16">$D114*F44</f>
        <v>0</v>
      </c>
      <c r="G114" s="23">
        <f t="shared" si="16"/>
        <v>0</v>
      </c>
      <c r="H114" s="23">
        <f t="shared" si="16"/>
        <v>0</v>
      </c>
      <c r="I114" s="23">
        <f t="shared" si="16"/>
        <v>0</v>
      </c>
      <c r="J114" s="23">
        <f t="shared" si="16"/>
        <v>0</v>
      </c>
      <c r="K114" s="23">
        <f t="shared" si="16"/>
        <v>0</v>
      </c>
      <c r="L114" s="23">
        <f t="shared" si="16"/>
        <v>0</v>
      </c>
      <c r="M114" s="23">
        <f t="shared" si="16"/>
        <v>0</v>
      </c>
      <c r="N114" s="23">
        <f t="shared" si="16"/>
        <v>0</v>
      </c>
      <c r="O114" s="23">
        <f t="shared" si="16"/>
        <v>0</v>
      </c>
      <c r="P114" s="23">
        <f t="shared" si="16"/>
        <v>0</v>
      </c>
      <c r="Q114" s="4"/>
    </row>
    <row r="115" spans="1:17" x14ac:dyDescent="0.25">
      <c r="A115" s="4">
        <f t="shared" ref="A115:D130" si="17">A10</f>
        <v>0</v>
      </c>
      <c r="B115" s="4">
        <f t="shared" si="17"/>
        <v>0</v>
      </c>
      <c r="C115" s="4">
        <f t="shared" si="17"/>
        <v>0</v>
      </c>
      <c r="D115" s="4">
        <f t="shared" si="17"/>
        <v>0</v>
      </c>
      <c r="E115" s="6">
        <f t="shared" ref="E115:P130" si="18">$D115*E45</f>
        <v>0</v>
      </c>
      <c r="F115" s="6">
        <f t="shared" si="18"/>
        <v>0</v>
      </c>
      <c r="G115" s="23">
        <f t="shared" si="18"/>
        <v>0</v>
      </c>
      <c r="H115" s="23">
        <f t="shared" si="18"/>
        <v>0</v>
      </c>
      <c r="I115" s="23">
        <f t="shared" si="18"/>
        <v>0</v>
      </c>
      <c r="J115" s="23">
        <f t="shared" si="18"/>
        <v>0</v>
      </c>
      <c r="K115" s="23">
        <f t="shared" si="18"/>
        <v>0</v>
      </c>
      <c r="L115" s="23">
        <f t="shared" si="18"/>
        <v>0</v>
      </c>
      <c r="M115" s="23">
        <f t="shared" si="18"/>
        <v>0</v>
      </c>
      <c r="N115" s="23">
        <f t="shared" si="18"/>
        <v>0</v>
      </c>
      <c r="O115" s="23">
        <f t="shared" si="18"/>
        <v>0</v>
      </c>
      <c r="P115" s="23">
        <f t="shared" si="18"/>
        <v>0</v>
      </c>
      <c r="Q115" s="4"/>
    </row>
    <row r="116" spans="1:17" x14ac:dyDescent="0.25">
      <c r="A116" s="4">
        <f t="shared" si="17"/>
        <v>0</v>
      </c>
      <c r="B116" s="4">
        <f t="shared" si="17"/>
        <v>0</v>
      </c>
      <c r="C116" s="4">
        <f t="shared" si="17"/>
        <v>0</v>
      </c>
      <c r="D116" s="4">
        <f t="shared" si="17"/>
        <v>0</v>
      </c>
      <c r="E116" s="6">
        <f t="shared" si="18"/>
        <v>0</v>
      </c>
      <c r="F116" s="6">
        <f t="shared" si="18"/>
        <v>0</v>
      </c>
      <c r="G116" s="23">
        <f t="shared" si="18"/>
        <v>0</v>
      </c>
      <c r="H116" s="23">
        <f t="shared" si="18"/>
        <v>0</v>
      </c>
      <c r="I116" s="23">
        <f t="shared" si="18"/>
        <v>0</v>
      </c>
      <c r="J116" s="23">
        <f t="shared" si="18"/>
        <v>0</v>
      </c>
      <c r="K116" s="23">
        <f t="shared" si="18"/>
        <v>0</v>
      </c>
      <c r="L116" s="23">
        <f t="shared" si="18"/>
        <v>0</v>
      </c>
      <c r="M116" s="23">
        <f t="shared" si="18"/>
        <v>0</v>
      </c>
      <c r="N116" s="23">
        <f t="shared" si="18"/>
        <v>0</v>
      </c>
      <c r="O116" s="23">
        <f t="shared" si="18"/>
        <v>0</v>
      </c>
      <c r="P116" s="23">
        <f t="shared" si="18"/>
        <v>0</v>
      </c>
      <c r="Q116" s="4"/>
    </row>
    <row r="117" spans="1:17" x14ac:dyDescent="0.25">
      <c r="A117" s="4">
        <f t="shared" si="17"/>
        <v>0</v>
      </c>
      <c r="B117" s="4">
        <f t="shared" si="17"/>
        <v>0</v>
      </c>
      <c r="C117" s="4">
        <f t="shared" si="17"/>
        <v>0</v>
      </c>
      <c r="D117" s="4">
        <f t="shared" si="17"/>
        <v>0</v>
      </c>
      <c r="E117" s="6">
        <f t="shared" si="18"/>
        <v>0</v>
      </c>
      <c r="F117" s="6">
        <f t="shared" si="18"/>
        <v>0</v>
      </c>
      <c r="G117" s="23">
        <f t="shared" si="18"/>
        <v>0</v>
      </c>
      <c r="H117" s="23">
        <f t="shared" si="18"/>
        <v>0</v>
      </c>
      <c r="I117" s="23">
        <f t="shared" si="18"/>
        <v>0</v>
      </c>
      <c r="J117" s="23">
        <f t="shared" si="18"/>
        <v>0</v>
      </c>
      <c r="K117" s="23">
        <f t="shared" si="18"/>
        <v>0</v>
      </c>
      <c r="L117" s="23">
        <f t="shared" si="18"/>
        <v>0</v>
      </c>
      <c r="M117" s="23">
        <f t="shared" si="18"/>
        <v>0</v>
      </c>
      <c r="N117" s="23">
        <f t="shared" si="18"/>
        <v>0</v>
      </c>
      <c r="O117" s="23">
        <f t="shared" si="18"/>
        <v>0</v>
      </c>
      <c r="P117" s="23">
        <f t="shared" si="18"/>
        <v>0</v>
      </c>
      <c r="Q117" s="4"/>
    </row>
    <row r="118" spans="1:17" x14ac:dyDescent="0.25">
      <c r="A118" s="4">
        <f t="shared" si="17"/>
        <v>0</v>
      </c>
      <c r="B118" s="4">
        <f t="shared" si="17"/>
        <v>0</v>
      </c>
      <c r="C118" s="4">
        <f t="shared" si="17"/>
        <v>0</v>
      </c>
      <c r="D118" s="4">
        <f t="shared" si="17"/>
        <v>0</v>
      </c>
      <c r="E118" s="6">
        <f t="shared" si="18"/>
        <v>0</v>
      </c>
      <c r="F118" s="6">
        <f t="shared" si="18"/>
        <v>0</v>
      </c>
      <c r="G118" s="23">
        <f t="shared" si="18"/>
        <v>0</v>
      </c>
      <c r="H118" s="23">
        <f t="shared" si="18"/>
        <v>0</v>
      </c>
      <c r="I118" s="23">
        <f t="shared" si="18"/>
        <v>0</v>
      </c>
      <c r="J118" s="23">
        <f t="shared" si="18"/>
        <v>0</v>
      </c>
      <c r="K118" s="23">
        <f t="shared" si="18"/>
        <v>0</v>
      </c>
      <c r="L118" s="23">
        <f t="shared" si="18"/>
        <v>0</v>
      </c>
      <c r="M118" s="23">
        <f t="shared" si="18"/>
        <v>0</v>
      </c>
      <c r="N118" s="23">
        <f t="shared" si="18"/>
        <v>0</v>
      </c>
      <c r="O118" s="23">
        <f t="shared" si="18"/>
        <v>0</v>
      </c>
      <c r="P118" s="23">
        <f t="shared" si="18"/>
        <v>0</v>
      </c>
      <c r="Q118" s="4"/>
    </row>
    <row r="119" spans="1:17" x14ac:dyDescent="0.25">
      <c r="A119" s="4">
        <f t="shared" si="17"/>
        <v>0</v>
      </c>
      <c r="B119" s="4">
        <f t="shared" si="17"/>
        <v>0</v>
      </c>
      <c r="C119" s="4">
        <f t="shared" si="17"/>
        <v>0</v>
      </c>
      <c r="D119" s="4">
        <f t="shared" si="17"/>
        <v>0</v>
      </c>
      <c r="E119" s="6">
        <f t="shared" si="18"/>
        <v>0</v>
      </c>
      <c r="F119" s="6">
        <f t="shared" si="18"/>
        <v>0</v>
      </c>
      <c r="G119" s="23">
        <f t="shared" si="18"/>
        <v>0</v>
      </c>
      <c r="H119" s="23">
        <f t="shared" si="18"/>
        <v>0</v>
      </c>
      <c r="I119" s="23">
        <f t="shared" si="18"/>
        <v>0</v>
      </c>
      <c r="J119" s="23">
        <f t="shared" si="18"/>
        <v>0</v>
      </c>
      <c r="K119" s="23">
        <f t="shared" si="18"/>
        <v>0</v>
      </c>
      <c r="L119" s="23">
        <f t="shared" si="18"/>
        <v>0</v>
      </c>
      <c r="M119" s="23">
        <f t="shared" si="18"/>
        <v>0</v>
      </c>
      <c r="N119" s="23">
        <f t="shared" si="18"/>
        <v>0</v>
      </c>
      <c r="O119" s="23">
        <f t="shared" si="18"/>
        <v>0</v>
      </c>
      <c r="P119" s="23">
        <f t="shared" si="18"/>
        <v>0</v>
      </c>
      <c r="Q119" s="4"/>
    </row>
    <row r="120" spans="1:17" x14ac:dyDescent="0.25">
      <c r="A120" s="4">
        <f t="shared" si="17"/>
        <v>0</v>
      </c>
      <c r="B120" s="4">
        <f t="shared" si="17"/>
        <v>0</v>
      </c>
      <c r="C120" s="4">
        <f t="shared" si="17"/>
        <v>0</v>
      </c>
      <c r="D120" s="4">
        <f t="shared" si="17"/>
        <v>0</v>
      </c>
      <c r="E120" s="6">
        <f t="shared" si="18"/>
        <v>0</v>
      </c>
      <c r="F120" s="6">
        <f t="shared" si="18"/>
        <v>0</v>
      </c>
      <c r="G120" s="23">
        <f t="shared" si="18"/>
        <v>0</v>
      </c>
      <c r="H120" s="23">
        <f t="shared" si="18"/>
        <v>0</v>
      </c>
      <c r="I120" s="23">
        <f t="shared" si="18"/>
        <v>0</v>
      </c>
      <c r="J120" s="23">
        <f t="shared" si="18"/>
        <v>0</v>
      </c>
      <c r="K120" s="23">
        <f t="shared" si="18"/>
        <v>0</v>
      </c>
      <c r="L120" s="23">
        <f t="shared" si="18"/>
        <v>0</v>
      </c>
      <c r="M120" s="23">
        <f t="shared" si="18"/>
        <v>0</v>
      </c>
      <c r="N120" s="23">
        <f t="shared" si="18"/>
        <v>0</v>
      </c>
      <c r="O120" s="23">
        <f t="shared" si="18"/>
        <v>0</v>
      </c>
      <c r="P120" s="23">
        <f t="shared" si="18"/>
        <v>0</v>
      </c>
      <c r="Q120" s="4"/>
    </row>
    <row r="121" spans="1:17" x14ac:dyDescent="0.25">
      <c r="A121" s="4">
        <f t="shared" si="17"/>
        <v>0</v>
      </c>
      <c r="B121" s="4">
        <f t="shared" si="17"/>
        <v>0</v>
      </c>
      <c r="C121" s="4">
        <f t="shared" si="17"/>
        <v>0</v>
      </c>
      <c r="D121" s="4">
        <f t="shared" si="17"/>
        <v>0</v>
      </c>
      <c r="E121" s="6">
        <f t="shared" si="18"/>
        <v>0</v>
      </c>
      <c r="F121" s="6">
        <f t="shared" si="18"/>
        <v>0</v>
      </c>
      <c r="G121" s="23">
        <f t="shared" si="18"/>
        <v>0</v>
      </c>
      <c r="H121" s="23">
        <f t="shared" si="18"/>
        <v>0</v>
      </c>
      <c r="I121" s="23">
        <f t="shared" si="18"/>
        <v>0</v>
      </c>
      <c r="J121" s="23">
        <f t="shared" si="18"/>
        <v>0</v>
      </c>
      <c r="K121" s="23">
        <f t="shared" si="18"/>
        <v>0</v>
      </c>
      <c r="L121" s="23">
        <f t="shared" si="18"/>
        <v>0</v>
      </c>
      <c r="M121" s="23">
        <f t="shared" si="18"/>
        <v>0</v>
      </c>
      <c r="N121" s="23">
        <f t="shared" si="18"/>
        <v>0</v>
      </c>
      <c r="O121" s="23">
        <f t="shared" si="18"/>
        <v>0</v>
      </c>
      <c r="P121" s="23">
        <f t="shared" si="18"/>
        <v>0</v>
      </c>
      <c r="Q121" s="4"/>
    </row>
    <row r="122" spans="1:17" x14ac:dyDescent="0.25">
      <c r="A122" s="4">
        <f t="shared" si="17"/>
        <v>0</v>
      </c>
      <c r="B122" s="4">
        <f t="shared" si="17"/>
        <v>0</v>
      </c>
      <c r="C122" s="4">
        <f t="shared" si="17"/>
        <v>0</v>
      </c>
      <c r="D122" s="4">
        <f t="shared" si="17"/>
        <v>0</v>
      </c>
      <c r="E122" s="6">
        <f t="shared" si="18"/>
        <v>0</v>
      </c>
      <c r="F122" s="6">
        <f t="shared" si="18"/>
        <v>0</v>
      </c>
      <c r="G122" s="23">
        <f t="shared" si="18"/>
        <v>0</v>
      </c>
      <c r="H122" s="23">
        <f t="shared" si="18"/>
        <v>0</v>
      </c>
      <c r="I122" s="23">
        <f t="shared" si="18"/>
        <v>0</v>
      </c>
      <c r="J122" s="23">
        <f t="shared" si="18"/>
        <v>0</v>
      </c>
      <c r="K122" s="23">
        <f t="shared" si="18"/>
        <v>0</v>
      </c>
      <c r="L122" s="23">
        <f t="shared" si="18"/>
        <v>0</v>
      </c>
      <c r="M122" s="23">
        <f t="shared" si="18"/>
        <v>0</v>
      </c>
      <c r="N122" s="23">
        <f t="shared" si="18"/>
        <v>0</v>
      </c>
      <c r="O122" s="23">
        <f t="shared" si="18"/>
        <v>0</v>
      </c>
      <c r="P122" s="23">
        <f t="shared" si="18"/>
        <v>0</v>
      </c>
      <c r="Q122" s="4"/>
    </row>
    <row r="123" spans="1:17" x14ac:dyDescent="0.25">
      <c r="A123" s="4">
        <f t="shared" si="17"/>
        <v>0</v>
      </c>
      <c r="B123" s="4">
        <f t="shared" si="17"/>
        <v>0</v>
      </c>
      <c r="C123" s="4">
        <f t="shared" si="17"/>
        <v>0</v>
      </c>
      <c r="D123" s="4">
        <f t="shared" si="17"/>
        <v>0</v>
      </c>
      <c r="E123" s="6">
        <f t="shared" si="18"/>
        <v>0</v>
      </c>
      <c r="F123" s="6">
        <f t="shared" si="18"/>
        <v>0</v>
      </c>
      <c r="G123" s="23">
        <f t="shared" si="18"/>
        <v>0</v>
      </c>
      <c r="H123" s="23">
        <f t="shared" si="18"/>
        <v>0</v>
      </c>
      <c r="I123" s="23">
        <f t="shared" si="18"/>
        <v>0</v>
      </c>
      <c r="J123" s="23">
        <f t="shared" si="18"/>
        <v>0</v>
      </c>
      <c r="K123" s="23">
        <f t="shared" si="18"/>
        <v>0</v>
      </c>
      <c r="L123" s="23">
        <f t="shared" si="18"/>
        <v>0</v>
      </c>
      <c r="M123" s="23">
        <f t="shared" si="18"/>
        <v>0</v>
      </c>
      <c r="N123" s="23">
        <f t="shared" si="18"/>
        <v>0</v>
      </c>
      <c r="O123" s="23">
        <f t="shared" si="18"/>
        <v>0</v>
      </c>
      <c r="P123" s="23">
        <f t="shared" si="18"/>
        <v>0</v>
      </c>
      <c r="Q123" s="4"/>
    </row>
    <row r="124" spans="1:17" x14ac:dyDescent="0.25">
      <c r="A124" s="4">
        <f t="shared" si="17"/>
        <v>0</v>
      </c>
      <c r="B124" s="4">
        <f t="shared" si="17"/>
        <v>0</v>
      </c>
      <c r="C124" s="4">
        <f t="shared" si="17"/>
        <v>0</v>
      </c>
      <c r="D124" s="4">
        <f t="shared" si="17"/>
        <v>0</v>
      </c>
      <c r="E124" s="6">
        <f t="shared" si="18"/>
        <v>0</v>
      </c>
      <c r="F124" s="6">
        <f t="shared" si="18"/>
        <v>0</v>
      </c>
      <c r="G124" s="23">
        <f t="shared" si="18"/>
        <v>0</v>
      </c>
      <c r="H124" s="23">
        <f t="shared" si="18"/>
        <v>0</v>
      </c>
      <c r="I124" s="23">
        <f t="shared" si="18"/>
        <v>0</v>
      </c>
      <c r="J124" s="23">
        <f t="shared" si="18"/>
        <v>0</v>
      </c>
      <c r="K124" s="23">
        <f t="shared" si="18"/>
        <v>0</v>
      </c>
      <c r="L124" s="23">
        <f t="shared" si="18"/>
        <v>0</v>
      </c>
      <c r="M124" s="23">
        <f t="shared" si="18"/>
        <v>0</v>
      </c>
      <c r="N124" s="23">
        <f t="shared" si="18"/>
        <v>0</v>
      </c>
      <c r="O124" s="23">
        <f t="shared" si="18"/>
        <v>0</v>
      </c>
      <c r="P124" s="23">
        <f t="shared" si="18"/>
        <v>0</v>
      </c>
      <c r="Q124" s="4"/>
    </row>
    <row r="125" spans="1:17" x14ac:dyDescent="0.25">
      <c r="A125" s="4">
        <f t="shared" si="17"/>
        <v>0</v>
      </c>
      <c r="B125" s="4">
        <f t="shared" si="17"/>
        <v>0</v>
      </c>
      <c r="C125" s="4">
        <f t="shared" si="17"/>
        <v>0</v>
      </c>
      <c r="D125" s="4">
        <f t="shared" si="17"/>
        <v>0</v>
      </c>
      <c r="E125" s="6">
        <f t="shared" si="18"/>
        <v>0</v>
      </c>
      <c r="F125" s="6">
        <f t="shared" si="18"/>
        <v>0</v>
      </c>
      <c r="G125" s="23">
        <f t="shared" si="18"/>
        <v>0</v>
      </c>
      <c r="H125" s="23">
        <f t="shared" si="18"/>
        <v>0</v>
      </c>
      <c r="I125" s="23">
        <f t="shared" si="18"/>
        <v>0</v>
      </c>
      <c r="J125" s="23">
        <f t="shared" si="18"/>
        <v>0</v>
      </c>
      <c r="K125" s="23">
        <f t="shared" si="18"/>
        <v>0</v>
      </c>
      <c r="L125" s="23">
        <f t="shared" si="18"/>
        <v>0</v>
      </c>
      <c r="M125" s="23">
        <f t="shared" si="18"/>
        <v>0</v>
      </c>
      <c r="N125" s="23">
        <f t="shared" si="18"/>
        <v>0</v>
      </c>
      <c r="O125" s="23">
        <f t="shared" si="18"/>
        <v>0</v>
      </c>
      <c r="P125" s="23">
        <f t="shared" si="18"/>
        <v>0</v>
      </c>
      <c r="Q125" s="4"/>
    </row>
    <row r="126" spans="1:17" x14ac:dyDescent="0.25">
      <c r="A126" s="4">
        <f t="shared" si="17"/>
        <v>0</v>
      </c>
      <c r="B126" s="4">
        <f t="shared" si="17"/>
        <v>0</v>
      </c>
      <c r="C126" s="4">
        <f t="shared" si="17"/>
        <v>0</v>
      </c>
      <c r="D126" s="4">
        <f t="shared" si="17"/>
        <v>0</v>
      </c>
      <c r="E126" s="6">
        <f t="shared" si="18"/>
        <v>0</v>
      </c>
      <c r="F126" s="6">
        <f t="shared" si="18"/>
        <v>0</v>
      </c>
      <c r="G126" s="23">
        <f t="shared" si="18"/>
        <v>0</v>
      </c>
      <c r="H126" s="23">
        <f t="shared" si="18"/>
        <v>0</v>
      </c>
      <c r="I126" s="23">
        <f t="shared" si="18"/>
        <v>0</v>
      </c>
      <c r="J126" s="23">
        <f t="shared" si="18"/>
        <v>0</v>
      </c>
      <c r="K126" s="23">
        <f t="shared" si="18"/>
        <v>0</v>
      </c>
      <c r="L126" s="23">
        <f t="shared" si="18"/>
        <v>0</v>
      </c>
      <c r="M126" s="23">
        <f t="shared" si="18"/>
        <v>0</v>
      </c>
      <c r="N126" s="23">
        <f t="shared" si="18"/>
        <v>0</v>
      </c>
      <c r="O126" s="23">
        <f t="shared" si="18"/>
        <v>0</v>
      </c>
      <c r="P126" s="23">
        <f t="shared" si="18"/>
        <v>0</v>
      </c>
      <c r="Q126" s="4"/>
    </row>
    <row r="127" spans="1:17" x14ac:dyDescent="0.25">
      <c r="A127" s="4">
        <f t="shared" si="17"/>
        <v>0</v>
      </c>
      <c r="B127" s="4">
        <f t="shared" si="17"/>
        <v>0</v>
      </c>
      <c r="C127" s="4">
        <f t="shared" si="17"/>
        <v>0</v>
      </c>
      <c r="D127" s="4">
        <f t="shared" si="17"/>
        <v>0</v>
      </c>
      <c r="E127" s="6">
        <f t="shared" si="18"/>
        <v>0</v>
      </c>
      <c r="F127" s="6">
        <f t="shared" si="18"/>
        <v>0</v>
      </c>
      <c r="G127" s="23">
        <f t="shared" si="18"/>
        <v>0</v>
      </c>
      <c r="H127" s="23">
        <f t="shared" si="18"/>
        <v>0</v>
      </c>
      <c r="I127" s="23">
        <f t="shared" si="18"/>
        <v>0</v>
      </c>
      <c r="J127" s="23">
        <f t="shared" si="18"/>
        <v>0</v>
      </c>
      <c r="K127" s="23">
        <f t="shared" si="18"/>
        <v>0</v>
      </c>
      <c r="L127" s="23">
        <f t="shared" si="18"/>
        <v>0</v>
      </c>
      <c r="M127" s="23">
        <f t="shared" si="18"/>
        <v>0</v>
      </c>
      <c r="N127" s="23">
        <f t="shared" si="18"/>
        <v>0</v>
      </c>
      <c r="O127" s="23">
        <f t="shared" si="18"/>
        <v>0</v>
      </c>
      <c r="P127" s="23">
        <f t="shared" si="18"/>
        <v>0</v>
      </c>
      <c r="Q127" s="4"/>
    </row>
    <row r="128" spans="1:17" x14ac:dyDescent="0.25">
      <c r="A128" s="4">
        <f t="shared" si="17"/>
        <v>0</v>
      </c>
      <c r="B128" s="4">
        <f t="shared" si="17"/>
        <v>0</v>
      </c>
      <c r="C128" s="4">
        <f t="shared" si="17"/>
        <v>0</v>
      </c>
      <c r="D128" s="4">
        <f t="shared" si="17"/>
        <v>0</v>
      </c>
      <c r="E128" s="6">
        <f t="shared" si="18"/>
        <v>0</v>
      </c>
      <c r="F128" s="6">
        <f t="shared" si="18"/>
        <v>0</v>
      </c>
      <c r="G128" s="23">
        <f t="shared" si="18"/>
        <v>0</v>
      </c>
      <c r="H128" s="23">
        <f t="shared" si="18"/>
        <v>0</v>
      </c>
      <c r="I128" s="23">
        <f t="shared" si="18"/>
        <v>0</v>
      </c>
      <c r="J128" s="23">
        <f t="shared" si="18"/>
        <v>0</v>
      </c>
      <c r="K128" s="23">
        <f t="shared" si="18"/>
        <v>0</v>
      </c>
      <c r="L128" s="23">
        <f t="shared" si="18"/>
        <v>0</v>
      </c>
      <c r="M128" s="23">
        <f t="shared" si="18"/>
        <v>0</v>
      </c>
      <c r="N128" s="23">
        <f t="shared" si="18"/>
        <v>0</v>
      </c>
      <c r="O128" s="23">
        <f t="shared" si="18"/>
        <v>0</v>
      </c>
      <c r="P128" s="23">
        <f t="shared" si="18"/>
        <v>0</v>
      </c>
      <c r="Q128" s="4"/>
    </row>
    <row r="129" spans="1:17" x14ac:dyDescent="0.25">
      <c r="A129" s="4">
        <f t="shared" si="17"/>
        <v>0</v>
      </c>
      <c r="B129" s="4">
        <f t="shared" si="17"/>
        <v>0</v>
      </c>
      <c r="C129" s="4">
        <f t="shared" si="17"/>
        <v>0</v>
      </c>
      <c r="D129" s="4">
        <f t="shared" si="17"/>
        <v>0</v>
      </c>
      <c r="E129" s="6">
        <f t="shared" si="18"/>
        <v>0</v>
      </c>
      <c r="F129" s="6">
        <f t="shared" si="18"/>
        <v>0</v>
      </c>
      <c r="G129" s="23">
        <f t="shared" si="18"/>
        <v>0</v>
      </c>
      <c r="H129" s="23">
        <f t="shared" si="18"/>
        <v>0</v>
      </c>
      <c r="I129" s="23">
        <f t="shared" si="18"/>
        <v>0</v>
      </c>
      <c r="J129" s="23">
        <f t="shared" si="18"/>
        <v>0</v>
      </c>
      <c r="K129" s="23">
        <f t="shared" si="18"/>
        <v>0</v>
      </c>
      <c r="L129" s="23">
        <f t="shared" si="18"/>
        <v>0</v>
      </c>
      <c r="M129" s="23">
        <f t="shared" si="18"/>
        <v>0</v>
      </c>
      <c r="N129" s="23">
        <f t="shared" si="18"/>
        <v>0</v>
      </c>
      <c r="O129" s="23">
        <f t="shared" si="18"/>
        <v>0</v>
      </c>
      <c r="P129" s="23">
        <f t="shared" si="18"/>
        <v>0</v>
      </c>
      <c r="Q129" s="4"/>
    </row>
    <row r="130" spans="1:17" x14ac:dyDescent="0.25">
      <c r="A130" s="4">
        <f t="shared" si="17"/>
        <v>0</v>
      </c>
      <c r="B130" s="4">
        <f t="shared" si="17"/>
        <v>0</v>
      </c>
      <c r="C130" s="4">
        <f t="shared" si="17"/>
        <v>0</v>
      </c>
      <c r="D130" s="4">
        <f t="shared" si="17"/>
        <v>0</v>
      </c>
      <c r="E130" s="6">
        <f t="shared" si="18"/>
        <v>0</v>
      </c>
      <c r="F130" s="6">
        <f t="shared" si="18"/>
        <v>0</v>
      </c>
      <c r="G130" s="23">
        <f t="shared" si="18"/>
        <v>0</v>
      </c>
      <c r="H130" s="23">
        <f t="shared" si="18"/>
        <v>0</v>
      </c>
      <c r="I130" s="23">
        <f t="shared" si="18"/>
        <v>0</v>
      </c>
      <c r="J130" s="23">
        <f t="shared" si="18"/>
        <v>0</v>
      </c>
      <c r="K130" s="23">
        <f t="shared" si="18"/>
        <v>0</v>
      </c>
      <c r="L130" s="23">
        <f t="shared" si="18"/>
        <v>0</v>
      </c>
      <c r="M130" s="23">
        <f t="shared" si="18"/>
        <v>0</v>
      </c>
      <c r="N130" s="23">
        <f t="shared" si="18"/>
        <v>0</v>
      </c>
      <c r="O130" s="23">
        <f t="shared" si="18"/>
        <v>0</v>
      </c>
      <c r="P130" s="23">
        <f t="shared" si="18"/>
        <v>0</v>
      </c>
      <c r="Q130" s="4"/>
    </row>
    <row r="131" spans="1:17" x14ac:dyDescent="0.25">
      <c r="A131" s="4">
        <f t="shared" ref="A131:D136" si="19">A26</f>
        <v>0</v>
      </c>
      <c r="B131" s="4">
        <f t="shared" si="19"/>
        <v>0</v>
      </c>
      <c r="C131" s="4">
        <f t="shared" si="19"/>
        <v>0</v>
      </c>
      <c r="D131" s="4">
        <f t="shared" si="19"/>
        <v>0</v>
      </c>
      <c r="E131" s="6">
        <f t="shared" ref="E131:P136" si="20">$D131*E61</f>
        <v>0</v>
      </c>
      <c r="F131" s="6">
        <f t="shared" si="20"/>
        <v>0</v>
      </c>
      <c r="G131" s="23">
        <f t="shared" si="20"/>
        <v>0</v>
      </c>
      <c r="H131" s="23">
        <f t="shared" si="20"/>
        <v>0</v>
      </c>
      <c r="I131" s="23">
        <f t="shared" si="20"/>
        <v>0</v>
      </c>
      <c r="J131" s="23">
        <f t="shared" si="20"/>
        <v>0</v>
      </c>
      <c r="K131" s="23">
        <f t="shared" si="20"/>
        <v>0</v>
      </c>
      <c r="L131" s="23">
        <f t="shared" si="20"/>
        <v>0</v>
      </c>
      <c r="M131" s="23">
        <f t="shared" si="20"/>
        <v>0</v>
      </c>
      <c r="N131" s="23">
        <f t="shared" si="20"/>
        <v>0</v>
      </c>
      <c r="O131" s="23">
        <f t="shared" si="20"/>
        <v>0</v>
      </c>
      <c r="P131" s="23">
        <f t="shared" si="20"/>
        <v>0</v>
      </c>
      <c r="Q131" s="4"/>
    </row>
    <row r="132" spans="1:17" x14ac:dyDescent="0.25">
      <c r="A132" s="4">
        <f t="shared" si="19"/>
        <v>0</v>
      </c>
      <c r="B132" s="4">
        <f t="shared" si="19"/>
        <v>0</v>
      </c>
      <c r="C132" s="4">
        <f t="shared" si="19"/>
        <v>0</v>
      </c>
      <c r="D132" s="4">
        <f t="shared" si="19"/>
        <v>0</v>
      </c>
      <c r="E132" s="6">
        <f t="shared" si="20"/>
        <v>0</v>
      </c>
      <c r="F132" s="6">
        <f t="shared" si="20"/>
        <v>0</v>
      </c>
      <c r="G132" s="23">
        <f t="shared" si="20"/>
        <v>0</v>
      </c>
      <c r="H132" s="23">
        <f t="shared" si="20"/>
        <v>0</v>
      </c>
      <c r="I132" s="23">
        <f t="shared" si="20"/>
        <v>0</v>
      </c>
      <c r="J132" s="23">
        <f t="shared" si="20"/>
        <v>0</v>
      </c>
      <c r="K132" s="23">
        <f t="shared" si="20"/>
        <v>0</v>
      </c>
      <c r="L132" s="23">
        <f t="shared" si="20"/>
        <v>0</v>
      </c>
      <c r="M132" s="23">
        <f t="shared" si="20"/>
        <v>0</v>
      </c>
      <c r="N132" s="23">
        <f t="shared" si="20"/>
        <v>0</v>
      </c>
      <c r="O132" s="23">
        <f t="shared" si="20"/>
        <v>0</v>
      </c>
      <c r="P132" s="23">
        <f t="shared" si="20"/>
        <v>0</v>
      </c>
      <c r="Q132" s="4"/>
    </row>
    <row r="133" spans="1:17" x14ac:dyDescent="0.25">
      <c r="A133" s="4">
        <f t="shared" si="19"/>
        <v>0</v>
      </c>
      <c r="B133" s="4">
        <f t="shared" si="19"/>
        <v>0</v>
      </c>
      <c r="C133" s="4">
        <f t="shared" si="19"/>
        <v>0</v>
      </c>
      <c r="D133" s="4">
        <f t="shared" si="19"/>
        <v>0</v>
      </c>
      <c r="E133" s="6">
        <f t="shared" si="20"/>
        <v>0</v>
      </c>
      <c r="F133" s="6">
        <f t="shared" si="20"/>
        <v>0</v>
      </c>
      <c r="G133" s="23">
        <f t="shared" si="20"/>
        <v>0</v>
      </c>
      <c r="H133" s="23">
        <f t="shared" si="20"/>
        <v>0</v>
      </c>
      <c r="I133" s="23">
        <f t="shared" si="20"/>
        <v>0</v>
      </c>
      <c r="J133" s="23">
        <f t="shared" si="20"/>
        <v>0</v>
      </c>
      <c r="K133" s="23">
        <f t="shared" si="20"/>
        <v>0</v>
      </c>
      <c r="L133" s="23">
        <f t="shared" si="20"/>
        <v>0</v>
      </c>
      <c r="M133" s="23">
        <f t="shared" si="20"/>
        <v>0</v>
      </c>
      <c r="N133" s="23">
        <f t="shared" si="20"/>
        <v>0</v>
      </c>
      <c r="O133" s="23">
        <f t="shared" si="20"/>
        <v>0</v>
      </c>
      <c r="P133" s="23">
        <f t="shared" si="20"/>
        <v>0</v>
      </c>
      <c r="Q133" s="4"/>
    </row>
    <row r="134" spans="1:17" x14ac:dyDescent="0.25">
      <c r="A134" s="4">
        <f t="shared" si="19"/>
        <v>0</v>
      </c>
      <c r="B134" s="4">
        <f t="shared" si="19"/>
        <v>0</v>
      </c>
      <c r="C134" s="4">
        <f t="shared" si="19"/>
        <v>0</v>
      </c>
      <c r="D134" s="4">
        <f t="shared" si="19"/>
        <v>0</v>
      </c>
      <c r="E134" s="6">
        <f t="shared" si="20"/>
        <v>0</v>
      </c>
      <c r="F134" s="6">
        <f t="shared" si="20"/>
        <v>0</v>
      </c>
      <c r="G134" s="23">
        <f t="shared" si="20"/>
        <v>0</v>
      </c>
      <c r="H134" s="23">
        <f t="shared" si="20"/>
        <v>0</v>
      </c>
      <c r="I134" s="23">
        <f t="shared" si="20"/>
        <v>0</v>
      </c>
      <c r="J134" s="23">
        <f t="shared" si="20"/>
        <v>0</v>
      </c>
      <c r="K134" s="23">
        <f t="shared" si="20"/>
        <v>0</v>
      </c>
      <c r="L134" s="23">
        <f t="shared" si="20"/>
        <v>0</v>
      </c>
      <c r="M134" s="23">
        <f t="shared" si="20"/>
        <v>0</v>
      </c>
      <c r="N134" s="23">
        <f t="shared" si="20"/>
        <v>0</v>
      </c>
      <c r="O134" s="23">
        <f t="shared" si="20"/>
        <v>0</v>
      </c>
      <c r="P134" s="23">
        <f t="shared" si="20"/>
        <v>0</v>
      </c>
      <c r="Q134" s="4"/>
    </row>
    <row r="135" spans="1:17" x14ac:dyDescent="0.25">
      <c r="A135" s="4">
        <f t="shared" si="19"/>
        <v>0</v>
      </c>
      <c r="B135" s="4">
        <f t="shared" si="19"/>
        <v>0</v>
      </c>
      <c r="C135" s="4">
        <f t="shared" si="19"/>
        <v>0</v>
      </c>
      <c r="D135" s="4">
        <f t="shared" si="19"/>
        <v>0</v>
      </c>
      <c r="E135" s="6">
        <f t="shared" si="20"/>
        <v>0</v>
      </c>
      <c r="F135" s="6">
        <f t="shared" si="20"/>
        <v>0</v>
      </c>
      <c r="G135" s="23">
        <f t="shared" si="20"/>
        <v>0</v>
      </c>
      <c r="H135" s="23">
        <f t="shared" si="20"/>
        <v>0</v>
      </c>
      <c r="I135" s="23">
        <f t="shared" si="20"/>
        <v>0</v>
      </c>
      <c r="J135" s="23">
        <f t="shared" si="20"/>
        <v>0</v>
      </c>
      <c r="K135" s="23">
        <f t="shared" si="20"/>
        <v>0</v>
      </c>
      <c r="L135" s="23">
        <f t="shared" si="20"/>
        <v>0</v>
      </c>
      <c r="M135" s="23">
        <f t="shared" si="20"/>
        <v>0</v>
      </c>
      <c r="N135" s="23">
        <f t="shared" si="20"/>
        <v>0</v>
      </c>
      <c r="O135" s="23">
        <f t="shared" si="20"/>
        <v>0</v>
      </c>
      <c r="P135" s="23">
        <f t="shared" si="20"/>
        <v>0</v>
      </c>
      <c r="Q135" s="4"/>
    </row>
    <row r="136" spans="1:17" x14ac:dyDescent="0.25">
      <c r="A136" s="4">
        <f t="shared" si="19"/>
        <v>0</v>
      </c>
      <c r="B136" s="4">
        <f t="shared" si="19"/>
        <v>0</v>
      </c>
      <c r="C136" s="4">
        <f t="shared" si="19"/>
        <v>0</v>
      </c>
      <c r="D136" s="4">
        <f t="shared" si="19"/>
        <v>0</v>
      </c>
      <c r="E136" s="6">
        <f t="shared" si="20"/>
        <v>0</v>
      </c>
      <c r="F136" s="6">
        <f t="shared" si="20"/>
        <v>0</v>
      </c>
      <c r="G136" s="23">
        <f t="shared" si="20"/>
        <v>0</v>
      </c>
      <c r="H136" s="23">
        <f t="shared" si="20"/>
        <v>0</v>
      </c>
      <c r="I136" s="23">
        <f t="shared" si="20"/>
        <v>0</v>
      </c>
      <c r="J136" s="23">
        <f t="shared" si="20"/>
        <v>0</v>
      </c>
      <c r="K136" s="23">
        <f t="shared" si="20"/>
        <v>0</v>
      </c>
      <c r="L136" s="23">
        <f t="shared" si="20"/>
        <v>0</v>
      </c>
      <c r="M136" s="23">
        <f t="shared" si="20"/>
        <v>0</v>
      </c>
      <c r="N136" s="23">
        <f t="shared" si="20"/>
        <v>0</v>
      </c>
      <c r="O136" s="23">
        <f t="shared" si="20"/>
        <v>0</v>
      </c>
      <c r="P136" s="23">
        <f t="shared" si="20"/>
        <v>0</v>
      </c>
      <c r="Q136" s="4"/>
    </row>
    <row r="137" spans="1:17" x14ac:dyDescent="0.25">
      <c r="A137" s="4"/>
      <c r="B137" s="4"/>
      <c r="C137" s="4"/>
      <c r="D137" s="6"/>
      <c r="E137" s="6"/>
      <c r="F137" s="6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4"/>
    </row>
    <row r="138" spans="1:17" x14ac:dyDescent="0.25">
      <c r="A138" s="4"/>
      <c r="B138" s="4"/>
      <c r="C138" s="4"/>
      <c r="D138" s="6"/>
      <c r="E138" s="6"/>
      <c r="F138" s="6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4"/>
    </row>
    <row r="139" spans="1:17" x14ac:dyDescent="0.25">
      <c r="A139" s="4"/>
      <c r="B139" s="4"/>
      <c r="C139" s="4"/>
      <c r="D139" s="6"/>
      <c r="E139" s="6"/>
      <c r="F139" s="6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4"/>
    </row>
    <row r="140" spans="1:17" x14ac:dyDescent="0.25">
      <c r="A140" s="4"/>
      <c r="B140" s="4"/>
      <c r="C140" s="4"/>
      <c r="D140" s="6"/>
      <c r="E140" s="6"/>
      <c r="F140" s="6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4"/>
    </row>
    <row r="141" spans="1:17" x14ac:dyDescent="0.25">
      <c r="A141" s="4"/>
      <c r="B141" s="4"/>
      <c r="C141" s="4"/>
      <c r="D141" s="6"/>
      <c r="E141" s="6"/>
      <c r="F141" s="6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4"/>
    </row>
    <row r="142" spans="1:17" x14ac:dyDescent="0.25">
      <c r="A142" s="4"/>
      <c r="B142" s="4"/>
      <c r="C142" s="4"/>
      <c r="D142" s="6"/>
      <c r="E142" s="6"/>
      <c r="F142" s="6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4"/>
    </row>
    <row r="143" spans="1:17" x14ac:dyDescent="0.25">
      <c r="A143" s="4"/>
      <c r="B143" s="4"/>
      <c r="C143" s="4"/>
      <c r="D143" s="6"/>
      <c r="E143" s="6"/>
      <c r="F143" s="6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4"/>
    </row>
    <row r="144" spans="1:17" x14ac:dyDescent="0.25">
      <c r="E144" s="7">
        <f t="shared" ref="E144:P144" si="21">SUM(E114:E143)</f>
        <v>0</v>
      </c>
      <c r="F144" s="7">
        <f t="shared" si="21"/>
        <v>0</v>
      </c>
      <c r="G144" s="7">
        <f t="shared" si="21"/>
        <v>0</v>
      </c>
      <c r="H144" s="7">
        <f t="shared" si="21"/>
        <v>0</v>
      </c>
      <c r="I144" s="7">
        <f t="shared" si="21"/>
        <v>0</v>
      </c>
      <c r="J144" s="7">
        <f t="shared" si="21"/>
        <v>0</v>
      </c>
      <c r="K144" s="7">
        <f t="shared" si="21"/>
        <v>0</v>
      </c>
      <c r="L144" s="7">
        <f t="shared" si="21"/>
        <v>0</v>
      </c>
      <c r="M144" s="7">
        <f t="shared" si="21"/>
        <v>0</v>
      </c>
      <c r="N144" s="7">
        <f t="shared" si="21"/>
        <v>0</v>
      </c>
      <c r="O144" s="7">
        <f t="shared" si="21"/>
        <v>0</v>
      </c>
      <c r="P144" s="7">
        <f t="shared" si="21"/>
        <v>0</v>
      </c>
    </row>
    <row r="145" spans="1:20" x14ac:dyDescent="0.25">
      <c r="I145" s="25"/>
    </row>
    <row r="146" spans="1:20" x14ac:dyDescent="0.25">
      <c r="A146" s="31" t="s">
        <v>149</v>
      </c>
      <c r="B146" s="32"/>
      <c r="C146" s="32"/>
      <c r="D146" s="32"/>
      <c r="E146" s="625">
        <v>2024</v>
      </c>
      <c r="F146" s="626"/>
      <c r="G146" s="626"/>
      <c r="H146" s="626"/>
      <c r="I146" s="626"/>
      <c r="J146" s="626">
        <v>2025</v>
      </c>
      <c r="K146" s="626"/>
      <c r="L146" s="626"/>
      <c r="M146" s="626"/>
      <c r="N146" s="626"/>
      <c r="O146" s="626"/>
      <c r="P146" s="627"/>
      <c r="Q146" s="32"/>
      <c r="R146" s="32"/>
      <c r="S146" s="32"/>
      <c r="T146" s="32"/>
    </row>
    <row r="147" spans="1:20" x14ac:dyDescent="0.25">
      <c r="C147" s="11" t="s">
        <v>105</v>
      </c>
      <c r="D147" s="11" t="s">
        <v>106</v>
      </c>
      <c r="E147" s="11">
        <v>8</v>
      </c>
      <c r="F147" s="11">
        <v>9</v>
      </c>
      <c r="G147" s="14">
        <v>10</v>
      </c>
      <c r="H147" s="14">
        <v>11</v>
      </c>
      <c r="I147" s="14">
        <v>12</v>
      </c>
      <c r="J147" s="14">
        <v>1</v>
      </c>
      <c r="K147" s="14">
        <v>2</v>
      </c>
      <c r="L147" s="14">
        <v>3</v>
      </c>
      <c r="M147" s="14">
        <v>4</v>
      </c>
      <c r="N147" s="14">
        <v>5</v>
      </c>
      <c r="O147" s="14">
        <v>6</v>
      </c>
      <c r="P147" s="14">
        <v>7</v>
      </c>
      <c r="Q147" s="292" t="s">
        <v>147</v>
      </c>
    </row>
    <row r="148" spans="1:20" x14ac:dyDescent="0.25">
      <c r="C148" s="4"/>
      <c r="D148" s="26"/>
      <c r="E148" s="6"/>
      <c r="F148" s="6"/>
      <c r="G148" s="23"/>
      <c r="H148" s="23"/>
      <c r="I148" s="357"/>
      <c r="J148" s="23"/>
      <c r="K148" s="23"/>
      <c r="L148" s="23"/>
      <c r="M148" s="23"/>
      <c r="N148" s="23"/>
      <c r="O148" s="23"/>
      <c r="P148" s="23"/>
      <c r="Q148" s="4">
        <f>SUM(E148:P148)</f>
        <v>0</v>
      </c>
    </row>
    <row r="149" spans="1:20" x14ac:dyDescent="0.25">
      <c r="C149" s="4"/>
      <c r="D149" s="26"/>
      <c r="E149" s="6"/>
      <c r="F149" s="6"/>
      <c r="G149" s="23"/>
      <c r="H149" s="23"/>
      <c r="I149" s="357"/>
      <c r="J149" s="23"/>
      <c r="K149" s="23"/>
      <c r="L149" s="23"/>
      <c r="M149" s="23"/>
      <c r="N149" s="23"/>
      <c r="O149" s="23"/>
      <c r="P149" s="23"/>
      <c r="Q149" s="4">
        <f t="shared" ref="Q149:Q159" si="22">SUM(E149:P149)</f>
        <v>0</v>
      </c>
    </row>
    <row r="150" spans="1:20" x14ac:dyDescent="0.25">
      <c r="C150" s="4"/>
      <c r="D150" s="26"/>
      <c r="E150" s="6"/>
      <c r="F150" s="6"/>
      <c r="G150" s="23"/>
      <c r="H150" s="23"/>
      <c r="I150" s="357"/>
      <c r="J150" s="23"/>
      <c r="K150" s="23"/>
      <c r="L150" s="23"/>
      <c r="M150" s="23"/>
      <c r="N150" s="23"/>
      <c r="O150" s="23"/>
      <c r="P150" s="23"/>
      <c r="Q150" s="4">
        <f t="shared" si="22"/>
        <v>0</v>
      </c>
    </row>
    <row r="151" spans="1:20" x14ac:dyDescent="0.25">
      <c r="C151" s="4"/>
      <c r="D151" s="26"/>
      <c r="E151" s="6"/>
      <c r="F151" s="6"/>
      <c r="G151" s="23"/>
      <c r="H151" s="23"/>
      <c r="I151" s="357"/>
      <c r="J151" s="23"/>
      <c r="K151" s="23"/>
      <c r="L151" s="23"/>
      <c r="M151" s="23"/>
      <c r="N151" s="23"/>
      <c r="O151" s="23"/>
      <c r="P151" s="23"/>
      <c r="Q151" s="4">
        <f t="shared" si="22"/>
        <v>0</v>
      </c>
    </row>
    <row r="152" spans="1:20" x14ac:dyDescent="0.25">
      <c r="C152" s="4"/>
      <c r="D152" s="26"/>
      <c r="E152" s="6"/>
      <c r="F152" s="6"/>
      <c r="G152" s="23"/>
      <c r="H152" s="23"/>
      <c r="I152" s="357"/>
      <c r="J152" s="23"/>
      <c r="K152" s="23"/>
      <c r="L152" s="23"/>
      <c r="M152" s="23"/>
      <c r="N152" s="23"/>
      <c r="O152" s="23"/>
      <c r="P152" s="23"/>
      <c r="Q152" s="4">
        <f t="shared" si="22"/>
        <v>0</v>
      </c>
    </row>
    <row r="153" spans="1:20" x14ac:dyDescent="0.25">
      <c r="C153" s="4"/>
      <c r="D153" s="26"/>
      <c r="E153" s="6"/>
      <c r="F153" s="6"/>
      <c r="G153" s="23"/>
      <c r="H153" s="23"/>
      <c r="I153" s="357"/>
      <c r="J153" s="23"/>
      <c r="K153" s="23"/>
      <c r="L153" s="23"/>
      <c r="M153" s="23"/>
      <c r="N153" s="23"/>
      <c r="O153" s="23"/>
      <c r="P153" s="23"/>
      <c r="Q153" s="4">
        <f t="shared" si="22"/>
        <v>0</v>
      </c>
    </row>
    <row r="154" spans="1:20" x14ac:dyDescent="0.25">
      <c r="C154" s="4"/>
      <c r="D154" s="26"/>
      <c r="E154" s="6"/>
      <c r="F154" s="6"/>
      <c r="G154" s="23"/>
      <c r="H154" s="23"/>
      <c r="I154" s="357"/>
      <c r="J154" s="23"/>
      <c r="K154" s="23"/>
      <c r="L154" s="23"/>
      <c r="M154" s="23"/>
      <c r="N154" s="23"/>
      <c r="O154" s="23"/>
      <c r="P154" s="23"/>
      <c r="Q154" s="4">
        <f t="shared" si="22"/>
        <v>0</v>
      </c>
    </row>
    <row r="155" spans="1:20" x14ac:dyDescent="0.25">
      <c r="C155" s="49"/>
      <c r="D155" s="26"/>
      <c r="E155" s="6"/>
      <c r="F155" s="6"/>
      <c r="G155" s="23"/>
      <c r="H155" s="23"/>
      <c r="I155" s="357"/>
      <c r="J155" s="23"/>
      <c r="K155" s="23"/>
      <c r="L155" s="23"/>
      <c r="M155" s="23"/>
      <c r="N155" s="23"/>
      <c r="O155" s="23"/>
      <c r="P155" s="23"/>
      <c r="Q155" s="4">
        <f t="shared" si="22"/>
        <v>0</v>
      </c>
    </row>
    <row r="156" spans="1:20" x14ac:dyDescent="0.25">
      <c r="C156" s="4"/>
      <c r="D156" s="26"/>
      <c r="E156" s="6"/>
      <c r="F156" s="6"/>
      <c r="G156" s="23"/>
      <c r="H156" s="23"/>
      <c r="I156" s="357"/>
      <c r="J156" s="23"/>
      <c r="K156" s="23"/>
      <c r="L156" s="23"/>
      <c r="M156" s="23"/>
      <c r="N156" s="23"/>
      <c r="O156" s="23"/>
      <c r="P156" s="23"/>
      <c r="Q156" s="4">
        <f t="shared" si="22"/>
        <v>0</v>
      </c>
    </row>
    <row r="157" spans="1:20" x14ac:dyDescent="0.25">
      <c r="C157" s="4"/>
      <c r="D157" s="26"/>
      <c r="E157" s="6"/>
      <c r="F157" s="6"/>
      <c r="G157" s="23"/>
      <c r="H157" s="23"/>
      <c r="I157" s="357"/>
      <c r="J157" s="23"/>
      <c r="K157" s="23"/>
      <c r="L157" s="23"/>
      <c r="M157" s="23"/>
      <c r="N157" s="23"/>
      <c r="O157" s="23"/>
      <c r="P157" s="23"/>
      <c r="Q157" s="4">
        <f t="shared" si="22"/>
        <v>0</v>
      </c>
    </row>
    <row r="158" spans="1:20" x14ac:dyDescent="0.25">
      <c r="C158" s="4"/>
      <c r="D158" s="26"/>
      <c r="E158" s="6"/>
      <c r="F158" s="6"/>
      <c r="G158" s="23"/>
      <c r="H158" s="23"/>
      <c r="I158" s="357"/>
      <c r="J158" s="23"/>
      <c r="K158" s="23"/>
      <c r="L158" s="23"/>
      <c r="M158" s="23"/>
      <c r="N158" s="23"/>
      <c r="O158" s="23"/>
      <c r="P158" s="23"/>
      <c r="Q158" s="4">
        <f t="shared" si="22"/>
        <v>0</v>
      </c>
    </row>
    <row r="159" spans="1:20" x14ac:dyDescent="0.25">
      <c r="C159" s="4"/>
      <c r="D159" s="26"/>
      <c r="E159" s="6"/>
      <c r="F159" s="6"/>
      <c r="G159" s="23"/>
      <c r="H159" s="23"/>
      <c r="I159" s="357"/>
      <c r="J159" s="23"/>
      <c r="K159" s="23"/>
      <c r="L159" s="23"/>
      <c r="M159" s="23"/>
      <c r="N159" s="23"/>
      <c r="O159" s="23"/>
      <c r="P159" s="23"/>
      <c r="Q159" s="4">
        <f t="shared" si="22"/>
        <v>0</v>
      </c>
    </row>
    <row r="160" spans="1:20" x14ac:dyDescent="0.25">
      <c r="C160" s="4"/>
      <c r="D160" s="26"/>
      <c r="E160" s="6"/>
      <c r="F160" s="6"/>
      <c r="G160" s="23"/>
      <c r="H160" s="23"/>
      <c r="I160" s="357"/>
      <c r="J160" s="23"/>
      <c r="K160" s="23"/>
      <c r="L160" s="23"/>
      <c r="M160" s="23"/>
      <c r="N160" s="23"/>
      <c r="O160" s="23"/>
      <c r="P160" s="23"/>
      <c r="Q160" s="4"/>
    </row>
    <row r="161" spans="1:20" x14ac:dyDescent="0.25">
      <c r="C161" s="9"/>
      <c r="D161" s="93" t="s">
        <v>39</v>
      </c>
      <c r="E161" s="30">
        <f t="shared" ref="E161:Q161" si="23">SUM(E148:E160)</f>
        <v>0</v>
      </c>
      <c r="F161" s="30">
        <f>SUM(F148:F160)</f>
        <v>0</v>
      </c>
      <c r="G161" s="30">
        <f t="shared" si="23"/>
        <v>0</v>
      </c>
      <c r="H161" s="30">
        <f t="shared" si="23"/>
        <v>0</v>
      </c>
      <c r="I161" s="30">
        <f t="shared" si="23"/>
        <v>0</v>
      </c>
      <c r="J161" s="30">
        <f t="shared" si="23"/>
        <v>0</v>
      </c>
      <c r="K161" s="30">
        <f t="shared" si="23"/>
        <v>0</v>
      </c>
      <c r="L161" s="30">
        <f t="shared" si="23"/>
        <v>0</v>
      </c>
      <c r="M161" s="30">
        <f t="shared" si="23"/>
        <v>0</v>
      </c>
      <c r="N161" s="30">
        <f t="shared" si="23"/>
        <v>0</v>
      </c>
      <c r="O161" s="30">
        <f t="shared" si="23"/>
        <v>0</v>
      </c>
      <c r="P161" s="30">
        <f t="shared" si="23"/>
        <v>0</v>
      </c>
      <c r="Q161" s="30">
        <f t="shared" si="23"/>
        <v>0</v>
      </c>
    </row>
    <row r="162" spans="1:20" x14ac:dyDescent="0.2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20" x14ac:dyDescent="0.25">
      <c r="A163" s="31" t="s">
        <v>131</v>
      </c>
      <c r="B163" s="32"/>
      <c r="C163" s="32"/>
      <c r="D163" s="32"/>
      <c r="E163" s="625">
        <v>2024</v>
      </c>
      <c r="F163" s="626"/>
      <c r="G163" s="626"/>
      <c r="H163" s="626"/>
      <c r="I163" s="626"/>
      <c r="J163" s="626">
        <v>2025</v>
      </c>
      <c r="K163" s="626"/>
      <c r="L163" s="626"/>
      <c r="M163" s="626"/>
      <c r="N163" s="626"/>
      <c r="O163" s="626"/>
      <c r="P163" s="627"/>
      <c r="Q163" s="32"/>
      <c r="R163" s="32"/>
      <c r="S163" s="32"/>
      <c r="T163" s="32"/>
    </row>
    <row r="164" spans="1:20" x14ac:dyDescent="0.25">
      <c r="C164" s="11" t="s">
        <v>105</v>
      </c>
      <c r="D164" s="11" t="s">
        <v>106</v>
      </c>
      <c r="E164" s="11">
        <v>8</v>
      </c>
      <c r="F164" s="11">
        <v>9</v>
      </c>
      <c r="G164" s="14">
        <v>10</v>
      </c>
      <c r="H164" s="14">
        <v>11</v>
      </c>
      <c r="I164" s="14">
        <v>12</v>
      </c>
      <c r="J164" s="14">
        <v>1</v>
      </c>
      <c r="K164" s="14">
        <v>2</v>
      </c>
      <c r="L164" s="14">
        <v>3</v>
      </c>
      <c r="M164" s="14">
        <v>4</v>
      </c>
      <c r="N164" s="14">
        <v>5</v>
      </c>
      <c r="O164" s="14">
        <v>6</v>
      </c>
      <c r="P164" s="14">
        <v>7</v>
      </c>
      <c r="Q164" s="292" t="s">
        <v>147</v>
      </c>
    </row>
    <row r="165" spans="1:20" x14ac:dyDescent="0.25">
      <c r="C165" s="4"/>
      <c r="D165" s="26"/>
      <c r="E165" s="6"/>
      <c r="F165" s="6"/>
      <c r="G165" s="23"/>
      <c r="H165" s="23"/>
      <c r="I165" s="357"/>
      <c r="J165" s="23"/>
      <c r="K165" s="23"/>
      <c r="L165" s="23"/>
      <c r="M165" s="23"/>
      <c r="N165" s="23"/>
      <c r="O165" s="23"/>
      <c r="P165" s="23"/>
      <c r="Q165" s="4">
        <f>SUM(E165:P165)</f>
        <v>0</v>
      </c>
    </row>
    <row r="166" spans="1:20" x14ac:dyDescent="0.25">
      <c r="C166" s="4"/>
      <c r="D166" s="26"/>
      <c r="E166" s="6"/>
      <c r="F166" s="6"/>
      <c r="G166" s="23"/>
      <c r="H166" s="23"/>
      <c r="I166" s="357"/>
      <c r="J166" s="23"/>
      <c r="K166" s="23"/>
      <c r="L166" s="23"/>
      <c r="M166" s="23"/>
      <c r="N166" s="23"/>
      <c r="O166" s="23"/>
      <c r="P166" s="23"/>
      <c r="Q166" s="4">
        <f t="shared" ref="Q166:Q176" si="24">SUM(E166:P166)</f>
        <v>0</v>
      </c>
    </row>
    <row r="167" spans="1:20" x14ac:dyDescent="0.25">
      <c r="C167" s="4"/>
      <c r="D167" s="26"/>
      <c r="E167" s="6"/>
      <c r="F167" s="6"/>
      <c r="G167" s="23"/>
      <c r="H167" s="23"/>
      <c r="I167" s="357"/>
      <c r="J167" s="23"/>
      <c r="K167" s="23"/>
      <c r="L167" s="23"/>
      <c r="M167" s="23"/>
      <c r="N167" s="23"/>
      <c r="O167" s="23"/>
      <c r="P167" s="23"/>
      <c r="Q167" s="4">
        <f t="shared" si="24"/>
        <v>0</v>
      </c>
    </row>
    <row r="168" spans="1:20" x14ac:dyDescent="0.25">
      <c r="C168" s="4"/>
      <c r="D168" s="26"/>
      <c r="E168" s="6"/>
      <c r="F168" s="6"/>
      <c r="G168" s="23"/>
      <c r="H168" s="23"/>
      <c r="I168" s="357"/>
      <c r="J168" s="23"/>
      <c r="K168" s="23"/>
      <c r="L168" s="23"/>
      <c r="M168" s="23"/>
      <c r="N168" s="23"/>
      <c r="O168" s="23"/>
      <c r="P168" s="23"/>
      <c r="Q168" s="4">
        <f t="shared" si="24"/>
        <v>0</v>
      </c>
    </row>
    <row r="169" spans="1:20" x14ac:dyDescent="0.25">
      <c r="C169" s="4"/>
      <c r="D169" s="26"/>
      <c r="E169" s="6"/>
      <c r="F169" s="6"/>
      <c r="G169" s="23"/>
      <c r="H169" s="23"/>
      <c r="I169" s="357"/>
      <c r="J169" s="23"/>
      <c r="K169" s="23"/>
      <c r="L169" s="23"/>
      <c r="M169" s="23"/>
      <c r="N169" s="23"/>
      <c r="O169" s="23"/>
      <c r="P169" s="23"/>
      <c r="Q169" s="4">
        <f t="shared" si="24"/>
        <v>0</v>
      </c>
    </row>
    <row r="170" spans="1:20" x14ac:dyDescent="0.25">
      <c r="C170" s="4"/>
      <c r="D170" s="26"/>
      <c r="E170" s="6"/>
      <c r="F170" s="6"/>
      <c r="G170" s="23"/>
      <c r="H170" s="23"/>
      <c r="I170" s="357"/>
      <c r="J170" s="23"/>
      <c r="K170" s="23"/>
      <c r="L170" s="23"/>
      <c r="M170" s="23"/>
      <c r="N170" s="23"/>
      <c r="O170" s="23"/>
      <c r="P170" s="23"/>
      <c r="Q170" s="4">
        <f t="shared" si="24"/>
        <v>0</v>
      </c>
    </row>
    <row r="171" spans="1:20" x14ac:dyDescent="0.25">
      <c r="C171" s="4"/>
      <c r="D171" s="26"/>
      <c r="E171" s="6"/>
      <c r="F171" s="6"/>
      <c r="G171" s="23"/>
      <c r="H171" s="23"/>
      <c r="I171" s="357"/>
      <c r="J171" s="23"/>
      <c r="K171" s="23"/>
      <c r="L171" s="23"/>
      <c r="M171" s="23"/>
      <c r="N171" s="23"/>
      <c r="O171" s="23"/>
      <c r="P171" s="23"/>
      <c r="Q171" s="4">
        <f t="shared" si="24"/>
        <v>0</v>
      </c>
    </row>
    <row r="172" spans="1:20" x14ac:dyDescent="0.25">
      <c r="C172" s="49"/>
      <c r="D172" s="26"/>
      <c r="E172" s="6"/>
      <c r="F172" s="6"/>
      <c r="G172" s="23"/>
      <c r="H172" s="23"/>
      <c r="I172" s="357"/>
      <c r="J172" s="23"/>
      <c r="K172" s="23"/>
      <c r="L172" s="23"/>
      <c r="M172" s="23"/>
      <c r="N172" s="23"/>
      <c r="O172" s="23"/>
      <c r="P172" s="23"/>
      <c r="Q172" s="4">
        <f t="shared" si="24"/>
        <v>0</v>
      </c>
    </row>
    <row r="173" spans="1:20" x14ac:dyDescent="0.25">
      <c r="C173" s="4"/>
      <c r="D173" s="26"/>
      <c r="E173" s="6"/>
      <c r="F173" s="6"/>
      <c r="G173" s="23"/>
      <c r="H173" s="23"/>
      <c r="I173" s="357"/>
      <c r="J173" s="23"/>
      <c r="K173" s="23"/>
      <c r="L173" s="23"/>
      <c r="M173" s="23"/>
      <c r="N173" s="23"/>
      <c r="O173" s="23"/>
      <c r="P173" s="23"/>
      <c r="Q173" s="4">
        <f t="shared" si="24"/>
        <v>0</v>
      </c>
    </row>
    <row r="174" spans="1:20" x14ac:dyDescent="0.25">
      <c r="C174" s="4"/>
      <c r="D174" s="26"/>
      <c r="E174" s="6"/>
      <c r="F174" s="6"/>
      <c r="G174" s="23"/>
      <c r="H174" s="23"/>
      <c r="I174" s="357"/>
      <c r="J174" s="23"/>
      <c r="K174" s="23"/>
      <c r="L174" s="23"/>
      <c r="M174" s="23"/>
      <c r="N174" s="23"/>
      <c r="O174" s="23"/>
      <c r="P174" s="23"/>
      <c r="Q174" s="4">
        <f t="shared" si="24"/>
        <v>0</v>
      </c>
    </row>
    <row r="175" spans="1:20" x14ac:dyDescent="0.25">
      <c r="C175" s="4"/>
      <c r="D175" s="26"/>
      <c r="E175" s="6"/>
      <c r="F175" s="6"/>
      <c r="G175" s="23"/>
      <c r="H175" s="23"/>
      <c r="I175" s="357"/>
      <c r="J175" s="23"/>
      <c r="K175" s="23"/>
      <c r="L175" s="23"/>
      <c r="M175" s="23"/>
      <c r="N175" s="23"/>
      <c r="O175" s="23"/>
      <c r="P175" s="23"/>
      <c r="Q175" s="4">
        <f t="shared" si="24"/>
        <v>0</v>
      </c>
    </row>
    <row r="176" spans="1:20" x14ac:dyDescent="0.25">
      <c r="C176" s="4"/>
      <c r="D176" s="26"/>
      <c r="E176" s="6"/>
      <c r="F176" s="6"/>
      <c r="G176" s="23"/>
      <c r="H176" s="23"/>
      <c r="I176" s="357"/>
      <c r="J176" s="23"/>
      <c r="K176" s="23"/>
      <c r="L176" s="23"/>
      <c r="M176" s="23"/>
      <c r="N176" s="23"/>
      <c r="O176" s="23"/>
      <c r="P176" s="23"/>
      <c r="Q176" s="4">
        <f t="shared" si="24"/>
        <v>0</v>
      </c>
    </row>
    <row r="177" spans="3:17" x14ac:dyDescent="0.25">
      <c r="C177" s="4"/>
      <c r="D177" s="26"/>
      <c r="E177" s="6"/>
      <c r="F177" s="6"/>
      <c r="G177" s="23"/>
      <c r="H177" s="23"/>
      <c r="I177" s="357"/>
      <c r="J177" s="23"/>
      <c r="K177" s="23"/>
      <c r="L177" s="23"/>
      <c r="M177" s="23"/>
      <c r="N177" s="23"/>
      <c r="O177" s="23"/>
      <c r="P177" s="23"/>
      <c r="Q177" s="4"/>
    </row>
    <row r="178" spans="3:17" x14ac:dyDescent="0.25">
      <c r="C178" s="9"/>
      <c r="D178" s="93" t="s">
        <v>39</v>
      </c>
      <c r="E178" s="30">
        <f t="shared" ref="E178" si="25">SUM(E165:E177)</f>
        <v>0</v>
      </c>
      <c r="F178" s="30">
        <f>SUM(F165:F177)</f>
        <v>0</v>
      </c>
      <c r="G178" s="30">
        <f t="shared" ref="G178:Q178" si="26">SUM(G165:G177)</f>
        <v>0</v>
      </c>
      <c r="H178" s="30">
        <f t="shared" si="26"/>
        <v>0</v>
      </c>
      <c r="I178" s="30">
        <f t="shared" si="26"/>
        <v>0</v>
      </c>
      <c r="J178" s="30">
        <f t="shared" si="26"/>
        <v>0</v>
      </c>
      <c r="K178" s="30">
        <f t="shared" si="26"/>
        <v>0</v>
      </c>
      <c r="L178" s="30">
        <f t="shared" si="26"/>
        <v>0</v>
      </c>
      <c r="M178" s="30">
        <f t="shared" si="26"/>
        <v>0</v>
      </c>
      <c r="N178" s="30">
        <f t="shared" si="26"/>
        <v>0</v>
      </c>
      <c r="O178" s="30">
        <f t="shared" si="26"/>
        <v>0</v>
      </c>
      <c r="P178" s="30">
        <f t="shared" si="26"/>
        <v>0</v>
      </c>
      <c r="Q178" s="30">
        <f t="shared" si="26"/>
        <v>0</v>
      </c>
    </row>
    <row r="180" spans="3:17" x14ac:dyDescent="0.25">
      <c r="E180" s="25"/>
    </row>
    <row r="181" spans="3:17" x14ac:dyDescent="0.25">
      <c r="E181" s="25"/>
    </row>
  </sheetData>
  <mergeCells count="16">
    <mergeCell ref="E6:Q6"/>
    <mergeCell ref="E7:I7"/>
    <mergeCell ref="J7:P7"/>
    <mergeCell ref="E41:Q41"/>
    <mergeCell ref="E42:I42"/>
    <mergeCell ref="J42:P42"/>
    <mergeCell ref="E146:I146"/>
    <mergeCell ref="J146:P146"/>
    <mergeCell ref="E163:I163"/>
    <mergeCell ref="J163:P163"/>
    <mergeCell ref="E76:Q76"/>
    <mergeCell ref="E77:I77"/>
    <mergeCell ref="J77:P77"/>
    <mergeCell ref="E111:Q111"/>
    <mergeCell ref="E112:I112"/>
    <mergeCell ref="J112:P1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61DB-FD0F-43A2-BAD9-E0911F6F54AC}">
  <dimension ref="A2:AI173"/>
  <sheetViews>
    <sheetView zoomScale="80" zoomScaleNormal="80" workbookViewId="0">
      <pane xSplit="1" topLeftCell="C1" activePane="topRight" state="frozen"/>
      <selection activeCell="A148" sqref="A148"/>
      <selection pane="topRight" activeCell="A25" sqref="A2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3" bestFit="1" customWidth="1"/>
    <col min="6" max="7" width="13.5703125" bestFit="1" customWidth="1"/>
    <col min="8" max="8" width="13.28515625" customWidth="1"/>
    <col min="9" max="11" width="13.5703125" bestFit="1" customWidth="1"/>
    <col min="12" max="12" width="13.28515625" bestFit="1" customWidth="1"/>
    <col min="13" max="14" width="13.5703125" bestFit="1" customWidth="1"/>
    <col min="15" max="15" width="14.5703125" customWidth="1"/>
    <col min="16" max="18" width="13.5703125" bestFit="1" customWidth="1"/>
    <col min="19" max="21" width="12.28515625" customWidth="1"/>
    <col min="35" max="35" width="18.140625" customWidth="1"/>
  </cols>
  <sheetData>
    <row r="2" spans="1:33" x14ac:dyDescent="0.25">
      <c r="A2" s="336" t="s">
        <v>81</v>
      </c>
      <c r="B2" s="337" t="s">
        <v>150</v>
      </c>
      <c r="C2" s="531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1:33" x14ac:dyDescent="0.25">
      <c r="A3" s="336" t="s">
        <v>83</v>
      </c>
      <c r="B3" s="337" t="s">
        <v>151</v>
      </c>
      <c r="C3" s="531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1:33" x14ac:dyDescent="0.25">
      <c r="A4" s="336" t="s">
        <v>85</v>
      </c>
      <c r="B4" s="338">
        <v>3225811.68</v>
      </c>
      <c r="C4" s="531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</row>
    <row r="5" spans="1:33" x14ac:dyDescent="0.25">
      <c r="A5" s="336"/>
      <c r="B5" s="338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</row>
    <row r="6" spans="1:33" x14ac:dyDescent="0.25">
      <c r="A6" s="342" t="s">
        <v>86</v>
      </c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</row>
    <row r="7" spans="1:33" x14ac:dyDescent="0.25">
      <c r="A7" s="336"/>
      <c r="B7" s="336"/>
      <c r="C7" s="336"/>
      <c r="D7" s="336"/>
      <c r="E7" s="336"/>
      <c r="F7" s="628">
        <v>2025</v>
      </c>
      <c r="G7" s="628"/>
      <c r="H7" s="628"/>
      <c r="I7" s="628"/>
      <c r="J7" s="629">
        <v>2026</v>
      </c>
      <c r="K7" s="630"/>
      <c r="L7" s="630"/>
      <c r="M7" s="630"/>
      <c r="N7" s="630"/>
      <c r="O7" s="630"/>
      <c r="P7" s="630"/>
      <c r="Q7" s="630"/>
      <c r="R7" s="630"/>
      <c r="S7" s="630"/>
      <c r="T7" s="630"/>
      <c r="U7" s="631"/>
      <c r="V7" s="629">
        <v>2027</v>
      </c>
      <c r="W7" s="630"/>
      <c r="X7" s="630"/>
      <c r="Y7" s="630"/>
      <c r="Z7" s="630"/>
      <c r="AA7" s="630"/>
      <c r="AB7" s="630"/>
      <c r="AC7" s="630"/>
      <c r="AD7" s="630"/>
      <c r="AE7" s="630"/>
      <c r="AF7" s="630"/>
      <c r="AG7" s="631"/>
    </row>
    <row r="8" spans="1:33" x14ac:dyDescent="0.25">
      <c r="A8" s="336"/>
      <c r="B8" s="336"/>
      <c r="C8" s="336"/>
      <c r="D8" s="343" t="s">
        <v>33</v>
      </c>
      <c r="E8" s="343"/>
      <c r="F8" s="344">
        <v>4</v>
      </c>
      <c r="G8" s="344">
        <v>21</v>
      </c>
      <c r="H8" s="344">
        <v>20</v>
      </c>
      <c r="I8" s="344">
        <v>20</v>
      </c>
      <c r="J8" s="345">
        <v>21</v>
      </c>
      <c r="K8" s="345">
        <v>20</v>
      </c>
      <c r="L8" s="345">
        <v>21</v>
      </c>
      <c r="M8" s="345">
        <v>22</v>
      </c>
      <c r="N8" s="345">
        <v>23</v>
      </c>
      <c r="O8" s="345">
        <v>19</v>
      </c>
      <c r="P8" s="345">
        <v>23</v>
      </c>
      <c r="Q8" s="345">
        <v>22</v>
      </c>
      <c r="R8" s="345">
        <v>18</v>
      </c>
      <c r="S8" s="346">
        <v>20</v>
      </c>
      <c r="T8" s="346">
        <v>20</v>
      </c>
      <c r="U8" s="346">
        <v>20</v>
      </c>
      <c r="V8" s="345">
        <v>21</v>
      </c>
      <c r="W8" s="345">
        <v>20</v>
      </c>
      <c r="X8" s="345">
        <v>21</v>
      </c>
      <c r="Y8" s="345">
        <v>22</v>
      </c>
      <c r="Z8" s="345">
        <v>23</v>
      </c>
      <c r="AA8" s="345">
        <v>19</v>
      </c>
      <c r="AB8" s="345">
        <v>23</v>
      </c>
      <c r="AC8" s="345">
        <v>22</v>
      </c>
      <c r="AD8" s="345">
        <v>18</v>
      </c>
      <c r="AE8" s="346">
        <v>20</v>
      </c>
      <c r="AF8" s="346">
        <v>20</v>
      </c>
      <c r="AG8" s="346">
        <v>20</v>
      </c>
    </row>
    <row r="9" spans="1:33" x14ac:dyDescent="0.25">
      <c r="A9" s="347" t="s">
        <v>88</v>
      </c>
      <c r="B9" s="347" t="s">
        <v>89</v>
      </c>
      <c r="C9" s="347" t="s">
        <v>90</v>
      </c>
      <c r="D9" s="347" t="s">
        <v>91</v>
      </c>
      <c r="E9" s="347"/>
      <c r="F9" s="348">
        <v>9</v>
      </c>
      <c r="G9" s="348">
        <v>10</v>
      </c>
      <c r="H9" s="348">
        <v>11</v>
      </c>
      <c r="I9" s="348">
        <v>12</v>
      </c>
      <c r="J9" s="347">
        <v>1</v>
      </c>
      <c r="K9" s="347">
        <v>2</v>
      </c>
      <c r="L9" s="347">
        <v>3</v>
      </c>
      <c r="M9" s="347">
        <v>4</v>
      </c>
      <c r="N9" s="347">
        <v>5</v>
      </c>
      <c r="O9" s="347">
        <v>6</v>
      </c>
      <c r="P9" s="349">
        <v>7</v>
      </c>
      <c r="Q9" s="347">
        <v>8</v>
      </c>
      <c r="R9" s="347">
        <v>9</v>
      </c>
      <c r="S9" s="430">
        <v>10</v>
      </c>
      <c r="T9" s="430">
        <v>11</v>
      </c>
      <c r="U9" s="430">
        <v>12</v>
      </c>
      <c r="V9" s="430">
        <v>1</v>
      </c>
      <c r="W9" s="430">
        <v>2</v>
      </c>
      <c r="X9" s="430">
        <v>3</v>
      </c>
      <c r="Y9" s="430">
        <v>4</v>
      </c>
      <c r="Z9" s="430">
        <v>5</v>
      </c>
      <c r="AA9" s="430">
        <v>6</v>
      </c>
      <c r="AB9" s="430">
        <v>7</v>
      </c>
      <c r="AC9" s="430">
        <v>8</v>
      </c>
      <c r="AD9" s="430">
        <v>9</v>
      </c>
      <c r="AE9" s="350">
        <v>10</v>
      </c>
      <c r="AF9" s="350">
        <v>11</v>
      </c>
      <c r="AG9" s="350">
        <v>12</v>
      </c>
    </row>
    <row r="10" spans="1:33" x14ac:dyDescent="0.25">
      <c r="A10" s="339" t="s">
        <v>152</v>
      </c>
      <c r="B10" s="339" t="s">
        <v>97</v>
      </c>
      <c r="C10" s="339" t="s">
        <v>153</v>
      </c>
      <c r="D10" s="340">
        <v>81.63</v>
      </c>
      <c r="E10" s="340"/>
      <c r="F10" s="339">
        <v>32</v>
      </c>
      <c r="G10" s="339">
        <v>160</v>
      </c>
      <c r="H10" s="339"/>
      <c r="I10" s="339">
        <v>160</v>
      </c>
      <c r="J10" s="339">
        <v>160</v>
      </c>
      <c r="K10" s="339">
        <v>160</v>
      </c>
      <c r="L10" s="339">
        <v>160</v>
      </c>
      <c r="M10" s="339">
        <f>M$8*8</f>
        <v>176</v>
      </c>
      <c r="N10" s="339">
        <f t="shared" ref="N10:R24" si="0">N$8*8</f>
        <v>184</v>
      </c>
      <c r="O10" s="339">
        <f t="shared" si="0"/>
        <v>152</v>
      </c>
      <c r="P10" s="339">
        <f t="shared" si="0"/>
        <v>184</v>
      </c>
      <c r="Q10" s="339">
        <f t="shared" si="0"/>
        <v>176</v>
      </c>
      <c r="R10" s="339">
        <f t="shared" si="0"/>
        <v>144</v>
      </c>
      <c r="S10" s="431">
        <f>($S$8-1)*8</f>
        <v>152</v>
      </c>
      <c r="T10" s="431">
        <f t="shared" ref="T10:AD10" si="1">($S$8-1)*8</f>
        <v>152</v>
      </c>
      <c r="U10" s="431">
        <f t="shared" si="1"/>
        <v>152</v>
      </c>
      <c r="V10" s="431">
        <f t="shared" si="1"/>
        <v>152</v>
      </c>
      <c r="W10" s="431">
        <f t="shared" si="1"/>
        <v>152</v>
      </c>
      <c r="X10" s="431">
        <f t="shared" si="1"/>
        <v>152</v>
      </c>
      <c r="Y10" s="431">
        <f t="shared" si="1"/>
        <v>152</v>
      </c>
      <c r="Z10" s="431">
        <f t="shared" si="1"/>
        <v>152</v>
      </c>
      <c r="AA10" s="431">
        <f t="shared" si="1"/>
        <v>152</v>
      </c>
      <c r="AB10" s="431">
        <f t="shared" si="1"/>
        <v>152</v>
      </c>
      <c r="AC10" s="431">
        <f t="shared" si="1"/>
        <v>152</v>
      </c>
      <c r="AD10" s="431">
        <f t="shared" si="1"/>
        <v>152</v>
      </c>
      <c r="AE10" s="266"/>
      <c r="AF10" s="266"/>
      <c r="AG10" s="266"/>
    </row>
    <row r="11" spans="1:33" x14ac:dyDescent="0.25">
      <c r="A11" s="339" t="s">
        <v>154</v>
      </c>
      <c r="B11" s="339" t="s">
        <v>97</v>
      </c>
      <c r="C11" s="339" t="s">
        <v>155</v>
      </c>
      <c r="D11" s="340">
        <v>97.96</v>
      </c>
      <c r="E11" s="340"/>
      <c r="F11" s="339">
        <v>32</v>
      </c>
      <c r="G11" s="339">
        <v>160</v>
      </c>
      <c r="H11" s="339">
        <v>160</v>
      </c>
      <c r="I11" s="339">
        <v>160</v>
      </c>
      <c r="J11" s="339">
        <v>160</v>
      </c>
      <c r="K11" s="339">
        <v>160</v>
      </c>
      <c r="L11" s="339">
        <v>160</v>
      </c>
      <c r="M11" s="339">
        <f t="shared" ref="M11:M24" si="2">M$8*8</f>
        <v>176</v>
      </c>
      <c r="N11" s="339">
        <f t="shared" si="0"/>
        <v>184</v>
      </c>
      <c r="O11" s="339">
        <f t="shared" si="0"/>
        <v>152</v>
      </c>
      <c r="P11" s="339">
        <f t="shared" si="0"/>
        <v>184</v>
      </c>
      <c r="Q11" s="339">
        <f t="shared" si="0"/>
        <v>176</v>
      </c>
      <c r="R11" s="339">
        <f t="shared" si="0"/>
        <v>144</v>
      </c>
      <c r="S11" s="367"/>
      <c r="T11" s="367"/>
      <c r="U11" s="367"/>
      <c r="V11" s="319"/>
      <c r="W11" s="319"/>
      <c r="X11" s="319"/>
      <c r="Y11" s="319"/>
      <c r="Z11" s="319"/>
      <c r="AA11" s="319"/>
      <c r="AB11" s="319"/>
      <c r="AC11" s="319"/>
      <c r="AD11" s="319"/>
      <c r="AE11" s="266"/>
      <c r="AF11" s="266"/>
      <c r="AG11" s="266"/>
    </row>
    <row r="12" spans="1:33" x14ac:dyDescent="0.25">
      <c r="A12" s="339" t="s">
        <v>156</v>
      </c>
      <c r="B12" s="339" t="s">
        <v>97</v>
      </c>
      <c r="C12" s="339" t="s">
        <v>157</v>
      </c>
      <c r="D12" s="340">
        <v>154.94</v>
      </c>
      <c r="E12" s="340"/>
      <c r="F12" s="339">
        <v>32</v>
      </c>
      <c r="G12" s="339">
        <v>160</v>
      </c>
      <c r="H12" s="339">
        <v>160</v>
      </c>
      <c r="I12" s="339">
        <v>160</v>
      </c>
      <c r="J12" s="339">
        <v>160</v>
      </c>
      <c r="K12" s="339">
        <v>160</v>
      </c>
      <c r="L12" s="339">
        <v>160</v>
      </c>
      <c r="M12" s="339">
        <f t="shared" si="2"/>
        <v>176</v>
      </c>
      <c r="N12" s="339">
        <f t="shared" si="0"/>
        <v>184</v>
      </c>
      <c r="O12" s="339">
        <f t="shared" si="0"/>
        <v>152</v>
      </c>
      <c r="P12" s="339">
        <f t="shared" si="0"/>
        <v>184</v>
      </c>
      <c r="Q12" s="339">
        <f t="shared" si="0"/>
        <v>176</v>
      </c>
      <c r="R12" s="339">
        <f t="shared" si="0"/>
        <v>144</v>
      </c>
      <c r="S12" s="431">
        <f t="shared" ref="S12:AD24" si="3">($S$8-1)*8</f>
        <v>152</v>
      </c>
      <c r="T12" s="431">
        <f t="shared" si="3"/>
        <v>152</v>
      </c>
      <c r="U12" s="431">
        <f t="shared" si="3"/>
        <v>152</v>
      </c>
      <c r="V12" s="431">
        <f t="shared" si="3"/>
        <v>152</v>
      </c>
      <c r="W12" s="431">
        <f t="shared" si="3"/>
        <v>152</v>
      </c>
      <c r="X12" s="431">
        <f t="shared" si="3"/>
        <v>152</v>
      </c>
      <c r="Y12" s="431">
        <f t="shared" si="3"/>
        <v>152</v>
      </c>
      <c r="Z12" s="431">
        <f t="shared" si="3"/>
        <v>152</v>
      </c>
      <c r="AA12" s="431">
        <f t="shared" si="3"/>
        <v>152</v>
      </c>
      <c r="AB12" s="431">
        <f t="shared" si="3"/>
        <v>152</v>
      </c>
      <c r="AC12" s="431">
        <f t="shared" si="3"/>
        <v>152</v>
      </c>
      <c r="AD12" s="431">
        <f t="shared" si="3"/>
        <v>152</v>
      </c>
      <c r="AE12" s="266"/>
      <c r="AF12" s="266"/>
      <c r="AG12" s="266"/>
    </row>
    <row r="13" spans="1:33" x14ac:dyDescent="0.25">
      <c r="A13" s="339" t="s">
        <v>158</v>
      </c>
      <c r="B13" s="339" t="s">
        <v>97</v>
      </c>
      <c r="C13" s="339" t="s">
        <v>159</v>
      </c>
      <c r="D13" s="340">
        <v>75.92</v>
      </c>
      <c r="E13" s="340"/>
      <c r="F13" s="339">
        <v>32</v>
      </c>
      <c r="G13" s="339">
        <v>160</v>
      </c>
      <c r="H13" s="339">
        <v>160</v>
      </c>
      <c r="I13" s="339">
        <v>160</v>
      </c>
      <c r="J13" s="339">
        <v>160</v>
      </c>
      <c r="K13" s="339">
        <v>160</v>
      </c>
      <c r="L13" s="339">
        <v>160</v>
      </c>
      <c r="M13" s="339">
        <f t="shared" si="2"/>
        <v>176</v>
      </c>
      <c r="N13" s="339">
        <f t="shared" si="0"/>
        <v>184</v>
      </c>
      <c r="O13" s="339">
        <f t="shared" si="0"/>
        <v>152</v>
      </c>
      <c r="P13" s="339">
        <f t="shared" si="0"/>
        <v>184</v>
      </c>
      <c r="Q13" s="339">
        <f t="shared" si="0"/>
        <v>176</v>
      </c>
      <c r="R13" s="339">
        <f t="shared" si="0"/>
        <v>144</v>
      </c>
      <c r="S13" s="431">
        <f t="shared" si="3"/>
        <v>152</v>
      </c>
      <c r="T13" s="431">
        <f t="shared" si="3"/>
        <v>152</v>
      </c>
      <c r="U13" s="431">
        <f t="shared" si="3"/>
        <v>152</v>
      </c>
      <c r="V13" s="431">
        <f t="shared" si="3"/>
        <v>152</v>
      </c>
      <c r="W13" s="431">
        <f t="shared" si="3"/>
        <v>152</v>
      </c>
      <c r="X13" s="431">
        <f t="shared" si="3"/>
        <v>152</v>
      </c>
      <c r="Y13" s="431">
        <f t="shared" si="3"/>
        <v>152</v>
      </c>
      <c r="Z13" s="431">
        <f t="shared" si="3"/>
        <v>152</v>
      </c>
      <c r="AA13" s="431">
        <f t="shared" si="3"/>
        <v>152</v>
      </c>
      <c r="AB13" s="431">
        <f t="shared" si="3"/>
        <v>152</v>
      </c>
      <c r="AC13" s="431">
        <f t="shared" si="3"/>
        <v>152</v>
      </c>
      <c r="AD13" s="431">
        <f t="shared" si="3"/>
        <v>152</v>
      </c>
      <c r="AE13" s="266"/>
      <c r="AF13" s="266"/>
      <c r="AG13" s="266"/>
    </row>
    <row r="14" spans="1:33" x14ac:dyDescent="0.25">
      <c r="A14" s="341" t="s">
        <v>160</v>
      </c>
      <c r="B14" s="339" t="s">
        <v>97</v>
      </c>
      <c r="C14" s="339" t="s">
        <v>157</v>
      </c>
      <c r="D14" s="340">
        <v>154.94</v>
      </c>
      <c r="E14" s="340"/>
      <c r="F14" s="339">
        <v>32</v>
      </c>
      <c r="G14" s="339">
        <v>160</v>
      </c>
      <c r="H14" s="339">
        <v>160</v>
      </c>
      <c r="I14" s="339">
        <v>160</v>
      </c>
      <c r="J14" s="339">
        <v>160</v>
      </c>
      <c r="K14" s="339">
        <v>160</v>
      </c>
      <c r="L14" s="339">
        <v>160</v>
      </c>
      <c r="M14" s="339">
        <f t="shared" si="2"/>
        <v>176</v>
      </c>
      <c r="N14" s="339">
        <f t="shared" si="0"/>
        <v>184</v>
      </c>
      <c r="O14" s="339">
        <f t="shared" si="0"/>
        <v>152</v>
      </c>
      <c r="P14" s="339">
        <f t="shared" si="0"/>
        <v>184</v>
      </c>
      <c r="Q14" s="339">
        <f t="shared" si="0"/>
        <v>176</v>
      </c>
      <c r="R14" s="339">
        <f t="shared" si="0"/>
        <v>144</v>
      </c>
      <c r="S14" s="431">
        <f t="shared" si="3"/>
        <v>152</v>
      </c>
      <c r="T14" s="431">
        <f t="shared" si="3"/>
        <v>152</v>
      </c>
      <c r="U14" s="431">
        <f t="shared" si="3"/>
        <v>152</v>
      </c>
      <c r="V14" s="431">
        <f t="shared" si="3"/>
        <v>152</v>
      </c>
      <c r="W14" s="431">
        <f t="shared" si="3"/>
        <v>152</v>
      </c>
      <c r="X14" s="431">
        <f t="shared" si="3"/>
        <v>152</v>
      </c>
      <c r="Y14" s="431">
        <f t="shared" si="3"/>
        <v>152</v>
      </c>
      <c r="Z14" s="431">
        <f t="shared" si="3"/>
        <v>152</v>
      </c>
      <c r="AA14" s="431">
        <f t="shared" si="3"/>
        <v>152</v>
      </c>
      <c r="AB14" s="431">
        <f t="shared" si="3"/>
        <v>152</v>
      </c>
      <c r="AC14" s="431">
        <f t="shared" si="3"/>
        <v>152</v>
      </c>
      <c r="AD14" s="431">
        <f t="shared" si="3"/>
        <v>152</v>
      </c>
      <c r="AE14" s="266"/>
      <c r="AF14" s="266"/>
      <c r="AG14" s="266"/>
    </row>
    <row r="15" spans="1:33" x14ac:dyDescent="0.25">
      <c r="A15" s="339" t="s">
        <v>161</v>
      </c>
      <c r="B15" s="339" t="s">
        <v>97</v>
      </c>
      <c r="C15" s="339" t="s">
        <v>162</v>
      </c>
      <c r="D15" s="340">
        <v>122.45</v>
      </c>
      <c r="E15" s="340"/>
      <c r="F15" s="339">
        <v>32</v>
      </c>
      <c r="G15" s="339">
        <v>160</v>
      </c>
      <c r="H15" s="339">
        <v>160</v>
      </c>
      <c r="I15" s="339">
        <v>160</v>
      </c>
      <c r="J15" s="339">
        <v>160</v>
      </c>
      <c r="K15" s="339">
        <v>160</v>
      </c>
      <c r="L15" s="339">
        <v>160</v>
      </c>
      <c r="M15" s="339">
        <f t="shared" si="2"/>
        <v>176</v>
      </c>
      <c r="N15" s="339">
        <f t="shared" si="0"/>
        <v>184</v>
      </c>
      <c r="O15" s="339">
        <f t="shared" si="0"/>
        <v>152</v>
      </c>
      <c r="P15" s="339">
        <f t="shared" si="0"/>
        <v>184</v>
      </c>
      <c r="Q15" s="339">
        <f t="shared" si="0"/>
        <v>176</v>
      </c>
      <c r="R15" s="339">
        <f t="shared" si="0"/>
        <v>144</v>
      </c>
      <c r="S15" s="431">
        <f t="shared" si="3"/>
        <v>152</v>
      </c>
      <c r="T15" s="431">
        <f t="shared" si="3"/>
        <v>152</v>
      </c>
      <c r="U15" s="431">
        <f t="shared" si="3"/>
        <v>152</v>
      </c>
      <c r="V15" s="431">
        <f t="shared" si="3"/>
        <v>152</v>
      </c>
      <c r="W15" s="431">
        <f t="shared" si="3"/>
        <v>152</v>
      </c>
      <c r="X15" s="431">
        <f t="shared" si="3"/>
        <v>152</v>
      </c>
      <c r="Y15" s="431">
        <f t="shared" si="3"/>
        <v>152</v>
      </c>
      <c r="Z15" s="431">
        <f t="shared" si="3"/>
        <v>152</v>
      </c>
      <c r="AA15" s="431">
        <f t="shared" si="3"/>
        <v>152</v>
      </c>
      <c r="AB15" s="431">
        <f t="shared" si="3"/>
        <v>152</v>
      </c>
      <c r="AC15" s="431">
        <f t="shared" si="3"/>
        <v>152</v>
      </c>
      <c r="AD15" s="431">
        <f t="shared" si="3"/>
        <v>152</v>
      </c>
      <c r="AE15" s="266"/>
      <c r="AF15" s="266"/>
      <c r="AG15" s="266"/>
    </row>
    <row r="16" spans="1:33" x14ac:dyDescent="0.25">
      <c r="A16" s="339" t="s">
        <v>163</v>
      </c>
      <c r="B16" s="339" t="s">
        <v>97</v>
      </c>
      <c r="C16" s="339" t="s">
        <v>157</v>
      </c>
      <c r="D16" s="340">
        <v>154.94</v>
      </c>
      <c r="E16" s="340"/>
      <c r="F16" s="339">
        <v>32</v>
      </c>
      <c r="G16" s="339">
        <v>160</v>
      </c>
      <c r="H16" s="339">
        <v>160</v>
      </c>
      <c r="I16" s="339">
        <v>160</v>
      </c>
      <c r="J16" s="339">
        <v>160</v>
      </c>
      <c r="K16" s="339">
        <v>160</v>
      </c>
      <c r="L16" s="339">
        <v>160</v>
      </c>
      <c r="M16" s="339">
        <f t="shared" si="2"/>
        <v>176</v>
      </c>
      <c r="N16" s="339">
        <f t="shared" si="0"/>
        <v>184</v>
      </c>
      <c r="O16" s="339">
        <f t="shared" si="0"/>
        <v>152</v>
      </c>
      <c r="P16" s="339">
        <f t="shared" si="0"/>
        <v>184</v>
      </c>
      <c r="Q16" s="339">
        <f t="shared" si="0"/>
        <v>176</v>
      </c>
      <c r="R16" s="339">
        <f t="shared" si="0"/>
        <v>144</v>
      </c>
      <c r="S16" s="431">
        <f t="shared" si="3"/>
        <v>152</v>
      </c>
      <c r="T16" s="431">
        <f t="shared" si="3"/>
        <v>152</v>
      </c>
      <c r="U16" s="431">
        <f t="shared" si="3"/>
        <v>152</v>
      </c>
      <c r="V16" s="431">
        <f t="shared" si="3"/>
        <v>152</v>
      </c>
      <c r="W16" s="431">
        <f t="shared" si="3"/>
        <v>152</v>
      </c>
      <c r="X16" s="431">
        <f t="shared" si="3"/>
        <v>152</v>
      </c>
      <c r="Y16" s="431">
        <f t="shared" si="3"/>
        <v>152</v>
      </c>
      <c r="Z16" s="431">
        <f t="shared" si="3"/>
        <v>152</v>
      </c>
      <c r="AA16" s="431">
        <f t="shared" si="3"/>
        <v>152</v>
      </c>
      <c r="AB16" s="431">
        <f t="shared" si="3"/>
        <v>152</v>
      </c>
      <c r="AC16" s="431">
        <f t="shared" si="3"/>
        <v>152</v>
      </c>
      <c r="AD16" s="431">
        <f t="shared" si="3"/>
        <v>152</v>
      </c>
      <c r="AE16" s="266"/>
      <c r="AF16" s="266"/>
      <c r="AG16" s="266"/>
    </row>
    <row r="17" spans="1:33" x14ac:dyDescent="0.25">
      <c r="A17" s="339" t="s">
        <v>164</v>
      </c>
      <c r="B17" s="339" t="s">
        <v>97</v>
      </c>
      <c r="C17" s="339" t="s">
        <v>165</v>
      </c>
      <c r="D17" s="340">
        <v>110.2</v>
      </c>
      <c r="E17" s="340"/>
      <c r="F17" s="339">
        <v>32</v>
      </c>
      <c r="G17" s="339">
        <v>160</v>
      </c>
      <c r="H17" s="339">
        <v>160</v>
      </c>
      <c r="I17" s="339">
        <v>160</v>
      </c>
      <c r="J17" s="339">
        <v>160</v>
      </c>
      <c r="K17" s="339">
        <v>160</v>
      </c>
      <c r="L17" s="339">
        <v>160</v>
      </c>
      <c r="M17" s="339">
        <f t="shared" si="2"/>
        <v>176</v>
      </c>
      <c r="N17" s="339">
        <f t="shared" si="0"/>
        <v>184</v>
      </c>
      <c r="O17" s="339">
        <f t="shared" si="0"/>
        <v>152</v>
      </c>
      <c r="P17" s="339">
        <f t="shared" si="0"/>
        <v>184</v>
      </c>
      <c r="Q17" s="339">
        <f t="shared" si="0"/>
        <v>176</v>
      </c>
      <c r="R17" s="339">
        <f t="shared" si="0"/>
        <v>144</v>
      </c>
      <c r="S17" s="431">
        <f t="shared" si="3"/>
        <v>152</v>
      </c>
      <c r="T17" s="431">
        <f t="shared" si="3"/>
        <v>152</v>
      </c>
      <c r="U17" s="431">
        <f t="shared" si="3"/>
        <v>152</v>
      </c>
      <c r="V17" s="431">
        <f t="shared" si="3"/>
        <v>152</v>
      </c>
      <c r="W17" s="431">
        <f t="shared" si="3"/>
        <v>152</v>
      </c>
      <c r="X17" s="431">
        <f t="shared" si="3"/>
        <v>152</v>
      </c>
      <c r="Y17" s="431">
        <f t="shared" si="3"/>
        <v>152</v>
      </c>
      <c r="Z17" s="431">
        <f t="shared" si="3"/>
        <v>152</v>
      </c>
      <c r="AA17" s="431">
        <f t="shared" si="3"/>
        <v>152</v>
      </c>
      <c r="AB17" s="431">
        <f t="shared" si="3"/>
        <v>152</v>
      </c>
      <c r="AC17" s="431">
        <f t="shared" si="3"/>
        <v>152</v>
      </c>
      <c r="AD17" s="431">
        <f t="shared" si="3"/>
        <v>152</v>
      </c>
      <c r="AE17" s="266"/>
      <c r="AF17" s="266"/>
      <c r="AG17" s="266"/>
    </row>
    <row r="18" spans="1:33" x14ac:dyDescent="0.25">
      <c r="A18" s="339" t="s">
        <v>166</v>
      </c>
      <c r="B18" s="339" t="s">
        <v>97</v>
      </c>
      <c r="C18" s="339" t="s">
        <v>165</v>
      </c>
      <c r="D18" s="340">
        <v>110.2</v>
      </c>
      <c r="E18" s="6"/>
      <c r="F18" s="339">
        <v>32</v>
      </c>
      <c r="G18" s="339">
        <v>160</v>
      </c>
      <c r="H18" s="339">
        <v>160</v>
      </c>
      <c r="I18" s="339">
        <v>160</v>
      </c>
      <c r="J18" s="339">
        <v>160</v>
      </c>
      <c r="K18" s="339">
        <v>160</v>
      </c>
      <c r="L18" s="339">
        <v>160</v>
      </c>
      <c r="M18" s="339">
        <f t="shared" si="2"/>
        <v>176</v>
      </c>
      <c r="N18" s="339">
        <f t="shared" si="0"/>
        <v>184</v>
      </c>
      <c r="O18" s="339">
        <f t="shared" si="0"/>
        <v>152</v>
      </c>
      <c r="P18" s="339">
        <f t="shared" si="0"/>
        <v>184</v>
      </c>
      <c r="Q18" s="339">
        <f t="shared" si="0"/>
        <v>176</v>
      </c>
      <c r="R18" s="339">
        <f t="shared" si="0"/>
        <v>144</v>
      </c>
      <c r="S18" s="431">
        <f t="shared" si="3"/>
        <v>152</v>
      </c>
      <c r="T18" s="431">
        <f t="shared" si="3"/>
        <v>152</v>
      </c>
      <c r="U18" s="431">
        <f t="shared" si="3"/>
        <v>152</v>
      </c>
      <c r="V18" s="431">
        <f t="shared" si="3"/>
        <v>152</v>
      </c>
      <c r="W18" s="431">
        <f t="shared" si="3"/>
        <v>152</v>
      </c>
      <c r="X18" s="431">
        <f t="shared" si="3"/>
        <v>152</v>
      </c>
      <c r="Y18" s="431">
        <f t="shared" si="3"/>
        <v>152</v>
      </c>
      <c r="Z18" s="431">
        <f t="shared" si="3"/>
        <v>152</v>
      </c>
      <c r="AA18" s="431">
        <f t="shared" si="3"/>
        <v>152</v>
      </c>
      <c r="AB18" s="431">
        <f t="shared" si="3"/>
        <v>152</v>
      </c>
      <c r="AC18" s="431">
        <f t="shared" si="3"/>
        <v>152</v>
      </c>
      <c r="AD18" s="431">
        <f t="shared" si="3"/>
        <v>152</v>
      </c>
      <c r="AE18" s="266"/>
      <c r="AF18" s="266"/>
      <c r="AG18" s="266"/>
    </row>
    <row r="19" spans="1:33" x14ac:dyDescent="0.25">
      <c r="A19" s="339" t="s">
        <v>167</v>
      </c>
      <c r="B19" s="339" t="s">
        <v>97</v>
      </c>
      <c r="C19" s="339" t="s">
        <v>155</v>
      </c>
      <c r="D19" s="340">
        <v>97.96</v>
      </c>
      <c r="E19" s="340"/>
      <c r="F19" s="339">
        <v>32</v>
      </c>
      <c r="G19" s="339">
        <v>160</v>
      </c>
      <c r="H19" s="339">
        <v>160</v>
      </c>
      <c r="I19" s="339">
        <v>160</v>
      </c>
      <c r="J19" s="339">
        <v>160</v>
      </c>
      <c r="K19" s="339">
        <v>160</v>
      </c>
      <c r="L19" s="339">
        <v>160</v>
      </c>
      <c r="M19" s="339">
        <f t="shared" si="2"/>
        <v>176</v>
      </c>
      <c r="N19" s="339">
        <f t="shared" si="0"/>
        <v>184</v>
      </c>
      <c r="O19" s="339">
        <f t="shared" si="0"/>
        <v>152</v>
      </c>
      <c r="P19" s="339">
        <f t="shared" si="0"/>
        <v>184</v>
      </c>
      <c r="Q19" s="339">
        <f t="shared" si="0"/>
        <v>176</v>
      </c>
      <c r="R19" s="339">
        <f t="shared" si="0"/>
        <v>144</v>
      </c>
      <c r="S19" s="431">
        <f t="shared" si="3"/>
        <v>152</v>
      </c>
      <c r="T19" s="431">
        <f t="shared" si="3"/>
        <v>152</v>
      </c>
      <c r="U19" s="431">
        <f t="shared" si="3"/>
        <v>152</v>
      </c>
      <c r="V19" s="431">
        <f t="shared" si="3"/>
        <v>152</v>
      </c>
      <c r="W19" s="431">
        <f t="shared" si="3"/>
        <v>152</v>
      </c>
      <c r="X19" s="431">
        <f t="shared" si="3"/>
        <v>152</v>
      </c>
      <c r="Y19" s="431">
        <f t="shared" si="3"/>
        <v>152</v>
      </c>
      <c r="Z19" s="431">
        <f t="shared" si="3"/>
        <v>152</v>
      </c>
      <c r="AA19" s="431">
        <f t="shared" si="3"/>
        <v>152</v>
      </c>
      <c r="AB19" s="431">
        <f t="shared" si="3"/>
        <v>152</v>
      </c>
      <c r="AC19" s="431">
        <f t="shared" si="3"/>
        <v>152</v>
      </c>
      <c r="AD19" s="431">
        <f t="shared" si="3"/>
        <v>152</v>
      </c>
      <c r="AE19" s="266"/>
      <c r="AF19" s="266"/>
      <c r="AG19" s="266"/>
    </row>
    <row r="20" spans="1:33" x14ac:dyDescent="0.25">
      <c r="A20" s="339" t="s">
        <v>168</v>
      </c>
      <c r="B20" s="339" t="s">
        <v>97</v>
      </c>
      <c r="C20" s="339" t="s">
        <v>169</v>
      </c>
      <c r="D20" s="340">
        <v>155.1</v>
      </c>
      <c r="E20" s="340"/>
      <c r="F20" s="339">
        <v>32</v>
      </c>
      <c r="G20" s="339">
        <v>160</v>
      </c>
      <c r="H20" s="339">
        <v>160</v>
      </c>
      <c r="I20" s="339">
        <v>160</v>
      </c>
      <c r="J20" s="339">
        <v>160</v>
      </c>
      <c r="K20" s="339">
        <v>160</v>
      </c>
      <c r="L20" s="339">
        <v>160</v>
      </c>
      <c r="M20" s="339">
        <f t="shared" si="2"/>
        <v>176</v>
      </c>
      <c r="N20" s="339">
        <f t="shared" si="0"/>
        <v>184</v>
      </c>
      <c r="O20" s="339">
        <f t="shared" si="0"/>
        <v>152</v>
      </c>
      <c r="P20" s="339">
        <f t="shared" si="0"/>
        <v>184</v>
      </c>
      <c r="Q20" s="339">
        <f t="shared" si="0"/>
        <v>176</v>
      </c>
      <c r="R20" s="339">
        <f t="shared" si="0"/>
        <v>144</v>
      </c>
      <c r="S20" s="431">
        <f t="shared" si="3"/>
        <v>152</v>
      </c>
      <c r="T20" s="431">
        <f t="shared" si="3"/>
        <v>152</v>
      </c>
      <c r="U20" s="431">
        <f t="shared" si="3"/>
        <v>152</v>
      </c>
      <c r="V20" s="431">
        <f t="shared" si="3"/>
        <v>152</v>
      </c>
      <c r="W20" s="431">
        <f t="shared" si="3"/>
        <v>152</v>
      </c>
      <c r="X20" s="431">
        <f t="shared" si="3"/>
        <v>152</v>
      </c>
      <c r="Y20" s="431">
        <f t="shared" si="3"/>
        <v>152</v>
      </c>
      <c r="Z20" s="431">
        <f t="shared" si="3"/>
        <v>152</v>
      </c>
      <c r="AA20" s="431">
        <f t="shared" si="3"/>
        <v>152</v>
      </c>
      <c r="AB20" s="431">
        <f t="shared" si="3"/>
        <v>152</v>
      </c>
      <c r="AC20" s="431">
        <f t="shared" si="3"/>
        <v>152</v>
      </c>
      <c r="AD20" s="431">
        <f t="shared" si="3"/>
        <v>152</v>
      </c>
      <c r="AE20" s="266"/>
      <c r="AF20" s="266"/>
      <c r="AG20" s="266"/>
    </row>
    <row r="21" spans="1:33" x14ac:dyDescent="0.25">
      <c r="A21" s="341" t="s">
        <v>170</v>
      </c>
      <c r="B21" s="339" t="s">
        <v>97</v>
      </c>
      <c r="C21" s="339" t="s">
        <v>171</v>
      </c>
      <c r="D21" s="340">
        <v>115.47</v>
      </c>
      <c r="E21" s="340"/>
      <c r="F21" s="339">
        <v>32</v>
      </c>
      <c r="G21" s="339">
        <v>160</v>
      </c>
      <c r="H21" s="339">
        <v>160</v>
      </c>
      <c r="I21" s="339">
        <v>160</v>
      </c>
      <c r="J21" s="339">
        <v>160</v>
      </c>
      <c r="K21" s="339">
        <v>160</v>
      </c>
      <c r="L21" s="339">
        <v>160</v>
      </c>
      <c r="M21" s="339">
        <f t="shared" si="2"/>
        <v>176</v>
      </c>
      <c r="N21" s="339">
        <f t="shared" si="0"/>
        <v>184</v>
      </c>
      <c r="O21" s="339">
        <f t="shared" si="0"/>
        <v>152</v>
      </c>
      <c r="P21" s="339">
        <f t="shared" si="0"/>
        <v>184</v>
      </c>
      <c r="Q21" s="339">
        <f t="shared" si="0"/>
        <v>176</v>
      </c>
      <c r="R21" s="339">
        <f t="shared" si="0"/>
        <v>144</v>
      </c>
      <c r="S21" s="431">
        <f t="shared" si="3"/>
        <v>152</v>
      </c>
      <c r="T21" s="431">
        <f t="shared" si="3"/>
        <v>152</v>
      </c>
      <c r="U21" s="431">
        <f t="shared" si="3"/>
        <v>152</v>
      </c>
      <c r="V21" s="431">
        <f t="shared" si="3"/>
        <v>152</v>
      </c>
      <c r="W21" s="431">
        <f t="shared" si="3"/>
        <v>152</v>
      </c>
      <c r="X21" s="431">
        <f t="shared" si="3"/>
        <v>152</v>
      </c>
      <c r="Y21" s="431">
        <f t="shared" si="3"/>
        <v>152</v>
      </c>
      <c r="Z21" s="431">
        <f t="shared" si="3"/>
        <v>152</v>
      </c>
      <c r="AA21" s="431">
        <f t="shared" si="3"/>
        <v>152</v>
      </c>
      <c r="AB21" s="431">
        <f t="shared" si="3"/>
        <v>152</v>
      </c>
      <c r="AC21" s="431">
        <f t="shared" si="3"/>
        <v>152</v>
      </c>
      <c r="AD21" s="431">
        <f t="shared" si="3"/>
        <v>152</v>
      </c>
      <c r="AE21" s="266"/>
      <c r="AF21" s="266"/>
      <c r="AG21" s="266"/>
    </row>
    <row r="22" spans="1:33" x14ac:dyDescent="0.25">
      <c r="A22" s="339" t="s">
        <v>172</v>
      </c>
      <c r="B22" s="339" t="s">
        <v>97</v>
      </c>
      <c r="C22" s="4" t="s">
        <v>171</v>
      </c>
      <c r="D22" s="6">
        <v>115.47</v>
      </c>
      <c r="E22" s="340"/>
      <c r="F22" s="339">
        <v>32</v>
      </c>
      <c r="G22" s="339">
        <v>160</v>
      </c>
      <c r="H22" s="339">
        <v>160</v>
      </c>
      <c r="I22" s="339">
        <v>160</v>
      </c>
      <c r="J22" s="339">
        <v>160</v>
      </c>
      <c r="K22" s="339">
        <v>160</v>
      </c>
      <c r="L22" s="339">
        <v>160</v>
      </c>
      <c r="M22" s="339">
        <f t="shared" si="2"/>
        <v>176</v>
      </c>
      <c r="N22" s="339">
        <f t="shared" si="0"/>
        <v>184</v>
      </c>
      <c r="O22" s="339">
        <f t="shared" si="0"/>
        <v>152</v>
      </c>
      <c r="P22" s="339">
        <f t="shared" si="0"/>
        <v>184</v>
      </c>
      <c r="Q22" s="339">
        <f t="shared" si="0"/>
        <v>176</v>
      </c>
      <c r="R22" s="339">
        <f t="shared" si="0"/>
        <v>144</v>
      </c>
      <c r="S22" s="431">
        <f t="shared" si="3"/>
        <v>152</v>
      </c>
      <c r="T22" s="431">
        <f t="shared" si="3"/>
        <v>152</v>
      </c>
      <c r="U22" s="431">
        <f t="shared" si="3"/>
        <v>152</v>
      </c>
      <c r="V22" s="431">
        <f t="shared" si="3"/>
        <v>152</v>
      </c>
      <c r="W22" s="431">
        <f t="shared" si="3"/>
        <v>152</v>
      </c>
      <c r="X22" s="431">
        <f t="shared" si="3"/>
        <v>152</v>
      </c>
      <c r="Y22" s="431">
        <f t="shared" si="3"/>
        <v>152</v>
      </c>
      <c r="Z22" s="431">
        <f t="shared" si="3"/>
        <v>152</v>
      </c>
      <c r="AA22" s="431">
        <f t="shared" si="3"/>
        <v>152</v>
      </c>
      <c r="AB22" s="431">
        <f t="shared" si="3"/>
        <v>152</v>
      </c>
      <c r="AC22" s="431">
        <f t="shared" si="3"/>
        <v>152</v>
      </c>
      <c r="AD22" s="431">
        <f t="shared" si="3"/>
        <v>152</v>
      </c>
      <c r="AE22" s="266"/>
      <c r="AF22" s="266"/>
      <c r="AG22" s="266"/>
    </row>
    <row r="23" spans="1:33" x14ac:dyDescent="0.25">
      <c r="A23" s="341" t="s">
        <v>173</v>
      </c>
      <c r="B23" s="339" t="s">
        <v>97</v>
      </c>
      <c r="C23" s="339" t="s">
        <v>162</v>
      </c>
      <c r="D23" s="340">
        <v>122.45</v>
      </c>
      <c r="E23" s="340"/>
      <c r="F23" s="339">
        <v>32</v>
      </c>
      <c r="G23" s="339">
        <v>160</v>
      </c>
      <c r="H23" s="339">
        <v>160</v>
      </c>
      <c r="I23" s="339">
        <v>160</v>
      </c>
      <c r="J23" s="339">
        <v>160</v>
      </c>
      <c r="K23" s="339">
        <v>160</v>
      </c>
      <c r="L23" s="339">
        <v>160</v>
      </c>
      <c r="M23" s="339">
        <f t="shared" si="2"/>
        <v>176</v>
      </c>
      <c r="N23" s="339">
        <f t="shared" si="0"/>
        <v>184</v>
      </c>
      <c r="O23" s="339">
        <f t="shared" si="0"/>
        <v>152</v>
      </c>
      <c r="P23" s="339">
        <f t="shared" si="0"/>
        <v>184</v>
      </c>
      <c r="Q23" s="339">
        <f t="shared" si="0"/>
        <v>176</v>
      </c>
      <c r="R23" s="339">
        <f t="shared" si="0"/>
        <v>144</v>
      </c>
      <c r="S23" s="431">
        <f t="shared" si="3"/>
        <v>152</v>
      </c>
      <c r="T23" s="431">
        <f t="shared" si="3"/>
        <v>152</v>
      </c>
      <c r="U23" s="431">
        <f t="shared" si="3"/>
        <v>152</v>
      </c>
      <c r="V23" s="431">
        <f t="shared" si="3"/>
        <v>152</v>
      </c>
      <c r="W23" s="431">
        <f t="shared" si="3"/>
        <v>152</v>
      </c>
      <c r="X23" s="431">
        <f t="shared" si="3"/>
        <v>152</v>
      </c>
      <c r="Y23" s="431">
        <f t="shared" si="3"/>
        <v>152</v>
      </c>
      <c r="Z23" s="431">
        <f t="shared" si="3"/>
        <v>152</v>
      </c>
      <c r="AA23" s="431">
        <f t="shared" si="3"/>
        <v>152</v>
      </c>
      <c r="AB23" s="431">
        <f t="shared" si="3"/>
        <v>152</v>
      </c>
      <c r="AC23" s="431">
        <f t="shared" si="3"/>
        <v>152</v>
      </c>
      <c r="AD23" s="431">
        <f t="shared" si="3"/>
        <v>152</v>
      </c>
      <c r="AE23" s="266"/>
      <c r="AF23" s="266"/>
      <c r="AG23" s="266"/>
    </row>
    <row r="24" spans="1:33" x14ac:dyDescent="0.25">
      <c r="A24" s="4" t="s">
        <v>174</v>
      </c>
      <c r="B24" s="4" t="s">
        <v>97</v>
      </c>
      <c r="C24" s="339" t="s">
        <v>171</v>
      </c>
      <c r="D24" s="340">
        <v>115.47</v>
      </c>
      <c r="E24" s="340"/>
      <c r="F24" s="339">
        <v>32</v>
      </c>
      <c r="G24" s="339">
        <v>160</v>
      </c>
      <c r="H24" s="339">
        <v>160</v>
      </c>
      <c r="I24" s="339">
        <v>160</v>
      </c>
      <c r="J24" s="339">
        <v>160</v>
      </c>
      <c r="K24" s="339">
        <v>160</v>
      </c>
      <c r="L24" s="339">
        <v>160</v>
      </c>
      <c r="M24" s="339">
        <f t="shared" si="2"/>
        <v>176</v>
      </c>
      <c r="N24" s="339">
        <f t="shared" si="0"/>
        <v>184</v>
      </c>
      <c r="O24" s="339">
        <f t="shared" si="0"/>
        <v>152</v>
      </c>
      <c r="P24" s="339">
        <f t="shared" si="0"/>
        <v>184</v>
      </c>
      <c r="Q24" s="339">
        <f t="shared" si="0"/>
        <v>176</v>
      </c>
      <c r="R24" s="339">
        <f t="shared" si="0"/>
        <v>144</v>
      </c>
      <c r="S24" s="431">
        <f t="shared" si="3"/>
        <v>152</v>
      </c>
      <c r="T24" s="431">
        <f t="shared" si="3"/>
        <v>152</v>
      </c>
      <c r="U24" s="431">
        <f t="shared" si="3"/>
        <v>152</v>
      </c>
      <c r="V24" s="431">
        <f t="shared" si="3"/>
        <v>152</v>
      </c>
      <c r="W24" s="431">
        <f t="shared" si="3"/>
        <v>152</v>
      </c>
      <c r="X24" s="431">
        <f t="shared" si="3"/>
        <v>152</v>
      </c>
      <c r="Y24" s="431">
        <f t="shared" si="3"/>
        <v>152</v>
      </c>
      <c r="Z24" s="431">
        <f t="shared" si="3"/>
        <v>152</v>
      </c>
      <c r="AA24" s="431">
        <f t="shared" si="3"/>
        <v>152</v>
      </c>
      <c r="AB24" s="431">
        <f t="shared" si="3"/>
        <v>152</v>
      </c>
      <c r="AC24" s="431">
        <f t="shared" si="3"/>
        <v>152</v>
      </c>
      <c r="AD24" s="431">
        <f t="shared" si="3"/>
        <v>152</v>
      </c>
      <c r="AE24" s="266"/>
      <c r="AF24" s="266"/>
      <c r="AG24" s="266"/>
    </row>
    <row r="25" spans="1:33" x14ac:dyDescent="0.25">
      <c r="A25" s="533" t="s">
        <v>175</v>
      </c>
      <c r="B25" s="4" t="s">
        <v>97</v>
      </c>
      <c r="C25" s="533" t="s">
        <v>153</v>
      </c>
      <c r="D25" s="340">
        <v>81.63</v>
      </c>
      <c r="E25" s="340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431"/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266"/>
      <c r="AF25" s="266"/>
      <c r="AG25" s="266"/>
    </row>
    <row r="26" spans="1:33" x14ac:dyDescent="0.25">
      <c r="A26" s="533" t="s">
        <v>176</v>
      </c>
      <c r="B26" s="4" t="s">
        <v>97</v>
      </c>
      <c r="C26" s="533" t="s">
        <v>157</v>
      </c>
      <c r="D26" s="340">
        <v>154.94</v>
      </c>
      <c r="E26" s="340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431"/>
      <c r="T26" s="431"/>
      <c r="U26" s="431"/>
      <c r="V26" s="13"/>
      <c r="W26" s="13"/>
      <c r="X26" s="13"/>
      <c r="Y26" s="13"/>
      <c r="Z26" s="13"/>
      <c r="AA26" s="13"/>
      <c r="AB26" s="13"/>
      <c r="AC26" s="13"/>
      <c r="AD26" s="13"/>
      <c r="AE26" s="266"/>
      <c r="AF26" s="266"/>
      <c r="AG26" s="266"/>
    </row>
    <row r="27" spans="1:33" x14ac:dyDescent="0.25">
      <c r="A27" s="339" t="s">
        <v>177</v>
      </c>
      <c r="B27" s="339"/>
      <c r="C27" s="339" t="s">
        <v>157</v>
      </c>
      <c r="D27" s="340">
        <v>154.94</v>
      </c>
      <c r="E27" s="340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51"/>
      <c r="Q27" s="339"/>
      <c r="R27" s="339"/>
      <c r="S27" s="431"/>
      <c r="T27" s="431"/>
      <c r="U27" s="431"/>
      <c r="V27" s="13"/>
      <c r="W27" s="13"/>
      <c r="X27" s="13"/>
      <c r="Y27" s="13"/>
      <c r="Z27" s="13"/>
      <c r="AA27" s="13"/>
      <c r="AB27" s="13"/>
      <c r="AC27" s="13"/>
      <c r="AD27" s="13"/>
      <c r="AE27" s="266"/>
      <c r="AF27" s="266"/>
      <c r="AG27" s="266"/>
    </row>
    <row r="28" spans="1:33" x14ac:dyDescent="0.25">
      <c r="A28" s="339" t="s">
        <v>178</v>
      </c>
      <c r="B28" s="339"/>
      <c r="C28" s="339" t="s">
        <v>179</v>
      </c>
      <c r="D28" s="340">
        <v>155.1</v>
      </c>
      <c r="E28" s="340"/>
      <c r="F28" s="339"/>
      <c r="G28" s="339"/>
      <c r="H28" s="339"/>
      <c r="I28" s="339"/>
      <c r="J28" s="339"/>
      <c r="K28" s="339"/>
      <c r="L28" s="339"/>
      <c r="M28" s="339"/>
      <c r="N28" s="339"/>
      <c r="O28" s="339"/>
      <c r="P28" s="351"/>
      <c r="Q28" s="339"/>
      <c r="R28" s="339"/>
      <c r="S28" s="431"/>
      <c r="T28" s="431"/>
      <c r="U28" s="431"/>
      <c r="V28" s="13"/>
      <c r="W28" s="13"/>
      <c r="X28" s="13"/>
      <c r="Y28" s="13"/>
      <c r="Z28" s="13"/>
      <c r="AA28" s="13"/>
      <c r="AB28" s="13"/>
      <c r="AC28" s="13"/>
      <c r="AD28" s="13"/>
      <c r="AE28" s="266"/>
      <c r="AF28" s="266"/>
      <c r="AG28" s="266"/>
    </row>
    <row r="29" spans="1:33" x14ac:dyDescent="0.25">
      <c r="A29" s="599" t="s">
        <v>180</v>
      </c>
      <c r="B29" s="600" t="s">
        <v>181</v>
      </c>
      <c r="C29" s="600" t="s">
        <v>181</v>
      </c>
      <c r="D29" s="601">
        <v>154.94</v>
      </c>
      <c r="E29" s="340"/>
      <c r="F29" s="339"/>
      <c r="G29" s="339"/>
      <c r="H29" s="339"/>
      <c r="I29" s="339"/>
      <c r="J29" s="339"/>
      <c r="K29" s="339"/>
      <c r="L29" s="339"/>
      <c r="M29" s="339"/>
      <c r="N29" s="339"/>
      <c r="O29" s="339"/>
      <c r="P29" s="351"/>
      <c r="Q29" s="339"/>
      <c r="R29" s="339"/>
      <c r="S29" s="431"/>
      <c r="T29" s="431"/>
      <c r="U29" s="431"/>
      <c r="V29" s="13"/>
      <c r="W29" s="13"/>
      <c r="X29" s="13"/>
      <c r="Y29" s="13"/>
      <c r="Z29" s="13"/>
      <c r="AA29" s="13"/>
      <c r="AB29" s="13"/>
      <c r="AC29" s="13"/>
      <c r="AD29" s="13"/>
      <c r="AE29" s="266"/>
      <c r="AF29" s="266"/>
      <c r="AG29" s="266"/>
    </row>
    <row r="30" spans="1:33" x14ac:dyDescent="0.25">
      <c r="A30" s="599" t="s">
        <v>182</v>
      </c>
      <c r="B30" s="600" t="s">
        <v>181</v>
      </c>
      <c r="C30" s="600" t="s">
        <v>181</v>
      </c>
      <c r="D30" s="601">
        <v>154.94</v>
      </c>
      <c r="E30" s="340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51"/>
      <c r="Q30" s="339"/>
      <c r="R30" s="339"/>
      <c r="S30" s="431"/>
      <c r="T30" s="431"/>
      <c r="U30" s="431"/>
      <c r="V30" s="13"/>
      <c r="W30" s="13"/>
      <c r="X30" s="13"/>
      <c r="Y30" s="13"/>
      <c r="Z30" s="13"/>
      <c r="AA30" s="13"/>
      <c r="AB30" s="13"/>
      <c r="AC30" s="13"/>
      <c r="AD30" s="13"/>
      <c r="AE30" s="266"/>
      <c r="AF30" s="266"/>
      <c r="AG30" s="266"/>
    </row>
    <row r="31" spans="1:33" x14ac:dyDescent="0.25">
      <c r="A31" s="599" t="s">
        <v>183</v>
      </c>
      <c r="B31" s="600" t="s">
        <v>181</v>
      </c>
      <c r="C31" s="600" t="s">
        <v>181</v>
      </c>
      <c r="D31" s="601">
        <v>154.94</v>
      </c>
      <c r="E31" s="340"/>
      <c r="F31" s="339"/>
      <c r="G31" s="339"/>
      <c r="H31" s="339"/>
      <c r="I31" s="339"/>
      <c r="J31" s="339"/>
      <c r="K31" s="339"/>
      <c r="L31" s="339"/>
      <c r="M31" s="339"/>
      <c r="N31" s="339"/>
      <c r="O31" s="339"/>
      <c r="P31" s="351"/>
      <c r="Q31" s="339"/>
      <c r="R31" s="339"/>
      <c r="S31" s="431"/>
      <c r="T31" s="431"/>
      <c r="U31" s="431"/>
      <c r="V31" s="13"/>
      <c r="W31" s="13"/>
      <c r="X31" s="13"/>
      <c r="Y31" s="13"/>
      <c r="Z31" s="13"/>
      <c r="AA31" s="13"/>
      <c r="AB31" s="13"/>
      <c r="AC31" s="13"/>
      <c r="AD31" s="13"/>
      <c r="AE31" s="266"/>
      <c r="AF31" s="266"/>
      <c r="AG31" s="266"/>
    </row>
    <row r="32" spans="1:33" x14ac:dyDescent="0.25">
      <c r="A32" s="599" t="s">
        <v>184</v>
      </c>
      <c r="B32" s="600" t="s">
        <v>181</v>
      </c>
      <c r="C32" s="600" t="s">
        <v>181</v>
      </c>
      <c r="D32" s="601">
        <v>154.94</v>
      </c>
      <c r="E32" s="340"/>
      <c r="F32" s="339"/>
      <c r="G32" s="339"/>
      <c r="H32" s="339"/>
      <c r="I32" s="339"/>
      <c r="J32" s="339"/>
      <c r="K32" s="339"/>
      <c r="L32" s="339"/>
      <c r="M32" s="339"/>
      <c r="N32" s="339"/>
      <c r="O32" s="339"/>
      <c r="P32" s="351"/>
      <c r="Q32" s="339"/>
      <c r="R32" s="339"/>
      <c r="S32" s="431"/>
      <c r="T32" s="431"/>
      <c r="U32" s="431"/>
      <c r="V32" s="13"/>
      <c r="W32" s="13"/>
      <c r="X32" s="13"/>
      <c r="Y32" s="13"/>
      <c r="Z32" s="13"/>
      <c r="AA32" s="13"/>
      <c r="AB32" s="13"/>
      <c r="AC32" s="13"/>
      <c r="AD32" s="13"/>
      <c r="AE32" s="266"/>
      <c r="AF32" s="266"/>
      <c r="AG32" s="266"/>
    </row>
    <row r="33" spans="1:33" x14ac:dyDescent="0.25">
      <c r="A33" s="339"/>
      <c r="B33" s="339"/>
      <c r="C33" s="339"/>
      <c r="D33" s="340"/>
      <c r="E33" s="340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51"/>
      <c r="Q33" s="339"/>
      <c r="R33" s="339"/>
      <c r="S33" s="431"/>
      <c r="T33" s="431"/>
      <c r="U33" s="431"/>
      <c r="V33" s="13"/>
      <c r="W33" s="13"/>
      <c r="X33" s="13"/>
      <c r="Y33" s="13"/>
      <c r="Z33" s="13"/>
      <c r="AA33" s="13"/>
      <c r="AB33" s="13"/>
      <c r="AC33" s="13"/>
      <c r="AD33" s="13"/>
      <c r="AE33" s="266"/>
      <c r="AF33" s="266"/>
      <c r="AG33" s="266"/>
    </row>
    <row r="34" spans="1:33" x14ac:dyDescent="0.25">
      <c r="A34" s="339"/>
      <c r="B34" s="339"/>
      <c r="C34" s="339"/>
      <c r="D34" s="340"/>
      <c r="E34" s="340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51"/>
      <c r="Q34" s="339"/>
      <c r="R34" s="339"/>
      <c r="S34" s="431"/>
      <c r="T34" s="431"/>
      <c r="U34" s="431"/>
      <c r="V34" s="13"/>
      <c r="W34" s="13"/>
      <c r="X34" s="13"/>
      <c r="Y34" s="13"/>
      <c r="Z34" s="13"/>
      <c r="AA34" s="13"/>
      <c r="AB34" s="13"/>
      <c r="AC34" s="13"/>
      <c r="AD34" s="13"/>
      <c r="AE34" s="266"/>
      <c r="AF34" s="266"/>
      <c r="AG34" s="266"/>
    </row>
    <row r="35" spans="1:33" x14ac:dyDescent="0.25">
      <c r="A35" s="339"/>
      <c r="B35" s="339"/>
      <c r="C35" s="339"/>
      <c r="D35" s="340"/>
      <c r="E35" s="340"/>
      <c r="F35" s="339"/>
      <c r="G35" s="339"/>
      <c r="H35" s="339"/>
      <c r="I35" s="339"/>
      <c r="J35" s="339"/>
      <c r="K35" s="339"/>
      <c r="L35" s="339"/>
      <c r="M35" s="339"/>
      <c r="N35" s="339"/>
      <c r="O35" s="339"/>
      <c r="P35" s="351"/>
      <c r="Q35" s="339"/>
      <c r="R35" s="339"/>
      <c r="S35" s="431"/>
      <c r="T35" s="431"/>
      <c r="U35" s="431"/>
      <c r="V35" s="13"/>
      <c r="W35" s="13"/>
      <c r="X35" s="13"/>
      <c r="Y35" s="13"/>
      <c r="Z35" s="13"/>
      <c r="AA35" s="13"/>
      <c r="AB35" s="13"/>
      <c r="AC35" s="13"/>
      <c r="AD35" s="13"/>
      <c r="AE35" s="266"/>
      <c r="AF35" s="266"/>
      <c r="AG35" s="266"/>
    </row>
    <row r="36" spans="1:33" x14ac:dyDescent="0.25">
      <c r="A36" s="339"/>
      <c r="B36" s="339"/>
      <c r="C36" s="339"/>
      <c r="D36" s="340"/>
      <c r="E36" s="340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51"/>
      <c r="Q36" s="339"/>
      <c r="R36" s="339"/>
      <c r="S36" s="431"/>
      <c r="T36" s="431"/>
      <c r="U36" s="431"/>
      <c r="V36" s="13"/>
      <c r="W36" s="13"/>
      <c r="X36" s="13"/>
      <c r="Y36" s="13"/>
      <c r="Z36" s="13"/>
      <c r="AA36" s="13"/>
      <c r="AB36" s="13"/>
      <c r="AC36" s="13"/>
      <c r="AD36" s="13"/>
      <c r="AE36" s="266"/>
      <c r="AF36" s="266"/>
      <c r="AG36" s="266"/>
    </row>
    <row r="37" spans="1:33" x14ac:dyDescent="0.25">
      <c r="A37" s="339"/>
      <c r="B37" s="339"/>
      <c r="C37" s="339"/>
      <c r="D37" s="340"/>
      <c r="E37" s="340"/>
      <c r="F37" s="339"/>
      <c r="G37" s="339"/>
      <c r="H37" s="339"/>
      <c r="I37" s="339"/>
      <c r="J37" s="339"/>
      <c r="K37" s="339"/>
      <c r="L37" s="339"/>
      <c r="M37" s="339"/>
      <c r="N37" s="339"/>
      <c r="O37" s="339"/>
      <c r="P37" s="351"/>
      <c r="Q37" s="339"/>
      <c r="R37" s="339"/>
      <c r="S37" s="431"/>
      <c r="T37" s="431"/>
      <c r="U37" s="431"/>
      <c r="V37" s="13"/>
      <c r="W37" s="13"/>
      <c r="X37" s="13"/>
      <c r="Y37" s="13"/>
      <c r="Z37" s="13"/>
      <c r="AA37" s="13"/>
      <c r="AB37" s="13"/>
      <c r="AC37" s="13"/>
      <c r="AD37" s="13"/>
      <c r="AE37" s="266"/>
      <c r="AF37" s="266"/>
      <c r="AG37" s="266"/>
    </row>
    <row r="38" spans="1:33" x14ac:dyDescent="0.25">
      <c r="A38" s="337"/>
      <c r="B38" s="337"/>
      <c r="C38" s="337"/>
      <c r="D38" s="337"/>
      <c r="E38" s="337"/>
      <c r="F38" s="352">
        <f t="shared" ref="F38:AG38" si="4">SUM(F10:F37)</f>
        <v>480</v>
      </c>
      <c r="G38" s="352">
        <f t="shared" si="4"/>
        <v>2400</v>
      </c>
      <c r="H38" s="352">
        <f t="shared" si="4"/>
        <v>2240</v>
      </c>
      <c r="I38" s="352">
        <f t="shared" si="4"/>
        <v>2400</v>
      </c>
      <c r="J38" s="352">
        <f t="shared" si="4"/>
        <v>2400</v>
      </c>
      <c r="K38" s="352">
        <f t="shared" si="4"/>
        <v>2400</v>
      </c>
      <c r="L38" s="352">
        <f t="shared" si="4"/>
        <v>2400</v>
      </c>
      <c r="M38" s="352">
        <f t="shared" si="4"/>
        <v>2640</v>
      </c>
      <c r="N38" s="352">
        <f t="shared" si="4"/>
        <v>2760</v>
      </c>
      <c r="O38" s="352">
        <f t="shared" si="4"/>
        <v>2280</v>
      </c>
      <c r="P38" s="352">
        <f t="shared" si="4"/>
        <v>2760</v>
      </c>
      <c r="Q38" s="352">
        <f t="shared" si="4"/>
        <v>2640</v>
      </c>
      <c r="R38" s="352">
        <f t="shared" si="4"/>
        <v>2160</v>
      </c>
      <c r="S38" s="352">
        <f t="shared" si="4"/>
        <v>2128</v>
      </c>
      <c r="T38" s="352">
        <f t="shared" si="4"/>
        <v>2128</v>
      </c>
      <c r="U38" s="352">
        <f t="shared" si="4"/>
        <v>2128</v>
      </c>
      <c r="V38" s="352">
        <f t="shared" si="4"/>
        <v>2128</v>
      </c>
      <c r="W38" s="352">
        <f t="shared" si="4"/>
        <v>2128</v>
      </c>
      <c r="X38" s="352">
        <f t="shared" si="4"/>
        <v>2128</v>
      </c>
      <c r="Y38" s="352">
        <f t="shared" si="4"/>
        <v>2128</v>
      </c>
      <c r="Z38" s="352">
        <f t="shared" si="4"/>
        <v>2128</v>
      </c>
      <c r="AA38" s="352">
        <f t="shared" si="4"/>
        <v>2128</v>
      </c>
      <c r="AB38" s="352">
        <f t="shared" si="4"/>
        <v>2128</v>
      </c>
      <c r="AC38" s="352">
        <f t="shared" si="4"/>
        <v>2128</v>
      </c>
      <c r="AD38" s="352">
        <f t="shared" si="4"/>
        <v>2128</v>
      </c>
      <c r="AE38" s="352">
        <f t="shared" si="4"/>
        <v>0</v>
      </c>
      <c r="AF38" s="352">
        <f t="shared" si="4"/>
        <v>0</v>
      </c>
      <c r="AG38" s="352">
        <f t="shared" si="4"/>
        <v>0</v>
      </c>
    </row>
    <row r="39" spans="1:33" x14ac:dyDescent="0.25">
      <c r="A39" s="335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</row>
    <row r="40" spans="1:33" x14ac:dyDescent="0.25">
      <c r="A40" s="31" t="s">
        <v>102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spans="1:33" x14ac:dyDescent="0.25">
      <c r="A41" s="9"/>
      <c r="B41" s="9"/>
      <c r="C41" s="9"/>
      <c r="D41" s="9"/>
      <c r="E41" s="9"/>
      <c r="F41" s="628">
        <v>2025</v>
      </c>
      <c r="G41" s="628"/>
      <c r="H41" s="628"/>
      <c r="I41" s="628"/>
      <c r="J41" s="629">
        <v>2026</v>
      </c>
      <c r="K41" s="630"/>
      <c r="L41" s="630"/>
      <c r="M41" s="630"/>
      <c r="N41" s="630"/>
      <c r="O41" s="630"/>
      <c r="P41" s="630"/>
      <c r="Q41" s="630"/>
      <c r="R41" s="630"/>
      <c r="S41" s="630"/>
      <c r="T41" s="630"/>
      <c r="U41" s="631"/>
      <c r="V41" s="629">
        <v>2027</v>
      </c>
      <c r="W41" s="630"/>
      <c r="X41" s="630"/>
      <c r="Y41" s="630"/>
      <c r="Z41" s="630"/>
      <c r="AA41" s="630"/>
      <c r="AB41" s="630"/>
      <c r="AC41" s="630"/>
      <c r="AD41" s="630"/>
      <c r="AE41" s="630"/>
      <c r="AF41" s="630"/>
      <c r="AG41" s="631"/>
    </row>
    <row r="42" spans="1:33" x14ac:dyDescent="0.25">
      <c r="A42" s="11" t="s">
        <v>88</v>
      </c>
      <c r="B42" s="11" t="s">
        <v>89</v>
      </c>
      <c r="C42" s="11" t="s">
        <v>90</v>
      </c>
      <c r="D42" s="11" t="s">
        <v>91</v>
      </c>
      <c r="E42" s="11"/>
      <c r="F42" s="12">
        <v>9</v>
      </c>
      <c r="G42" s="12">
        <v>10</v>
      </c>
      <c r="H42" s="89">
        <v>11</v>
      </c>
      <c r="I42" s="12">
        <v>12</v>
      </c>
      <c r="J42" s="11">
        <v>1</v>
      </c>
      <c r="K42" s="11">
        <v>2</v>
      </c>
      <c r="L42" s="11">
        <v>3</v>
      </c>
      <c r="M42" s="11">
        <v>4</v>
      </c>
      <c r="N42" s="11">
        <v>5</v>
      </c>
      <c r="O42" s="11">
        <v>6</v>
      </c>
      <c r="P42" s="11">
        <v>7</v>
      </c>
      <c r="Q42" s="14">
        <v>8</v>
      </c>
      <c r="R42" s="14">
        <v>9</v>
      </c>
      <c r="S42" s="14">
        <v>10</v>
      </c>
      <c r="T42" s="14">
        <v>11</v>
      </c>
      <c r="U42" s="14">
        <v>12</v>
      </c>
      <c r="V42" s="14">
        <v>1</v>
      </c>
      <c r="W42" s="14">
        <v>2</v>
      </c>
      <c r="X42" s="14">
        <v>3</v>
      </c>
      <c r="Y42" s="14">
        <v>4</v>
      </c>
      <c r="Z42" s="14">
        <v>5</v>
      </c>
      <c r="AA42" s="14">
        <v>6</v>
      </c>
      <c r="AB42" s="14">
        <v>7</v>
      </c>
      <c r="AC42" s="14">
        <v>8</v>
      </c>
      <c r="AD42" s="14">
        <v>9</v>
      </c>
      <c r="AE42" s="265">
        <v>10</v>
      </c>
      <c r="AF42" s="265">
        <v>11</v>
      </c>
      <c r="AG42" s="265">
        <v>12</v>
      </c>
    </row>
    <row r="43" spans="1:33" x14ac:dyDescent="0.25">
      <c r="A43" s="4" t="str">
        <f t="shared" ref="A43:D58" si="5">A10</f>
        <v>Abdelhaq, Haneen</v>
      </c>
      <c r="B43" s="4" t="str">
        <f t="shared" si="5"/>
        <v>TechSur</v>
      </c>
      <c r="C43" s="4" t="str">
        <f t="shared" si="5"/>
        <v>Project Manager</v>
      </c>
      <c r="D43" s="6">
        <f t="shared" si="5"/>
        <v>81.63</v>
      </c>
      <c r="E43" s="6"/>
      <c r="F43" s="4"/>
      <c r="G43" s="4">
        <v>96</v>
      </c>
      <c r="H43" s="13">
        <v>0</v>
      </c>
      <c r="I43" s="13">
        <v>0</v>
      </c>
      <c r="J43" s="13">
        <v>0</v>
      </c>
      <c r="K43" s="509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266"/>
      <c r="AF43" s="266"/>
      <c r="AG43" s="266"/>
    </row>
    <row r="44" spans="1:33" x14ac:dyDescent="0.25">
      <c r="A44" s="4" t="str">
        <f t="shared" si="5"/>
        <v>Cherukuri, Ajay</v>
      </c>
      <c r="B44" s="4" t="str">
        <f t="shared" si="5"/>
        <v>TechSur</v>
      </c>
      <c r="C44" s="4" t="str">
        <f t="shared" si="5"/>
        <v>Data Architect</v>
      </c>
      <c r="D44" s="6">
        <f t="shared" si="5"/>
        <v>97.96</v>
      </c>
      <c r="E44" s="6"/>
      <c r="F44" s="13">
        <v>0</v>
      </c>
      <c r="G44" s="431">
        <v>0</v>
      </c>
      <c r="H44" s="13">
        <v>0</v>
      </c>
      <c r="I44" s="13">
        <v>0</v>
      </c>
      <c r="J44" s="13">
        <v>0</v>
      </c>
      <c r="K44" s="509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266"/>
      <c r="AF44" s="266"/>
      <c r="AG44" s="266"/>
    </row>
    <row r="45" spans="1:33" x14ac:dyDescent="0.25">
      <c r="A45" s="4" t="str">
        <f t="shared" si="5"/>
        <v>Guglietta, Jayson</v>
      </c>
      <c r="B45" s="4" t="str">
        <f t="shared" si="5"/>
        <v>TechSur</v>
      </c>
      <c r="C45" s="4" t="str">
        <f t="shared" si="5"/>
        <v>System Integration Engineer</v>
      </c>
      <c r="D45" s="6">
        <f t="shared" si="5"/>
        <v>154.94</v>
      </c>
      <c r="E45" s="6"/>
      <c r="F45" s="4">
        <v>24</v>
      </c>
      <c r="G45" s="4">
        <v>88</v>
      </c>
      <c r="H45" s="4">
        <v>80</v>
      </c>
      <c r="I45" s="4">
        <v>176</v>
      </c>
      <c r="J45" s="4">
        <v>160</v>
      </c>
      <c r="K45" s="125">
        <v>152</v>
      </c>
      <c r="L45" s="4">
        <v>176</v>
      </c>
      <c r="M45" s="4">
        <v>176</v>
      </c>
      <c r="N45" s="4">
        <v>160</v>
      </c>
      <c r="O45" s="4">
        <v>168</v>
      </c>
      <c r="P45" s="4">
        <v>144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66"/>
      <c r="AF45" s="266"/>
      <c r="AG45" s="266"/>
    </row>
    <row r="46" spans="1:33" x14ac:dyDescent="0.25">
      <c r="A46" s="4" t="str">
        <f t="shared" si="5"/>
        <v>Gura, Alec</v>
      </c>
      <c r="B46" s="4" t="str">
        <f t="shared" si="5"/>
        <v>TechSur</v>
      </c>
      <c r="C46" s="4" t="str">
        <f t="shared" si="5"/>
        <v>Communications Specialist</v>
      </c>
      <c r="D46" s="6">
        <f t="shared" si="5"/>
        <v>75.92</v>
      </c>
      <c r="E46" s="6"/>
      <c r="F46" s="4">
        <v>16</v>
      </c>
      <c r="G46" s="4">
        <v>96</v>
      </c>
      <c r="H46" s="4">
        <v>80</v>
      </c>
      <c r="I46" s="4">
        <v>160</v>
      </c>
      <c r="J46" s="4">
        <v>160</v>
      </c>
      <c r="K46" s="125">
        <v>152</v>
      </c>
      <c r="L46" s="4">
        <v>168</v>
      </c>
      <c r="M46" s="4">
        <v>176</v>
      </c>
      <c r="N46" s="4">
        <v>160</v>
      </c>
      <c r="O46" s="4">
        <v>152</v>
      </c>
      <c r="P46" s="4">
        <v>176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66"/>
      <c r="AF46" s="266"/>
      <c r="AG46" s="266"/>
    </row>
    <row r="47" spans="1:33" x14ac:dyDescent="0.25">
      <c r="A47" s="4" t="str">
        <f t="shared" si="5"/>
        <v>Harkins, Christopher</v>
      </c>
      <c r="B47" s="4" t="str">
        <f t="shared" si="5"/>
        <v>TechSur</v>
      </c>
      <c r="C47" s="4" t="str">
        <f t="shared" si="5"/>
        <v>System Integration Engineer</v>
      </c>
      <c r="D47" s="6">
        <f t="shared" si="5"/>
        <v>154.94</v>
      </c>
      <c r="E47" s="6"/>
      <c r="F47" s="4">
        <v>16</v>
      </c>
      <c r="G47" s="4">
        <v>96</v>
      </c>
      <c r="H47" s="4">
        <v>80</v>
      </c>
      <c r="I47" s="4">
        <v>176</v>
      </c>
      <c r="J47" s="4">
        <v>128</v>
      </c>
      <c r="K47" s="125">
        <v>152</v>
      </c>
      <c r="L47" s="4">
        <v>176</v>
      </c>
      <c r="M47" s="4">
        <v>176</v>
      </c>
      <c r="N47" s="4">
        <v>160</v>
      </c>
      <c r="O47" s="4">
        <v>168</v>
      </c>
      <c r="P47" s="4">
        <v>176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266"/>
      <c r="AF47" s="266"/>
      <c r="AG47" s="266"/>
    </row>
    <row r="48" spans="1:33" x14ac:dyDescent="0.25">
      <c r="A48" s="4" t="str">
        <f t="shared" si="5"/>
        <v>Indukuri, Ramajyothi</v>
      </c>
      <c r="B48" s="4" t="str">
        <f t="shared" si="5"/>
        <v>TechSur</v>
      </c>
      <c r="C48" s="4" t="str">
        <f t="shared" si="5"/>
        <v>Business Analyst - Senior</v>
      </c>
      <c r="D48" s="6">
        <f t="shared" si="5"/>
        <v>122.45</v>
      </c>
      <c r="E48" s="6"/>
      <c r="F48" s="4">
        <v>24</v>
      </c>
      <c r="G48" s="4">
        <v>96</v>
      </c>
      <c r="H48" s="4">
        <v>80</v>
      </c>
      <c r="I48" s="4">
        <v>176</v>
      </c>
      <c r="J48" s="4">
        <v>160</v>
      </c>
      <c r="K48" s="125">
        <v>152</v>
      </c>
      <c r="L48" s="4">
        <v>176</v>
      </c>
      <c r="M48" s="4">
        <v>176</v>
      </c>
      <c r="N48" s="4">
        <v>160</v>
      </c>
      <c r="O48" s="4">
        <v>168</v>
      </c>
      <c r="P48" s="4">
        <v>176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266"/>
      <c r="AF48" s="266"/>
      <c r="AG48" s="266"/>
    </row>
    <row r="49" spans="1:33" x14ac:dyDescent="0.25">
      <c r="A49" s="4" t="str">
        <f t="shared" si="5"/>
        <v>Keswani, Navin</v>
      </c>
      <c r="B49" s="4" t="str">
        <f t="shared" si="5"/>
        <v>TechSur</v>
      </c>
      <c r="C49" s="4" t="str">
        <f t="shared" si="5"/>
        <v>System Integration Engineer</v>
      </c>
      <c r="D49" s="6">
        <f t="shared" si="5"/>
        <v>154.94</v>
      </c>
      <c r="E49" s="6"/>
      <c r="F49" s="4">
        <v>24</v>
      </c>
      <c r="G49" s="4">
        <v>96</v>
      </c>
      <c r="H49" s="4">
        <v>80</v>
      </c>
      <c r="I49" s="4">
        <v>176</v>
      </c>
      <c r="J49" s="4">
        <v>160</v>
      </c>
      <c r="K49" s="125">
        <v>152</v>
      </c>
      <c r="L49" s="4">
        <v>176</v>
      </c>
      <c r="M49" s="4">
        <v>176</v>
      </c>
      <c r="N49" s="4">
        <v>160</v>
      </c>
      <c r="O49" s="4">
        <v>168</v>
      </c>
      <c r="P49" s="4">
        <v>176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266"/>
      <c r="AF49" s="266"/>
      <c r="AG49" s="266"/>
    </row>
    <row r="50" spans="1:33" x14ac:dyDescent="0.25">
      <c r="A50" s="4" t="str">
        <f t="shared" si="5"/>
        <v>Ramamoorthy, Madhavan</v>
      </c>
      <c r="B50" s="4" t="str">
        <f t="shared" si="5"/>
        <v>TechSur</v>
      </c>
      <c r="C50" s="4" t="str">
        <f t="shared" si="5"/>
        <v>Systems Architect</v>
      </c>
      <c r="D50" s="6">
        <f t="shared" si="5"/>
        <v>110.2</v>
      </c>
      <c r="E50" s="6"/>
      <c r="F50" s="4">
        <v>24</v>
      </c>
      <c r="G50" s="4">
        <v>96</v>
      </c>
      <c r="H50" s="4">
        <v>80</v>
      </c>
      <c r="I50" s="13">
        <v>0</v>
      </c>
      <c r="J50" s="13">
        <v>0</v>
      </c>
      <c r="K50" s="509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266"/>
      <c r="AF50" s="266"/>
      <c r="AG50" s="266"/>
    </row>
    <row r="51" spans="1:33" x14ac:dyDescent="0.25">
      <c r="A51" s="4" t="str">
        <f t="shared" si="5"/>
        <v>Saleh, Zakariya</v>
      </c>
      <c r="B51" s="4" t="str">
        <f t="shared" si="5"/>
        <v>TechSur</v>
      </c>
      <c r="C51" s="4" t="str">
        <f t="shared" si="5"/>
        <v>Systems Architect</v>
      </c>
      <c r="D51" s="6">
        <f t="shared" si="5"/>
        <v>110.2</v>
      </c>
      <c r="E51" s="6"/>
      <c r="F51" s="4">
        <v>16</v>
      </c>
      <c r="G51" s="4">
        <v>96</v>
      </c>
      <c r="H51" s="4">
        <v>64</v>
      </c>
      <c r="I51" s="4">
        <v>176</v>
      </c>
      <c r="J51" s="4">
        <v>72</v>
      </c>
      <c r="K51" s="125">
        <v>152</v>
      </c>
      <c r="L51" s="4">
        <v>176</v>
      </c>
      <c r="M51" s="4">
        <v>176</v>
      </c>
      <c r="N51" s="4">
        <v>160</v>
      </c>
      <c r="O51" s="4">
        <v>168</v>
      </c>
      <c r="P51" s="4">
        <v>176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266"/>
      <c r="AF51" s="266"/>
      <c r="AG51" s="266"/>
    </row>
    <row r="52" spans="1:33" x14ac:dyDescent="0.25">
      <c r="A52" s="4" t="str">
        <f t="shared" si="5"/>
        <v>Shewaneh, Yenenesh</v>
      </c>
      <c r="B52" s="4" t="str">
        <f t="shared" si="5"/>
        <v>TechSur</v>
      </c>
      <c r="C52" s="4" t="str">
        <f t="shared" si="5"/>
        <v>Data Architect</v>
      </c>
      <c r="D52" s="6">
        <f t="shared" si="5"/>
        <v>97.96</v>
      </c>
      <c r="E52" s="6"/>
      <c r="F52" s="4">
        <v>24</v>
      </c>
      <c r="G52" s="4">
        <v>96</v>
      </c>
      <c r="H52" s="4">
        <v>80</v>
      </c>
      <c r="I52" s="4">
        <v>176</v>
      </c>
      <c r="J52" s="4">
        <v>160</v>
      </c>
      <c r="K52" s="125">
        <v>152</v>
      </c>
      <c r="L52" s="4">
        <v>176</v>
      </c>
      <c r="M52" s="4">
        <v>176</v>
      </c>
      <c r="N52" s="4">
        <v>160</v>
      </c>
      <c r="O52" s="4">
        <v>168</v>
      </c>
      <c r="P52" s="4">
        <v>176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66"/>
      <c r="AF52" s="266"/>
      <c r="AG52" s="266"/>
    </row>
    <row r="53" spans="1:33" x14ac:dyDescent="0.25">
      <c r="A53" s="4" t="str">
        <f t="shared" si="5"/>
        <v>Singhal, Tarun</v>
      </c>
      <c r="B53" s="4" t="str">
        <f t="shared" si="5"/>
        <v>TechSur</v>
      </c>
      <c r="C53" s="4" t="str">
        <f t="shared" si="5"/>
        <v>Cloud Architect- CDaaS-PaaS-Cloud Hosting</v>
      </c>
      <c r="D53" s="6">
        <f t="shared" si="5"/>
        <v>155.1</v>
      </c>
      <c r="E53" s="6"/>
      <c r="F53" s="4">
        <v>24</v>
      </c>
      <c r="G53" s="4">
        <v>96</v>
      </c>
      <c r="H53" s="4">
        <v>80</v>
      </c>
      <c r="I53" s="4">
        <v>176</v>
      </c>
      <c r="J53" s="4">
        <v>160</v>
      </c>
      <c r="K53" s="125">
        <v>152</v>
      </c>
      <c r="L53" s="4">
        <v>160</v>
      </c>
      <c r="M53" s="13">
        <v>0</v>
      </c>
      <c r="N53" s="13">
        <v>0</v>
      </c>
      <c r="O53" s="13">
        <v>0</v>
      </c>
      <c r="P53" s="13">
        <v>0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266"/>
      <c r="AF53" s="266"/>
      <c r="AG53" s="266"/>
    </row>
    <row r="54" spans="1:33" x14ac:dyDescent="0.25">
      <c r="A54" s="4" t="str">
        <f t="shared" si="5"/>
        <v>Tanksale, Vidyadhar</v>
      </c>
      <c r="B54" s="4" t="str">
        <f t="shared" si="5"/>
        <v>TechSur</v>
      </c>
      <c r="C54" s="4" t="str">
        <f t="shared" si="5"/>
        <v>Enterprise Architect</v>
      </c>
      <c r="D54" s="6">
        <f t="shared" si="5"/>
        <v>115.47</v>
      </c>
      <c r="E54" s="6"/>
      <c r="F54" s="4">
        <v>24</v>
      </c>
      <c r="G54" s="4">
        <v>80</v>
      </c>
      <c r="H54" s="4">
        <v>80</v>
      </c>
      <c r="I54" s="4">
        <v>176</v>
      </c>
      <c r="J54" s="4">
        <v>160</v>
      </c>
      <c r="K54" s="125">
        <v>120</v>
      </c>
      <c r="L54" s="4">
        <v>96</v>
      </c>
      <c r="M54" s="4">
        <v>176</v>
      </c>
      <c r="N54" s="4">
        <v>144</v>
      </c>
      <c r="O54" s="4">
        <v>164</v>
      </c>
      <c r="P54" s="4">
        <v>176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266"/>
      <c r="AF54" s="266"/>
      <c r="AG54" s="266"/>
    </row>
    <row r="55" spans="1:33" x14ac:dyDescent="0.25">
      <c r="A55" s="4" t="str">
        <f t="shared" si="5"/>
        <v>Telang, Sudeep</v>
      </c>
      <c r="B55" s="4" t="str">
        <f t="shared" si="5"/>
        <v>TechSur</v>
      </c>
      <c r="C55" s="4" t="str">
        <f t="shared" si="5"/>
        <v>Enterprise Architect</v>
      </c>
      <c r="D55" s="6">
        <f t="shared" si="5"/>
        <v>115.47</v>
      </c>
      <c r="E55" s="6"/>
      <c r="F55" s="4">
        <v>24</v>
      </c>
      <c r="G55" s="4">
        <v>96</v>
      </c>
      <c r="H55" s="4">
        <v>72</v>
      </c>
      <c r="I55" s="4">
        <v>104</v>
      </c>
      <c r="J55" s="4">
        <v>88</v>
      </c>
      <c r="K55" s="125">
        <v>152</v>
      </c>
      <c r="L55" s="4">
        <v>176</v>
      </c>
      <c r="M55" s="4">
        <v>176</v>
      </c>
      <c r="N55" s="4">
        <v>128</v>
      </c>
      <c r="O55" s="4">
        <v>168</v>
      </c>
      <c r="P55" s="4">
        <v>176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266"/>
      <c r="AF55" s="266"/>
      <c r="AG55" s="266"/>
    </row>
    <row r="56" spans="1:33" x14ac:dyDescent="0.25">
      <c r="A56" s="4" t="str">
        <f t="shared" si="5"/>
        <v>Welch, Alisa</v>
      </c>
      <c r="B56" s="4" t="str">
        <f t="shared" si="5"/>
        <v>TechSur</v>
      </c>
      <c r="C56" s="4" t="str">
        <f t="shared" si="5"/>
        <v>Business Analyst - Senior</v>
      </c>
      <c r="D56" s="6">
        <f t="shared" si="5"/>
        <v>122.45</v>
      </c>
      <c r="E56" s="6"/>
      <c r="F56" s="4">
        <v>24</v>
      </c>
      <c r="G56" s="4">
        <v>96</v>
      </c>
      <c r="H56" s="4">
        <v>80</v>
      </c>
      <c r="I56" s="4">
        <v>176</v>
      </c>
      <c r="J56" s="4">
        <v>160</v>
      </c>
      <c r="K56" s="125">
        <v>152</v>
      </c>
      <c r="L56" s="4">
        <v>176</v>
      </c>
      <c r="M56" s="4">
        <v>176</v>
      </c>
      <c r="N56" s="4">
        <v>128</v>
      </c>
      <c r="O56" s="4">
        <v>168</v>
      </c>
      <c r="P56" s="4">
        <v>144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266"/>
      <c r="AF56" s="266"/>
      <c r="AG56" s="266"/>
    </row>
    <row r="57" spans="1:33" x14ac:dyDescent="0.25">
      <c r="A57" s="4" t="str">
        <f t="shared" si="5"/>
        <v>Pedram Farid</v>
      </c>
      <c r="B57" s="4" t="str">
        <f t="shared" si="5"/>
        <v>TechSur</v>
      </c>
      <c r="C57" s="4" t="str">
        <f t="shared" si="5"/>
        <v>Enterprise Architect</v>
      </c>
      <c r="D57" s="6">
        <f t="shared" si="5"/>
        <v>115.47</v>
      </c>
      <c r="E57" s="6"/>
      <c r="F57" s="4">
        <v>21</v>
      </c>
      <c r="G57" s="4">
        <v>96</v>
      </c>
      <c r="H57" s="4">
        <v>8</v>
      </c>
      <c r="I57" s="13">
        <v>0</v>
      </c>
      <c r="J57" s="13">
        <v>0</v>
      </c>
      <c r="K57" s="509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266"/>
      <c r="AF57" s="266"/>
      <c r="AG57" s="266"/>
    </row>
    <row r="58" spans="1:33" x14ac:dyDescent="0.25">
      <c r="A58" s="4" t="str">
        <f t="shared" si="5"/>
        <v>Ceenil Kaur</v>
      </c>
      <c r="B58" s="4" t="str">
        <f t="shared" si="5"/>
        <v>TechSur</v>
      </c>
      <c r="C58" s="4" t="str">
        <f t="shared" si="5"/>
        <v>Project Manager</v>
      </c>
      <c r="D58" s="6">
        <f t="shared" si="5"/>
        <v>81.63</v>
      </c>
      <c r="E58" s="6"/>
      <c r="F58" s="4"/>
      <c r="G58" s="4"/>
      <c r="H58" s="4"/>
      <c r="I58" s="4">
        <v>96</v>
      </c>
      <c r="J58" s="4">
        <v>160</v>
      </c>
      <c r="K58" s="125">
        <v>152</v>
      </c>
      <c r="L58" s="4">
        <v>176</v>
      </c>
      <c r="M58" s="4">
        <v>176</v>
      </c>
      <c r="N58" s="4">
        <v>156</v>
      </c>
      <c r="O58" s="4">
        <v>168</v>
      </c>
      <c r="P58" s="4">
        <v>160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266"/>
      <c r="AF58" s="266"/>
      <c r="AG58" s="266"/>
    </row>
    <row r="59" spans="1:33" x14ac:dyDescent="0.25">
      <c r="A59" s="4" t="str">
        <f t="shared" ref="A59:D60" si="6">A26</f>
        <v>Carl Mosca</v>
      </c>
      <c r="B59" s="4" t="str">
        <f t="shared" si="6"/>
        <v>TechSur</v>
      </c>
      <c r="C59" s="4" t="str">
        <f t="shared" si="6"/>
        <v>System Integration Engineer</v>
      </c>
      <c r="D59" s="6">
        <f t="shared" si="6"/>
        <v>154.94</v>
      </c>
      <c r="E59" s="6"/>
      <c r="F59" s="4"/>
      <c r="G59" s="4"/>
      <c r="H59" s="4"/>
      <c r="I59" s="4">
        <v>136</v>
      </c>
      <c r="J59" s="4">
        <v>160</v>
      </c>
      <c r="K59" s="4">
        <v>152</v>
      </c>
      <c r="L59" s="4">
        <v>171</v>
      </c>
      <c r="M59" s="4">
        <v>176</v>
      </c>
      <c r="N59" s="4">
        <v>152</v>
      </c>
      <c r="O59" s="4">
        <v>168</v>
      </c>
      <c r="P59" s="4">
        <v>102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66"/>
      <c r="AF59" s="266"/>
      <c r="AG59" s="266"/>
    </row>
    <row r="60" spans="1:33" x14ac:dyDescent="0.25">
      <c r="A60" s="4" t="str">
        <f t="shared" si="6"/>
        <v>Mohammad Khan</v>
      </c>
      <c r="B60" s="4">
        <f t="shared" si="6"/>
        <v>0</v>
      </c>
      <c r="C60" s="4" t="str">
        <f t="shared" si="6"/>
        <v>System Integration Engineer</v>
      </c>
      <c r="D60" s="6">
        <f t="shared" si="6"/>
        <v>154.94</v>
      </c>
      <c r="E60" s="6"/>
      <c r="F60" s="4"/>
      <c r="G60" s="4"/>
      <c r="H60" s="4"/>
      <c r="I60" s="4">
        <v>136</v>
      </c>
      <c r="J60" s="4">
        <v>132</v>
      </c>
      <c r="K60" s="4">
        <v>124</v>
      </c>
      <c r="L60" s="4">
        <v>176</v>
      </c>
      <c r="M60" s="4">
        <v>176</v>
      </c>
      <c r="N60" s="4">
        <v>152</v>
      </c>
      <c r="O60" s="4">
        <v>160</v>
      </c>
      <c r="P60" s="4">
        <v>176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66"/>
      <c r="AF60" s="266"/>
      <c r="AG60" s="266"/>
    </row>
    <row r="61" spans="1:33" x14ac:dyDescent="0.25">
      <c r="A61" s="4" t="str">
        <f>A28</f>
        <v>Ranga Lakshminarayanan</v>
      </c>
      <c r="B61" s="4">
        <f>B28</f>
        <v>0</v>
      </c>
      <c r="C61" s="4" t="str">
        <f>C28</f>
        <v>Cloud architect</v>
      </c>
      <c r="D61" s="6">
        <f>D28</f>
        <v>155.1</v>
      </c>
      <c r="E61" s="6"/>
      <c r="F61" s="4"/>
      <c r="G61" s="4"/>
      <c r="H61" s="4"/>
      <c r="I61" s="4"/>
      <c r="J61" s="4"/>
      <c r="K61" s="4"/>
      <c r="L61" s="4"/>
      <c r="M61" s="4">
        <v>152</v>
      </c>
      <c r="N61" s="4">
        <v>160</v>
      </c>
      <c r="O61" s="4">
        <v>168</v>
      </c>
      <c r="P61" s="4">
        <v>176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66"/>
      <c r="AF61" s="266"/>
      <c r="AG61" s="266"/>
    </row>
    <row r="62" spans="1:33" x14ac:dyDescent="0.25">
      <c r="A62" s="4" t="str">
        <f>A29</f>
        <v>Nagarajan Pattabiraman</v>
      </c>
      <c r="B62" s="4"/>
      <c r="C62" s="4" t="str">
        <f>B29</f>
        <v xml:space="preserve">Systems Integration Engineer </v>
      </c>
      <c r="D62" s="6">
        <f>D29</f>
        <v>154.94</v>
      </c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66"/>
      <c r="AF62" s="266"/>
      <c r="AG62" s="266"/>
    </row>
    <row r="63" spans="1:33" x14ac:dyDescent="0.25">
      <c r="A63" s="4" t="str">
        <f>A30</f>
        <v>David Ylizarde</v>
      </c>
      <c r="B63" s="4"/>
      <c r="C63" s="4" t="str">
        <f>B30</f>
        <v xml:space="preserve">Systems Integration Engineer </v>
      </c>
      <c r="D63" s="6">
        <f>D30</f>
        <v>154.94</v>
      </c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66"/>
      <c r="AF63" s="266"/>
      <c r="AG63" s="266"/>
    </row>
    <row r="64" spans="1:33" x14ac:dyDescent="0.25">
      <c r="A64" s="4" t="str">
        <f>A31</f>
        <v>John Bauer</v>
      </c>
      <c r="B64" s="4"/>
      <c r="C64" s="4" t="str">
        <f>B31</f>
        <v xml:space="preserve">Systems Integration Engineer </v>
      </c>
      <c r="D64" s="6">
        <f>D31</f>
        <v>154.94</v>
      </c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66"/>
      <c r="AF64" s="266"/>
      <c r="AG64" s="266"/>
    </row>
    <row r="65" spans="1:33" x14ac:dyDescent="0.25">
      <c r="A65" s="4" t="str">
        <f>A32</f>
        <v>John Castro</v>
      </c>
      <c r="B65" s="4"/>
      <c r="C65" s="4" t="str">
        <f>B32</f>
        <v xml:space="preserve">Systems Integration Engineer </v>
      </c>
      <c r="D65" s="6">
        <f>D32</f>
        <v>154.94</v>
      </c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66"/>
      <c r="AF65" s="266"/>
      <c r="AG65" s="266"/>
    </row>
    <row r="66" spans="1:33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66"/>
      <c r="AF66" s="266"/>
      <c r="AG66" s="266"/>
    </row>
    <row r="67" spans="1:33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66"/>
      <c r="AF67" s="266"/>
      <c r="AG67" s="266"/>
    </row>
    <row r="68" spans="1:33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66"/>
      <c r="AF68" s="266"/>
      <c r="AG68" s="266"/>
    </row>
    <row r="69" spans="1:33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66"/>
      <c r="AF69" s="266"/>
      <c r="AG69" s="266"/>
    </row>
    <row r="70" spans="1:33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66"/>
      <c r="AF70" s="266"/>
      <c r="AG70" s="266"/>
    </row>
    <row r="71" spans="1:33" x14ac:dyDescent="0.25">
      <c r="F71" s="28">
        <f t="shared" ref="F71:AG71" si="7">SUM(F43:F70)</f>
        <v>285</v>
      </c>
      <c r="G71" s="28">
        <f t="shared" si="7"/>
        <v>1320</v>
      </c>
      <c r="H71" s="28">
        <f t="shared" si="7"/>
        <v>944</v>
      </c>
      <c r="I71" s="28">
        <f t="shared" si="7"/>
        <v>2216</v>
      </c>
      <c r="J71" s="28">
        <f t="shared" si="7"/>
        <v>2020</v>
      </c>
      <c r="K71" s="28">
        <f t="shared" si="7"/>
        <v>2068</v>
      </c>
      <c r="L71" s="28">
        <f t="shared" si="7"/>
        <v>2355</v>
      </c>
      <c r="M71" s="28">
        <f t="shared" si="7"/>
        <v>2440</v>
      </c>
      <c r="N71" s="28">
        <f t="shared" si="7"/>
        <v>2140</v>
      </c>
      <c r="O71" s="28">
        <f t="shared" si="7"/>
        <v>2324</v>
      </c>
      <c r="P71" s="28">
        <f t="shared" si="7"/>
        <v>2310</v>
      </c>
      <c r="Q71" s="28">
        <f t="shared" si="7"/>
        <v>0</v>
      </c>
      <c r="R71" s="28">
        <f t="shared" si="7"/>
        <v>0</v>
      </c>
      <c r="S71" s="28">
        <f t="shared" si="7"/>
        <v>0</v>
      </c>
      <c r="T71" s="28">
        <f t="shared" si="7"/>
        <v>0</v>
      </c>
      <c r="U71" s="28">
        <f t="shared" si="7"/>
        <v>0</v>
      </c>
      <c r="V71" s="28">
        <f t="shared" si="7"/>
        <v>0</v>
      </c>
      <c r="W71" s="28">
        <f t="shared" si="7"/>
        <v>0</v>
      </c>
      <c r="X71" s="28">
        <f t="shared" si="7"/>
        <v>0</v>
      </c>
      <c r="Y71" s="28">
        <f t="shared" si="7"/>
        <v>0</v>
      </c>
      <c r="Z71" s="28">
        <f t="shared" si="7"/>
        <v>0</v>
      </c>
      <c r="AA71" s="28">
        <f t="shared" si="7"/>
        <v>0</v>
      </c>
      <c r="AB71" s="28">
        <f t="shared" si="7"/>
        <v>0</v>
      </c>
      <c r="AC71" s="28">
        <f t="shared" si="7"/>
        <v>0</v>
      </c>
      <c r="AD71" s="28">
        <f t="shared" si="7"/>
        <v>0</v>
      </c>
      <c r="AE71" s="28">
        <f t="shared" si="7"/>
        <v>0</v>
      </c>
      <c r="AF71" s="28">
        <f t="shared" si="7"/>
        <v>0</v>
      </c>
      <c r="AG71" s="28">
        <f t="shared" si="7"/>
        <v>0</v>
      </c>
    </row>
    <row r="72" spans="1:33" x14ac:dyDescent="0.25">
      <c r="F72" s="25"/>
      <c r="G72" s="25"/>
    </row>
    <row r="73" spans="1:33" x14ac:dyDescent="0.25">
      <c r="A73" s="31" t="s">
        <v>185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106"/>
      <c r="T73" s="106"/>
      <c r="U73" s="106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spans="1:33" x14ac:dyDescent="0.25">
      <c r="A74" s="9"/>
      <c r="B74" s="9"/>
      <c r="C74" s="9"/>
      <c r="D74" s="9"/>
      <c r="E74" s="9"/>
      <c r="F74" s="628">
        <v>2025</v>
      </c>
      <c r="G74" s="628"/>
      <c r="H74" s="628"/>
      <c r="I74" s="628"/>
      <c r="J74" s="629">
        <v>2026</v>
      </c>
      <c r="K74" s="630"/>
      <c r="L74" s="630"/>
      <c r="M74" s="630"/>
      <c r="N74" s="630"/>
      <c r="O74" s="630"/>
      <c r="P74" s="630"/>
      <c r="Q74" s="630"/>
      <c r="R74" s="630"/>
      <c r="S74" s="630"/>
      <c r="T74" s="630"/>
      <c r="U74" s="631"/>
      <c r="V74" s="629">
        <v>2027</v>
      </c>
      <c r="W74" s="630"/>
      <c r="X74" s="630"/>
      <c r="Y74" s="630"/>
      <c r="Z74" s="630"/>
      <c r="AA74" s="630"/>
      <c r="AB74" s="630"/>
      <c r="AC74" s="630"/>
      <c r="AD74" s="630"/>
      <c r="AE74" s="630"/>
      <c r="AF74" s="630"/>
      <c r="AG74" s="631"/>
    </row>
    <row r="75" spans="1:33" x14ac:dyDescent="0.25">
      <c r="A75" s="11" t="s">
        <v>88</v>
      </c>
      <c r="B75" s="11" t="s">
        <v>89</v>
      </c>
      <c r="C75" s="11" t="s">
        <v>90</v>
      </c>
      <c r="D75" s="11" t="s">
        <v>91</v>
      </c>
      <c r="E75" s="11"/>
      <c r="F75" s="12">
        <v>9</v>
      </c>
      <c r="G75" s="12">
        <v>10</v>
      </c>
      <c r="H75" s="12">
        <v>11</v>
      </c>
      <c r="I75" s="12">
        <v>12</v>
      </c>
      <c r="J75" s="11">
        <v>1</v>
      </c>
      <c r="K75" s="11">
        <v>2</v>
      </c>
      <c r="L75" s="11">
        <v>3</v>
      </c>
      <c r="M75" s="11">
        <v>4</v>
      </c>
      <c r="N75" s="11">
        <v>5</v>
      </c>
      <c r="O75" s="11">
        <v>6</v>
      </c>
      <c r="P75" s="11">
        <v>7</v>
      </c>
      <c r="Q75" s="11">
        <v>8</v>
      </c>
      <c r="R75" s="11">
        <v>9</v>
      </c>
      <c r="S75" s="14">
        <v>10</v>
      </c>
      <c r="T75" s="14">
        <v>11</v>
      </c>
      <c r="U75" s="14">
        <v>12</v>
      </c>
      <c r="V75" s="14">
        <v>1</v>
      </c>
      <c r="W75" s="14">
        <v>2</v>
      </c>
      <c r="X75" s="14">
        <v>3</v>
      </c>
      <c r="Y75" s="14">
        <v>4</v>
      </c>
      <c r="Z75" s="14">
        <v>5</v>
      </c>
      <c r="AA75" s="14">
        <v>6</v>
      </c>
      <c r="AB75" s="14">
        <v>7</v>
      </c>
      <c r="AC75" s="14">
        <v>8</v>
      </c>
      <c r="AD75" s="14">
        <v>9</v>
      </c>
      <c r="AE75" s="265">
        <v>10</v>
      </c>
      <c r="AF75" s="265">
        <v>11</v>
      </c>
      <c r="AG75" s="265">
        <v>12</v>
      </c>
    </row>
    <row r="76" spans="1:33" x14ac:dyDescent="0.25">
      <c r="A76" s="125" t="str">
        <f t="shared" ref="A76:D91" si="8">A10</f>
        <v>Abdelhaq, Haneen</v>
      </c>
      <c r="B76" s="125" t="str">
        <f t="shared" si="8"/>
        <v>TechSur</v>
      </c>
      <c r="C76" s="125" t="str">
        <f t="shared" si="8"/>
        <v>Project Manager</v>
      </c>
      <c r="D76" s="120">
        <f t="shared" si="8"/>
        <v>81.63</v>
      </c>
      <c r="E76" s="120"/>
      <c r="F76" s="120">
        <f t="shared" ref="F76:AD86" si="9">$D76*F10</f>
        <v>2612.16</v>
      </c>
      <c r="G76" s="120">
        <f t="shared" si="9"/>
        <v>13060.8</v>
      </c>
      <c r="H76" s="120">
        <f t="shared" si="9"/>
        <v>0</v>
      </c>
      <c r="I76" s="120">
        <f t="shared" si="9"/>
        <v>13060.8</v>
      </c>
      <c r="J76" s="120">
        <f t="shared" si="9"/>
        <v>13060.8</v>
      </c>
      <c r="K76" s="120">
        <f t="shared" si="9"/>
        <v>13060.8</v>
      </c>
      <c r="L76" s="120">
        <f t="shared" si="9"/>
        <v>13060.8</v>
      </c>
      <c r="M76" s="120">
        <f t="shared" si="9"/>
        <v>14366.88</v>
      </c>
      <c r="N76" s="120">
        <f t="shared" si="9"/>
        <v>15019.919999999998</v>
      </c>
      <c r="O76" s="120">
        <f t="shared" si="9"/>
        <v>12407.759999999998</v>
      </c>
      <c r="P76" s="120">
        <f t="shared" si="9"/>
        <v>15019.919999999998</v>
      </c>
      <c r="Q76" s="120">
        <f t="shared" si="9"/>
        <v>14366.88</v>
      </c>
      <c r="R76" s="120">
        <f t="shared" si="9"/>
        <v>11754.72</v>
      </c>
      <c r="S76" s="357">
        <f t="shared" si="9"/>
        <v>12407.759999999998</v>
      </c>
      <c r="T76" s="357">
        <f t="shared" si="9"/>
        <v>12407.759999999998</v>
      </c>
      <c r="U76" s="357">
        <f t="shared" si="9"/>
        <v>12407.759999999998</v>
      </c>
      <c r="V76" s="357">
        <f t="shared" si="9"/>
        <v>12407.759999999998</v>
      </c>
      <c r="W76" s="357">
        <f t="shared" si="9"/>
        <v>12407.759999999998</v>
      </c>
      <c r="X76" s="357">
        <f t="shared" si="9"/>
        <v>12407.759999999998</v>
      </c>
      <c r="Y76" s="357">
        <f t="shared" si="9"/>
        <v>12407.759999999998</v>
      </c>
      <c r="Z76" s="357">
        <f t="shared" si="9"/>
        <v>12407.759999999998</v>
      </c>
      <c r="AA76" s="357">
        <f t="shared" si="9"/>
        <v>12407.759999999998</v>
      </c>
      <c r="AB76" s="357">
        <f t="shared" si="9"/>
        <v>12407.759999999998</v>
      </c>
      <c r="AC76" s="357">
        <f t="shared" si="9"/>
        <v>12407.759999999998</v>
      </c>
      <c r="AD76" s="357">
        <f t="shared" si="9"/>
        <v>12407.759999999998</v>
      </c>
      <c r="AE76" s="266"/>
      <c r="AF76" s="266"/>
      <c r="AG76" s="266"/>
    </row>
    <row r="77" spans="1:33" x14ac:dyDescent="0.25">
      <c r="A77" s="125" t="str">
        <f t="shared" si="8"/>
        <v>Cherukuri, Ajay</v>
      </c>
      <c r="B77" s="125" t="str">
        <f t="shared" si="8"/>
        <v>TechSur</v>
      </c>
      <c r="C77" s="125" t="str">
        <f t="shared" si="8"/>
        <v>Data Architect</v>
      </c>
      <c r="D77" s="120">
        <f t="shared" si="8"/>
        <v>97.96</v>
      </c>
      <c r="E77" s="120"/>
      <c r="F77" s="120">
        <f t="shared" si="9"/>
        <v>3134.72</v>
      </c>
      <c r="G77" s="120">
        <f t="shared" si="9"/>
        <v>15673.599999999999</v>
      </c>
      <c r="H77" s="120">
        <f t="shared" si="9"/>
        <v>15673.599999999999</v>
      </c>
      <c r="I77" s="120">
        <f t="shared" si="9"/>
        <v>15673.599999999999</v>
      </c>
      <c r="J77" s="120">
        <f t="shared" si="9"/>
        <v>15673.599999999999</v>
      </c>
      <c r="K77" s="120">
        <f t="shared" si="9"/>
        <v>15673.599999999999</v>
      </c>
      <c r="L77" s="120">
        <f t="shared" si="9"/>
        <v>15673.599999999999</v>
      </c>
      <c r="M77" s="120">
        <f t="shared" si="9"/>
        <v>17240.96</v>
      </c>
      <c r="N77" s="120">
        <f t="shared" si="9"/>
        <v>18024.64</v>
      </c>
      <c r="O77" s="120">
        <f t="shared" si="9"/>
        <v>14889.919999999998</v>
      </c>
      <c r="P77" s="120">
        <f t="shared" si="9"/>
        <v>18024.64</v>
      </c>
      <c r="Q77" s="120">
        <f t="shared" si="9"/>
        <v>17240.96</v>
      </c>
      <c r="R77" s="120">
        <f t="shared" si="9"/>
        <v>14106.24</v>
      </c>
      <c r="S77" s="357">
        <f t="shared" si="9"/>
        <v>0</v>
      </c>
      <c r="T77" s="357">
        <f t="shared" si="9"/>
        <v>0</v>
      </c>
      <c r="U77" s="357">
        <f t="shared" si="9"/>
        <v>0</v>
      </c>
      <c r="V77" s="357">
        <f t="shared" si="9"/>
        <v>0</v>
      </c>
      <c r="W77" s="357">
        <f t="shared" si="9"/>
        <v>0</v>
      </c>
      <c r="X77" s="357">
        <f t="shared" si="9"/>
        <v>0</v>
      </c>
      <c r="Y77" s="357">
        <f t="shared" si="9"/>
        <v>0</v>
      </c>
      <c r="Z77" s="357">
        <f t="shared" si="9"/>
        <v>0</v>
      </c>
      <c r="AA77" s="357">
        <f t="shared" si="9"/>
        <v>0</v>
      </c>
      <c r="AB77" s="357">
        <f t="shared" si="9"/>
        <v>0</v>
      </c>
      <c r="AC77" s="357">
        <f t="shared" si="9"/>
        <v>0</v>
      </c>
      <c r="AD77" s="357">
        <f t="shared" si="9"/>
        <v>0</v>
      </c>
      <c r="AE77" s="266"/>
      <c r="AF77" s="266"/>
      <c r="AG77" s="266"/>
    </row>
    <row r="78" spans="1:33" x14ac:dyDescent="0.25">
      <c r="A78" s="125" t="str">
        <f t="shared" si="8"/>
        <v>Guglietta, Jayson</v>
      </c>
      <c r="B78" s="125" t="str">
        <f t="shared" si="8"/>
        <v>TechSur</v>
      </c>
      <c r="C78" s="125" t="str">
        <f t="shared" si="8"/>
        <v>System Integration Engineer</v>
      </c>
      <c r="D78" s="120">
        <f t="shared" si="8"/>
        <v>154.94</v>
      </c>
      <c r="E78" s="120"/>
      <c r="F78" s="120">
        <f t="shared" si="9"/>
        <v>4958.08</v>
      </c>
      <c r="G78" s="120">
        <f t="shared" si="9"/>
        <v>24790.400000000001</v>
      </c>
      <c r="H78" s="120">
        <f t="shared" si="9"/>
        <v>24790.400000000001</v>
      </c>
      <c r="I78" s="120">
        <f t="shared" si="9"/>
        <v>24790.400000000001</v>
      </c>
      <c r="J78" s="120">
        <f t="shared" si="9"/>
        <v>24790.400000000001</v>
      </c>
      <c r="K78" s="120">
        <f t="shared" si="9"/>
        <v>24790.400000000001</v>
      </c>
      <c r="L78" s="120">
        <f t="shared" si="9"/>
        <v>24790.400000000001</v>
      </c>
      <c r="M78" s="120">
        <f t="shared" si="9"/>
        <v>27269.439999999999</v>
      </c>
      <c r="N78" s="120">
        <f t="shared" si="9"/>
        <v>28508.959999999999</v>
      </c>
      <c r="O78" s="120">
        <f t="shared" si="9"/>
        <v>23550.880000000001</v>
      </c>
      <c r="P78" s="120">
        <f t="shared" si="9"/>
        <v>28508.959999999999</v>
      </c>
      <c r="Q78" s="120">
        <f t="shared" si="9"/>
        <v>27269.439999999999</v>
      </c>
      <c r="R78" s="120">
        <f t="shared" si="9"/>
        <v>22311.360000000001</v>
      </c>
      <c r="S78" s="357">
        <f t="shared" si="9"/>
        <v>23550.880000000001</v>
      </c>
      <c r="T78" s="357">
        <f t="shared" si="9"/>
        <v>23550.880000000001</v>
      </c>
      <c r="U78" s="357">
        <f t="shared" si="9"/>
        <v>23550.880000000001</v>
      </c>
      <c r="V78" s="357">
        <f t="shared" si="9"/>
        <v>23550.880000000001</v>
      </c>
      <c r="W78" s="357">
        <f t="shared" si="9"/>
        <v>23550.880000000001</v>
      </c>
      <c r="X78" s="357">
        <f t="shared" si="9"/>
        <v>23550.880000000001</v>
      </c>
      <c r="Y78" s="357">
        <f t="shared" si="9"/>
        <v>23550.880000000001</v>
      </c>
      <c r="Z78" s="357">
        <f t="shared" si="9"/>
        <v>23550.880000000001</v>
      </c>
      <c r="AA78" s="357">
        <f t="shared" si="9"/>
        <v>23550.880000000001</v>
      </c>
      <c r="AB78" s="357">
        <f t="shared" si="9"/>
        <v>23550.880000000001</v>
      </c>
      <c r="AC78" s="357">
        <f t="shared" si="9"/>
        <v>23550.880000000001</v>
      </c>
      <c r="AD78" s="357">
        <f t="shared" si="9"/>
        <v>23550.880000000001</v>
      </c>
      <c r="AE78" s="266"/>
      <c r="AF78" s="266"/>
      <c r="AG78" s="266"/>
    </row>
    <row r="79" spans="1:33" x14ac:dyDescent="0.25">
      <c r="A79" s="125" t="str">
        <f t="shared" si="8"/>
        <v>Gura, Alec</v>
      </c>
      <c r="B79" s="125" t="str">
        <f t="shared" si="8"/>
        <v>TechSur</v>
      </c>
      <c r="C79" s="125" t="str">
        <f t="shared" si="8"/>
        <v>Communications Specialist</v>
      </c>
      <c r="D79" s="120">
        <f t="shared" si="8"/>
        <v>75.92</v>
      </c>
      <c r="E79" s="120"/>
      <c r="F79" s="120">
        <f t="shared" si="9"/>
        <v>2429.44</v>
      </c>
      <c r="G79" s="120">
        <f t="shared" si="9"/>
        <v>12147.2</v>
      </c>
      <c r="H79" s="120">
        <f t="shared" si="9"/>
        <v>12147.2</v>
      </c>
      <c r="I79" s="120">
        <f t="shared" si="9"/>
        <v>12147.2</v>
      </c>
      <c r="J79" s="120">
        <f t="shared" si="9"/>
        <v>12147.2</v>
      </c>
      <c r="K79" s="120">
        <f t="shared" si="9"/>
        <v>12147.2</v>
      </c>
      <c r="L79" s="120">
        <f t="shared" si="9"/>
        <v>12147.2</v>
      </c>
      <c r="M79" s="120">
        <f t="shared" si="9"/>
        <v>13361.92</v>
      </c>
      <c r="N79" s="120">
        <f t="shared" si="9"/>
        <v>13969.28</v>
      </c>
      <c r="O79" s="120">
        <f t="shared" si="9"/>
        <v>11539.84</v>
      </c>
      <c r="P79" s="120">
        <f t="shared" si="9"/>
        <v>13969.28</v>
      </c>
      <c r="Q79" s="120">
        <f t="shared" si="9"/>
        <v>13361.92</v>
      </c>
      <c r="R79" s="120">
        <f t="shared" si="9"/>
        <v>10932.48</v>
      </c>
      <c r="S79" s="357">
        <f t="shared" si="9"/>
        <v>11539.84</v>
      </c>
      <c r="T79" s="357">
        <f t="shared" si="9"/>
        <v>11539.84</v>
      </c>
      <c r="U79" s="357">
        <f t="shared" si="9"/>
        <v>11539.84</v>
      </c>
      <c r="V79" s="357">
        <f t="shared" si="9"/>
        <v>11539.84</v>
      </c>
      <c r="W79" s="357">
        <f t="shared" si="9"/>
        <v>11539.84</v>
      </c>
      <c r="X79" s="357">
        <f t="shared" si="9"/>
        <v>11539.84</v>
      </c>
      <c r="Y79" s="357">
        <f t="shared" si="9"/>
        <v>11539.84</v>
      </c>
      <c r="Z79" s="357">
        <f t="shared" si="9"/>
        <v>11539.84</v>
      </c>
      <c r="AA79" s="357">
        <f t="shared" si="9"/>
        <v>11539.84</v>
      </c>
      <c r="AB79" s="357">
        <f t="shared" si="9"/>
        <v>11539.84</v>
      </c>
      <c r="AC79" s="357">
        <f t="shared" si="9"/>
        <v>11539.84</v>
      </c>
      <c r="AD79" s="357">
        <f t="shared" si="9"/>
        <v>11539.84</v>
      </c>
      <c r="AE79" s="266"/>
      <c r="AF79" s="266"/>
      <c r="AG79" s="266"/>
    </row>
    <row r="80" spans="1:33" x14ac:dyDescent="0.25">
      <c r="A80" s="125" t="str">
        <f t="shared" si="8"/>
        <v>Harkins, Christopher</v>
      </c>
      <c r="B80" s="125" t="str">
        <f t="shared" si="8"/>
        <v>TechSur</v>
      </c>
      <c r="C80" s="125" t="str">
        <f t="shared" si="8"/>
        <v>System Integration Engineer</v>
      </c>
      <c r="D80" s="120">
        <f t="shared" si="8"/>
        <v>154.94</v>
      </c>
      <c r="E80" s="120"/>
      <c r="F80" s="120">
        <f t="shared" si="9"/>
        <v>4958.08</v>
      </c>
      <c r="G80" s="120">
        <f t="shared" si="9"/>
        <v>24790.400000000001</v>
      </c>
      <c r="H80" s="120">
        <f t="shared" si="9"/>
        <v>24790.400000000001</v>
      </c>
      <c r="I80" s="120">
        <f t="shared" si="9"/>
        <v>24790.400000000001</v>
      </c>
      <c r="J80" s="120">
        <f t="shared" si="9"/>
        <v>24790.400000000001</v>
      </c>
      <c r="K80" s="120">
        <f t="shared" si="9"/>
        <v>24790.400000000001</v>
      </c>
      <c r="L80" s="120">
        <f t="shared" si="9"/>
        <v>24790.400000000001</v>
      </c>
      <c r="M80" s="120">
        <f t="shared" si="9"/>
        <v>27269.439999999999</v>
      </c>
      <c r="N80" s="120">
        <f t="shared" si="9"/>
        <v>28508.959999999999</v>
      </c>
      <c r="O80" s="120">
        <f t="shared" si="9"/>
        <v>23550.880000000001</v>
      </c>
      <c r="P80" s="120">
        <f t="shared" si="9"/>
        <v>28508.959999999999</v>
      </c>
      <c r="Q80" s="120">
        <f t="shared" si="9"/>
        <v>27269.439999999999</v>
      </c>
      <c r="R80" s="120">
        <f t="shared" si="9"/>
        <v>22311.360000000001</v>
      </c>
      <c r="S80" s="357">
        <f t="shared" si="9"/>
        <v>23550.880000000001</v>
      </c>
      <c r="T80" s="357">
        <f t="shared" si="9"/>
        <v>23550.880000000001</v>
      </c>
      <c r="U80" s="357">
        <f t="shared" si="9"/>
        <v>23550.880000000001</v>
      </c>
      <c r="V80" s="357">
        <f t="shared" si="9"/>
        <v>23550.880000000001</v>
      </c>
      <c r="W80" s="357">
        <f t="shared" si="9"/>
        <v>23550.880000000001</v>
      </c>
      <c r="X80" s="357">
        <f t="shared" si="9"/>
        <v>23550.880000000001</v>
      </c>
      <c r="Y80" s="357">
        <f t="shared" si="9"/>
        <v>23550.880000000001</v>
      </c>
      <c r="Z80" s="357">
        <f t="shared" si="9"/>
        <v>23550.880000000001</v>
      </c>
      <c r="AA80" s="357">
        <f t="shared" si="9"/>
        <v>23550.880000000001</v>
      </c>
      <c r="AB80" s="357">
        <f t="shared" si="9"/>
        <v>23550.880000000001</v>
      </c>
      <c r="AC80" s="357">
        <f t="shared" si="9"/>
        <v>23550.880000000001</v>
      </c>
      <c r="AD80" s="357">
        <f t="shared" si="9"/>
        <v>23550.880000000001</v>
      </c>
      <c r="AE80" s="266"/>
      <c r="AF80" s="266"/>
      <c r="AG80" s="266"/>
    </row>
    <row r="81" spans="1:33" x14ac:dyDescent="0.25">
      <c r="A81" s="125" t="str">
        <f t="shared" si="8"/>
        <v>Indukuri, Ramajyothi</v>
      </c>
      <c r="B81" s="125" t="str">
        <f t="shared" si="8"/>
        <v>TechSur</v>
      </c>
      <c r="C81" s="125" t="str">
        <f t="shared" si="8"/>
        <v>Business Analyst - Senior</v>
      </c>
      <c r="D81" s="120">
        <f t="shared" si="8"/>
        <v>122.45</v>
      </c>
      <c r="E81" s="120"/>
      <c r="F81" s="120">
        <f t="shared" si="9"/>
        <v>3918.4</v>
      </c>
      <c r="G81" s="120">
        <f t="shared" si="9"/>
        <v>19592</v>
      </c>
      <c r="H81" s="120">
        <f t="shared" si="9"/>
        <v>19592</v>
      </c>
      <c r="I81" s="120">
        <f t="shared" si="9"/>
        <v>19592</v>
      </c>
      <c r="J81" s="120">
        <f t="shared" si="9"/>
        <v>19592</v>
      </c>
      <c r="K81" s="120">
        <f t="shared" si="9"/>
        <v>19592</v>
      </c>
      <c r="L81" s="120">
        <f t="shared" si="9"/>
        <v>19592</v>
      </c>
      <c r="M81" s="120">
        <f t="shared" si="9"/>
        <v>21551.200000000001</v>
      </c>
      <c r="N81" s="120">
        <f t="shared" si="9"/>
        <v>22530.799999999999</v>
      </c>
      <c r="O81" s="120">
        <f t="shared" si="9"/>
        <v>18612.400000000001</v>
      </c>
      <c r="P81" s="120">
        <f t="shared" si="9"/>
        <v>22530.799999999999</v>
      </c>
      <c r="Q81" s="120">
        <f t="shared" si="9"/>
        <v>21551.200000000001</v>
      </c>
      <c r="R81" s="120">
        <f t="shared" si="9"/>
        <v>17632.8</v>
      </c>
      <c r="S81" s="357">
        <f t="shared" si="9"/>
        <v>18612.400000000001</v>
      </c>
      <c r="T81" s="357">
        <f t="shared" si="9"/>
        <v>18612.400000000001</v>
      </c>
      <c r="U81" s="357">
        <f t="shared" si="9"/>
        <v>18612.400000000001</v>
      </c>
      <c r="V81" s="357">
        <f t="shared" si="9"/>
        <v>18612.400000000001</v>
      </c>
      <c r="W81" s="357">
        <f t="shared" si="9"/>
        <v>18612.400000000001</v>
      </c>
      <c r="X81" s="357">
        <f t="shared" si="9"/>
        <v>18612.400000000001</v>
      </c>
      <c r="Y81" s="357">
        <f t="shared" si="9"/>
        <v>18612.400000000001</v>
      </c>
      <c r="Z81" s="357">
        <f t="shared" si="9"/>
        <v>18612.400000000001</v>
      </c>
      <c r="AA81" s="357">
        <f t="shared" si="9"/>
        <v>18612.400000000001</v>
      </c>
      <c r="AB81" s="357">
        <f t="shared" si="9"/>
        <v>18612.400000000001</v>
      </c>
      <c r="AC81" s="357">
        <f t="shared" si="9"/>
        <v>18612.400000000001</v>
      </c>
      <c r="AD81" s="357">
        <f t="shared" si="9"/>
        <v>18612.400000000001</v>
      </c>
      <c r="AE81" s="266"/>
      <c r="AF81" s="266"/>
      <c r="AG81" s="266"/>
    </row>
    <row r="82" spans="1:33" x14ac:dyDescent="0.25">
      <c r="A82" s="125" t="str">
        <f t="shared" si="8"/>
        <v>Keswani, Navin</v>
      </c>
      <c r="B82" s="125" t="str">
        <f t="shared" si="8"/>
        <v>TechSur</v>
      </c>
      <c r="C82" s="125" t="str">
        <f t="shared" si="8"/>
        <v>System Integration Engineer</v>
      </c>
      <c r="D82" s="120">
        <f t="shared" si="8"/>
        <v>154.94</v>
      </c>
      <c r="E82" s="120"/>
      <c r="F82" s="120">
        <f t="shared" si="9"/>
        <v>4958.08</v>
      </c>
      <c r="G82" s="120">
        <f t="shared" si="9"/>
        <v>24790.400000000001</v>
      </c>
      <c r="H82" s="120">
        <f t="shared" si="9"/>
        <v>24790.400000000001</v>
      </c>
      <c r="I82" s="120">
        <f t="shared" si="9"/>
        <v>24790.400000000001</v>
      </c>
      <c r="J82" s="120">
        <f t="shared" si="9"/>
        <v>24790.400000000001</v>
      </c>
      <c r="K82" s="120">
        <f t="shared" si="9"/>
        <v>24790.400000000001</v>
      </c>
      <c r="L82" s="120">
        <f t="shared" si="9"/>
        <v>24790.400000000001</v>
      </c>
      <c r="M82" s="120">
        <f t="shared" si="9"/>
        <v>27269.439999999999</v>
      </c>
      <c r="N82" s="120">
        <f t="shared" si="9"/>
        <v>28508.959999999999</v>
      </c>
      <c r="O82" s="120">
        <f t="shared" si="9"/>
        <v>23550.880000000001</v>
      </c>
      <c r="P82" s="120">
        <f t="shared" si="9"/>
        <v>28508.959999999999</v>
      </c>
      <c r="Q82" s="120">
        <f t="shared" si="9"/>
        <v>27269.439999999999</v>
      </c>
      <c r="R82" s="120">
        <f t="shared" si="9"/>
        <v>22311.360000000001</v>
      </c>
      <c r="S82" s="357">
        <f t="shared" si="9"/>
        <v>23550.880000000001</v>
      </c>
      <c r="T82" s="357">
        <f t="shared" si="9"/>
        <v>23550.880000000001</v>
      </c>
      <c r="U82" s="357">
        <f t="shared" si="9"/>
        <v>23550.880000000001</v>
      </c>
      <c r="V82" s="357">
        <f t="shared" si="9"/>
        <v>23550.880000000001</v>
      </c>
      <c r="W82" s="357">
        <f t="shared" si="9"/>
        <v>23550.880000000001</v>
      </c>
      <c r="X82" s="357">
        <f t="shared" si="9"/>
        <v>23550.880000000001</v>
      </c>
      <c r="Y82" s="357">
        <f t="shared" si="9"/>
        <v>23550.880000000001</v>
      </c>
      <c r="Z82" s="357">
        <f t="shared" si="9"/>
        <v>23550.880000000001</v>
      </c>
      <c r="AA82" s="357">
        <f t="shared" si="9"/>
        <v>23550.880000000001</v>
      </c>
      <c r="AB82" s="357">
        <f t="shared" si="9"/>
        <v>23550.880000000001</v>
      </c>
      <c r="AC82" s="357">
        <f t="shared" si="9"/>
        <v>23550.880000000001</v>
      </c>
      <c r="AD82" s="357">
        <f t="shared" si="9"/>
        <v>23550.880000000001</v>
      </c>
      <c r="AE82" s="266"/>
      <c r="AF82" s="266"/>
      <c r="AG82" s="266"/>
    </row>
    <row r="83" spans="1:33" x14ac:dyDescent="0.25">
      <c r="A83" s="125" t="str">
        <f t="shared" si="8"/>
        <v>Ramamoorthy, Madhavan</v>
      </c>
      <c r="B83" s="125" t="str">
        <f t="shared" si="8"/>
        <v>TechSur</v>
      </c>
      <c r="C83" s="125" t="str">
        <f t="shared" si="8"/>
        <v>Systems Architect</v>
      </c>
      <c r="D83" s="120">
        <f t="shared" si="8"/>
        <v>110.2</v>
      </c>
      <c r="E83" s="120"/>
      <c r="F83" s="120">
        <f t="shared" si="9"/>
        <v>3526.4</v>
      </c>
      <c r="G83" s="120">
        <f t="shared" si="9"/>
        <v>17632</v>
      </c>
      <c r="H83" s="120">
        <f t="shared" si="9"/>
        <v>17632</v>
      </c>
      <c r="I83" s="120">
        <f t="shared" si="9"/>
        <v>17632</v>
      </c>
      <c r="J83" s="120">
        <f t="shared" si="9"/>
        <v>17632</v>
      </c>
      <c r="K83" s="120">
        <f t="shared" si="9"/>
        <v>17632</v>
      </c>
      <c r="L83" s="120">
        <f t="shared" si="9"/>
        <v>17632</v>
      </c>
      <c r="M83" s="120">
        <f t="shared" si="9"/>
        <v>19395.2</v>
      </c>
      <c r="N83" s="120">
        <f t="shared" si="9"/>
        <v>20276.8</v>
      </c>
      <c r="O83" s="120">
        <f t="shared" si="9"/>
        <v>16750.400000000001</v>
      </c>
      <c r="P83" s="120">
        <f t="shared" si="9"/>
        <v>20276.8</v>
      </c>
      <c r="Q83" s="120">
        <f t="shared" si="9"/>
        <v>19395.2</v>
      </c>
      <c r="R83" s="120">
        <f t="shared" si="9"/>
        <v>15868.800000000001</v>
      </c>
      <c r="S83" s="357">
        <f t="shared" si="9"/>
        <v>16750.400000000001</v>
      </c>
      <c r="T83" s="357">
        <f t="shared" si="9"/>
        <v>16750.400000000001</v>
      </c>
      <c r="U83" s="357">
        <f t="shared" si="9"/>
        <v>16750.400000000001</v>
      </c>
      <c r="V83" s="357">
        <f t="shared" si="9"/>
        <v>16750.400000000001</v>
      </c>
      <c r="W83" s="357">
        <f t="shared" si="9"/>
        <v>16750.400000000001</v>
      </c>
      <c r="X83" s="357">
        <f t="shared" si="9"/>
        <v>16750.400000000001</v>
      </c>
      <c r="Y83" s="357">
        <f t="shared" si="9"/>
        <v>16750.400000000001</v>
      </c>
      <c r="Z83" s="357">
        <f t="shared" si="9"/>
        <v>16750.400000000001</v>
      </c>
      <c r="AA83" s="357">
        <f t="shared" si="9"/>
        <v>16750.400000000001</v>
      </c>
      <c r="AB83" s="357">
        <f t="shared" si="9"/>
        <v>16750.400000000001</v>
      </c>
      <c r="AC83" s="357">
        <f t="shared" si="9"/>
        <v>16750.400000000001</v>
      </c>
      <c r="AD83" s="357">
        <f t="shared" si="9"/>
        <v>16750.400000000001</v>
      </c>
      <c r="AE83" s="266"/>
      <c r="AF83" s="266"/>
      <c r="AG83" s="266"/>
    </row>
    <row r="84" spans="1:33" x14ac:dyDescent="0.25">
      <c r="A84" s="125" t="str">
        <f t="shared" si="8"/>
        <v>Saleh, Zakariya</v>
      </c>
      <c r="B84" s="125" t="str">
        <f t="shared" si="8"/>
        <v>TechSur</v>
      </c>
      <c r="C84" s="125" t="str">
        <f t="shared" si="8"/>
        <v>Systems Architect</v>
      </c>
      <c r="D84" s="120">
        <f t="shared" si="8"/>
        <v>110.2</v>
      </c>
      <c r="E84" s="120"/>
      <c r="F84" s="120">
        <f t="shared" si="9"/>
        <v>3526.4</v>
      </c>
      <c r="G84" s="120">
        <f t="shared" si="9"/>
        <v>17632</v>
      </c>
      <c r="H84" s="120">
        <f t="shared" si="9"/>
        <v>17632</v>
      </c>
      <c r="I84" s="120">
        <f t="shared" si="9"/>
        <v>17632</v>
      </c>
      <c r="J84" s="120">
        <f t="shared" si="9"/>
        <v>17632</v>
      </c>
      <c r="K84" s="120">
        <f t="shared" si="9"/>
        <v>17632</v>
      </c>
      <c r="L84" s="120">
        <f t="shared" si="9"/>
        <v>17632</v>
      </c>
      <c r="M84" s="120">
        <f t="shared" si="9"/>
        <v>19395.2</v>
      </c>
      <c r="N84" s="120">
        <f t="shared" si="9"/>
        <v>20276.8</v>
      </c>
      <c r="O84" s="120">
        <f t="shared" si="9"/>
        <v>16750.400000000001</v>
      </c>
      <c r="P84" s="120">
        <f t="shared" si="9"/>
        <v>20276.8</v>
      </c>
      <c r="Q84" s="120">
        <f t="shared" si="9"/>
        <v>19395.2</v>
      </c>
      <c r="R84" s="120">
        <f t="shared" si="9"/>
        <v>15868.800000000001</v>
      </c>
      <c r="S84" s="357">
        <f t="shared" si="9"/>
        <v>16750.400000000001</v>
      </c>
      <c r="T84" s="357">
        <f t="shared" si="9"/>
        <v>16750.400000000001</v>
      </c>
      <c r="U84" s="357">
        <f t="shared" si="9"/>
        <v>16750.400000000001</v>
      </c>
      <c r="V84" s="357">
        <f t="shared" si="9"/>
        <v>16750.400000000001</v>
      </c>
      <c r="W84" s="357">
        <f t="shared" si="9"/>
        <v>16750.400000000001</v>
      </c>
      <c r="X84" s="357">
        <f t="shared" si="9"/>
        <v>16750.400000000001</v>
      </c>
      <c r="Y84" s="357">
        <f t="shared" si="9"/>
        <v>16750.400000000001</v>
      </c>
      <c r="Z84" s="357">
        <f t="shared" si="9"/>
        <v>16750.400000000001</v>
      </c>
      <c r="AA84" s="357">
        <f t="shared" si="9"/>
        <v>16750.400000000001</v>
      </c>
      <c r="AB84" s="357">
        <f t="shared" si="9"/>
        <v>16750.400000000001</v>
      </c>
      <c r="AC84" s="357">
        <f t="shared" si="9"/>
        <v>16750.400000000001</v>
      </c>
      <c r="AD84" s="357">
        <f t="shared" si="9"/>
        <v>16750.400000000001</v>
      </c>
      <c r="AE84" s="266"/>
      <c r="AF84" s="266"/>
      <c r="AG84" s="266"/>
    </row>
    <row r="85" spans="1:33" x14ac:dyDescent="0.25">
      <c r="A85" s="125" t="str">
        <f t="shared" si="8"/>
        <v>Shewaneh, Yenenesh</v>
      </c>
      <c r="B85" s="125" t="str">
        <f t="shared" si="8"/>
        <v>TechSur</v>
      </c>
      <c r="C85" s="125" t="str">
        <f t="shared" si="8"/>
        <v>Data Architect</v>
      </c>
      <c r="D85" s="120">
        <f t="shared" si="8"/>
        <v>97.96</v>
      </c>
      <c r="E85" s="120"/>
      <c r="F85" s="120">
        <f t="shared" si="9"/>
        <v>3134.72</v>
      </c>
      <c r="G85" s="120">
        <f t="shared" si="9"/>
        <v>15673.599999999999</v>
      </c>
      <c r="H85" s="120">
        <f t="shared" si="9"/>
        <v>15673.599999999999</v>
      </c>
      <c r="I85" s="120">
        <f t="shared" si="9"/>
        <v>15673.599999999999</v>
      </c>
      <c r="J85" s="120">
        <f t="shared" si="9"/>
        <v>15673.599999999999</v>
      </c>
      <c r="K85" s="120">
        <f t="shared" si="9"/>
        <v>15673.599999999999</v>
      </c>
      <c r="L85" s="120">
        <f t="shared" si="9"/>
        <v>15673.599999999999</v>
      </c>
      <c r="M85" s="120">
        <f t="shared" si="9"/>
        <v>17240.96</v>
      </c>
      <c r="N85" s="120">
        <f t="shared" si="9"/>
        <v>18024.64</v>
      </c>
      <c r="O85" s="120">
        <f t="shared" si="9"/>
        <v>14889.919999999998</v>
      </c>
      <c r="P85" s="120">
        <f t="shared" si="9"/>
        <v>18024.64</v>
      </c>
      <c r="Q85" s="120">
        <f t="shared" si="9"/>
        <v>17240.96</v>
      </c>
      <c r="R85" s="120">
        <f t="shared" si="9"/>
        <v>14106.24</v>
      </c>
      <c r="S85" s="357">
        <f t="shared" si="9"/>
        <v>14889.919999999998</v>
      </c>
      <c r="T85" s="357">
        <f t="shared" si="9"/>
        <v>14889.919999999998</v>
      </c>
      <c r="U85" s="357">
        <f t="shared" si="9"/>
        <v>14889.919999999998</v>
      </c>
      <c r="V85" s="357">
        <f t="shared" si="9"/>
        <v>14889.919999999998</v>
      </c>
      <c r="W85" s="357">
        <f t="shared" si="9"/>
        <v>14889.919999999998</v>
      </c>
      <c r="X85" s="357">
        <f t="shared" si="9"/>
        <v>14889.919999999998</v>
      </c>
      <c r="Y85" s="357">
        <f t="shared" si="9"/>
        <v>14889.919999999998</v>
      </c>
      <c r="Z85" s="357">
        <f t="shared" si="9"/>
        <v>14889.919999999998</v>
      </c>
      <c r="AA85" s="357">
        <f t="shared" si="9"/>
        <v>14889.919999999998</v>
      </c>
      <c r="AB85" s="357">
        <f t="shared" si="9"/>
        <v>14889.919999999998</v>
      </c>
      <c r="AC85" s="357">
        <f t="shared" si="9"/>
        <v>14889.919999999998</v>
      </c>
      <c r="AD85" s="357">
        <f t="shared" si="9"/>
        <v>14889.919999999998</v>
      </c>
      <c r="AE85" s="266"/>
      <c r="AF85" s="266"/>
      <c r="AG85" s="266"/>
    </row>
    <row r="86" spans="1:33" x14ac:dyDescent="0.25">
      <c r="A86" s="125" t="str">
        <f t="shared" si="8"/>
        <v>Singhal, Tarun</v>
      </c>
      <c r="B86" s="125" t="str">
        <f t="shared" si="8"/>
        <v>TechSur</v>
      </c>
      <c r="C86" s="125" t="str">
        <f t="shared" si="8"/>
        <v>Cloud Architect- CDaaS-PaaS-Cloud Hosting</v>
      </c>
      <c r="D86" s="120">
        <f t="shared" si="8"/>
        <v>155.1</v>
      </c>
      <c r="E86" s="120"/>
      <c r="F86" s="120">
        <f t="shared" si="9"/>
        <v>4963.2</v>
      </c>
      <c r="G86" s="120">
        <f t="shared" si="9"/>
        <v>24816</v>
      </c>
      <c r="H86" s="120">
        <f t="shared" si="9"/>
        <v>24816</v>
      </c>
      <c r="I86" s="120">
        <f t="shared" si="9"/>
        <v>24816</v>
      </c>
      <c r="J86" s="120">
        <f t="shared" si="9"/>
        <v>24816</v>
      </c>
      <c r="K86" s="120">
        <f t="shared" ref="K86:AD93" si="10">$D86*K20</f>
        <v>24816</v>
      </c>
      <c r="L86" s="120">
        <f t="shared" si="10"/>
        <v>24816</v>
      </c>
      <c r="M86" s="120">
        <f t="shared" si="10"/>
        <v>27297.599999999999</v>
      </c>
      <c r="N86" s="120">
        <f t="shared" si="10"/>
        <v>28538.399999999998</v>
      </c>
      <c r="O86" s="120">
        <f t="shared" si="10"/>
        <v>23575.200000000001</v>
      </c>
      <c r="P86" s="120">
        <f t="shared" si="10"/>
        <v>28538.399999999998</v>
      </c>
      <c r="Q86" s="120">
        <f t="shared" si="10"/>
        <v>27297.599999999999</v>
      </c>
      <c r="R86" s="120">
        <f t="shared" si="10"/>
        <v>22334.399999999998</v>
      </c>
      <c r="S86" s="357">
        <f t="shared" si="10"/>
        <v>23575.200000000001</v>
      </c>
      <c r="T86" s="357">
        <f t="shared" si="10"/>
        <v>23575.200000000001</v>
      </c>
      <c r="U86" s="357">
        <f t="shared" si="10"/>
        <v>23575.200000000001</v>
      </c>
      <c r="V86" s="357">
        <f t="shared" si="10"/>
        <v>23575.200000000001</v>
      </c>
      <c r="W86" s="357">
        <f t="shared" si="10"/>
        <v>23575.200000000001</v>
      </c>
      <c r="X86" s="357">
        <f t="shared" si="10"/>
        <v>23575.200000000001</v>
      </c>
      <c r="Y86" s="357">
        <f t="shared" si="10"/>
        <v>23575.200000000001</v>
      </c>
      <c r="Z86" s="357">
        <f t="shared" si="10"/>
        <v>23575.200000000001</v>
      </c>
      <c r="AA86" s="357">
        <f t="shared" si="10"/>
        <v>23575.200000000001</v>
      </c>
      <c r="AB86" s="357">
        <f t="shared" si="10"/>
        <v>23575.200000000001</v>
      </c>
      <c r="AC86" s="357">
        <f t="shared" si="10"/>
        <v>23575.200000000001</v>
      </c>
      <c r="AD86" s="357">
        <f t="shared" si="10"/>
        <v>23575.200000000001</v>
      </c>
      <c r="AE86" s="266"/>
      <c r="AF86" s="266"/>
      <c r="AG86" s="266"/>
    </row>
    <row r="87" spans="1:33" x14ac:dyDescent="0.25">
      <c r="A87" s="125" t="str">
        <f t="shared" si="8"/>
        <v>Tanksale, Vidyadhar</v>
      </c>
      <c r="B87" s="125" t="str">
        <f t="shared" si="8"/>
        <v>TechSur</v>
      </c>
      <c r="C87" s="125" t="str">
        <f t="shared" si="8"/>
        <v>Enterprise Architect</v>
      </c>
      <c r="D87" s="120">
        <f t="shared" si="8"/>
        <v>115.47</v>
      </c>
      <c r="E87" s="120"/>
      <c r="F87" s="120">
        <f t="shared" ref="F87:U93" si="11">$D87*F21</f>
        <v>3695.04</v>
      </c>
      <c r="G87" s="120">
        <f t="shared" si="11"/>
        <v>18475.2</v>
      </c>
      <c r="H87" s="120">
        <f t="shared" si="11"/>
        <v>18475.2</v>
      </c>
      <c r="I87" s="120">
        <f t="shared" si="11"/>
        <v>18475.2</v>
      </c>
      <c r="J87" s="120">
        <f t="shared" si="11"/>
        <v>18475.2</v>
      </c>
      <c r="K87" s="120">
        <f t="shared" si="11"/>
        <v>18475.2</v>
      </c>
      <c r="L87" s="120">
        <f t="shared" si="11"/>
        <v>18475.2</v>
      </c>
      <c r="M87" s="120">
        <f t="shared" si="11"/>
        <v>20322.72</v>
      </c>
      <c r="N87" s="120">
        <f t="shared" si="11"/>
        <v>21246.48</v>
      </c>
      <c r="O87" s="120">
        <f t="shared" si="11"/>
        <v>17551.439999999999</v>
      </c>
      <c r="P87" s="120">
        <f t="shared" si="11"/>
        <v>21246.48</v>
      </c>
      <c r="Q87" s="120">
        <f t="shared" si="11"/>
        <v>20322.72</v>
      </c>
      <c r="R87" s="120">
        <f t="shared" si="11"/>
        <v>16627.68</v>
      </c>
      <c r="S87" s="357">
        <f t="shared" si="11"/>
        <v>17551.439999999999</v>
      </c>
      <c r="T87" s="357">
        <f t="shared" si="11"/>
        <v>17551.439999999999</v>
      </c>
      <c r="U87" s="357">
        <f t="shared" si="11"/>
        <v>17551.439999999999</v>
      </c>
      <c r="V87" s="357">
        <f t="shared" si="10"/>
        <v>17551.439999999999</v>
      </c>
      <c r="W87" s="357">
        <f t="shared" si="10"/>
        <v>17551.439999999999</v>
      </c>
      <c r="X87" s="357">
        <f t="shared" si="10"/>
        <v>17551.439999999999</v>
      </c>
      <c r="Y87" s="357">
        <f t="shared" si="10"/>
        <v>17551.439999999999</v>
      </c>
      <c r="Z87" s="357">
        <f t="shared" si="10"/>
        <v>17551.439999999999</v>
      </c>
      <c r="AA87" s="357">
        <f t="shared" si="10"/>
        <v>17551.439999999999</v>
      </c>
      <c r="AB87" s="357">
        <f t="shared" si="10"/>
        <v>17551.439999999999</v>
      </c>
      <c r="AC87" s="357">
        <f t="shared" si="10"/>
        <v>17551.439999999999</v>
      </c>
      <c r="AD87" s="357">
        <f t="shared" si="10"/>
        <v>17551.439999999999</v>
      </c>
      <c r="AE87" s="266"/>
      <c r="AF87" s="266"/>
      <c r="AG87" s="266"/>
    </row>
    <row r="88" spans="1:33" x14ac:dyDescent="0.25">
      <c r="A88" s="125" t="str">
        <f t="shared" si="8"/>
        <v>Telang, Sudeep</v>
      </c>
      <c r="B88" s="125" t="str">
        <f t="shared" si="8"/>
        <v>TechSur</v>
      </c>
      <c r="C88" s="125" t="str">
        <f t="shared" si="8"/>
        <v>Enterprise Architect</v>
      </c>
      <c r="D88" s="120">
        <f t="shared" si="8"/>
        <v>115.47</v>
      </c>
      <c r="E88" s="120"/>
      <c r="F88" s="120">
        <f t="shared" si="11"/>
        <v>3695.04</v>
      </c>
      <c r="G88" s="120">
        <f t="shared" si="11"/>
        <v>18475.2</v>
      </c>
      <c r="H88" s="120">
        <f t="shared" si="11"/>
        <v>18475.2</v>
      </c>
      <c r="I88" s="120">
        <f t="shared" si="11"/>
        <v>18475.2</v>
      </c>
      <c r="J88" s="120">
        <f t="shared" si="11"/>
        <v>18475.2</v>
      </c>
      <c r="K88" s="120">
        <f t="shared" si="11"/>
        <v>18475.2</v>
      </c>
      <c r="L88" s="120">
        <f t="shared" si="11"/>
        <v>18475.2</v>
      </c>
      <c r="M88" s="120">
        <f t="shared" si="11"/>
        <v>20322.72</v>
      </c>
      <c r="N88" s="120">
        <f t="shared" si="11"/>
        <v>21246.48</v>
      </c>
      <c r="O88" s="120">
        <f t="shared" si="11"/>
        <v>17551.439999999999</v>
      </c>
      <c r="P88" s="120">
        <f t="shared" si="11"/>
        <v>21246.48</v>
      </c>
      <c r="Q88" s="120">
        <f t="shared" si="11"/>
        <v>20322.72</v>
      </c>
      <c r="R88" s="120">
        <f t="shared" si="11"/>
        <v>16627.68</v>
      </c>
      <c r="S88" s="357">
        <f t="shared" si="11"/>
        <v>17551.439999999999</v>
      </c>
      <c r="T88" s="357">
        <f t="shared" si="11"/>
        <v>17551.439999999999</v>
      </c>
      <c r="U88" s="357">
        <f t="shared" si="11"/>
        <v>17551.439999999999</v>
      </c>
      <c r="V88" s="357">
        <f t="shared" si="10"/>
        <v>17551.439999999999</v>
      </c>
      <c r="W88" s="357">
        <f t="shared" si="10"/>
        <v>17551.439999999999</v>
      </c>
      <c r="X88" s="357">
        <f t="shared" si="10"/>
        <v>17551.439999999999</v>
      </c>
      <c r="Y88" s="357">
        <f t="shared" si="10"/>
        <v>17551.439999999999</v>
      </c>
      <c r="Z88" s="357">
        <f t="shared" si="10"/>
        <v>17551.439999999999</v>
      </c>
      <c r="AA88" s="357">
        <f t="shared" si="10"/>
        <v>17551.439999999999</v>
      </c>
      <c r="AB88" s="357">
        <f t="shared" si="10"/>
        <v>17551.439999999999</v>
      </c>
      <c r="AC88" s="357">
        <f t="shared" si="10"/>
        <v>17551.439999999999</v>
      </c>
      <c r="AD88" s="357">
        <f t="shared" si="10"/>
        <v>17551.439999999999</v>
      </c>
      <c r="AE88" s="266"/>
      <c r="AF88" s="266"/>
      <c r="AG88" s="266"/>
    </row>
    <row r="89" spans="1:33" x14ac:dyDescent="0.25">
      <c r="A89" s="125" t="str">
        <f t="shared" si="8"/>
        <v>Welch, Alisa</v>
      </c>
      <c r="B89" s="125" t="str">
        <f t="shared" si="8"/>
        <v>TechSur</v>
      </c>
      <c r="C89" s="125" t="str">
        <f t="shared" si="8"/>
        <v>Business Analyst - Senior</v>
      </c>
      <c r="D89" s="120">
        <f t="shared" si="8"/>
        <v>122.45</v>
      </c>
      <c r="E89" s="6"/>
      <c r="F89" s="120">
        <f t="shared" si="11"/>
        <v>3918.4</v>
      </c>
      <c r="G89" s="120">
        <f t="shared" si="11"/>
        <v>19592</v>
      </c>
      <c r="H89" s="120">
        <f t="shared" si="11"/>
        <v>19592</v>
      </c>
      <c r="I89" s="120">
        <f t="shared" si="11"/>
        <v>19592</v>
      </c>
      <c r="J89" s="120">
        <f t="shared" si="11"/>
        <v>19592</v>
      </c>
      <c r="K89" s="120">
        <f t="shared" si="11"/>
        <v>19592</v>
      </c>
      <c r="L89" s="120">
        <f t="shared" si="11"/>
        <v>19592</v>
      </c>
      <c r="M89" s="120">
        <f t="shared" si="11"/>
        <v>21551.200000000001</v>
      </c>
      <c r="N89" s="120">
        <f t="shared" si="11"/>
        <v>22530.799999999999</v>
      </c>
      <c r="O89" s="120">
        <f t="shared" si="11"/>
        <v>18612.400000000001</v>
      </c>
      <c r="P89" s="120">
        <f t="shared" si="11"/>
        <v>22530.799999999999</v>
      </c>
      <c r="Q89" s="120">
        <f t="shared" si="11"/>
        <v>21551.200000000001</v>
      </c>
      <c r="R89" s="120">
        <f t="shared" si="11"/>
        <v>17632.8</v>
      </c>
      <c r="S89" s="357">
        <f t="shared" si="11"/>
        <v>18612.400000000001</v>
      </c>
      <c r="T89" s="357">
        <f t="shared" si="11"/>
        <v>18612.400000000001</v>
      </c>
      <c r="U89" s="357">
        <f t="shared" si="11"/>
        <v>18612.400000000001</v>
      </c>
      <c r="V89" s="357">
        <f t="shared" si="10"/>
        <v>18612.400000000001</v>
      </c>
      <c r="W89" s="357">
        <f t="shared" si="10"/>
        <v>18612.400000000001</v>
      </c>
      <c r="X89" s="357">
        <f t="shared" si="10"/>
        <v>18612.400000000001</v>
      </c>
      <c r="Y89" s="357">
        <f t="shared" si="10"/>
        <v>18612.400000000001</v>
      </c>
      <c r="Z89" s="357">
        <f t="shared" si="10"/>
        <v>18612.400000000001</v>
      </c>
      <c r="AA89" s="357">
        <f t="shared" si="10"/>
        <v>18612.400000000001</v>
      </c>
      <c r="AB89" s="357">
        <f t="shared" si="10"/>
        <v>18612.400000000001</v>
      </c>
      <c r="AC89" s="357">
        <f t="shared" si="10"/>
        <v>18612.400000000001</v>
      </c>
      <c r="AD89" s="357">
        <f t="shared" si="10"/>
        <v>18612.400000000001</v>
      </c>
      <c r="AE89" s="266"/>
      <c r="AF89" s="266"/>
      <c r="AG89" s="266"/>
    </row>
    <row r="90" spans="1:33" x14ac:dyDescent="0.25">
      <c r="A90" s="125" t="str">
        <f t="shared" si="8"/>
        <v>Pedram Farid</v>
      </c>
      <c r="B90" s="125" t="str">
        <f t="shared" si="8"/>
        <v>TechSur</v>
      </c>
      <c r="C90" s="125" t="str">
        <f t="shared" si="8"/>
        <v>Enterprise Architect</v>
      </c>
      <c r="D90" s="120">
        <f t="shared" si="8"/>
        <v>115.47</v>
      </c>
      <c r="E90" s="6"/>
      <c r="F90" s="120">
        <f t="shared" si="11"/>
        <v>3695.04</v>
      </c>
      <c r="G90" s="120">
        <f t="shared" si="11"/>
        <v>18475.2</v>
      </c>
      <c r="H90" s="120">
        <f t="shared" si="11"/>
        <v>18475.2</v>
      </c>
      <c r="I90" s="120">
        <f t="shared" si="11"/>
        <v>18475.2</v>
      </c>
      <c r="J90" s="120">
        <f t="shared" si="11"/>
        <v>18475.2</v>
      </c>
      <c r="K90" s="120">
        <f t="shared" si="11"/>
        <v>18475.2</v>
      </c>
      <c r="L90" s="120">
        <f t="shared" si="11"/>
        <v>18475.2</v>
      </c>
      <c r="M90" s="120">
        <f t="shared" si="11"/>
        <v>20322.72</v>
      </c>
      <c r="N90" s="120">
        <f t="shared" si="11"/>
        <v>21246.48</v>
      </c>
      <c r="O90" s="120">
        <f t="shared" si="11"/>
        <v>17551.439999999999</v>
      </c>
      <c r="P90" s="120">
        <f t="shared" si="11"/>
        <v>21246.48</v>
      </c>
      <c r="Q90" s="120">
        <f t="shared" si="11"/>
        <v>20322.72</v>
      </c>
      <c r="R90" s="120">
        <f t="shared" si="11"/>
        <v>16627.68</v>
      </c>
      <c r="S90" s="357">
        <f t="shared" si="11"/>
        <v>17551.439999999999</v>
      </c>
      <c r="T90" s="357">
        <f t="shared" si="11"/>
        <v>17551.439999999999</v>
      </c>
      <c r="U90" s="357">
        <f t="shared" si="11"/>
        <v>17551.439999999999</v>
      </c>
      <c r="V90" s="357">
        <f t="shared" si="10"/>
        <v>17551.439999999999</v>
      </c>
      <c r="W90" s="357">
        <f t="shared" si="10"/>
        <v>17551.439999999999</v>
      </c>
      <c r="X90" s="357">
        <f t="shared" si="10"/>
        <v>17551.439999999999</v>
      </c>
      <c r="Y90" s="357">
        <f t="shared" si="10"/>
        <v>17551.439999999999</v>
      </c>
      <c r="Z90" s="357">
        <f t="shared" si="10"/>
        <v>17551.439999999999</v>
      </c>
      <c r="AA90" s="357">
        <f t="shared" si="10"/>
        <v>17551.439999999999</v>
      </c>
      <c r="AB90" s="357">
        <f t="shared" si="10"/>
        <v>17551.439999999999</v>
      </c>
      <c r="AC90" s="357">
        <f t="shared" si="10"/>
        <v>17551.439999999999</v>
      </c>
      <c r="AD90" s="357">
        <f t="shared" si="10"/>
        <v>17551.439999999999</v>
      </c>
      <c r="AE90" s="266"/>
      <c r="AF90" s="266"/>
      <c r="AG90" s="266"/>
    </row>
    <row r="91" spans="1:33" x14ac:dyDescent="0.25">
      <c r="A91" s="125" t="str">
        <f t="shared" si="8"/>
        <v>Ceenil Kaur</v>
      </c>
      <c r="B91" s="125" t="str">
        <f t="shared" si="8"/>
        <v>TechSur</v>
      </c>
      <c r="C91" s="125" t="str">
        <f t="shared" si="8"/>
        <v>Project Manager</v>
      </c>
      <c r="D91" s="120">
        <f t="shared" si="8"/>
        <v>81.63</v>
      </c>
      <c r="E91" s="6"/>
      <c r="F91" s="120">
        <f t="shared" si="11"/>
        <v>0</v>
      </c>
      <c r="G91" s="120">
        <f t="shared" si="11"/>
        <v>0</v>
      </c>
      <c r="H91" s="120">
        <f t="shared" si="11"/>
        <v>0</v>
      </c>
      <c r="I91" s="120">
        <f t="shared" si="11"/>
        <v>0</v>
      </c>
      <c r="J91" s="120">
        <f t="shared" si="11"/>
        <v>0</v>
      </c>
      <c r="K91" s="120">
        <f t="shared" si="11"/>
        <v>0</v>
      </c>
      <c r="L91" s="120">
        <f t="shared" si="11"/>
        <v>0</v>
      </c>
      <c r="M91" s="120">
        <f t="shared" si="11"/>
        <v>0</v>
      </c>
      <c r="N91" s="120">
        <f t="shared" si="11"/>
        <v>0</v>
      </c>
      <c r="O91" s="120">
        <f t="shared" si="11"/>
        <v>0</v>
      </c>
      <c r="P91" s="120">
        <f t="shared" si="11"/>
        <v>0</v>
      </c>
      <c r="Q91" s="120">
        <f t="shared" si="11"/>
        <v>0</v>
      </c>
      <c r="R91" s="120">
        <f t="shared" si="11"/>
        <v>0</v>
      </c>
      <c r="S91" s="357">
        <f t="shared" si="11"/>
        <v>0</v>
      </c>
      <c r="T91" s="357">
        <f t="shared" si="11"/>
        <v>0</v>
      </c>
      <c r="U91" s="357">
        <f t="shared" si="11"/>
        <v>0</v>
      </c>
      <c r="V91" s="357">
        <f t="shared" si="10"/>
        <v>0</v>
      </c>
      <c r="W91" s="357">
        <f t="shared" si="10"/>
        <v>0</v>
      </c>
      <c r="X91" s="357">
        <f t="shared" si="10"/>
        <v>0</v>
      </c>
      <c r="Y91" s="357">
        <f t="shared" si="10"/>
        <v>0</v>
      </c>
      <c r="Z91" s="357">
        <f t="shared" si="10"/>
        <v>0</v>
      </c>
      <c r="AA91" s="357">
        <f t="shared" si="10"/>
        <v>0</v>
      </c>
      <c r="AB91" s="357">
        <f t="shared" si="10"/>
        <v>0</v>
      </c>
      <c r="AC91" s="357">
        <f t="shared" si="10"/>
        <v>0</v>
      </c>
      <c r="AD91" s="357">
        <f t="shared" si="10"/>
        <v>0</v>
      </c>
      <c r="AE91" s="266"/>
      <c r="AF91" s="266"/>
      <c r="AG91" s="266"/>
    </row>
    <row r="92" spans="1:33" x14ac:dyDescent="0.25">
      <c r="A92" s="125" t="str">
        <f t="shared" ref="A92:D93" si="12">A26</f>
        <v>Carl Mosca</v>
      </c>
      <c r="B92" s="125" t="str">
        <f t="shared" si="12"/>
        <v>TechSur</v>
      </c>
      <c r="C92" s="125" t="str">
        <f t="shared" si="12"/>
        <v>System Integration Engineer</v>
      </c>
      <c r="D92" s="120">
        <f t="shared" si="12"/>
        <v>154.94</v>
      </c>
      <c r="E92" s="6"/>
      <c r="F92" s="120">
        <f t="shared" si="11"/>
        <v>0</v>
      </c>
      <c r="G92" s="120">
        <f t="shared" si="11"/>
        <v>0</v>
      </c>
      <c r="H92" s="120">
        <f t="shared" si="11"/>
        <v>0</v>
      </c>
      <c r="I92" s="120">
        <f t="shared" si="11"/>
        <v>0</v>
      </c>
      <c r="J92" s="120">
        <f t="shared" si="11"/>
        <v>0</v>
      </c>
      <c r="K92" s="120">
        <f t="shared" si="11"/>
        <v>0</v>
      </c>
      <c r="L92" s="120">
        <f t="shared" si="11"/>
        <v>0</v>
      </c>
      <c r="M92" s="120">
        <f t="shared" si="11"/>
        <v>0</v>
      </c>
      <c r="N92" s="120">
        <f t="shared" si="11"/>
        <v>0</v>
      </c>
      <c r="O92" s="120">
        <f t="shared" si="11"/>
        <v>0</v>
      </c>
      <c r="P92" s="120">
        <f t="shared" si="11"/>
        <v>0</v>
      </c>
      <c r="Q92" s="120">
        <f t="shared" si="11"/>
        <v>0</v>
      </c>
      <c r="R92" s="120">
        <f t="shared" si="11"/>
        <v>0</v>
      </c>
      <c r="S92" s="357">
        <f t="shared" si="11"/>
        <v>0</v>
      </c>
      <c r="T92" s="357">
        <f t="shared" si="11"/>
        <v>0</v>
      </c>
      <c r="U92" s="357">
        <f t="shared" si="11"/>
        <v>0</v>
      </c>
      <c r="V92" s="357">
        <f t="shared" si="10"/>
        <v>0</v>
      </c>
      <c r="W92" s="357">
        <f t="shared" si="10"/>
        <v>0</v>
      </c>
      <c r="X92" s="357">
        <f t="shared" si="10"/>
        <v>0</v>
      </c>
      <c r="Y92" s="357">
        <f t="shared" si="10"/>
        <v>0</v>
      </c>
      <c r="Z92" s="357">
        <f t="shared" si="10"/>
        <v>0</v>
      </c>
      <c r="AA92" s="357">
        <f t="shared" si="10"/>
        <v>0</v>
      </c>
      <c r="AB92" s="357">
        <f t="shared" si="10"/>
        <v>0</v>
      </c>
      <c r="AC92" s="357">
        <f t="shared" si="10"/>
        <v>0</v>
      </c>
      <c r="AD92" s="357">
        <f t="shared" si="10"/>
        <v>0</v>
      </c>
      <c r="AE92" s="266"/>
      <c r="AF92" s="266"/>
      <c r="AG92" s="266"/>
    </row>
    <row r="93" spans="1:33" x14ac:dyDescent="0.25">
      <c r="A93" s="125" t="str">
        <f t="shared" si="12"/>
        <v>Mohammad Khan</v>
      </c>
      <c r="B93" s="125">
        <f t="shared" si="12"/>
        <v>0</v>
      </c>
      <c r="C93" s="125" t="str">
        <f t="shared" si="12"/>
        <v>System Integration Engineer</v>
      </c>
      <c r="D93" s="120">
        <f t="shared" si="12"/>
        <v>154.94</v>
      </c>
      <c r="E93" s="6"/>
      <c r="F93" s="120">
        <f t="shared" si="11"/>
        <v>0</v>
      </c>
      <c r="G93" s="120">
        <f t="shared" si="11"/>
        <v>0</v>
      </c>
      <c r="H93" s="120">
        <f t="shared" si="11"/>
        <v>0</v>
      </c>
      <c r="I93" s="120">
        <f t="shared" si="11"/>
        <v>0</v>
      </c>
      <c r="J93" s="120">
        <f t="shared" si="11"/>
        <v>0</v>
      </c>
      <c r="K93" s="120">
        <f t="shared" si="11"/>
        <v>0</v>
      </c>
      <c r="L93" s="120">
        <f t="shared" si="11"/>
        <v>0</v>
      </c>
      <c r="M93" s="120">
        <f t="shared" si="11"/>
        <v>0</v>
      </c>
      <c r="N93" s="120">
        <f t="shared" si="11"/>
        <v>0</v>
      </c>
      <c r="O93" s="120">
        <f t="shared" si="11"/>
        <v>0</v>
      </c>
      <c r="P93" s="120">
        <f t="shared" si="11"/>
        <v>0</v>
      </c>
      <c r="Q93" s="120">
        <f t="shared" si="11"/>
        <v>0</v>
      </c>
      <c r="R93" s="120">
        <f t="shared" si="11"/>
        <v>0</v>
      </c>
      <c r="S93" s="357">
        <f t="shared" si="10"/>
        <v>0</v>
      </c>
      <c r="T93" s="357">
        <f t="shared" si="10"/>
        <v>0</v>
      </c>
      <c r="U93" s="357">
        <f t="shared" si="10"/>
        <v>0</v>
      </c>
      <c r="V93" s="357">
        <f t="shared" si="10"/>
        <v>0</v>
      </c>
      <c r="W93" s="357">
        <f t="shared" si="10"/>
        <v>0</v>
      </c>
      <c r="X93" s="357">
        <f t="shared" si="10"/>
        <v>0</v>
      </c>
      <c r="Y93" s="357">
        <f t="shared" si="10"/>
        <v>0</v>
      </c>
      <c r="Z93" s="357">
        <f t="shared" si="10"/>
        <v>0</v>
      </c>
      <c r="AA93" s="357">
        <f t="shared" si="10"/>
        <v>0</v>
      </c>
      <c r="AB93" s="357">
        <f t="shared" si="10"/>
        <v>0</v>
      </c>
      <c r="AC93" s="357">
        <f t="shared" si="10"/>
        <v>0</v>
      </c>
      <c r="AD93" s="357">
        <f t="shared" si="10"/>
        <v>0</v>
      </c>
      <c r="AE93" s="266"/>
      <c r="AF93" s="266"/>
      <c r="AG93" s="266"/>
    </row>
    <row r="94" spans="1:33" x14ac:dyDescent="0.25">
      <c r="A94" s="4" t="str">
        <f>A29</f>
        <v>Nagarajan Pattabiraman</v>
      </c>
      <c r="B94" s="4"/>
      <c r="C94" s="4" t="str">
        <f t="shared" ref="C94:D97" si="13">C29</f>
        <v xml:space="preserve">Systems Integration Engineer </v>
      </c>
      <c r="D94" s="6">
        <f t="shared" si="13"/>
        <v>154.94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23"/>
      <c r="T94" s="23"/>
      <c r="U94" s="23"/>
      <c r="V94" s="13"/>
      <c r="W94" s="13"/>
      <c r="X94" s="13"/>
      <c r="Y94" s="13"/>
      <c r="Z94" s="13"/>
      <c r="AA94" s="13"/>
      <c r="AB94" s="13"/>
      <c r="AC94" s="13"/>
      <c r="AD94" s="13"/>
      <c r="AE94" s="266"/>
      <c r="AF94" s="266"/>
      <c r="AG94" s="266"/>
    </row>
    <row r="95" spans="1:33" x14ac:dyDescent="0.25">
      <c r="A95" s="4" t="str">
        <f>A30</f>
        <v>David Ylizarde</v>
      </c>
      <c r="B95" s="4"/>
      <c r="C95" s="4" t="str">
        <f t="shared" si="13"/>
        <v xml:space="preserve">Systems Integration Engineer </v>
      </c>
      <c r="D95" s="6">
        <f t="shared" si="13"/>
        <v>154.94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23"/>
      <c r="T95" s="23"/>
      <c r="U95" s="23"/>
      <c r="V95" s="13"/>
      <c r="W95" s="13"/>
      <c r="X95" s="13"/>
      <c r="Y95" s="13"/>
      <c r="Z95" s="13"/>
      <c r="AA95" s="13"/>
      <c r="AB95" s="13"/>
      <c r="AC95" s="13"/>
      <c r="AD95" s="13"/>
      <c r="AE95" s="266"/>
      <c r="AF95" s="266"/>
      <c r="AG95" s="266"/>
    </row>
    <row r="96" spans="1:33" x14ac:dyDescent="0.25">
      <c r="A96" s="4" t="str">
        <f>A31</f>
        <v>John Bauer</v>
      </c>
      <c r="B96" s="4"/>
      <c r="C96" s="4" t="str">
        <f t="shared" si="13"/>
        <v xml:space="preserve">Systems Integration Engineer </v>
      </c>
      <c r="D96" s="6">
        <f t="shared" si="13"/>
        <v>154.94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23"/>
      <c r="T96" s="23"/>
      <c r="U96" s="23"/>
      <c r="V96" s="13"/>
      <c r="W96" s="13"/>
      <c r="X96" s="13"/>
      <c r="Y96" s="13"/>
      <c r="Z96" s="13"/>
      <c r="AA96" s="13"/>
      <c r="AB96" s="13"/>
      <c r="AC96" s="13"/>
      <c r="AD96" s="13"/>
      <c r="AE96" s="266"/>
      <c r="AF96" s="266"/>
      <c r="AG96" s="266"/>
    </row>
    <row r="97" spans="1:33" x14ac:dyDescent="0.25">
      <c r="A97" s="4" t="str">
        <f>A32</f>
        <v>John Castro</v>
      </c>
      <c r="B97" s="4"/>
      <c r="C97" s="4" t="str">
        <f t="shared" si="13"/>
        <v xml:space="preserve">Systems Integration Engineer </v>
      </c>
      <c r="D97" s="6">
        <f t="shared" si="13"/>
        <v>154.94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23"/>
      <c r="T97" s="23"/>
      <c r="U97" s="23"/>
      <c r="V97" s="13"/>
      <c r="W97" s="13"/>
      <c r="X97" s="13"/>
      <c r="Y97" s="13"/>
      <c r="Z97" s="13"/>
      <c r="AA97" s="13"/>
      <c r="AB97" s="13"/>
      <c r="AC97" s="13"/>
      <c r="AD97" s="13"/>
      <c r="AE97" s="266"/>
      <c r="AF97" s="266"/>
      <c r="AG97" s="266"/>
    </row>
    <row r="98" spans="1:33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23"/>
      <c r="T98" s="23"/>
      <c r="U98" s="23"/>
      <c r="V98" s="13"/>
      <c r="W98" s="13"/>
      <c r="X98" s="13"/>
      <c r="Y98" s="13"/>
      <c r="Z98" s="13"/>
      <c r="AA98" s="13"/>
      <c r="AB98" s="13"/>
      <c r="AC98" s="13"/>
      <c r="AD98" s="13"/>
      <c r="AE98" s="266"/>
      <c r="AF98" s="266"/>
      <c r="AG98" s="266"/>
    </row>
    <row r="99" spans="1:33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23"/>
      <c r="T99" s="23"/>
      <c r="U99" s="23"/>
      <c r="V99" s="13"/>
      <c r="W99" s="13"/>
      <c r="X99" s="13"/>
      <c r="Y99" s="13"/>
      <c r="Z99" s="13"/>
      <c r="AA99" s="13"/>
      <c r="AB99" s="13"/>
      <c r="AC99" s="13"/>
      <c r="AD99" s="13"/>
      <c r="AE99" s="266"/>
      <c r="AF99" s="266"/>
      <c r="AG99" s="266"/>
    </row>
    <row r="100" spans="1:33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23"/>
      <c r="T100" s="23"/>
      <c r="U100" s="23"/>
      <c r="V100" s="13"/>
      <c r="W100" s="13"/>
      <c r="X100" s="13"/>
      <c r="Y100" s="13"/>
      <c r="Z100" s="13"/>
      <c r="AA100" s="13"/>
      <c r="AB100" s="13"/>
      <c r="AC100" s="13"/>
      <c r="AD100" s="13"/>
      <c r="AE100" s="266"/>
      <c r="AF100" s="266"/>
      <c r="AG100" s="266"/>
    </row>
    <row r="101" spans="1:33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23"/>
      <c r="T101" s="23"/>
      <c r="U101" s="23"/>
      <c r="V101" s="13"/>
      <c r="W101" s="13"/>
      <c r="X101" s="13"/>
      <c r="Y101" s="13"/>
      <c r="Z101" s="13"/>
      <c r="AA101" s="13"/>
      <c r="AB101" s="13"/>
      <c r="AC101" s="13"/>
      <c r="AD101" s="13"/>
      <c r="AE101" s="266"/>
      <c r="AF101" s="266"/>
      <c r="AG101" s="266"/>
    </row>
    <row r="102" spans="1:33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23"/>
      <c r="T102" s="23"/>
      <c r="U102" s="23"/>
      <c r="V102" s="13"/>
      <c r="W102" s="13"/>
      <c r="X102" s="13"/>
      <c r="Y102" s="13"/>
      <c r="Z102" s="13"/>
      <c r="AA102" s="13"/>
      <c r="AB102" s="13"/>
      <c r="AC102" s="13"/>
      <c r="AD102" s="13"/>
      <c r="AE102" s="266"/>
      <c r="AF102" s="266"/>
      <c r="AG102" s="266"/>
    </row>
    <row r="103" spans="1:33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23"/>
      <c r="T103" s="23"/>
      <c r="U103" s="23"/>
      <c r="V103" s="13"/>
      <c r="W103" s="13"/>
      <c r="X103" s="13"/>
      <c r="Y103" s="13"/>
      <c r="Z103" s="13"/>
      <c r="AA103" s="13"/>
      <c r="AB103" s="13"/>
      <c r="AC103" s="13"/>
      <c r="AD103" s="13"/>
      <c r="AE103" s="266"/>
      <c r="AF103" s="266"/>
      <c r="AG103" s="266"/>
    </row>
    <row r="104" spans="1:33" x14ac:dyDescent="0.25">
      <c r="D104" s="7"/>
      <c r="E104" s="7"/>
      <c r="F104" s="7">
        <f t="shared" ref="F104:AD104" si="14">SUM(F76:F103)</f>
        <v>57123.200000000004</v>
      </c>
      <c r="G104" s="7">
        <f t="shared" si="14"/>
        <v>285616.00000000006</v>
      </c>
      <c r="H104" s="7">
        <f t="shared" si="14"/>
        <v>272555.2</v>
      </c>
      <c r="I104" s="7">
        <f t="shared" si="14"/>
        <v>285616.00000000006</v>
      </c>
      <c r="J104" s="7">
        <f t="shared" si="14"/>
        <v>285616.00000000006</v>
      </c>
      <c r="K104" s="7">
        <f t="shared" si="14"/>
        <v>285616.00000000006</v>
      </c>
      <c r="L104" s="7">
        <f t="shared" si="14"/>
        <v>285616.00000000006</v>
      </c>
      <c r="M104" s="7">
        <f t="shared" si="14"/>
        <v>314177.60000000009</v>
      </c>
      <c r="N104" s="7">
        <f t="shared" si="14"/>
        <v>328458.39999999997</v>
      </c>
      <c r="O104" s="7">
        <f t="shared" si="14"/>
        <v>271335.19999999995</v>
      </c>
      <c r="P104" s="7">
        <f t="shared" si="14"/>
        <v>328458.39999999997</v>
      </c>
      <c r="Q104" s="7">
        <f t="shared" si="14"/>
        <v>314177.60000000009</v>
      </c>
      <c r="R104" s="7">
        <f t="shared" si="14"/>
        <v>257054.39999999994</v>
      </c>
      <c r="S104" s="7">
        <f t="shared" si="14"/>
        <v>256445.28</v>
      </c>
      <c r="T104" s="7">
        <f t="shared" si="14"/>
        <v>256445.28</v>
      </c>
      <c r="U104" s="7">
        <f t="shared" si="14"/>
        <v>256445.28</v>
      </c>
      <c r="V104" s="7">
        <f t="shared" si="14"/>
        <v>256445.28</v>
      </c>
      <c r="W104" s="7">
        <f t="shared" si="14"/>
        <v>256445.28</v>
      </c>
      <c r="X104" s="7">
        <f t="shared" si="14"/>
        <v>256445.28</v>
      </c>
      <c r="Y104" s="7">
        <f t="shared" si="14"/>
        <v>256445.28</v>
      </c>
      <c r="Z104" s="7">
        <f t="shared" si="14"/>
        <v>256445.28</v>
      </c>
      <c r="AA104" s="7">
        <f t="shared" si="14"/>
        <v>256445.28</v>
      </c>
      <c r="AB104" s="7">
        <f t="shared" si="14"/>
        <v>256445.28</v>
      </c>
      <c r="AC104" s="7">
        <f t="shared" si="14"/>
        <v>256445.28</v>
      </c>
      <c r="AD104" s="7">
        <f t="shared" si="14"/>
        <v>256445.28</v>
      </c>
    </row>
    <row r="105" spans="1:33" x14ac:dyDescent="0.25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33" x14ac:dyDescent="0.25">
      <c r="A106" s="31" t="s">
        <v>103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spans="1:33" x14ac:dyDescent="0.25">
      <c r="A107" s="9"/>
      <c r="B107" s="9"/>
      <c r="C107" s="9"/>
      <c r="D107" s="9"/>
      <c r="E107" s="9"/>
      <c r="F107" s="628">
        <v>2025</v>
      </c>
      <c r="G107" s="628"/>
      <c r="H107" s="628"/>
      <c r="I107" s="628"/>
      <c r="J107" s="629">
        <v>2026</v>
      </c>
      <c r="K107" s="630"/>
      <c r="L107" s="630"/>
      <c r="M107" s="630"/>
      <c r="N107" s="630"/>
      <c r="O107" s="630"/>
      <c r="P107" s="630"/>
      <c r="Q107" s="630"/>
      <c r="R107" s="630"/>
      <c r="S107" s="630"/>
      <c r="T107" s="630"/>
      <c r="U107" s="631"/>
      <c r="V107" s="629">
        <v>2027</v>
      </c>
      <c r="W107" s="630"/>
      <c r="X107" s="630"/>
      <c r="Y107" s="630"/>
      <c r="Z107" s="630"/>
      <c r="AA107" s="630"/>
      <c r="AB107" s="630"/>
      <c r="AC107" s="630"/>
      <c r="AD107" s="630"/>
      <c r="AE107" s="630"/>
      <c r="AF107" s="630"/>
      <c r="AG107" s="631"/>
    </row>
    <row r="108" spans="1:33" x14ac:dyDescent="0.25">
      <c r="A108" s="11" t="s">
        <v>88</v>
      </c>
      <c r="B108" s="11" t="s">
        <v>89</v>
      </c>
      <c r="C108" s="11" t="s">
        <v>90</v>
      </c>
      <c r="D108" s="11" t="s">
        <v>91</v>
      </c>
      <c r="E108" s="11"/>
      <c r="F108" s="12">
        <v>9</v>
      </c>
      <c r="G108" s="12">
        <v>10</v>
      </c>
      <c r="H108" s="12">
        <v>11</v>
      </c>
      <c r="I108" s="12">
        <v>12</v>
      </c>
      <c r="J108" s="11">
        <v>1</v>
      </c>
      <c r="K108" s="11">
        <v>2</v>
      </c>
      <c r="L108" s="11">
        <v>3</v>
      </c>
      <c r="M108" s="11">
        <v>4</v>
      </c>
      <c r="N108" s="11">
        <v>5</v>
      </c>
      <c r="O108" s="11">
        <v>6</v>
      </c>
      <c r="P108" s="11">
        <v>7</v>
      </c>
      <c r="Q108" s="11">
        <v>8</v>
      </c>
      <c r="R108" s="11">
        <v>9</v>
      </c>
      <c r="S108" s="14">
        <v>10</v>
      </c>
      <c r="T108" s="14">
        <v>11</v>
      </c>
      <c r="U108" s="14">
        <v>12</v>
      </c>
      <c r="V108" s="14">
        <v>1</v>
      </c>
      <c r="W108" s="14">
        <v>2</v>
      </c>
      <c r="X108" s="14">
        <v>3</v>
      </c>
      <c r="Y108" s="14">
        <v>4</v>
      </c>
      <c r="Z108" s="14">
        <v>5</v>
      </c>
      <c r="AA108" s="14">
        <v>6</v>
      </c>
      <c r="AB108" s="14">
        <v>7</v>
      </c>
      <c r="AC108" s="14">
        <v>8</v>
      </c>
      <c r="AD108" s="14">
        <v>9</v>
      </c>
      <c r="AE108" s="164">
        <v>10</v>
      </c>
      <c r="AF108" s="164">
        <v>11</v>
      </c>
      <c r="AG108" s="164">
        <v>12</v>
      </c>
    </row>
    <row r="109" spans="1:33" x14ac:dyDescent="0.25">
      <c r="A109" s="4" t="str">
        <f t="shared" ref="A109:D124" si="15">A10</f>
        <v>Abdelhaq, Haneen</v>
      </c>
      <c r="B109" s="4" t="str">
        <f t="shared" si="15"/>
        <v>TechSur</v>
      </c>
      <c r="C109" s="4" t="str">
        <f t="shared" si="15"/>
        <v>Project Manager</v>
      </c>
      <c r="D109" s="6">
        <f t="shared" si="15"/>
        <v>81.63</v>
      </c>
      <c r="E109" s="6"/>
      <c r="F109" s="6">
        <f>$D109*F43</f>
        <v>0</v>
      </c>
      <c r="G109" s="6">
        <f t="shared" ref="G109:AD109" si="16">$D109*G43</f>
        <v>7836.48</v>
      </c>
      <c r="H109" s="6">
        <f t="shared" si="16"/>
        <v>0</v>
      </c>
      <c r="I109" s="6">
        <f t="shared" si="16"/>
        <v>0</v>
      </c>
      <c r="J109" s="6">
        <f t="shared" si="16"/>
        <v>0</v>
      </c>
      <c r="K109" s="6">
        <f t="shared" si="16"/>
        <v>0</v>
      </c>
      <c r="L109" s="6">
        <f t="shared" si="16"/>
        <v>0</v>
      </c>
      <c r="M109" s="6">
        <f t="shared" si="16"/>
        <v>0</v>
      </c>
      <c r="N109" s="6">
        <f t="shared" si="16"/>
        <v>0</v>
      </c>
      <c r="O109" s="6">
        <f t="shared" si="16"/>
        <v>0</v>
      </c>
      <c r="P109" s="6">
        <f t="shared" si="16"/>
        <v>0</v>
      </c>
      <c r="Q109" s="6">
        <f t="shared" si="16"/>
        <v>0</v>
      </c>
      <c r="R109" s="6">
        <f>$D109*R43</f>
        <v>0</v>
      </c>
      <c r="S109" s="23">
        <f>$D109*S43</f>
        <v>0</v>
      </c>
      <c r="T109" s="23">
        <f>$D109*T43</f>
        <v>0</v>
      </c>
      <c r="U109" s="23">
        <f t="shared" si="16"/>
        <v>0</v>
      </c>
      <c r="V109" s="23">
        <f t="shared" si="16"/>
        <v>0</v>
      </c>
      <c r="W109" s="23">
        <f t="shared" si="16"/>
        <v>0</v>
      </c>
      <c r="X109" s="23">
        <f t="shared" si="16"/>
        <v>0</v>
      </c>
      <c r="Y109" s="23">
        <f t="shared" si="16"/>
        <v>0</v>
      </c>
      <c r="Z109" s="23">
        <f t="shared" si="16"/>
        <v>0</v>
      </c>
      <c r="AA109" s="23">
        <f t="shared" si="16"/>
        <v>0</v>
      </c>
      <c r="AB109" s="23">
        <f t="shared" si="16"/>
        <v>0</v>
      </c>
      <c r="AC109" s="23">
        <f t="shared" si="16"/>
        <v>0</v>
      </c>
      <c r="AD109" s="23">
        <f t="shared" si="16"/>
        <v>0</v>
      </c>
      <c r="AE109" s="266"/>
      <c r="AF109" s="266"/>
      <c r="AG109" s="266"/>
    </row>
    <row r="110" spans="1:33" x14ac:dyDescent="0.25">
      <c r="A110" s="4" t="str">
        <f t="shared" si="15"/>
        <v>Cherukuri, Ajay</v>
      </c>
      <c r="B110" s="4" t="str">
        <f t="shared" si="15"/>
        <v>TechSur</v>
      </c>
      <c r="C110" s="4" t="str">
        <f t="shared" si="15"/>
        <v>Data Architect</v>
      </c>
      <c r="D110" s="6">
        <f t="shared" si="15"/>
        <v>97.96</v>
      </c>
      <c r="E110" s="6"/>
      <c r="F110" s="6">
        <f t="shared" ref="F110:AD120" si="17">$D110*F44</f>
        <v>0</v>
      </c>
      <c r="G110" s="6">
        <f t="shared" si="17"/>
        <v>0</v>
      </c>
      <c r="H110" s="6">
        <f t="shared" si="17"/>
        <v>0</v>
      </c>
      <c r="I110" s="6">
        <f t="shared" si="17"/>
        <v>0</v>
      </c>
      <c r="J110" s="6">
        <f t="shared" si="17"/>
        <v>0</v>
      </c>
      <c r="K110" s="6">
        <f t="shared" si="17"/>
        <v>0</v>
      </c>
      <c r="L110" s="6">
        <f t="shared" si="17"/>
        <v>0</v>
      </c>
      <c r="M110" s="6">
        <f t="shared" si="17"/>
        <v>0</v>
      </c>
      <c r="N110" s="6">
        <f t="shared" si="17"/>
        <v>0</v>
      </c>
      <c r="O110" s="6">
        <f t="shared" si="17"/>
        <v>0</v>
      </c>
      <c r="P110" s="6">
        <f t="shared" si="17"/>
        <v>0</v>
      </c>
      <c r="Q110" s="6">
        <f t="shared" si="17"/>
        <v>0</v>
      </c>
      <c r="R110" s="6">
        <f t="shared" si="17"/>
        <v>0</v>
      </c>
      <c r="S110" s="23">
        <f t="shared" si="17"/>
        <v>0</v>
      </c>
      <c r="T110" s="23">
        <f t="shared" si="17"/>
        <v>0</v>
      </c>
      <c r="U110" s="23">
        <f t="shared" si="17"/>
        <v>0</v>
      </c>
      <c r="V110" s="23">
        <f t="shared" si="17"/>
        <v>0</v>
      </c>
      <c r="W110" s="23">
        <f t="shared" si="17"/>
        <v>0</v>
      </c>
      <c r="X110" s="23">
        <f t="shared" si="17"/>
        <v>0</v>
      </c>
      <c r="Y110" s="23">
        <f t="shared" si="17"/>
        <v>0</v>
      </c>
      <c r="Z110" s="23">
        <f t="shared" si="17"/>
        <v>0</v>
      </c>
      <c r="AA110" s="23">
        <f t="shared" si="17"/>
        <v>0</v>
      </c>
      <c r="AB110" s="23">
        <f t="shared" si="17"/>
        <v>0</v>
      </c>
      <c r="AC110" s="23">
        <f t="shared" si="17"/>
        <v>0</v>
      </c>
      <c r="AD110" s="23">
        <f t="shared" si="17"/>
        <v>0</v>
      </c>
      <c r="AE110" s="266"/>
      <c r="AF110" s="266"/>
      <c r="AG110" s="266"/>
    </row>
    <row r="111" spans="1:33" x14ac:dyDescent="0.25">
      <c r="A111" s="19" t="str">
        <f t="shared" si="15"/>
        <v>Guglietta, Jayson</v>
      </c>
      <c r="B111" s="4" t="str">
        <f t="shared" si="15"/>
        <v>TechSur</v>
      </c>
      <c r="C111" s="4" t="str">
        <f t="shared" si="15"/>
        <v>System Integration Engineer</v>
      </c>
      <c r="D111" s="6">
        <f t="shared" si="15"/>
        <v>154.94</v>
      </c>
      <c r="E111" s="6"/>
      <c r="F111" s="6">
        <f t="shared" si="17"/>
        <v>3718.56</v>
      </c>
      <c r="G111" s="6">
        <f t="shared" si="17"/>
        <v>13634.72</v>
      </c>
      <c r="H111" s="6">
        <f t="shared" si="17"/>
        <v>12395.2</v>
      </c>
      <c r="I111" s="6">
        <f t="shared" si="17"/>
        <v>27269.439999999999</v>
      </c>
      <c r="J111" s="6">
        <f t="shared" si="17"/>
        <v>24790.400000000001</v>
      </c>
      <c r="K111" s="6">
        <f t="shared" si="17"/>
        <v>23550.880000000001</v>
      </c>
      <c r="L111" s="6">
        <f t="shared" si="17"/>
        <v>27269.439999999999</v>
      </c>
      <c r="M111" s="6">
        <f t="shared" si="17"/>
        <v>27269.439999999999</v>
      </c>
      <c r="N111" s="6">
        <f t="shared" si="17"/>
        <v>24790.400000000001</v>
      </c>
      <c r="O111" s="6">
        <f t="shared" si="17"/>
        <v>26029.919999999998</v>
      </c>
      <c r="P111" s="6">
        <f t="shared" si="17"/>
        <v>22311.360000000001</v>
      </c>
      <c r="Q111" s="6">
        <f t="shared" si="17"/>
        <v>0</v>
      </c>
      <c r="R111" s="6">
        <f t="shared" si="17"/>
        <v>0</v>
      </c>
      <c r="S111" s="23">
        <f t="shared" si="17"/>
        <v>0</v>
      </c>
      <c r="T111" s="23">
        <f t="shared" si="17"/>
        <v>0</v>
      </c>
      <c r="U111" s="23">
        <f t="shared" si="17"/>
        <v>0</v>
      </c>
      <c r="V111" s="23">
        <f t="shared" si="17"/>
        <v>0</v>
      </c>
      <c r="W111" s="23">
        <f t="shared" si="17"/>
        <v>0</v>
      </c>
      <c r="X111" s="23">
        <f t="shared" si="17"/>
        <v>0</v>
      </c>
      <c r="Y111" s="23">
        <f t="shared" si="17"/>
        <v>0</v>
      </c>
      <c r="Z111" s="23">
        <f t="shared" si="17"/>
        <v>0</v>
      </c>
      <c r="AA111" s="23">
        <f t="shared" si="17"/>
        <v>0</v>
      </c>
      <c r="AB111" s="23">
        <f t="shared" si="17"/>
        <v>0</v>
      </c>
      <c r="AC111" s="23">
        <f t="shared" si="17"/>
        <v>0</v>
      </c>
      <c r="AD111" s="23">
        <f t="shared" si="17"/>
        <v>0</v>
      </c>
      <c r="AE111" s="266"/>
      <c r="AF111" s="266"/>
      <c r="AG111" s="266"/>
    </row>
    <row r="112" spans="1:33" x14ac:dyDescent="0.25">
      <c r="A112" s="4" t="str">
        <f t="shared" si="15"/>
        <v>Gura, Alec</v>
      </c>
      <c r="B112" s="4" t="str">
        <f t="shared" si="15"/>
        <v>TechSur</v>
      </c>
      <c r="C112" s="4" t="str">
        <f t="shared" si="15"/>
        <v>Communications Specialist</v>
      </c>
      <c r="D112" s="6">
        <f t="shared" si="15"/>
        <v>75.92</v>
      </c>
      <c r="E112" s="6"/>
      <c r="F112" s="6">
        <f t="shared" si="17"/>
        <v>1214.72</v>
      </c>
      <c r="G112" s="6">
        <f t="shared" si="17"/>
        <v>7288.32</v>
      </c>
      <c r="H112" s="6">
        <f t="shared" si="17"/>
        <v>6073.6</v>
      </c>
      <c r="I112" s="6">
        <f t="shared" si="17"/>
        <v>12147.2</v>
      </c>
      <c r="J112" s="6">
        <f t="shared" si="17"/>
        <v>12147.2</v>
      </c>
      <c r="K112" s="6">
        <f t="shared" si="17"/>
        <v>11539.84</v>
      </c>
      <c r="L112" s="6">
        <f t="shared" si="17"/>
        <v>12754.56</v>
      </c>
      <c r="M112" s="6">
        <f t="shared" si="17"/>
        <v>13361.92</v>
      </c>
      <c r="N112" s="6">
        <f t="shared" si="17"/>
        <v>12147.2</v>
      </c>
      <c r="O112" s="6">
        <f t="shared" si="17"/>
        <v>11539.84</v>
      </c>
      <c r="P112" s="6">
        <f t="shared" si="17"/>
        <v>13361.92</v>
      </c>
      <c r="Q112" s="6">
        <f t="shared" si="17"/>
        <v>0</v>
      </c>
      <c r="R112" s="6">
        <f t="shared" si="17"/>
        <v>0</v>
      </c>
      <c r="S112" s="23">
        <f t="shared" si="17"/>
        <v>0</v>
      </c>
      <c r="T112" s="23">
        <f t="shared" si="17"/>
        <v>0</v>
      </c>
      <c r="U112" s="23">
        <f t="shared" si="17"/>
        <v>0</v>
      </c>
      <c r="V112" s="23">
        <f t="shared" si="17"/>
        <v>0</v>
      </c>
      <c r="W112" s="23">
        <f t="shared" si="17"/>
        <v>0</v>
      </c>
      <c r="X112" s="23">
        <f t="shared" si="17"/>
        <v>0</v>
      </c>
      <c r="Y112" s="23">
        <f t="shared" si="17"/>
        <v>0</v>
      </c>
      <c r="Z112" s="23">
        <f t="shared" si="17"/>
        <v>0</v>
      </c>
      <c r="AA112" s="23">
        <f t="shared" si="17"/>
        <v>0</v>
      </c>
      <c r="AB112" s="23">
        <f t="shared" si="17"/>
        <v>0</v>
      </c>
      <c r="AC112" s="23">
        <f t="shared" si="17"/>
        <v>0</v>
      </c>
      <c r="AD112" s="23">
        <f t="shared" si="17"/>
        <v>0</v>
      </c>
      <c r="AE112" s="266"/>
      <c r="AF112" s="266"/>
      <c r="AG112" s="266"/>
    </row>
    <row r="113" spans="1:33" x14ac:dyDescent="0.25">
      <c r="A113" s="19" t="str">
        <f t="shared" si="15"/>
        <v>Harkins, Christopher</v>
      </c>
      <c r="B113" s="4" t="str">
        <f t="shared" si="15"/>
        <v>TechSur</v>
      </c>
      <c r="C113" s="4" t="str">
        <f t="shared" si="15"/>
        <v>System Integration Engineer</v>
      </c>
      <c r="D113" s="6">
        <f t="shared" si="15"/>
        <v>154.94</v>
      </c>
      <c r="E113" s="6"/>
      <c r="F113" s="6">
        <f t="shared" si="17"/>
        <v>2479.04</v>
      </c>
      <c r="G113" s="6">
        <f t="shared" si="17"/>
        <v>14874.24</v>
      </c>
      <c r="H113" s="6">
        <f t="shared" si="17"/>
        <v>12395.2</v>
      </c>
      <c r="I113" s="6">
        <f t="shared" si="17"/>
        <v>27269.439999999999</v>
      </c>
      <c r="J113" s="6">
        <f t="shared" si="17"/>
        <v>19832.32</v>
      </c>
      <c r="K113" s="6">
        <f t="shared" si="17"/>
        <v>23550.880000000001</v>
      </c>
      <c r="L113" s="6">
        <f t="shared" si="17"/>
        <v>27269.439999999999</v>
      </c>
      <c r="M113" s="6">
        <f t="shared" si="17"/>
        <v>27269.439999999999</v>
      </c>
      <c r="N113" s="6">
        <f t="shared" si="17"/>
        <v>24790.400000000001</v>
      </c>
      <c r="O113" s="6">
        <f t="shared" si="17"/>
        <v>26029.919999999998</v>
      </c>
      <c r="P113" s="6">
        <f t="shared" si="17"/>
        <v>27269.439999999999</v>
      </c>
      <c r="Q113" s="6">
        <f t="shared" si="17"/>
        <v>0</v>
      </c>
      <c r="R113" s="6">
        <f t="shared" si="17"/>
        <v>0</v>
      </c>
      <c r="S113" s="23">
        <f t="shared" si="17"/>
        <v>0</v>
      </c>
      <c r="T113" s="23">
        <f t="shared" si="17"/>
        <v>0</v>
      </c>
      <c r="U113" s="23">
        <f t="shared" si="17"/>
        <v>0</v>
      </c>
      <c r="V113" s="23">
        <f t="shared" si="17"/>
        <v>0</v>
      </c>
      <c r="W113" s="23">
        <f t="shared" si="17"/>
        <v>0</v>
      </c>
      <c r="X113" s="23">
        <f t="shared" si="17"/>
        <v>0</v>
      </c>
      <c r="Y113" s="23">
        <f t="shared" si="17"/>
        <v>0</v>
      </c>
      <c r="Z113" s="23">
        <f t="shared" si="17"/>
        <v>0</v>
      </c>
      <c r="AA113" s="23">
        <f t="shared" si="17"/>
        <v>0</v>
      </c>
      <c r="AB113" s="23">
        <f t="shared" si="17"/>
        <v>0</v>
      </c>
      <c r="AC113" s="23">
        <f t="shared" si="17"/>
        <v>0</v>
      </c>
      <c r="AD113" s="23">
        <f t="shared" si="17"/>
        <v>0</v>
      </c>
      <c r="AE113" s="266"/>
      <c r="AF113" s="266"/>
      <c r="AG113" s="266"/>
    </row>
    <row r="114" spans="1:33" x14ac:dyDescent="0.25">
      <c r="A114" s="4" t="str">
        <f t="shared" si="15"/>
        <v>Indukuri, Ramajyothi</v>
      </c>
      <c r="B114" s="4" t="str">
        <f t="shared" si="15"/>
        <v>TechSur</v>
      </c>
      <c r="C114" s="4" t="str">
        <f t="shared" si="15"/>
        <v>Business Analyst - Senior</v>
      </c>
      <c r="D114" s="6">
        <f t="shared" si="15"/>
        <v>122.45</v>
      </c>
      <c r="E114" s="6"/>
      <c r="F114" s="6">
        <f t="shared" si="17"/>
        <v>2938.8</v>
      </c>
      <c r="G114" s="6">
        <f t="shared" si="17"/>
        <v>11755.2</v>
      </c>
      <c r="H114" s="6">
        <f t="shared" si="17"/>
        <v>9796</v>
      </c>
      <c r="I114" s="6">
        <f t="shared" si="17"/>
        <v>21551.200000000001</v>
      </c>
      <c r="J114" s="6">
        <f t="shared" si="17"/>
        <v>19592</v>
      </c>
      <c r="K114" s="6">
        <f t="shared" si="17"/>
        <v>18612.400000000001</v>
      </c>
      <c r="L114" s="6">
        <f t="shared" si="17"/>
        <v>21551.200000000001</v>
      </c>
      <c r="M114" s="6">
        <f t="shared" si="17"/>
        <v>21551.200000000001</v>
      </c>
      <c r="N114" s="6">
        <f t="shared" si="17"/>
        <v>19592</v>
      </c>
      <c r="O114" s="6">
        <f t="shared" si="17"/>
        <v>20571.600000000002</v>
      </c>
      <c r="P114" s="6">
        <f t="shared" si="17"/>
        <v>21551.200000000001</v>
      </c>
      <c r="Q114" s="6">
        <f t="shared" si="17"/>
        <v>0</v>
      </c>
      <c r="R114" s="6">
        <f t="shared" si="17"/>
        <v>0</v>
      </c>
      <c r="S114" s="23">
        <f t="shared" si="17"/>
        <v>0</v>
      </c>
      <c r="T114" s="23">
        <f t="shared" si="17"/>
        <v>0</v>
      </c>
      <c r="U114" s="23">
        <f t="shared" si="17"/>
        <v>0</v>
      </c>
      <c r="V114" s="23">
        <f t="shared" si="17"/>
        <v>0</v>
      </c>
      <c r="W114" s="23">
        <f t="shared" si="17"/>
        <v>0</v>
      </c>
      <c r="X114" s="23">
        <f t="shared" si="17"/>
        <v>0</v>
      </c>
      <c r="Y114" s="23">
        <f t="shared" si="17"/>
        <v>0</v>
      </c>
      <c r="Z114" s="23">
        <f t="shared" si="17"/>
        <v>0</v>
      </c>
      <c r="AA114" s="23">
        <f t="shared" si="17"/>
        <v>0</v>
      </c>
      <c r="AB114" s="23">
        <f t="shared" si="17"/>
        <v>0</v>
      </c>
      <c r="AC114" s="23">
        <f t="shared" si="17"/>
        <v>0</v>
      </c>
      <c r="AD114" s="23">
        <f t="shared" si="17"/>
        <v>0</v>
      </c>
      <c r="AE114" s="266"/>
      <c r="AF114" s="266"/>
      <c r="AG114" s="266"/>
    </row>
    <row r="115" spans="1:33" x14ac:dyDescent="0.25">
      <c r="A115" s="19" t="str">
        <f t="shared" si="15"/>
        <v>Keswani, Navin</v>
      </c>
      <c r="B115" s="4" t="str">
        <f t="shared" si="15"/>
        <v>TechSur</v>
      </c>
      <c r="C115" s="4" t="str">
        <f t="shared" si="15"/>
        <v>System Integration Engineer</v>
      </c>
      <c r="D115" s="6">
        <f t="shared" si="15"/>
        <v>154.94</v>
      </c>
      <c r="E115" s="6"/>
      <c r="F115" s="6">
        <f t="shared" si="17"/>
        <v>3718.56</v>
      </c>
      <c r="G115" s="6">
        <f t="shared" si="17"/>
        <v>14874.24</v>
      </c>
      <c r="H115" s="6">
        <f t="shared" si="17"/>
        <v>12395.2</v>
      </c>
      <c r="I115" s="6">
        <f t="shared" si="17"/>
        <v>27269.439999999999</v>
      </c>
      <c r="J115" s="6">
        <f t="shared" si="17"/>
        <v>24790.400000000001</v>
      </c>
      <c r="K115" s="6">
        <f t="shared" si="17"/>
        <v>23550.880000000001</v>
      </c>
      <c r="L115" s="6">
        <f t="shared" si="17"/>
        <v>27269.439999999999</v>
      </c>
      <c r="M115" s="6">
        <f t="shared" si="17"/>
        <v>27269.439999999999</v>
      </c>
      <c r="N115" s="6">
        <f t="shared" si="17"/>
        <v>24790.400000000001</v>
      </c>
      <c r="O115" s="6">
        <f t="shared" si="17"/>
        <v>26029.919999999998</v>
      </c>
      <c r="P115" s="6">
        <f t="shared" si="17"/>
        <v>27269.439999999999</v>
      </c>
      <c r="Q115" s="6">
        <f t="shared" si="17"/>
        <v>0</v>
      </c>
      <c r="R115" s="6">
        <f t="shared" si="17"/>
        <v>0</v>
      </c>
      <c r="S115" s="23">
        <f t="shared" si="17"/>
        <v>0</v>
      </c>
      <c r="T115" s="23">
        <f t="shared" si="17"/>
        <v>0</v>
      </c>
      <c r="U115" s="23">
        <f t="shared" si="17"/>
        <v>0</v>
      </c>
      <c r="V115" s="23">
        <f t="shared" si="17"/>
        <v>0</v>
      </c>
      <c r="W115" s="23">
        <f t="shared" si="17"/>
        <v>0</v>
      </c>
      <c r="X115" s="23">
        <f t="shared" si="17"/>
        <v>0</v>
      </c>
      <c r="Y115" s="23">
        <f t="shared" si="17"/>
        <v>0</v>
      </c>
      <c r="Z115" s="23">
        <f t="shared" si="17"/>
        <v>0</v>
      </c>
      <c r="AA115" s="23">
        <f t="shared" si="17"/>
        <v>0</v>
      </c>
      <c r="AB115" s="23">
        <f t="shared" si="17"/>
        <v>0</v>
      </c>
      <c r="AC115" s="23">
        <f t="shared" si="17"/>
        <v>0</v>
      </c>
      <c r="AD115" s="23">
        <f t="shared" si="17"/>
        <v>0</v>
      </c>
      <c r="AE115" s="266"/>
      <c r="AF115" s="266"/>
      <c r="AG115" s="266"/>
    </row>
    <row r="116" spans="1:33" x14ac:dyDescent="0.25">
      <c r="A116" s="4" t="str">
        <f t="shared" si="15"/>
        <v>Ramamoorthy, Madhavan</v>
      </c>
      <c r="B116" s="4" t="str">
        <f t="shared" si="15"/>
        <v>TechSur</v>
      </c>
      <c r="C116" s="4" t="str">
        <f t="shared" si="15"/>
        <v>Systems Architect</v>
      </c>
      <c r="D116" s="6">
        <f t="shared" si="15"/>
        <v>110.2</v>
      </c>
      <c r="E116" s="6"/>
      <c r="F116" s="6">
        <f t="shared" si="17"/>
        <v>2644.8</v>
      </c>
      <c r="G116" s="6">
        <f t="shared" si="17"/>
        <v>10579.2</v>
      </c>
      <c r="H116" s="6">
        <f t="shared" si="17"/>
        <v>8816</v>
      </c>
      <c r="I116" s="6">
        <f t="shared" si="17"/>
        <v>0</v>
      </c>
      <c r="J116" s="6">
        <f t="shared" si="17"/>
        <v>0</v>
      </c>
      <c r="K116" s="6">
        <f t="shared" si="17"/>
        <v>0</v>
      </c>
      <c r="L116" s="6">
        <f t="shared" si="17"/>
        <v>0</v>
      </c>
      <c r="M116" s="6">
        <f t="shared" si="17"/>
        <v>0</v>
      </c>
      <c r="N116" s="6">
        <f t="shared" si="17"/>
        <v>0</v>
      </c>
      <c r="O116" s="6">
        <f t="shared" si="17"/>
        <v>0</v>
      </c>
      <c r="P116" s="6">
        <f t="shared" si="17"/>
        <v>0</v>
      </c>
      <c r="Q116" s="6">
        <f t="shared" si="17"/>
        <v>0</v>
      </c>
      <c r="R116" s="6">
        <f t="shared" si="17"/>
        <v>0</v>
      </c>
      <c r="S116" s="23">
        <f t="shared" si="17"/>
        <v>0</v>
      </c>
      <c r="T116" s="23">
        <f t="shared" si="17"/>
        <v>0</v>
      </c>
      <c r="U116" s="23">
        <f t="shared" si="17"/>
        <v>0</v>
      </c>
      <c r="V116" s="23">
        <f t="shared" si="17"/>
        <v>0</v>
      </c>
      <c r="W116" s="23">
        <f t="shared" si="17"/>
        <v>0</v>
      </c>
      <c r="X116" s="23">
        <f t="shared" si="17"/>
        <v>0</v>
      </c>
      <c r="Y116" s="23">
        <f t="shared" si="17"/>
        <v>0</v>
      </c>
      <c r="Z116" s="23">
        <f t="shared" si="17"/>
        <v>0</v>
      </c>
      <c r="AA116" s="23">
        <f t="shared" si="17"/>
        <v>0</v>
      </c>
      <c r="AB116" s="23">
        <f t="shared" si="17"/>
        <v>0</v>
      </c>
      <c r="AC116" s="23">
        <f t="shared" si="17"/>
        <v>0</v>
      </c>
      <c r="AD116" s="23">
        <f t="shared" si="17"/>
        <v>0</v>
      </c>
      <c r="AE116" s="266"/>
      <c r="AF116" s="266"/>
      <c r="AG116" s="266"/>
    </row>
    <row r="117" spans="1:33" x14ac:dyDescent="0.25">
      <c r="A117" s="4" t="str">
        <f t="shared" si="15"/>
        <v>Saleh, Zakariya</v>
      </c>
      <c r="B117" s="4" t="str">
        <f t="shared" si="15"/>
        <v>TechSur</v>
      </c>
      <c r="C117" s="4" t="str">
        <f t="shared" si="15"/>
        <v>Systems Architect</v>
      </c>
      <c r="D117" s="6">
        <f t="shared" si="15"/>
        <v>110.2</v>
      </c>
      <c r="E117" s="6"/>
      <c r="F117" s="6">
        <f t="shared" si="17"/>
        <v>1763.2</v>
      </c>
      <c r="G117" s="6">
        <f t="shared" si="17"/>
        <v>10579.2</v>
      </c>
      <c r="H117" s="6">
        <f t="shared" si="17"/>
        <v>7052.8</v>
      </c>
      <c r="I117" s="6">
        <f t="shared" si="17"/>
        <v>19395.2</v>
      </c>
      <c r="J117" s="6">
        <f t="shared" si="17"/>
        <v>7934.4000000000005</v>
      </c>
      <c r="K117" s="6">
        <f t="shared" si="17"/>
        <v>16750.400000000001</v>
      </c>
      <c r="L117" s="6">
        <f t="shared" si="17"/>
        <v>19395.2</v>
      </c>
      <c r="M117" s="6">
        <f t="shared" si="17"/>
        <v>19395.2</v>
      </c>
      <c r="N117" s="6">
        <f t="shared" si="17"/>
        <v>17632</v>
      </c>
      <c r="O117" s="6">
        <f t="shared" si="17"/>
        <v>18513.600000000002</v>
      </c>
      <c r="P117" s="6">
        <f t="shared" si="17"/>
        <v>19395.2</v>
      </c>
      <c r="Q117" s="6">
        <f t="shared" si="17"/>
        <v>0</v>
      </c>
      <c r="R117" s="6">
        <f t="shared" si="17"/>
        <v>0</v>
      </c>
      <c r="S117" s="23">
        <f t="shared" si="17"/>
        <v>0</v>
      </c>
      <c r="T117" s="23">
        <f t="shared" si="17"/>
        <v>0</v>
      </c>
      <c r="U117" s="23">
        <f t="shared" si="17"/>
        <v>0</v>
      </c>
      <c r="V117" s="23">
        <f t="shared" si="17"/>
        <v>0</v>
      </c>
      <c r="W117" s="23">
        <f t="shared" si="17"/>
        <v>0</v>
      </c>
      <c r="X117" s="23">
        <f t="shared" si="17"/>
        <v>0</v>
      </c>
      <c r="Y117" s="23">
        <f t="shared" si="17"/>
        <v>0</v>
      </c>
      <c r="Z117" s="23">
        <f t="shared" si="17"/>
        <v>0</v>
      </c>
      <c r="AA117" s="23">
        <f t="shared" si="17"/>
        <v>0</v>
      </c>
      <c r="AB117" s="23">
        <f t="shared" si="17"/>
        <v>0</v>
      </c>
      <c r="AC117" s="23">
        <f t="shared" si="17"/>
        <v>0</v>
      </c>
      <c r="AD117" s="23">
        <f t="shared" si="17"/>
        <v>0</v>
      </c>
      <c r="AE117" s="266"/>
      <c r="AF117" s="266"/>
      <c r="AG117" s="266"/>
    </row>
    <row r="118" spans="1:33" x14ac:dyDescent="0.25">
      <c r="A118" s="4" t="str">
        <f t="shared" si="15"/>
        <v>Shewaneh, Yenenesh</v>
      </c>
      <c r="B118" s="4" t="str">
        <f t="shared" si="15"/>
        <v>TechSur</v>
      </c>
      <c r="C118" s="4" t="str">
        <f t="shared" si="15"/>
        <v>Data Architect</v>
      </c>
      <c r="D118" s="6">
        <f t="shared" si="15"/>
        <v>97.96</v>
      </c>
      <c r="E118" s="6"/>
      <c r="F118" s="6">
        <f t="shared" si="17"/>
        <v>2351.04</v>
      </c>
      <c r="G118" s="6">
        <f t="shared" si="17"/>
        <v>9404.16</v>
      </c>
      <c r="H118" s="6">
        <f t="shared" si="17"/>
        <v>7836.7999999999993</v>
      </c>
      <c r="I118" s="6">
        <f t="shared" si="17"/>
        <v>17240.96</v>
      </c>
      <c r="J118" s="6">
        <f t="shared" si="17"/>
        <v>15673.599999999999</v>
      </c>
      <c r="K118" s="6">
        <f t="shared" si="17"/>
        <v>14889.919999999998</v>
      </c>
      <c r="L118" s="6">
        <f t="shared" si="17"/>
        <v>17240.96</v>
      </c>
      <c r="M118" s="6">
        <f t="shared" si="17"/>
        <v>17240.96</v>
      </c>
      <c r="N118" s="6">
        <f t="shared" si="17"/>
        <v>15673.599999999999</v>
      </c>
      <c r="O118" s="6">
        <f t="shared" si="17"/>
        <v>16457.28</v>
      </c>
      <c r="P118" s="6">
        <f t="shared" si="17"/>
        <v>17240.96</v>
      </c>
      <c r="Q118" s="6">
        <f t="shared" si="17"/>
        <v>0</v>
      </c>
      <c r="R118" s="6">
        <f t="shared" si="17"/>
        <v>0</v>
      </c>
      <c r="S118" s="23">
        <f t="shared" si="17"/>
        <v>0</v>
      </c>
      <c r="T118" s="23">
        <f t="shared" si="17"/>
        <v>0</v>
      </c>
      <c r="U118" s="23">
        <f t="shared" si="17"/>
        <v>0</v>
      </c>
      <c r="V118" s="23">
        <f t="shared" si="17"/>
        <v>0</v>
      </c>
      <c r="W118" s="23">
        <f t="shared" si="17"/>
        <v>0</v>
      </c>
      <c r="X118" s="23">
        <f t="shared" si="17"/>
        <v>0</v>
      </c>
      <c r="Y118" s="23">
        <f t="shared" si="17"/>
        <v>0</v>
      </c>
      <c r="Z118" s="23">
        <f t="shared" si="17"/>
        <v>0</v>
      </c>
      <c r="AA118" s="23">
        <f t="shared" si="17"/>
        <v>0</v>
      </c>
      <c r="AB118" s="23">
        <f t="shared" si="17"/>
        <v>0</v>
      </c>
      <c r="AC118" s="23">
        <f t="shared" si="17"/>
        <v>0</v>
      </c>
      <c r="AD118" s="23">
        <f t="shared" si="17"/>
        <v>0</v>
      </c>
      <c r="AE118" s="266"/>
      <c r="AF118" s="266"/>
      <c r="AG118" s="266"/>
    </row>
    <row r="119" spans="1:33" x14ac:dyDescent="0.25">
      <c r="A119" s="19" t="str">
        <f t="shared" si="15"/>
        <v>Singhal, Tarun</v>
      </c>
      <c r="B119" s="4" t="str">
        <f t="shared" si="15"/>
        <v>TechSur</v>
      </c>
      <c r="C119" s="4" t="str">
        <f t="shared" si="15"/>
        <v>Cloud Architect- CDaaS-PaaS-Cloud Hosting</v>
      </c>
      <c r="D119" s="6">
        <f t="shared" si="15"/>
        <v>155.1</v>
      </c>
      <c r="E119" s="6"/>
      <c r="F119" s="6">
        <f t="shared" si="17"/>
        <v>3722.3999999999996</v>
      </c>
      <c r="G119" s="136">
        <f t="shared" si="17"/>
        <v>14889.599999999999</v>
      </c>
      <c r="H119" s="6">
        <f t="shared" si="17"/>
        <v>12408</v>
      </c>
      <c r="I119" s="6">
        <f t="shared" si="17"/>
        <v>27297.599999999999</v>
      </c>
      <c r="J119" s="6">
        <f t="shared" si="17"/>
        <v>24816</v>
      </c>
      <c r="K119" s="6">
        <f t="shared" si="17"/>
        <v>23575.200000000001</v>
      </c>
      <c r="L119" s="6">
        <f t="shared" si="17"/>
        <v>24816</v>
      </c>
      <c r="M119" s="6">
        <f t="shared" si="17"/>
        <v>0</v>
      </c>
      <c r="N119" s="6">
        <f t="shared" si="17"/>
        <v>0</v>
      </c>
      <c r="O119" s="6">
        <f t="shared" si="17"/>
        <v>0</v>
      </c>
      <c r="P119" s="6">
        <f t="shared" si="17"/>
        <v>0</v>
      </c>
      <c r="Q119" s="6">
        <f t="shared" si="17"/>
        <v>0</v>
      </c>
      <c r="R119" s="6">
        <f t="shared" si="17"/>
        <v>0</v>
      </c>
      <c r="S119" s="23">
        <f t="shared" si="17"/>
        <v>0</v>
      </c>
      <c r="T119" s="23">
        <f t="shared" si="17"/>
        <v>0</v>
      </c>
      <c r="U119" s="23">
        <f t="shared" si="17"/>
        <v>0</v>
      </c>
      <c r="V119" s="23">
        <f t="shared" si="17"/>
        <v>0</v>
      </c>
      <c r="W119" s="23">
        <f t="shared" si="17"/>
        <v>0</v>
      </c>
      <c r="X119" s="23">
        <f t="shared" si="17"/>
        <v>0</v>
      </c>
      <c r="Y119" s="23">
        <f t="shared" si="17"/>
        <v>0</v>
      </c>
      <c r="Z119" s="23">
        <f t="shared" si="17"/>
        <v>0</v>
      </c>
      <c r="AA119" s="23">
        <f t="shared" si="17"/>
        <v>0</v>
      </c>
      <c r="AB119" s="23">
        <f t="shared" si="17"/>
        <v>0</v>
      </c>
      <c r="AC119" s="23">
        <f t="shared" si="17"/>
        <v>0</v>
      </c>
      <c r="AD119" s="23">
        <f t="shared" si="17"/>
        <v>0</v>
      </c>
      <c r="AE119" s="266"/>
      <c r="AF119" s="266"/>
      <c r="AG119" s="266"/>
    </row>
    <row r="120" spans="1:33" x14ac:dyDescent="0.25">
      <c r="A120" s="4" t="str">
        <f t="shared" si="15"/>
        <v>Tanksale, Vidyadhar</v>
      </c>
      <c r="B120" s="4" t="str">
        <f t="shared" si="15"/>
        <v>TechSur</v>
      </c>
      <c r="C120" s="4" t="str">
        <f t="shared" si="15"/>
        <v>Enterprise Architect</v>
      </c>
      <c r="D120" s="6">
        <f t="shared" si="15"/>
        <v>115.47</v>
      </c>
      <c r="E120" s="6"/>
      <c r="F120" s="6">
        <f t="shared" si="17"/>
        <v>2771.2799999999997</v>
      </c>
      <c r="G120" s="6">
        <f t="shared" si="17"/>
        <v>9237.6</v>
      </c>
      <c r="H120" s="6">
        <f t="shared" si="17"/>
        <v>9237.6</v>
      </c>
      <c r="I120" s="6">
        <f t="shared" si="17"/>
        <v>20322.72</v>
      </c>
      <c r="J120" s="6">
        <f t="shared" si="17"/>
        <v>18475.2</v>
      </c>
      <c r="K120" s="6">
        <f t="shared" ref="K120:AD120" si="18">$D120*K54</f>
        <v>13856.4</v>
      </c>
      <c r="L120" s="6">
        <f t="shared" si="18"/>
        <v>11085.119999999999</v>
      </c>
      <c r="M120" s="6">
        <f t="shared" si="18"/>
        <v>20322.72</v>
      </c>
      <c r="N120" s="6">
        <f t="shared" si="18"/>
        <v>16627.68</v>
      </c>
      <c r="O120" s="6">
        <f t="shared" si="18"/>
        <v>18937.079999999998</v>
      </c>
      <c r="P120" s="6">
        <f t="shared" si="18"/>
        <v>20322.72</v>
      </c>
      <c r="Q120" s="6">
        <f t="shared" si="18"/>
        <v>0</v>
      </c>
      <c r="R120" s="6">
        <f t="shared" si="18"/>
        <v>0</v>
      </c>
      <c r="S120" s="23">
        <f t="shared" si="18"/>
        <v>0</v>
      </c>
      <c r="T120" s="23">
        <f t="shared" si="18"/>
        <v>0</v>
      </c>
      <c r="U120" s="23">
        <f t="shared" si="18"/>
        <v>0</v>
      </c>
      <c r="V120" s="23">
        <f t="shared" si="18"/>
        <v>0</v>
      </c>
      <c r="W120" s="23">
        <f t="shared" si="18"/>
        <v>0</v>
      </c>
      <c r="X120" s="23">
        <f t="shared" si="18"/>
        <v>0</v>
      </c>
      <c r="Y120" s="23">
        <f t="shared" si="18"/>
        <v>0</v>
      </c>
      <c r="Z120" s="23">
        <f t="shared" si="18"/>
        <v>0</v>
      </c>
      <c r="AA120" s="23">
        <f t="shared" si="18"/>
        <v>0</v>
      </c>
      <c r="AB120" s="23">
        <f t="shared" si="18"/>
        <v>0</v>
      </c>
      <c r="AC120" s="23">
        <f t="shared" si="18"/>
        <v>0</v>
      </c>
      <c r="AD120" s="23">
        <f t="shared" si="18"/>
        <v>0</v>
      </c>
      <c r="AE120" s="266"/>
      <c r="AF120" s="266"/>
      <c r="AG120" s="266"/>
    </row>
    <row r="121" spans="1:33" x14ac:dyDescent="0.25">
      <c r="A121" s="4" t="str">
        <f t="shared" si="15"/>
        <v>Telang, Sudeep</v>
      </c>
      <c r="B121" s="4" t="str">
        <f t="shared" si="15"/>
        <v>TechSur</v>
      </c>
      <c r="C121" s="4" t="str">
        <f t="shared" si="15"/>
        <v>Enterprise Architect</v>
      </c>
      <c r="D121" s="6">
        <f t="shared" si="15"/>
        <v>115.47</v>
      </c>
      <c r="E121" s="6"/>
      <c r="F121" s="6">
        <f t="shared" ref="F121:AD134" si="19">$D121*F55</f>
        <v>2771.2799999999997</v>
      </c>
      <c r="G121" s="6">
        <f t="shared" si="19"/>
        <v>11085.119999999999</v>
      </c>
      <c r="H121" s="6">
        <f t="shared" si="19"/>
        <v>8313.84</v>
      </c>
      <c r="I121" s="6">
        <f t="shared" si="19"/>
        <v>12008.88</v>
      </c>
      <c r="J121" s="6">
        <f t="shared" si="19"/>
        <v>10161.36</v>
      </c>
      <c r="K121" s="6">
        <f t="shared" si="19"/>
        <v>17551.439999999999</v>
      </c>
      <c r="L121" s="6">
        <f t="shared" si="19"/>
        <v>20322.72</v>
      </c>
      <c r="M121" s="6">
        <f t="shared" si="19"/>
        <v>20322.72</v>
      </c>
      <c r="N121" s="6">
        <f t="shared" si="19"/>
        <v>14780.16</v>
      </c>
      <c r="O121" s="6">
        <f t="shared" si="19"/>
        <v>19398.96</v>
      </c>
      <c r="P121" s="6">
        <f t="shared" si="19"/>
        <v>20322.72</v>
      </c>
      <c r="Q121" s="6">
        <f t="shared" si="19"/>
        <v>0</v>
      </c>
      <c r="R121" s="6">
        <f t="shared" si="19"/>
        <v>0</v>
      </c>
      <c r="S121" s="23">
        <f t="shared" si="19"/>
        <v>0</v>
      </c>
      <c r="T121" s="23">
        <f t="shared" si="19"/>
        <v>0</v>
      </c>
      <c r="U121" s="23">
        <f t="shared" si="19"/>
        <v>0</v>
      </c>
      <c r="V121" s="23">
        <f t="shared" si="19"/>
        <v>0</v>
      </c>
      <c r="W121" s="23">
        <f t="shared" si="19"/>
        <v>0</v>
      </c>
      <c r="X121" s="23">
        <f t="shared" si="19"/>
        <v>0</v>
      </c>
      <c r="Y121" s="23">
        <f t="shared" si="19"/>
        <v>0</v>
      </c>
      <c r="Z121" s="23">
        <f t="shared" si="19"/>
        <v>0</v>
      </c>
      <c r="AA121" s="23">
        <f t="shared" si="19"/>
        <v>0</v>
      </c>
      <c r="AB121" s="23">
        <f t="shared" si="19"/>
        <v>0</v>
      </c>
      <c r="AC121" s="23">
        <f t="shared" si="19"/>
        <v>0</v>
      </c>
      <c r="AD121" s="23">
        <f t="shared" si="19"/>
        <v>0</v>
      </c>
      <c r="AE121" s="266"/>
      <c r="AF121" s="266"/>
      <c r="AG121" s="266"/>
    </row>
    <row r="122" spans="1:33" x14ac:dyDescent="0.25">
      <c r="A122" s="4" t="str">
        <f t="shared" si="15"/>
        <v>Welch, Alisa</v>
      </c>
      <c r="B122" s="4" t="str">
        <f t="shared" si="15"/>
        <v>TechSur</v>
      </c>
      <c r="C122" s="4" t="str">
        <f t="shared" si="15"/>
        <v>Business Analyst - Senior</v>
      </c>
      <c r="D122" s="6">
        <f t="shared" si="15"/>
        <v>122.45</v>
      </c>
      <c r="E122" s="6"/>
      <c r="F122" s="6">
        <f t="shared" si="19"/>
        <v>2938.8</v>
      </c>
      <c r="G122" s="6">
        <f t="shared" si="19"/>
        <v>11755.2</v>
      </c>
      <c r="H122" s="6">
        <f t="shared" si="19"/>
        <v>9796</v>
      </c>
      <c r="I122" s="6">
        <f t="shared" si="19"/>
        <v>21551.200000000001</v>
      </c>
      <c r="J122" s="6">
        <f t="shared" si="19"/>
        <v>19592</v>
      </c>
      <c r="K122" s="6">
        <f t="shared" si="19"/>
        <v>18612.400000000001</v>
      </c>
      <c r="L122" s="6">
        <f t="shared" si="19"/>
        <v>21551.200000000001</v>
      </c>
      <c r="M122" s="6">
        <f t="shared" si="19"/>
        <v>21551.200000000001</v>
      </c>
      <c r="N122" s="6">
        <f t="shared" si="19"/>
        <v>15673.6</v>
      </c>
      <c r="O122" s="6">
        <f t="shared" si="19"/>
        <v>20571.600000000002</v>
      </c>
      <c r="P122" s="6">
        <f t="shared" si="19"/>
        <v>17632.8</v>
      </c>
      <c r="Q122" s="6">
        <f t="shared" si="19"/>
        <v>0</v>
      </c>
      <c r="R122" s="6">
        <f t="shared" si="19"/>
        <v>0</v>
      </c>
      <c r="S122" s="23">
        <f t="shared" si="19"/>
        <v>0</v>
      </c>
      <c r="T122" s="23">
        <f t="shared" si="19"/>
        <v>0</v>
      </c>
      <c r="U122" s="23">
        <f t="shared" si="19"/>
        <v>0</v>
      </c>
      <c r="V122" s="23">
        <f t="shared" si="19"/>
        <v>0</v>
      </c>
      <c r="W122" s="23">
        <f t="shared" si="19"/>
        <v>0</v>
      </c>
      <c r="X122" s="23">
        <f t="shared" si="19"/>
        <v>0</v>
      </c>
      <c r="Y122" s="23">
        <f t="shared" si="19"/>
        <v>0</v>
      </c>
      <c r="Z122" s="23">
        <f t="shared" si="19"/>
        <v>0</v>
      </c>
      <c r="AA122" s="23">
        <f t="shared" si="19"/>
        <v>0</v>
      </c>
      <c r="AB122" s="23">
        <f t="shared" si="19"/>
        <v>0</v>
      </c>
      <c r="AC122" s="23">
        <f t="shared" si="19"/>
        <v>0</v>
      </c>
      <c r="AD122" s="23">
        <f t="shared" si="19"/>
        <v>0</v>
      </c>
      <c r="AE122" s="266"/>
      <c r="AF122" s="266"/>
      <c r="AG122" s="266"/>
    </row>
    <row r="123" spans="1:33" x14ac:dyDescent="0.25">
      <c r="A123" s="4" t="str">
        <f t="shared" si="15"/>
        <v>Pedram Farid</v>
      </c>
      <c r="B123" s="4" t="str">
        <f t="shared" si="15"/>
        <v>TechSur</v>
      </c>
      <c r="C123" s="4" t="str">
        <f t="shared" si="15"/>
        <v>Enterprise Architect</v>
      </c>
      <c r="D123" s="6">
        <f t="shared" si="15"/>
        <v>115.47</v>
      </c>
      <c r="E123" s="6"/>
      <c r="F123" s="6">
        <f t="shared" si="19"/>
        <v>2424.87</v>
      </c>
      <c r="G123" s="6">
        <f t="shared" si="19"/>
        <v>11085.119999999999</v>
      </c>
      <c r="H123" s="6">
        <f t="shared" si="19"/>
        <v>923.76</v>
      </c>
      <c r="I123" s="6">
        <f t="shared" si="19"/>
        <v>0</v>
      </c>
      <c r="J123" s="6">
        <f t="shared" si="19"/>
        <v>0</v>
      </c>
      <c r="K123" s="6">
        <f t="shared" si="19"/>
        <v>0</v>
      </c>
      <c r="L123" s="6">
        <f t="shared" si="19"/>
        <v>0</v>
      </c>
      <c r="M123" s="6">
        <f t="shared" si="19"/>
        <v>0</v>
      </c>
      <c r="N123" s="6">
        <f t="shared" si="19"/>
        <v>0</v>
      </c>
      <c r="O123" s="6">
        <f t="shared" si="19"/>
        <v>0</v>
      </c>
      <c r="P123" s="6">
        <f t="shared" si="19"/>
        <v>0</v>
      </c>
      <c r="Q123" s="6">
        <f t="shared" si="19"/>
        <v>0</v>
      </c>
      <c r="R123" s="6">
        <f t="shared" si="19"/>
        <v>0</v>
      </c>
      <c r="S123" s="23">
        <f t="shared" si="19"/>
        <v>0</v>
      </c>
      <c r="T123" s="23">
        <f t="shared" si="19"/>
        <v>0</v>
      </c>
      <c r="U123" s="23">
        <f t="shared" si="19"/>
        <v>0</v>
      </c>
      <c r="V123" s="23">
        <f t="shared" si="19"/>
        <v>0</v>
      </c>
      <c r="W123" s="23">
        <f t="shared" si="19"/>
        <v>0</v>
      </c>
      <c r="X123" s="23">
        <f t="shared" si="19"/>
        <v>0</v>
      </c>
      <c r="Y123" s="23">
        <f t="shared" si="19"/>
        <v>0</v>
      </c>
      <c r="Z123" s="23">
        <f t="shared" si="19"/>
        <v>0</v>
      </c>
      <c r="AA123" s="23">
        <f t="shared" si="19"/>
        <v>0</v>
      </c>
      <c r="AB123" s="23">
        <f t="shared" si="19"/>
        <v>0</v>
      </c>
      <c r="AC123" s="23">
        <f t="shared" si="19"/>
        <v>0</v>
      </c>
      <c r="AD123" s="23">
        <f t="shared" si="19"/>
        <v>0</v>
      </c>
      <c r="AE123" s="266"/>
      <c r="AF123" s="266"/>
      <c r="AG123" s="266"/>
    </row>
    <row r="124" spans="1:33" x14ac:dyDescent="0.25">
      <c r="A124" s="4" t="str">
        <f t="shared" si="15"/>
        <v>Ceenil Kaur</v>
      </c>
      <c r="B124" s="4" t="str">
        <f t="shared" si="15"/>
        <v>TechSur</v>
      </c>
      <c r="C124" s="4" t="str">
        <f t="shared" si="15"/>
        <v>Project Manager</v>
      </c>
      <c r="D124" s="6">
        <f t="shared" si="15"/>
        <v>81.63</v>
      </c>
      <c r="E124" s="6"/>
      <c r="F124" s="6">
        <f t="shared" si="19"/>
        <v>0</v>
      </c>
      <c r="G124" s="6">
        <f t="shared" si="19"/>
        <v>0</v>
      </c>
      <c r="H124" s="6">
        <f t="shared" si="19"/>
        <v>0</v>
      </c>
      <c r="I124" s="6">
        <f t="shared" si="19"/>
        <v>7836.48</v>
      </c>
      <c r="J124" s="6">
        <f t="shared" si="19"/>
        <v>13060.8</v>
      </c>
      <c r="K124" s="6">
        <f t="shared" si="19"/>
        <v>12407.759999999998</v>
      </c>
      <c r="L124" s="6">
        <f t="shared" si="19"/>
        <v>14366.88</v>
      </c>
      <c r="M124" s="6">
        <f t="shared" si="19"/>
        <v>14366.88</v>
      </c>
      <c r="N124" s="6">
        <f t="shared" si="19"/>
        <v>12734.279999999999</v>
      </c>
      <c r="O124" s="6">
        <f t="shared" si="19"/>
        <v>13713.84</v>
      </c>
      <c r="P124" s="6">
        <f t="shared" si="19"/>
        <v>13060.8</v>
      </c>
      <c r="Q124" s="6">
        <f t="shared" si="19"/>
        <v>0</v>
      </c>
      <c r="R124" s="6">
        <f t="shared" si="19"/>
        <v>0</v>
      </c>
      <c r="S124" s="23">
        <f t="shared" si="19"/>
        <v>0</v>
      </c>
      <c r="T124" s="23">
        <f t="shared" si="19"/>
        <v>0</v>
      </c>
      <c r="U124" s="23">
        <f t="shared" si="19"/>
        <v>0</v>
      </c>
      <c r="V124" s="23">
        <f t="shared" si="19"/>
        <v>0</v>
      </c>
      <c r="W124" s="23">
        <f t="shared" si="19"/>
        <v>0</v>
      </c>
      <c r="X124" s="23">
        <f t="shared" si="19"/>
        <v>0</v>
      </c>
      <c r="Y124" s="23">
        <f t="shared" si="19"/>
        <v>0</v>
      </c>
      <c r="Z124" s="23">
        <f t="shared" si="19"/>
        <v>0</v>
      </c>
      <c r="AA124" s="23">
        <f t="shared" si="19"/>
        <v>0</v>
      </c>
      <c r="AB124" s="23">
        <f t="shared" si="19"/>
        <v>0</v>
      </c>
      <c r="AC124" s="23">
        <f t="shared" si="19"/>
        <v>0</v>
      </c>
      <c r="AD124" s="23">
        <f t="shared" si="19"/>
        <v>0</v>
      </c>
      <c r="AE124" s="266"/>
      <c r="AF124" s="266"/>
      <c r="AG124" s="266"/>
    </row>
    <row r="125" spans="1:33" x14ac:dyDescent="0.25">
      <c r="A125" s="19" t="str">
        <f t="shared" ref="A125:D126" si="20">A26</f>
        <v>Carl Mosca</v>
      </c>
      <c r="B125" s="4" t="str">
        <f t="shared" si="20"/>
        <v>TechSur</v>
      </c>
      <c r="C125" s="4" t="str">
        <f t="shared" si="20"/>
        <v>System Integration Engineer</v>
      </c>
      <c r="D125" s="6">
        <f t="shared" si="20"/>
        <v>154.94</v>
      </c>
      <c r="E125" s="6"/>
      <c r="F125" s="6">
        <f t="shared" si="19"/>
        <v>0</v>
      </c>
      <c r="G125" s="6">
        <f t="shared" si="19"/>
        <v>0</v>
      </c>
      <c r="H125" s="6">
        <f t="shared" si="19"/>
        <v>0</v>
      </c>
      <c r="I125" s="6">
        <f t="shared" si="19"/>
        <v>21071.84</v>
      </c>
      <c r="J125" s="6">
        <f t="shared" si="19"/>
        <v>24790.400000000001</v>
      </c>
      <c r="K125" s="6">
        <f t="shared" si="19"/>
        <v>23550.880000000001</v>
      </c>
      <c r="L125" s="6">
        <f t="shared" si="19"/>
        <v>26494.739999999998</v>
      </c>
      <c r="M125" s="6">
        <f t="shared" si="19"/>
        <v>27269.439999999999</v>
      </c>
      <c r="N125" s="6">
        <f t="shared" si="19"/>
        <v>23550.880000000001</v>
      </c>
      <c r="O125" s="6">
        <f t="shared" si="19"/>
        <v>26029.919999999998</v>
      </c>
      <c r="P125" s="6">
        <f t="shared" si="19"/>
        <v>15803.88</v>
      </c>
      <c r="Q125" s="6">
        <f t="shared" si="19"/>
        <v>0</v>
      </c>
      <c r="R125" s="6">
        <f t="shared" si="19"/>
        <v>0</v>
      </c>
      <c r="S125" s="23">
        <f t="shared" si="19"/>
        <v>0</v>
      </c>
      <c r="T125" s="23">
        <f t="shared" si="19"/>
        <v>0</v>
      </c>
      <c r="U125" s="23">
        <f t="shared" si="19"/>
        <v>0</v>
      </c>
      <c r="V125" s="23">
        <f t="shared" si="19"/>
        <v>0</v>
      </c>
      <c r="W125" s="23">
        <f t="shared" si="19"/>
        <v>0</v>
      </c>
      <c r="X125" s="23">
        <f t="shared" si="19"/>
        <v>0</v>
      </c>
      <c r="Y125" s="23">
        <f t="shared" si="19"/>
        <v>0</v>
      </c>
      <c r="Z125" s="23">
        <f t="shared" si="19"/>
        <v>0</v>
      </c>
      <c r="AA125" s="23">
        <f t="shared" si="19"/>
        <v>0</v>
      </c>
      <c r="AB125" s="23">
        <f t="shared" si="19"/>
        <v>0</v>
      </c>
      <c r="AC125" s="23">
        <f t="shared" si="19"/>
        <v>0</v>
      </c>
      <c r="AD125" s="23">
        <f t="shared" si="19"/>
        <v>0</v>
      </c>
      <c r="AE125" s="266"/>
      <c r="AF125" s="266"/>
      <c r="AG125" s="266"/>
    </row>
    <row r="126" spans="1:33" x14ac:dyDescent="0.25">
      <c r="A126" s="19" t="str">
        <f t="shared" si="20"/>
        <v>Mohammad Khan</v>
      </c>
      <c r="B126" s="4">
        <f t="shared" si="20"/>
        <v>0</v>
      </c>
      <c r="C126" s="4" t="str">
        <f t="shared" si="20"/>
        <v>System Integration Engineer</v>
      </c>
      <c r="D126" s="6">
        <f t="shared" si="20"/>
        <v>154.94</v>
      </c>
      <c r="E126" s="6"/>
      <c r="F126" s="6">
        <f t="shared" si="19"/>
        <v>0</v>
      </c>
      <c r="G126" s="6">
        <f t="shared" si="19"/>
        <v>0</v>
      </c>
      <c r="H126" s="6">
        <f t="shared" si="19"/>
        <v>0</v>
      </c>
      <c r="I126" s="6">
        <f t="shared" si="19"/>
        <v>21071.84</v>
      </c>
      <c r="J126" s="6">
        <f t="shared" si="19"/>
        <v>20452.079999999998</v>
      </c>
      <c r="K126" s="6">
        <f t="shared" si="19"/>
        <v>19212.560000000001</v>
      </c>
      <c r="L126" s="6">
        <f t="shared" si="19"/>
        <v>27269.439999999999</v>
      </c>
      <c r="M126" s="6">
        <f t="shared" si="19"/>
        <v>27269.439999999999</v>
      </c>
      <c r="N126" s="6">
        <f t="shared" si="19"/>
        <v>23550.880000000001</v>
      </c>
      <c r="O126" s="6">
        <f t="shared" si="19"/>
        <v>24790.400000000001</v>
      </c>
      <c r="P126" s="6">
        <f t="shared" si="19"/>
        <v>27269.439999999999</v>
      </c>
      <c r="Q126" s="6">
        <f t="shared" si="19"/>
        <v>0</v>
      </c>
      <c r="R126" s="6">
        <f t="shared" si="19"/>
        <v>0</v>
      </c>
      <c r="S126" s="23">
        <f t="shared" si="19"/>
        <v>0</v>
      </c>
      <c r="T126" s="23">
        <f t="shared" si="19"/>
        <v>0</v>
      </c>
      <c r="U126" s="23">
        <f t="shared" si="19"/>
        <v>0</v>
      </c>
      <c r="V126" s="23">
        <f t="shared" si="19"/>
        <v>0</v>
      </c>
      <c r="W126" s="23">
        <f t="shared" si="19"/>
        <v>0</v>
      </c>
      <c r="X126" s="23">
        <f t="shared" si="19"/>
        <v>0</v>
      </c>
      <c r="Y126" s="23">
        <f t="shared" si="19"/>
        <v>0</v>
      </c>
      <c r="Z126" s="23">
        <f t="shared" si="19"/>
        <v>0</v>
      </c>
      <c r="AA126" s="23">
        <f t="shared" si="19"/>
        <v>0</v>
      </c>
      <c r="AB126" s="23">
        <f t="shared" si="19"/>
        <v>0</v>
      </c>
      <c r="AC126" s="23">
        <f t="shared" si="19"/>
        <v>0</v>
      </c>
      <c r="AD126" s="23">
        <f t="shared" si="19"/>
        <v>0</v>
      </c>
      <c r="AE126" s="266"/>
      <c r="AF126" s="266"/>
      <c r="AG126" s="266"/>
    </row>
    <row r="127" spans="1:33" x14ac:dyDescent="0.25">
      <c r="A127" s="4" t="str">
        <f>A61</f>
        <v>Ranga Lakshminarayanan</v>
      </c>
      <c r="B127" s="4">
        <f>B61</f>
        <v>0</v>
      </c>
      <c r="C127" s="4" t="str">
        <f>C61</f>
        <v>Cloud architect</v>
      </c>
      <c r="D127" s="6">
        <f>D61</f>
        <v>155.1</v>
      </c>
      <c r="E127" s="6"/>
      <c r="F127" s="6"/>
      <c r="G127" s="6"/>
      <c r="H127" s="6"/>
      <c r="I127" s="6"/>
      <c r="J127" s="6"/>
      <c r="K127" s="6"/>
      <c r="L127" s="6"/>
      <c r="M127" s="6">
        <f>$D127*M61</f>
        <v>23575.200000000001</v>
      </c>
      <c r="N127" s="6">
        <f>D127*N61</f>
        <v>24816</v>
      </c>
      <c r="O127" s="6">
        <f>D127*O61</f>
        <v>26056.799999999999</v>
      </c>
      <c r="P127" s="6">
        <f>D127*P61</f>
        <v>27297.599999999999</v>
      </c>
      <c r="Q127" s="6">
        <f t="shared" si="19"/>
        <v>0</v>
      </c>
      <c r="R127" s="6">
        <f t="shared" si="19"/>
        <v>0</v>
      </c>
      <c r="S127" s="23">
        <f t="shared" si="19"/>
        <v>0</v>
      </c>
      <c r="T127" s="23">
        <f t="shared" si="19"/>
        <v>0</v>
      </c>
      <c r="U127" s="23">
        <f t="shared" si="19"/>
        <v>0</v>
      </c>
      <c r="V127" s="23">
        <f t="shared" si="19"/>
        <v>0</v>
      </c>
      <c r="W127" s="23">
        <f t="shared" si="19"/>
        <v>0</v>
      </c>
      <c r="X127" s="23">
        <f t="shared" si="19"/>
        <v>0</v>
      </c>
      <c r="Y127" s="23">
        <f t="shared" si="19"/>
        <v>0</v>
      </c>
      <c r="Z127" s="23">
        <f t="shared" si="19"/>
        <v>0</v>
      </c>
      <c r="AA127" s="23">
        <f t="shared" si="19"/>
        <v>0</v>
      </c>
      <c r="AB127" s="23">
        <f t="shared" si="19"/>
        <v>0</v>
      </c>
      <c r="AC127" s="23">
        <f t="shared" si="19"/>
        <v>0</v>
      </c>
      <c r="AD127" s="23">
        <f t="shared" si="19"/>
        <v>0</v>
      </c>
      <c r="AE127" s="266"/>
      <c r="AF127" s="266"/>
      <c r="AG127" s="266"/>
    </row>
    <row r="128" spans="1:33" x14ac:dyDescent="0.25">
      <c r="A128" s="4" t="str">
        <f>A29</f>
        <v>Nagarajan Pattabiraman</v>
      </c>
      <c r="B128" s="4"/>
      <c r="C128" s="4" t="str">
        <f t="shared" ref="C128:D131" si="21">C29</f>
        <v xml:space="preserve">Systems Integration Engineer </v>
      </c>
      <c r="D128" s="6">
        <f t="shared" si="21"/>
        <v>154.94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f t="shared" si="19"/>
        <v>0</v>
      </c>
      <c r="R128" s="6">
        <f t="shared" si="19"/>
        <v>0</v>
      </c>
      <c r="S128" s="23">
        <f t="shared" si="19"/>
        <v>0</v>
      </c>
      <c r="T128" s="23">
        <f t="shared" si="19"/>
        <v>0</v>
      </c>
      <c r="U128" s="23">
        <f t="shared" si="19"/>
        <v>0</v>
      </c>
      <c r="V128" s="23">
        <f t="shared" si="19"/>
        <v>0</v>
      </c>
      <c r="W128" s="23">
        <f t="shared" si="19"/>
        <v>0</v>
      </c>
      <c r="X128" s="23">
        <f t="shared" si="19"/>
        <v>0</v>
      </c>
      <c r="Y128" s="23">
        <f t="shared" si="19"/>
        <v>0</v>
      </c>
      <c r="Z128" s="23">
        <f t="shared" si="19"/>
        <v>0</v>
      </c>
      <c r="AA128" s="23">
        <f t="shared" si="19"/>
        <v>0</v>
      </c>
      <c r="AB128" s="23">
        <f t="shared" si="19"/>
        <v>0</v>
      </c>
      <c r="AC128" s="23">
        <f t="shared" si="19"/>
        <v>0</v>
      </c>
      <c r="AD128" s="23">
        <f t="shared" si="19"/>
        <v>0</v>
      </c>
      <c r="AE128" s="266"/>
      <c r="AF128" s="266"/>
      <c r="AG128" s="266"/>
    </row>
    <row r="129" spans="1:33" x14ac:dyDescent="0.25">
      <c r="A129" s="4" t="str">
        <f>A30</f>
        <v>David Ylizarde</v>
      </c>
      <c r="B129" s="4"/>
      <c r="C129" s="4" t="str">
        <f t="shared" si="21"/>
        <v xml:space="preserve">Systems Integration Engineer </v>
      </c>
      <c r="D129" s="6">
        <f t="shared" si="21"/>
        <v>154.94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f t="shared" si="19"/>
        <v>0</v>
      </c>
      <c r="R129" s="6">
        <f t="shared" si="19"/>
        <v>0</v>
      </c>
      <c r="S129" s="23">
        <f t="shared" si="19"/>
        <v>0</v>
      </c>
      <c r="T129" s="23">
        <f t="shared" si="19"/>
        <v>0</v>
      </c>
      <c r="U129" s="23">
        <f t="shared" si="19"/>
        <v>0</v>
      </c>
      <c r="V129" s="23">
        <f t="shared" si="19"/>
        <v>0</v>
      </c>
      <c r="W129" s="23">
        <f t="shared" si="19"/>
        <v>0</v>
      </c>
      <c r="X129" s="23">
        <f t="shared" si="19"/>
        <v>0</v>
      </c>
      <c r="Y129" s="23">
        <f t="shared" si="19"/>
        <v>0</v>
      </c>
      <c r="Z129" s="23">
        <f t="shared" si="19"/>
        <v>0</v>
      </c>
      <c r="AA129" s="23">
        <f t="shared" si="19"/>
        <v>0</v>
      </c>
      <c r="AB129" s="23">
        <f t="shared" si="19"/>
        <v>0</v>
      </c>
      <c r="AC129" s="23">
        <f t="shared" si="19"/>
        <v>0</v>
      </c>
      <c r="AD129" s="23">
        <f t="shared" si="19"/>
        <v>0</v>
      </c>
      <c r="AE129" s="266"/>
      <c r="AF129" s="266"/>
      <c r="AG129" s="266"/>
    </row>
    <row r="130" spans="1:33" x14ac:dyDescent="0.25">
      <c r="A130" s="4" t="str">
        <f>A31</f>
        <v>John Bauer</v>
      </c>
      <c r="B130" s="4"/>
      <c r="C130" s="4" t="str">
        <f t="shared" si="21"/>
        <v xml:space="preserve">Systems Integration Engineer </v>
      </c>
      <c r="D130" s="6">
        <f t="shared" si="21"/>
        <v>154.94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f t="shared" si="19"/>
        <v>0</v>
      </c>
      <c r="R130" s="6">
        <f t="shared" si="19"/>
        <v>0</v>
      </c>
      <c r="S130" s="23">
        <f t="shared" si="19"/>
        <v>0</v>
      </c>
      <c r="T130" s="23">
        <f t="shared" si="19"/>
        <v>0</v>
      </c>
      <c r="U130" s="23">
        <f t="shared" si="19"/>
        <v>0</v>
      </c>
      <c r="V130" s="23">
        <f t="shared" si="19"/>
        <v>0</v>
      </c>
      <c r="W130" s="23">
        <f t="shared" si="19"/>
        <v>0</v>
      </c>
      <c r="X130" s="23">
        <f t="shared" si="19"/>
        <v>0</v>
      </c>
      <c r="Y130" s="23">
        <f t="shared" si="19"/>
        <v>0</v>
      </c>
      <c r="Z130" s="23">
        <f t="shared" si="19"/>
        <v>0</v>
      </c>
      <c r="AA130" s="23">
        <f t="shared" si="19"/>
        <v>0</v>
      </c>
      <c r="AB130" s="23">
        <f t="shared" si="19"/>
        <v>0</v>
      </c>
      <c r="AC130" s="23">
        <f t="shared" si="19"/>
        <v>0</v>
      </c>
      <c r="AD130" s="23">
        <f t="shared" si="19"/>
        <v>0</v>
      </c>
      <c r="AE130" s="266"/>
      <c r="AF130" s="266"/>
      <c r="AG130" s="266"/>
    </row>
    <row r="131" spans="1:33" x14ac:dyDescent="0.25">
      <c r="A131" s="4" t="str">
        <f>A32</f>
        <v>John Castro</v>
      </c>
      <c r="B131" s="4"/>
      <c r="C131" s="4" t="str">
        <f t="shared" si="21"/>
        <v xml:space="preserve">Systems Integration Engineer </v>
      </c>
      <c r="D131" s="6">
        <f t="shared" si="21"/>
        <v>154.94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f t="shared" si="19"/>
        <v>0</v>
      </c>
      <c r="R131" s="6">
        <f t="shared" si="19"/>
        <v>0</v>
      </c>
      <c r="S131" s="23">
        <f t="shared" si="19"/>
        <v>0</v>
      </c>
      <c r="T131" s="23">
        <f t="shared" si="19"/>
        <v>0</v>
      </c>
      <c r="U131" s="23">
        <f t="shared" si="19"/>
        <v>0</v>
      </c>
      <c r="V131" s="23">
        <f t="shared" si="19"/>
        <v>0</v>
      </c>
      <c r="W131" s="23">
        <f t="shared" si="19"/>
        <v>0</v>
      </c>
      <c r="X131" s="23">
        <f t="shared" si="19"/>
        <v>0</v>
      </c>
      <c r="Y131" s="23">
        <f t="shared" si="19"/>
        <v>0</v>
      </c>
      <c r="Z131" s="23">
        <f t="shared" si="19"/>
        <v>0</v>
      </c>
      <c r="AA131" s="23">
        <f t="shared" si="19"/>
        <v>0</v>
      </c>
      <c r="AB131" s="23">
        <f t="shared" si="19"/>
        <v>0</v>
      </c>
      <c r="AC131" s="23">
        <f t="shared" si="19"/>
        <v>0</v>
      </c>
      <c r="AD131" s="23">
        <f t="shared" si="19"/>
        <v>0</v>
      </c>
      <c r="AE131" s="266"/>
      <c r="AF131" s="266"/>
      <c r="AG131" s="266"/>
    </row>
    <row r="132" spans="1:33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f t="shared" si="19"/>
        <v>0</v>
      </c>
      <c r="R132" s="6">
        <f t="shared" si="19"/>
        <v>0</v>
      </c>
      <c r="S132" s="23">
        <f t="shared" si="19"/>
        <v>0</v>
      </c>
      <c r="T132" s="23">
        <f t="shared" si="19"/>
        <v>0</v>
      </c>
      <c r="U132" s="23">
        <f t="shared" si="19"/>
        <v>0</v>
      </c>
      <c r="V132" s="23">
        <f t="shared" si="19"/>
        <v>0</v>
      </c>
      <c r="W132" s="23">
        <f t="shared" si="19"/>
        <v>0</v>
      </c>
      <c r="X132" s="23">
        <f t="shared" si="19"/>
        <v>0</v>
      </c>
      <c r="Y132" s="23">
        <f t="shared" si="19"/>
        <v>0</v>
      </c>
      <c r="Z132" s="23">
        <f t="shared" si="19"/>
        <v>0</v>
      </c>
      <c r="AA132" s="23">
        <f t="shared" si="19"/>
        <v>0</v>
      </c>
      <c r="AB132" s="23">
        <f t="shared" si="19"/>
        <v>0</v>
      </c>
      <c r="AC132" s="23">
        <f t="shared" si="19"/>
        <v>0</v>
      </c>
      <c r="AD132" s="23">
        <f t="shared" si="19"/>
        <v>0</v>
      </c>
      <c r="AE132" s="266"/>
      <c r="AF132" s="266"/>
      <c r="AG132" s="266"/>
    </row>
    <row r="133" spans="1:33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f t="shared" si="19"/>
        <v>0</v>
      </c>
      <c r="R133" s="6">
        <f t="shared" si="19"/>
        <v>0</v>
      </c>
      <c r="S133" s="23">
        <f t="shared" si="19"/>
        <v>0</v>
      </c>
      <c r="T133" s="23">
        <f t="shared" si="19"/>
        <v>0</v>
      </c>
      <c r="U133" s="23">
        <f t="shared" si="19"/>
        <v>0</v>
      </c>
      <c r="V133" s="23">
        <f t="shared" si="19"/>
        <v>0</v>
      </c>
      <c r="W133" s="23">
        <f t="shared" si="19"/>
        <v>0</v>
      </c>
      <c r="X133" s="23">
        <f t="shared" si="19"/>
        <v>0</v>
      </c>
      <c r="Y133" s="23">
        <f t="shared" si="19"/>
        <v>0</v>
      </c>
      <c r="Z133" s="23">
        <f t="shared" si="19"/>
        <v>0</v>
      </c>
      <c r="AA133" s="23">
        <f t="shared" si="19"/>
        <v>0</v>
      </c>
      <c r="AB133" s="23">
        <f t="shared" si="19"/>
        <v>0</v>
      </c>
      <c r="AC133" s="23">
        <f t="shared" si="19"/>
        <v>0</v>
      </c>
      <c r="AD133" s="23">
        <f t="shared" si="19"/>
        <v>0</v>
      </c>
      <c r="AE133" s="266"/>
      <c r="AF133" s="266"/>
      <c r="AG133" s="266"/>
    </row>
    <row r="134" spans="1:33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f t="shared" si="19"/>
        <v>0</v>
      </c>
      <c r="R134" s="6">
        <f t="shared" si="19"/>
        <v>0</v>
      </c>
      <c r="S134" s="23">
        <f t="shared" si="19"/>
        <v>0</v>
      </c>
      <c r="T134" s="23">
        <f t="shared" si="19"/>
        <v>0</v>
      </c>
      <c r="U134" s="23">
        <f t="shared" si="19"/>
        <v>0</v>
      </c>
      <c r="V134" s="23">
        <f t="shared" si="19"/>
        <v>0</v>
      </c>
      <c r="W134" s="23">
        <f t="shared" si="19"/>
        <v>0</v>
      </c>
      <c r="X134" s="23">
        <f t="shared" ref="X134:AD134" si="22">$D134*X68</f>
        <v>0</v>
      </c>
      <c r="Y134" s="23">
        <f t="shared" si="22"/>
        <v>0</v>
      </c>
      <c r="Z134" s="23">
        <f t="shared" si="22"/>
        <v>0</v>
      </c>
      <c r="AA134" s="23">
        <f t="shared" si="22"/>
        <v>0</v>
      </c>
      <c r="AB134" s="23">
        <f t="shared" si="22"/>
        <v>0</v>
      </c>
      <c r="AC134" s="23">
        <f t="shared" si="22"/>
        <v>0</v>
      </c>
      <c r="AD134" s="23">
        <f t="shared" si="22"/>
        <v>0</v>
      </c>
      <c r="AE134" s="266"/>
      <c r="AF134" s="266"/>
      <c r="AG134" s="266"/>
    </row>
    <row r="135" spans="1:33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f t="shared" ref="Q135:AD136" si="23">$D135*Q69</f>
        <v>0</v>
      </c>
      <c r="R135" s="6">
        <f t="shared" si="23"/>
        <v>0</v>
      </c>
      <c r="S135" s="23">
        <f t="shared" si="23"/>
        <v>0</v>
      </c>
      <c r="T135" s="23">
        <f t="shared" si="23"/>
        <v>0</v>
      </c>
      <c r="U135" s="23">
        <f t="shared" si="23"/>
        <v>0</v>
      </c>
      <c r="V135" s="23">
        <f t="shared" si="23"/>
        <v>0</v>
      </c>
      <c r="W135" s="23">
        <f t="shared" si="23"/>
        <v>0</v>
      </c>
      <c r="X135" s="23">
        <f t="shared" si="23"/>
        <v>0</v>
      </c>
      <c r="Y135" s="23">
        <f t="shared" si="23"/>
        <v>0</v>
      </c>
      <c r="Z135" s="23">
        <f t="shared" si="23"/>
        <v>0</v>
      </c>
      <c r="AA135" s="23">
        <f t="shared" si="23"/>
        <v>0</v>
      </c>
      <c r="AB135" s="23">
        <f t="shared" si="23"/>
        <v>0</v>
      </c>
      <c r="AC135" s="23">
        <f t="shared" si="23"/>
        <v>0</v>
      </c>
      <c r="AD135" s="23">
        <f t="shared" si="23"/>
        <v>0</v>
      </c>
      <c r="AE135" s="266"/>
      <c r="AF135" s="266"/>
      <c r="AG135" s="266"/>
    </row>
    <row r="136" spans="1:33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f t="shared" si="23"/>
        <v>0</v>
      </c>
      <c r="R136" s="6">
        <f t="shared" si="23"/>
        <v>0</v>
      </c>
      <c r="S136" s="23">
        <f t="shared" si="23"/>
        <v>0</v>
      </c>
      <c r="T136" s="23">
        <f t="shared" si="23"/>
        <v>0</v>
      </c>
      <c r="U136" s="23">
        <f t="shared" si="23"/>
        <v>0</v>
      </c>
      <c r="V136" s="23">
        <f t="shared" si="23"/>
        <v>0</v>
      </c>
      <c r="W136" s="23">
        <f t="shared" si="23"/>
        <v>0</v>
      </c>
      <c r="X136" s="23">
        <f t="shared" si="23"/>
        <v>0</v>
      </c>
      <c r="Y136" s="23">
        <f t="shared" si="23"/>
        <v>0</v>
      </c>
      <c r="Z136" s="23">
        <f t="shared" si="23"/>
        <v>0</v>
      </c>
      <c r="AA136" s="23">
        <f t="shared" si="23"/>
        <v>0</v>
      </c>
      <c r="AB136" s="23">
        <f t="shared" si="23"/>
        <v>0</v>
      </c>
      <c r="AC136" s="23">
        <f t="shared" si="23"/>
        <v>0</v>
      </c>
      <c r="AD136" s="23">
        <f t="shared" si="23"/>
        <v>0</v>
      </c>
      <c r="AE136" s="266"/>
      <c r="AF136" s="266"/>
      <c r="AG136" s="266"/>
    </row>
    <row r="137" spans="1:33" x14ac:dyDescent="0.25">
      <c r="D137" s="7"/>
      <c r="E137" s="7"/>
      <c r="F137" s="7">
        <f t="shared" ref="F137:AG137" si="24">SUM(F109:F136)</f>
        <v>35457.350000000006</v>
      </c>
      <c r="G137" s="7">
        <f t="shared" si="24"/>
        <v>158878.39999999999</v>
      </c>
      <c r="H137" s="7">
        <f t="shared" si="24"/>
        <v>117440</v>
      </c>
      <c r="I137" s="7">
        <f t="shared" si="24"/>
        <v>283303.44000000006</v>
      </c>
      <c r="J137" s="7">
        <f t="shared" si="24"/>
        <v>256108.15999999997</v>
      </c>
      <c r="K137" s="7">
        <f t="shared" si="24"/>
        <v>261211.84000000003</v>
      </c>
      <c r="L137" s="7">
        <f t="shared" si="24"/>
        <v>298656.34000000003</v>
      </c>
      <c r="M137" s="7">
        <f>SUM(M109:M136)</f>
        <v>308035.20000000001</v>
      </c>
      <c r="N137" s="7">
        <f t="shared" si="24"/>
        <v>271149.48</v>
      </c>
      <c r="O137" s="7">
        <f t="shared" si="24"/>
        <v>294670.68</v>
      </c>
      <c r="P137" s="7">
        <f t="shared" si="24"/>
        <v>290109.47999999992</v>
      </c>
      <c r="Q137" s="7">
        <f t="shared" si="24"/>
        <v>0</v>
      </c>
      <c r="R137" s="7">
        <f t="shared" si="24"/>
        <v>0</v>
      </c>
      <c r="S137" s="7">
        <f t="shared" si="24"/>
        <v>0</v>
      </c>
      <c r="T137" s="7">
        <f t="shared" si="24"/>
        <v>0</v>
      </c>
      <c r="U137" s="7">
        <f t="shared" si="24"/>
        <v>0</v>
      </c>
      <c r="V137" s="7">
        <f t="shared" si="24"/>
        <v>0</v>
      </c>
      <c r="W137" s="7">
        <f t="shared" si="24"/>
        <v>0</v>
      </c>
      <c r="X137" s="7">
        <f t="shared" si="24"/>
        <v>0</v>
      </c>
      <c r="Y137" s="7">
        <f t="shared" si="24"/>
        <v>0</v>
      </c>
      <c r="Z137" s="7">
        <f t="shared" si="24"/>
        <v>0</v>
      </c>
      <c r="AA137" s="7">
        <f t="shared" si="24"/>
        <v>0</v>
      </c>
      <c r="AB137" s="7">
        <f t="shared" si="24"/>
        <v>0</v>
      </c>
      <c r="AC137" s="7">
        <f t="shared" si="24"/>
        <v>0</v>
      </c>
      <c r="AD137" s="7">
        <f t="shared" si="24"/>
        <v>0</v>
      </c>
      <c r="AE137" s="7">
        <f t="shared" si="24"/>
        <v>0</v>
      </c>
      <c r="AF137" s="7">
        <f t="shared" si="24"/>
        <v>0</v>
      </c>
      <c r="AG137" s="7">
        <f t="shared" si="24"/>
        <v>0</v>
      </c>
    </row>
    <row r="138" spans="1:33" x14ac:dyDescent="0.25">
      <c r="I138" s="25"/>
      <c r="L138" s="7"/>
      <c r="O138" s="25"/>
      <c r="Q138" s="25"/>
      <c r="R138" s="25"/>
      <c r="S138" s="25"/>
      <c r="T138" s="25"/>
      <c r="U138" s="25"/>
    </row>
    <row r="139" spans="1:33" x14ac:dyDescent="0.25">
      <c r="I139" s="25"/>
      <c r="O139" s="25"/>
      <c r="Q139" s="25"/>
      <c r="R139" s="25"/>
      <c r="S139" s="25"/>
      <c r="T139" s="25"/>
      <c r="U139" s="25"/>
    </row>
    <row r="141" spans="1:33" x14ac:dyDescent="0.25">
      <c r="A141" s="31" t="s">
        <v>186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spans="1:33" x14ac:dyDescent="0.25">
      <c r="A142" s="9"/>
      <c r="F142" s="628">
        <v>2025</v>
      </c>
      <c r="G142" s="628"/>
      <c r="H142" s="628"/>
      <c r="I142" s="628"/>
      <c r="J142" s="629">
        <v>2026</v>
      </c>
      <c r="K142" s="630"/>
      <c r="L142" s="630"/>
      <c r="M142" s="630"/>
      <c r="N142" s="630"/>
      <c r="O142" s="630"/>
      <c r="P142" s="630"/>
      <c r="Q142" s="630"/>
      <c r="R142" s="630"/>
      <c r="S142" s="630"/>
      <c r="T142" s="630"/>
      <c r="U142" s="631"/>
      <c r="V142" s="629">
        <v>2027</v>
      </c>
      <c r="W142" s="630"/>
      <c r="X142" s="630"/>
      <c r="Y142" s="630"/>
      <c r="Z142" s="630"/>
      <c r="AA142" s="630"/>
      <c r="AB142" s="630"/>
      <c r="AC142" s="630"/>
      <c r="AD142" s="630"/>
      <c r="AE142" s="630"/>
      <c r="AF142" s="630"/>
      <c r="AG142" s="631"/>
    </row>
    <row r="143" spans="1:33" x14ac:dyDescent="0.25">
      <c r="C143" s="126" t="s">
        <v>105</v>
      </c>
      <c r="D143" s="126" t="s">
        <v>106</v>
      </c>
      <c r="E143" s="126"/>
      <c r="F143" s="460">
        <v>9</v>
      </c>
      <c r="G143" s="460">
        <v>10</v>
      </c>
      <c r="H143" s="460">
        <v>11</v>
      </c>
      <c r="I143" s="460">
        <v>12</v>
      </c>
      <c r="J143" s="460">
        <v>1</v>
      </c>
      <c r="K143" s="460">
        <v>2</v>
      </c>
      <c r="L143" s="460">
        <v>3</v>
      </c>
      <c r="M143" s="460">
        <v>4</v>
      </c>
      <c r="N143" s="460">
        <v>5</v>
      </c>
      <c r="O143" s="460">
        <v>6</v>
      </c>
      <c r="P143" s="460">
        <v>7</v>
      </c>
      <c r="Q143" s="460">
        <v>8</v>
      </c>
      <c r="R143" s="12">
        <v>9</v>
      </c>
      <c r="S143" s="463">
        <v>10</v>
      </c>
      <c r="T143" s="463">
        <v>11</v>
      </c>
      <c r="U143" s="463">
        <v>12</v>
      </c>
      <c r="V143" s="464">
        <v>1</v>
      </c>
      <c r="W143" s="464">
        <v>2</v>
      </c>
      <c r="X143" s="464">
        <v>3</v>
      </c>
      <c r="Y143" s="464">
        <v>4</v>
      </c>
      <c r="Z143" s="464">
        <v>5</v>
      </c>
      <c r="AA143" s="464">
        <v>6</v>
      </c>
      <c r="AB143" s="464">
        <v>7</v>
      </c>
      <c r="AC143" s="464">
        <v>8</v>
      </c>
      <c r="AD143" s="463">
        <v>9</v>
      </c>
      <c r="AE143" s="465">
        <v>10</v>
      </c>
      <c r="AF143" s="465">
        <v>11</v>
      </c>
      <c r="AG143" s="465">
        <v>12</v>
      </c>
    </row>
    <row r="144" spans="1:33" x14ac:dyDescent="0.25">
      <c r="C144" s="125" t="s">
        <v>187</v>
      </c>
      <c r="D144" s="461">
        <v>45936</v>
      </c>
      <c r="E144" s="120"/>
      <c r="F144" s="120">
        <v>35457.35</v>
      </c>
      <c r="G144" s="120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4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266"/>
      <c r="AF144" s="266"/>
      <c r="AG144" s="266"/>
    </row>
    <row r="145" spans="3:35" x14ac:dyDescent="0.25">
      <c r="C145" s="125" t="s">
        <v>188</v>
      </c>
      <c r="D145" s="461">
        <v>45967</v>
      </c>
      <c r="E145" s="120"/>
      <c r="F145" s="125"/>
      <c r="G145" s="120">
        <v>158878.39999999999</v>
      </c>
      <c r="H145" s="120"/>
      <c r="I145" s="125"/>
      <c r="J145" s="125"/>
      <c r="K145" s="125"/>
      <c r="L145" s="125"/>
      <c r="M145" s="125"/>
      <c r="N145" s="125"/>
      <c r="O145" s="125"/>
      <c r="P145" s="125"/>
      <c r="Q145" s="125"/>
      <c r="R145" s="4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266"/>
      <c r="AF145" s="266"/>
      <c r="AG145" s="266"/>
    </row>
    <row r="146" spans="3:35" x14ac:dyDescent="0.25">
      <c r="C146" s="125" t="s">
        <v>189</v>
      </c>
      <c r="D146" s="461">
        <v>45999</v>
      </c>
      <c r="E146" s="120"/>
      <c r="F146" s="125"/>
      <c r="G146" s="125"/>
      <c r="H146" s="120">
        <v>117440</v>
      </c>
      <c r="I146" s="120"/>
      <c r="J146" s="133"/>
      <c r="K146" s="133"/>
      <c r="L146" s="133"/>
      <c r="M146" s="133"/>
      <c r="N146" s="133"/>
      <c r="O146" s="133"/>
      <c r="P146" s="133"/>
      <c r="Q146" s="4"/>
      <c r="R146" s="4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266"/>
      <c r="AF146" s="266"/>
      <c r="AG146" s="266"/>
    </row>
    <row r="147" spans="3:35" x14ac:dyDescent="0.25">
      <c r="C147" s="125" t="s">
        <v>190</v>
      </c>
      <c r="D147" s="461">
        <v>46028</v>
      </c>
      <c r="E147" s="120"/>
      <c r="F147" s="125"/>
      <c r="G147" s="125"/>
      <c r="H147" s="125"/>
      <c r="I147" s="120">
        <v>283303.44</v>
      </c>
      <c r="J147" s="136"/>
      <c r="K147" s="133"/>
      <c r="L147" s="133"/>
      <c r="M147" s="133"/>
      <c r="N147" s="133"/>
      <c r="O147" s="133"/>
      <c r="P147" s="133"/>
      <c r="Q147" s="4"/>
      <c r="R147" s="4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266"/>
      <c r="AF147" s="266"/>
      <c r="AG147" s="266"/>
    </row>
    <row r="148" spans="3:35" x14ac:dyDescent="0.25">
      <c r="C148" s="125" t="s">
        <v>191</v>
      </c>
      <c r="D148" s="461">
        <v>46059</v>
      </c>
      <c r="E148" s="120"/>
      <c r="F148" s="125"/>
      <c r="G148" s="125"/>
      <c r="H148" s="125"/>
      <c r="I148" s="125"/>
      <c r="J148" s="120">
        <v>256108.16</v>
      </c>
      <c r="K148" s="120"/>
      <c r="L148" s="133"/>
      <c r="M148" s="133"/>
      <c r="N148" s="133"/>
      <c r="O148" s="133"/>
      <c r="P148" s="133"/>
      <c r="Q148" s="4"/>
      <c r="R148" s="4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266"/>
      <c r="AF148" s="266"/>
      <c r="AG148" s="266"/>
    </row>
    <row r="149" spans="3:35" x14ac:dyDescent="0.25">
      <c r="C149" s="125" t="s">
        <v>192</v>
      </c>
      <c r="D149" s="461">
        <v>46086</v>
      </c>
      <c r="E149" s="120"/>
      <c r="F149" s="125"/>
      <c r="G149" s="125"/>
      <c r="H149" s="125"/>
      <c r="I149" s="125"/>
      <c r="J149" s="125"/>
      <c r="K149" s="120">
        <v>261211.84</v>
      </c>
      <c r="L149" s="136"/>
      <c r="M149" s="133"/>
      <c r="N149" s="133"/>
      <c r="O149" s="133"/>
      <c r="P149" s="133"/>
      <c r="Q149" s="4"/>
      <c r="R149" s="4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266"/>
      <c r="AF149" s="266"/>
      <c r="AG149" s="266"/>
    </row>
    <row r="150" spans="3:35" x14ac:dyDescent="0.25">
      <c r="C150" s="561" t="s">
        <v>193</v>
      </c>
      <c r="D150" s="1">
        <v>46116</v>
      </c>
      <c r="L150">
        <v>298656.34000000003</v>
      </c>
      <c r="M150" s="136"/>
      <c r="N150" s="133"/>
      <c r="O150" s="133"/>
      <c r="P150" s="133"/>
      <c r="Q150" s="4"/>
      <c r="R150" s="4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266"/>
      <c r="AF150" s="266"/>
      <c r="AG150" s="266"/>
    </row>
    <row r="151" spans="3:35" x14ac:dyDescent="0.25">
      <c r="C151" s="339" t="s">
        <v>194</v>
      </c>
      <c r="D151" s="481">
        <v>46146</v>
      </c>
      <c r="E151" s="482"/>
      <c r="F151" s="133"/>
      <c r="G151" s="133"/>
      <c r="H151" s="133"/>
      <c r="I151" s="133"/>
      <c r="J151" s="133"/>
      <c r="K151" s="136"/>
      <c r="L151" s="133"/>
      <c r="M151" s="340">
        <f>M137</f>
        <v>308035.20000000001</v>
      </c>
      <c r="N151" s="136"/>
      <c r="O151" s="133"/>
      <c r="P151" s="133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266"/>
      <c r="AF151" s="266"/>
      <c r="AG151" s="266"/>
    </row>
    <row r="152" spans="3:35" x14ac:dyDescent="0.25">
      <c r="C152" s="4" t="s">
        <v>195</v>
      </c>
      <c r="D152" s="26">
        <v>46176</v>
      </c>
      <c r="E152" s="489"/>
      <c r="F152" s="4"/>
      <c r="G152" s="4"/>
      <c r="H152" s="4"/>
      <c r="I152" s="4"/>
      <c r="J152" s="4"/>
      <c r="K152" s="6"/>
      <c r="L152" s="4"/>
      <c r="M152" s="4"/>
      <c r="N152" s="6">
        <v>271149.48</v>
      </c>
      <c r="O152" s="136"/>
      <c r="P152" s="133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266"/>
      <c r="AF152" s="266"/>
      <c r="AG152" s="266"/>
    </row>
    <row r="153" spans="3:35" x14ac:dyDescent="0.25">
      <c r="C153" s="4" t="s">
        <v>196</v>
      </c>
      <c r="D153" s="26">
        <v>46209</v>
      </c>
      <c r="E153" s="489"/>
      <c r="F153" s="4"/>
      <c r="G153" s="4"/>
      <c r="H153" s="4"/>
      <c r="I153" s="4"/>
      <c r="J153" s="4"/>
      <c r="K153" s="6"/>
      <c r="L153" s="4"/>
      <c r="M153" s="4"/>
      <c r="N153" s="4"/>
      <c r="O153" s="6">
        <v>294670.68</v>
      </c>
      <c r="P153" s="136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266"/>
      <c r="AF153" s="266"/>
      <c r="AG153" s="266"/>
    </row>
    <row r="154" spans="3:35" x14ac:dyDescent="0.25">
      <c r="C154" s="507" t="s">
        <v>197</v>
      </c>
      <c r="D154" s="481">
        <v>46238</v>
      </c>
      <c r="E154" s="489"/>
      <c r="F154" s="133"/>
      <c r="G154" s="133"/>
      <c r="H154" s="133"/>
      <c r="I154" s="133"/>
      <c r="J154" s="133"/>
      <c r="K154" s="136"/>
      <c r="L154" s="133"/>
      <c r="M154" s="133"/>
      <c r="N154" s="133"/>
      <c r="O154" s="339"/>
      <c r="P154" s="6">
        <v>290109.48</v>
      </c>
      <c r="Q154" s="6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266"/>
      <c r="AF154" s="266"/>
      <c r="AG154" s="266"/>
    </row>
    <row r="155" spans="3:35" s="364" customFormat="1" x14ac:dyDescent="0.25">
      <c r="C155" s="125"/>
      <c r="D155" s="461"/>
      <c r="E155" s="489"/>
      <c r="F155" s="125"/>
      <c r="G155" s="125"/>
      <c r="H155" s="125"/>
      <c r="I155" s="125"/>
      <c r="J155" s="125"/>
      <c r="K155" s="120"/>
      <c r="L155" s="125"/>
      <c r="M155" s="125"/>
      <c r="N155" s="125"/>
      <c r="O155" s="125"/>
      <c r="P155" s="125"/>
      <c r="Q155" s="120"/>
      <c r="R155" s="120"/>
      <c r="S155" s="357"/>
      <c r="T155" s="357"/>
      <c r="U155" s="357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10"/>
      <c r="AF155" s="510"/>
      <c r="AG155" s="510"/>
    </row>
    <row r="156" spans="3:35" x14ac:dyDescent="0.25">
      <c r="C156" s="133"/>
      <c r="D156" s="462"/>
      <c r="E156" s="462"/>
      <c r="F156" s="133"/>
      <c r="G156" s="133"/>
      <c r="H156" s="133"/>
      <c r="I156" s="133"/>
      <c r="J156" s="133"/>
      <c r="K156" s="136"/>
      <c r="L156" s="133"/>
      <c r="M156" s="133"/>
      <c r="N156" s="133"/>
      <c r="O156" s="133"/>
      <c r="P156" s="133"/>
      <c r="Q156" s="6"/>
      <c r="R156" s="6"/>
      <c r="S156" s="23"/>
      <c r="T156" s="23"/>
      <c r="U156" s="23"/>
      <c r="V156" s="13"/>
      <c r="W156" s="13"/>
      <c r="X156" s="13"/>
      <c r="Y156" s="13"/>
      <c r="Z156" s="13"/>
      <c r="AA156" s="13"/>
      <c r="AB156" s="13"/>
      <c r="AC156" s="13"/>
      <c r="AD156" s="13"/>
      <c r="AE156" s="266"/>
      <c r="AF156" s="266"/>
      <c r="AG156" s="266"/>
    </row>
    <row r="157" spans="3:35" x14ac:dyDescent="0.25">
      <c r="C157" s="133"/>
      <c r="D157" s="462"/>
      <c r="E157" s="462"/>
      <c r="F157" s="133"/>
      <c r="G157" s="133"/>
      <c r="H157" s="133"/>
      <c r="I157" s="133"/>
      <c r="J157" s="133"/>
      <c r="K157" s="136"/>
      <c r="L157" s="133"/>
      <c r="M157" s="133"/>
      <c r="N157" s="133"/>
      <c r="O157" s="133"/>
      <c r="P157" s="133"/>
      <c r="Q157" s="6"/>
      <c r="R157" s="6"/>
      <c r="S157" s="23"/>
      <c r="T157" s="23"/>
      <c r="U157" s="23"/>
      <c r="V157" s="13"/>
      <c r="W157" s="13"/>
      <c r="X157" s="13"/>
      <c r="Y157" s="13"/>
      <c r="Z157" s="13"/>
      <c r="AA157" s="13"/>
      <c r="AB157" s="13"/>
      <c r="AC157" s="13"/>
      <c r="AD157" s="13"/>
      <c r="AE157" s="266"/>
      <c r="AF157" s="266"/>
      <c r="AG157" s="266"/>
    </row>
    <row r="158" spans="3:35" x14ac:dyDescent="0.25">
      <c r="C158" s="133"/>
      <c r="D158" s="462"/>
      <c r="E158" s="462"/>
      <c r="F158" s="133"/>
      <c r="G158" s="133"/>
      <c r="H158" s="133"/>
      <c r="I158" s="133"/>
      <c r="J158" s="133"/>
      <c r="K158" s="136"/>
      <c r="L158" s="133"/>
      <c r="M158" s="133"/>
      <c r="N158" s="133"/>
      <c r="O158" s="133"/>
      <c r="P158" s="133"/>
      <c r="Q158" s="4"/>
      <c r="R158" s="6"/>
      <c r="S158" s="23"/>
      <c r="T158" s="23"/>
      <c r="U158" s="23"/>
      <c r="V158" s="13"/>
      <c r="W158" s="13"/>
      <c r="X158" s="13"/>
      <c r="Y158" s="13"/>
      <c r="Z158" s="13"/>
      <c r="AA158" s="13"/>
      <c r="AB158" s="13"/>
      <c r="AC158" s="13"/>
      <c r="AD158" s="13"/>
      <c r="AE158" s="266"/>
      <c r="AF158" s="266"/>
      <c r="AG158" s="266"/>
    </row>
    <row r="159" spans="3:35" s="364" customFormat="1" x14ac:dyDescent="0.25">
      <c r="D159" s="365" t="s">
        <v>39</v>
      </c>
      <c r="E159" s="365"/>
      <c r="F159" s="366">
        <f t="shared" ref="F159:AG159" si="25">SUM(F144:F158)</f>
        <v>35457.35</v>
      </c>
      <c r="G159" s="366">
        <f t="shared" si="25"/>
        <v>158878.39999999999</v>
      </c>
      <c r="H159" s="366">
        <f t="shared" si="25"/>
        <v>117440</v>
      </c>
      <c r="I159" s="366">
        <f t="shared" si="25"/>
        <v>283303.44</v>
      </c>
      <c r="J159" s="366">
        <f t="shared" si="25"/>
        <v>256108.16</v>
      </c>
      <c r="K159" s="366">
        <f t="shared" si="25"/>
        <v>261211.84</v>
      </c>
      <c r="L159" s="366">
        <f t="shared" si="25"/>
        <v>298656.34000000003</v>
      </c>
      <c r="M159" s="366">
        <f t="shared" si="25"/>
        <v>308035.20000000001</v>
      </c>
      <c r="N159" s="366">
        <f t="shared" si="25"/>
        <v>271149.48</v>
      </c>
      <c r="O159" s="366">
        <f>O153</f>
        <v>294670.68</v>
      </c>
      <c r="P159" s="366">
        <f t="shared" si="25"/>
        <v>290109.48</v>
      </c>
      <c r="Q159" s="366">
        <f t="shared" si="25"/>
        <v>0</v>
      </c>
      <c r="R159" s="366">
        <f t="shared" si="25"/>
        <v>0</v>
      </c>
      <c r="S159" s="366">
        <f t="shared" si="25"/>
        <v>0</v>
      </c>
      <c r="T159" s="366">
        <f t="shared" si="25"/>
        <v>0</v>
      </c>
      <c r="U159" s="366">
        <f t="shared" si="25"/>
        <v>0</v>
      </c>
      <c r="V159" s="366">
        <f t="shared" si="25"/>
        <v>0</v>
      </c>
      <c r="W159" s="366">
        <f t="shared" si="25"/>
        <v>0</v>
      </c>
      <c r="X159" s="366">
        <f t="shared" si="25"/>
        <v>0</v>
      </c>
      <c r="Y159" s="366">
        <f t="shared" si="25"/>
        <v>0</v>
      </c>
      <c r="Z159" s="366">
        <f t="shared" si="25"/>
        <v>0</v>
      </c>
      <c r="AA159" s="366">
        <f t="shared" si="25"/>
        <v>0</v>
      </c>
      <c r="AB159" s="366">
        <f t="shared" si="25"/>
        <v>0</v>
      </c>
      <c r="AC159" s="366">
        <f t="shared" si="25"/>
        <v>0</v>
      </c>
      <c r="AD159" s="366">
        <f t="shared" si="25"/>
        <v>0</v>
      </c>
      <c r="AE159" s="366">
        <f t="shared" si="25"/>
        <v>0</v>
      </c>
      <c r="AF159" s="366">
        <f t="shared" si="25"/>
        <v>0</v>
      </c>
      <c r="AG159" s="366">
        <f t="shared" si="25"/>
        <v>0</v>
      </c>
      <c r="AI159" s="170">
        <f>SUM(F159:AH159)</f>
        <v>2575020.37</v>
      </c>
    </row>
    <row r="160" spans="3:35" x14ac:dyDescent="0.25"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</row>
    <row r="161" spans="3:19" x14ac:dyDescent="0.25"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</row>
    <row r="162" spans="3:19" x14ac:dyDescent="0.25"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</row>
    <row r="163" spans="3:19" x14ac:dyDescent="0.25">
      <c r="E163" s="9"/>
      <c r="F163" s="491">
        <v>45536</v>
      </c>
      <c r="G163" s="491">
        <v>45566</v>
      </c>
      <c r="H163" s="491">
        <v>45597</v>
      </c>
      <c r="I163" s="491">
        <v>45627</v>
      </c>
      <c r="J163" s="491">
        <v>45682</v>
      </c>
      <c r="K163" s="491">
        <v>45713</v>
      </c>
      <c r="L163" s="491">
        <v>45741</v>
      </c>
      <c r="M163" s="491">
        <v>45772</v>
      </c>
      <c r="N163" s="491">
        <v>45802</v>
      </c>
      <c r="O163" s="491">
        <v>45833</v>
      </c>
      <c r="P163" s="496">
        <v>45863</v>
      </c>
      <c r="Q163" s="496">
        <v>45894</v>
      </c>
      <c r="R163" s="496">
        <v>45925</v>
      </c>
    </row>
    <row r="164" spans="3:19" x14ac:dyDescent="0.25">
      <c r="E164" s="9" t="s">
        <v>27</v>
      </c>
      <c r="F164" s="25">
        <f>F104</f>
        <v>57123.200000000004</v>
      </c>
      <c r="G164" s="25">
        <f t="shared" ref="G164:R164" si="26">F164+G104</f>
        <v>342739.20000000007</v>
      </c>
      <c r="H164" s="25">
        <f t="shared" si="26"/>
        <v>615294.40000000014</v>
      </c>
      <c r="I164" s="25">
        <f t="shared" si="26"/>
        <v>900910.40000000014</v>
      </c>
      <c r="J164" s="25">
        <f t="shared" si="26"/>
        <v>1186526.4000000001</v>
      </c>
      <c r="K164" s="25">
        <f t="shared" si="26"/>
        <v>1472142.4000000001</v>
      </c>
      <c r="L164" s="25">
        <f t="shared" si="26"/>
        <v>1757758.4000000001</v>
      </c>
      <c r="M164" s="25">
        <f t="shared" si="26"/>
        <v>2071936.0000000002</v>
      </c>
      <c r="N164" s="25">
        <f t="shared" si="26"/>
        <v>2400394.4000000004</v>
      </c>
      <c r="O164" s="25">
        <f t="shared" si="26"/>
        <v>2671729.6000000006</v>
      </c>
      <c r="P164" s="497">
        <f t="shared" si="26"/>
        <v>3000188.0000000005</v>
      </c>
      <c r="Q164" s="497">
        <f t="shared" si="26"/>
        <v>3314365.6000000006</v>
      </c>
      <c r="R164" s="497">
        <f t="shared" si="26"/>
        <v>3571420.0000000005</v>
      </c>
    </row>
    <row r="165" spans="3:19" x14ac:dyDescent="0.25">
      <c r="E165" s="9" t="s">
        <v>132</v>
      </c>
      <c r="F165" s="25">
        <f>F159</f>
        <v>35457.35</v>
      </c>
      <c r="G165" s="25">
        <f t="shared" ref="G165:P165" si="27">F165+G159</f>
        <v>194335.75</v>
      </c>
      <c r="H165" s="25">
        <f t="shared" si="27"/>
        <v>311775.75</v>
      </c>
      <c r="I165" s="25">
        <f t="shared" si="27"/>
        <v>595079.18999999994</v>
      </c>
      <c r="J165" s="25">
        <f t="shared" si="27"/>
        <v>851187.35</v>
      </c>
      <c r="K165" s="25">
        <f t="shared" si="27"/>
        <v>1112399.19</v>
      </c>
      <c r="L165" s="25">
        <f t="shared" si="27"/>
        <v>1411055.53</v>
      </c>
      <c r="M165" s="25">
        <f t="shared" si="27"/>
        <v>1719090.73</v>
      </c>
      <c r="N165" s="25">
        <f t="shared" si="27"/>
        <v>1990240.21</v>
      </c>
      <c r="O165" s="25">
        <f>N165+O159</f>
        <v>2284910.89</v>
      </c>
      <c r="P165" s="25">
        <f t="shared" si="27"/>
        <v>2575020.37</v>
      </c>
      <c r="Q165" s="497"/>
      <c r="R165" s="497"/>
    </row>
    <row r="166" spans="3:19" x14ac:dyDescent="0.25">
      <c r="E166" s="9" t="s">
        <v>133</v>
      </c>
      <c r="F166" s="25">
        <f>$B$4</f>
        <v>3225811.68</v>
      </c>
      <c r="G166" s="25">
        <f t="shared" ref="G166:R166" si="28">$B$4</f>
        <v>3225811.68</v>
      </c>
      <c r="H166" s="25">
        <f t="shared" si="28"/>
        <v>3225811.68</v>
      </c>
      <c r="I166" s="25">
        <f t="shared" si="28"/>
        <v>3225811.68</v>
      </c>
      <c r="J166" s="25">
        <f t="shared" si="28"/>
        <v>3225811.68</v>
      </c>
      <c r="K166" s="25">
        <f t="shared" si="28"/>
        <v>3225811.68</v>
      </c>
      <c r="L166" s="25">
        <f t="shared" si="28"/>
        <v>3225811.68</v>
      </c>
      <c r="M166" s="25">
        <f t="shared" si="28"/>
        <v>3225811.68</v>
      </c>
      <c r="N166" s="25">
        <f t="shared" si="28"/>
        <v>3225811.68</v>
      </c>
      <c r="O166" s="25">
        <f t="shared" si="28"/>
        <v>3225811.68</v>
      </c>
      <c r="P166" s="497">
        <f t="shared" si="28"/>
        <v>3225811.68</v>
      </c>
      <c r="Q166" s="497">
        <f t="shared" si="28"/>
        <v>3225811.68</v>
      </c>
      <c r="R166" s="497">
        <f t="shared" si="28"/>
        <v>3225811.68</v>
      </c>
    </row>
    <row r="167" spans="3:19" x14ac:dyDescent="0.25">
      <c r="E167" s="9" t="s">
        <v>198</v>
      </c>
      <c r="F167" s="25">
        <f t="shared" ref="F167:R167" si="29">F164-F165</f>
        <v>21665.850000000006</v>
      </c>
      <c r="G167" s="25">
        <f t="shared" si="29"/>
        <v>148403.45000000007</v>
      </c>
      <c r="H167" s="25">
        <f t="shared" si="29"/>
        <v>303518.65000000014</v>
      </c>
      <c r="I167" s="25">
        <f t="shared" si="29"/>
        <v>305831.2100000002</v>
      </c>
      <c r="J167" s="25">
        <f t="shared" si="29"/>
        <v>335339.05000000016</v>
      </c>
      <c r="K167" s="25">
        <f t="shared" si="29"/>
        <v>359743.2100000002</v>
      </c>
      <c r="L167" s="25">
        <f t="shared" si="29"/>
        <v>346702.87000000011</v>
      </c>
      <c r="M167" s="25">
        <f t="shared" si="29"/>
        <v>352845.27000000025</v>
      </c>
      <c r="N167" s="25">
        <f t="shared" si="29"/>
        <v>410154.19000000041</v>
      </c>
      <c r="O167" s="25">
        <f t="shared" si="29"/>
        <v>386818.71000000043</v>
      </c>
      <c r="P167" s="497">
        <f t="shared" si="29"/>
        <v>425167.63000000035</v>
      </c>
      <c r="Q167" s="497">
        <f t="shared" si="29"/>
        <v>3314365.6000000006</v>
      </c>
      <c r="R167" s="497">
        <f t="shared" si="29"/>
        <v>3571420.0000000005</v>
      </c>
    </row>
    <row r="168" spans="3:19" x14ac:dyDescent="0.25">
      <c r="E168" s="9" t="s">
        <v>199</v>
      </c>
      <c r="F168" s="492">
        <f t="shared" ref="F168:R168" si="30">F165/F164</f>
        <v>0.62071715170018482</v>
      </c>
      <c r="G168" s="492">
        <f t="shared" si="30"/>
        <v>0.56700765479991777</v>
      </c>
      <c r="H168" s="492">
        <f t="shared" si="30"/>
        <v>0.50670987741802942</v>
      </c>
      <c r="I168" s="492">
        <f t="shared" si="30"/>
        <v>0.66053093626180792</v>
      </c>
      <c r="J168" s="492">
        <f t="shared" si="30"/>
        <v>0.71737750630748698</v>
      </c>
      <c r="K168" s="492">
        <f t="shared" si="30"/>
        <v>0.75563287220040654</v>
      </c>
      <c r="L168" s="492">
        <f t="shared" si="30"/>
        <v>0.80275851903196704</v>
      </c>
      <c r="M168" s="492">
        <f t="shared" si="30"/>
        <v>0.82970262112343229</v>
      </c>
      <c r="N168" s="492">
        <f t="shared" si="30"/>
        <v>0.82913050038776948</v>
      </c>
      <c r="O168" s="492">
        <f t="shared" si="30"/>
        <v>0.85521786710750958</v>
      </c>
      <c r="P168" s="498">
        <f t="shared" si="30"/>
        <v>0.85828633738952353</v>
      </c>
      <c r="Q168" s="498">
        <f t="shared" si="30"/>
        <v>0</v>
      </c>
      <c r="R168" s="498">
        <f t="shared" si="30"/>
        <v>0</v>
      </c>
      <c r="S168" s="492"/>
    </row>
    <row r="172" spans="3:19" x14ac:dyDescent="0.25">
      <c r="E172" s="25"/>
    </row>
    <row r="173" spans="3:19" x14ac:dyDescent="0.25">
      <c r="E173" s="25"/>
    </row>
  </sheetData>
  <sortState xmlns:xlrd2="http://schemas.microsoft.com/office/spreadsheetml/2017/richdata2" ref="A10:D26">
    <sortCondition ref="A10:A26"/>
  </sortState>
  <mergeCells count="15">
    <mergeCell ref="F7:I7"/>
    <mergeCell ref="J7:U7"/>
    <mergeCell ref="V7:AG7"/>
    <mergeCell ref="F41:I41"/>
    <mergeCell ref="J41:U41"/>
    <mergeCell ref="V41:AG41"/>
    <mergeCell ref="F142:I142"/>
    <mergeCell ref="J142:U142"/>
    <mergeCell ref="V142:AG142"/>
    <mergeCell ref="F74:I74"/>
    <mergeCell ref="J74:U74"/>
    <mergeCell ref="V74:AG74"/>
    <mergeCell ref="F107:I107"/>
    <mergeCell ref="J107:U107"/>
    <mergeCell ref="V107:AG10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21EA-E987-462E-BD96-53F95C03B357}">
  <dimension ref="A2:AY173"/>
  <sheetViews>
    <sheetView workbookViewId="0">
      <pane xSplit="1" topLeftCell="B1" activePane="topRight" state="frozen"/>
      <selection pane="topRight" activeCell="A18" sqref="A18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3.28515625" bestFit="1" customWidth="1"/>
    <col min="5" max="5" width="12.7109375" bestFit="1" customWidth="1"/>
    <col min="6" max="6" width="13.7109375" customWidth="1"/>
    <col min="7" max="7" width="12.85546875" customWidth="1"/>
    <col min="8" max="8" width="12" bestFit="1" customWidth="1"/>
    <col min="9" max="9" width="12.28515625" bestFit="1" customWidth="1"/>
    <col min="10" max="10" width="12" bestFit="1" customWidth="1"/>
    <col min="11" max="11" width="13.28515625" bestFit="1" customWidth="1"/>
    <col min="12" max="17" width="12.28515625" bestFit="1" customWidth="1"/>
    <col min="18" max="25" width="12.28515625" customWidth="1"/>
    <col min="50" max="50" width="8.85546875" customWidth="1"/>
    <col min="51" max="51" width="20.42578125" customWidth="1"/>
  </cols>
  <sheetData>
    <row r="2" spans="1:49" x14ac:dyDescent="0.25">
      <c r="A2" s="9" t="s">
        <v>81</v>
      </c>
      <c r="B2" t="s">
        <v>200</v>
      </c>
    </row>
    <row r="3" spans="1:49" x14ac:dyDescent="0.25">
      <c r="A3" s="9" t="s">
        <v>83</v>
      </c>
      <c r="B3" t="s">
        <v>201</v>
      </c>
    </row>
    <row r="4" spans="1:49" x14ac:dyDescent="0.25">
      <c r="A4" s="9" t="s">
        <v>85</v>
      </c>
      <c r="B4" s="508">
        <v>1941638.4</v>
      </c>
      <c r="C4" t="s">
        <v>77</v>
      </c>
    </row>
    <row r="5" spans="1:49" x14ac:dyDescent="0.25">
      <c r="A5" s="9" t="s">
        <v>202</v>
      </c>
      <c r="B5" s="25">
        <v>1941638.4</v>
      </c>
    </row>
    <row r="6" spans="1:49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A7" s="9"/>
      <c r="B7" s="9"/>
      <c r="C7" s="9"/>
      <c r="D7" s="466" t="s">
        <v>33</v>
      </c>
      <c r="E7" s="39">
        <v>20</v>
      </c>
      <c r="F7" s="39">
        <v>22</v>
      </c>
      <c r="G7" s="39">
        <v>22</v>
      </c>
      <c r="H7" s="39">
        <v>20</v>
      </c>
      <c r="I7" s="39">
        <v>23</v>
      </c>
      <c r="J7" s="39">
        <v>19</v>
      </c>
      <c r="K7" s="39">
        <v>21</v>
      </c>
      <c r="L7" s="39">
        <v>21</v>
      </c>
      <c r="M7" s="39">
        <v>20</v>
      </c>
      <c r="N7" s="39">
        <v>22</v>
      </c>
      <c r="O7" s="39">
        <v>20</v>
      </c>
      <c r="P7" s="39">
        <v>21</v>
      </c>
      <c r="Q7" s="39">
        <v>20</v>
      </c>
      <c r="R7" s="39">
        <v>22</v>
      </c>
      <c r="S7" s="39">
        <v>22</v>
      </c>
      <c r="T7" s="39">
        <v>20</v>
      </c>
      <c r="U7" s="39">
        <v>23</v>
      </c>
      <c r="V7" s="39">
        <v>19</v>
      </c>
      <c r="W7" s="39">
        <v>21</v>
      </c>
      <c r="X7" s="39">
        <v>21</v>
      </c>
      <c r="Y7" s="39">
        <v>20</v>
      </c>
      <c r="Z7" s="39">
        <v>22</v>
      </c>
      <c r="AA7" s="39">
        <v>20</v>
      </c>
      <c r="AB7" s="39">
        <v>21</v>
      </c>
      <c r="AC7" s="39">
        <v>20</v>
      </c>
      <c r="AD7" s="39">
        <v>22</v>
      </c>
      <c r="AE7" s="39">
        <v>22</v>
      </c>
      <c r="AF7" s="39">
        <v>20</v>
      </c>
      <c r="AG7" s="39">
        <v>23</v>
      </c>
      <c r="AH7" s="39">
        <v>19</v>
      </c>
      <c r="AI7" s="39">
        <v>21</v>
      </c>
      <c r="AJ7" s="39">
        <v>21</v>
      </c>
      <c r="AK7" s="39">
        <v>20</v>
      </c>
      <c r="AL7" s="39">
        <v>22</v>
      </c>
      <c r="AM7" s="39">
        <v>20</v>
      </c>
      <c r="AN7" s="39">
        <v>21</v>
      </c>
      <c r="AO7" s="39">
        <v>20</v>
      </c>
      <c r="AP7" s="39">
        <v>22</v>
      </c>
      <c r="AQ7" s="39">
        <v>22</v>
      </c>
      <c r="AR7" s="39">
        <v>20</v>
      </c>
      <c r="AS7" s="39">
        <v>23</v>
      </c>
      <c r="AT7" s="39">
        <v>19</v>
      </c>
      <c r="AU7" s="39">
        <v>21</v>
      </c>
      <c r="AV7" s="39">
        <v>21</v>
      </c>
      <c r="AW7" s="39">
        <v>20</v>
      </c>
    </row>
    <row r="8" spans="1:49" x14ac:dyDescent="0.25">
      <c r="A8" s="9"/>
      <c r="B8" s="9"/>
      <c r="C8" s="9"/>
      <c r="D8" s="9"/>
      <c r="E8" s="625">
        <v>2026</v>
      </c>
      <c r="F8" s="626"/>
      <c r="G8" s="626"/>
      <c r="H8" s="626"/>
      <c r="I8" s="626"/>
      <c r="J8" s="626"/>
      <c r="K8" s="626"/>
      <c r="L8" s="626"/>
      <c r="M8" s="627"/>
      <c r="N8" s="625">
        <v>2027</v>
      </c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7"/>
      <c r="Z8" s="625">
        <v>2028</v>
      </c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7"/>
      <c r="AL8" s="625">
        <v>2029</v>
      </c>
      <c r="AM8" s="626"/>
      <c r="AN8" s="626"/>
      <c r="AO8" s="626"/>
      <c r="AP8" s="626"/>
      <c r="AQ8" s="626"/>
      <c r="AR8" s="626"/>
      <c r="AS8" s="626"/>
      <c r="AT8" s="626"/>
      <c r="AU8" s="626"/>
      <c r="AV8" s="626"/>
      <c r="AW8" s="627"/>
    </row>
    <row r="9" spans="1:49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>
        <v>4</v>
      </c>
      <c r="F9" s="12">
        <v>5</v>
      </c>
      <c r="G9" s="12">
        <v>6</v>
      </c>
      <c r="H9" s="12">
        <v>7</v>
      </c>
      <c r="I9" s="11">
        <v>8</v>
      </c>
      <c r="J9" s="11">
        <v>9</v>
      </c>
      <c r="K9" s="11">
        <v>10</v>
      </c>
      <c r="L9" s="11">
        <v>11</v>
      </c>
      <c r="M9" s="11">
        <v>12</v>
      </c>
      <c r="N9" s="11">
        <v>1</v>
      </c>
      <c r="O9" s="11">
        <v>2</v>
      </c>
      <c r="P9" s="11">
        <v>3</v>
      </c>
      <c r="Q9" s="11">
        <v>4</v>
      </c>
      <c r="R9" s="14">
        <v>5</v>
      </c>
      <c r="S9" s="14">
        <v>6</v>
      </c>
      <c r="T9" s="14">
        <v>7</v>
      </c>
      <c r="U9" s="14">
        <v>8</v>
      </c>
      <c r="V9" s="14">
        <v>9</v>
      </c>
      <c r="W9" s="14">
        <v>10</v>
      </c>
      <c r="X9" s="14">
        <v>11</v>
      </c>
      <c r="Y9" s="14">
        <v>12</v>
      </c>
      <c r="Z9" s="14">
        <v>1</v>
      </c>
      <c r="AA9" s="14">
        <v>2</v>
      </c>
      <c r="AB9" s="14">
        <v>3</v>
      </c>
      <c r="AC9" s="14">
        <v>4</v>
      </c>
      <c r="AD9" s="14">
        <v>5</v>
      </c>
      <c r="AE9" s="14">
        <v>6</v>
      </c>
      <c r="AF9" s="14">
        <v>7</v>
      </c>
      <c r="AG9" s="14">
        <v>8</v>
      </c>
      <c r="AH9" s="14">
        <v>9</v>
      </c>
      <c r="AI9" s="14">
        <v>10</v>
      </c>
      <c r="AJ9" s="14">
        <v>11</v>
      </c>
      <c r="AK9" s="14">
        <v>12</v>
      </c>
      <c r="AL9" s="14">
        <v>1</v>
      </c>
      <c r="AM9" s="14">
        <v>2</v>
      </c>
      <c r="AN9" s="14">
        <v>3</v>
      </c>
      <c r="AO9" s="14">
        <v>4</v>
      </c>
      <c r="AP9" s="432">
        <v>5</v>
      </c>
      <c r="AQ9" s="265">
        <v>6</v>
      </c>
      <c r="AR9" s="265">
        <v>7</v>
      </c>
      <c r="AS9" s="265">
        <v>8</v>
      </c>
      <c r="AT9" s="265">
        <v>9</v>
      </c>
      <c r="AU9" s="265">
        <v>10</v>
      </c>
      <c r="AV9" s="265">
        <v>11</v>
      </c>
      <c r="AW9" s="265">
        <v>12</v>
      </c>
    </row>
    <row r="10" spans="1:49" x14ac:dyDescent="0.25">
      <c r="A10" s="4" t="s">
        <v>203</v>
      </c>
      <c r="B10" s="4" t="s">
        <v>97</v>
      </c>
      <c r="C10" s="66" t="s">
        <v>204</v>
      </c>
      <c r="D10" s="4">
        <v>154.94</v>
      </c>
      <c r="E10" s="4">
        <v>120</v>
      </c>
      <c r="F10" s="4">
        <v>159.6</v>
      </c>
      <c r="G10" s="4">
        <f>(G$7-1)*8</f>
        <v>168</v>
      </c>
      <c r="H10" s="4">
        <f t="shared" ref="H10:P15" si="0">(H$7-1)*8</f>
        <v>152</v>
      </c>
      <c r="I10" s="4">
        <f t="shared" si="0"/>
        <v>176</v>
      </c>
      <c r="J10" s="4">
        <f t="shared" si="0"/>
        <v>144</v>
      </c>
      <c r="K10" s="4">
        <f t="shared" si="0"/>
        <v>160</v>
      </c>
      <c r="L10" s="4">
        <f t="shared" si="0"/>
        <v>160</v>
      </c>
      <c r="M10" s="4">
        <f t="shared" si="0"/>
        <v>152</v>
      </c>
      <c r="N10" s="4">
        <f t="shared" si="0"/>
        <v>168</v>
      </c>
      <c r="O10" s="4">
        <f t="shared" si="0"/>
        <v>152</v>
      </c>
      <c r="P10" s="4">
        <f t="shared" si="0"/>
        <v>160</v>
      </c>
      <c r="Q10" s="4">
        <v>64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266"/>
      <c r="AQ10" s="266"/>
      <c r="AR10" s="266"/>
      <c r="AS10" s="266"/>
      <c r="AT10" s="266"/>
      <c r="AU10" s="266"/>
      <c r="AV10" s="266"/>
      <c r="AW10" s="266"/>
    </row>
    <row r="11" spans="1:49" x14ac:dyDescent="0.25">
      <c r="A11" s="4" t="s">
        <v>205</v>
      </c>
      <c r="B11" s="4" t="s">
        <v>97</v>
      </c>
      <c r="C11" s="66" t="s">
        <v>204</v>
      </c>
      <c r="D11" s="4">
        <v>154.94</v>
      </c>
      <c r="E11" s="4">
        <v>120</v>
      </c>
      <c r="F11" s="4">
        <v>159.6</v>
      </c>
      <c r="G11" s="4">
        <f t="shared" ref="G11:G15" si="1">(G$7-1)*8</f>
        <v>168</v>
      </c>
      <c r="H11" s="4">
        <f t="shared" si="0"/>
        <v>152</v>
      </c>
      <c r="I11" s="4">
        <f t="shared" si="0"/>
        <v>176</v>
      </c>
      <c r="J11" s="4">
        <f t="shared" si="0"/>
        <v>144</v>
      </c>
      <c r="K11" s="4">
        <f t="shared" si="0"/>
        <v>160</v>
      </c>
      <c r="L11" s="4">
        <f t="shared" si="0"/>
        <v>160</v>
      </c>
      <c r="M11" s="4">
        <f t="shared" si="0"/>
        <v>152</v>
      </c>
      <c r="N11" s="4">
        <f t="shared" si="0"/>
        <v>168</v>
      </c>
      <c r="O11" s="4">
        <f t="shared" si="0"/>
        <v>152</v>
      </c>
      <c r="P11" s="4">
        <f t="shared" si="0"/>
        <v>160</v>
      </c>
      <c r="Q11" s="4">
        <v>64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266"/>
      <c r="AQ11" s="266"/>
      <c r="AR11" s="266"/>
      <c r="AS11" s="266"/>
      <c r="AT11" s="266"/>
      <c r="AU11" s="266"/>
      <c r="AV11" s="266"/>
      <c r="AW11" s="266"/>
    </row>
    <row r="12" spans="1:49" x14ac:dyDescent="0.25">
      <c r="A12" s="4" t="s">
        <v>206</v>
      </c>
      <c r="B12" s="4" t="s">
        <v>97</v>
      </c>
      <c r="C12" s="66" t="s">
        <v>204</v>
      </c>
      <c r="D12" s="4">
        <v>154.94</v>
      </c>
      <c r="E12" s="4">
        <v>120</v>
      </c>
      <c r="F12" s="4">
        <v>159.6</v>
      </c>
      <c r="G12" s="4">
        <f t="shared" si="1"/>
        <v>168</v>
      </c>
      <c r="H12" s="4">
        <f t="shared" si="0"/>
        <v>152</v>
      </c>
      <c r="I12" s="4">
        <f t="shared" si="0"/>
        <v>176</v>
      </c>
      <c r="J12" s="4">
        <f t="shared" si="0"/>
        <v>144</v>
      </c>
      <c r="K12" s="4">
        <f t="shared" si="0"/>
        <v>160</v>
      </c>
      <c r="L12" s="4">
        <f t="shared" si="0"/>
        <v>160</v>
      </c>
      <c r="M12" s="4">
        <f t="shared" si="0"/>
        <v>152</v>
      </c>
      <c r="N12" s="4">
        <f t="shared" si="0"/>
        <v>168</v>
      </c>
      <c r="O12" s="4">
        <f t="shared" si="0"/>
        <v>152</v>
      </c>
      <c r="P12" s="4">
        <f t="shared" si="0"/>
        <v>160</v>
      </c>
      <c r="Q12" s="4">
        <v>64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266"/>
      <c r="AQ12" s="266"/>
      <c r="AR12" s="266"/>
      <c r="AS12" s="266"/>
      <c r="AT12" s="266"/>
      <c r="AU12" s="266"/>
      <c r="AV12" s="266"/>
      <c r="AW12" s="266"/>
    </row>
    <row r="13" spans="1:49" x14ac:dyDescent="0.25">
      <c r="A13" t="s">
        <v>207</v>
      </c>
      <c r="B13" s="4" t="s">
        <v>97</v>
      </c>
      <c r="C13" s="66" t="s">
        <v>204</v>
      </c>
      <c r="D13" s="4">
        <v>154.94</v>
      </c>
      <c r="E13" s="4">
        <v>120</v>
      </c>
      <c r="F13" s="4">
        <v>159.6</v>
      </c>
      <c r="G13" s="4">
        <f t="shared" si="1"/>
        <v>168</v>
      </c>
      <c r="H13" s="4">
        <f t="shared" si="0"/>
        <v>152</v>
      </c>
      <c r="I13" s="4">
        <f t="shared" si="0"/>
        <v>176</v>
      </c>
      <c r="J13" s="4">
        <f t="shared" si="0"/>
        <v>144</v>
      </c>
      <c r="K13" s="4">
        <f t="shared" si="0"/>
        <v>160</v>
      </c>
      <c r="L13" s="4">
        <f t="shared" si="0"/>
        <v>160</v>
      </c>
      <c r="M13" s="4">
        <f t="shared" si="0"/>
        <v>152</v>
      </c>
      <c r="N13" s="4">
        <f t="shared" si="0"/>
        <v>168</v>
      </c>
      <c r="O13" s="4">
        <f t="shared" si="0"/>
        <v>152</v>
      </c>
      <c r="P13" s="4">
        <f t="shared" si="0"/>
        <v>160</v>
      </c>
      <c r="Q13" s="4">
        <v>64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266"/>
      <c r="AQ13" s="266"/>
      <c r="AR13" s="266"/>
      <c r="AS13" s="266"/>
      <c r="AT13" s="266"/>
      <c r="AU13" s="266"/>
      <c r="AV13" s="266"/>
      <c r="AW13" s="266"/>
    </row>
    <row r="14" spans="1:49" x14ac:dyDescent="0.25">
      <c r="A14" s="4" t="s">
        <v>208</v>
      </c>
      <c r="B14" s="4" t="s">
        <v>97</v>
      </c>
      <c r="C14" s="66" t="s">
        <v>204</v>
      </c>
      <c r="D14" s="4">
        <v>154.94</v>
      </c>
      <c r="E14" s="4">
        <v>120</v>
      </c>
      <c r="F14" s="4">
        <v>159.6</v>
      </c>
      <c r="G14" s="4">
        <f t="shared" si="1"/>
        <v>168</v>
      </c>
      <c r="H14" s="4">
        <f t="shared" si="0"/>
        <v>152</v>
      </c>
      <c r="I14" s="4">
        <f t="shared" si="0"/>
        <v>176</v>
      </c>
      <c r="J14" s="4">
        <f t="shared" si="0"/>
        <v>144</v>
      </c>
      <c r="K14" s="4">
        <f t="shared" si="0"/>
        <v>160</v>
      </c>
      <c r="L14" s="4">
        <f t="shared" si="0"/>
        <v>160</v>
      </c>
      <c r="M14" s="4">
        <f t="shared" si="0"/>
        <v>152</v>
      </c>
      <c r="N14" s="4">
        <f t="shared" si="0"/>
        <v>168</v>
      </c>
      <c r="O14" s="4">
        <f t="shared" si="0"/>
        <v>152</v>
      </c>
      <c r="P14" s="4">
        <f t="shared" si="0"/>
        <v>160</v>
      </c>
      <c r="Q14" s="4">
        <v>64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266"/>
      <c r="AQ14" s="266"/>
      <c r="AR14" s="266"/>
      <c r="AS14" s="266"/>
      <c r="AT14" s="266"/>
      <c r="AU14" s="266"/>
      <c r="AV14" s="266"/>
      <c r="AW14" s="266"/>
    </row>
    <row r="15" spans="1:49" x14ac:dyDescent="0.25">
      <c r="A15" s="4" t="s">
        <v>209</v>
      </c>
      <c r="B15" s="4" t="s">
        <v>97</v>
      </c>
      <c r="C15" s="4" t="s">
        <v>153</v>
      </c>
      <c r="D15" s="4">
        <v>81.63</v>
      </c>
      <c r="E15" s="4">
        <v>120</v>
      </c>
      <c r="F15" s="4">
        <v>159.6</v>
      </c>
      <c r="G15" s="4">
        <f t="shared" si="1"/>
        <v>168</v>
      </c>
      <c r="H15" s="4">
        <f t="shared" si="0"/>
        <v>152</v>
      </c>
      <c r="I15" s="4">
        <f t="shared" si="0"/>
        <v>176</v>
      </c>
      <c r="J15" s="4">
        <f t="shared" si="0"/>
        <v>144</v>
      </c>
      <c r="K15" s="4">
        <f t="shared" si="0"/>
        <v>160</v>
      </c>
      <c r="L15" s="4">
        <f t="shared" si="0"/>
        <v>160</v>
      </c>
      <c r="M15" s="4">
        <f t="shared" si="0"/>
        <v>152</v>
      </c>
      <c r="N15" s="4">
        <f t="shared" si="0"/>
        <v>168</v>
      </c>
      <c r="O15" s="4">
        <f t="shared" si="0"/>
        <v>152</v>
      </c>
      <c r="P15" s="4">
        <f t="shared" si="0"/>
        <v>160</v>
      </c>
      <c r="Q15" s="4">
        <v>64</v>
      </c>
      <c r="AP15" s="266"/>
      <c r="AQ15" s="266"/>
      <c r="AR15" s="266"/>
      <c r="AS15" s="266"/>
      <c r="AT15" s="266"/>
      <c r="AU15" s="266"/>
      <c r="AV15" s="266"/>
      <c r="AW15" s="266"/>
    </row>
    <row r="16" spans="1:49" x14ac:dyDescent="0.25">
      <c r="A16" s="4"/>
      <c r="B16" s="4"/>
      <c r="C16" s="6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266"/>
      <c r="AQ16" s="266"/>
      <c r="AR16" s="266"/>
      <c r="AS16" s="266"/>
      <c r="AT16" s="266"/>
      <c r="AU16" s="266"/>
      <c r="AV16" s="266"/>
      <c r="AW16" s="266"/>
    </row>
    <row r="17" spans="1:49" x14ac:dyDescent="0.25">
      <c r="A17" s="4"/>
      <c r="B17" s="4"/>
      <c r="C17" s="6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266"/>
      <c r="AQ17" s="266"/>
      <c r="AR17" s="266"/>
      <c r="AS17" s="266"/>
      <c r="AT17" s="266"/>
      <c r="AU17" s="266"/>
      <c r="AV17" s="266"/>
      <c r="AW17" s="266"/>
    </row>
    <row r="18" spans="1:49" x14ac:dyDescent="0.25">
      <c r="A18" s="4"/>
      <c r="B18" s="4"/>
      <c r="C18" s="6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266"/>
      <c r="AQ18" s="266"/>
      <c r="AR18" s="266"/>
      <c r="AS18" s="266"/>
      <c r="AT18" s="266"/>
      <c r="AU18" s="266"/>
      <c r="AV18" s="266"/>
      <c r="AW18" s="266"/>
    </row>
    <row r="19" spans="1:49" x14ac:dyDescent="0.25">
      <c r="A19" s="4"/>
      <c r="B19" s="4"/>
      <c r="C19" s="6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266"/>
      <c r="AQ19" s="266"/>
      <c r="AR19" s="266"/>
      <c r="AS19" s="266"/>
      <c r="AT19" s="266"/>
      <c r="AU19" s="266"/>
      <c r="AV19" s="266"/>
      <c r="AW19" s="266"/>
    </row>
    <row r="20" spans="1:49" x14ac:dyDescent="0.25">
      <c r="A20" s="4"/>
      <c r="B20" s="4"/>
      <c r="C20" s="6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266"/>
      <c r="AQ20" s="266"/>
      <c r="AR20" s="266"/>
      <c r="AS20" s="266"/>
      <c r="AT20" s="266"/>
      <c r="AU20" s="266"/>
      <c r="AV20" s="266"/>
      <c r="AW20" s="266"/>
    </row>
    <row r="21" spans="1:4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266"/>
      <c r="AQ21" s="266"/>
      <c r="AR21" s="266"/>
      <c r="AS21" s="266"/>
      <c r="AT21" s="266"/>
      <c r="AU21" s="266"/>
      <c r="AV21" s="266"/>
      <c r="AW21" s="266"/>
    </row>
    <row r="22" spans="1:49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266"/>
      <c r="AQ22" s="266"/>
      <c r="AR22" s="266"/>
      <c r="AS22" s="266"/>
      <c r="AT22" s="266"/>
      <c r="AU22" s="266"/>
      <c r="AV22" s="266"/>
      <c r="AW22" s="266"/>
    </row>
    <row r="23" spans="1:49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266"/>
      <c r="AQ23" s="266"/>
      <c r="AR23" s="266"/>
      <c r="AS23" s="266"/>
      <c r="AT23" s="266"/>
      <c r="AU23" s="266"/>
      <c r="AV23" s="266"/>
      <c r="AW23" s="266"/>
    </row>
    <row r="24" spans="1:49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266"/>
      <c r="AQ24" s="266"/>
      <c r="AR24" s="266"/>
      <c r="AS24" s="266"/>
      <c r="AT24" s="266"/>
      <c r="AU24" s="266"/>
      <c r="AV24" s="266"/>
      <c r="AW24" s="266"/>
    </row>
    <row r="25" spans="1:49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266"/>
      <c r="AQ25" s="266"/>
      <c r="AR25" s="266"/>
      <c r="AS25" s="266"/>
      <c r="AT25" s="266"/>
      <c r="AU25" s="266"/>
      <c r="AV25" s="266"/>
      <c r="AW25" s="266"/>
    </row>
    <row r="26" spans="1:49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266"/>
      <c r="AQ26" s="266"/>
      <c r="AR26" s="266"/>
      <c r="AS26" s="266"/>
      <c r="AT26" s="266"/>
      <c r="AU26" s="266"/>
      <c r="AV26" s="266"/>
      <c r="AW26" s="266"/>
    </row>
    <row r="27" spans="1:49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66"/>
      <c r="AQ27" s="266"/>
      <c r="AR27" s="266"/>
      <c r="AS27" s="266"/>
      <c r="AT27" s="266"/>
      <c r="AU27" s="266"/>
      <c r="AV27" s="266"/>
      <c r="AW27" s="266"/>
    </row>
    <row r="28" spans="1:49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266"/>
      <c r="AQ28" s="266"/>
      <c r="AR28" s="266"/>
      <c r="AS28" s="266"/>
      <c r="AT28" s="266"/>
      <c r="AU28" s="266"/>
      <c r="AV28" s="266"/>
      <c r="AW28" s="266"/>
    </row>
    <row r="29" spans="1:49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266"/>
      <c r="AQ29" s="266"/>
      <c r="AR29" s="266"/>
      <c r="AS29" s="266"/>
      <c r="AT29" s="266"/>
      <c r="AU29" s="266"/>
      <c r="AV29" s="266"/>
      <c r="AW29" s="266"/>
    </row>
    <row r="30" spans="1:49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66"/>
      <c r="AQ30" s="266"/>
      <c r="AR30" s="266"/>
      <c r="AS30" s="266"/>
      <c r="AT30" s="266"/>
      <c r="AU30" s="266"/>
      <c r="AV30" s="266"/>
      <c r="AW30" s="266"/>
    </row>
    <row r="31" spans="1:49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266"/>
      <c r="AQ31" s="266"/>
      <c r="AR31" s="266"/>
      <c r="AS31" s="266"/>
      <c r="AT31" s="266"/>
      <c r="AU31" s="266"/>
      <c r="AV31" s="266"/>
      <c r="AW31" s="266"/>
    </row>
    <row r="32" spans="1:49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266"/>
      <c r="AQ32" s="266"/>
      <c r="AR32" s="266"/>
      <c r="AS32" s="266"/>
      <c r="AT32" s="266"/>
      <c r="AU32" s="266"/>
      <c r="AV32" s="266"/>
      <c r="AW32" s="266"/>
    </row>
    <row r="33" spans="1:49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266"/>
      <c r="AQ33" s="266"/>
      <c r="AR33" s="266"/>
      <c r="AS33" s="266"/>
      <c r="AT33" s="266"/>
      <c r="AU33" s="266"/>
      <c r="AV33" s="266"/>
      <c r="AW33" s="266"/>
    </row>
    <row r="34" spans="1:49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266"/>
      <c r="AQ34" s="266"/>
      <c r="AR34" s="266"/>
      <c r="AS34" s="266"/>
      <c r="AT34" s="266"/>
      <c r="AU34" s="266"/>
      <c r="AV34" s="266"/>
      <c r="AW34" s="266"/>
    </row>
    <row r="35" spans="1:49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266"/>
      <c r="AQ35" s="266"/>
      <c r="AR35" s="266"/>
      <c r="AS35" s="266"/>
      <c r="AT35" s="266"/>
      <c r="AU35" s="266"/>
      <c r="AV35" s="266"/>
      <c r="AW35" s="266"/>
    </row>
    <row r="36" spans="1:49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266"/>
      <c r="AQ36" s="266"/>
      <c r="AR36" s="266"/>
      <c r="AS36" s="266"/>
      <c r="AT36" s="266"/>
      <c r="AU36" s="266"/>
      <c r="AV36" s="266"/>
      <c r="AW36" s="266"/>
    </row>
    <row r="37" spans="1:49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266"/>
      <c r="AQ37" s="266"/>
      <c r="AR37" s="266"/>
      <c r="AS37" s="266"/>
      <c r="AT37" s="266"/>
      <c r="AU37" s="266"/>
      <c r="AV37" s="266"/>
      <c r="AW37" s="266"/>
    </row>
    <row r="38" spans="1:49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266"/>
      <c r="AQ38" s="266"/>
      <c r="AR38" s="266"/>
      <c r="AS38" s="266"/>
      <c r="AT38" s="266"/>
      <c r="AU38" s="266"/>
      <c r="AV38" s="266"/>
      <c r="AW38" s="266"/>
    </row>
    <row r="39" spans="1:49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266"/>
      <c r="AQ39" s="266"/>
      <c r="AR39" s="266"/>
      <c r="AS39" s="266"/>
      <c r="AT39" s="266"/>
      <c r="AU39" s="266"/>
      <c r="AV39" s="266"/>
      <c r="AW39" s="266"/>
    </row>
    <row r="40" spans="1:49" x14ac:dyDescent="0.25">
      <c r="E40" s="28">
        <f t="shared" ref="E40:AW40" si="2">SUM(E10:E39)</f>
        <v>720</v>
      </c>
      <c r="F40" s="28">
        <f t="shared" si="2"/>
        <v>957.6</v>
      </c>
      <c r="G40" s="28">
        <f t="shared" si="2"/>
        <v>1008</v>
      </c>
      <c r="H40" s="28">
        <f t="shared" si="2"/>
        <v>912</v>
      </c>
      <c r="I40" s="28">
        <f t="shared" si="2"/>
        <v>1056</v>
      </c>
      <c r="J40" s="28">
        <f t="shared" si="2"/>
        <v>864</v>
      </c>
      <c r="K40" s="28">
        <f t="shared" si="2"/>
        <v>960</v>
      </c>
      <c r="L40" s="28">
        <f t="shared" si="2"/>
        <v>960</v>
      </c>
      <c r="M40" s="28">
        <f t="shared" si="2"/>
        <v>912</v>
      </c>
      <c r="N40" s="28">
        <f t="shared" si="2"/>
        <v>1008</v>
      </c>
      <c r="O40" s="28">
        <f t="shared" si="2"/>
        <v>912</v>
      </c>
      <c r="P40" s="28">
        <f t="shared" si="2"/>
        <v>960</v>
      </c>
      <c r="Q40" s="28">
        <f t="shared" si="2"/>
        <v>384</v>
      </c>
      <c r="R40" s="28">
        <f t="shared" si="2"/>
        <v>0</v>
      </c>
      <c r="S40" s="28">
        <f t="shared" si="2"/>
        <v>0</v>
      </c>
      <c r="T40" s="28">
        <f t="shared" si="2"/>
        <v>0</v>
      </c>
      <c r="U40" s="28">
        <f t="shared" si="2"/>
        <v>0</v>
      </c>
      <c r="V40" s="28">
        <f t="shared" si="2"/>
        <v>0</v>
      </c>
      <c r="W40" s="28">
        <f t="shared" si="2"/>
        <v>0</v>
      </c>
      <c r="X40" s="28">
        <f t="shared" si="2"/>
        <v>0</v>
      </c>
      <c r="Y40" s="28">
        <f t="shared" si="2"/>
        <v>0</v>
      </c>
      <c r="Z40" s="28">
        <f t="shared" si="2"/>
        <v>0</v>
      </c>
      <c r="AA40" s="28">
        <f t="shared" si="2"/>
        <v>0</v>
      </c>
      <c r="AB40" s="28">
        <f t="shared" si="2"/>
        <v>0</v>
      </c>
      <c r="AC40" s="28">
        <f t="shared" si="2"/>
        <v>0</v>
      </c>
      <c r="AD40" s="28">
        <f t="shared" si="2"/>
        <v>0</v>
      </c>
      <c r="AE40" s="28">
        <f t="shared" si="2"/>
        <v>0</v>
      </c>
      <c r="AF40" s="28">
        <f t="shared" si="2"/>
        <v>0</v>
      </c>
      <c r="AG40" s="28">
        <f t="shared" si="2"/>
        <v>0</v>
      </c>
      <c r="AH40" s="28">
        <f t="shared" si="2"/>
        <v>0</v>
      </c>
      <c r="AI40" s="28">
        <f t="shared" si="2"/>
        <v>0</v>
      </c>
      <c r="AJ40" s="28">
        <f t="shared" si="2"/>
        <v>0</v>
      </c>
      <c r="AK40" s="28">
        <f t="shared" si="2"/>
        <v>0</v>
      </c>
      <c r="AL40" s="28">
        <f t="shared" si="2"/>
        <v>0</v>
      </c>
      <c r="AM40" s="28">
        <f t="shared" si="2"/>
        <v>0</v>
      </c>
      <c r="AN40" s="28">
        <f t="shared" si="2"/>
        <v>0</v>
      </c>
      <c r="AO40" s="28">
        <f t="shared" si="2"/>
        <v>0</v>
      </c>
      <c r="AP40" s="28">
        <f t="shared" si="2"/>
        <v>0</v>
      </c>
      <c r="AQ40" s="28">
        <f t="shared" si="2"/>
        <v>0</v>
      </c>
      <c r="AR40" s="28">
        <f t="shared" si="2"/>
        <v>0</v>
      </c>
      <c r="AS40" s="28">
        <f t="shared" si="2"/>
        <v>0</v>
      </c>
      <c r="AT40" s="28">
        <f t="shared" si="2"/>
        <v>0</v>
      </c>
      <c r="AU40" s="28">
        <f t="shared" si="2"/>
        <v>0</v>
      </c>
      <c r="AV40" s="28">
        <f t="shared" si="2"/>
        <v>0</v>
      </c>
      <c r="AW40" s="28">
        <f t="shared" si="2"/>
        <v>0</v>
      </c>
    </row>
    <row r="42" spans="1:49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49" x14ac:dyDescent="0.25">
      <c r="A43" s="9"/>
      <c r="B43" s="9"/>
      <c r="C43" s="9"/>
      <c r="D43" s="9"/>
      <c r="E43" s="625">
        <v>2026</v>
      </c>
      <c r="F43" s="626"/>
      <c r="G43" s="626"/>
      <c r="H43" s="626"/>
      <c r="I43" s="626"/>
      <c r="J43" s="626"/>
      <c r="K43" s="626"/>
      <c r="L43" s="626"/>
      <c r="M43" s="627"/>
      <c r="N43" s="625">
        <v>2027</v>
      </c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7"/>
      <c r="Z43" s="625">
        <v>2028</v>
      </c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7"/>
      <c r="AL43" s="625">
        <v>2029</v>
      </c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7"/>
    </row>
    <row r="44" spans="1:49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2">
        <v>4</v>
      </c>
      <c r="F44" s="12">
        <v>5</v>
      </c>
      <c r="G44" s="12">
        <v>6</v>
      </c>
      <c r="H44" s="12">
        <v>7</v>
      </c>
      <c r="I44" s="275">
        <v>8</v>
      </c>
      <c r="J44" s="275">
        <v>9</v>
      </c>
      <c r="K44" s="275">
        <v>10</v>
      </c>
      <c r="L44" s="275">
        <v>11</v>
      </c>
      <c r="M44" s="275">
        <v>12</v>
      </c>
      <c r="N44" s="275">
        <v>1</v>
      </c>
      <c r="O44" s="62">
        <v>2</v>
      </c>
      <c r="P44" s="62">
        <v>3</v>
      </c>
      <c r="Q44" s="62">
        <v>4</v>
      </c>
      <c r="R44" s="62">
        <v>5</v>
      </c>
      <c r="S44" s="62">
        <v>6</v>
      </c>
      <c r="T44" s="62">
        <v>7</v>
      </c>
      <c r="U44" s="62">
        <v>8</v>
      </c>
      <c r="V44" s="62">
        <v>9</v>
      </c>
      <c r="W44" s="62">
        <v>10</v>
      </c>
      <c r="X44" s="62">
        <v>11</v>
      </c>
      <c r="Y44" s="62">
        <v>12</v>
      </c>
      <c r="Z44" s="62">
        <v>1</v>
      </c>
      <c r="AA44" s="62">
        <v>2</v>
      </c>
      <c r="AB44" s="62">
        <v>3</v>
      </c>
      <c r="AC44" s="62">
        <v>4</v>
      </c>
      <c r="AD44" s="62">
        <v>5</v>
      </c>
      <c r="AE44" s="62">
        <v>6</v>
      </c>
      <c r="AF44" s="62">
        <v>7</v>
      </c>
      <c r="AG44" s="62">
        <v>8</v>
      </c>
      <c r="AH44" s="62">
        <v>9</v>
      </c>
      <c r="AI44" s="62">
        <v>10</v>
      </c>
      <c r="AJ44" s="62">
        <v>11</v>
      </c>
      <c r="AK44" s="62">
        <v>12</v>
      </c>
      <c r="AL44" s="62">
        <v>1</v>
      </c>
      <c r="AM44" s="62">
        <v>2</v>
      </c>
      <c r="AN44" s="62">
        <v>3</v>
      </c>
      <c r="AO44" s="62">
        <v>4</v>
      </c>
      <c r="AP44" s="432">
        <v>5</v>
      </c>
      <c r="AQ44" s="265">
        <v>6</v>
      </c>
      <c r="AR44" s="265">
        <v>7</v>
      </c>
      <c r="AS44" s="265">
        <v>8</v>
      </c>
      <c r="AT44" s="265">
        <v>9</v>
      </c>
      <c r="AU44" s="265">
        <v>10</v>
      </c>
      <c r="AV44" s="265">
        <v>11</v>
      </c>
      <c r="AW44" s="265">
        <v>12</v>
      </c>
    </row>
    <row r="45" spans="1:49" x14ac:dyDescent="0.25">
      <c r="A45" s="4" t="str">
        <f t="shared" ref="A45:D47" si="3">A10</f>
        <v>Bandapally, Sunil Kumar</v>
      </c>
      <c r="B45" s="4" t="str">
        <f t="shared" si="3"/>
        <v>TechSur</v>
      </c>
      <c r="C45" s="4" t="str">
        <f t="shared" si="3"/>
        <v>Systems Integration Engineer</v>
      </c>
      <c r="D45" s="4">
        <f t="shared" si="3"/>
        <v>154.94</v>
      </c>
      <c r="E45" s="4">
        <v>118</v>
      </c>
      <c r="F45" s="4">
        <v>158</v>
      </c>
      <c r="G45" s="4">
        <v>168</v>
      </c>
      <c r="H45" s="4">
        <v>176</v>
      </c>
      <c r="I45" s="273"/>
      <c r="J45" s="273"/>
      <c r="K45" s="273"/>
      <c r="L45" s="273"/>
      <c r="M45" s="273"/>
      <c r="N45" s="273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266"/>
      <c r="AQ45" s="266"/>
      <c r="AR45" s="266"/>
      <c r="AS45" s="266"/>
      <c r="AT45" s="266"/>
      <c r="AU45" s="266"/>
      <c r="AV45" s="266"/>
      <c r="AW45" s="266"/>
    </row>
    <row r="46" spans="1:49" x14ac:dyDescent="0.25">
      <c r="A46" s="4" t="str">
        <f t="shared" si="3"/>
        <v>Gupta, Sangamewar</v>
      </c>
      <c r="B46" s="4" t="str">
        <f t="shared" si="3"/>
        <v>TechSur</v>
      </c>
      <c r="C46" s="4" t="str">
        <f t="shared" si="3"/>
        <v>Systems Integration Engineer</v>
      </c>
      <c r="D46" s="4">
        <f t="shared" si="3"/>
        <v>154.94</v>
      </c>
      <c r="E46" s="4">
        <v>120</v>
      </c>
      <c r="F46" s="4">
        <v>152</v>
      </c>
      <c r="G46" s="4">
        <v>160</v>
      </c>
      <c r="H46" s="4">
        <v>168</v>
      </c>
      <c r="I46" s="273"/>
      <c r="J46" s="273"/>
      <c r="K46" s="273"/>
      <c r="L46" s="273"/>
      <c r="M46" s="273"/>
      <c r="N46" s="273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266"/>
      <c r="AQ46" s="266"/>
      <c r="AR46" s="266"/>
      <c r="AS46" s="266"/>
      <c r="AT46" s="266"/>
      <c r="AU46" s="266"/>
      <c r="AV46" s="266"/>
      <c r="AW46" s="266"/>
    </row>
    <row r="47" spans="1:49" x14ac:dyDescent="0.25">
      <c r="A47" s="4" t="str">
        <f t="shared" si="3"/>
        <v>Kakhramon, Talibdjanov</v>
      </c>
      <c r="B47" s="4" t="str">
        <f t="shared" si="3"/>
        <v>TechSur</v>
      </c>
      <c r="C47" s="4" t="str">
        <f t="shared" si="3"/>
        <v>Systems Integration Engineer</v>
      </c>
      <c r="D47" s="4">
        <f t="shared" si="3"/>
        <v>154.94</v>
      </c>
      <c r="E47" s="4">
        <v>120</v>
      </c>
      <c r="F47" s="4">
        <v>152</v>
      </c>
      <c r="G47" s="4">
        <v>160</v>
      </c>
      <c r="H47" s="125">
        <v>176</v>
      </c>
      <c r="I47" s="273"/>
      <c r="J47" s="273"/>
      <c r="K47" s="273"/>
      <c r="L47" s="273"/>
      <c r="M47" s="273"/>
      <c r="N47" s="273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266"/>
      <c r="AQ47" s="266"/>
      <c r="AR47" s="266"/>
      <c r="AS47" s="266"/>
      <c r="AT47" s="266"/>
      <c r="AU47" s="266"/>
      <c r="AV47" s="266"/>
      <c r="AW47" s="266"/>
    </row>
    <row r="48" spans="1:49" x14ac:dyDescent="0.25">
      <c r="A48" s="4" t="str">
        <f t="shared" ref="A48:D50" si="4">A13</f>
        <v>Nazir, Muhammad</v>
      </c>
      <c r="B48" s="4" t="str">
        <f t="shared" si="4"/>
        <v>TechSur</v>
      </c>
      <c r="C48" s="4" t="str">
        <f t="shared" si="4"/>
        <v>Systems Integration Engineer</v>
      </c>
      <c r="D48" s="4">
        <f t="shared" si="4"/>
        <v>154.94</v>
      </c>
      <c r="E48" s="4">
        <v>120</v>
      </c>
      <c r="F48" s="4">
        <v>120</v>
      </c>
      <c r="G48" s="4">
        <v>168</v>
      </c>
      <c r="H48" s="4">
        <v>176</v>
      </c>
      <c r="I48" s="273"/>
      <c r="J48" s="273"/>
      <c r="K48" s="273"/>
      <c r="L48" s="273"/>
      <c r="M48" s="273"/>
      <c r="N48" s="273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266"/>
      <c r="AQ48" s="266"/>
      <c r="AR48" s="266"/>
      <c r="AS48" s="266"/>
      <c r="AT48" s="266"/>
      <c r="AU48" s="266"/>
      <c r="AV48" s="266"/>
      <c r="AW48" s="266"/>
    </row>
    <row r="49" spans="1:49" x14ac:dyDescent="0.25">
      <c r="A49" s="4" t="str">
        <f t="shared" si="4"/>
        <v>Verma, Narayan Kumar</v>
      </c>
      <c r="B49" s="4" t="str">
        <f t="shared" si="4"/>
        <v>TechSur</v>
      </c>
      <c r="C49" s="4" t="str">
        <f t="shared" si="4"/>
        <v>Systems Integration Engineer</v>
      </c>
      <c r="D49" s="4">
        <f t="shared" si="4"/>
        <v>154.94</v>
      </c>
      <c r="E49" s="4">
        <v>120</v>
      </c>
      <c r="F49" s="4">
        <v>160</v>
      </c>
      <c r="G49" s="4">
        <v>168</v>
      </c>
      <c r="H49" s="4">
        <v>176</v>
      </c>
      <c r="I49" s="273"/>
      <c r="J49" s="273"/>
      <c r="K49" s="273"/>
      <c r="L49" s="273"/>
      <c r="M49" s="273"/>
      <c r="N49" s="273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266"/>
      <c r="AQ49" s="266"/>
      <c r="AR49" s="266"/>
      <c r="AS49" s="266"/>
      <c r="AT49" s="266"/>
      <c r="AU49" s="266"/>
      <c r="AV49" s="266"/>
      <c r="AW49" s="266"/>
    </row>
    <row r="50" spans="1:49" x14ac:dyDescent="0.25">
      <c r="A50" s="4" t="str">
        <f t="shared" si="4"/>
        <v>Holcomb, Lauryn</v>
      </c>
      <c r="B50" s="4" t="str">
        <f t="shared" si="4"/>
        <v>TechSur</v>
      </c>
      <c r="C50" s="4" t="str">
        <f t="shared" si="4"/>
        <v>Project Manager</v>
      </c>
      <c r="D50" s="4">
        <f t="shared" si="4"/>
        <v>81.63</v>
      </c>
      <c r="E50" s="4">
        <v>112</v>
      </c>
      <c r="F50" s="4">
        <v>160</v>
      </c>
      <c r="G50" s="4">
        <v>168</v>
      </c>
      <c r="H50" s="4">
        <v>176</v>
      </c>
      <c r="I50" s="273"/>
      <c r="J50" s="273"/>
      <c r="K50" s="273"/>
      <c r="L50" s="273"/>
      <c r="M50" s="273"/>
      <c r="N50" s="273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266"/>
      <c r="AQ50" s="266"/>
      <c r="AR50" s="266"/>
      <c r="AS50" s="266"/>
      <c r="AT50" s="266"/>
      <c r="AU50" s="266"/>
      <c r="AV50" s="266"/>
      <c r="AW50" s="266"/>
    </row>
    <row r="51" spans="1:49" x14ac:dyDescent="0.25">
      <c r="A51" s="4">
        <f t="shared" ref="A51:D54" si="5">A17</f>
        <v>0</v>
      </c>
      <c r="B51" s="4">
        <f t="shared" si="5"/>
        <v>0</v>
      </c>
      <c r="C51" s="4">
        <f t="shared" si="5"/>
        <v>0</v>
      </c>
      <c r="D51" s="4">
        <f t="shared" si="5"/>
        <v>0</v>
      </c>
      <c r="E51" s="4"/>
      <c r="F51" s="4"/>
      <c r="G51" s="4"/>
      <c r="H51" s="4"/>
      <c r="I51" s="273"/>
      <c r="J51" s="273"/>
      <c r="K51" s="273"/>
      <c r="L51" s="273"/>
      <c r="M51" s="273"/>
      <c r="N51" s="273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266"/>
      <c r="AQ51" s="266"/>
      <c r="AR51" s="266"/>
      <c r="AS51" s="266"/>
      <c r="AT51" s="266"/>
      <c r="AU51" s="266"/>
      <c r="AV51" s="266"/>
      <c r="AW51" s="266"/>
    </row>
    <row r="52" spans="1:49" x14ac:dyDescent="0.25">
      <c r="A52" s="4">
        <f t="shared" si="5"/>
        <v>0</v>
      </c>
      <c r="B52" s="4">
        <f t="shared" si="5"/>
        <v>0</v>
      </c>
      <c r="C52" s="4">
        <f t="shared" si="5"/>
        <v>0</v>
      </c>
      <c r="D52" s="4">
        <f t="shared" si="5"/>
        <v>0</v>
      </c>
      <c r="E52" s="4"/>
      <c r="F52" s="4"/>
      <c r="G52" s="4"/>
      <c r="H52" s="4"/>
      <c r="I52" s="273"/>
      <c r="J52" s="273"/>
      <c r="K52" s="273"/>
      <c r="L52" s="273"/>
      <c r="M52" s="273"/>
      <c r="N52" s="273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266"/>
      <c r="AQ52" s="266"/>
      <c r="AR52" s="266"/>
      <c r="AS52" s="266"/>
      <c r="AT52" s="266"/>
      <c r="AU52" s="266"/>
      <c r="AV52" s="266"/>
      <c r="AW52" s="266"/>
    </row>
    <row r="53" spans="1:49" x14ac:dyDescent="0.25">
      <c r="A53" s="4">
        <f t="shared" si="5"/>
        <v>0</v>
      </c>
      <c r="B53" s="4">
        <f t="shared" si="5"/>
        <v>0</v>
      </c>
      <c r="C53" s="4">
        <f t="shared" si="5"/>
        <v>0</v>
      </c>
      <c r="D53" s="4">
        <f t="shared" si="5"/>
        <v>0</v>
      </c>
      <c r="E53" s="4"/>
      <c r="F53" s="4"/>
      <c r="G53" s="4"/>
      <c r="H53" s="4"/>
      <c r="I53" s="273"/>
      <c r="J53" s="273"/>
      <c r="K53" s="273"/>
      <c r="L53" s="273"/>
      <c r="M53" s="273"/>
      <c r="N53" s="273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266"/>
      <c r="AQ53" s="266"/>
      <c r="AR53" s="266"/>
      <c r="AS53" s="266"/>
      <c r="AT53" s="266"/>
      <c r="AU53" s="266"/>
      <c r="AV53" s="266"/>
      <c r="AW53" s="266"/>
    </row>
    <row r="54" spans="1:49" x14ac:dyDescent="0.25">
      <c r="A54" s="4">
        <f t="shared" si="5"/>
        <v>0</v>
      </c>
      <c r="B54" s="4">
        <f t="shared" si="5"/>
        <v>0</v>
      </c>
      <c r="C54" s="4">
        <f t="shared" si="5"/>
        <v>0</v>
      </c>
      <c r="D54" s="4">
        <f t="shared" si="5"/>
        <v>0</v>
      </c>
      <c r="E54" s="4"/>
      <c r="F54" s="4"/>
      <c r="G54" s="4"/>
      <c r="H54" s="4"/>
      <c r="I54" s="273"/>
      <c r="J54" s="273"/>
      <c r="K54" s="273"/>
      <c r="L54" s="273"/>
      <c r="M54" s="273"/>
      <c r="N54" s="273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266"/>
      <c r="AQ54" s="266"/>
      <c r="AR54" s="266"/>
      <c r="AS54" s="266"/>
      <c r="AT54" s="266"/>
      <c r="AU54" s="266"/>
      <c r="AV54" s="266"/>
      <c r="AW54" s="266"/>
    </row>
    <row r="55" spans="1:49" x14ac:dyDescent="0.25">
      <c r="A55" s="4"/>
      <c r="B55" s="4"/>
      <c r="C55" s="4"/>
      <c r="D55" s="6"/>
      <c r="E55" s="4"/>
      <c r="F55" s="4"/>
      <c r="G55" s="4"/>
      <c r="H55" s="4"/>
      <c r="I55" s="273"/>
      <c r="J55" s="273"/>
      <c r="K55" s="273"/>
      <c r="L55" s="273"/>
      <c r="M55" s="273"/>
      <c r="N55" s="273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266"/>
      <c r="AQ55" s="266"/>
      <c r="AR55" s="266"/>
      <c r="AS55" s="266"/>
      <c r="AT55" s="266"/>
      <c r="AU55" s="266"/>
      <c r="AV55" s="266"/>
      <c r="AW55" s="266"/>
    </row>
    <row r="56" spans="1:49" x14ac:dyDescent="0.25">
      <c r="A56" s="4"/>
      <c r="B56" s="4"/>
      <c r="C56" s="4"/>
      <c r="D56" s="6"/>
      <c r="E56" s="4"/>
      <c r="F56" s="4"/>
      <c r="G56" s="4"/>
      <c r="H56" s="4"/>
      <c r="I56" s="273"/>
      <c r="J56" s="273"/>
      <c r="K56" s="273"/>
      <c r="L56" s="273"/>
      <c r="M56" s="273"/>
      <c r="N56" s="273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266"/>
      <c r="AQ56" s="266"/>
      <c r="AR56" s="266"/>
      <c r="AS56" s="266"/>
      <c r="AT56" s="266"/>
      <c r="AU56" s="266"/>
      <c r="AV56" s="266"/>
      <c r="AW56" s="266"/>
    </row>
    <row r="57" spans="1:49" x14ac:dyDescent="0.25">
      <c r="A57" s="4"/>
      <c r="B57" s="4"/>
      <c r="C57" s="4"/>
      <c r="D57" s="6"/>
      <c r="E57" s="4"/>
      <c r="F57" s="4"/>
      <c r="G57" s="4"/>
      <c r="H57" s="4"/>
      <c r="I57" s="273"/>
      <c r="J57" s="273"/>
      <c r="K57" s="273"/>
      <c r="L57" s="273"/>
      <c r="M57" s="273"/>
      <c r="N57" s="273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266"/>
      <c r="AQ57" s="266"/>
      <c r="AR57" s="266"/>
      <c r="AS57" s="266"/>
      <c r="AT57" s="266"/>
      <c r="AU57" s="266"/>
      <c r="AV57" s="266"/>
      <c r="AW57" s="266"/>
    </row>
    <row r="58" spans="1:49" x14ac:dyDescent="0.25">
      <c r="A58" s="4"/>
      <c r="B58" s="4"/>
      <c r="C58" s="4"/>
      <c r="D58" s="6"/>
      <c r="E58" s="4"/>
      <c r="F58" s="4"/>
      <c r="G58" s="4"/>
      <c r="H58" s="4"/>
      <c r="I58" s="273"/>
      <c r="J58" s="273"/>
      <c r="K58" s="273"/>
      <c r="L58" s="273"/>
      <c r="M58" s="273"/>
      <c r="N58" s="273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266"/>
      <c r="AQ58" s="266"/>
      <c r="AR58" s="266"/>
      <c r="AS58" s="266"/>
      <c r="AT58" s="266"/>
      <c r="AU58" s="266"/>
      <c r="AV58" s="266"/>
      <c r="AW58" s="266"/>
    </row>
    <row r="59" spans="1:49" x14ac:dyDescent="0.25">
      <c r="A59" s="4"/>
      <c r="B59" s="4"/>
      <c r="C59" s="4"/>
      <c r="D59" s="6"/>
      <c r="E59" s="4"/>
      <c r="F59" s="4"/>
      <c r="G59" s="4"/>
      <c r="H59" s="4"/>
      <c r="I59" s="273"/>
      <c r="J59" s="273"/>
      <c r="K59" s="273"/>
      <c r="L59" s="273"/>
      <c r="M59" s="273"/>
      <c r="N59" s="273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266"/>
      <c r="AQ59" s="266"/>
      <c r="AR59" s="266"/>
      <c r="AS59" s="266"/>
      <c r="AT59" s="266"/>
      <c r="AU59" s="266"/>
      <c r="AV59" s="266"/>
      <c r="AW59" s="266"/>
    </row>
    <row r="60" spans="1:49" x14ac:dyDescent="0.25">
      <c r="A60" s="4"/>
      <c r="B60" s="4"/>
      <c r="C60" s="4"/>
      <c r="D60" s="6"/>
      <c r="E60" s="4"/>
      <c r="F60" s="4"/>
      <c r="G60" s="4"/>
      <c r="H60" s="4"/>
      <c r="I60" s="273"/>
      <c r="J60" s="273"/>
      <c r="K60" s="273"/>
      <c r="L60" s="273"/>
      <c r="M60" s="273"/>
      <c r="N60" s="273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266"/>
      <c r="AQ60" s="266"/>
      <c r="AR60" s="266"/>
      <c r="AS60" s="266"/>
      <c r="AT60" s="266"/>
      <c r="AU60" s="266"/>
      <c r="AV60" s="266"/>
      <c r="AW60" s="266"/>
    </row>
    <row r="61" spans="1:49" x14ac:dyDescent="0.25">
      <c r="A61" s="4"/>
      <c r="B61" s="4"/>
      <c r="C61" s="4"/>
      <c r="D61" s="6"/>
      <c r="E61" s="4"/>
      <c r="F61" s="4"/>
      <c r="G61" s="4"/>
      <c r="H61" s="4"/>
      <c r="I61" s="273"/>
      <c r="J61" s="273"/>
      <c r="K61" s="273"/>
      <c r="L61" s="273"/>
      <c r="M61" s="273"/>
      <c r="N61" s="273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266"/>
      <c r="AQ61" s="266"/>
      <c r="AR61" s="266"/>
      <c r="AS61" s="266"/>
      <c r="AT61" s="266"/>
      <c r="AU61" s="266"/>
      <c r="AV61" s="266"/>
      <c r="AW61" s="266"/>
    </row>
    <row r="62" spans="1:49" x14ac:dyDescent="0.25">
      <c r="A62" s="4"/>
      <c r="B62" s="4"/>
      <c r="C62" s="4"/>
      <c r="D62" s="6"/>
      <c r="E62" s="4"/>
      <c r="F62" s="4"/>
      <c r="G62" s="4"/>
      <c r="H62" s="4"/>
      <c r="I62" s="273"/>
      <c r="J62" s="273"/>
      <c r="K62" s="273"/>
      <c r="L62" s="273"/>
      <c r="M62" s="273"/>
      <c r="N62" s="273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266"/>
      <c r="AQ62" s="266"/>
      <c r="AR62" s="266"/>
      <c r="AS62" s="266"/>
      <c r="AT62" s="266"/>
      <c r="AU62" s="266"/>
      <c r="AV62" s="266"/>
      <c r="AW62" s="266"/>
    </row>
    <row r="63" spans="1:49" x14ac:dyDescent="0.25">
      <c r="A63" s="4"/>
      <c r="B63" s="4"/>
      <c r="C63" s="4"/>
      <c r="D63" s="6"/>
      <c r="E63" s="4"/>
      <c r="F63" s="4"/>
      <c r="G63" s="4"/>
      <c r="H63" s="4"/>
      <c r="I63" s="273"/>
      <c r="J63" s="273"/>
      <c r="K63" s="273"/>
      <c r="L63" s="273"/>
      <c r="M63" s="273"/>
      <c r="N63" s="273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266"/>
      <c r="AQ63" s="266"/>
      <c r="AR63" s="266"/>
      <c r="AS63" s="266"/>
      <c r="AT63" s="266"/>
      <c r="AU63" s="266"/>
      <c r="AV63" s="266"/>
      <c r="AW63" s="266"/>
    </row>
    <row r="64" spans="1:49" x14ac:dyDescent="0.25">
      <c r="A64" s="4"/>
      <c r="B64" s="4"/>
      <c r="C64" s="4"/>
      <c r="D64" s="6"/>
      <c r="E64" s="4"/>
      <c r="F64" s="4"/>
      <c r="G64" s="4"/>
      <c r="H64" s="4"/>
      <c r="I64" s="273"/>
      <c r="J64" s="273"/>
      <c r="K64" s="273"/>
      <c r="L64" s="273"/>
      <c r="M64" s="273"/>
      <c r="N64" s="273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266"/>
      <c r="AQ64" s="266"/>
      <c r="AR64" s="266"/>
      <c r="AS64" s="266"/>
      <c r="AT64" s="266"/>
      <c r="AU64" s="266"/>
      <c r="AV64" s="266"/>
      <c r="AW64" s="266"/>
    </row>
    <row r="65" spans="1:49" x14ac:dyDescent="0.25">
      <c r="A65" s="4"/>
      <c r="B65" s="4"/>
      <c r="C65" s="4"/>
      <c r="D65" s="6"/>
      <c r="E65" s="4"/>
      <c r="F65" s="4"/>
      <c r="G65" s="4"/>
      <c r="H65" s="4"/>
      <c r="I65" s="273"/>
      <c r="J65" s="273"/>
      <c r="K65" s="273"/>
      <c r="L65" s="273"/>
      <c r="M65" s="273"/>
      <c r="N65" s="273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266"/>
      <c r="AQ65" s="266"/>
      <c r="AR65" s="266"/>
      <c r="AS65" s="266"/>
      <c r="AT65" s="266"/>
      <c r="AU65" s="266"/>
      <c r="AV65" s="266"/>
      <c r="AW65" s="266"/>
    </row>
    <row r="66" spans="1:49" x14ac:dyDescent="0.25">
      <c r="A66" s="4"/>
      <c r="B66" s="4"/>
      <c r="C66" s="4"/>
      <c r="D66" s="6"/>
      <c r="E66" s="4"/>
      <c r="F66" s="4"/>
      <c r="G66" s="4"/>
      <c r="H66" s="4"/>
      <c r="I66" s="273"/>
      <c r="J66" s="273"/>
      <c r="K66" s="273"/>
      <c r="L66" s="273"/>
      <c r="M66" s="273"/>
      <c r="N66" s="273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266"/>
      <c r="AQ66" s="266"/>
      <c r="AR66" s="266"/>
      <c r="AS66" s="266"/>
      <c r="AT66" s="266"/>
      <c r="AU66" s="266"/>
      <c r="AV66" s="266"/>
      <c r="AW66" s="266"/>
    </row>
    <row r="67" spans="1:49" x14ac:dyDescent="0.25">
      <c r="A67" s="4"/>
      <c r="B67" s="4"/>
      <c r="C67" s="4"/>
      <c r="D67" s="6"/>
      <c r="E67" s="4"/>
      <c r="F67" s="4"/>
      <c r="G67" s="4"/>
      <c r="H67" s="4"/>
      <c r="I67" s="273"/>
      <c r="J67" s="273"/>
      <c r="K67" s="273"/>
      <c r="L67" s="273"/>
      <c r="M67" s="273"/>
      <c r="N67" s="273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266"/>
      <c r="AQ67" s="266"/>
      <c r="AR67" s="266"/>
      <c r="AS67" s="266"/>
      <c r="AT67" s="266"/>
      <c r="AU67" s="266"/>
      <c r="AV67" s="266"/>
      <c r="AW67" s="266"/>
    </row>
    <row r="68" spans="1:49" x14ac:dyDescent="0.25">
      <c r="A68" s="4"/>
      <c r="B68" s="4"/>
      <c r="C68" s="4"/>
      <c r="D68" s="6"/>
      <c r="E68" s="4"/>
      <c r="F68" s="4"/>
      <c r="G68" s="4"/>
      <c r="H68" s="4"/>
      <c r="I68" s="273"/>
      <c r="J68" s="273"/>
      <c r="K68" s="273"/>
      <c r="L68" s="273"/>
      <c r="M68" s="273"/>
      <c r="N68" s="273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266"/>
      <c r="AQ68" s="266"/>
      <c r="AR68" s="266"/>
      <c r="AS68" s="266"/>
      <c r="AT68" s="266"/>
      <c r="AU68" s="266"/>
      <c r="AV68" s="266"/>
      <c r="AW68" s="266"/>
    </row>
    <row r="69" spans="1:49" x14ac:dyDescent="0.25">
      <c r="A69" s="4"/>
      <c r="B69" s="4"/>
      <c r="C69" s="4"/>
      <c r="D69" s="6"/>
      <c r="E69" s="4"/>
      <c r="F69" s="4"/>
      <c r="G69" s="4"/>
      <c r="H69" s="4"/>
      <c r="I69" s="273"/>
      <c r="J69" s="273"/>
      <c r="K69" s="273"/>
      <c r="L69" s="273"/>
      <c r="M69" s="273"/>
      <c r="N69" s="273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266"/>
      <c r="AQ69" s="266"/>
      <c r="AR69" s="266"/>
      <c r="AS69" s="266"/>
      <c r="AT69" s="266"/>
      <c r="AU69" s="266"/>
      <c r="AV69" s="266"/>
      <c r="AW69" s="266"/>
    </row>
    <row r="70" spans="1:49" x14ac:dyDescent="0.25">
      <c r="A70" s="4"/>
      <c r="B70" s="4"/>
      <c r="C70" s="4"/>
      <c r="D70" s="6"/>
      <c r="E70" s="4"/>
      <c r="F70" s="4"/>
      <c r="G70" s="4"/>
      <c r="H70" s="4"/>
      <c r="I70" s="273"/>
      <c r="J70" s="273"/>
      <c r="K70" s="273"/>
      <c r="L70" s="273"/>
      <c r="M70" s="273"/>
      <c r="N70" s="273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266"/>
      <c r="AQ70" s="266"/>
      <c r="AR70" s="266"/>
      <c r="AS70" s="266"/>
      <c r="AT70" s="266"/>
      <c r="AU70" s="266"/>
      <c r="AV70" s="266"/>
      <c r="AW70" s="266"/>
    </row>
    <row r="71" spans="1:49" x14ac:dyDescent="0.25">
      <c r="A71" s="4"/>
      <c r="B71" s="4"/>
      <c r="C71" s="4"/>
      <c r="D71" s="6"/>
      <c r="E71" s="4"/>
      <c r="F71" s="4"/>
      <c r="G71" s="4"/>
      <c r="H71" s="4"/>
      <c r="I71" s="273"/>
      <c r="J71" s="273"/>
      <c r="K71" s="273"/>
      <c r="L71" s="273"/>
      <c r="M71" s="273"/>
      <c r="N71" s="273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266"/>
      <c r="AQ71" s="266"/>
      <c r="AR71" s="266"/>
      <c r="AS71" s="266"/>
      <c r="AT71" s="266"/>
      <c r="AU71" s="266"/>
      <c r="AV71" s="266"/>
      <c r="AW71" s="266"/>
    </row>
    <row r="72" spans="1:49" x14ac:dyDescent="0.25">
      <c r="A72" s="4"/>
      <c r="B72" s="4"/>
      <c r="C72" s="4"/>
      <c r="D72" s="6"/>
      <c r="E72" s="4"/>
      <c r="F72" s="4"/>
      <c r="G72" s="4"/>
      <c r="H72" s="4"/>
      <c r="I72" s="273"/>
      <c r="J72" s="273"/>
      <c r="K72" s="273"/>
      <c r="L72" s="273"/>
      <c r="M72" s="273"/>
      <c r="N72" s="273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266"/>
      <c r="AQ72" s="266"/>
      <c r="AR72" s="266"/>
      <c r="AS72" s="266"/>
      <c r="AT72" s="266"/>
      <c r="AU72" s="266"/>
      <c r="AV72" s="266"/>
      <c r="AW72" s="266"/>
    </row>
    <row r="73" spans="1:49" x14ac:dyDescent="0.25">
      <c r="A73" s="4"/>
      <c r="B73" s="4"/>
      <c r="C73" s="4"/>
      <c r="D73" s="6"/>
      <c r="E73" s="4"/>
      <c r="F73" s="4"/>
      <c r="G73" s="4"/>
      <c r="H73" s="4"/>
      <c r="I73" s="273"/>
      <c r="J73" s="273"/>
      <c r="K73" s="273"/>
      <c r="L73" s="273"/>
      <c r="M73" s="273"/>
      <c r="N73" s="273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266"/>
      <c r="AQ73" s="266"/>
      <c r="AR73" s="266"/>
      <c r="AS73" s="266"/>
      <c r="AT73" s="266"/>
      <c r="AU73" s="266"/>
      <c r="AV73" s="266"/>
      <c r="AW73" s="266"/>
    </row>
    <row r="74" spans="1:49" x14ac:dyDescent="0.25">
      <c r="A74" s="4"/>
      <c r="B74" s="4"/>
      <c r="C74" s="4"/>
      <c r="D74" s="6"/>
      <c r="E74" s="4"/>
      <c r="F74" s="4"/>
      <c r="G74" s="4"/>
      <c r="H74" s="4"/>
      <c r="I74" s="273"/>
      <c r="J74" s="273"/>
      <c r="K74" s="273"/>
      <c r="L74" s="273"/>
      <c r="M74" s="273"/>
      <c r="N74" s="273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266"/>
      <c r="AQ74" s="266"/>
      <c r="AR74" s="266"/>
      <c r="AS74" s="266"/>
      <c r="AT74" s="266"/>
      <c r="AU74" s="266"/>
      <c r="AV74" s="266"/>
      <c r="AW74" s="266"/>
    </row>
    <row r="75" spans="1:49" x14ac:dyDescent="0.25">
      <c r="E75" s="28">
        <f t="shared" ref="E75:AW75" si="6">SUM(E45:E74)</f>
        <v>710</v>
      </c>
      <c r="F75" s="28">
        <f t="shared" si="6"/>
        <v>902</v>
      </c>
      <c r="G75" s="28">
        <f t="shared" si="6"/>
        <v>992</v>
      </c>
      <c r="H75" s="28">
        <f t="shared" si="6"/>
        <v>1048</v>
      </c>
      <c r="I75" s="28">
        <f t="shared" si="6"/>
        <v>0</v>
      </c>
      <c r="J75" s="28">
        <f t="shared" si="6"/>
        <v>0</v>
      </c>
      <c r="K75" s="28">
        <f t="shared" si="6"/>
        <v>0</v>
      </c>
      <c r="L75" s="28">
        <f t="shared" si="6"/>
        <v>0</v>
      </c>
      <c r="M75" s="28">
        <f t="shared" si="6"/>
        <v>0</v>
      </c>
      <c r="N75" s="28">
        <f t="shared" si="6"/>
        <v>0</v>
      </c>
      <c r="O75" s="28">
        <f t="shared" si="6"/>
        <v>0</v>
      </c>
      <c r="P75" s="28">
        <f t="shared" si="6"/>
        <v>0</v>
      </c>
      <c r="Q75" s="28">
        <f t="shared" si="6"/>
        <v>0</v>
      </c>
      <c r="R75" s="28">
        <f t="shared" si="6"/>
        <v>0</v>
      </c>
      <c r="S75" s="28">
        <f t="shared" si="6"/>
        <v>0</v>
      </c>
      <c r="T75" s="28">
        <f t="shared" si="6"/>
        <v>0</v>
      </c>
      <c r="U75" s="28">
        <f t="shared" si="6"/>
        <v>0</v>
      </c>
      <c r="V75" s="28">
        <f t="shared" si="6"/>
        <v>0</v>
      </c>
      <c r="W75" s="28">
        <f t="shared" si="6"/>
        <v>0</v>
      </c>
      <c r="X75" s="28">
        <f t="shared" si="6"/>
        <v>0</v>
      </c>
      <c r="Y75" s="28">
        <f t="shared" si="6"/>
        <v>0</v>
      </c>
      <c r="Z75" s="28">
        <f t="shared" si="6"/>
        <v>0</v>
      </c>
      <c r="AA75" s="28">
        <f t="shared" si="6"/>
        <v>0</v>
      </c>
      <c r="AB75" s="28">
        <f t="shared" si="6"/>
        <v>0</v>
      </c>
      <c r="AC75" s="28">
        <f t="shared" si="6"/>
        <v>0</v>
      </c>
      <c r="AD75" s="28">
        <f t="shared" si="6"/>
        <v>0</v>
      </c>
      <c r="AE75" s="28">
        <f t="shared" si="6"/>
        <v>0</v>
      </c>
      <c r="AF75" s="28">
        <f t="shared" si="6"/>
        <v>0</v>
      </c>
      <c r="AG75" s="28">
        <f t="shared" si="6"/>
        <v>0</v>
      </c>
      <c r="AH75" s="28">
        <f t="shared" si="6"/>
        <v>0</v>
      </c>
      <c r="AI75" s="28">
        <f t="shared" si="6"/>
        <v>0</v>
      </c>
      <c r="AJ75" s="28">
        <f t="shared" si="6"/>
        <v>0</v>
      </c>
      <c r="AK75" s="28">
        <f t="shared" si="6"/>
        <v>0</v>
      </c>
      <c r="AL75" s="28">
        <f t="shared" si="6"/>
        <v>0</v>
      </c>
      <c r="AM75" s="28">
        <f t="shared" si="6"/>
        <v>0</v>
      </c>
      <c r="AN75" s="28">
        <f t="shared" si="6"/>
        <v>0</v>
      </c>
      <c r="AO75" s="28">
        <f t="shared" si="6"/>
        <v>0</v>
      </c>
      <c r="AP75" s="28">
        <f t="shared" si="6"/>
        <v>0</v>
      </c>
      <c r="AQ75" s="28">
        <f t="shared" si="6"/>
        <v>0</v>
      </c>
      <c r="AR75" s="28">
        <f t="shared" si="6"/>
        <v>0</v>
      </c>
      <c r="AS75" s="28">
        <f t="shared" si="6"/>
        <v>0</v>
      </c>
      <c r="AT75" s="28">
        <f t="shared" si="6"/>
        <v>0</v>
      </c>
      <c r="AU75" s="28">
        <f t="shared" si="6"/>
        <v>0</v>
      </c>
      <c r="AV75" s="28">
        <f t="shared" si="6"/>
        <v>0</v>
      </c>
      <c r="AW75" s="28">
        <f t="shared" si="6"/>
        <v>0</v>
      </c>
    </row>
    <row r="76" spans="1:49" x14ac:dyDescent="0.25">
      <c r="C76" s="25"/>
      <c r="D76" s="25"/>
      <c r="E76" s="25"/>
    </row>
    <row r="77" spans="1:49" x14ac:dyDescent="0.25">
      <c r="A77" s="31" t="s">
        <v>185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49" x14ac:dyDescent="0.25">
      <c r="A78" s="9"/>
      <c r="B78" s="9"/>
      <c r="C78" s="9"/>
      <c r="D78" s="9"/>
      <c r="E78" s="625">
        <v>2026</v>
      </c>
      <c r="F78" s="626"/>
      <c r="G78" s="626"/>
      <c r="H78" s="626"/>
      <c r="I78" s="626"/>
      <c r="J78" s="626"/>
      <c r="K78" s="626"/>
      <c r="L78" s="626"/>
      <c r="M78" s="627"/>
      <c r="N78" s="625">
        <v>2027</v>
      </c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7"/>
      <c r="Z78" s="625">
        <v>2028</v>
      </c>
      <c r="AA78" s="626"/>
      <c r="AB78" s="626"/>
      <c r="AC78" s="626"/>
      <c r="AD78" s="626"/>
      <c r="AE78" s="626"/>
      <c r="AF78" s="626"/>
      <c r="AG78" s="626"/>
      <c r="AH78" s="626"/>
      <c r="AI78" s="626"/>
      <c r="AJ78" s="626"/>
      <c r="AK78" s="627"/>
      <c r="AL78" s="625">
        <v>2029</v>
      </c>
      <c r="AM78" s="626"/>
      <c r="AN78" s="626"/>
      <c r="AO78" s="626"/>
      <c r="AP78" s="626"/>
      <c r="AQ78" s="626"/>
      <c r="AR78" s="626"/>
      <c r="AS78" s="626"/>
      <c r="AT78" s="626"/>
      <c r="AU78" s="626"/>
      <c r="AV78" s="626"/>
      <c r="AW78" s="627"/>
    </row>
    <row r="79" spans="1:49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2">
        <v>4</v>
      </c>
      <c r="F79" s="12">
        <v>5</v>
      </c>
      <c r="G79" s="12">
        <v>6</v>
      </c>
      <c r="H79" s="12">
        <v>7</v>
      </c>
      <c r="I79" s="11">
        <v>8</v>
      </c>
      <c r="J79" s="11">
        <v>9</v>
      </c>
      <c r="K79" s="11">
        <v>10</v>
      </c>
      <c r="L79" s="11">
        <v>11</v>
      </c>
      <c r="M79" s="11">
        <v>12</v>
      </c>
      <c r="N79" s="11">
        <v>1</v>
      </c>
      <c r="O79" s="11">
        <v>2</v>
      </c>
      <c r="P79" s="11">
        <v>3</v>
      </c>
      <c r="Q79" s="14">
        <v>4</v>
      </c>
      <c r="R79" s="14">
        <v>5</v>
      </c>
      <c r="S79" s="14">
        <v>6</v>
      </c>
      <c r="T79" s="14">
        <v>7</v>
      </c>
      <c r="U79" s="14">
        <v>8</v>
      </c>
      <c r="V79" s="14">
        <v>9</v>
      </c>
      <c r="W79" s="14">
        <v>10</v>
      </c>
      <c r="X79" s="14">
        <v>11</v>
      </c>
      <c r="Y79" s="14">
        <v>12</v>
      </c>
      <c r="Z79" s="14">
        <v>1</v>
      </c>
      <c r="AA79" s="14">
        <v>2</v>
      </c>
      <c r="AB79" s="14">
        <v>3</v>
      </c>
      <c r="AC79" s="14">
        <v>4</v>
      </c>
      <c r="AD79" s="14">
        <v>5</v>
      </c>
      <c r="AE79" s="14">
        <v>6</v>
      </c>
      <c r="AF79" s="14">
        <v>7</v>
      </c>
      <c r="AG79" s="14">
        <v>8</v>
      </c>
      <c r="AH79" s="14">
        <v>9</v>
      </c>
      <c r="AI79" s="14">
        <v>10</v>
      </c>
      <c r="AJ79" s="14">
        <v>11</v>
      </c>
      <c r="AK79" s="14">
        <v>12</v>
      </c>
      <c r="AL79" s="14">
        <v>1</v>
      </c>
      <c r="AM79" s="14">
        <v>2</v>
      </c>
      <c r="AN79" s="14">
        <v>3</v>
      </c>
      <c r="AO79" s="14">
        <v>4</v>
      </c>
      <c r="AP79" s="432">
        <v>5</v>
      </c>
      <c r="AQ79" s="265">
        <v>6</v>
      </c>
      <c r="AR79" s="265">
        <v>7</v>
      </c>
      <c r="AS79" s="265">
        <v>8</v>
      </c>
      <c r="AT79" s="265">
        <v>9</v>
      </c>
      <c r="AU79" s="265">
        <v>10</v>
      </c>
      <c r="AV79" s="265">
        <v>11</v>
      </c>
      <c r="AW79" s="265">
        <v>12</v>
      </c>
    </row>
    <row r="80" spans="1:49" x14ac:dyDescent="0.25">
      <c r="A80" s="4" t="str">
        <f t="shared" ref="A80:D82" si="7">A10</f>
        <v>Bandapally, Sunil Kumar</v>
      </c>
      <c r="B80" s="4" t="str">
        <f t="shared" si="7"/>
        <v>TechSur</v>
      </c>
      <c r="C80" s="4" t="str">
        <f t="shared" si="7"/>
        <v>Systems Integration Engineer</v>
      </c>
      <c r="D80" s="4">
        <f t="shared" si="7"/>
        <v>154.94</v>
      </c>
      <c r="E80" s="6">
        <f t="shared" ref="E80:V87" si="8">$D80*E10</f>
        <v>18592.8</v>
      </c>
      <c r="F80" s="6">
        <f t="shared" si="8"/>
        <v>24728.423999999999</v>
      </c>
      <c r="G80" s="6">
        <f t="shared" si="8"/>
        <v>26029.919999999998</v>
      </c>
      <c r="H80" s="6">
        <f t="shared" si="8"/>
        <v>23550.880000000001</v>
      </c>
      <c r="I80" s="6">
        <f t="shared" si="8"/>
        <v>27269.439999999999</v>
      </c>
      <c r="J80" s="6">
        <f t="shared" si="8"/>
        <v>22311.360000000001</v>
      </c>
      <c r="K80" s="6">
        <f t="shared" si="8"/>
        <v>24790.400000000001</v>
      </c>
      <c r="L80" s="6">
        <f t="shared" si="8"/>
        <v>24790.400000000001</v>
      </c>
      <c r="M80" s="6">
        <f t="shared" si="8"/>
        <v>23550.880000000001</v>
      </c>
      <c r="N80" s="6">
        <f t="shared" si="8"/>
        <v>26029.919999999998</v>
      </c>
      <c r="O80" s="6">
        <f t="shared" si="8"/>
        <v>23550.880000000001</v>
      </c>
      <c r="P80" s="6">
        <f t="shared" si="8"/>
        <v>24790.400000000001</v>
      </c>
      <c r="Q80" s="23">
        <f t="shared" si="8"/>
        <v>9916.16</v>
      </c>
      <c r="R80" s="23">
        <f t="shared" ref="R80:AO82" si="9">R10*$D10</f>
        <v>0</v>
      </c>
      <c r="S80" s="23">
        <f t="shared" si="9"/>
        <v>0</v>
      </c>
      <c r="T80" s="23">
        <f t="shared" si="9"/>
        <v>0</v>
      </c>
      <c r="U80" s="23">
        <f t="shared" si="9"/>
        <v>0</v>
      </c>
      <c r="V80" s="23">
        <f t="shared" si="9"/>
        <v>0</v>
      </c>
      <c r="W80" s="23">
        <f t="shared" si="9"/>
        <v>0</v>
      </c>
      <c r="X80" s="23">
        <f t="shared" si="9"/>
        <v>0</v>
      </c>
      <c r="Y80" s="23">
        <f t="shared" si="9"/>
        <v>0</v>
      </c>
      <c r="Z80" s="23">
        <f t="shared" si="9"/>
        <v>0</v>
      </c>
      <c r="AA80" s="23">
        <f t="shared" si="9"/>
        <v>0</v>
      </c>
      <c r="AB80" s="23">
        <f t="shared" si="9"/>
        <v>0</v>
      </c>
      <c r="AC80" s="23">
        <f t="shared" si="9"/>
        <v>0</v>
      </c>
      <c r="AD80" s="23">
        <f t="shared" si="9"/>
        <v>0</v>
      </c>
      <c r="AE80" s="23">
        <f t="shared" si="9"/>
        <v>0</v>
      </c>
      <c r="AF80" s="23">
        <f t="shared" si="9"/>
        <v>0</v>
      </c>
      <c r="AG80" s="23">
        <f t="shared" si="9"/>
        <v>0</v>
      </c>
      <c r="AH80" s="23">
        <f t="shared" si="9"/>
        <v>0</v>
      </c>
      <c r="AI80" s="23">
        <f t="shared" si="9"/>
        <v>0</v>
      </c>
      <c r="AJ80" s="23">
        <f t="shared" si="9"/>
        <v>0</v>
      </c>
      <c r="AK80" s="23">
        <f t="shared" si="9"/>
        <v>0</v>
      </c>
      <c r="AL80" s="23">
        <f t="shared" si="9"/>
        <v>0</v>
      </c>
      <c r="AM80" s="23">
        <f t="shared" si="9"/>
        <v>0</v>
      </c>
      <c r="AN80" s="23">
        <f t="shared" si="9"/>
        <v>0</v>
      </c>
      <c r="AO80" s="23">
        <f t="shared" si="9"/>
        <v>0</v>
      </c>
      <c r="AP80" s="266"/>
      <c r="AQ80" s="266"/>
      <c r="AR80" s="266"/>
      <c r="AS80" s="266"/>
      <c r="AT80" s="266"/>
      <c r="AU80" s="266"/>
      <c r="AV80" s="266"/>
      <c r="AW80" s="266"/>
    </row>
    <row r="81" spans="1:49" x14ac:dyDescent="0.25">
      <c r="A81" s="4" t="str">
        <f t="shared" si="7"/>
        <v>Gupta, Sangamewar</v>
      </c>
      <c r="B81" s="4" t="str">
        <f t="shared" si="7"/>
        <v>TechSur</v>
      </c>
      <c r="C81" s="4" t="str">
        <f t="shared" si="7"/>
        <v>Systems Integration Engineer</v>
      </c>
      <c r="D81" s="4">
        <f t="shared" si="7"/>
        <v>154.94</v>
      </c>
      <c r="E81" s="6">
        <f t="shared" ref="E81:F81" si="10">$D81*E11</f>
        <v>18592.8</v>
      </c>
      <c r="F81" s="6">
        <f t="shared" si="10"/>
        <v>24728.423999999999</v>
      </c>
      <c r="G81" s="6">
        <f t="shared" si="8"/>
        <v>26029.919999999998</v>
      </c>
      <c r="H81" s="6">
        <f t="shared" si="8"/>
        <v>23550.880000000001</v>
      </c>
      <c r="I81" s="6">
        <f t="shared" si="8"/>
        <v>27269.439999999999</v>
      </c>
      <c r="J81" s="6">
        <f t="shared" si="8"/>
        <v>22311.360000000001</v>
      </c>
      <c r="K81" s="6">
        <f t="shared" si="8"/>
        <v>24790.400000000001</v>
      </c>
      <c r="L81" s="6">
        <f t="shared" si="8"/>
        <v>24790.400000000001</v>
      </c>
      <c r="M81" s="6">
        <f t="shared" si="8"/>
        <v>23550.880000000001</v>
      </c>
      <c r="N81" s="6">
        <f t="shared" si="8"/>
        <v>26029.919999999998</v>
      </c>
      <c r="O81" s="6">
        <f t="shared" si="8"/>
        <v>23550.880000000001</v>
      </c>
      <c r="P81" s="6">
        <f t="shared" si="8"/>
        <v>24790.400000000001</v>
      </c>
      <c r="Q81" s="23">
        <f t="shared" si="8"/>
        <v>9916.16</v>
      </c>
      <c r="R81" s="23">
        <f t="shared" si="9"/>
        <v>0</v>
      </c>
      <c r="S81" s="23">
        <f t="shared" si="9"/>
        <v>0</v>
      </c>
      <c r="T81" s="23">
        <f t="shared" si="9"/>
        <v>0</v>
      </c>
      <c r="U81" s="23">
        <f t="shared" si="9"/>
        <v>0</v>
      </c>
      <c r="V81" s="23">
        <f t="shared" si="9"/>
        <v>0</v>
      </c>
      <c r="W81" s="23">
        <f t="shared" si="9"/>
        <v>0</v>
      </c>
      <c r="X81" s="23">
        <f t="shared" si="9"/>
        <v>0</v>
      </c>
      <c r="Y81" s="23">
        <f t="shared" si="9"/>
        <v>0</v>
      </c>
      <c r="Z81" s="23">
        <f t="shared" si="9"/>
        <v>0</v>
      </c>
      <c r="AA81" s="23">
        <f t="shared" si="9"/>
        <v>0</v>
      </c>
      <c r="AB81" s="23">
        <f t="shared" si="9"/>
        <v>0</v>
      </c>
      <c r="AC81" s="23">
        <f t="shared" si="9"/>
        <v>0</v>
      </c>
      <c r="AD81" s="23">
        <f t="shared" si="9"/>
        <v>0</v>
      </c>
      <c r="AE81" s="23">
        <f t="shared" si="9"/>
        <v>0</v>
      </c>
      <c r="AF81" s="23">
        <f t="shared" si="9"/>
        <v>0</v>
      </c>
      <c r="AG81" s="23">
        <f t="shared" si="9"/>
        <v>0</v>
      </c>
      <c r="AH81" s="23">
        <f t="shared" si="9"/>
        <v>0</v>
      </c>
      <c r="AI81" s="23">
        <f t="shared" si="9"/>
        <v>0</v>
      </c>
      <c r="AJ81" s="23">
        <f t="shared" si="9"/>
        <v>0</v>
      </c>
      <c r="AK81" s="23">
        <f t="shared" si="9"/>
        <v>0</v>
      </c>
      <c r="AL81" s="23">
        <f t="shared" si="9"/>
        <v>0</v>
      </c>
      <c r="AM81" s="23">
        <f t="shared" si="9"/>
        <v>0</v>
      </c>
      <c r="AN81" s="23">
        <f t="shared" si="9"/>
        <v>0</v>
      </c>
      <c r="AO81" s="23">
        <f t="shared" si="9"/>
        <v>0</v>
      </c>
      <c r="AP81" s="266"/>
      <c r="AQ81" s="266"/>
      <c r="AR81" s="266"/>
      <c r="AS81" s="266"/>
      <c r="AT81" s="266"/>
      <c r="AU81" s="266"/>
      <c r="AV81" s="266"/>
      <c r="AW81" s="266"/>
    </row>
    <row r="82" spans="1:49" x14ac:dyDescent="0.25">
      <c r="A82" s="4" t="str">
        <f t="shared" si="7"/>
        <v>Kakhramon, Talibdjanov</v>
      </c>
      <c r="B82" s="4" t="str">
        <f t="shared" si="7"/>
        <v>TechSur</v>
      </c>
      <c r="C82" s="4" t="str">
        <f t="shared" si="7"/>
        <v>Systems Integration Engineer</v>
      </c>
      <c r="D82" s="4">
        <f t="shared" si="7"/>
        <v>154.94</v>
      </c>
      <c r="E82" s="6">
        <f t="shared" ref="E82:F82" si="11">$D82*E12</f>
        <v>18592.8</v>
      </c>
      <c r="F82" s="6">
        <f t="shared" si="11"/>
        <v>24728.423999999999</v>
      </c>
      <c r="G82" s="6">
        <f t="shared" si="8"/>
        <v>26029.919999999998</v>
      </c>
      <c r="H82" s="6">
        <f t="shared" si="8"/>
        <v>23550.880000000001</v>
      </c>
      <c r="I82" s="6">
        <f t="shared" si="8"/>
        <v>27269.439999999999</v>
      </c>
      <c r="J82" s="6">
        <f t="shared" si="8"/>
        <v>22311.360000000001</v>
      </c>
      <c r="K82" s="6">
        <f t="shared" si="8"/>
        <v>24790.400000000001</v>
      </c>
      <c r="L82" s="6">
        <f t="shared" si="8"/>
        <v>24790.400000000001</v>
      </c>
      <c r="M82" s="6">
        <f t="shared" si="8"/>
        <v>23550.880000000001</v>
      </c>
      <c r="N82" s="6">
        <f t="shared" si="8"/>
        <v>26029.919999999998</v>
      </c>
      <c r="O82" s="6">
        <f t="shared" si="8"/>
        <v>23550.880000000001</v>
      </c>
      <c r="P82" s="6">
        <f t="shared" si="8"/>
        <v>24790.400000000001</v>
      </c>
      <c r="Q82" s="23">
        <f t="shared" si="8"/>
        <v>9916.16</v>
      </c>
      <c r="R82" s="23">
        <f t="shared" si="9"/>
        <v>0</v>
      </c>
      <c r="S82" s="23">
        <f t="shared" si="9"/>
        <v>0</v>
      </c>
      <c r="T82" s="23">
        <f t="shared" si="9"/>
        <v>0</v>
      </c>
      <c r="U82" s="23">
        <f t="shared" si="9"/>
        <v>0</v>
      </c>
      <c r="V82" s="23">
        <f t="shared" si="9"/>
        <v>0</v>
      </c>
      <c r="W82" s="23">
        <f t="shared" si="9"/>
        <v>0</v>
      </c>
      <c r="X82" s="23">
        <f t="shared" si="9"/>
        <v>0</v>
      </c>
      <c r="Y82" s="23">
        <f t="shared" si="9"/>
        <v>0</v>
      </c>
      <c r="Z82" s="23">
        <f t="shared" si="9"/>
        <v>0</v>
      </c>
      <c r="AA82" s="23">
        <f t="shared" si="9"/>
        <v>0</v>
      </c>
      <c r="AB82" s="23">
        <f t="shared" si="9"/>
        <v>0</v>
      </c>
      <c r="AC82" s="23">
        <f t="shared" si="9"/>
        <v>0</v>
      </c>
      <c r="AD82" s="23">
        <f t="shared" si="9"/>
        <v>0</v>
      </c>
      <c r="AE82" s="23">
        <f t="shared" si="9"/>
        <v>0</v>
      </c>
      <c r="AF82" s="23">
        <f t="shared" si="9"/>
        <v>0</v>
      </c>
      <c r="AG82" s="23">
        <f t="shared" si="9"/>
        <v>0</v>
      </c>
      <c r="AH82" s="23">
        <f t="shared" si="9"/>
        <v>0</v>
      </c>
      <c r="AI82" s="23">
        <f t="shared" si="9"/>
        <v>0</v>
      </c>
      <c r="AJ82" s="23">
        <f t="shared" si="9"/>
        <v>0</v>
      </c>
      <c r="AK82" s="23">
        <f t="shared" si="9"/>
        <v>0</v>
      </c>
      <c r="AL82" s="23">
        <f t="shared" si="9"/>
        <v>0</v>
      </c>
      <c r="AM82" s="23">
        <f t="shared" si="9"/>
        <v>0</v>
      </c>
      <c r="AN82" s="23">
        <f t="shared" si="9"/>
        <v>0</v>
      </c>
      <c r="AO82" s="23">
        <f t="shared" si="9"/>
        <v>0</v>
      </c>
      <c r="AP82" s="266"/>
      <c r="AQ82" s="266"/>
      <c r="AR82" s="266"/>
      <c r="AS82" s="266"/>
      <c r="AT82" s="266"/>
      <c r="AU82" s="266"/>
      <c r="AV82" s="266"/>
      <c r="AW82" s="266"/>
    </row>
    <row r="83" spans="1:49" x14ac:dyDescent="0.25">
      <c r="A83" s="4" t="str">
        <f t="shared" ref="A83:D90" si="12">A14</f>
        <v>Verma, Narayan Kumar</v>
      </c>
      <c r="B83" s="4" t="str">
        <f t="shared" si="12"/>
        <v>TechSur</v>
      </c>
      <c r="C83" s="4" t="str">
        <f t="shared" si="12"/>
        <v>Systems Integration Engineer</v>
      </c>
      <c r="D83" s="4">
        <f t="shared" si="12"/>
        <v>154.94</v>
      </c>
      <c r="E83" s="6">
        <f t="shared" ref="E83:F83" si="13">$D83*E13</f>
        <v>18592.8</v>
      </c>
      <c r="F83" s="6">
        <f t="shared" si="13"/>
        <v>24728.423999999999</v>
      </c>
      <c r="G83" s="6">
        <f t="shared" si="8"/>
        <v>26029.919999999998</v>
      </c>
      <c r="H83" s="6">
        <f t="shared" si="8"/>
        <v>23550.880000000001</v>
      </c>
      <c r="I83" s="6">
        <f t="shared" si="8"/>
        <v>27269.439999999999</v>
      </c>
      <c r="J83" s="6">
        <f t="shared" si="8"/>
        <v>22311.360000000001</v>
      </c>
      <c r="K83" s="6">
        <f t="shared" si="8"/>
        <v>24790.400000000001</v>
      </c>
      <c r="L83" s="6">
        <f t="shared" si="8"/>
        <v>24790.400000000001</v>
      </c>
      <c r="M83" s="6">
        <f t="shared" si="8"/>
        <v>23550.880000000001</v>
      </c>
      <c r="N83" s="6">
        <f t="shared" si="8"/>
        <v>26029.919999999998</v>
      </c>
      <c r="O83" s="6">
        <f t="shared" si="8"/>
        <v>23550.880000000001</v>
      </c>
      <c r="P83" s="6">
        <f t="shared" si="8"/>
        <v>24790.400000000001</v>
      </c>
      <c r="Q83" s="23">
        <f t="shared" si="8"/>
        <v>9916.16</v>
      </c>
      <c r="R83" s="23">
        <f t="shared" ref="R83:AO83" si="14">R13*$D14</f>
        <v>0</v>
      </c>
      <c r="S83" s="23">
        <f t="shared" si="14"/>
        <v>0</v>
      </c>
      <c r="T83" s="23">
        <f t="shared" si="14"/>
        <v>0</v>
      </c>
      <c r="U83" s="23">
        <f t="shared" si="14"/>
        <v>0</v>
      </c>
      <c r="V83" s="23">
        <f t="shared" si="14"/>
        <v>0</v>
      </c>
      <c r="W83" s="23">
        <f t="shared" si="14"/>
        <v>0</v>
      </c>
      <c r="X83" s="23">
        <f t="shared" si="14"/>
        <v>0</v>
      </c>
      <c r="Y83" s="23">
        <f t="shared" si="14"/>
        <v>0</v>
      </c>
      <c r="Z83" s="23">
        <f t="shared" si="14"/>
        <v>0</v>
      </c>
      <c r="AA83" s="23">
        <f t="shared" si="14"/>
        <v>0</v>
      </c>
      <c r="AB83" s="23">
        <f t="shared" si="14"/>
        <v>0</v>
      </c>
      <c r="AC83" s="23">
        <f t="shared" si="14"/>
        <v>0</v>
      </c>
      <c r="AD83" s="23">
        <f t="shared" si="14"/>
        <v>0</v>
      </c>
      <c r="AE83" s="23">
        <f t="shared" si="14"/>
        <v>0</v>
      </c>
      <c r="AF83" s="23">
        <f t="shared" si="14"/>
        <v>0</v>
      </c>
      <c r="AG83" s="23">
        <f t="shared" si="14"/>
        <v>0</v>
      </c>
      <c r="AH83" s="23">
        <f t="shared" si="14"/>
        <v>0</v>
      </c>
      <c r="AI83" s="23">
        <f t="shared" si="14"/>
        <v>0</v>
      </c>
      <c r="AJ83" s="23">
        <f t="shared" si="14"/>
        <v>0</v>
      </c>
      <c r="AK83" s="23">
        <f t="shared" si="14"/>
        <v>0</v>
      </c>
      <c r="AL83" s="23">
        <f t="shared" si="14"/>
        <v>0</v>
      </c>
      <c r="AM83" s="23">
        <f t="shared" si="14"/>
        <v>0</v>
      </c>
      <c r="AN83" s="23">
        <f t="shared" si="14"/>
        <v>0</v>
      </c>
      <c r="AO83" s="23">
        <f t="shared" si="14"/>
        <v>0</v>
      </c>
      <c r="AP83" s="266"/>
      <c r="AQ83" s="266"/>
      <c r="AR83" s="266"/>
      <c r="AS83" s="266"/>
      <c r="AT83" s="266"/>
      <c r="AU83" s="266"/>
      <c r="AV83" s="266"/>
      <c r="AW83" s="266"/>
    </row>
    <row r="84" spans="1:49" x14ac:dyDescent="0.25">
      <c r="A84" s="4" t="str">
        <f t="shared" si="12"/>
        <v>Holcomb, Lauryn</v>
      </c>
      <c r="B84" s="4" t="str">
        <f t="shared" si="12"/>
        <v>TechSur</v>
      </c>
      <c r="C84" s="4" t="str">
        <f t="shared" si="12"/>
        <v>Project Manager</v>
      </c>
      <c r="D84" s="4">
        <f t="shared" si="12"/>
        <v>81.63</v>
      </c>
      <c r="E84" s="6">
        <f>$D84*E15</f>
        <v>9795.5999999999985</v>
      </c>
      <c r="F84" s="6">
        <f t="shared" ref="F84" si="15">$D84*F14</f>
        <v>13028.147999999999</v>
      </c>
      <c r="G84" s="6">
        <f t="shared" si="8"/>
        <v>13713.84</v>
      </c>
      <c r="H84" s="6">
        <f t="shared" si="8"/>
        <v>12407.759999999998</v>
      </c>
      <c r="I84" s="6">
        <f t="shared" si="8"/>
        <v>14366.88</v>
      </c>
      <c r="J84" s="6">
        <f t="shared" si="8"/>
        <v>11754.72</v>
      </c>
      <c r="K84" s="6">
        <f t="shared" si="8"/>
        <v>13060.8</v>
      </c>
      <c r="L84" s="6">
        <f t="shared" si="8"/>
        <v>13060.8</v>
      </c>
      <c r="M84" s="6">
        <f t="shared" si="8"/>
        <v>12407.759999999998</v>
      </c>
      <c r="N84" s="6">
        <f t="shared" si="8"/>
        <v>13713.84</v>
      </c>
      <c r="O84" s="6">
        <f t="shared" si="8"/>
        <v>12407.759999999998</v>
      </c>
      <c r="P84" s="6">
        <f t="shared" si="8"/>
        <v>13060.8</v>
      </c>
      <c r="Q84" s="23">
        <f t="shared" si="8"/>
        <v>5224.32</v>
      </c>
      <c r="R84" s="23">
        <f t="shared" ref="R84:AO84" si="16">R14*$D15</f>
        <v>0</v>
      </c>
      <c r="S84" s="23">
        <f t="shared" si="16"/>
        <v>0</v>
      </c>
      <c r="T84" s="23">
        <f t="shared" si="16"/>
        <v>0</v>
      </c>
      <c r="U84" s="23">
        <f t="shared" si="16"/>
        <v>0</v>
      </c>
      <c r="V84" s="23">
        <f t="shared" si="16"/>
        <v>0</v>
      </c>
      <c r="W84" s="23">
        <f t="shared" si="16"/>
        <v>0</v>
      </c>
      <c r="X84" s="23">
        <f t="shared" si="16"/>
        <v>0</v>
      </c>
      <c r="Y84" s="23">
        <f t="shared" si="16"/>
        <v>0</v>
      </c>
      <c r="Z84" s="23">
        <f t="shared" si="16"/>
        <v>0</v>
      </c>
      <c r="AA84" s="23">
        <f t="shared" si="16"/>
        <v>0</v>
      </c>
      <c r="AB84" s="23">
        <f t="shared" si="16"/>
        <v>0</v>
      </c>
      <c r="AC84" s="23">
        <f t="shared" si="16"/>
        <v>0</v>
      </c>
      <c r="AD84" s="23">
        <f t="shared" si="16"/>
        <v>0</v>
      </c>
      <c r="AE84" s="23">
        <f t="shared" si="16"/>
        <v>0</v>
      </c>
      <c r="AF84" s="23">
        <f t="shared" si="16"/>
        <v>0</v>
      </c>
      <c r="AG84" s="23">
        <f t="shared" si="16"/>
        <v>0</v>
      </c>
      <c r="AH84" s="23">
        <f t="shared" si="16"/>
        <v>0</v>
      </c>
      <c r="AI84" s="23">
        <f t="shared" si="16"/>
        <v>0</v>
      </c>
      <c r="AJ84" s="23">
        <f t="shared" si="16"/>
        <v>0</v>
      </c>
      <c r="AK84" s="23">
        <f t="shared" si="16"/>
        <v>0</v>
      </c>
      <c r="AL84" s="23">
        <f t="shared" si="16"/>
        <v>0</v>
      </c>
      <c r="AM84" s="23">
        <f t="shared" si="16"/>
        <v>0</v>
      </c>
      <c r="AN84" s="23">
        <f t="shared" si="16"/>
        <v>0</v>
      </c>
      <c r="AO84" s="23">
        <f t="shared" si="16"/>
        <v>0</v>
      </c>
      <c r="AP84" s="266"/>
      <c r="AQ84" s="266"/>
      <c r="AR84" s="266"/>
      <c r="AS84" s="266"/>
      <c r="AT84" s="266"/>
      <c r="AU84" s="266"/>
      <c r="AV84" s="266"/>
      <c r="AW84" s="266"/>
    </row>
    <row r="85" spans="1:49" x14ac:dyDescent="0.25">
      <c r="A85" s="4">
        <f t="shared" si="12"/>
        <v>0</v>
      </c>
      <c r="B85" s="4">
        <f t="shared" si="12"/>
        <v>0</v>
      </c>
      <c r="C85" s="4">
        <f t="shared" si="12"/>
        <v>0</v>
      </c>
      <c r="D85" s="4">
        <f t="shared" si="12"/>
        <v>0</v>
      </c>
      <c r="E85" s="6">
        <f t="shared" ref="E85:F85" si="17">$D85*E15</f>
        <v>0</v>
      </c>
      <c r="F85" s="6">
        <f t="shared" si="17"/>
        <v>0</v>
      </c>
      <c r="G85" s="6">
        <f t="shared" si="8"/>
        <v>0</v>
      </c>
      <c r="H85" s="6">
        <f t="shared" si="8"/>
        <v>0</v>
      </c>
      <c r="I85" s="6">
        <f t="shared" si="8"/>
        <v>0</v>
      </c>
      <c r="J85" s="6">
        <f t="shared" si="8"/>
        <v>0</v>
      </c>
      <c r="K85" s="6">
        <f t="shared" si="8"/>
        <v>0</v>
      </c>
      <c r="L85" s="6">
        <f t="shared" si="8"/>
        <v>0</v>
      </c>
      <c r="M85" s="6">
        <f t="shared" si="8"/>
        <v>0</v>
      </c>
      <c r="N85" s="6">
        <f>$D85*N17</f>
        <v>0</v>
      </c>
      <c r="O85" s="6">
        <f>$D85*O17</f>
        <v>0</v>
      </c>
      <c r="P85" s="6">
        <f>$D85*P17</f>
        <v>0</v>
      </c>
      <c r="Q85" s="23">
        <f>$D85*Q17</f>
        <v>0</v>
      </c>
      <c r="R85" s="23">
        <f t="shared" ref="R85:AO85" si="18">R17*$D16</f>
        <v>0</v>
      </c>
      <c r="S85" s="23">
        <f t="shared" si="18"/>
        <v>0</v>
      </c>
      <c r="T85" s="23">
        <f t="shared" si="18"/>
        <v>0</v>
      </c>
      <c r="U85" s="23">
        <f t="shared" si="18"/>
        <v>0</v>
      </c>
      <c r="V85" s="23">
        <f t="shared" si="18"/>
        <v>0</v>
      </c>
      <c r="W85" s="23">
        <f t="shared" si="18"/>
        <v>0</v>
      </c>
      <c r="X85" s="23">
        <f t="shared" si="18"/>
        <v>0</v>
      </c>
      <c r="Y85" s="23">
        <f t="shared" si="18"/>
        <v>0</v>
      </c>
      <c r="Z85" s="23">
        <f t="shared" si="18"/>
        <v>0</v>
      </c>
      <c r="AA85" s="23">
        <f t="shared" si="18"/>
        <v>0</v>
      </c>
      <c r="AB85" s="23">
        <f t="shared" si="18"/>
        <v>0</v>
      </c>
      <c r="AC85" s="23">
        <f t="shared" si="18"/>
        <v>0</v>
      </c>
      <c r="AD85" s="23">
        <f t="shared" si="18"/>
        <v>0</v>
      </c>
      <c r="AE85" s="23">
        <f t="shared" si="18"/>
        <v>0</v>
      </c>
      <c r="AF85" s="23">
        <f t="shared" si="18"/>
        <v>0</v>
      </c>
      <c r="AG85" s="23">
        <f t="shared" si="18"/>
        <v>0</v>
      </c>
      <c r="AH85" s="23">
        <f t="shared" si="18"/>
        <v>0</v>
      </c>
      <c r="AI85" s="23">
        <f t="shared" si="18"/>
        <v>0</v>
      </c>
      <c r="AJ85" s="23">
        <f t="shared" si="18"/>
        <v>0</v>
      </c>
      <c r="AK85" s="23">
        <f t="shared" si="18"/>
        <v>0</v>
      </c>
      <c r="AL85" s="23">
        <f t="shared" si="18"/>
        <v>0</v>
      </c>
      <c r="AM85" s="23">
        <f t="shared" si="18"/>
        <v>0</v>
      </c>
      <c r="AN85" s="23">
        <f t="shared" si="18"/>
        <v>0</v>
      </c>
      <c r="AO85" s="23">
        <f t="shared" si="18"/>
        <v>0</v>
      </c>
      <c r="AP85" s="266"/>
      <c r="AQ85" s="266"/>
      <c r="AR85" s="266"/>
      <c r="AS85" s="266"/>
      <c r="AT85" s="266"/>
      <c r="AU85" s="266"/>
      <c r="AV85" s="266"/>
      <c r="AW85" s="266"/>
    </row>
    <row r="86" spans="1:49" x14ac:dyDescent="0.25">
      <c r="A86" s="4">
        <f t="shared" si="12"/>
        <v>0</v>
      </c>
      <c r="B86" s="4">
        <f t="shared" si="12"/>
        <v>0</v>
      </c>
      <c r="C86" s="4">
        <f t="shared" si="12"/>
        <v>0</v>
      </c>
      <c r="D86" s="4">
        <f t="shared" si="12"/>
        <v>0</v>
      </c>
      <c r="E86" s="6">
        <f t="shared" ref="E86:F86" si="19">$D86*E16</f>
        <v>0</v>
      </c>
      <c r="F86" s="6">
        <f t="shared" si="19"/>
        <v>0</v>
      </c>
      <c r="G86" s="6">
        <f t="shared" si="8"/>
        <v>0</v>
      </c>
      <c r="H86" s="6">
        <f t="shared" si="8"/>
        <v>0</v>
      </c>
      <c r="I86" s="6">
        <f t="shared" si="8"/>
        <v>0</v>
      </c>
      <c r="J86" s="6">
        <f t="shared" si="8"/>
        <v>0</v>
      </c>
      <c r="K86" s="6">
        <f t="shared" si="8"/>
        <v>0</v>
      </c>
      <c r="L86" s="6">
        <f t="shared" si="8"/>
        <v>0</v>
      </c>
      <c r="M86" s="6">
        <f t="shared" si="8"/>
        <v>0</v>
      </c>
      <c r="N86" s="6">
        <f t="shared" si="8"/>
        <v>0</v>
      </c>
      <c r="O86" s="6">
        <f t="shared" si="8"/>
        <v>0</v>
      </c>
      <c r="P86" s="6">
        <f t="shared" si="8"/>
        <v>0</v>
      </c>
      <c r="Q86" s="23">
        <f t="shared" si="8"/>
        <v>0</v>
      </c>
      <c r="R86" s="23">
        <f t="shared" ref="R86:AO86" si="20">R16*$D17</f>
        <v>0</v>
      </c>
      <c r="S86" s="23">
        <f t="shared" si="20"/>
        <v>0</v>
      </c>
      <c r="T86" s="23">
        <f t="shared" si="20"/>
        <v>0</v>
      </c>
      <c r="U86" s="23">
        <f t="shared" si="20"/>
        <v>0</v>
      </c>
      <c r="V86" s="23">
        <f t="shared" si="20"/>
        <v>0</v>
      </c>
      <c r="W86" s="23">
        <f t="shared" si="20"/>
        <v>0</v>
      </c>
      <c r="X86" s="23">
        <f t="shared" si="20"/>
        <v>0</v>
      </c>
      <c r="Y86" s="23">
        <f t="shared" si="20"/>
        <v>0</v>
      </c>
      <c r="Z86" s="23">
        <f t="shared" si="20"/>
        <v>0</v>
      </c>
      <c r="AA86" s="23">
        <f t="shared" si="20"/>
        <v>0</v>
      </c>
      <c r="AB86" s="23">
        <f t="shared" si="20"/>
        <v>0</v>
      </c>
      <c r="AC86" s="23">
        <f t="shared" si="20"/>
        <v>0</v>
      </c>
      <c r="AD86" s="23">
        <f t="shared" si="20"/>
        <v>0</v>
      </c>
      <c r="AE86" s="23">
        <f t="shared" si="20"/>
        <v>0</v>
      </c>
      <c r="AF86" s="23">
        <f t="shared" si="20"/>
        <v>0</v>
      </c>
      <c r="AG86" s="23">
        <f t="shared" si="20"/>
        <v>0</v>
      </c>
      <c r="AH86" s="23">
        <f t="shared" si="20"/>
        <v>0</v>
      </c>
      <c r="AI86" s="23">
        <f t="shared" si="20"/>
        <v>0</v>
      </c>
      <c r="AJ86" s="23">
        <f t="shared" si="20"/>
        <v>0</v>
      </c>
      <c r="AK86" s="23">
        <f t="shared" si="20"/>
        <v>0</v>
      </c>
      <c r="AL86" s="23">
        <f t="shared" si="20"/>
        <v>0</v>
      </c>
      <c r="AM86" s="23">
        <f t="shared" si="20"/>
        <v>0</v>
      </c>
      <c r="AN86" s="23">
        <f t="shared" si="20"/>
        <v>0</v>
      </c>
      <c r="AO86" s="23">
        <f t="shared" si="20"/>
        <v>0</v>
      </c>
      <c r="AP86" s="266"/>
      <c r="AQ86" s="266"/>
      <c r="AR86" s="266"/>
      <c r="AS86" s="266"/>
      <c r="AT86" s="266"/>
      <c r="AU86" s="266"/>
      <c r="AV86" s="266"/>
      <c r="AW86" s="266"/>
    </row>
    <row r="87" spans="1:49" x14ac:dyDescent="0.25">
      <c r="A87" s="4">
        <f t="shared" si="12"/>
        <v>0</v>
      </c>
      <c r="B87" s="4">
        <f t="shared" si="12"/>
        <v>0</v>
      </c>
      <c r="C87" s="4">
        <f t="shared" si="12"/>
        <v>0</v>
      </c>
      <c r="D87" s="4">
        <f t="shared" si="12"/>
        <v>0</v>
      </c>
      <c r="E87" s="6">
        <f t="shared" ref="E87:F87" si="21">$D87*E17</f>
        <v>0</v>
      </c>
      <c r="F87" s="6">
        <f t="shared" si="21"/>
        <v>0</v>
      </c>
      <c r="G87" s="6">
        <f t="shared" ref="G87:M89" si="22">$D87*G17</f>
        <v>0</v>
      </c>
      <c r="H87" s="6">
        <f t="shared" si="22"/>
        <v>0</v>
      </c>
      <c r="I87" s="6">
        <f t="shared" si="22"/>
        <v>0</v>
      </c>
      <c r="J87" s="6">
        <f t="shared" si="22"/>
        <v>0</v>
      </c>
      <c r="K87" s="6">
        <f t="shared" si="22"/>
        <v>0</v>
      </c>
      <c r="L87" s="6">
        <f t="shared" si="22"/>
        <v>0</v>
      </c>
      <c r="M87" s="6">
        <f t="shared" si="22"/>
        <v>0</v>
      </c>
      <c r="N87" s="6">
        <f t="shared" si="8"/>
        <v>0</v>
      </c>
      <c r="O87" s="6">
        <f t="shared" si="8"/>
        <v>0</v>
      </c>
      <c r="P87" s="6">
        <f t="shared" si="8"/>
        <v>0</v>
      </c>
      <c r="Q87" s="23">
        <f t="shared" si="8"/>
        <v>0</v>
      </c>
      <c r="R87" s="23">
        <f t="shared" si="8"/>
        <v>0</v>
      </c>
      <c r="S87" s="23">
        <f t="shared" si="8"/>
        <v>0</v>
      </c>
      <c r="T87" s="23">
        <f t="shared" si="8"/>
        <v>0</v>
      </c>
      <c r="U87" s="23">
        <f t="shared" si="8"/>
        <v>0</v>
      </c>
      <c r="V87" s="23">
        <f t="shared" si="8"/>
        <v>0</v>
      </c>
      <c r="W87" s="23">
        <f t="shared" ref="N87:AO89" si="23">$D87*W17</f>
        <v>0</v>
      </c>
      <c r="X87" s="23">
        <f t="shared" si="23"/>
        <v>0</v>
      </c>
      <c r="Y87" s="23">
        <f t="shared" si="23"/>
        <v>0</v>
      </c>
      <c r="Z87" s="23">
        <f t="shared" si="23"/>
        <v>0</v>
      </c>
      <c r="AA87" s="23">
        <f t="shared" si="23"/>
        <v>0</v>
      </c>
      <c r="AB87" s="23">
        <f t="shared" si="23"/>
        <v>0</v>
      </c>
      <c r="AC87" s="23">
        <f t="shared" si="23"/>
        <v>0</v>
      </c>
      <c r="AD87" s="23">
        <f t="shared" si="23"/>
        <v>0</v>
      </c>
      <c r="AE87" s="23">
        <f t="shared" si="23"/>
        <v>0</v>
      </c>
      <c r="AF87" s="23">
        <f t="shared" si="23"/>
        <v>0</v>
      </c>
      <c r="AG87" s="23">
        <f t="shared" si="23"/>
        <v>0</v>
      </c>
      <c r="AH87" s="23">
        <f t="shared" si="23"/>
        <v>0</v>
      </c>
      <c r="AI87" s="23">
        <f t="shared" si="23"/>
        <v>0</v>
      </c>
      <c r="AJ87" s="23">
        <f t="shared" si="23"/>
        <v>0</v>
      </c>
      <c r="AK87" s="23">
        <f t="shared" si="23"/>
        <v>0</v>
      </c>
      <c r="AL87" s="23">
        <f t="shared" si="23"/>
        <v>0</v>
      </c>
      <c r="AM87" s="23">
        <f t="shared" si="23"/>
        <v>0</v>
      </c>
      <c r="AN87" s="23">
        <f t="shared" si="23"/>
        <v>0</v>
      </c>
      <c r="AO87" s="23">
        <f t="shared" si="23"/>
        <v>0</v>
      </c>
      <c r="AP87" s="266"/>
      <c r="AQ87" s="266"/>
      <c r="AR87" s="266"/>
      <c r="AS87" s="266"/>
      <c r="AT87" s="266"/>
      <c r="AU87" s="266"/>
      <c r="AV87" s="266"/>
      <c r="AW87" s="266"/>
    </row>
    <row r="88" spans="1:49" x14ac:dyDescent="0.25">
      <c r="A88" s="4">
        <f t="shared" si="12"/>
        <v>0</v>
      </c>
      <c r="B88" s="4">
        <f t="shared" si="12"/>
        <v>0</v>
      </c>
      <c r="C88" s="4">
        <f t="shared" si="12"/>
        <v>0</v>
      </c>
      <c r="D88" s="4">
        <f t="shared" si="12"/>
        <v>0</v>
      </c>
      <c r="E88" s="6">
        <f t="shared" ref="E88:F88" si="24">$D88*E18</f>
        <v>0</v>
      </c>
      <c r="F88" s="6">
        <f t="shared" si="24"/>
        <v>0</v>
      </c>
      <c r="G88" s="6">
        <f t="shared" si="22"/>
        <v>0</v>
      </c>
      <c r="H88" s="6">
        <f t="shared" si="22"/>
        <v>0</v>
      </c>
      <c r="I88" s="6">
        <f t="shared" si="22"/>
        <v>0</v>
      </c>
      <c r="J88" s="6">
        <f t="shared" si="22"/>
        <v>0</v>
      </c>
      <c r="K88" s="6">
        <f t="shared" si="22"/>
        <v>0</v>
      </c>
      <c r="L88" s="6">
        <f t="shared" si="22"/>
        <v>0</v>
      </c>
      <c r="M88" s="6">
        <f t="shared" si="22"/>
        <v>0</v>
      </c>
      <c r="N88" s="6">
        <f t="shared" si="23"/>
        <v>0</v>
      </c>
      <c r="O88" s="6">
        <f t="shared" si="23"/>
        <v>0</v>
      </c>
      <c r="P88" s="6">
        <f t="shared" si="23"/>
        <v>0</v>
      </c>
      <c r="Q88" s="23">
        <f t="shared" si="23"/>
        <v>0</v>
      </c>
      <c r="R88" s="23">
        <f t="shared" si="23"/>
        <v>0</v>
      </c>
      <c r="S88" s="23">
        <f t="shared" si="23"/>
        <v>0</v>
      </c>
      <c r="T88" s="23">
        <f t="shared" si="23"/>
        <v>0</v>
      </c>
      <c r="U88" s="23">
        <f t="shared" si="23"/>
        <v>0</v>
      </c>
      <c r="V88" s="23">
        <f t="shared" si="23"/>
        <v>0</v>
      </c>
      <c r="W88" s="23">
        <f t="shared" si="23"/>
        <v>0</v>
      </c>
      <c r="X88" s="23">
        <f t="shared" si="23"/>
        <v>0</v>
      </c>
      <c r="Y88" s="23">
        <f t="shared" si="23"/>
        <v>0</v>
      </c>
      <c r="Z88" s="23">
        <f t="shared" si="23"/>
        <v>0</v>
      </c>
      <c r="AA88" s="23">
        <f t="shared" si="23"/>
        <v>0</v>
      </c>
      <c r="AB88" s="23">
        <f t="shared" si="23"/>
        <v>0</v>
      </c>
      <c r="AC88" s="23">
        <f t="shared" si="23"/>
        <v>0</v>
      </c>
      <c r="AD88" s="23">
        <f t="shared" si="23"/>
        <v>0</v>
      </c>
      <c r="AE88" s="23">
        <f t="shared" si="23"/>
        <v>0</v>
      </c>
      <c r="AF88" s="23">
        <f t="shared" si="23"/>
        <v>0</v>
      </c>
      <c r="AG88" s="23">
        <f t="shared" si="23"/>
        <v>0</v>
      </c>
      <c r="AH88" s="23">
        <f t="shared" si="23"/>
        <v>0</v>
      </c>
      <c r="AI88" s="23">
        <f t="shared" si="23"/>
        <v>0</v>
      </c>
      <c r="AJ88" s="23">
        <f t="shared" si="23"/>
        <v>0</v>
      </c>
      <c r="AK88" s="23">
        <f t="shared" si="23"/>
        <v>0</v>
      </c>
      <c r="AL88" s="23">
        <f t="shared" si="23"/>
        <v>0</v>
      </c>
      <c r="AM88" s="23">
        <f t="shared" si="23"/>
        <v>0</v>
      </c>
      <c r="AN88" s="23">
        <f t="shared" si="23"/>
        <v>0</v>
      </c>
      <c r="AO88" s="23">
        <f t="shared" si="23"/>
        <v>0</v>
      </c>
      <c r="AP88" s="266"/>
      <c r="AQ88" s="266"/>
      <c r="AR88" s="266"/>
      <c r="AS88" s="266"/>
      <c r="AT88" s="266"/>
      <c r="AU88" s="266"/>
      <c r="AV88" s="266"/>
      <c r="AW88" s="266"/>
    </row>
    <row r="89" spans="1:49" x14ac:dyDescent="0.25">
      <c r="A89" s="4">
        <f t="shared" si="12"/>
        <v>0</v>
      </c>
      <c r="B89" s="4">
        <f t="shared" si="12"/>
        <v>0</v>
      </c>
      <c r="C89" s="4">
        <f t="shared" si="12"/>
        <v>0</v>
      </c>
      <c r="D89" s="4">
        <f t="shared" si="12"/>
        <v>0</v>
      </c>
      <c r="E89" s="6">
        <f t="shared" ref="E89:F89" si="25">$D89*E19</f>
        <v>0</v>
      </c>
      <c r="F89" s="6">
        <f t="shared" si="25"/>
        <v>0</v>
      </c>
      <c r="G89" s="6">
        <f t="shared" si="22"/>
        <v>0</v>
      </c>
      <c r="H89" s="6">
        <f t="shared" si="22"/>
        <v>0</v>
      </c>
      <c r="I89" s="6">
        <f t="shared" si="22"/>
        <v>0</v>
      </c>
      <c r="J89" s="6">
        <f t="shared" si="22"/>
        <v>0</v>
      </c>
      <c r="K89" s="6">
        <f t="shared" si="22"/>
        <v>0</v>
      </c>
      <c r="L89" s="6">
        <f t="shared" si="22"/>
        <v>0</v>
      </c>
      <c r="M89" s="6">
        <f t="shared" si="22"/>
        <v>0</v>
      </c>
      <c r="N89" s="6">
        <f t="shared" si="23"/>
        <v>0</v>
      </c>
      <c r="O89" s="6">
        <f t="shared" si="23"/>
        <v>0</v>
      </c>
      <c r="P89" s="6">
        <f t="shared" si="23"/>
        <v>0</v>
      </c>
      <c r="Q89" s="23">
        <f t="shared" si="23"/>
        <v>0</v>
      </c>
      <c r="R89" s="23">
        <f t="shared" si="23"/>
        <v>0</v>
      </c>
      <c r="S89" s="23">
        <f t="shared" si="23"/>
        <v>0</v>
      </c>
      <c r="T89" s="23">
        <f t="shared" si="23"/>
        <v>0</v>
      </c>
      <c r="U89" s="23">
        <f t="shared" si="23"/>
        <v>0</v>
      </c>
      <c r="V89" s="23">
        <f t="shared" si="23"/>
        <v>0</v>
      </c>
      <c r="W89" s="23">
        <f t="shared" si="23"/>
        <v>0</v>
      </c>
      <c r="X89" s="23">
        <f t="shared" si="23"/>
        <v>0</v>
      </c>
      <c r="Y89" s="23">
        <f t="shared" si="23"/>
        <v>0</v>
      </c>
      <c r="Z89" s="23">
        <f t="shared" si="23"/>
        <v>0</v>
      </c>
      <c r="AA89" s="23">
        <f t="shared" si="23"/>
        <v>0</v>
      </c>
      <c r="AB89" s="23">
        <f t="shared" si="23"/>
        <v>0</v>
      </c>
      <c r="AC89" s="23">
        <f t="shared" si="23"/>
        <v>0</v>
      </c>
      <c r="AD89" s="23">
        <f t="shared" si="23"/>
        <v>0</v>
      </c>
      <c r="AE89" s="23">
        <f t="shared" si="23"/>
        <v>0</v>
      </c>
      <c r="AF89" s="23">
        <f t="shared" si="23"/>
        <v>0</v>
      </c>
      <c r="AG89" s="23">
        <f t="shared" si="23"/>
        <v>0</v>
      </c>
      <c r="AH89" s="23">
        <f t="shared" si="23"/>
        <v>0</v>
      </c>
      <c r="AI89" s="23">
        <f t="shared" si="23"/>
        <v>0</v>
      </c>
      <c r="AJ89" s="23">
        <f t="shared" si="23"/>
        <v>0</v>
      </c>
      <c r="AK89" s="23">
        <f t="shared" si="23"/>
        <v>0</v>
      </c>
      <c r="AL89" s="23">
        <f t="shared" si="23"/>
        <v>0</v>
      </c>
      <c r="AM89" s="23">
        <f t="shared" si="23"/>
        <v>0</v>
      </c>
      <c r="AN89" s="23">
        <f t="shared" si="23"/>
        <v>0</v>
      </c>
      <c r="AO89" s="23">
        <f t="shared" si="23"/>
        <v>0</v>
      </c>
      <c r="AP89" s="266"/>
      <c r="AQ89" s="266"/>
      <c r="AR89" s="266"/>
      <c r="AS89" s="266"/>
      <c r="AT89" s="266"/>
      <c r="AU89" s="266"/>
      <c r="AV89" s="266"/>
      <c r="AW89" s="266"/>
    </row>
    <row r="90" spans="1:49" x14ac:dyDescent="0.25">
      <c r="A90" s="4">
        <f t="shared" si="12"/>
        <v>0</v>
      </c>
      <c r="B90" s="4">
        <f t="shared" si="12"/>
        <v>0</v>
      </c>
      <c r="C90" s="4">
        <f t="shared" si="12"/>
        <v>0</v>
      </c>
      <c r="D90" s="4">
        <f t="shared" si="12"/>
        <v>0</v>
      </c>
      <c r="E90" s="6">
        <f t="shared" ref="E90:F90" si="26">$D90*E20</f>
        <v>0</v>
      </c>
      <c r="F90" s="6">
        <f t="shared" si="26"/>
        <v>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23"/>
      <c r="R90" s="23"/>
      <c r="S90" s="23"/>
      <c r="T90" s="23"/>
      <c r="U90" s="23"/>
      <c r="V90" s="23"/>
      <c r="W90" s="23"/>
      <c r="X90" s="23"/>
      <c r="Y90" s="2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66"/>
      <c r="AQ90" s="266"/>
      <c r="AR90" s="266"/>
      <c r="AS90" s="266"/>
      <c r="AT90" s="266"/>
      <c r="AU90" s="266"/>
      <c r="AV90" s="266"/>
      <c r="AW90" s="266"/>
    </row>
    <row r="91" spans="1:49" x14ac:dyDescent="0.25">
      <c r="A91" s="4"/>
      <c r="B91" s="4"/>
      <c r="C91" s="4"/>
      <c r="D91" s="6"/>
      <c r="E91" s="6">
        <f t="shared" ref="E91:F91" si="27">$D91*E21</f>
        <v>0</v>
      </c>
      <c r="F91" s="6">
        <f t="shared" si="27"/>
        <v>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23"/>
      <c r="R91" s="23"/>
      <c r="S91" s="23"/>
      <c r="T91" s="23"/>
      <c r="U91" s="23"/>
      <c r="V91" s="23"/>
      <c r="W91" s="23"/>
      <c r="X91" s="23"/>
      <c r="Y91" s="2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266"/>
      <c r="AQ91" s="266"/>
      <c r="AR91" s="266"/>
      <c r="AS91" s="266"/>
      <c r="AT91" s="266"/>
      <c r="AU91" s="266"/>
      <c r="AV91" s="266"/>
      <c r="AW91" s="266"/>
    </row>
    <row r="92" spans="1:49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23"/>
      <c r="R92" s="23"/>
      <c r="S92" s="23"/>
      <c r="T92" s="23"/>
      <c r="U92" s="23"/>
      <c r="V92" s="23"/>
      <c r="W92" s="23"/>
      <c r="X92" s="23"/>
      <c r="Y92" s="2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266"/>
      <c r="AQ92" s="266"/>
      <c r="AR92" s="266"/>
      <c r="AS92" s="266"/>
      <c r="AT92" s="266"/>
      <c r="AU92" s="266"/>
      <c r="AV92" s="266"/>
      <c r="AW92" s="266"/>
    </row>
    <row r="93" spans="1:49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23"/>
      <c r="R93" s="23"/>
      <c r="S93" s="23"/>
      <c r="T93" s="23"/>
      <c r="U93" s="23"/>
      <c r="V93" s="23"/>
      <c r="W93" s="23"/>
      <c r="X93" s="23"/>
      <c r="Y93" s="2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266"/>
      <c r="AQ93" s="266"/>
      <c r="AR93" s="266"/>
      <c r="AS93" s="266"/>
      <c r="AT93" s="266"/>
      <c r="AU93" s="266"/>
      <c r="AV93" s="266"/>
      <c r="AW93" s="266"/>
    </row>
    <row r="94" spans="1:49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23"/>
      <c r="R94" s="23"/>
      <c r="S94" s="23"/>
      <c r="T94" s="23"/>
      <c r="U94" s="23"/>
      <c r="V94" s="23"/>
      <c r="W94" s="23"/>
      <c r="X94" s="23"/>
      <c r="Y94" s="2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266"/>
      <c r="AQ94" s="266"/>
      <c r="AR94" s="266"/>
      <c r="AS94" s="266"/>
      <c r="AT94" s="266"/>
      <c r="AU94" s="266"/>
      <c r="AV94" s="266"/>
      <c r="AW94" s="266"/>
    </row>
    <row r="95" spans="1:49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23"/>
      <c r="R95" s="23"/>
      <c r="S95" s="23"/>
      <c r="T95" s="23"/>
      <c r="U95" s="23"/>
      <c r="V95" s="23"/>
      <c r="W95" s="23"/>
      <c r="X95" s="23"/>
      <c r="Y95" s="2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266"/>
      <c r="AQ95" s="266"/>
      <c r="AR95" s="266"/>
      <c r="AS95" s="266"/>
      <c r="AT95" s="266"/>
      <c r="AU95" s="266"/>
      <c r="AV95" s="266"/>
      <c r="AW95" s="266"/>
    </row>
    <row r="96" spans="1:49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23"/>
      <c r="R96" s="23"/>
      <c r="S96" s="23"/>
      <c r="T96" s="23"/>
      <c r="U96" s="23"/>
      <c r="V96" s="23"/>
      <c r="W96" s="23"/>
      <c r="X96" s="23"/>
      <c r="Y96" s="2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266"/>
      <c r="AQ96" s="266"/>
      <c r="AR96" s="266"/>
      <c r="AS96" s="266"/>
      <c r="AT96" s="266"/>
      <c r="AU96" s="266"/>
      <c r="AV96" s="266"/>
      <c r="AW96" s="266"/>
    </row>
    <row r="97" spans="1:51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23"/>
      <c r="R97" s="23"/>
      <c r="S97" s="23"/>
      <c r="T97" s="23"/>
      <c r="U97" s="23"/>
      <c r="V97" s="23"/>
      <c r="W97" s="23"/>
      <c r="X97" s="23"/>
      <c r="Y97" s="2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266"/>
      <c r="AQ97" s="266"/>
      <c r="AR97" s="266"/>
      <c r="AS97" s="266"/>
      <c r="AT97" s="266"/>
      <c r="AU97" s="266"/>
      <c r="AV97" s="266"/>
      <c r="AW97" s="266"/>
    </row>
    <row r="98" spans="1:51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23"/>
      <c r="R98" s="23"/>
      <c r="S98" s="23"/>
      <c r="T98" s="23"/>
      <c r="U98" s="23"/>
      <c r="V98" s="23"/>
      <c r="W98" s="23"/>
      <c r="X98" s="23"/>
      <c r="Y98" s="2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266"/>
      <c r="AQ98" s="266"/>
      <c r="AR98" s="266"/>
      <c r="AS98" s="266"/>
      <c r="AT98" s="266"/>
      <c r="AU98" s="266"/>
      <c r="AV98" s="266"/>
      <c r="AW98" s="266"/>
    </row>
    <row r="99" spans="1:51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23"/>
      <c r="R99" s="23"/>
      <c r="S99" s="23"/>
      <c r="T99" s="23"/>
      <c r="U99" s="23"/>
      <c r="V99" s="23"/>
      <c r="W99" s="23"/>
      <c r="X99" s="23"/>
      <c r="Y99" s="2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266"/>
      <c r="AQ99" s="266"/>
      <c r="AR99" s="266"/>
      <c r="AS99" s="266"/>
      <c r="AT99" s="266"/>
      <c r="AU99" s="266"/>
      <c r="AV99" s="266"/>
      <c r="AW99" s="266"/>
    </row>
    <row r="100" spans="1:51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23"/>
      <c r="R100" s="23"/>
      <c r="S100" s="23"/>
      <c r="T100" s="23"/>
      <c r="U100" s="23"/>
      <c r="V100" s="23"/>
      <c r="W100" s="23"/>
      <c r="X100" s="23"/>
      <c r="Y100" s="2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266"/>
      <c r="AQ100" s="266"/>
      <c r="AR100" s="266"/>
      <c r="AS100" s="266"/>
      <c r="AT100" s="266"/>
      <c r="AU100" s="266"/>
      <c r="AV100" s="266"/>
      <c r="AW100" s="266"/>
    </row>
    <row r="101" spans="1:51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23"/>
      <c r="R101" s="23"/>
      <c r="S101" s="23"/>
      <c r="T101" s="23"/>
      <c r="U101" s="23"/>
      <c r="V101" s="23"/>
      <c r="W101" s="23"/>
      <c r="X101" s="23"/>
      <c r="Y101" s="2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266"/>
      <c r="AQ101" s="266"/>
      <c r="AR101" s="266"/>
      <c r="AS101" s="266"/>
      <c r="AT101" s="266"/>
      <c r="AU101" s="266"/>
      <c r="AV101" s="266"/>
      <c r="AW101" s="266"/>
    </row>
    <row r="102" spans="1:51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23"/>
      <c r="R102" s="23"/>
      <c r="S102" s="23"/>
      <c r="T102" s="23"/>
      <c r="U102" s="23"/>
      <c r="V102" s="23"/>
      <c r="W102" s="23"/>
      <c r="X102" s="23"/>
      <c r="Y102" s="2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266"/>
      <c r="AQ102" s="266"/>
      <c r="AR102" s="266"/>
      <c r="AS102" s="266"/>
      <c r="AT102" s="266"/>
      <c r="AU102" s="266"/>
      <c r="AV102" s="266"/>
      <c r="AW102" s="266"/>
    </row>
    <row r="103" spans="1:51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23"/>
      <c r="R103" s="23"/>
      <c r="S103" s="23"/>
      <c r="T103" s="23"/>
      <c r="U103" s="23"/>
      <c r="V103" s="23"/>
      <c r="W103" s="23"/>
      <c r="X103" s="23"/>
      <c r="Y103" s="2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266"/>
      <c r="AQ103" s="266"/>
      <c r="AR103" s="266"/>
      <c r="AS103" s="266"/>
      <c r="AT103" s="266"/>
      <c r="AU103" s="266"/>
      <c r="AV103" s="266"/>
      <c r="AW103" s="266"/>
    </row>
    <row r="104" spans="1:51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23"/>
      <c r="R104" s="23"/>
      <c r="S104" s="23"/>
      <c r="T104" s="23"/>
      <c r="U104" s="23"/>
      <c r="V104" s="23"/>
      <c r="W104" s="23"/>
      <c r="X104" s="23"/>
      <c r="Y104" s="2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266"/>
      <c r="AQ104" s="266"/>
      <c r="AR104" s="266"/>
      <c r="AS104" s="266"/>
      <c r="AT104" s="266"/>
      <c r="AU104" s="266"/>
      <c r="AV104" s="266"/>
      <c r="AW104" s="266"/>
    </row>
    <row r="105" spans="1:51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23"/>
      <c r="R105" s="23"/>
      <c r="S105" s="23"/>
      <c r="T105" s="23"/>
      <c r="U105" s="23"/>
      <c r="V105" s="23"/>
      <c r="W105" s="23"/>
      <c r="X105" s="23"/>
      <c r="Y105" s="2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266"/>
      <c r="AQ105" s="266"/>
      <c r="AR105" s="266"/>
      <c r="AS105" s="266"/>
      <c r="AT105" s="266"/>
      <c r="AU105" s="266"/>
      <c r="AV105" s="266"/>
      <c r="AW105" s="266"/>
    </row>
    <row r="106" spans="1:51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23"/>
      <c r="R106" s="23"/>
      <c r="S106" s="23"/>
      <c r="T106" s="23"/>
      <c r="U106" s="23"/>
      <c r="V106" s="23"/>
      <c r="W106" s="23"/>
      <c r="X106" s="23"/>
      <c r="Y106" s="2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266"/>
      <c r="AQ106" s="266"/>
      <c r="AR106" s="266"/>
      <c r="AS106" s="266"/>
      <c r="AT106" s="266"/>
      <c r="AU106" s="266"/>
      <c r="AV106" s="266"/>
      <c r="AW106" s="266"/>
    </row>
    <row r="107" spans="1:51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23"/>
      <c r="R107" s="23"/>
      <c r="S107" s="23"/>
      <c r="T107" s="23"/>
      <c r="U107" s="23"/>
      <c r="V107" s="23"/>
      <c r="W107" s="23"/>
      <c r="X107" s="23"/>
      <c r="Y107" s="2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266"/>
      <c r="AQ107" s="266"/>
      <c r="AR107" s="266"/>
      <c r="AS107" s="266"/>
      <c r="AT107" s="266"/>
      <c r="AU107" s="266"/>
      <c r="AV107" s="266"/>
      <c r="AW107" s="266"/>
    </row>
    <row r="108" spans="1:51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23"/>
      <c r="R108" s="23"/>
      <c r="S108" s="23"/>
      <c r="T108" s="23"/>
      <c r="U108" s="23"/>
      <c r="V108" s="23"/>
      <c r="W108" s="23"/>
      <c r="X108" s="23"/>
      <c r="Y108" s="2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266"/>
      <c r="AQ108" s="266"/>
      <c r="AR108" s="266"/>
      <c r="AS108" s="266"/>
      <c r="AT108" s="266"/>
      <c r="AU108" s="266"/>
      <c r="AV108" s="266"/>
      <c r="AW108" s="266"/>
    </row>
    <row r="109" spans="1:51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23"/>
      <c r="R109" s="23"/>
      <c r="S109" s="23"/>
      <c r="T109" s="23"/>
      <c r="U109" s="23"/>
      <c r="V109" s="23"/>
      <c r="W109" s="23"/>
      <c r="X109" s="23"/>
      <c r="Y109" s="2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266"/>
      <c r="AQ109" s="266"/>
      <c r="AR109" s="266"/>
      <c r="AS109" s="266"/>
      <c r="AT109" s="266"/>
      <c r="AU109" s="266"/>
      <c r="AV109" s="266"/>
      <c r="AW109" s="266"/>
    </row>
    <row r="110" spans="1:51" x14ac:dyDescent="0.25">
      <c r="E110" s="7">
        <f t="shared" ref="E110:AW110" si="28">SUM(E80:E109)</f>
        <v>84166.799999999988</v>
      </c>
      <c r="F110" s="7">
        <f t="shared" si="28"/>
        <v>111941.844</v>
      </c>
      <c r="G110" s="7">
        <f t="shared" si="28"/>
        <v>117833.51999999999</v>
      </c>
      <c r="H110" s="7">
        <f t="shared" si="28"/>
        <v>106611.28</v>
      </c>
      <c r="I110" s="7">
        <f t="shared" si="28"/>
        <v>123444.64</v>
      </c>
      <c r="J110" s="7">
        <f t="shared" si="28"/>
        <v>101000.16</v>
      </c>
      <c r="K110" s="7">
        <f t="shared" si="28"/>
        <v>112222.40000000001</v>
      </c>
      <c r="L110" s="7">
        <f t="shared" si="28"/>
        <v>112222.40000000001</v>
      </c>
      <c r="M110" s="7">
        <f t="shared" si="28"/>
        <v>106611.28</v>
      </c>
      <c r="N110" s="7">
        <f t="shared" si="28"/>
        <v>117833.51999999999</v>
      </c>
      <c r="O110" s="7">
        <f t="shared" si="28"/>
        <v>106611.28</v>
      </c>
      <c r="P110" s="7">
        <f t="shared" si="28"/>
        <v>112222.40000000001</v>
      </c>
      <c r="Q110" s="7">
        <f t="shared" si="28"/>
        <v>44888.959999999999</v>
      </c>
      <c r="R110" s="7">
        <f t="shared" si="28"/>
        <v>0</v>
      </c>
      <c r="S110" s="7">
        <f t="shared" si="28"/>
        <v>0</v>
      </c>
      <c r="T110" s="7">
        <f t="shared" si="28"/>
        <v>0</v>
      </c>
      <c r="U110" s="7">
        <f t="shared" si="28"/>
        <v>0</v>
      </c>
      <c r="V110" s="7">
        <f t="shared" si="28"/>
        <v>0</v>
      </c>
      <c r="W110" s="7">
        <f t="shared" si="28"/>
        <v>0</v>
      </c>
      <c r="X110" s="7">
        <f t="shared" si="28"/>
        <v>0</v>
      </c>
      <c r="Y110" s="7">
        <f t="shared" si="28"/>
        <v>0</v>
      </c>
      <c r="Z110" s="7">
        <f t="shared" si="28"/>
        <v>0</v>
      </c>
      <c r="AA110" s="7">
        <f t="shared" si="28"/>
        <v>0</v>
      </c>
      <c r="AB110" s="7">
        <f t="shared" si="28"/>
        <v>0</v>
      </c>
      <c r="AC110" s="7">
        <f t="shared" si="28"/>
        <v>0</v>
      </c>
      <c r="AD110" s="7">
        <f t="shared" si="28"/>
        <v>0</v>
      </c>
      <c r="AE110" s="7">
        <f t="shared" si="28"/>
        <v>0</v>
      </c>
      <c r="AF110" s="7">
        <f t="shared" si="28"/>
        <v>0</v>
      </c>
      <c r="AG110" s="7">
        <f t="shared" si="28"/>
        <v>0</v>
      </c>
      <c r="AH110" s="7">
        <f t="shared" si="28"/>
        <v>0</v>
      </c>
      <c r="AI110" s="7">
        <f t="shared" si="28"/>
        <v>0</v>
      </c>
      <c r="AJ110" s="7">
        <f t="shared" si="28"/>
        <v>0</v>
      </c>
      <c r="AK110" s="7">
        <f t="shared" si="28"/>
        <v>0</v>
      </c>
      <c r="AL110" s="7">
        <f t="shared" si="28"/>
        <v>0</v>
      </c>
      <c r="AM110" s="7">
        <f t="shared" si="28"/>
        <v>0</v>
      </c>
      <c r="AN110" s="7">
        <f t="shared" si="28"/>
        <v>0</v>
      </c>
      <c r="AO110" s="7">
        <f t="shared" si="28"/>
        <v>0</v>
      </c>
      <c r="AP110" s="7">
        <f t="shared" si="28"/>
        <v>0</v>
      </c>
      <c r="AQ110" s="7">
        <f t="shared" si="28"/>
        <v>0</v>
      </c>
      <c r="AR110" s="7">
        <f t="shared" si="28"/>
        <v>0</v>
      </c>
      <c r="AS110" s="7">
        <f t="shared" si="28"/>
        <v>0</v>
      </c>
      <c r="AT110" s="7">
        <f t="shared" si="28"/>
        <v>0</v>
      </c>
      <c r="AU110" s="7">
        <f t="shared" si="28"/>
        <v>0</v>
      </c>
      <c r="AV110" s="7">
        <f t="shared" si="28"/>
        <v>0</v>
      </c>
      <c r="AW110" s="7">
        <f t="shared" si="28"/>
        <v>0</v>
      </c>
      <c r="AY110" s="25"/>
    </row>
    <row r="111" spans="1:51" x14ac:dyDescent="0.25"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51" x14ac:dyDescent="0.25">
      <c r="A112" s="31" t="s">
        <v>103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x14ac:dyDescent="0.25">
      <c r="A113" s="9"/>
      <c r="B113" s="9"/>
      <c r="C113" s="9"/>
      <c r="D113" s="9"/>
      <c r="E113" s="625">
        <v>2026</v>
      </c>
      <c r="F113" s="626"/>
      <c r="G113" s="626"/>
      <c r="H113" s="626"/>
      <c r="I113" s="626"/>
      <c r="J113" s="626"/>
      <c r="K113" s="626"/>
      <c r="L113" s="626"/>
      <c r="M113" s="627"/>
      <c r="N113" s="625">
        <v>2027</v>
      </c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7"/>
      <c r="Z113" s="625">
        <v>2028</v>
      </c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7"/>
      <c r="AL113" s="625">
        <v>2029</v>
      </c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7"/>
    </row>
    <row r="114" spans="1:49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2">
        <v>4</v>
      </c>
      <c r="F114" s="12">
        <v>5</v>
      </c>
      <c r="G114" s="12">
        <v>6</v>
      </c>
      <c r="H114" s="12">
        <v>7</v>
      </c>
      <c r="I114" s="11">
        <v>8</v>
      </c>
      <c r="J114" s="11">
        <v>9</v>
      </c>
      <c r="K114" s="11">
        <v>10</v>
      </c>
      <c r="L114" s="11">
        <v>11</v>
      </c>
      <c r="M114" s="11">
        <v>12</v>
      </c>
      <c r="N114" s="11">
        <v>1</v>
      </c>
      <c r="O114" s="11">
        <v>2</v>
      </c>
      <c r="P114" s="11">
        <v>3</v>
      </c>
      <c r="Q114" s="14">
        <v>4</v>
      </c>
      <c r="R114" s="14">
        <v>5</v>
      </c>
      <c r="S114" s="14">
        <v>6</v>
      </c>
      <c r="T114" s="14">
        <v>7</v>
      </c>
      <c r="U114" s="14">
        <v>8</v>
      </c>
      <c r="V114" s="14">
        <v>9</v>
      </c>
      <c r="W114" s="14">
        <v>10</v>
      </c>
      <c r="X114" s="14">
        <v>11</v>
      </c>
      <c r="Y114" s="14">
        <v>12</v>
      </c>
      <c r="Z114" s="14">
        <v>1</v>
      </c>
      <c r="AA114" s="14">
        <v>2</v>
      </c>
      <c r="AB114" s="14">
        <v>3</v>
      </c>
      <c r="AC114" s="14">
        <v>4</v>
      </c>
      <c r="AD114" s="14">
        <v>5</v>
      </c>
      <c r="AE114" s="14">
        <v>6</v>
      </c>
      <c r="AF114" s="14">
        <v>7</v>
      </c>
      <c r="AG114" s="14">
        <v>8</v>
      </c>
      <c r="AH114" s="14">
        <v>9</v>
      </c>
      <c r="AI114" s="14">
        <v>10</v>
      </c>
      <c r="AJ114" s="14">
        <v>11</v>
      </c>
      <c r="AK114" s="14">
        <v>12</v>
      </c>
      <c r="AL114" s="14">
        <v>1</v>
      </c>
      <c r="AM114" s="14">
        <v>2</v>
      </c>
      <c r="AN114" s="14">
        <v>3</v>
      </c>
      <c r="AO114" s="14">
        <v>4</v>
      </c>
      <c r="AP114" s="432">
        <v>5</v>
      </c>
      <c r="AQ114" s="265">
        <v>6</v>
      </c>
      <c r="AR114" s="265">
        <v>7</v>
      </c>
      <c r="AS114" s="265">
        <v>8</v>
      </c>
      <c r="AT114" s="265">
        <v>9</v>
      </c>
      <c r="AU114" s="265">
        <v>10</v>
      </c>
      <c r="AV114" s="265">
        <v>11</v>
      </c>
      <c r="AW114" s="265">
        <v>12</v>
      </c>
    </row>
    <row r="115" spans="1:49" x14ac:dyDescent="0.25">
      <c r="A115" s="4" t="str">
        <f t="shared" ref="A115:D121" si="29">A10</f>
        <v>Bandapally, Sunil Kumar</v>
      </c>
      <c r="B115" s="4" t="str">
        <f t="shared" si="29"/>
        <v>TechSur</v>
      </c>
      <c r="C115" s="4" t="str">
        <f t="shared" si="29"/>
        <v>Systems Integration Engineer</v>
      </c>
      <c r="D115" s="4">
        <f>D10</f>
        <v>154.94</v>
      </c>
      <c r="E115" s="6">
        <f>$D115*E45</f>
        <v>18282.919999999998</v>
      </c>
      <c r="F115" s="6">
        <f t="shared" ref="F115:AO117" si="30">$D115*F45</f>
        <v>24480.52</v>
      </c>
      <c r="G115" s="6">
        <f t="shared" si="30"/>
        <v>26029.919999999998</v>
      </c>
      <c r="H115" s="6">
        <f t="shared" si="30"/>
        <v>27269.439999999999</v>
      </c>
      <c r="I115" s="6">
        <f t="shared" si="30"/>
        <v>0</v>
      </c>
      <c r="J115" s="6">
        <f t="shared" si="30"/>
        <v>0</v>
      </c>
      <c r="K115" s="6">
        <f t="shared" si="30"/>
        <v>0</v>
      </c>
      <c r="L115" s="6">
        <f t="shared" si="30"/>
        <v>0</v>
      </c>
      <c r="M115" s="6">
        <f t="shared" si="30"/>
        <v>0</v>
      </c>
      <c r="N115" s="6">
        <f t="shared" si="30"/>
        <v>0</v>
      </c>
      <c r="O115" s="6">
        <f t="shared" si="30"/>
        <v>0</v>
      </c>
      <c r="P115" s="6">
        <f t="shared" si="30"/>
        <v>0</v>
      </c>
      <c r="Q115" s="61">
        <f t="shared" si="30"/>
        <v>0</v>
      </c>
      <c r="R115" s="23">
        <f t="shared" si="30"/>
        <v>0</v>
      </c>
      <c r="S115" s="23">
        <f t="shared" si="30"/>
        <v>0</v>
      </c>
      <c r="T115" s="23">
        <f t="shared" si="30"/>
        <v>0</v>
      </c>
      <c r="U115" s="23">
        <f t="shared" si="30"/>
        <v>0</v>
      </c>
      <c r="V115" s="23">
        <f t="shared" si="30"/>
        <v>0</v>
      </c>
      <c r="W115" s="23">
        <f t="shared" si="30"/>
        <v>0</v>
      </c>
      <c r="X115" s="23">
        <f t="shared" si="30"/>
        <v>0</v>
      </c>
      <c r="Y115" s="23">
        <f t="shared" si="30"/>
        <v>0</v>
      </c>
      <c r="Z115" s="23">
        <f t="shared" si="30"/>
        <v>0</v>
      </c>
      <c r="AA115" s="23">
        <f t="shared" si="30"/>
        <v>0</v>
      </c>
      <c r="AB115" s="23">
        <f t="shared" si="30"/>
        <v>0</v>
      </c>
      <c r="AC115" s="23">
        <f t="shared" si="30"/>
        <v>0</v>
      </c>
      <c r="AD115" s="23">
        <f t="shared" si="30"/>
        <v>0</v>
      </c>
      <c r="AE115" s="23">
        <f t="shared" si="30"/>
        <v>0</v>
      </c>
      <c r="AF115" s="23">
        <f t="shared" si="30"/>
        <v>0</v>
      </c>
      <c r="AG115" s="23">
        <f t="shared" si="30"/>
        <v>0</v>
      </c>
      <c r="AH115" s="23">
        <f t="shared" si="30"/>
        <v>0</v>
      </c>
      <c r="AI115" s="23">
        <f t="shared" si="30"/>
        <v>0</v>
      </c>
      <c r="AJ115" s="23">
        <f t="shared" si="30"/>
        <v>0</v>
      </c>
      <c r="AK115" s="23">
        <f t="shared" si="30"/>
        <v>0</v>
      </c>
      <c r="AL115" s="23">
        <f t="shared" si="30"/>
        <v>0</v>
      </c>
      <c r="AM115" s="23">
        <f t="shared" si="30"/>
        <v>0</v>
      </c>
      <c r="AN115" s="23">
        <f t="shared" si="30"/>
        <v>0</v>
      </c>
      <c r="AO115" s="23">
        <f t="shared" si="30"/>
        <v>0</v>
      </c>
      <c r="AP115" s="266"/>
      <c r="AQ115" s="266"/>
      <c r="AR115" s="266"/>
      <c r="AS115" s="266"/>
      <c r="AT115" s="266"/>
      <c r="AU115" s="266"/>
      <c r="AV115" s="266"/>
      <c r="AW115" s="266"/>
    </row>
    <row r="116" spans="1:49" x14ac:dyDescent="0.25">
      <c r="A116" s="4" t="str">
        <f t="shared" si="29"/>
        <v>Gupta, Sangamewar</v>
      </c>
      <c r="B116" s="4" t="str">
        <f t="shared" si="29"/>
        <v>TechSur</v>
      </c>
      <c r="C116" s="4" t="str">
        <f t="shared" si="29"/>
        <v>Systems Integration Engineer</v>
      </c>
      <c r="D116" s="4">
        <f t="shared" si="29"/>
        <v>154.94</v>
      </c>
      <c r="E116" s="6">
        <f t="shared" ref="E116:Q117" si="31">$D116*E46</f>
        <v>18592.8</v>
      </c>
      <c r="F116" s="6">
        <f t="shared" si="31"/>
        <v>23550.880000000001</v>
      </c>
      <c r="G116" s="6">
        <f t="shared" si="31"/>
        <v>24790.400000000001</v>
      </c>
      <c r="H116" s="6">
        <f t="shared" si="31"/>
        <v>26029.919999999998</v>
      </c>
      <c r="I116" s="6">
        <f t="shared" si="31"/>
        <v>0</v>
      </c>
      <c r="J116" s="6">
        <f t="shared" si="31"/>
        <v>0</v>
      </c>
      <c r="K116" s="6">
        <f t="shared" si="31"/>
        <v>0</v>
      </c>
      <c r="L116" s="6">
        <f t="shared" si="31"/>
        <v>0</v>
      </c>
      <c r="M116" s="6">
        <f t="shared" si="31"/>
        <v>0</v>
      </c>
      <c r="N116" s="6">
        <f t="shared" si="31"/>
        <v>0</v>
      </c>
      <c r="O116" s="6">
        <f t="shared" si="31"/>
        <v>0</v>
      </c>
      <c r="P116" s="6">
        <f t="shared" si="31"/>
        <v>0</v>
      </c>
      <c r="Q116" s="61">
        <f t="shared" si="31"/>
        <v>0</v>
      </c>
      <c r="R116" s="23">
        <f t="shared" si="30"/>
        <v>0</v>
      </c>
      <c r="S116" s="23">
        <f t="shared" si="30"/>
        <v>0</v>
      </c>
      <c r="T116" s="23">
        <f t="shared" si="30"/>
        <v>0</v>
      </c>
      <c r="U116" s="23">
        <f t="shared" si="30"/>
        <v>0</v>
      </c>
      <c r="V116" s="23">
        <f t="shared" si="30"/>
        <v>0</v>
      </c>
      <c r="W116" s="23">
        <f t="shared" si="30"/>
        <v>0</v>
      </c>
      <c r="X116" s="23">
        <f t="shared" si="30"/>
        <v>0</v>
      </c>
      <c r="Y116" s="23">
        <f t="shared" si="30"/>
        <v>0</v>
      </c>
      <c r="Z116" s="23">
        <f t="shared" si="30"/>
        <v>0</v>
      </c>
      <c r="AA116" s="23">
        <f t="shared" si="30"/>
        <v>0</v>
      </c>
      <c r="AB116" s="23">
        <f t="shared" si="30"/>
        <v>0</v>
      </c>
      <c r="AC116" s="23">
        <f t="shared" si="30"/>
        <v>0</v>
      </c>
      <c r="AD116" s="23">
        <f t="shared" si="30"/>
        <v>0</v>
      </c>
      <c r="AE116" s="23">
        <f t="shared" si="30"/>
        <v>0</v>
      </c>
      <c r="AF116" s="23">
        <f t="shared" si="30"/>
        <v>0</v>
      </c>
      <c r="AG116" s="23">
        <f t="shared" si="30"/>
        <v>0</v>
      </c>
      <c r="AH116" s="23">
        <f t="shared" si="30"/>
        <v>0</v>
      </c>
      <c r="AI116" s="23">
        <f t="shared" si="30"/>
        <v>0</v>
      </c>
      <c r="AJ116" s="23">
        <f t="shared" si="30"/>
        <v>0</v>
      </c>
      <c r="AK116" s="23">
        <f t="shared" si="30"/>
        <v>0</v>
      </c>
      <c r="AL116" s="23">
        <f t="shared" si="30"/>
        <v>0</v>
      </c>
      <c r="AM116" s="23">
        <f t="shared" si="30"/>
        <v>0</v>
      </c>
      <c r="AN116" s="23">
        <f t="shared" si="30"/>
        <v>0</v>
      </c>
      <c r="AO116" s="23">
        <f t="shared" si="30"/>
        <v>0</v>
      </c>
      <c r="AP116" s="266"/>
      <c r="AQ116" s="266"/>
      <c r="AR116" s="266"/>
      <c r="AS116" s="266"/>
      <c r="AT116" s="266"/>
      <c r="AU116" s="266"/>
      <c r="AV116" s="266"/>
      <c r="AW116" s="266"/>
    </row>
    <row r="117" spans="1:49" x14ac:dyDescent="0.25">
      <c r="A117" s="4" t="str">
        <f t="shared" ref="A117:B117" si="32">A12</f>
        <v>Kakhramon, Talibdjanov</v>
      </c>
      <c r="B117" s="4" t="str">
        <f t="shared" si="32"/>
        <v>TechSur</v>
      </c>
      <c r="C117" s="4" t="str">
        <f t="shared" si="29"/>
        <v>Systems Integration Engineer</v>
      </c>
      <c r="D117" s="4">
        <f t="shared" si="29"/>
        <v>154.94</v>
      </c>
      <c r="E117" s="6">
        <f t="shared" si="31"/>
        <v>18592.8</v>
      </c>
      <c r="F117" s="6">
        <f t="shared" ref="F117:P117" si="33">$D117*F47</f>
        <v>23550.880000000001</v>
      </c>
      <c r="G117" s="6">
        <f t="shared" si="33"/>
        <v>24790.400000000001</v>
      </c>
      <c r="H117" s="6">
        <f t="shared" si="33"/>
        <v>27269.439999999999</v>
      </c>
      <c r="I117" s="6">
        <f t="shared" si="33"/>
        <v>0</v>
      </c>
      <c r="J117" s="6">
        <f t="shared" si="33"/>
        <v>0</v>
      </c>
      <c r="K117" s="6">
        <f t="shared" si="33"/>
        <v>0</v>
      </c>
      <c r="L117" s="6">
        <f t="shared" si="33"/>
        <v>0</v>
      </c>
      <c r="M117" s="6">
        <f t="shared" si="33"/>
        <v>0</v>
      </c>
      <c r="N117" s="6">
        <f t="shared" si="33"/>
        <v>0</v>
      </c>
      <c r="O117" s="6">
        <f t="shared" si="33"/>
        <v>0</v>
      </c>
      <c r="P117" s="6">
        <f t="shared" si="33"/>
        <v>0</v>
      </c>
      <c r="Q117" s="61">
        <f t="shared" si="31"/>
        <v>0</v>
      </c>
      <c r="R117" s="23">
        <f t="shared" si="30"/>
        <v>0</v>
      </c>
      <c r="S117" s="23">
        <f t="shared" si="30"/>
        <v>0</v>
      </c>
      <c r="T117" s="23">
        <f t="shared" si="30"/>
        <v>0</v>
      </c>
      <c r="U117" s="23">
        <f t="shared" si="30"/>
        <v>0</v>
      </c>
      <c r="V117" s="23">
        <f t="shared" si="30"/>
        <v>0</v>
      </c>
      <c r="W117" s="23">
        <f t="shared" si="30"/>
        <v>0</v>
      </c>
      <c r="X117" s="23">
        <f t="shared" si="30"/>
        <v>0</v>
      </c>
      <c r="Y117" s="23">
        <f t="shared" si="30"/>
        <v>0</v>
      </c>
      <c r="Z117" s="23">
        <f t="shared" si="30"/>
        <v>0</v>
      </c>
      <c r="AA117" s="23">
        <f t="shared" si="30"/>
        <v>0</v>
      </c>
      <c r="AB117" s="23">
        <f t="shared" si="30"/>
        <v>0</v>
      </c>
      <c r="AC117" s="23">
        <f t="shared" si="30"/>
        <v>0</v>
      </c>
      <c r="AD117" s="23">
        <f t="shared" si="30"/>
        <v>0</v>
      </c>
      <c r="AE117" s="23">
        <f t="shared" si="30"/>
        <v>0</v>
      </c>
      <c r="AF117" s="23">
        <f t="shared" si="30"/>
        <v>0</v>
      </c>
      <c r="AG117" s="23">
        <f t="shared" si="30"/>
        <v>0</v>
      </c>
      <c r="AH117" s="23">
        <f t="shared" si="30"/>
        <v>0</v>
      </c>
      <c r="AI117" s="23">
        <f t="shared" si="30"/>
        <v>0</v>
      </c>
      <c r="AJ117" s="23">
        <f t="shared" si="30"/>
        <v>0</v>
      </c>
      <c r="AK117" s="23">
        <f t="shared" si="30"/>
        <v>0</v>
      </c>
      <c r="AL117" s="23">
        <f t="shared" si="30"/>
        <v>0</v>
      </c>
      <c r="AM117" s="23">
        <f t="shared" si="30"/>
        <v>0</v>
      </c>
      <c r="AN117" s="23">
        <f t="shared" si="30"/>
        <v>0</v>
      </c>
      <c r="AO117" s="23">
        <f t="shared" si="30"/>
        <v>0</v>
      </c>
      <c r="AP117" s="266"/>
      <c r="AQ117" s="266"/>
      <c r="AR117" s="266"/>
      <c r="AS117" s="266"/>
      <c r="AT117" s="266"/>
      <c r="AU117" s="266"/>
      <c r="AV117" s="266"/>
      <c r="AW117" s="266"/>
    </row>
    <row r="118" spans="1:49" x14ac:dyDescent="0.25">
      <c r="A118" s="4" t="str">
        <f t="shared" ref="A118:B118" si="34">A13</f>
        <v>Nazir, Muhammad</v>
      </c>
      <c r="B118" s="4" t="str">
        <f t="shared" si="34"/>
        <v>TechSur</v>
      </c>
      <c r="C118" s="4" t="str">
        <f t="shared" si="29"/>
        <v>Systems Integration Engineer</v>
      </c>
      <c r="D118" s="4">
        <f t="shared" si="29"/>
        <v>154.94</v>
      </c>
      <c r="E118" s="6">
        <f t="shared" ref="E118:P118" si="35">$D118*E48</f>
        <v>18592.8</v>
      </c>
      <c r="F118" s="6">
        <f t="shared" si="35"/>
        <v>18592.8</v>
      </c>
      <c r="G118" s="6">
        <f t="shared" si="35"/>
        <v>26029.919999999998</v>
      </c>
      <c r="H118" s="6">
        <f t="shared" si="35"/>
        <v>27269.439999999999</v>
      </c>
      <c r="I118" s="6">
        <f t="shared" si="35"/>
        <v>0</v>
      </c>
      <c r="J118" s="6">
        <f t="shared" si="35"/>
        <v>0</v>
      </c>
      <c r="K118" s="6">
        <f t="shared" si="35"/>
        <v>0</v>
      </c>
      <c r="L118" s="6">
        <f t="shared" si="35"/>
        <v>0</v>
      </c>
      <c r="M118" s="6">
        <f t="shared" si="35"/>
        <v>0</v>
      </c>
      <c r="N118" s="6">
        <f t="shared" si="35"/>
        <v>0</v>
      </c>
      <c r="O118" s="6">
        <f t="shared" si="35"/>
        <v>0</v>
      </c>
      <c r="P118" s="6">
        <f t="shared" si="35"/>
        <v>0</v>
      </c>
      <c r="Q118" s="61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66"/>
      <c r="AQ118" s="266"/>
      <c r="AR118" s="266"/>
      <c r="AS118" s="266"/>
      <c r="AT118" s="266"/>
      <c r="AU118" s="266"/>
      <c r="AV118" s="266"/>
      <c r="AW118" s="266"/>
    </row>
    <row r="119" spans="1:49" x14ac:dyDescent="0.25">
      <c r="A119" s="4" t="str">
        <f t="shared" ref="A119:B119" si="36">A14</f>
        <v>Verma, Narayan Kumar</v>
      </c>
      <c r="B119" s="4" t="str">
        <f t="shared" si="36"/>
        <v>TechSur</v>
      </c>
      <c r="C119" s="4" t="str">
        <f t="shared" si="29"/>
        <v>Systems Integration Engineer</v>
      </c>
      <c r="D119" s="4">
        <f t="shared" si="29"/>
        <v>154.94</v>
      </c>
      <c r="E119" s="6">
        <f t="shared" ref="E119:P119" si="37">$D119*E49</f>
        <v>18592.8</v>
      </c>
      <c r="F119" s="6">
        <f t="shared" si="37"/>
        <v>24790.400000000001</v>
      </c>
      <c r="G119" s="6">
        <f t="shared" si="37"/>
        <v>26029.919999999998</v>
      </c>
      <c r="H119" s="6">
        <f t="shared" si="37"/>
        <v>27269.439999999999</v>
      </c>
      <c r="I119" s="6">
        <f t="shared" si="37"/>
        <v>0</v>
      </c>
      <c r="J119" s="6">
        <f t="shared" si="37"/>
        <v>0</v>
      </c>
      <c r="K119" s="6">
        <f t="shared" si="37"/>
        <v>0</v>
      </c>
      <c r="L119" s="6">
        <f t="shared" si="37"/>
        <v>0</v>
      </c>
      <c r="M119" s="6">
        <f t="shared" si="37"/>
        <v>0</v>
      </c>
      <c r="N119" s="6">
        <f t="shared" si="37"/>
        <v>0</v>
      </c>
      <c r="O119" s="6">
        <f t="shared" si="37"/>
        <v>0</v>
      </c>
      <c r="P119" s="6">
        <f t="shared" si="37"/>
        <v>0</v>
      </c>
      <c r="Q119" s="61">
        <f t="shared" ref="Q119:AO119" si="38">$D119*Q48</f>
        <v>0</v>
      </c>
      <c r="R119" s="23">
        <f t="shared" si="38"/>
        <v>0</v>
      </c>
      <c r="S119" s="23">
        <f t="shared" si="38"/>
        <v>0</v>
      </c>
      <c r="T119" s="23">
        <f t="shared" si="38"/>
        <v>0</v>
      </c>
      <c r="U119" s="23">
        <f t="shared" si="38"/>
        <v>0</v>
      </c>
      <c r="V119" s="23">
        <f t="shared" si="38"/>
        <v>0</v>
      </c>
      <c r="W119" s="23">
        <f t="shared" si="38"/>
        <v>0</v>
      </c>
      <c r="X119" s="23">
        <f t="shared" si="38"/>
        <v>0</v>
      </c>
      <c r="Y119" s="23">
        <f t="shared" si="38"/>
        <v>0</v>
      </c>
      <c r="Z119" s="23">
        <f t="shared" si="38"/>
        <v>0</v>
      </c>
      <c r="AA119" s="23">
        <f t="shared" si="38"/>
        <v>0</v>
      </c>
      <c r="AB119" s="23">
        <f t="shared" si="38"/>
        <v>0</v>
      </c>
      <c r="AC119" s="23">
        <f t="shared" si="38"/>
        <v>0</v>
      </c>
      <c r="AD119" s="23">
        <f t="shared" si="38"/>
        <v>0</v>
      </c>
      <c r="AE119" s="23">
        <f t="shared" si="38"/>
        <v>0</v>
      </c>
      <c r="AF119" s="23">
        <f t="shared" si="38"/>
        <v>0</v>
      </c>
      <c r="AG119" s="23">
        <f t="shared" si="38"/>
        <v>0</v>
      </c>
      <c r="AH119" s="23">
        <f t="shared" si="38"/>
        <v>0</v>
      </c>
      <c r="AI119" s="23">
        <f t="shared" si="38"/>
        <v>0</v>
      </c>
      <c r="AJ119" s="23">
        <f t="shared" si="38"/>
        <v>0</v>
      </c>
      <c r="AK119" s="23">
        <f t="shared" si="38"/>
        <v>0</v>
      </c>
      <c r="AL119" s="23">
        <f t="shared" si="38"/>
        <v>0</v>
      </c>
      <c r="AM119" s="23">
        <f t="shared" si="38"/>
        <v>0</v>
      </c>
      <c r="AN119" s="23">
        <f t="shared" si="38"/>
        <v>0</v>
      </c>
      <c r="AO119" s="23">
        <f t="shared" si="38"/>
        <v>0</v>
      </c>
      <c r="AP119" s="266"/>
      <c r="AQ119" s="266"/>
      <c r="AR119" s="266"/>
      <c r="AS119" s="266"/>
      <c r="AT119" s="266"/>
      <c r="AU119" s="266"/>
      <c r="AV119" s="266"/>
      <c r="AW119" s="266"/>
    </row>
    <row r="120" spans="1:49" x14ac:dyDescent="0.25">
      <c r="A120" s="4" t="str">
        <f t="shared" ref="A120:B120" si="39">A15</f>
        <v>Holcomb, Lauryn</v>
      </c>
      <c r="B120" s="4" t="str">
        <f t="shared" si="39"/>
        <v>TechSur</v>
      </c>
      <c r="C120" s="4" t="str">
        <f t="shared" si="29"/>
        <v>Project Manager</v>
      </c>
      <c r="D120" s="4">
        <f t="shared" si="29"/>
        <v>81.63</v>
      </c>
      <c r="E120" s="6">
        <f t="shared" ref="E120:P120" si="40">$D120*E50</f>
        <v>9142.56</v>
      </c>
      <c r="F120" s="6">
        <f t="shared" si="40"/>
        <v>13060.8</v>
      </c>
      <c r="G120" s="6">
        <f t="shared" si="40"/>
        <v>13713.84</v>
      </c>
      <c r="H120" s="6">
        <f t="shared" si="40"/>
        <v>14366.88</v>
      </c>
      <c r="I120" s="6">
        <f t="shared" si="40"/>
        <v>0</v>
      </c>
      <c r="J120" s="6">
        <f t="shared" si="40"/>
        <v>0</v>
      </c>
      <c r="K120" s="6">
        <f t="shared" si="40"/>
        <v>0</v>
      </c>
      <c r="L120" s="6">
        <f t="shared" si="40"/>
        <v>0</v>
      </c>
      <c r="M120" s="6">
        <f t="shared" si="40"/>
        <v>0</v>
      </c>
      <c r="N120" s="6">
        <f t="shared" si="40"/>
        <v>0</v>
      </c>
      <c r="O120" s="6">
        <f t="shared" si="40"/>
        <v>0</v>
      </c>
      <c r="P120" s="6">
        <f t="shared" si="40"/>
        <v>0</v>
      </c>
      <c r="Q120" s="23">
        <f t="shared" ref="Q120:AO120" si="41">$D120*Q49</f>
        <v>0</v>
      </c>
      <c r="R120" s="23">
        <f t="shared" si="41"/>
        <v>0</v>
      </c>
      <c r="S120" s="23">
        <f t="shared" si="41"/>
        <v>0</v>
      </c>
      <c r="T120" s="23">
        <f t="shared" si="41"/>
        <v>0</v>
      </c>
      <c r="U120" s="23">
        <f t="shared" si="41"/>
        <v>0</v>
      </c>
      <c r="V120" s="23">
        <f t="shared" si="41"/>
        <v>0</v>
      </c>
      <c r="W120" s="23">
        <f t="shared" si="41"/>
        <v>0</v>
      </c>
      <c r="X120" s="23">
        <f t="shared" si="41"/>
        <v>0</v>
      </c>
      <c r="Y120" s="23">
        <f t="shared" si="41"/>
        <v>0</v>
      </c>
      <c r="Z120" s="23">
        <f t="shared" si="41"/>
        <v>0</v>
      </c>
      <c r="AA120" s="23">
        <f t="shared" si="41"/>
        <v>0</v>
      </c>
      <c r="AB120" s="23">
        <f t="shared" si="41"/>
        <v>0</v>
      </c>
      <c r="AC120" s="23">
        <f t="shared" si="41"/>
        <v>0</v>
      </c>
      <c r="AD120" s="23">
        <f t="shared" si="41"/>
        <v>0</v>
      </c>
      <c r="AE120" s="23">
        <f t="shared" si="41"/>
        <v>0</v>
      </c>
      <c r="AF120" s="23">
        <f t="shared" si="41"/>
        <v>0</v>
      </c>
      <c r="AG120" s="23">
        <f t="shared" si="41"/>
        <v>0</v>
      </c>
      <c r="AH120" s="23">
        <f t="shared" si="41"/>
        <v>0</v>
      </c>
      <c r="AI120" s="23">
        <f t="shared" si="41"/>
        <v>0</v>
      </c>
      <c r="AJ120" s="23">
        <f t="shared" si="41"/>
        <v>0</v>
      </c>
      <c r="AK120" s="23">
        <f t="shared" si="41"/>
        <v>0</v>
      </c>
      <c r="AL120" s="23">
        <f t="shared" si="41"/>
        <v>0</v>
      </c>
      <c r="AM120" s="23">
        <f t="shared" si="41"/>
        <v>0</v>
      </c>
      <c r="AN120" s="23">
        <f t="shared" si="41"/>
        <v>0</v>
      </c>
      <c r="AO120" s="23">
        <f t="shared" si="41"/>
        <v>0</v>
      </c>
      <c r="AP120" s="266"/>
      <c r="AQ120" s="266"/>
      <c r="AR120" s="266"/>
      <c r="AS120" s="266"/>
      <c r="AT120" s="266"/>
      <c r="AU120" s="266"/>
      <c r="AV120" s="266"/>
      <c r="AW120" s="266"/>
    </row>
    <row r="121" spans="1:49" x14ac:dyDescent="0.25">
      <c r="A121" s="4">
        <f t="shared" ref="A121:B121" si="42">A16</f>
        <v>0</v>
      </c>
      <c r="B121" s="4">
        <f t="shared" si="42"/>
        <v>0</v>
      </c>
      <c r="C121" s="4">
        <f t="shared" si="29"/>
        <v>0</v>
      </c>
      <c r="D121" s="4"/>
      <c r="E121" s="6">
        <f>$D121*E50</f>
        <v>0</v>
      </c>
      <c r="F121" s="6">
        <f t="shared" ref="F121:AO121" si="43">$D121*F50</f>
        <v>0</v>
      </c>
      <c r="G121" s="6">
        <f t="shared" si="43"/>
        <v>0</v>
      </c>
      <c r="H121" s="6">
        <f t="shared" si="43"/>
        <v>0</v>
      </c>
      <c r="I121" s="6">
        <f t="shared" si="43"/>
        <v>0</v>
      </c>
      <c r="J121" s="6">
        <f t="shared" si="43"/>
        <v>0</v>
      </c>
      <c r="K121" s="6">
        <f t="shared" si="43"/>
        <v>0</v>
      </c>
      <c r="L121" s="6">
        <f t="shared" si="43"/>
        <v>0</v>
      </c>
      <c r="M121" s="6">
        <f t="shared" si="43"/>
        <v>0</v>
      </c>
      <c r="N121" s="6">
        <f t="shared" si="43"/>
        <v>0</v>
      </c>
      <c r="O121" s="6">
        <f t="shared" si="43"/>
        <v>0</v>
      </c>
      <c r="P121" s="6">
        <f t="shared" si="43"/>
        <v>0</v>
      </c>
      <c r="Q121" s="23">
        <f t="shared" si="43"/>
        <v>0</v>
      </c>
      <c r="R121" s="23">
        <f t="shared" si="43"/>
        <v>0</v>
      </c>
      <c r="S121" s="23">
        <f t="shared" si="43"/>
        <v>0</v>
      </c>
      <c r="T121" s="23">
        <f t="shared" si="43"/>
        <v>0</v>
      </c>
      <c r="U121" s="23">
        <f t="shared" si="43"/>
        <v>0</v>
      </c>
      <c r="V121" s="23">
        <f t="shared" si="43"/>
        <v>0</v>
      </c>
      <c r="W121" s="23">
        <f t="shared" si="43"/>
        <v>0</v>
      </c>
      <c r="X121" s="23">
        <f t="shared" si="43"/>
        <v>0</v>
      </c>
      <c r="Y121" s="23">
        <f t="shared" si="43"/>
        <v>0</v>
      </c>
      <c r="Z121" s="23">
        <f t="shared" si="43"/>
        <v>0</v>
      </c>
      <c r="AA121" s="23">
        <f t="shared" si="43"/>
        <v>0</v>
      </c>
      <c r="AB121" s="23">
        <f t="shared" si="43"/>
        <v>0</v>
      </c>
      <c r="AC121" s="23">
        <f t="shared" si="43"/>
        <v>0</v>
      </c>
      <c r="AD121" s="23">
        <f t="shared" si="43"/>
        <v>0</v>
      </c>
      <c r="AE121" s="23">
        <f t="shared" si="43"/>
        <v>0</v>
      </c>
      <c r="AF121" s="23">
        <f t="shared" si="43"/>
        <v>0</v>
      </c>
      <c r="AG121" s="23">
        <f t="shared" si="43"/>
        <v>0</v>
      </c>
      <c r="AH121" s="23">
        <f t="shared" si="43"/>
        <v>0</v>
      </c>
      <c r="AI121" s="23">
        <f t="shared" si="43"/>
        <v>0</v>
      </c>
      <c r="AJ121" s="23">
        <f t="shared" si="43"/>
        <v>0</v>
      </c>
      <c r="AK121" s="23">
        <f t="shared" si="43"/>
        <v>0</v>
      </c>
      <c r="AL121" s="23">
        <f t="shared" si="43"/>
        <v>0</v>
      </c>
      <c r="AM121" s="23">
        <f t="shared" si="43"/>
        <v>0</v>
      </c>
      <c r="AN121" s="23">
        <f t="shared" si="43"/>
        <v>0</v>
      </c>
      <c r="AO121" s="23">
        <f t="shared" si="43"/>
        <v>0</v>
      </c>
      <c r="AP121" s="266"/>
      <c r="AQ121" s="266"/>
      <c r="AR121" s="266"/>
      <c r="AS121" s="266"/>
      <c r="AT121" s="266"/>
      <c r="AU121" s="266"/>
      <c r="AV121" s="266"/>
      <c r="AW121" s="266"/>
    </row>
    <row r="122" spans="1:49" x14ac:dyDescent="0.25">
      <c r="A122" s="4">
        <f t="shared" ref="A122:D125" si="44">A17</f>
        <v>0</v>
      </c>
      <c r="B122" s="4">
        <f t="shared" si="44"/>
        <v>0</v>
      </c>
      <c r="C122" s="4">
        <f t="shared" si="44"/>
        <v>0</v>
      </c>
      <c r="D122" s="4">
        <f t="shared" si="44"/>
        <v>0</v>
      </c>
      <c r="E122" s="6">
        <f>$D122*E51</f>
        <v>0</v>
      </c>
      <c r="F122" s="6">
        <f t="shared" ref="F122:AO122" si="45">$D122*F51</f>
        <v>0</v>
      </c>
      <c r="G122" s="6">
        <f t="shared" si="45"/>
        <v>0</v>
      </c>
      <c r="H122" s="6">
        <f t="shared" si="45"/>
        <v>0</v>
      </c>
      <c r="I122" s="6">
        <f t="shared" si="45"/>
        <v>0</v>
      </c>
      <c r="J122" s="6">
        <f t="shared" si="45"/>
        <v>0</v>
      </c>
      <c r="K122" s="6">
        <f t="shared" si="45"/>
        <v>0</v>
      </c>
      <c r="L122" s="6">
        <f t="shared" si="45"/>
        <v>0</v>
      </c>
      <c r="M122" s="6">
        <f t="shared" si="45"/>
        <v>0</v>
      </c>
      <c r="N122" s="6">
        <f t="shared" si="45"/>
        <v>0</v>
      </c>
      <c r="O122" s="6">
        <f t="shared" si="45"/>
        <v>0</v>
      </c>
      <c r="P122" s="6">
        <f t="shared" si="45"/>
        <v>0</v>
      </c>
      <c r="Q122" s="23">
        <f t="shared" si="45"/>
        <v>0</v>
      </c>
      <c r="R122" s="23">
        <f t="shared" si="45"/>
        <v>0</v>
      </c>
      <c r="S122" s="23">
        <f t="shared" si="45"/>
        <v>0</v>
      </c>
      <c r="T122" s="23">
        <f t="shared" si="45"/>
        <v>0</v>
      </c>
      <c r="U122" s="23">
        <f t="shared" si="45"/>
        <v>0</v>
      </c>
      <c r="V122" s="23">
        <f t="shared" si="45"/>
        <v>0</v>
      </c>
      <c r="W122" s="23">
        <f t="shared" si="45"/>
        <v>0</v>
      </c>
      <c r="X122" s="23">
        <f t="shared" si="45"/>
        <v>0</v>
      </c>
      <c r="Y122" s="23">
        <f t="shared" si="45"/>
        <v>0</v>
      </c>
      <c r="Z122" s="23">
        <f t="shared" si="45"/>
        <v>0</v>
      </c>
      <c r="AA122" s="23">
        <f t="shared" si="45"/>
        <v>0</v>
      </c>
      <c r="AB122" s="23">
        <f t="shared" si="45"/>
        <v>0</v>
      </c>
      <c r="AC122" s="23">
        <f t="shared" si="45"/>
        <v>0</v>
      </c>
      <c r="AD122" s="23">
        <f t="shared" si="45"/>
        <v>0</v>
      </c>
      <c r="AE122" s="23">
        <f t="shared" si="45"/>
        <v>0</v>
      </c>
      <c r="AF122" s="23">
        <f t="shared" si="45"/>
        <v>0</v>
      </c>
      <c r="AG122" s="23">
        <f t="shared" si="45"/>
        <v>0</v>
      </c>
      <c r="AH122" s="23">
        <f t="shared" si="45"/>
        <v>0</v>
      </c>
      <c r="AI122" s="23">
        <f t="shared" si="45"/>
        <v>0</v>
      </c>
      <c r="AJ122" s="23">
        <f t="shared" si="45"/>
        <v>0</v>
      </c>
      <c r="AK122" s="23">
        <f t="shared" si="45"/>
        <v>0</v>
      </c>
      <c r="AL122" s="23">
        <f t="shared" si="45"/>
        <v>0</v>
      </c>
      <c r="AM122" s="23">
        <f t="shared" si="45"/>
        <v>0</v>
      </c>
      <c r="AN122" s="23">
        <f t="shared" si="45"/>
        <v>0</v>
      </c>
      <c r="AO122" s="23">
        <f t="shared" si="45"/>
        <v>0</v>
      </c>
      <c r="AP122" s="266"/>
      <c r="AQ122" s="266"/>
      <c r="AR122" s="266"/>
      <c r="AS122" s="266"/>
      <c r="AT122" s="266"/>
      <c r="AU122" s="266"/>
      <c r="AV122" s="266"/>
      <c r="AW122" s="266"/>
    </row>
    <row r="123" spans="1:49" x14ac:dyDescent="0.25">
      <c r="A123" s="4">
        <f t="shared" si="44"/>
        <v>0</v>
      </c>
      <c r="B123" s="4">
        <f t="shared" si="44"/>
        <v>0</v>
      </c>
      <c r="C123" s="4">
        <f t="shared" si="44"/>
        <v>0</v>
      </c>
      <c r="D123" s="4">
        <f t="shared" si="44"/>
        <v>0</v>
      </c>
      <c r="E123" s="6">
        <f>$D123*E52</f>
        <v>0</v>
      </c>
      <c r="F123" s="6">
        <f t="shared" ref="F123:P123" si="46">$D123*F52</f>
        <v>0</v>
      </c>
      <c r="G123" s="6">
        <f t="shared" si="46"/>
        <v>0</v>
      </c>
      <c r="H123" s="6">
        <f t="shared" si="46"/>
        <v>0</v>
      </c>
      <c r="I123" s="6">
        <f t="shared" si="46"/>
        <v>0</v>
      </c>
      <c r="J123" s="6">
        <f t="shared" si="46"/>
        <v>0</v>
      </c>
      <c r="K123" s="6">
        <f t="shared" si="46"/>
        <v>0</v>
      </c>
      <c r="L123" s="6">
        <f t="shared" si="46"/>
        <v>0</v>
      </c>
      <c r="M123" s="6">
        <f t="shared" si="46"/>
        <v>0</v>
      </c>
      <c r="N123" s="6">
        <f t="shared" si="46"/>
        <v>0</v>
      </c>
      <c r="O123" s="6">
        <f t="shared" si="46"/>
        <v>0</v>
      </c>
      <c r="P123" s="6">
        <f t="shared" si="46"/>
        <v>0</v>
      </c>
      <c r="Q123" s="23"/>
      <c r="R123" s="23"/>
      <c r="S123" s="23"/>
      <c r="T123" s="23"/>
      <c r="U123" s="23"/>
      <c r="V123" s="23"/>
      <c r="W123" s="23"/>
      <c r="X123" s="23"/>
      <c r="Y123" s="2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266"/>
      <c r="AQ123" s="266"/>
      <c r="AR123" s="266"/>
      <c r="AS123" s="266"/>
      <c r="AT123" s="266"/>
      <c r="AU123" s="266"/>
      <c r="AV123" s="266"/>
      <c r="AW123" s="266"/>
    </row>
    <row r="124" spans="1:49" x14ac:dyDescent="0.25">
      <c r="A124" s="4">
        <f t="shared" si="44"/>
        <v>0</v>
      </c>
      <c r="B124" s="4">
        <f t="shared" si="44"/>
        <v>0</v>
      </c>
      <c r="C124" s="4">
        <f t="shared" si="44"/>
        <v>0</v>
      </c>
      <c r="D124" s="4">
        <f t="shared" si="44"/>
        <v>0</v>
      </c>
      <c r="E124" s="6">
        <f>$D124*E53</f>
        <v>0</v>
      </c>
      <c r="F124" s="6">
        <f t="shared" ref="F124:P124" si="47">$D124*F53</f>
        <v>0</v>
      </c>
      <c r="G124" s="6">
        <f t="shared" si="47"/>
        <v>0</v>
      </c>
      <c r="H124" s="6">
        <f t="shared" si="47"/>
        <v>0</v>
      </c>
      <c r="I124" s="6">
        <f t="shared" si="47"/>
        <v>0</v>
      </c>
      <c r="J124" s="6">
        <f t="shared" si="47"/>
        <v>0</v>
      </c>
      <c r="K124" s="6">
        <f t="shared" si="47"/>
        <v>0</v>
      </c>
      <c r="L124" s="6">
        <f t="shared" si="47"/>
        <v>0</v>
      </c>
      <c r="M124" s="6">
        <f t="shared" si="47"/>
        <v>0</v>
      </c>
      <c r="N124" s="6">
        <f t="shared" si="47"/>
        <v>0</v>
      </c>
      <c r="O124" s="6">
        <f t="shared" si="47"/>
        <v>0</v>
      </c>
      <c r="P124" s="6">
        <f t="shared" si="47"/>
        <v>0</v>
      </c>
      <c r="Q124" s="23"/>
      <c r="R124" s="23"/>
      <c r="S124" s="23"/>
      <c r="T124" s="23"/>
      <c r="U124" s="23"/>
      <c r="V124" s="23"/>
      <c r="W124" s="23"/>
      <c r="X124" s="23"/>
      <c r="Y124" s="2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266"/>
      <c r="AQ124" s="266"/>
      <c r="AR124" s="266"/>
      <c r="AS124" s="266"/>
      <c r="AT124" s="266"/>
      <c r="AU124" s="266"/>
      <c r="AV124" s="266"/>
      <c r="AW124" s="266"/>
    </row>
    <row r="125" spans="1:49" x14ac:dyDescent="0.25">
      <c r="A125" s="4">
        <f t="shared" si="44"/>
        <v>0</v>
      </c>
      <c r="B125" s="4">
        <f t="shared" si="44"/>
        <v>0</v>
      </c>
      <c r="C125" s="4">
        <f t="shared" si="44"/>
        <v>0</v>
      </c>
      <c r="D125" s="4">
        <f t="shared" si="44"/>
        <v>0</v>
      </c>
      <c r="E125" s="6">
        <f>$D125*E54</f>
        <v>0</v>
      </c>
      <c r="F125" s="6">
        <f t="shared" ref="F125:P125" si="48">$D125*F54</f>
        <v>0</v>
      </c>
      <c r="G125" s="6">
        <f t="shared" si="48"/>
        <v>0</v>
      </c>
      <c r="H125" s="6">
        <f t="shared" si="48"/>
        <v>0</v>
      </c>
      <c r="I125" s="6">
        <f t="shared" si="48"/>
        <v>0</v>
      </c>
      <c r="J125" s="6">
        <f t="shared" si="48"/>
        <v>0</v>
      </c>
      <c r="K125" s="6">
        <f t="shared" si="48"/>
        <v>0</v>
      </c>
      <c r="L125" s="6">
        <f t="shared" si="48"/>
        <v>0</v>
      </c>
      <c r="M125" s="6">
        <f t="shared" si="48"/>
        <v>0</v>
      </c>
      <c r="N125" s="6">
        <f t="shared" si="48"/>
        <v>0</v>
      </c>
      <c r="O125" s="6">
        <f t="shared" si="48"/>
        <v>0</v>
      </c>
      <c r="P125" s="6">
        <f t="shared" si="48"/>
        <v>0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266"/>
      <c r="AQ125" s="266"/>
      <c r="AR125" s="266"/>
      <c r="AS125" s="266"/>
      <c r="AT125" s="266"/>
      <c r="AU125" s="266"/>
      <c r="AV125" s="266"/>
      <c r="AW125" s="266"/>
    </row>
    <row r="126" spans="1:49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23"/>
      <c r="R126" s="23"/>
      <c r="S126" s="23"/>
      <c r="T126" s="23"/>
      <c r="U126" s="23"/>
      <c r="V126" s="23"/>
      <c r="W126" s="23"/>
      <c r="X126" s="23"/>
      <c r="Y126" s="2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266"/>
      <c r="AQ126" s="266"/>
      <c r="AR126" s="266"/>
      <c r="AS126" s="266"/>
      <c r="AT126" s="266"/>
      <c r="AU126" s="266"/>
      <c r="AV126" s="266"/>
      <c r="AW126" s="266"/>
    </row>
    <row r="127" spans="1:49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23"/>
      <c r="R127" s="23"/>
      <c r="S127" s="23"/>
      <c r="T127" s="23"/>
      <c r="U127" s="23"/>
      <c r="V127" s="23"/>
      <c r="W127" s="23"/>
      <c r="X127" s="23"/>
      <c r="Y127" s="2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266"/>
      <c r="AQ127" s="266"/>
      <c r="AR127" s="266"/>
      <c r="AS127" s="266"/>
      <c r="AT127" s="266"/>
      <c r="AU127" s="266"/>
      <c r="AV127" s="266"/>
      <c r="AW127" s="266"/>
    </row>
    <row r="128" spans="1:49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23"/>
      <c r="R128" s="23"/>
      <c r="S128" s="23"/>
      <c r="T128" s="23"/>
      <c r="U128" s="23"/>
      <c r="V128" s="23"/>
      <c r="W128" s="23"/>
      <c r="X128" s="23"/>
      <c r="Y128" s="2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266"/>
      <c r="AQ128" s="266"/>
      <c r="AR128" s="266"/>
      <c r="AS128" s="266"/>
      <c r="AT128" s="266"/>
      <c r="AU128" s="266"/>
      <c r="AV128" s="266"/>
      <c r="AW128" s="266"/>
    </row>
    <row r="129" spans="1:49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23"/>
      <c r="R129" s="23"/>
      <c r="S129" s="23"/>
      <c r="T129" s="23"/>
      <c r="U129" s="23"/>
      <c r="V129" s="23"/>
      <c r="W129" s="23"/>
      <c r="X129" s="23"/>
      <c r="Y129" s="2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266"/>
      <c r="AQ129" s="266"/>
      <c r="AR129" s="266"/>
      <c r="AS129" s="266"/>
      <c r="AT129" s="266"/>
      <c r="AU129" s="266"/>
      <c r="AV129" s="266"/>
      <c r="AW129" s="266"/>
    </row>
    <row r="130" spans="1:49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23"/>
      <c r="R130" s="23"/>
      <c r="S130" s="23"/>
      <c r="T130" s="23"/>
      <c r="U130" s="23"/>
      <c r="V130" s="23"/>
      <c r="W130" s="23"/>
      <c r="X130" s="23"/>
      <c r="Y130" s="2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266"/>
      <c r="AQ130" s="266"/>
      <c r="AR130" s="266"/>
      <c r="AS130" s="266"/>
      <c r="AT130" s="266"/>
      <c r="AU130" s="266"/>
      <c r="AV130" s="266"/>
      <c r="AW130" s="266"/>
    </row>
    <row r="131" spans="1:49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23"/>
      <c r="R131" s="23"/>
      <c r="S131" s="23"/>
      <c r="T131" s="23"/>
      <c r="U131" s="23"/>
      <c r="V131" s="23"/>
      <c r="W131" s="23"/>
      <c r="X131" s="23"/>
      <c r="Y131" s="2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266"/>
      <c r="AQ131" s="266"/>
      <c r="AR131" s="266"/>
      <c r="AS131" s="266"/>
      <c r="AT131" s="266"/>
      <c r="AU131" s="266"/>
      <c r="AV131" s="266"/>
      <c r="AW131" s="266"/>
    </row>
    <row r="132" spans="1:49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3"/>
      <c r="R132" s="23"/>
      <c r="S132" s="23"/>
      <c r="T132" s="23"/>
      <c r="U132" s="23"/>
      <c r="V132" s="23"/>
      <c r="W132" s="23"/>
      <c r="X132" s="23"/>
      <c r="Y132" s="2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266"/>
      <c r="AQ132" s="266"/>
      <c r="AR132" s="266"/>
      <c r="AS132" s="266"/>
      <c r="AT132" s="266"/>
      <c r="AU132" s="266"/>
      <c r="AV132" s="266"/>
      <c r="AW132" s="266"/>
    </row>
    <row r="133" spans="1:49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3"/>
      <c r="R133" s="23"/>
      <c r="S133" s="23"/>
      <c r="T133" s="23"/>
      <c r="U133" s="23"/>
      <c r="V133" s="23"/>
      <c r="W133" s="23"/>
      <c r="X133" s="23"/>
      <c r="Y133" s="2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266"/>
      <c r="AQ133" s="266"/>
      <c r="AR133" s="266"/>
      <c r="AS133" s="266"/>
      <c r="AT133" s="266"/>
      <c r="AU133" s="266"/>
      <c r="AV133" s="266"/>
      <c r="AW133" s="266"/>
    </row>
    <row r="134" spans="1:49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3"/>
      <c r="R134" s="23"/>
      <c r="S134" s="23"/>
      <c r="T134" s="23"/>
      <c r="U134" s="23"/>
      <c r="V134" s="23"/>
      <c r="W134" s="23"/>
      <c r="X134" s="23"/>
      <c r="Y134" s="2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266"/>
      <c r="AQ134" s="266"/>
      <c r="AR134" s="266"/>
      <c r="AS134" s="266"/>
      <c r="AT134" s="266"/>
      <c r="AU134" s="266"/>
      <c r="AV134" s="266"/>
      <c r="AW134" s="266"/>
    </row>
    <row r="135" spans="1:49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3"/>
      <c r="R135" s="23"/>
      <c r="S135" s="23"/>
      <c r="T135" s="23"/>
      <c r="U135" s="23"/>
      <c r="V135" s="23"/>
      <c r="W135" s="23"/>
      <c r="X135" s="23"/>
      <c r="Y135" s="2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266"/>
      <c r="AQ135" s="266"/>
      <c r="AR135" s="266"/>
      <c r="AS135" s="266"/>
      <c r="AT135" s="266"/>
      <c r="AU135" s="266"/>
      <c r="AV135" s="266"/>
      <c r="AW135" s="266"/>
    </row>
    <row r="136" spans="1:49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3"/>
      <c r="R136" s="23"/>
      <c r="S136" s="23"/>
      <c r="T136" s="23"/>
      <c r="U136" s="23"/>
      <c r="V136" s="23"/>
      <c r="W136" s="23"/>
      <c r="X136" s="23"/>
      <c r="Y136" s="2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266"/>
      <c r="AQ136" s="266"/>
      <c r="AR136" s="266"/>
      <c r="AS136" s="266"/>
      <c r="AT136" s="266"/>
      <c r="AU136" s="266"/>
      <c r="AV136" s="266"/>
      <c r="AW136" s="266"/>
    </row>
    <row r="137" spans="1:49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3"/>
      <c r="R137" s="23"/>
      <c r="S137" s="23"/>
      <c r="T137" s="23"/>
      <c r="U137" s="23"/>
      <c r="V137" s="23"/>
      <c r="W137" s="23"/>
      <c r="X137" s="23"/>
      <c r="Y137" s="2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266"/>
      <c r="AQ137" s="266"/>
      <c r="AR137" s="266"/>
      <c r="AS137" s="266"/>
      <c r="AT137" s="266"/>
      <c r="AU137" s="266"/>
      <c r="AV137" s="266"/>
      <c r="AW137" s="266"/>
    </row>
    <row r="138" spans="1:49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23"/>
      <c r="R138" s="23"/>
      <c r="S138" s="23"/>
      <c r="T138" s="23"/>
      <c r="U138" s="23"/>
      <c r="V138" s="23"/>
      <c r="W138" s="23"/>
      <c r="X138" s="23"/>
      <c r="Y138" s="2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266"/>
      <c r="AQ138" s="266"/>
      <c r="AR138" s="266"/>
      <c r="AS138" s="266"/>
      <c r="AT138" s="266"/>
      <c r="AU138" s="266"/>
      <c r="AV138" s="266"/>
      <c r="AW138" s="266"/>
    </row>
    <row r="139" spans="1:49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23"/>
      <c r="R139" s="23"/>
      <c r="S139" s="23"/>
      <c r="T139" s="23"/>
      <c r="U139" s="23"/>
      <c r="V139" s="23"/>
      <c r="W139" s="23"/>
      <c r="X139" s="23"/>
      <c r="Y139" s="2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266"/>
      <c r="AQ139" s="266"/>
      <c r="AR139" s="266"/>
      <c r="AS139" s="266"/>
      <c r="AT139" s="266"/>
      <c r="AU139" s="266"/>
      <c r="AV139" s="266"/>
      <c r="AW139" s="266"/>
    </row>
    <row r="140" spans="1:49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23"/>
      <c r="R140" s="23"/>
      <c r="S140" s="23"/>
      <c r="T140" s="23"/>
      <c r="U140" s="23"/>
      <c r="V140" s="23"/>
      <c r="W140" s="23"/>
      <c r="X140" s="23"/>
      <c r="Y140" s="2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266"/>
      <c r="AQ140" s="266"/>
      <c r="AR140" s="266"/>
      <c r="AS140" s="266"/>
      <c r="AT140" s="266"/>
      <c r="AU140" s="266"/>
      <c r="AV140" s="266"/>
      <c r="AW140" s="266"/>
    </row>
    <row r="141" spans="1:49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23"/>
      <c r="R141" s="23"/>
      <c r="S141" s="23"/>
      <c r="T141" s="23"/>
      <c r="U141" s="23"/>
      <c r="V141" s="23"/>
      <c r="W141" s="23"/>
      <c r="X141" s="23"/>
      <c r="Y141" s="2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266"/>
      <c r="AQ141" s="266"/>
      <c r="AR141" s="266"/>
      <c r="AS141" s="266"/>
      <c r="AT141" s="266"/>
      <c r="AU141" s="266"/>
      <c r="AV141" s="266"/>
      <c r="AW141" s="266"/>
    </row>
    <row r="142" spans="1:49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23"/>
      <c r="R142" s="23"/>
      <c r="S142" s="23"/>
      <c r="T142" s="23"/>
      <c r="U142" s="23"/>
      <c r="V142" s="23"/>
      <c r="W142" s="23"/>
      <c r="X142" s="23"/>
      <c r="Y142" s="2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266"/>
      <c r="AQ142" s="266"/>
      <c r="AR142" s="266"/>
      <c r="AS142" s="266"/>
      <c r="AT142" s="266"/>
      <c r="AU142" s="266"/>
      <c r="AV142" s="266"/>
      <c r="AW142" s="266"/>
    </row>
    <row r="143" spans="1:49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23"/>
      <c r="R143" s="23"/>
      <c r="S143" s="23"/>
      <c r="T143" s="23"/>
      <c r="U143" s="23"/>
      <c r="V143" s="23"/>
      <c r="W143" s="23"/>
      <c r="X143" s="23"/>
      <c r="Y143" s="2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266"/>
      <c r="AQ143" s="266"/>
      <c r="AR143" s="266"/>
      <c r="AS143" s="266"/>
      <c r="AT143" s="266"/>
      <c r="AU143" s="266"/>
      <c r="AV143" s="266"/>
      <c r="AW143" s="266"/>
    </row>
    <row r="144" spans="1:49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23"/>
      <c r="R144" s="23"/>
      <c r="S144" s="23"/>
      <c r="T144" s="23"/>
      <c r="U144" s="23"/>
      <c r="V144" s="23"/>
      <c r="W144" s="23"/>
      <c r="X144" s="23"/>
      <c r="Y144" s="2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266"/>
      <c r="AQ144" s="266"/>
      <c r="AR144" s="266"/>
      <c r="AS144" s="266"/>
      <c r="AT144" s="266"/>
      <c r="AU144" s="266"/>
      <c r="AV144" s="266"/>
      <c r="AW144" s="266"/>
    </row>
    <row r="145" spans="1:51" x14ac:dyDescent="0.25">
      <c r="A145" s="4"/>
      <c r="B145" s="4"/>
      <c r="C145" s="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23"/>
      <c r="R145" s="23"/>
      <c r="S145" s="23"/>
      <c r="T145" s="23"/>
      <c r="U145" s="23"/>
      <c r="V145" s="23"/>
      <c r="W145" s="23"/>
      <c r="X145" s="23"/>
      <c r="Y145" s="2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266"/>
      <c r="AQ145" s="266"/>
      <c r="AR145" s="266"/>
      <c r="AS145" s="266"/>
      <c r="AT145" s="266"/>
      <c r="AU145" s="266"/>
      <c r="AV145" s="266"/>
      <c r="AW145" s="266"/>
    </row>
    <row r="146" spans="1:51" x14ac:dyDescent="0.25">
      <c r="E146" s="7">
        <f>SUM(E115:E145)</f>
        <v>101796.68000000001</v>
      </c>
      <c r="F146" s="7">
        <f t="shared" ref="F146:AW146" si="49">SUM(F115:F145)</f>
        <v>128026.28000000001</v>
      </c>
      <c r="G146" s="7">
        <f t="shared" si="49"/>
        <v>141384.4</v>
      </c>
      <c r="H146" s="7">
        <f t="shared" si="49"/>
        <v>149474.56</v>
      </c>
      <c r="I146" s="7">
        <f t="shared" si="49"/>
        <v>0</v>
      </c>
      <c r="J146" s="7">
        <f t="shared" si="49"/>
        <v>0</v>
      </c>
      <c r="K146" s="7">
        <f t="shared" si="49"/>
        <v>0</v>
      </c>
      <c r="L146" s="7">
        <f t="shared" si="49"/>
        <v>0</v>
      </c>
      <c r="M146" s="7">
        <f t="shared" si="49"/>
        <v>0</v>
      </c>
      <c r="N146" s="7">
        <f t="shared" si="49"/>
        <v>0</v>
      </c>
      <c r="O146" s="7">
        <f t="shared" si="49"/>
        <v>0</v>
      </c>
      <c r="P146" s="7">
        <f t="shared" si="49"/>
        <v>0</v>
      </c>
      <c r="Q146" s="7">
        <f t="shared" si="49"/>
        <v>0</v>
      </c>
      <c r="R146" s="7">
        <f t="shared" si="49"/>
        <v>0</v>
      </c>
      <c r="S146" s="7">
        <f t="shared" si="49"/>
        <v>0</v>
      </c>
      <c r="T146" s="7">
        <f t="shared" si="49"/>
        <v>0</v>
      </c>
      <c r="U146" s="7">
        <f t="shared" si="49"/>
        <v>0</v>
      </c>
      <c r="V146" s="7">
        <f t="shared" si="49"/>
        <v>0</v>
      </c>
      <c r="W146" s="7">
        <f t="shared" si="49"/>
        <v>0</v>
      </c>
      <c r="X146" s="7">
        <f t="shared" si="49"/>
        <v>0</v>
      </c>
      <c r="Y146" s="7">
        <f t="shared" si="49"/>
        <v>0</v>
      </c>
      <c r="Z146" s="7">
        <f t="shared" si="49"/>
        <v>0</v>
      </c>
      <c r="AA146" s="7">
        <f t="shared" si="49"/>
        <v>0</v>
      </c>
      <c r="AB146" s="7">
        <f t="shared" si="49"/>
        <v>0</v>
      </c>
      <c r="AC146" s="7">
        <f t="shared" si="49"/>
        <v>0</v>
      </c>
      <c r="AD146" s="7">
        <f t="shared" si="49"/>
        <v>0</v>
      </c>
      <c r="AE146" s="7">
        <f t="shared" si="49"/>
        <v>0</v>
      </c>
      <c r="AF146" s="7">
        <f t="shared" si="49"/>
        <v>0</v>
      </c>
      <c r="AG146" s="7">
        <f t="shared" si="49"/>
        <v>0</v>
      </c>
      <c r="AH146" s="7">
        <f t="shared" si="49"/>
        <v>0</v>
      </c>
      <c r="AI146" s="7">
        <f t="shared" si="49"/>
        <v>0</v>
      </c>
      <c r="AJ146" s="7">
        <f t="shared" si="49"/>
        <v>0</v>
      </c>
      <c r="AK146" s="7">
        <f t="shared" si="49"/>
        <v>0</v>
      </c>
      <c r="AL146" s="7">
        <f t="shared" si="49"/>
        <v>0</v>
      </c>
      <c r="AM146" s="7">
        <f t="shared" si="49"/>
        <v>0</v>
      </c>
      <c r="AN146" s="7">
        <f t="shared" si="49"/>
        <v>0</v>
      </c>
      <c r="AO146" s="7">
        <f t="shared" si="49"/>
        <v>0</v>
      </c>
      <c r="AP146" s="7">
        <f t="shared" si="49"/>
        <v>0</v>
      </c>
      <c r="AQ146" s="7">
        <f t="shared" si="49"/>
        <v>0</v>
      </c>
      <c r="AR146" s="7">
        <f t="shared" si="49"/>
        <v>0</v>
      </c>
      <c r="AS146" s="7">
        <f t="shared" si="49"/>
        <v>0</v>
      </c>
      <c r="AT146" s="7">
        <f t="shared" si="49"/>
        <v>0</v>
      </c>
      <c r="AU146" s="7">
        <f t="shared" si="49"/>
        <v>0</v>
      </c>
      <c r="AV146" s="7">
        <f t="shared" si="49"/>
        <v>0</v>
      </c>
      <c r="AW146" s="7">
        <f t="shared" si="49"/>
        <v>0</v>
      </c>
      <c r="AY146" s="25">
        <f>SUM(E146:AX146)</f>
        <v>520681.92</v>
      </c>
    </row>
    <row r="147" spans="1:51" x14ac:dyDescent="0.25">
      <c r="K147" s="7"/>
      <c r="M147" s="25"/>
      <c r="Q147" s="25"/>
    </row>
    <row r="148" spans="1:51" x14ac:dyDescent="0.25">
      <c r="A148" s="31" t="s">
        <v>186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</row>
    <row r="149" spans="1:51" x14ac:dyDescent="0.25">
      <c r="A149" s="9"/>
      <c r="B149" s="9"/>
      <c r="C149" s="9"/>
      <c r="D149" s="9"/>
      <c r="E149" s="625">
        <v>2026</v>
      </c>
      <c r="F149" s="626"/>
      <c r="G149" s="626"/>
      <c r="H149" s="626"/>
      <c r="I149" s="626"/>
      <c r="J149" s="626"/>
      <c r="K149" s="626"/>
      <c r="L149" s="626"/>
      <c r="M149" s="627"/>
      <c r="N149" s="625">
        <v>2027</v>
      </c>
      <c r="O149" s="626"/>
      <c r="P149" s="626"/>
      <c r="Q149" s="626"/>
      <c r="R149" s="626"/>
      <c r="S149" s="626"/>
      <c r="T149" s="626"/>
      <c r="U149" s="626"/>
      <c r="V149" s="626"/>
      <c r="W149" s="626"/>
      <c r="X149" s="626"/>
      <c r="Y149" s="627"/>
      <c r="Z149" s="625">
        <v>2028</v>
      </c>
      <c r="AA149" s="626"/>
      <c r="AB149" s="626"/>
      <c r="AC149" s="626"/>
      <c r="AD149" s="626"/>
      <c r="AE149" s="626"/>
      <c r="AF149" s="626"/>
      <c r="AG149" s="626"/>
      <c r="AH149" s="626"/>
      <c r="AI149" s="626"/>
      <c r="AJ149" s="626"/>
      <c r="AK149" s="627"/>
      <c r="AL149" s="625">
        <v>2029</v>
      </c>
      <c r="AM149" s="626"/>
      <c r="AN149" s="626"/>
      <c r="AO149" s="626"/>
      <c r="AP149" s="626"/>
      <c r="AQ149" s="626"/>
      <c r="AR149" s="626"/>
      <c r="AS149" s="626"/>
      <c r="AT149" s="626"/>
      <c r="AU149" s="626"/>
      <c r="AV149" s="626"/>
      <c r="AW149" s="627"/>
    </row>
    <row r="150" spans="1:51" x14ac:dyDescent="0.25">
      <c r="C150" s="11" t="s">
        <v>105</v>
      </c>
      <c r="D150" s="11" t="s">
        <v>106</v>
      </c>
      <c r="E150" s="12">
        <v>4</v>
      </c>
      <c r="F150" s="12">
        <v>5</v>
      </c>
      <c r="G150" s="12">
        <v>6</v>
      </c>
      <c r="H150" s="12">
        <v>7</v>
      </c>
      <c r="I150" s="11">
        <v>8</v>
      </c>
      <c r="J150" s="11">
        <v>9</v>
      </c>
      <c r="K150" s="11">
        <v>10</v>
      </c>
      <c r="L150" s="11">
        <v>11</v>
      </c>
      <c r="M150" s="11">
        <v>12</v>
      </c>
      <c r="N150" s="11">
        <v>1</v>
      </c>
      <c r="O150" s="11">
        <v>2</v>
      </c>
      <c r="P150" s="11">
        <v>3</v>
      </c>
      <c r="Q150" s="14">
        <v>4</v>
      </c>
      <c r="R150" s="14">
        <v>5</v>
      </c>
      <c r="S150" s="14">
        <v>6</v>
      </c>
      <c r="T150" s="14">
        <v>7</v>
      </c>
      <c r="U150" s="14">
        <v>8</v>
      </c>
      <c r="V150" s="14">
        <v>9</v>
      </c>
      <c r="W150" s="14">
        <v>10</v>
      </c>
      <c r="X150" s="14">
        <v>11</v>
      </c>
      <c r="Y150" s="14">
        <v>12</v>
      </c>
      <c r="Z150" s="14">
        <v>1</v>
      </c>
      <c r="AA150" s="14">
        <v>2</v>
      </c>
      <c r="AB150" s="14">
        <v>3</v>
      </c>
      <c r="AC150" s="14">
        <v>4</v>
      </c>
      <c r="AD150" s="14">
        <v>5</v>
      </c>
      <c r="AE150" s="14">
        <v>6</v>
      </c>
      <c r="AF150" s="14">
        <v>7</v>
      </c>
      <c r="AG150" s="14">
        <v>8</v>
      </c>
      <c r="AH150" s="14">
        <v>9</v>
      </c>
      <c r="AI150" s="14">
        <v>10</v>
      </c>
      <c r="AJ150" s="14">
        <v>11</v>
      </c>
      <c r="AK150" s="14">
        <v>12</v>
      </c>
      <c r="AL150" s="14">
        <v>1</v>
      </c>
      <c r="AM150" s="14">
        <v>2</v>
      </c>
      <c r="AN150" s="14">
        <v>3</v>
      </c>
      <c r="AO150" s="14">
        <v>4</v>
      </c>
      <c r="AP150" s="432">
        <v>5</v>
      </c>
      <c r="AQ150" s="265">
        <v>6</v>
      </c>
      <c r="AR150" s="265">
        <v>7</v>
      </c>
      <c r="AS150" s="265">
        <v>8</v>
      </c>
      <c r="AT150" s="265">
        <v>9</v>
      </c>
      <c r="AU150" s="265">
        <v>10</v>
      </c>
      <c r="AV150" s="265">
        <v>11</v>
      </c>
      <c r="AW150" s="265">
        <v>12</v>
      </c>
    </row>
    <row r="151" spans="1:51" x14ac:dyDescent="0.25">
      <c r="C151" s="4" t="s">
        <v>210</v>
      </c>
      <c r="D151" s="26">
        <v>46149</v>
      </c>
      <c r="E151" s="6">
        <f>E146</f>
        <v>101796.68000000001</v>
      </c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266"/>
      <c r="AQ151" s="266"/>
      <c r="AR151" s="266"/>
      <c r="AS151" s="266"/>
      <c r="AT151" s="266"/>
      <c r="AU151" s="266"/>
      <c r="AV151" s="266"/>
      <c r="AW151" s="266"/>
    </row>
    <row r="152" spans="1:51" x14ac:dyDescent="0.25">
      <c r="C152" s="4" t="s">
        <v>211</v>
      </c>
      <c r="D152" s="26"/>
      <c r="E152" s="4"/>
      <c r="F152" s="6">
        <v>128026.28</v>
      </c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266"/>
      <c r="AQ152" s="266"/>
      <c r="AR152" s="266"/>
      <c r="AS152" s="266"/>
      <c r="AT152" s="266"/>
      <c r="AU152" s="266"/>
      <c r="AV152" s="266"/>
      <c r="AW152" s="266"/>
    </row>
    <row r="153" spans="1:51" x14ac:dyDescent="0.25">
      <c r="C153" s="4" t="s">
        <v>212</v>
      </c>
      <c r="D153" s="26">
        <v>46209</v>
      </c>
      <c r="E153" s="4"/>
      <c r="F153" s="4"/>
      <c r="G153" s="6">
        <v>141384.4</v>
      </c>
      <c r="H153" s="6"/>
      <c r="I153" s="4"/>
      <c r="J153" s="4"/>
      <c r="K153" s="4"/>
      <c r="L153" s="4"/>
      <c r="M153" s="4"/>
      <c r="N153" s="4"/>
      <c r="O153" s="4"/>
      <c r="P153" s="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266"/>
      <c r="AQ153" s="266"/>
      <c r="AR153" s="266"/>
      <c r="AS153" s="266"/>
      <c r="AT153" s="266"/>
      <c r="AU153" s="266"/>
      <c r="AV153" s="266"/>
      <c r="AW153" s="266"/>
    </row>
    <row r="154" spans="1:51" x14ac:dyDescent="0.25">
      <c r="C154" s="4" t="s">
        <v>213</v>
      </c>
      <c r="D154" s="26">
        <v>46238</v>
      </c>
      <c r="E154" s="4"/>
      <c r="F154" s="4"/>
      <c r="G154" s="4"/>
      <c r="H154" s="6">
        <v>149474.56</v>
      </c>
      <c r="I154" s="6"/>
      <c r="J154" s="4"/>
      <c r="K154" s="4"/>
      <c r="L154" s="4"/>
      <c r="M154" s="4"/>
      <c r="N154" s="4"/>
      <c r="O154" s="4"/>
      <c r="P154" s="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266"/>
      <c r="AQ154" s="266"/>
      <c r="AR154" s="266"/>
      <c r="AS154" s="266"/>
      <c r="AT154" s="266"/>
      <c r="AU154" s="266"/>
      <c r="AV154" s="266"/>
      <c r="AW154" s="266"/>
    </row>
    <row r="155" spans="1:51" x14ac:dyDescent="0.25">
      <c r="C155" s="4"/>
      <c r="D155" s="26"/>
      <c r="E155" s="4"/>
      <c r="F155" s="4"/>
      <c r="G155" s="4"/>
      <c r="H155" s="4"/>
      <c r="I155" s="6"/>
      <c r="J155" s="6"/>
      <c r="K155" s="4"/>
      <c r="L155" s="4"/>
      <c r="M155" s="4"/>
      <c r="N155" s="4"/>
      <c r="O155" s="4"/>
      <c r="P155" s="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266"/>
      <c r="AQ155" s="266"/>
      <c r="AR155" s="266"/>
      <c r="AS155" s="266"/>
      <c r="AT155" s="266"/>
      <c r="AU155" s="266"/>
      <c r="AV155" s="266"/>
      <c r="AW155" s="266"/>
    </row>
    <row r="156" spans="1:51" x14ac:dyDescent="0.25">
      <c r="C156" s="4"/>
      <c r="D156" s="26"/>
      <c r="E156" s="4"/>
      <c r="F156" s="4"/>
      <c r="G156" s="4"/>
      <c r="H156" s="4"/>
      <c r="I156" s="4"/>
      <c r="J156" s="6"/>
      <c r="K156" s="6"/>
      <c r="L156" s="4"/>
      <c r="M156" s="4"/>
      <c r="N156" s="4"/>
      <c r="O156" s="4"/>
      <c r="P156" s="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266"/>
      <c r="AQ156" s="266"/>
      <c r="AR156" s="266"/>
      <c r="AS156" s="266"/>
      <c r="AT156" s="266"/>
      <c r="AU156" s="266"/>
      <c r="AV156" s="266"/>
      <c r="AW156" s="266"/>
    </row>
    <row r="157" spans="1:51" x14ac:dyDescent="0.25">
      <c r="C157" s="4"/>
      <c r="D157" s="26"/>
      <c r="E157" s="4"/>
      <c r="F157" s="4"/>
      <c r="G157" s="4"/>
      <c r="H157" s="4"/>
      <c r="I157" s="4"/>
      <c r="J157" s="6"/>
      <c r="K157" s="6"/>
      <c r="L157" s="6"/>
      <c r="M157" s="4"/>
      <c r="N157" s="4"/>
      <c r="O157" s="4"/>
      <c r="P157" s="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266"/>
      <c r="AQ157" s="266"/>
      <c r="AR157" s="266"/>
      <c r="AS157" s="266"/>
      <c r="AT157" s="266"/>
      <c r="AU157" s="266"/>
      <c r="AV157" s="266"/>
      <c r="AW157" s="266"/>
    </row>
    <row r="158" spans="1:51" x14ac:dyDescent="0.25">
      <c r="C158" s="4"/>
      <c r="D158" s="26"/>
      <c r="E158" s="4"/>
      <c r="F158" s="4"/>
      <c r="G158" s="4"/>
      <c r="H158" s="4"/>
      <c r="I158" s="4"/>
      <c r="J158" s="6"/>
      <c r="K158" s="4"/>
      <c r="L158" s="6"/>
      <c r="M158" s="6"/>
      <c r="N158" s="4"/>
      <c r="O158" s="4"/>
      <c r="P158" s="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266"/>
      <c r="AQ158" s="266"/>
      <c r="AR158" s="266"/>
      <c r="AS158" s="266"/>
      <c r="AT158" s="266"/>
      <c r="AU158" s="266"/>
      <c r="AV158" s="266"/>
      <c r="AW158" s="266"/>
    </row>
    <row r="159" spans="1:51" x14ac:dyDescent="0.25">
      <c r="C159" s="4"/>
      <c r="D159" s="26"/>
      <c r="E159" s="4"/>
      <c r="F159" s="4"/>
      <c r="G159" s="4"/>
      <c r="H159" s="4"/>
      <c r="I159" s="4"/>
      <c r="J159" s="6"/>
      <c r="K159" s="4"/>
      <c r="L159" s="4"/>
      <c r="M159" s="6"/>
      <c r="N159" s="6"/>
      <c r="O159" s="4"/>
      <c r="P159" s="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266"/>
      <c r="AQ159" s="266"/>
      <c r="AR159" s="266"/>
      <c r="AS159" s="266"/>
      <c r="AT159" s="266"/>
      <c r="AU159" s="266"/>
      <c r="AV159" s="266"/>
      <c r="AW159" s="266"/>
    </row>
    <row r="160" spans="1:51" x14ac:dyDescent="0.25">
      <c r="C160" s="4"/>
      <c r="D160" s="26"/>
      <c r="E160" s="4"/>
      <c r="F160" s="4"/>
      <c r="G160" s="4"/>
      <c r="H160" s="4"/>
      <c r="I160" s="4"/>
      <c r="J160" s="6"/>
      <c r="K160" s="4"/>
      <c r="L160" s="4"/>
      <c r="M160" s="4"/>
      <c r="N160" s="6"/>
      <c r="O160" s="6"/>
      <c r="P160" s="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266"/>
      <c r="AQ160" s="266"/>
      <c r="AR160" s="266"/>
      <c r="AS160" s="266"/>
      <c r="AT160" s="266"/>
      <c r="AU160" s="266"/>
      <c r="AV160" s="266"/>
      <c r="AW160" s="266"/>
    </row>
    <row r="161" spans="3:49" x14ac:dyDescent="0.25">
      <c r="C161" s="4"/>
      <c r="D161" s="26"/>
      <c r="E161" s="4"/>
      <c r="F161" s="4"/>
      <c r="G161" s="4"/>
      <c r="H161" s="4"/>
      <c r="I161" s="4"/>
      <c r="J161" s="6"/>
      <c r="K161" s="4"/>
      <c r="L161" s="4"/>
      <c r="M161" s="4"/>
      <c r="N161" s="4"/>
      <c r="O161" s="6"/>
      <c r="P161" s="6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266"/>
      <c r="AQ161" s="266"/>
      <c r="AR161" s="266"/>
      <c r="AS161" s="266"/>
      <c r="AT161" s="266"/>
      <c r="AU161" s="266"/>
      <c r="AV161" s="266"/>
      <c r="AW161" s="266"/>
    </row>
    <row r="162" spans="3:49" x14ac:dyDescent="0.25">
      <c r="C162" s="4"/>
      <c r="D162" s="26"/>
      <c r="E162" s="4"/>
      <c r="F162" s="4"/>
      <c r="G162" s="4"/>
      <c r="H162" s="4"/>
      <c r="I162" s="4"/>
      <c r="J162" s="6"/>
      <c r="K162" s="4"/>
      <c r="L162" s="4"/>
      <c r="M162" s="4"/>
      <c r="N162" s="4"/>
      <c r="O162" s="4"/>
      <c r="P162" s="6"/>
      <c r="Q162" s="23"/>
      <c r="R162" s="23"/>
      <c r="S162" s="23"/>
      <c r="T162" s="23"/>
      <c r="U162" s="23"/>
      <c r="V162" s="23"/>
      <c r="W162" s="23"/>
      <c r="X162" s="23"/>
      <c r="Y162" s="2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266"/>
      <c r="AQ162" s="266"/>
      <c r="AR162" s="266"/>
      <c r="AS162" s="266"/>
      <c r="AT162" s="266"/>
      <c r="AU162" s="266"/>
      <c r="AV162" s="266"/>
      <c r="AW162" s="266"/>
    </row>
    <row r="163" spans="3:49" x14ac:dyDescent="0.25">
      <c r="C163" s="4"/>
      <c r="D163" s="26"/>
      <c r="E163" s="4"/>
      <c r="F163" s="4"/>
      <c r="G163" s="4"/>
      <c r="H163" s="4"/>
      <c r="I163" s="4"/>
      <c r="J163" s="6"/>
      <c r="K163" s="4"/>
      <c r="L163" s="4"/>
      <c r="M163" s="4"/>
      <c r="N163" s="4"/>
      <c r="O163" s="4"/>
      <c r="P163" s="4"/>
      <c r="Q163" s="23"/>
      <c r="R163" s="23"/>
      <c r="S163" s="23"/>
      <c r="T163" s="23"/>
      <c r="U163" s="23"/>
      <c r="V163" s="23"/>
      <c r="W163" s="23"/>
      <c r="X163" s="23"/>
      <c r="Y163" s="2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266"/>
      <c r="AQ163" s="266"/>
      <c r="AR163" s="266"/>
      <c r="AS163" s="266"/>
      <c r="AT163" s="266"/>
      <c r="AU163" s="266"/>
      <c r="AV163" s="266"/>
      <c r="AW163" s="266"/>
    </row>
    <row r="164" spans="3:49" x14ac:dyDescent="0.25">
      <c r="C164" s="9"/>
      <c r="D164" s="93" t="s">
        <v>39</v>
      </c>
      <c r="E164" s="30">
        <f>SUM(E151:E163)</f>
        <v>101796.68000000001</v>
      </c>
      <c r="F164" s="30">
        <f t="shared" ref="F164:AW164" si="50">SUM(F151:F163)</f>
        <v>128026.28</v>
      </c>
      <c r="G164" s="30">
        <f t="shared" si="50"/>
        <v>141384.4</v>
      </c>
      <c r="H164" s="30">
        <f t="shared" si="50"/>
        <v>149474.56</v>
      </c>
      <c r="I164" s="30">
        <f t="shared" si="50"/>
        <v>0</v>
      </c>
      <c r="J164" s="30">
        <f t="shared" si="50"/>
        <v>0</v>
      </c>
      <c r="K164" s="30">
        <f t="shared" si="50"/>
        <v>0</v>
      </c>
      <c r="L164" s="30">
        <f t="shared" si="50"/>
        <v>0</v>
      </c>
      <c r="M164" s="30">
        <f t="shared" si="50"/>
        <v>0</v>
      </c>
      <c r="N164" s="30">
        <f t="shared" si="50"/>
        <v>0</v>
      </c>
      <c r="O164" s="30">
        <f t="shared" si="50"/>
        <v>0</v>
      </c>
      <c r="P164" s="30">
        <f t="shared" si="50"/>
        <v>0</v>
      </c>
      <c r="Q164" s="81">
        <f t="shared" si="50"/>
        <v>0</v>
      </c>
      <c r="R164" s="81">
        <f t="shared" si="50"/>
        <v>0</v>
      </c>
      <c r="S164" s="81">
        <f t="shared" si="50"/>
        <v>0</v>
      </c>
      <c r="T164" s="81">
        <f t="shared" si="50"/>
        <v>0</v>
      </c>
      <c r="U164" s="81">
        <f t="shared" si="50"/>
        <v>0</v>
      </c>
      <c r="V164" s="81">
        <f t="shared" si="50"/>
        <v>0</v>
      </c>
      <c r="W164" s="81">
        <f t="shared" si="50"/>
        <v>0</v>
      </c>
      <c r="X164" s="81">
        <f t="shared" si="50"/>
        <v>0</v>
      </c>
      <c r="Y164" s="81">
        <f t="shared" si="50"/>
        <v>0</v>
      </c>
      <c r="Z164" s="81">
        <f t="shared" si="50"/>
        <v>0</v>
      </c>
      <c r="AA164" s="81">
        <f t="shared" si="50"/>
        <v>0</v>
      </c>
      <c r="AB164" s="81">
        <f t="shared" si="50"/>
        <v>0</v>
      </c>
      <c r="AC164" s="81">
        <f t="shared" si="50"/>
        <v>0</v>
      </c>
      <c r="AD164" s="81">
        <f t="shared" si="50"/>
        <v>0</v>
      </c>
      <c r="AE164" s="81">
        <f t="shared" si="50"/>
        <v>0</v>
      </c>
      <c r="AF164" s="81">
        <f t="shared" si="50"/>
        <v>0</v>
      </c>
      <c r="AG164" s="81">
        <f t="shared" si="50"/>
        <v>0</v>
      </c>
      <c r="AH164" s="81">
        <f t="shared" si="50"/>
        <v>0</v>
      </c>
      <c r="AI164" s="81">
        <f t="shared" si="50"/>
        <v>0</v>
      </c>
      <c r="AJ164" s="81">
        <f t="shared" si="50"/>
        <v>0</v>
      </c>
      <c r="AK164" s="81">
        <f t="shared" si="50"/>
        <v>0</v>
      </c>
      <c r="AL164" s="81">
        <f t="shared" si="50"/>
        <v>0</v>
      </c>
      <c r="AM164" s="81">
        <f t="shared" si="50"/>
        <v>0</v>
      </c>
      <c r="AN164" s="81">
        <f t="shared" si="50"/>
        <v>0</v>
      </c>
      <c r="AO164" s="81">
        <f t="shared" si="50"/>
        <v>0</v>
      </c>
      <c r="AP164" s="81">
        <f t="shared" si="50"/>
        <v>0</v>
      </c>
      <c r="AQ164" s="81">
        <f t="shared" si="50"/>
        <v>0</v>
      </c>
      <c r="AR164" s="81">
        <f t="shared" si="50"/>
        <v>0</v>
      </c>
      <c r="AS164" s="81">
        <f t="shared" si="50"/>
        <v>0</v>
      </c>
      <c r="AT164" s="81">
        <f t="shared" si="50"/>
        <v>0</v>
      </c>
      <c r="AU164" s="81">
        <f t="shared" si="50"/>
        <v>0</v>
      </c>
      <c r="AV164" s="81">
        <f t="shared" si="50"/>
        <v>0</v>
      </c>
      <c r="AW164" s="81">
        <f t="shared" si="50"/>
        <v>0</v>
      </c>
    </row>
    <row r="168" spans="3:49" x14ac:dyDescent="0.25">
      <c r="D168" s="9"/>
      <c r="E168" s="491">
        <v>45772</v>
      </c>
      <c r="F168" s="491">
        <v>45802</v>
      </c>
      <c r="G168" s="491">
        <v>45833</v>
      </c>
      <c r="H168" s="496">
        <v>45863</v>
      </c>
      <c r="I168" s="496">
        <v>45894</v>
      </c>
      <c r="J168" s="496">
        <v>45925</v>
      </c>
      <c r="K168" s="496">
        <v>45955</v>
      </c>
      <c r="L168" s="496">
        <v>45986</v>
      </c>
      <c r="M168" s="496">
        <v>46016</v>
      </c>
      <c r="N168" s="496"/>
      <c r="O168" s="496"/>
      <c r="P168" s="496"/>
      <c r="Q168" s="491"/>
    </row>
    <row r="169" spans="3:49" x14ac:dyDescent="0.25">
      <c r="D169" s="9" t="s">
        <v>27</v>
      </c>
      <c r="E169" s="25">
        <f>E110</f>
        <v>84166.799999999988</v>
      </c>
      <c r="F169" s="25">
        <f t="shared" ref="F169:P169" si="51">E169+F110</f>
        <v>196108.64399999997</v>
      </c>
      <c r="G169" s="25">
        <f t="shared" si="51"/>
        <v>313942.16399999999</v>
      </c>
      <c r="H169" s="497">
        <f t="shared" si="51"/>
        <v>420553.44400000002</v>
      </c>
      <c r="I169" s="497">
        <f t="shared" si="51"/>
        <v>543998.08400000003</v>
      </c>
      <c r="J169" s="497">
        <f t="shared" si="51"/>
        <v>644998.24400000006</v>
      </c>
      <c r="K169" s="497">
        <f t="shared" si="51"/>
        <v>757220.64400000009</v>
      </c>
      <c r="L169" s="497">
        <f t="shared" si="51"/>
        <v>869443.04400000011</v>
      </c>
      <c r="M169" s="497">
        <f t="shared" si="51"/>
        <v>976054.32400000014</v>
      </c>
      <c r="N169" s="497">
        <f t="shared" si="51"/>
        <v>1093887.844</v>
      </c>
      <c r="O169" s="497">
        <f t="shared" si="51"/>
        <v>1200499.1240000001</v>
      </c>
      <c r="P169" s="497">
        <f t="shared" si="51"/>
        <v>1312721.524</v>
      </c>
      <c r="Q169" s="25"/>
    </row>
    <row r="170" spans="3:49" x14ac:dyDescent="0.25">
      <c r="D170" s="9" t="s">
        <v>132</v>
      </c>
      <c r="E170" s="25">
        <f>E164</f>
        <v>101796.68000000001</v>
      </c>
      <c r="F170" s="25">
        <f t="shared" ref="F170:K170" si="52">E170+F164</f>
        <v>229822.96000000002</v>
      </c>
      <c r="G170" s="25">
        <f t="shared" si="52"/>
        <v>371207.36</v>
      </c>
      <c r="H170" s="497">
        <f t="shared" si="52"/>
        <v>520681.92</v>
      </c>
      <c r="I170" s="497">
        <f t="shared" si="52"/>
        <v>520681.92</v>
      </c>
      <c r="J170" s="497">
        <f t="shared" si="52"/>
        <v>520681.92</v>
      </c>
      <c r="K170" s="497">
        <f t="shared" si="52"/>
        <v>520681.92</v>
      </c>
      <c r="L170" s="497">
        <f>K170+L164</f>
        <v>520681.92</v>
      </c>
      <c r="M170" s="497">
        <f>L170+M164</f>
        <v>520681.92</v>
      </c>
      <c r="N170" s="497"/>
      <c r="O170" s="497"/>
      <c r="P170" s="497"/>
      <c r="Q170" s="25"/>
    </row>
    <row r="171" spans="3:49" x14ac:dyDescent="0.25">
      <c r="D171" s="9" t="s">
        <v>133</v>
      </c>
      <c r="E171" s="25">
        <f>$B$4</f>
        <v>1941638.4</v>
      </c>
      <c r="F171" s="25">
        <f t="shared" ref="F171:P171" si="53">$B$4</f>
        <v>1941638.4</v>
      </c>
      <c r="G171" s="25">
        <f t="shared" si="53"/>
        <v>1941638.4</v>
      </c>
      <c r="H171" s="497">
        <f t="shared" si="53"/>
        <v>1941638.4</v>
      </c>
      <c r="I171" s="497">
        <f t="shared" si="53"/>
        <v>1941638.4</v>
      </c>
      <c r="J171" s="497">
        <f t="shared" si="53"/>
        <v>1941638.4</v>
      </c>
      <c r="K171" s="497">
        <f t="shared" si="53"/>
        <v>1941638.4</v>
      </c>
      <c r="L171" s="497">
        <f t="shared" si="53"/>
        <v>1941638.4</v>
      </c>
      <c r="M171" s="497">
        <f t="shared" si="53"/>
        <v>1941638.4</v>
      </c>
      <c r="N171" s="497">
        <f t="shared" si="53"/>
        <v>1941638.4</v>
      </c>
      <c r="O171" s="497">
        <f t="shared" si="53"/>
        <v>1941638.4</v>
      </c>
      <c r="P171" s="497">
        <f t="shared" si="53"/>
        <v>1941638.4</v>
      </c>
      <c r="Q171" s="25"/>
    </row>
    <row r="172" spans="3:49" x14ac:dyDescent="0.25">
      <c r="D172" s="9" t="s">
        <v>198</v>
      </c>
      <c r="E172" s="25">
        <f>E169-E170</f>
        <v>-17629.880000000019</v>
      </c>
      <c r="F172" s="25">
        <f t="shared" ref="F172:P172" si="54">F169-F170</f>
        <v>-33714.31600000005</v>
      </c>
      <c r="G172" s="25">
        <f t="shared" si="54"/>
        <v>-57265.195999999996</v>
      </c>
      <c r="H172" s="497">
        <f t="shared" si="54"/>
        <v>-100128.47599999997</v>
      </c>
      <c r="I172" s="497">
        <f t="shared" si="54"/>
        <v>23316.164000000048</v>
      </c>
      <c r="J172" s="497">
        <f t="shared" si="54"/>
        <v>124316.32400000008</v>
      </c>
      <c r="K172" s="497">
        <f t="shared" si="54"/>
        <v>236538.7240000001</v>
      </c>
      <c r="L172" s="497">
        <f t="shared" si="54"/>
        <v>348761.12400000013</v>
      </c>
      <c r="M172" s="497">
        <f t="shared" si="54"/>
        <v>455372.40400000016</v>
      </c>
      <c r="N172" s="497">
        <f t="shared" si="54"/>
        <v>1093887.844</v>
      </c>
      <c r="O172" s="497">
        <f t="shared" si="54"/>
        <v>1200499.1240000001</v>
      </c>
      <c r="P172" s="497">
        <f t="shared" si="54"/>
        <v>1312721.524</v>
      </c>
      <c r="Q172" s="25"/>
    </row>
    <row r="173" spans="3:49" x14ac:dyDescent="0.25">
      <c r="D173" s="9" t="s">
        <v>199</v>
      </c>
      <c r="E173" s="492">
        <f t="shared" ref="E173:P173" si="55">E170/E169</f>
        <v>1.2094635889685721</v>
      </c>
      <c r="F173" s="492">
        <f t="shared" si="55"/>
        <v>1.1719165219458663</v>
      </c>
      <c r="G173" s="492">
        <f t="shared" si="55"/>
        <v>1.1824068333809408</v>
      </c>
      <c r="H173" s="498">
        <f t="shared" si="55"/>
        <v>1.2380873998977404</v>
      </c>
      <c r="I173" s="498">
        <f t="shared" si="55"/>
        <v>0.95713925345369411</v>
      </c>
      <c r="J173" s="498">
        <f t="shared" si="55"/>
        <v>0.80726098845007077</v>
      </c>
      <c r="K173" s="498">
        <f t="shared" si="55"/>
        <v>0.68762245737188321</v>
      </c>
      <c r="L173" s="498">
        <f t="shared" si="55"/>
        <v>0.59886834864366334</v>
      </c>
      <c r="M173" s="498">
        <f t="shared" si="55"/>
        <v>0.53345588170356784</v>
      </c>
      <c r="N173" s="498">
        <f t="shared" si="55"/>
        <v>0</v>
      </c>
      <c r="O173" s="498">
        <f t="shared" si="55"/>
        <v>0</v>
      </c>
      <c r="P173" s="498">
        <f t="shared" si="55"/>
        <v>0</v>
      </c>
      <c r="Q173" s="492"/>
    </row>
  </sheetData>
  <sortState xmlns:xlrd2="http://schemas.microsoft.com/office/spreadsheetml/2017/richdata2" ref="A10:D18">
    <sortCondition ref="A10:A18"/>
  </sortState>
  <mergeCells count="20">
    <mergeCell ref="E149:M149"/>
    <mergeCell ref="N149:Y149"/>
    <mergeCell ref="Z149:AK149"/>
    <mergeCell ref="AL149:AW149"/>
    <mergeCell ref="E78:M78"/>
    <mergeCell ref="N78:Y78"/>
    <mergeCell ref="Z78:AK78"/>
    <mergeCell ref="AL78:AW78"/>
    <mergeCell ref="E113:M113"/>
    <mergeCell ref="N113:Y113"/>
    <mergeCell ref="Z113:AK113"/>
    <mergeCell ref="AL113:AW113"/>
    <mergeCell ref="E8:M8"/>
    <mergeCell ref="N8:Y8"/>
    <mergeCell ref="Z8:AK8"/>
    <mergeCell ref="AL8:AW8"/>
    <mergeCell ref="E43:M43"/>
    <mergeCell ref="N43:Y43"/>
    <mergeCell ref="Z43:AK43"/>
    <mergeCell ref="AL43:AW4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89CB-6232-42DC-99A7-F64463004A64}">
  <dimension ref="A2:AU185"/>
  <sheetViews>
    <sheetView topLeftCell="A7" zoomScale="90" zoomScaleNormal="90" workbookViewId="0">
      <pane xSplit="1" topLeftCell="C1" activePane="topRight" state="frozen"/>
      <selection pane="topRight" activeCell="A15" sqref="A1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7" width="13.28515625" bestFit="1" customWidth="1"/>
    <col min="8" max="18" width="14.85546875" customWidth="1"/>
    <col min="19" max="20" width="11.85546875" bestFit="1" customWidth="1"/>
    <col min="21" max="45" width="10.5703125" bestFit="1" customWidth="1"/>
    <col min="47" max="47" width="19" customWidth="1"/>
  </cols>
  <sheetData>
    <row r="2" spans="1:45" x14ac:dyDescent="0.25">
      <c r="A2" s="9" t="s">
        <v>81</v>
      </c>
      <c r="B2" t="s">
        <v>230</v>
      </c>
    </row>
    <row r="3" spans="1:45" x14ac:dyDescent="0.25">
      <c r="A3" s="9" t="s">
        <v>83</v>
      </c>
      <c r="B3" t="s">
        <v>231</v>
      </c>
      <c r="C3" t="s">
        <v>232</v>
      </c>
    </row>
    <row r="4" spans="1:45" x14ac:dyDescent="0.25">
      <c r="A4" s="9" t="s">
        <v>85</v>
      </c>
      <c r="B4" s="25">
        <v>1491977.28</v>
      </c>
      <c r="M4" s="562"/>
    </row>
    <row r="5" spans="1:45" x14ac:dyDescent="0.25">
      <c r="A5" s="9"/>
      <c r="B5" s="25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x14ac:dyDescent="0.25">
      <c r="A7" s="9"/>
      <c r="B7" s="9"/>
      <c r="C7" s="9"/>
      <c r="D7" s="345" t="s">
        <v>33</v>
      </c>
      <c r="E7" s="345">
        <v>22</v>
      </c>
      <c r="F7" s="345">
        <v>18</v>
      </c>
      <c r="G7" s="345">
        <v>21</v>
      </c>
      <c r="H7" s="345">
        <v>20</v>
      </c>
      <c r="I7" s="345">
        <v>20</v>
      </c>
      <c r="J7" s="345">
        <v>21</v>
      </c>
      <c r="K7" s="345">
        <v>20</v>
      </c>
      <c r="L7" s="345">
        <v>21</v>
      </c>
      <c r="M7" s="345">
        <v>22</v>
      </c>
      <c r="N7" s="345">
        <v>23</v>
      </c>
      <c r="O7" s="345">
        <v>19</v>
      </c>
      <c r="P7" s="345">
        <v>23</v>
      </c>
      <c r="Q7" s="345">
        <v>22</v>
      </c>
      <c r="R7" s="345">
        <v>18</v>
      </c>
      <c r="S7" s="345">
        <v>21</v>
      </c>
      <c r="T7" s="345">
        <v>20</v>
      </c>
      <c r="U7" s="345">
        <v>20</v>
      </c>
      <c r="V7" s="345">
        <v>21</v>
      </c>
      <c r="W7" s="345">
        <v>20</v>
      </c>
      <c r="X7" s="345">
        <v>21</v>
      </c>
      <c r="Y7" s="345">
        <v>22</v>
      </c>
      <c r="Z7" s="345">
        <v>23</v>
      </c>
      <c r="AA7" s="345">
        <v>19</v>
      </c>
      <c r="AB7" s="345">
        <v>23</v>
      </c>
      <c r="AC7" s="345">
        <v>22</v>
      </c>
      <c r="AD7" s="345">
        <v>18</v>
      </c>
      <c r="AE7" s="345">
        <v>21</v>
      </c>
      <c r="AF7" s="345">
        <v>20</v>
      </c>
      <c r="AG7" s="345">
        <v>20</v>
      </c>
      <c r="AH7" s="345">
        <v>21</v>
      </c>
      <c r="AI7" s="345">
        <v>20</v>
      </c>
      <c r="AJ7" s="345">
        <v>21</v>
      </c>
      <c r="AK7" s="345">
        <v>22</v>
      </c>
      <c r="AL7" s="345">
        <v>23</v>
      </c>
      <c r="AM7" s="345">
        <v>19</v>
      </c>
      <c r="AN7" s="345">
        <v>23</v>
      </c>
      <c r="AO7" s="345">
        <v>22</v>
      </c>
      <c r="AP7" s="345">
        <v>18</v>
      </c>
      <c r="AQ7" s="345">
        <v>21</v>
      </c>
      <c r="AR7" s="345">
        <v>20</v>
      </c>
      <c r="AS7" s="345">
        <v>20</v>
      </c>
    </row>
    <row r="8" spans="1:45" x14ac:dyDescent="0.25">
      <c r="A8" s="9"/>
      <c r="B8" s="9"/>
      <c r="C8" s="9"/>
      <c r="D8" s="9"/>
      <c r="E8" s="625">
        <v>2025</v>
      </c>
      <c r="F8" s="626"/>
      <c r="G8" s="626"/>
      <c r="H8" s="626"/>
      <c r="I8" s="626"/>
      <c r="J8" s="623">
        <v>2026</v>
      </c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>
        <v>2027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>
        <v>2028</v>
      </c>
      <c r="AI8" s="623"/>
      <c r="AJ8" s="623"/>
      <c r="AK8" s="623"/>
      <c r="AL8" s="623"/>
      <c r="AM8" s="623"/>
      <c r="AN8" s="623"/>
      <c r="AO8" s="623"/>
      <c r="AP8" s="623"/>
      <c r="AQ8" s="623"/>
      <c r="AR8" s="623"/>
      <c r="AS8" s="623"/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4">
        <v>10</v>
      </c>
      <c r="T9" s="14">
        <v>11</v>
      </c>
      <c r="U9" s="468">
        <v>12</v>
      </c>
      <c r="V9" s="14">
        <v>1</v>
      </c>
      <c r="W9" s="14">
        <v>2</v>
      </c>
      <c r="X9" s="14">
        <v>3</v>
      </c>
      <c r="Y9" s="14">
        <v>4</v>
      </c>
      <c r="Z9" s="14">
        <v>5</v>
      </c>
      <c r="AA9" s="14">
        <v>6</v>
      </c>
      <c r="AB9" s="14">
        <v>7</v>
      </c>
      <c r="AC9" s="14">
        <v>8</v>
      </c>
      <c r="AD9" s="14">
        <v>9</v>
      </c>
      <c r="AE9" s="14">
        <v>10</v>
      </c>
      <c r="AF9" s="14">
        <v>11</v>
      </c>
      <c r="AG9" s="14">
        <v>12</v>
      </c>
      <c r="AH9" s="14">
        <v>1</v>
      </c>
      <c r="AI9" s="14">
        <v>2</v>
      </c>
      <c r="AJ9" s="14">
        <v>3</v>
      </c>
      <c r="AK9" s="14">
        <v>4</v>
      </c>
      <c r="AL9" s="14">
        <v>5</v>
      </c>
      <c r="AM9" s="14">
        <v>6</v>
      </c>
      <c r="AN9" s="14">
        <v>7</v>
      </c>
      <c r="AO9" s="14">
        <v>8</v>
      </c>
      <c r="AP9" s="14">
        <v>9</v>
      </c>
      <c r="AQ9" s="14">
        <v>10</v>
      </c>
      <c r="AR9" s="14">
        <v>11</v>
      </c>
      <c r="AS9" s="14">
        <v>12</v>
      </c>
    </row>
    <row r="10" spans="1:45" x14ac:dyDescent="0.25">
      <c r="A10" t="s">
        <v>233</v>
      </c>
      <c r="B10" s="4" t="s">
        <v>97</v>
      </c>
      <c r="C10" s="4" t="s">
        <v>204</v>
      </c>
      <c r="D10" s="120">
        <v>154.94</v>
      </c>
      <c r="E10" s="4"/>
      <c r="F10" s="4">
        <v>80</v>
      </c>
      <c r="G10" s="4">
        <v>160</v>
      </c>
      <c r="H10" s="4">
        <v>80</v>
      </c>
      <c r="I10" s="4">
        <v>160</v>
      </c>
      <c r="J10" s="4">
        <f t="shared" ref="J10:J15" si="0">(J$7-1)*8</f>
        <v>160</v>
      </c>
      <c r="K10" s="4">
        <v>80</v>
      </c>
      <c r="L10" s="4"/>
      <c r="M10" s="4"/>
      <c r="N10" s="4"/>
      <c r="O10" s="4"/>
      <c r="P10" s="4"/>
      <c r="Q10" s="4"/>
      <c r="R10" s="4"/>
      <c r="S10" s="13"/>
      <c r="T10" s="13">
        <f t="shared" ref="K10:Z17" si="1">(T$7-1)*8</f>
        <v>152</v>
      </c>
      <c r="U10" s="13">
        <f t="shared" si="1"/>
        <v>152</v>
      </c>
      <c r="V10" s="13">
        <f t="shared" si="1"/>
        <v>160</v>
      </c>
      <c r="W10" s="13">
        <f t="shared" si="1"/>
        <v>152</v>
      </c>
      <c r="X10" s="13">
        <f t="shared" si="1"/>
        <v>160</v>
      </c>
      <c r="Y10" s="13">
        <f t="shared" si="1"/>
        <v>168</v>
      </c>
      <c r="Z10" s="13">
        <f t="shared" si="1"/>
        <v>176</v>
      </c>
      <c r="AA10" s="13">
        <f t="shared" ref="AA10:AP11" si="2">(AA$7-1)*8</f>
        <v>144</v>
      </c>
      <c r="AB10" s="13">
        <f t="shared" si="2"/>
        <v>176</v>
      </c>
      <c r="AC10" s="13">
        <f t="shared" si="2"/>
        <v>168</v>
      </c>
      <c r="AD10" s="13">
        <f t="shared" si="2"/>
        <v>136</v>
      </c>
      <c r="AE10" s="13">
        <f t="shared" si="2"/>
        <v>160</v>
      </c>
      <c r="AF10" s="13">
        <f t="shared" si="2"/>
        <v>152</v>
      </c>
      <c r="AG10" s="13">
        <f t="shared" si="2"/>
        <v>152</v>
      </c>
      <c r="AH10" s="13">
        <f t="shared" si="2"/>
        <v>160</v>
      </c>
      <c r="AI10" s="13">
        <f t="shared" si="2"/>
        <v>152</v>
      </c>
      <c r="AJ10" s="13">
        <f t="shared" si="2"/>
        <v>160</v>
      </c>
      <c r="AK10" s="13">
        <f t="shared" si="2"/>
        <v>168</v>
      </c>
      <c r="AL10" s="13">
        <f t="shared" si="2"/>
        <v>176</v>
      </c>
      <c r="AM10" s="13">
        <f t="shared" si="2"/>
        <v>144</v>
      </c>
      <c r="AN10" s="13">
        <f t="shared" si="2"/>
        <v>176</v>
      </c>
      <c r="AO10" s="13">
        <f t="shared" si="2"/>
        <v>168</v>
      </c>
      <c r="AP10" s="13">
        <f t="shared" si="2"/>
        <v>136</v>
      </c>
      <c r="AQ10" s="13">
        <f t="shared" ref="AQ10:AS11" si="3">(AQ$7-1)*8</f>
        <v>160</v>
      </c>
      <c r="AR10" s="13">
        <f t="shared" si="3"/>
        <v>152</v>
      </c>
      <c r="AS10" s="13">
        <f t="shared" si="3"/>
        <v>152</v>
      </c>
    </row>
    <row r="11" spans="1:45" x14ac:dyDescent="0.25">
      <c r="A11" s="4" t="s">
        <v>234</v>
      </c>
      <c r="B11" s="4" t="s">
        <v>97</v>
      </c>
      <c r="C11" s="4" t="s">
        <v>204</v>
      </c>
      <c r="D11" s="120">
        <v>154.94</v>
      </c>
      <c r="E11" s="4"/>
      <c r="F11" s="4">
        <v>80</v>
      </c>
      <c r="G11" s="4">
        <v>160</v>
      </c>
      <c r="H11" s="4">
        <v>80</v>
      </c>
      <c r="I11" s="4">
        <v>160</v>
      </c>
      <c r="J11" s="4">
        <f t="shared" si="0"/>
        <v>160</v>
      </c>
      <c r="K11" s="4">
        <f t="shared" si="1"/>
        <v>152</v>
      </c>
      <c r="L11" s="4">
        <f>L12*0.5</f>
        <v>80</v>
      </c>
      <c r="M11" s="4">
        <v>20</v>
      </c>
      <c r="N11" s="4">
        <v>20</v>
      </c>
      <c r="O11" s="4">
        <v>20</v>
      </c>
      <c r="P11" s="4">
        <v>20</v>
      </c>
      <c r="Q11" s="4">
        <v>20</v>
      </c>
      <c r="R11" s="4">
        <v>20</v>
      </c>
      <c r="S11" s="13"/>
      <c r="T11" s="13">
        <f t="shared" si="1"/>
        <v>152</v>
      </c>
      <c r="U11" s="13">
        <f t="shared" si="1"/>
        <v>152</v>
      </c>
      <c r="V11" s="13">
        <f t="shared" si="1"/>
        <v>160</v>
      </c>
      <c r="W11" s="13">
        <f t="shared" si="1"/>
        <v>152</v>
      </c>
      <c r="X11" s="13">
        <f t="shared" si="1"/>
        <v>160</v>
      </c>
      <c r="Y11" s="13">
        <f t="shared" si="1"/>
        <v>168</v>
      </c>
      <c r="Z11" s="13">
        <f t="shared" si="1"/>
        <v>176</v>
      </c>
      <c r="AA11" s="13">
        <f t="shared" si="2"/>
        <v>144</v>
      </c>
      <c r="AB11" s="13">
        <f t="shared" si="2"/>
        <v>176</v>
      </c>
      <c r="AC11" s="13">
        <f t="shared" si="2"/>
        <v>168</v>
      </c>
      <c r="AD11" s="13">
        <f t="shared" si="2"/>
        <v>136</v>
      </c>
      <c r="AE11" s="13">
        <f t="shared" si="2"/>
        <v>160</v>
      </c>
      <c r="AF11" s="13">
        <f t="shared" si="2"/>
        <v>152</v>
      </c>
      <c r="AG11" s="13">
        <f t="shared" si="2"/>
        <v>152</v>
      </c>
      <c r="AH11" s="13">
        <f t="shared" si="2"/>
        <v>160</v>
      </c>
      <c r="AI11" s="13">
        <f t="shared" si="2"/>
        <v>152</v>
      </c>
      <c r="AJ11" s="13">
        <f t="shared" si="2"/>
        <v>160</v>
      </c>
      <c r="AK11" s="13">
        <f t="shared" si="2"/>
        <v>168</v>
      </c>
      <c r="AL11" s="13">
        <f t="shared" si="2"/>
        <v>176</v>
      </c>
      <c r="AM11" s="13">
        <f t="shared" si="2"/>
        <v>144</v>
      </c>
      <c r="AN11" s="13">
        <f t="shared" si="2"/>
        <v>176</v>
      </c>
      <c r="AO11" s="13">
        <f t="shared" si="2"/>
        <v>168</v>
      </c>
      <c r="AP11" s="13">
        <f t="shared" si="2"/>
        <v>136</v>
      </c>
      <c r="AQ11" s="13">
        <f t="shared" si="3"/>
        <v>160</v>
      </c>
      <c r="AR11" s="13">
        <f t="shared" si="3"/>
        <v>152</v>
      </c>
      <c r="AS11" s="13">
        <f t="shared" si="3"/>
        <v>152</v>
      </c>
    </row>
    <row r="12" spans="1:45" x14ac:dyDescent="0.25">
      <c r="A12" s="4" t="s">
        <v>235</v>
      </c>
      <c r="B12" s="4" t="s">
        <v>97</v>
      </c>
      <c r="C12" s="4" t="s">
        <v>162</v>
      </c>
      <c r="D12" s="120">
        <v>122.45</v>
      </c>
      <c r="E12" s="4"/>
      <c r="F12" s="4">
        <v>80</v>
      </c>
      <c r="G12" s="4">
        <v>160</v>
      </c>
      <c r="H12" s="4">
        <v>80</v>
      </c>
      <c r="I12" s="4">
        <v>160</v>
      </c>
      <c r="J12" s="4">
        <f t="shared" si="0"/>
        <v>160</v>
      </c>
      <c r="K12" s="4">
        <f t="shared" si="1"/>
        <v>152</v>
      </c>
      <c r="L12" s="4">
        <f t="shared" si="1"/>
        <v>160</v>
      </c>
      <c r="M12" s="4">
        <f>(M$7-1)*8</f>
        <v>168</v>
      </c>
      <c r="N12" s="4">
        <f t="shared" ref="N12:Q17" si="4">(N$7-1)*8</f>
        <v>176</v>
      </c>
      <c r="O12" s="4">
        <f t="shared" si="4"/>
        <v>144</v>
      </c>
      <c r="P12" s="4">
        <f t="shared" si="4"/>
        <v>176</v>
      </c>
      <c r="Q12" s="4">
        <f t="shared" si="4"/>
        <v>168</v>
      </c>
      <c r="R12" s="4">
        <v>72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x14ac:dyDescent="0.25">
      <c r="A13" s="4" t="s">
        <v>236</v>
      </c>
      <c r="B13" s="4" t="s">
        <v>237</v>
      </c>
      <c r="C13" s="4" t="s">
        <v>204</v>
      </c>
      <c r="D13" s="120">
        <v>154.94</v>
      </c>
      <c r="E13" s="4"/>
      <c r="F13" s="4">
        <v>80</v>
      </c>
      <c r="G13" s="4">
        <v>160</v>
      </c>
      <c r="H13" s="4">
        <v>80</v>
      </c>
      <c r="I13" s="4">
        <v>160</v>
      </c>
      <c r="J13" s="4">
        <f t="shared" si="0"/>
        <v>160</v>
      </c>
      <c r="K13" s="4">
        <f t="shared" si="1"/>
        <v>152</v>
      </c>
      <c r="L13" s="4">
        <f t="shared" si="1"/>
        <v>160</v>
      </c>
      <c r="M13" s="4">
        <f t="shared" si="1"/>
        <v>168</v>
      </c>
      <c r="N13" s="4">
        <f t="shared" si="4"/>
        <v>176</v>
      </c>
      <c r="O13" s="4">
        <f t="shared" si="4"/>
        <v>144</v>
      </c>
      <c r="P13" s="4">
        <f>((P$7-1)*8)-40</f>
        <v>136</v>
      </c>
      <c r="Q13" s="4">
        <f t="shared" si="4"/>
        <v>168</v>
      </c>
      <c r="R13" s="4">
        <v>72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x14ac:dyDescent="0.25">
      <c r="A14" s="4" t="s">
        <v>238</v>
      </c>
      <c r="B14" s="4" t="s">
        <v>237</v>
      </c>
      <c r="C14" s="4" t="s">
        <v>204</v>
      </c>
      <c r="D14" s="120">
        <v>154.94</v>
      </c>
      <c r="E14" s="4"/>
      <c r="F14" s="4">
        <v>80</v>
      </c>
      <c r="G14" s="4">
        <v>160</v>
      </c>
      <c r="H14" s="4">
        <v>80</v>
      </c>
      <c r="I14" s="4">
        <v>160</v>
      </c>
      <c r="J14" s="4">
        <f t="shared" si="0"/>
        <v>160</v>
      </c>
      <c r="K14" s="4">
        <f>152-40</f>
        <v>112</v>
      </c>
      <c r="L14" s="4"/>
      <c r="M14" s="4"/>
      <c r="N14" s="4"/>
      <c r="O14" s="4"/>
      <c r="P14" s="4"/>
      <c r="Q14" s="4"/>
      <c r="R14" s="4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x14ac:dyDescent="0.25">
      <c r="A15" s="4" t="s">
        <v>239</v>
      </c>
      <c r="B15" s="4" t="s">
        <v>97</v>
      </c>
      <c r="C15" s="4" t="s">
        <v>204</v>
      </c>
      <c r="D15" s="120">
        <v>154.94</v>
      </c>
      <c r="E15" s="4"/>
      <c r="F15" s="4">
        <v>80</v>
      </c>
      <c r="G15" s="4">
        <v>160</v>
      </c>
      <c r="H15" s="4">
        <v>80</v>
      </c>
      <c r="I15" s="4">
        <v>160</v>
      </c>
      <c r="J15" s="4">
        <f t="shared" si="0"/>
        <v>160</v>
      </c>
      <c r="K15" s="4">
        <f t="shared" si="1"/>
        <v>152</v>
      </c>
      <c r="L15" s="4">
        <f t="shared" si="1"/>
        <v>160</v>
      </c>
      <c r="M15" s="4">
        <f t="shared" si="1"/>
        <v>168</v>
      </c>
      <c r="N15" s="4">
        <f>((N$7-1)*8)-40</f>
        <v>136</v>
      </c>
      <c r="O15" s="4">
        <f t="shared" si="4"/>
        <v>144</v>
      </c>
      <c r="P15" s="4">
        <f t="shared" si="4"/>
        <v>176</v>
      </c>
      <c r="Q15" s="4">
        <f t="shared" si="4"/>
        <v>168</v>
      </c>
      <c r="R15" s="4">
        <v>72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25">
      <c r="A16" s="4" t="s">
        <v>240</v>
      </c>
      <c r="B16" s="4" t="s">
        <v>97</v>
      </c>
      <c r="C16" s="4" t="s">
        <v>204</v>
      </c>
      <c r="D16" s="120">
        <v>154.94</v>
      </c>
      <c r="E16" s="4"/>
      <c r="F16" s="4"/>
      <c r="G16" s="4"/>
      <c r="H16" s="4"/>
      <c r="I16" s="4"/>
      <c r="J16" s="4"/>
      <c r="K16" s="4">
        <v>40</v>
      </c>
      <c r="L16" s="4">
        <f t="shared" si="1"/>
        <v>160</v>
      </c>
      <c r="M16" s="4">
        <f t="shared" si="1"/>
        <v>168</v>
      </c>
      <c r="N16" s="4">
        <f t="shared" si="4"/>
        <v>176</v>
      </c>
      <c r="O16" s="4">
        <f t="shared" si="4"/>
        <v>144</v>
      </c>
      <c r="P16" s="4">
        <f t="shared" si="4"/>
        <v>176</v>
      </c>
      <c r="Q16" s="4">
        <f t="shared" si="4"/>
        <v>168</v>
      </c>
      <c r="R16" s="4">
        <v>72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pans="1:45" x14ac:dyDescent="0.25">
      <c r="A17" s="281" t="s">
        <v>241</v>
      </c>
      <c r="B17" s="4" t="s">
        <v>97</v>
      </c>
      <c r="C17" s="4" t="s">
        <v>204</v>
      </c>
      <c r="D17" s="120">
        <v>154.94</v>
      </c>
      <c r="E17" s="4"/>
      <c r="F17" s="4"/>
      <c r="G17" s="4"/>
      <c r="H17" s="4"/>
      <c r="I17" s="4"/>
      <c r="J17" s="4"/>
      <c r="K17" s="4">
        <v>40</v>
      </c>
      <c r="L17" s="4">
        <f t="shared" si="1"/>
        <v>160</v>
      </c>
      <c r="M17" s="4">
        <f t="shared" si="1"/>
        <v>168</v>
      </c>
      <c r="N17" s="4">
        <f>((N$7-1)*8)-24</f>
        <v>152</v>
      </c>
      <c r="O17" s="4">
        <f t="shared" si="4"/>
        <v>144</v>
      </c>
      <c r="P17" s="4">
        <f t="shared" si="4"/>
        <v>176</v>
      </c>
      <c r="Q17" s="4">
        <f t="shared" si="4"/>
        <v>168</v>
      </c>
      <c r="R17" s="4">
        <v>72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x14ac:dyDescent="0.25">
      <c r="A18" s="4" t="s">
        <v>242</v>
      </c>
      <c r="B18" s="4" t="s">
        <v>97</v>
      </c>
      <c r="C18" s="4" t="s">
        <v>204</v>
      </c>
      <c r="D18" s="120">
        <v>154.94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v>80</v>
      </c>
      <c r="Q18" s="4">
        <v>168</v>
      </c>
      <c r="R18" s="4">
        <v>72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x14ac:dyDescent="0.25">
      <c r="A19" s="4"/>
      <c r="B19" s="4"/>
      <c r="C19" s="4"/>
      <c r="D19" s="1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x14ac:dyDescent="0.25">
      <c r="A20" s="4"/>
      <c r="B20" s="4"/>
      <c r="C20" s="4"/>
      <c r="D20" s="12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x14ac:dyDescent="0.25">
      <c r="A21" s="4"/>
      <c r="B21" s="4"/>
      <c r="C21" s="4"/>
      <c r="D21" s="1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x14ac:dyDescent="0.25">
      <c r="A22" s="4"/>
      <c r="B22" s="4"/>
      <c r="C22" s="4"/>
      <c r="D22" s="12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x14ac:dyDescent="0.25">
      <c r="E40" s="28">
        <f t="shared" ref="E40:R40" si="5">SUM(E10:E39)</f>
        <v>0</v>
      </c>
      <c r="F40" s="28">
        <f t="shared" si="5"/>
        <v>480</v>
      </c>
      <c r="G40" s="28">
        <f t="shared" si="5"/>
        <v>960</v>
      </c>
      <c r="H40" s="28">
        <f t="shared" si="5"/>
        <v>480</v>
      </c>
      <c r="I40" s="28">
        <f t="shared" si="5"/>
        <v>960</v>
      </c>
      <c r="J40" s="28">
        <f t="shared" si="5"/>
        <v>960</v>
      </c>
      <c r="K40" s="28">
        <f t="shared" si="5"/>
        <v>880</v>
      </c>
      <c r="L40" s="28">
        <f t="shared" si="5"/>
        <v>880</v>
      </c>
      <c r="M40" s="28">
        <f t="shared" si="5"/>
        <v>860</v>
      </c>
      <c r="N40" s="28">
        <f t="shared" si="5"/>
        <v>836</v>
      </c>
      <c r="O40" s="28">
        <f t="shared" si="5"/>
        <v>740</v>
      </c>
      <c r="P40" s="28">
        <f t="shared" si="5"/>
        <v>940</v>
      </c>
      <c r="Q40" s="28">
        <f t="shared" si="5"/>
        <v>1028</v>
      </c>
      <c r="R40" s="28">
        <f t="shared" si="5"/>
        <v>452</v>
      </c>
    </row>
    <row r="42" spans="1:45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</row>
    <row r="43" spans="1:45" x14ac:dyDescent="0.25">
      <c r="A43" s="9"/>
      <c r="B43" s="9"/>
      <c r="C43" s="9"/>
      <c r="D43" s="9"/>
      <c r="E43" s="625">
        <v>2025</v>
      </c>
      <c r="F43" s="626"/>
      <c r="G43" s="626"/>
      <c r="H43" s="626"/>
      <c r="I43" s="626"/>
      <c r="J43" s="623">
        <v>2026</v>
      </c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>
        <v>2026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>
        <v>2027</v>
      </c>
      <c r="AI43" s="623"/>
      <c r="AJ43" s="623"/>
      <c r="AK43" s="623"/>
      <c r="AL43" s="623"/>
      <c r="AM43" s="623"/>
      <c r="AN43" s="623"/>
      <c r="AO43" s="623"/>
      <c r="AP43" s="623"/>
      <c r="AQ43" s="623"/>
      <c r="AR43" s="623"/>
      <c r="AS43" s="623"/>
    </row>
    <row r="44" spans="1:45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8</v>
      </c>
      <c r="F44" s="11">
        <v>9</v>
      </c>
      <c r="G44" s="11">
        <v>10</v>
      </c>
      <c r="H44" s="11">
        <v>11</v>
      </c>
      <c r="I44" s="11">
        <v>12</v>
      </c>
      <c r="J44" s="11">
        <v>1</v>
      </c>
      <c r="K44" s="11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146">
        <v>8</v>
      </c>
      <c r="R44" s="146">
        <v>9</v>
      </c>
      <c r="S44" s="14">
        <v>10</v>
      </c>
      <c r="T44" s="14">
        <v>11</v>
      </c>
      <c r="U44" s="468">
        <v>12</v>
      </c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A44" s="14">
        <v>6</v>
      </c>
      <c r="AB44" s="14">
        <v>7</v>
      </c>
      <c r="AC44" s="14">
        <v>8</v>
      </c>
      <c r="AD44" s="14">
        <v>9</v>
      </c>
      <c r="AE44" s="14">
        <v>10</v>
      </c>
      <c r="AF44" s="14">
        <v>11</v>
      </c>
      <c r="AG44" s="14">
        <v>12</v>
      </c>
      <c r="AH44" s="14">
        <v>1</v>
      </c>
      <c r="AI44" s="14">
        <v>2</v>
      </c>
      <c r="AJ44" s="14">
        <v>3</v>
      </c>
      <c r="AK44" s="14">
        <v>4</v>
      </c>
      <c r="AL44" s="14">
        <v>5</v>
      </c>
      <c r="AM44" s="14">
        <v>6</v>
      </c>
      <c r="AN44" s="14">
        <v>7</v>
      </c>
      <c r="AO44" s="14">
        <v>8</v>
      </c>
      <c r="AP44" s="14">
        <v>9</v>
      </c>
      <c r="AQ44" s="14">
        <v>10</v>
      </c>
      <c r="AR44" s="14">
        <v>11</v>
      </c>
      <c r="AS44" s="14">
        <v>12</v>
      </c>
    </row>
    <row r="45" spans="1:45" x14ac:dyDescent="0.25">
      <c r="A45" s="4" t="str">
        <f>A10</f>
        <v>Bulchandani, Kapil</v>
      </c>
      <c r="B45" s="4" t="str">
        <f t="shared" ref="B45:D45" si="6">B10</f>
        <v>TechSur</v>
      </c>
      <c r="C45" s="4" t="str">
        <f t="shared" si="6"/>
        <v>Systems Integration Engineer</v>
      </c>
      <c r="D45" s="4">
        <f t="shared" si="6"/>
        <v>154.94</v>
      </c>
      <c r="E45" s="4"/>
      <c r="F45" s="4">
        <v>96</v>
      </c>
      <c r="G45" s="4">
        <v>96</v>
      </c>
      <c r="H45" s="4">
        <v>80</v>
      </c>
      <c r="I45" s="4">
        <v>176</v>
      </c>
      <c r="J45" s="4">
        <v>118.5</v>
      </c>
      <c r="K45" s="4">
        <v>38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/>
      <c r="R45" s="26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spans="1:45" x14ac:dyDescent="0.25">
      <c r="A46" s="4" t="str">
        <f t="shared" ref="A46:D46" si="7">A11</f>
        <v>Gohil, Shailendra</v>
      </c>
      <c r="B46" s="4" t="str">
        <f t="shared" si="7"/>
        <v>TechSur</v>
      </c>
      <c r="C46" s="4" t="str">
        <f t="shared" si="7"/>
        <v>Systems Integration Engineer</v>
      </c>
      <c r="D46" s="4">
        <f t="shared" si="7"/>
        <v>154.94</v>
      </c>
      <c r="E46" s="4"/>
      <c r="F46" s="4">
        <v>96</v>
      </c>
      <c r="G46" s="4">
        <v>96</v>
      </c>
      <c r="H46" s="4">
        <v>20</v>
      </c>
      <c r="I46" s="4">
        <v>138</v>
      </c>
      <c r="J46" s="4">
        <v>112</v>
      </c>
      <c r="K46" s="4">
        <v>130</v>
      </c>
      <c r="L46" s="4">
        <v>63</v>
      </c>
      <c r="M46" s="4">
        <v>11</v>
      </c>
      <c r="N46" s="263">
        <v>0</v>
      </c>
      <c r="O46" s="263">
        <v>0</v>
      </c>
      <c r="P46" s="263">
        <v>0</v>
      </c>
      <c r="Q46" s="263"/>
      <c r="R46" s="26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spans="1:45" x14ac:dyDescent="0.25">
      <c r="A47" s="4" t="str">
        <f t="shared" ref="A47:D47" si="8">A12</f>
        <v>Gupta, Madhur</v>
      </c>
      <c r="B47" s="4" t="str">
        <f t="shared" si="8"/>
        <v>TechSur</v>
      </c>
      <c r="C47" s="4" t="str">
        <f t="shared" si="8"/>
        <v>Business Analyst - Senior</v>
      </c>
      <c r="D47" s="4">
        <f t="shared" si="8"/>
        <v>122.45</v>
      </c>
      <c r="E47" s="4"/>
      <c r="F47" s="4">
        <v>92</v>
      </c>
      <c r="G47" s="4">
        <v>0</v>
      </c>
      <c r="H47" s="4">
        <v>80</v>
      </c>
      <c r="I47" s="4">
        <v>148</v>
      </c>
      <c r="J47" s="4">
        <v>160</v>
      </c>
      <c r="K47" s="4">
        <v>152</v>
      </c>
      <c r="L47" s="4">
        <v>176</v>
      </c>
      <c r="M47" s="4">
        <v>176</v>
      </c>
      <c r="N47" s="4">
        <v>160</v>
      </c>
      <c r="O47" s="4">
        <v>168</v>
      </c>
      <c r="P47" s="4">
        <v>176</v>
      </c>
      <c r="Q47" s="263"/>
      <c r="R47" s="26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x14ac:dyDescent="0.25">
      <c r="A48" s="4" t="str">
        <f t="shared" ref="A48:D48" si="9">A13</f>
        <v>Jain, Harsh</v>
      </c>
      <c r="B48" s="4" t="str">
        <f t="shared" si="9"/>
        <v>JB Management</v>
      </c>
      <c r="C48" s="4" t="str">
        <f t="shared" si="9"/>
        <v>Systems Integration Engineer</v>
      </c>
      <c r="D48" s="4">
        <f t="shared" si="9"/>
        <v>154.94</v>
      </c>
      <c r="E48" s="4"/>
      <c r="F48" s="4">
        <v>96</v>
      </c>
      <c r="G48" s="4">
        <v>96</v>
      </c>
      <c r="H48" s="339">
        <v>80</v>
      </c>
      <c r="I48" s="4">
        <v>176</v>
      </c>
      <c r="J48" s="4">
        <v>160</v>
      </c>
      <c r="K48" s="4">
        <v>152</v>
      </c>
      <c r="L48" s="4">
        <v>168</v>
      </c>
      <c r="M48" s="4">
        <v>176</v>
      </c>
      <c r="N48" s="4">
        <v>160</v>
      </c>
      <c r="O48" s="4">
        <v>168</v>
      </c>
      <c r="P48" s="4">
        <v>128</v>
      </c>
      <c r="Q48" s="263"/>
      <c r="R48" s="26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x14ac:dyDescent="0.25">
      <c r="A49" s="4" t="str">
        <f t="shared" ref="A49:D49" si="10">A14</f>
        <v>Kumar, Manoj</v>
      </c>
      <c r="B49" s="4" t="str">
        <f t="shared" si="10"/>
        <v>JB Management</v>
      </c>
      <c r="C49" s="4" t="str">
        <f t="shared" si="10"/>
        <v>Systems Integration Engineer</v>
      </c>
      <c r="D49" s="4">
        <f t="shared" si="10"/>
        <v>154.94</v>
      </c>
      <c r="E49" s="4"/>
      <c r="F49" s="4">
        <v>96</v>
      </c>
      <c r="G49" s="4">
        <v>96</v>
      </c>
      <c r="H49" s="339">
        <v>80</v>
      </c>
      <c r="I49" s="4">
        <v>176</v>
      </c>
      <c r="J49" s="4">
        <v>160</v>
      </c>
      <c r="K49" s="4">
        <v>136</v>
      </c>
      <c r="L49" s="263">
        <v>0</v>
      </c>
      <c r="M49" s="263">
        <v>0</v>
      </c>
      <c r="N49" s="263">
        <v>0</v>
      </c>
      <c r="O49" s="263">
        <v>0</v>
      </c>
      <c r="P49" s="263">
        <v>0</v>
      </c>
      <c r="Q49" s="263"/>
      <c r="R49" s="26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spans="1:45" x14ac:dyDescent="0.25">
      <c r="A50" s="4" t="str">
        <f t="shared" ref="A50:D50" si="11">A15</f>
        <v>Sivaprakasam, Vijay</v>
      </c>
      <c r="B50" s="4" t="str">
        <f t="shared" si="11"/>
        <v>TechSur</v>
      </c>
      <c r="C50" s="4" t="str">
        <f t="shared" si="11"/>
        <v>Systems Integration Engineer</v>
      </c>
      <c r="D50" s="4">
        <f t="shared" si="11"/>
        <v>154.94</v>
      </c>
      <c r="E50" s="4"/>
      <c r="F50" s="4">
        <v>96</v>
      </c>
      <c r="G50" s="4">
        <v>96</v>
      </c>
      <c r="H50" s="339">
        <v>32</v>
      </c>
      <c r="I50" s="4">
        <v>176</v>
      </c>
      <c r="J50" s="4">
        <v>160</v>
      </c>
      <c r="K50" s="4">
        <v>112</v>
      </c>
      <c r="L50" s="4">
        <v>176</v>
      </c>
      <c r="M50" s="4">
        <v>176</v>
      </c>
      <c r="N50" s="4">
        <v>160</v>
      </c>
      <c r="O50" s="4">
        <v>168</v>
      </c>
      <c r="P50" s="4">
        <v>176</v>
      </c>
      <c r="Q50" s="263"/>
      <c r="R50" s="26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1:45" x14ac:dyDescent="0.25">
      <c r="A51" s="4" t="str">
        <f t="shared" ref="A51:D51" si="12">A16</f>
        <v>Molabanti, Mohana</v>
      </c>
      <c r="B51" s="4" t="str">
        <f t="shared" si="12"/>
        <v>TechSur</v>
      </c>
      <c r="C51" s="4" t="str">
        <f t="shared" si="12"/>
        <v>Systems Integration Engineer</v>
      </c>
      <c r="D51" s="4">
        <f t="shared" si="12"/>
        <v>154.94</v>
      </c>
      <c r="E51" s="4"/>
      <c r="F51" s="4"/>
      <c r="G51" s="4"/>
      <c r="H51" s="4"/>
      <c r="I51" s="4"/>
      <c r="J51" s="133"/>
      <c r="K51" s="4">
        <v>16</v>
      </c>
      <c r="L51" s="4">
        <v>176</v>
      </c>
      <c r="M51" s="339">
        <v>176</v>
      </c>
      <c r="N51" s="4">
        <v>160</v>
      </c>
      <c r="O51" s="4">
        <v>168</v>
      </c>
      <c r="P51" s="4">
        <v>172</v>
      </c>
      <c r="Q51" s="263"/>
      <c r="R51" s="26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spans="1:45" x14ac:dyDescent="0.25">
      <c r="A52" s="4" t="str">
        <f t="shared" ref="A52:D52" si="13">A17</f>
        <v>Awodeu, Olusola</v>
      </c>
      <c r="B52" s="4" t="str">
        <f t="shared" si="13"/>
        <v>TechSur</v>
      </c>
      <c r="C52" s="4" t="str">
        <f t="shared" si="13"/>
        <v>Systems Integration Engineer</v>
      </c>
      <c r="D52" s="4">
        <f t="shared" si="13"/>
        <v>154.94</v>
      </c>
      <c r="E52" s="4"/>
      <c r="F52" s="4"/>
      <c r="G52" s="4"/>
      <c r="H52" s="4"/>
      <c r="I52" s="4"/>
      <c r="J52" s="4"/>
      <c r="K52" s="4">
        <v>16</v>
      </c>
      <c r="L52" s="4">
        <v>176</v>
      </c>
      <c r="M52" s="4">
        <v>176</v>
      </c>
      <c r="N52" s="4">
        <v>160</v>
      </c>
      <c r="O52" s="4">
        <v>168</v>
      </c>
      <c r="P52" s="4">
        <v>176</v>
      </c>
      <c r="Q52" s="263"/>
      <c r="R52" s="26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spans="1:45" x14ac:dyDescent="0.25">
      <c r="A53" s="4" t="str">
        <f t="shared" ref="A53:D53" si="14">A18</f>
        <v>Devarshi Pathak</v>
      </c>
      <c r="B53" s="4" t="str">
        <f t="shared" si="14"/>
        <v>TechSur</v>
      </c>
      <c r="C53" s="4" t="str">
        <f t="shared" si="14"/>
        <v>Systems Integration Engineer</v>
      </c>
      <c r="D53" s="4">
        <f t="shared" si="14"/>
        <v>154.94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263"/>
      <c r="R53" s="26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spans="1:45" x14ac:dyDescent="0.25">
      <c r="A54" s="4">
        <f t="shared" ref="A54:D54" si="15">A19</f>
        <v>0</v>
      </c>
      <c r="B54" s="4">
        <f t="shared" si="15"/>
        <v>0</v>
      </c>
      <c r="C54" s="4">
        <f t="shared" si="15"/>
        <v>0</v>
      </c>
      <c r="D54" s="4">
        <f t="shared" si="15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263"/>
      <c r="R54" s="26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1:45" x14ac:dyDescent="0.25">
      <c r="A55" s="4"/>
      <c r="B55" s="4"/>
      <c r="C55" s="4"/>
      <c r="D55" s="12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263"/>
      <c r="R55" s="26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1:45" x14ac:dyDescent="0.25">
      <c r="A56" s="4"/>
      <c r="B56" s="4"/>
      <c r="C56" s="4"/>
      <c r="D56" s="1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263"/>
      <c r="R56" s="26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x14ac:dyDescent="0.25">
      <c r="A57" s="4"/>
      <c r="B57" s="4"/>
      <c r="C57" s="4"/>
      <c r="D57" s="12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263"/>
      <c r="R57" s="26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1:45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263"/>
      <c r="R58" s="26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263"/>
      <c r="R59" s="26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263"/>
      <c r="R60" s="26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1:45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263"/>
      <c r="R61" s="26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263"/>
      <c r="R62" s="26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63"/>
      <c r="R63" s="26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1:45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263"/>
      <c r="R64" s="26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1:45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263"/>
      <c r="R65" s="26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spans="1:45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263"/>
      <c r="R66" s="26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spans="1:45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263"/>
      <c r="R67" s="26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spans="1:45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263"/>
      <c r="R68" s="26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263"/>
      <c r="R69" s="26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263"/>
      <c r="R70" s="26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63"/>
      <c r="R71" s="26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263"/>
      <c r="R72" s="26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263"/>
      <c r="R73" s="26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263"/>
      <c r="R74" s="26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x14ac:dyDescent="0.25">
      <c r="E75" s="28">
        <f t="shared" ref="E75:AS75" si="16">SUM(E45:E74)</f>
        <v>0</v>
      </c>
      <c r="F75" s="28">
        <f t="shared" si="16"/>
        <v>572</v>
      </c>
      <c r="G75" s="28">
        <f t="shared" si="16"/>
        <v>480</v>
      </c>
      <c r="H75" s="28">
        <f t="shared" si="16"/>
        <v>372</v>
      </c>
      <c r="I75" s="28">
        <f t="shared" si="16"/>
        <v>990</v>
      </c>
      <c r="J75" s="28">
        <f t="shared" si="16"/>
        <v>870.5</v>
      </c>
      <c r="K75" s="28">
        <f t="shared" si="16"/>
        <v>752</v>
      </c>
      <c r="L75" s="28">
        <f t="shared" si="16"/>
        <v>935</v>
      </c>
      <c r="M75" s="28">
        <f t="shared" si="16"/>
        <v>891</v>
      </c>
      <c r="N75" s="28">
        <f t="shared" si="16"/>
        <v>800</v>
      </c>
      <c r="O75" s="28">
        <f t="shared" si="16"/>
        <v>840</v>
      </c>
      <c r="P75" s="28">
        <f t="shared" si="16"/>
        <v>828</v>
      </c>
      <c r="Q75" s="28">
        <f t="shared" si="16"/>
        <v>0</v>
      </c>
      <c r="R75" s="28">
        <f t="shared" si="16"/>
        <v>0</v>
      </c>
      <c r="S75" s="28">
        <f t="shared" si="16"/>
        <v>0</v>
      </c>
      <c r="T75" s="28">
        <f t="shared" si="16"/>
        <v>0</v>
      </c>
      <c r="U75" s="28">
        <f t="shared" si="16"/>
        <v>0</v>
      </c>
      <c r="V75" s="28">
        <f t="shared" si="16"/>
        <v>0</v>
      </c>
      <c r="W75" s="28">
        <f t="shared" si="16"/>
        <v>0</v>
      </c>
      <c r="X75" s="28">
        <f t="shared" si="16"/>
        <v>0</v>
      </c>
      <c r="Y75" s="28">
        <f t="shared" si="16"/>
        <v>0</v>
      </c>
      <c r="Z75" s="28">
        <f t="shared" si="16"/>
        <v>0</v>
      </c>
      <c r="AA75" s="28">
        <f t="shared" si="16"/>
        <v>0</v>
      </c>
      <c r="AB75" s="28">
        <f t="shared" si="16"/>
        <v>0</v>
      </c>
      <c r="AC75" s="28">
        <f t="shared" si="16"/>
        <v>0</v>
      </c>
      <c r="AD75" s="28">
        <f t="shared" si="16"/>
        <v>0</v>
      </c>
      <c r="AE75" s="28">
        <f t="shared" si="16"/>
        <v>0</v>
      </c>
      <c r="AF75" s="28">
        <f t="shared" si="16"/>
        <v>0</v>
      </c>
      <c r="AG75" s="28">
        <f t="shared" si="16"/>
        <v>0</v>
      </c>
      <c r="AH75" s="28">
        <f t="shared" si="16"/>
        <v>0</v>
      </c>
      <c r="AI75" s="28">
        <f t="shared" si="16"/>
        <v>0</v>
      </c>
      <c r="AJ75" s="28">
        <f t="shared" si="16"/>
        <v>0</v>
      </c>
      <c r="AK75" s="28">
        <f t="shared" si="16"/>
        <v>0</v>
      </c>
      <c r="AL75" s="28">
        <f t="shared" si="16"/>
        <v>0</v>
      </c>
      <c r="AM75" s="28">
        <f t="shared" si="16"/>
        <v>0</v>
      </c>
      <c r="AN75" s="28">
        <f t="shared" si="16"/>
        <v>0</v>
      </c>
      <c r="AO75" s="28">
        <f t="shared" si="16"/>
        <v>0</v>
      </c>
      <c r="AP75" s="28">
        <f t="shared" si="16"/>
        <v>0</v>
      </c>
      <c r="AQ75" s="28">
        <f t="shared" si="16"/>
        <v>0</v>
      </c>
      <c r="AR75" s="28">
        <f t="shared" si="16"/>
        <v>0</v>
      </c>
      <c r="AS75" s="28">
        <f t="shared" si="16"/>
        <v>0</v>
      </c>
    </row>
    <row r="76" spans="1:45" x14ac:dyDescent="0.25">
      <c r="C76" s="25"/>
      <c r="D76" s="25"/>
    </row>
    <row r="77" spans="1:45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x14ac:dyDescent="0.25">
      <c r="A78" s="9"/>
      <c r="B78" s="9"/>
      <c r="C78" s="9"/>
      <c r="D78" s="9"/>
      <c r="E78" s="625">
        <v>2025</v>
      </c>
      <c r="F78" s="626"/>
      <c r="G78" s="626"/>
      <c r="H78" s="626"/>
      <c r="I78" s="626"/>
      <c r="J78" s="623">
        <v>2026</v>
      </c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>
        <v>2026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>
        <v>2027</v>
      </c>
      <c r="AI78" s="623"/>
      <c r="AJ78" s="623"/>
      <c r="AK78" s="623"/>
      <c r="AL78" s="623"/>
      <c r="AM78" s="623"/>
      <c r="AN78" s="623"/>
      <c r="AO78" s="623"/>
      <c r="AP78" s="623"/>
      <c r="AQ78" s="623"/>
      <c r="AR78" s="623"/>
      <c r="AS78" s="623"/>
    </row>
    <row r="79" spans="1:45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11">
        <v>9</v>
      </c>
      <c r="S79" s="14">
        <v>10</v>
      </c>
      <c r="T79" s="14">
        <v>11</v>
      </c>
      <c r="U79" s="468">
        <v>12</v>
      </c>
      <c r="V79" s="14">
        <v>1</v>
      </c>
      <c r="W79" s="14">
        <v>2</v>
      </c>
      <c r="X79" s="14">
        <v>3</v>
      </c>
      <c r="Y79" s="14">
        <v>4</v>
      </c>
      <c r="Z79" s="14">
        <v>5</v>
      </c>
      <c r="AA79" s="14">
        <v>6</v>
      </c>
      <c r="AB79" s="14">
        <v>7</v>
      </c>
      <c r="AC79" s="14">
        <v>8</v>
      </c>
      <c r="AD79" s="14">
        <v>9</v>
      </c>
      <c r="AE79" s="14">
        <v>10</v>
      </c>
      <c r="AF79" s="14">
        <v>11</v>
      </c>
      <c r="AG79" s="14">
        <v>12</v>
      </c>
      <c r="AH79" s="14">
        <v>1</v>
      </c>
      <c r="AI79" s="14">
        <v>2</v>
      </c>
      <c r="AJ79" s="14">
        <v>3</v>
      </c>
      <c r="AK79" s="14">
        <v>4</v>
      </c>
      <c r="AL79" s="14">
        <v>5</v>
      </c>
      <c r="AM79" s="14">
        <v>6</v>
      </c>
      <c r="AN79" s="14">
        <v>7</v>
      </c>
      <c r="AO79" s="14">
        <v>8</v>
      </c>
      <c r="AP79" s="14">
        <v>9</v>
      </c>
      <c r="AQ79" s="14">
        <v>10</v>
      </c>
      <c r="AR79" s="14">
        <v>11</v>
      </c>
      <c r="AS79" s="14">
        <v>12</v>
      </c>
    </row>
    <row r="80" spans="1:45" x14ac:dyDescent="0.25">
      <c r="A80" s="4" t="str">
        <f>A10</f>
        <v>Bulchandani, Kapil</v>
      </c>
      <c r="B80" s="4" t="str">
        <f t="shared" ref="B80:D80" si="17">B10</f>
        <v>TechSur</v>
      </c>
      <c r="C80" s="4" t="str">
        <f t="shared" si="17"/>
        <v>Systems Integration Engineer</v>
      </c>
      <c r="D80" s="4">
        <f t="shared" si="17"/>
        <v>154.94</v>
      </c>
      <c r="E80" s="6">
        <f>E10*$D10</f>
        <v>0</v>
      </c>
      <c r="F80" s="6">
        <f t="shared" ref="F80:AS88" si="18">F10*$D10</f>
        <v>12395.2</v>
      </c>
      <c r="G80" s="6">
        <f t="shared" si="18"/>
        <v>24790.400000000001</v>
      </c>
      <c r="H80" s="6">
        <f t="shared" si="18"/>
        <v>12395.2</v>
      </c>
      <c r="I80" s="6">
        <f t="shared" si="18"/>
        <v>24790.400000000001</v>
      </c>
      <c r="J80" s="6">
        <f t="shared" si="18"/>
        <v>24790.400000000001</v>
      </c>
      <c r="K80" s="6">
        <f t="shared" si="18"/>
        <v>12395.2</v>
      </c>
      <c r="L80" s="6">
        <f t="shared" si="18"/>
        <v>0</v>
      </c>
      <c r="M80" s="6">
        <f t="shared" si="18"/>
        <v>0</v>
      </c>
      <c r="N80" s="6">
        <f t="shared" si="18"/>
        <v>0</v>
      </c>
      <c r="O80" s="6">
        <f t="shared" si="18"/>
        <v>0</v>
      </c>
      <c r="P80" s="6">
        <f t="shared" si="18"/>
        <v>0</v>
      </c>
      <c r="Q80" s="6">
        <f t="shared" si="18"/>
        <v>0</v>
      </c>
      <c r="R80" s="6">
        <f t="shared" si="18"/>
        <v>0</v>
      </c>
      <c r="S80" s="61">
        <f t="shared" si="18"/>
        <v>0</v>
      </c>
      <c r="T80" s="61">
        <f t="shared" si="18"/>
        <v>23550.880000000001</v>
      </c>
      <c r="U80" s="61">
        <f t="shared" si="18"/>
        <v>23550.880000000001</v>
      </c>
      <c r="V80" s="61">
        <f t="shared" si="18"/>
        <v>24790.400000000001</v>
      </c>
      <c r="W80" s="61">
        <f t="shared" si="18"/>
        <v>23550.880000000001</v>
      </c>
      <c r="X80" s="61">
        <f t="shared" si="18"/>
        <v>24790.400000000001</v>
      </c>
      <c r="Y80" s="61">
        <f t="shared" si="18"/>
        <v>26029.919999999998</v>
      </c>
      <c r="Z80" s="61">
        <f t="shared" si="18"/>
        <v>27269.439999999999</v>
      </c>
      <c r="AA80" s="61">
        <f t="shared" si="18"/>
        <v>22311.360000000001</v>
      </c>
      <c r="AB80" s="61">
        <f t="shared" si="18"/>
        <v>27269.439999999999</v>
      </c>
      <c r="AC80" s="61">
        <f t="shared" si="18"/>
        <v>26029.919999999998</v>
      </c>
      <c r="AD80" s="61">
        <f t="shared" si="18"/>
        <v>21071.84</v>
      </c>
      <c r="AE80" s="61">
        <f t="shared" si="18"/>
        <v>24790.400000000001</v>
      </c>
      <c r="AF80" s="61">
        <f t="shared" si="18"/>
        <v>23550.880000000001</v>
      </c>
      <c r="AG80" s="61">
        <f t="shared" si="18"/>
        <v>23550.880000000001</v>
      </c>
      <c r="AH80" s="61">
        <f t="shared" si="18"/>
        <v>24790.400000000001</v>
      </c>
      <c r="AI80" s="61">
        <f t="shared" si="18"/>
        <v>23550.880000000001</v>
      </c>
      <c r="AJ80" s="61">
        <f t="shared" si="18"/>
        <v>24790.400000000001</v>
      </c>
      <c r="AK80" s="61">
        <f t="shared" si="18"/>
        <v>26029.919999999998</v>
      </c>
      <c r="AL80" s="61">
        <f t="shared" si="18"/>
        <v>27269.439999999999</v>
      </c>
      <c r="AM80" s="61">
        <f t="shared" si="18"/>
        <v>22311.360000000001</v>
      </c>
      <c r="AN80" s="61">
        <f t="shared" si="18"/>
        <v>27269.439999999999</v>
      </c>
      <c r="AO80" s="61">
        <f t="shared" si="18"/>
        <v>26029.919999999998</v>
      </c>
      <c r="AP80" s="61">
        <f t="shared" si="18"/>
        <v>21071.84</v>
      </c>
      <c r="AQ80" s="61">
        <f t="shared" si="18"/>
        <v>24790.400000000001</v>
      </c>
      <c r="AR80" s="61">
        <f t="shared" si="18"/>
        <v>23550.880000000001</v>
      </c>
      <c r="AS80" s="61">
        <f t="shared" si="18"/>
        <v>23550.880000000001</v>
      </c>
    </row>
    <row r="81" spans="1:45" x14ac:dyDescent="0.25">
      <c r="A81" s="4" t="str">
        <f t="shared" ref="A81:D81" si="19">A11</f>
        <v>Gohil, Shailendra</v>
      </c>
      <c r="B81" s="4" t="str">
        <f t="shared" si="19"/>
        <v>TechSur</v>
      </c>
      <c r="C81" s="4" t="str">
        <f t="shared" si="19"/>
        <v>Systems Integration Engineer</v>
      </c>
      <c r="D81" s="4">
        <f t="shared" si="19"/>
        <v>154.94</v>
      </c>
      <c r="E81" s="6">
        <f t="shared" ref="E81:T96" si="20">E11*$D11</f>
        <v>0</v>
      </c>
      <c r="F81" s="6">
        <f t="shared" si="20"/>
        <v>12395.2</v>
      </c>
      <c r="G81" s="6">
        <f t="shared" si="20"/>
        <v>24790.400000000001</v>
      </c>
      <c r="H81" s="6">
        <f t="shared" si="20"/>
        <v>12395.2</v>
      </c>
      <c r="I81" s="6">
        <f t="shared" si="20"/>
        <v>24790.400000000001</v>
      </c>
      <c r="J81" s="6">
        <f t="shared" si="20"/>
        <v>24790.400000000001</v>
      </c>
      <c r="K81" s="6">
        <f t="shared" si="20"/>
        <v>23550.880000000001</v>
      </c>
      <c r="L81" s="6">
        <f t="shared" si="20"/>
        <v>12395.2</v>
      </c>
      <c r="M81" s="6">
        <f t="shared" si="20"/>
        <v>3098.8</v>
      </c>
      <c r="N81" s="6">
        <f t="shared" si="20"/>
        <v>3098.8</v>
      </c>
      <c r="O81" s="6">
        <f t="shared" si="20"/>
        <v>3098.8</v>
      </c>
      <c r="P81" s="6">
        <f t="shared" si="20"/>
        <v>3098.8</v>
      </c>
      <c r="Q81" s="6">
        <f t="shared" si="18"/>
        <v>3098.8</v>
      </c>
      <c r="R81" s="6">
        <f t="shared" si="18"/>
        <v>3098.8</v>
      </c>
      <c r="S81" s="61">
        <f t="shared" si="18"/>
        <v>0</v>
      </c>
      <c r="T81" s="61">
        <f t="shared" si="18"/>
        <v>23550.880000000001</v>
      </c>
      <c r="U81" s="61">
        <f t="shared" si="18"/>
        <v>23550.880000000001</v>
      </c>
      <c r="V81" s="61">
        <f t="shared" si="18"/>
        <v>24790.400000000001</v>
      </c>
      <c r="W81" s="61">
        <f t="shared" si="18"/>
        <v>23550.880000000001</v>
      </c>
      <c r="X81" s="61">
        <f t="shared" si="18"/>
        <v>24790.400000000001</v>
      </c>
      <c r="Y81" s="61">
        <f t="shared" si="18"/>
        <v>26029.919999999998</v>
      </c>
      <c r="Z81" s="61">
        <f t="shared" si="18"/>
        <v>27269.439999999999</v>
      </c>
      <c r="AA81" s="61">
        <f t="shared" si="18"/>
        <v>22311.360000000001</v>
      </c>
      <c r="AB81" s="61">
        <f t="shared" si="18"/>
        <v>27269.439999999999</v>
      </c>
      <c r="AC81" s="61">
        <f t="shared" si="18"/>
        <v>26029.919999999998</v>
      </c>
      <c r="AD81" s="61">
        <f t="shared" si="18"/>
        <v>21071.84</v>
      </c>
      <c r="AE81" s="61">
        <f t="shared" si="18"/>
        <v>24790.400000000001</v>
      </c>
      <c r="AF81" s="61">
        <f t="shared" si="18"/>
        <v>23550.880000000001</v>
      </c>
      <c r="AG81" s="61">
        <f t="shared" si="18"/>
        <v>23550.880000000001</v>
      </c>
      <c r="AH81" s="61">
        <f t="shared" si="18"/>
        <v>24790.400000000001</v>
      </c>
      <c r="AI81" s="61">
        <f t="shared" si="18"/>
        <v>23550.880000000001</v>
      </c>
      <c r="AJ81" s="61">
        <f t="shared" si="18"/>
        <v>24790.400000000001</v>
      </c>
      <c r="AK81" s="61">
        <f t="shared" si="18"/>
        <v>26029.919999999998</v>
      </c>
      <c r="AL81" s="61">
        <f t="shared" si="18"/>
        <v>27269.439999999999</v>
      </c>
      <c r="AM81" s="61">
        <f t="shared" si="18"/>
        <v>22311.360000000001</v>
      </c>
      <c r="AN81" s="61">
        <f t="shared" si="18"/>
        <v>27269.439999999999</v>
      </c>
      <c r="AO81" s="61">
        <f t="shared" si="18"/>
        <v>26029.919999999998</v>
      </c>
      <c r="AP81" s="61">
        <f t="shared" si="18"/>
        <v>21071.84</v>
      </c>
      <c r="AQ81" s="61">
        <f t="shared" si="18"/>
        <v>24790.400000000001</v>
      </c>
      <c r="AR81" s="61">
        <f t="shared" si="18"/>
        <v>23550.880000000001</v>
      </c>
      <c r="AS81" s="61">
        <f t="shared" si="18"/>
        <v>23550.880000000001</v>
      </c>
    </row>
    <row r="82" spans="1:45" x14ac:dyDescent="0.25">
      <c r="A82" s="4" t="str">
        <f t="shared" ref="A82:D82" si="21">A12</f>
        <v>Gupta, Madhur</v>
      </c>
      <c r="B82" s="4" t="str">
        <f t="shared" si="21"/>
        <v>TechSur</v>
      </c>
      <c r="C82" s="4" t="str">
        <f t="shared" si="21"/>
        <v>Business Analyst - Senior</v>
      </c>
      <c r="D82" s="4">
        <f t="shared" si="21"/>
        <v>122.45</v>
      </c>
      <c r="E82" s="6">
        <f t="shared" si="20"/>
        <v>0</v>
      </c>
      <c r="F82" s="6">
        <f t="shared" si="20"/>
        <v>9796</v>
      </c>
      <c r="G82" s="6">
        <f t="shared" si="20"/>
        <v>19592</v>
      </c>
      <c r="H82" s="6">
        <f t="shared" si="20"/>
        <v>9796</v>
      </c>
      <c r="I82" s="6">
        <f t="shared" si="20"/>
        <v>19592</v>
      </c>
      <c r="J82" s="6">
        <f t="shared" si="20"/>
        <v>19592</v>
      </c>
      <c r="K82" s="6">
        <f t="shared" si="20"/>
        <v>18612.400000000001</v>
      </c>
      <c r="L82" s="6">
        <f t="shared" si="20"/>
        <v>19592</v>
      </c>
      <c r="M82" s="6">
        <f t="shared" si="20"/>
        <v>20571.600000000002</v>
      </c>
      <c r="N82" s="6">
        <f t="shared" si="20"/>
        <v>21551.200000000001</v>
      </c>
      <c r="O82" s="6">
        <f t="shared" si="20"/>
        <v>17632.8</v>
      </c>
      <c r="P82" s="6">
        <f t="shared" si="20"/>
        <v>21551.200000000001</v>
      </c>
      <c r="Q82" s="6">
        <f t="shared" si="18"/>
        <v>20571.600000000002</v>
      </c>
      <c r="R82" s="6">
        <f t="shared" si="18"/>
        <v>8816.4</v>
      </c>
      <c r="S82" s="61">
        <f t="shared" si="18"/>
        <v>0</v>
      </c>
      <c r="T82" s="61">
        <f t="shared" si="18"/>
        <v>0</v>
      </c>
      <c r="U82" s="61">
        <f t="shared" si="18"/>
        <v>0</v>
      </c>
      <c r="V82" s="61">
        <f t="shared" si="18"/>
        <v>0</v>
      </c>
      <c r="W82" s="61">
        <f t="shared" si="18"/>
        <v>0</v>
      </c>
      <c r="X82" s="61">
        <f t="shared" si="18"/>
        <v>0</v>
      </c>
      <c r="Y82" s="61">
        <f t="shared" si="18"/>
        <v>0</v>
      </c>
      <c r="Z82" s="61">
        <f t="shared" si="18"/>
        <v>0</v>
      </c>
      <c r="AA82" s="61">
        <f t="shared" si="18"/>
        <v>0</v>
      </c>
      <c r="AB82" s="61">
        <f t="shared" si="18"/>
        <v>0</v>
      </c>
      <c r="AC82" s="61">
        <f t="shared" si="18"/>
        <v>0</v>
      </c>
      <c r="AD82" s="61">
        <f t="shared" si="18"/>
        <v>0</v>
      </c>
      <c r="AE82" s="61">
        <f t="shared" si="18"/>
        <v>0</v>
      </c>
      <c r="AF82" s="61">
        <f t="shared" si="18"/>
        <v>0</v>
      </c>
      <c r="AG82" s="61">
        <f t="shared" si="18"/>
        <v>0</v>
      </c>
      <c r="AH82" s="61">
        <f t="shared" si="18"/>
        <v>0</v>
      </c>
      <c r="AI82" s="61">
        <f t="shared" si="18"/>
        <v>0</v>
      </c>
      <c r="AJ82" s="61">
        <f t="shared" si="18"/>
        <v>0</v>
      </c>
      <c r="AK82" s="61">
        <f t="shared" si="18"/>
        <v>0</v>
      </c>
      <c r="AL82" s="61">
        <f t="shared" si="18"/>
        <v>0</v>
      </c>
      <c r="AM82" s="61">
        <f t="shared" si="18"/>
        <v>0</v>
      </c>
      <c r="AN82" s="61">
        <f t="shared" si="18"/>
        <v>0</v>
      </c>
      <c r="AO82" s="61">
        <f t="shared" si="18"/>
        <v>0</v>
      </c>
      <c r="AP82" s="61">
        <f t="shared" si="18"/>
        <v>0</v>
      </c>
      <c r="AQ82" s="61">
        <f t="shared" si="18"/>
        <v>0</v>
      </c>
      <c r="AR82" s="61">
        <f t="shared" si="18"/>
        <v>0</v>
      </c>
      <c r="AS82" s="61">
        <f t="shared" si="18"/>
        <v>0</v>
      </c>
    </row>
    <row r="83" spans="1:45" x14ac:dyDescent="0.25">
      <c r="A83" s="4" t="str">
        <f t="shared" ref="A83:D83" si="22">A13</f>
        <v>Jain, Harsh</v>
      </c>
      <c r="B83" s="4" t="str">
        <f t="shared" si="22"/>
        <v>JB Management</v>
      </c>
      <c r="C83" s="4" t="str">
        <f t="shared" si="22"/>
        <v>Systems Integration Engineer</v>
      </c>
      <c r="D83" s="4">
        <f t="shared" si="22"/>
        <v>154.94</v>
      </c>
      <c r="E83" s="6">
        <f t="shared" si="20"/>
        <v>0</v>
      </c>
      <c r="F83" s="6">
        <f t="shared" si="20"/>
        <v>12395.2</v>
      </c>
      <c r="G83" s="6">
        <f t="shared" si="20"/>
        <v>24790.400000000001</v>
      </c>
      <c r="H83" s="6">
        <f t="shared" si="20"/>
        <v>12395.2</v>
      </c>
      <c r="I83" s="6">
        <f t="shared" si="20"/>
        <v>24790.400000000001</v>
      </c>
      <c r="J83" s="6">
        <f t="shared" si="20"/>
        <v>24790.400000000001</v>
      </c>
      <c r="K83" s="6">
        <f t="shared" si="20"/>
        <v>23550.880000000001</v>
      </c>
      <c r="L83" s="6">
        <f t="shared" si="20"/>
        <v>24790.400000000001</v>
      </c>
      <c r="M83" s="6">
        <f t="shared" si="20"/>
        <v>26029.919999999998</v>
      </c>
      <c r="N83" s="6">
        <f t="shared" si="20"/>
        <v>27269.439999999999</v>
      </c>
      <c r="O83" s="6">
        <f t="shared" si="20"/>
        <v>22311.360000000001</v>
      </c>
      <c r="P83" s="6">
        <f t="shared" si="20"/>
        <v>21071.84</v>
      </c>
      <c r="Q83" s="6">
        <f t="shared" si="18"/>
        <v>26029.919999999998</v>
      </c>
      <c r="R83" s="6">
        <f t="shared" si="18"/>
        <v>11155.68</v>
      </c>
      <c r="S83" s="61">
        <f t="shared" si="18"/>
        <v>0</v>
      </c>
      <c r="T83" s="61">
        <f t="shared" si="18"/>
        <v>0</v>
      </c>
      <c r="U83" s="61">
        <f t="shared" si="18"/>
        <v>0</v>
      </c>
      <c r="V83" s="61">
        <f t="shared" si="18"/>
        <v>0</v>
      </c>
      <c r="W83" s="61">
        <f t="shared" si="18"/>
        <v>0</v>
      </c>
      <c r="X83" s="61">
        <f t="shared" si="18"/>
        <v>0</v>
      </c>
      <c r="Y83" s="61">
        <f t="shared" si="18"/>
        <v>0</v>
      </c>
      <c r="Z83" s="61">
        <f t="shared" si="18"/>
        <v>0</v>
      </c>
      <c r="AA83" s="61">
        <f t="shared" si="18"/>
        <v>0</v>
      </c>
      <c r="AB83" s="61">
        <f t="shared" si="18"/>
        <v>0</v>
      </c>
      <c r="AC83" s="61">
        <f t="shared" si="18"/>
        <v>0</v>
      </c>
      <c r="AD83" s="61">
        <f t="shared" si="18"/>
        <v>0</v>
      </c>
      <c r="AE83" s="61">
        <f t="shared" si="18"/>
        <v>0</v>
      </c>
      <c r="AF83" s="61">
        <f t="shared" si="18"/>
        <v>0</v>
      </c>
      <c r="AG83" s="61">
        <f t="shared" si="18"/>
        <v>0</v>
      </c>
      <c r="AH83" s="61">
        <f t="shared" si="18"/>
        <v>0</v>
      </c>
      <c r="AI83" s="61">
        <f t="shared" si="18"/>
        <v>0</v>
      </c>
      <c r="AJ83" s="61">
        <f t="shared" si="18"/>
        <v>0</v>
      </c>
      <c r="AK83" s="61">
        <f t="shared" si="18"/>
        <v>0</v>
      </c>
      <c r="AL83" s="61">
        <f t="shared" si="18"/>
        <v>0</v>
      </c>
      <c r="AM83" s="61">
        <f t="shared" si="18"/>
        <v>0</v>
      </c>
      <c r="AN83" s="61">
        <f t="shared" si="18"/>
        <v>0</v>
      </c>
      <c r="AO83" s="61">
        <f t="shared" si="18"/>
        <v>0</v>
      </c>
      <c r="AP83" s="61">
        <f t="shared" si="18"/>
        <v>0</v>
      </c>
      <c r="AQ83" s="61">
        <f t="shared" si="18"/>
        <v>0</v>
      </c>
      <c r="AR83" s="61">
        <f t="shared" si="18"/>
        <v>0</v>
      </c>
      <c r="AS83" s="61">
        <f t="shared" si="18"/>
        <v>0</v>
      </c>
    </row>
    <row r="84" spans="1:45" x14ac:dyDescent="0.25">
      <c r="A84" s="4" t="str">
        <f t="shared" ref="A84:D84" si="23">A14</f>
        <v>Kumar, Manoj</v>
      </c>
      <c r="B84" s="4" t="str">
        <f t="shared" si="23"/>
        <v>JB Management</v>
      </c>
      <c r="C84" s="4" t="str">
        <f t="shared" si="23"/>
        <v>Systems Integration Engineer</v>
      </c>
      <c r="D84" s="4">
        <f t="shared" si="23"/>
        <v>154.94</v>
      </c>
      <c r="E84" s="6">
        <f t="shared" si="20"/>
        <v>0</v>
      </c>
      <c r="F84" s="6">
        <f t="shared" si="20"/>
        <v>12395.2</v>
      </c>
      <c r="G84" s="6">
        <f t="shared" si="20"/>
        <v>24790.400000000001</v>
      </c>
      <c r="H84" s="6">
        <f t="shared" si="20"/>
        <v>12395.2</v>
      </c>
      <c r="I84" s="6">
        <f t="shared" si="20"/>
        <v>24790.400000000001</v>
      </c>
      <c r="J84" s="6">
        <f t="shared" si="20"/>
        <v>24790.400000000001</v>
      </c>
      <c r="K84" s="6">
        <f t="shared" si="20"/>
        <v>17353.28</v>
      </c>
      <c r="L84" s="6">
        <f t="shared" si="20"/>
        <v>0</v>
      </c>
      <c r="M84" s="6">
        <f t="shared" si="20"/>
        <v>0</v>
      </c>
      <c r="N84" s="6">
        <f t="shared" si="20"/>
        <v>0</v>
      </c>
      <c r="O84" s="6">
        <f t="shared" si="20"/>
        <v>0</v>
      </c>
      <c r="P84" s="6">
        <f t="shared" si="20"/>
        <v>0</v>
      </c>
      <c r="Q84" s="6">
        <f t="shared" si="18"/>
        <v>0</v>
      </c>
      <c r="R84" s="6">
        <f t="shared" si="18"/>
        <v>0</v>
      </c>
      <c r="S84" s="61">
        <f t="shared" si="18"/>
        <v>0</v>
      </c>
      <c r="T84" s="61">
        <f t="shared" si="18"/>
        <v>0</v>
      </c>
      <c r="U84" s="61">
        <f t="shared" si="18"/>
        <v>0</v>
      </c>
      <c r="V84" s="61">
        <f t="shared" si="18"/>
        <v>0</v>
      </c>
      <c r="W84" s="61">
        <f t="shared" si="18"/>
        <v>0</v>
      </c>
      <c r="X84" s="61">
        <f t="shared" si="18"/>
        <v>0</v>
      </c>
      <c r="Y84" s="61">
        <f t="shared" si="18"/>
        <v>0</v>
      </c>
      <c r="Z84" s="61">
        <f t="shared" si="18"/>
        <v>0</v>
      </c>
      <c r="AA84" s="61">
        <f t="shared" si="18"/>
        <v>0</v>
      </c>
      <c r="AB84" s="61">
        <f t="shared" si="18"/>
        <v>0</v>
      </c>
      <c r="AC84" s="61">
        <f t="shared" si="18"/>
        <v>0</v>
      </c>
      <c r="AD84" s="61">
        <f t="shared" si="18"/>
        <v>0</v>
      </c>
      <c r="AE84" s="61">
        <f t="shared" si="18"/>
        <v>0</v>
      </c>
      <c r="AF84" s="61">
        <f t="shared" si="18"/>
        <v>0</v>
      </c>
      <c r="AG84" s="61">
        <f t="shared" si="18"/>
        <v>0</v>
      </c>
      <c r="AH84" s="61">
        <f t="shared" si="18"/>
        <v>0</v>
      </c>
      <c r="AI84" s="61">
        <f t="shared" si="18"/>
        <v>0</v>
      </c>
      <c r="AJ84" s="61">
        <f t="shared" si="18"/>
        <v>0</v>
      </c>
      <c r="AK84" s="61">
        <f t="shared" si="18"/>
        <v>0</v>
      </c>
      <c r="AL84" s="61">
        <f t="shared" si="18"/>
        <v>0</v>
      </c>
      <c r="AM84" s="61">
        <f t="shared" si="18"/>
        <v>0</v>
      </c>
      <c r="AN84" s="61">
        <f t="shared" si="18"/>
        <v>0</v>
      </c>
      <c r="AO84" s="61">
        <f t="shared" si="18"/>
        <v>0</v>
      </c>
      <c r="AP84" s="61">
        <f t="shared" si="18"/>
        <v>0</v>
      </c>
      <c r="AQ84" s="61">
        <f t="shared" si="18"/>
        <v>0</v>
      </c>
      <c r="AR84" s="61">
        <f t="shared" si="18"/>
        <v>0</v>
      </c>
      <c r="AS84" s="61">
        <f t="shared" si="18"/>
        <v>0</v>
      </c>
    </row>
    <row r="85" spans="1:45" x14ac:dyDescent="0.25">
      <c r="A85" s="4" t="str">
        <f t="shared" ref="A85:D85" si="24">A15</f>
        <v>Sivaprakasam, Vijay</v>
      </c>
      <c r="B85" s="4" t="str">
        <f t="shared" si="24"/>
        <v>TechSur</v>
      </c>
      <c r="C85" s="4" t="str">
        <f t="shared" si="24"/>
        <v>Systems Integration Engineer</v>
      </c>
      <c r="D85" s="4">
        <f t="shared" si="24"/>
        <v>154.94</v>
      </c>
      <c r="E85" s="6">
        <f t="shared" si="20"/>
        <v>0</v>
      </c>
      <c r="F85" s="6">
        <f t="shared" si="20"/>
        <v>12395.2</v>
      </c>
      <c r="G85" s="6">
        <f t="shared" si="20"/>
        <v>24790.400000000001</v>
      </c>
      <c r="H85" s="6">
        <f t="shared" si="20"/>
        <v>12395.2</v>
      </c>
      <c r="I85" s="6">
        <f t="shared" si="20"/>
        <v>24790.400000000001</v>
      </c>
      <c r="J85" s="6">
        <f t="shared" si="20"/>
        <v>24790.400000000001</v>
      </c>
      <c r="K85" s="6">
        <f t="shared" si="20"/>
        <v>23550.880000000001</v>
      </c>
      <c r="L85" s="6">
        <f t="shared" si="20"/>
        <v>24790.400000000001</v>
      </c>
      <c r="M85" s="6">
        <f t="shared" si="20"/>
        <v>26029.919999999998</v>
      </c>
      <c r="N85" s="6">
        <f t="shared" si="20"/>
        <v>21071.84</v>
      </c>
      <c r="O85" s="6">
        <f t="shared" si="20"/>
        <v>22311.360000000001</v>
      </c>
      <c r="P85" s="6">
        <f t="shared" si="20"/>
        <v>27269.439999999999</v>
      </c>
      <c r="Q85" s="6">
        <f t="shared" si="18"/>
        <v>26029.919999999998</v>
      </c>
      <c r="R85" s="6">
        <f t="shared" si="18"/>
        <v>11155.68</v>
      </c>
      <c r="S85" s="61">
        <f t="shared" si="18"/>
        <v>0</v>
      </c>
      <c r="T85" s="61">
        <f t="shared" si="18"/>
        <v>0</v>
      </c>
      <c r="U85" s="61">
        <f t="shared" si="18"/>
        <v>0</v>
      </c>
      <c r="V85" s="61">
        <f t="shared" si="18"/>
        <v>0</v>
      </c>
      <c r="W85" s="61">
        <f t="shared" si="18"/>
        <v>0</v>
      </c>
      <c r="X85" s="61">
        <f t="shared" si="18"/>
        <v>0</v>
      </c>
      <c r="Y85" s="61">
        <f t="shared" si="18"/>
        <v>0</v>
      </c>
      <c r="Z85" s="61">
        <f t="shared" si="18"/>
        <v>0</v>
      </c>
      <c r="AA85" s="61">
        <f t="shared" si="18"/>
        <v>0</v>
      </c>
      <c r="AB85" s="61">
        <f t="shared" si="18"/>
        <v>0</v>
      </c>
      <c r="AC85" s="61">
        <f t="shared" si="18"/>
        <v>0</v>
      </c>
      <c r="AD85" s="61">
        <f t="shared" si="18"/>
        <v>0</v>
      </c>
      <c r="AE85" s="61">
        <f t="shared" si="18"/>
        <v>0</v>
      </c>
      <c r="AF85" s="61">
        <f t="shared" si="18"/>
        <v>0</v>
      </c>
      <c r="AG85" s="61">
        <f t="shared" si="18"/>
        <v>0</v>
      </c>
      <c r="AH85" s="61">
        <f t="shared" si="18"/>
        <v>0</v>
      </c>
      <c r="AI85" s="61">
        <f t="shared" si="18"/>
        <v>0</v>
      </c>
      <c r="AJ85" s="61">
        <f t="shared" si="18"/>
        <v>0</v>
      </c>
      <c r="AK85" s="61">
        <f t="shared" si="18"/>
        <v>0</v>
      </c>
      <c r="AL85" s="61">
        <f t="shared" si="18"/>
        <v>0</v>
      </c>
      <c r="AM85" s="61">
        <f t="shared" si="18"/>
        <v>0</v>
      </c>
      <c r="AN85" s="61">
        <f t="shared" si="18"/>
        <v>0</v>
      </c>
      <c r="AO85" s="61">
        <f t="shared" si="18"/>
        <v>0</v>
      </c>
      <c r="AP85" s="61">
        <f t="shared" si="18"/>
        <v>0</v>
      </c>
      <c r="AQ85" s="61">
        <f t="shared" si="18"/>
        <v>0</v>
      </c>
      <c r="AR85" s="61">
        <f t="shared" si="18"/>
        <v>0</v>
      </c>
      <c r="AS85" s="61">
        <f t="shared" si="18"/>
        <v>0</v>
      </c>
    </row>
    <row r="86" spans="1:45" x14ac:dyDescent="0.25">
      <c r="A86" s="4" t="str">
        <f t="shared" ref="A86:D86" si="25">A16</f>
        <v>Molabanti, Mohana</v>
      </c>
      <c r="B86" s="4" t="str">
        <f t="shared" si="25"/>
        <v>TechSur</v>
      </c>
      <c r="C86" s="4" t="str">
        <f t="shared" si="25"/>
        <v>Systems Integration Engineer</v>
      </c>
      <c r="D86" s="4">
        <f t="shared" si="25"/>
        <v>154.94</v>
      </c>
      <c r="E86" s="6">
        <f t="shared" si="20"/>
        <v>0</v>
      </c>
      <c r="F86" s="6">
        <f t="shared" si="20"/>
        <v>0</v>
      </c>
      <c r="G86" s="6">
        <f t="shared" si="20"/>
        <v>0</v>
      </c>
      <c r="H86" s="6">
        <f t="shared" si="20"/>
        <v>0</v>
      </c>
      <c r="I86" s="6">
        <f t="shared" si="20"/>
        <v>0</v>
      </c>
      <c r="J86" s="6">
        <f t="shared" si="20"/>
        <v>0</v>
      </c>
      <c r="K86" s="6">
        <f t="shared" si="20"/>
        <v>6197.6</v>
      </c>
      <c r="L86" s="6">
        <f t="shared" si="20"/>
        <v>24790.400000000001</v>
      </c>
      <c r="M86" s="6">
        <f t="shared" si="20"/>
        <v>26029.919999999998</v>
      </c>
      <c r="N86" s="6">
        <f t="shared" si="20"/>
        <v>27269.439999999999</v>
      </c>
      <c r="O86" s="6">
        <f t="shared" si="20"/>
        <v>22311.360000000001</v>
      </c>
      <c r="P86" s="6">
        <f t="shared" si="20"/>
        <v>27269.439999999999</v>
      </c>
      <c r="Q86" s="6">
        <f t="shared" si="18"/>
        <v>26029.919999999998</v>
      </c>
      <c r="R86" s="6">
        <f t="shared" si="18"/>
        <v>11155.68</v>
      </c>
      <c r="S86" s="61">
        <f t="shared" si="18"/>
        <v>0</v>
      </c>
      <c r="T86" s="61">
        <f t="shared" si="18"/>
        <v>0</v>
      </c>
      <c r="U86" s="61">
        <f t="shared" si="18"/>
        <v>0</v>
      </c>
      <c r="V86" s="61">
        <f t="shared" si="18"/>
        <v>0</v>
      </c>
      <c r="W86" s="61">
        <f t="shared" si="18"/>
        <v>0</v>
      </c>
      <c r="X86" s="61">
        <f t="shared" si="18"/>
        <v>0</v>
      </c>
      <c r="Y86" s="61">
        <f t="shared" si="18"/>
        <v>0</v>
      </c>
      <c r="Z86" s="61">
        <f t="shared" si="18"/>
        <v>0</v>
      </c>
      <c r="AA86" s="61">
        <f t="shared" si="18"/>
        <v>0</v>
      </c>
      <c r="AB86" s="61">
        <f t="shared" si="18"/>
        <v>0</v>
      </c>
      <c r="AC86" s="61">
        <f t="shared" si="18"/>
        <v>0</v>
      </c>
      <c r="AD86" s="61">
        <f t="shared" si="18"/>
        <v>0</v>
      </c>
      <c r="AE86" s="61">
        <f t="shared" si="18"/>
        <v>0</v>
      </c>
      <c r="AF86" s="61">
        <f t="shared" si="18"/>
        <v>0</v>
      </c>
      <c r="AG86" s="61">
        <f t="shared" si="18"/>
        <v>0</v>
      </c>
      <c r="AH86" s="61">
        <f t="shared" si="18"/>
        <v>0</v>
      </c>
      <c r="AI86" s="61">
        <f t="shared" si="18"/>
        <v>0</v>
      </c>
      <c r="AJ86" s="61">
        <f t="shared" si="18"/>
        <v>0</v>
      </c>
      <c r="AK86" s="61">
        <f t="shared" si="18"/>
        <v>0</v>
      </c>
      <c r="AL86" s="61">
        <f t="shared" si="18"/>
        <v>0</v>
      </c>
      <c r="AM86" s="61">
        <f t="shared" si="18"/>
        <v>0</v>
      </c>
      <c r="AN86" s="61">
        <f t="shared" si="18"/>
        <v>0</v>
      </c>
      <c r="AO86" s="61">
        <f t="shared" si="18"/>
        <v>0</v>
      </c>
      <c r="AP86" s="61">
        <f t="shared" si="18"/>
        <v>0</v>
      </c>
      <c r="AQ86" s="61">
        <f t="shared" si="18"/>
        <v>0</v>
      </c>
      <c r="AR86" s="61">
        <f t="shared" si="18"/>
        <v>0</v>
      </c>
      <c r="AS86" s="61">
        <f t="shared" si="18"/>
        <v>0</v>
      </c>
    </row>
    <row r="87" spans="1:45" x14ac:dyDescent="0.25">
      <c r="A87" s="4" t="str">
        <f t="shared" ref="A87:D87" si="26">A17</f>
        <v>Awodeu, Olusola</v>
      </c>
      <c r="B87" s="4" t="str">
        <f t="shared" si="26"/>
        <v>TechSur</v>
      </c>
      <c r="C87" s="4" t="str">
        <f t="shared" si="26"/>
        <v>Systems Integration Engineer</v>
      </c>
      <c r="D87" s="4">
        <f t="shared" si="26"/>
        <v>154.94</v>
      </c>
      <c r="E87" s="6">
        <f t="shared" si="20"/>
        <v>0</v>
      </c>
      <c r="F87" s="6">
        <f t="shared" si="20"/>
        <v>0</v>
      </c>
      <c r="G87" s="6">
        <f t="shared" si="20"/>
        <v>0</v>
      </c>
      <c r="H87" s="6">
        <f t="shared" si="20"/>
        <v>0</v>
      </c>
      <c r="I87" s="6">
        <f t="shared" si="20"/>
        <v>0</v>
      </c>
      <c r="J87" s="6">
        <f t="shared" si="20"/>
        <v>0</v>
      </c>
      <c r="K87" s="6">
        <f t="shared" si="20"/>
        <v>6197.6</v>
      </c>
      <c r="L87" s="6">
        <f t="shared" si="20"/>
        <v>24790.400000000001</v>
      </c>
      <c r="M87" s="6">
        <f t="shared" si="20"/>
        <v>26029.919999999998</v>
      </c>
      <c r="N87" s="6">
        <f t="shared" si="20"/>
        <v>23550.880000000001</v>
      </c>
      <c r="O87" s="6">
        <f t="shared" si="20"/>
        <v>22311.360000000001</v>
      </c>
      <c r="P87" s="6">
        <f t="shared" si="20"/>
        <v>27269.439999999999</v>
      </c>
      <c r="Q87" s="6">
        <f t="shared" si="18"/>
        <v>26029.919999999998</v>
      </c>
      <c r="R87" s="6">
        <f t="shared" si="18"/>
        <v>11155.68</v>
      </c>
      <c r="S87" s="61">
        <f t="shared" si="18"/>
        <v>0</v>
      </c>
      <c r="T87" s="61">
        <f t="shared" si="18"/>
        <v>0</v>
      </c>
      <c r="U87" s="61">
        <f t="shared" si="18"/>
        <v>0</v>
      </c>
      <c r="V87" s="61">
        <f t="shared" si="18"/>
        <v>0</v>
      </c>
      <c r="W87" s="61">
        <f t="shared" si="18"/>
        <v>0</v>
      </c>
      <c r="X87" s="61">
        <f t="shared" si="18"/>
        <v>0</v>
      </c>
      <c r="Y87" s="61">
        <f t="shared" si="18"/>
        <v>0</v>
      </c>
      <c r="Z87" s="61">
        <f t="shared" si="18"/>
        <v>0</v>
      </c>
      <c r="AA87" s="61">
        <f t="shared" si="18"/>
        <v>0</v>
      </c>
      <c r="AB87" s="61">
        <f t="shared" si="18"/>
        <v>0</v>
      </c>
      <c r="AC87" s="61">
        <f t="shared" si="18"/>
        <v>0</v>
      </c>
      <c r="AD87" s="61">
        <f t="shared" si="18"/>
        <v>0</v>
      </c>
      <c r="AE87" s="61">
        <f t="shared" si="18"/>
        <v>0</v>
      </c>
      <c r="AF87" s="61">
        <f t="shared" si="18"/>
        <v>0</v>
      </c>
      <c r="AG87" s="61">
        <f t="shared" si="18"/>
        <v>0</v>
      </c>
      <c r="AH87" s="61">
        <f t="shared" si="18"/>
        <v>0</v>
      </c>
      <c r="AI87" s="61">
        <f t="shared" si="18"/>
        <v>0</v>
      </c>
      <c r="AJ87" s="61">
        <f t="shared" si="18"/>
        <v>0</v>
      </c>
      <c r="AK87" s="61">
        <f t="shared" si="18"/>
        <v>0</v>
      </c>
      <c r="AL87" s="61">
        <f t="shared" si="18"/>
        <v>0</v>
      </c>
      <c r="AM87" s="61">
        <f t="shared" si="18"/>
        <v>0</v>
      </c>
      <c r="AN87" s="61">
        <f t="shared" si="18"/>
        <v>0</v>
      </c>
      <c r="AO87" s="61">
        <f t="shared" si="18"/>
        <v>0</v>
      </c>
      <c r="AP87" s="61">
        <f t="shared" si="18"/>
        <v>0</v>
      </c>
      <c r="AQ87" s="61">
        <f t="shared" si="18"/>
        <v>0</v>
      </c>
      <c r="AR87" s="61">
        <f t="shared" si="18"/>
        <v>0</v>
      </c>
      <c r="AS87" s="61">
        <f t="shared" si="18"/>
        <v>0</v>
      </c>
    </row>
    <row r="88" spans="1:45" x14ac:dyDescent="0.25">
      <c r="A88" s="4" t="str">
        <f t="shared" ref="A88:D88" si="27">A18</f>
        <v>Devarshi Pathak</v>
      </c>
      <c r="B88" s="4" t="str">
        <f t="shared" si="27"/>
        <v>TechSur</v>
      </c>
      <c r="C88" s="4" t="str">
        <f t="shared" si="27"/>
        <v>Systems Integration Engineer</v>
      </c>
      <c r="D88" s="4">
        <f t="shared" si="27"/>
        <v>154.94</v>
      </c>
      <c r="E88" s="6">
        <f t="shared" si="20"/>
        <v>0</v>
      </c>
      <c r="F88" s="6">
        <f t="shared" si="20"/>
        <v>0</v>
      </c>
      <c r="G88" s="6">
        <f t="shared" si="20"/>
        <v>0</v>
      </c>
      <c r="H88" s="6">
        <f t="shared" si="20"/>
        <v>0</v>
      </c>
      <c r="I88" s="6">
        <f t="shared" si="20"/>
        <v>0</v>
      </c>
      <c r="J88" s="6">
        <f t="shared" si="20"/>
        <v>0</v>
      </c>
      <c r="K88" s="6">
        <f t="shared" si="20"/>
        <v>0</v>
      </c>
      <c r="L88" s="6">
        <f t="shared" si="20"/>
        <v>0</v>
      </c>
      <c r="M88" s="6">
        <f t="shared" si="20"/>
        <v>0</v>
      </c>
      <c r="N88" s="6">
        <f t="shared" si="20"/>
        <v>0</v>
      </c>
      <c r="O88" s="6">
        <f t="shared" si="20"/>
        <v>0</v>
      </c>
      <c r="P88" s="6">
        <f t="shared" si="20"/>
        <v>12395.2</v>
      </c>
      <c r="Q88" s="6">
        <f t="shared" si="18"/>
        <v>26029.919999999998</v>
      </c>
      <c r="R88" s="6">
        <f t="shared" si="18"/>
        <v>11155.68</v>
      </c>
      <c r="S88" s="61">
        <f t="shared" si="18"/>
        <v>0</v>
      </c>
      <c r="T88" s="61">
        <f t="shared" si="18"/>
        <v>0</v>
      </c>
      <c r="U88" s="61">
        <f t="shared" si="18"/>
        <v>0</v>
      </c>
      <c r="V88" s="61">
        <f t="shared" si="18"/>
        <v>0</v>
      </c>
      <c r="W88" s="61">
        <f t="shared" si="18"/>
        <v>0</v>
      </c>
      <c r="X88" s="61">
        <f t="shared" si="18"/>
        <v>0</v>
      </c>
      <c r="Y88" s="61">
        <f t="shared" si="18"/>
        <v>0</v>
      </c>
      <c r="Z88" s="61">
        <f t="shared" si="18"/>
        <v>0</v>
      </c>
      <c r="AA88" s="61">
        <f t="shared" si="18"/>
        <v>0</v>
      </c>
      <c r="AB88" s="61">
        <f t="shared" si="18"/>
        <v>0</v>
      </c>
      <c r="AC88" s="61">
        <f t="shared" ref="AC88:AS88" si="28">AC18*$D18</f>
        <v>0</v>
      </c>
      <c r="AD88" s="61">
        <f t="shared" si="28"/>
        <v>0</v>
      </c>
      <c r="AE88" s="61">
        <f t="shared" si="28"/>
        <v>0</v>
      </c>
      <c r="AF88" s="61">
        <f t="shared" si="28"/>
        <v>0</v>
      </c>
      <c r="AG88" s="61">
        <f t="shared" si="28"/>
        <v>0</v>
      </c>
      <c r="AH88" s="61">
        <f t="shared" si="28"/>
        <v>0</v>
      </c>
      <c r="AI88" s="61">
        <f t="shared" si="28"/>
        <v>0</v>
      </c>
      <c r="AJ88" s="61">
        <f t="shared" si="28"/>
        <v>0</v>
      </c>
      <c r="AK88" s="61">
        <f t="shared" si="28"/>
        <v>0</v>
      </c>
      <c r="AL88" s="61">
        <f t="shared" si="28"/>
        <v>0</v>
      </c>
      <c r="AM88" s="61">
        <f t="shared" si="28"/>
        <v>0</v>
      </c>
      <c r="AN88" s="61">
        <f t="shared" si="28"/>
        <v>0</v>
      </c>
      <c r="AO88" s="61">
        <f t="shared" si="28"/>
        <v>0</v>
      </c>
      <c r="AP88" s="61">
        <f t="shared" si="28"/>
        <v>0</v>
      </c>
      <c r="AQ88" s="61">
        <f t="shared" si="28"/>
        <v>0</v>
      </c>
      <c r="AR88" s="61">
        <f t="shared" si="28"/>
        <v>0</v>
      </c>
      <c r="AS88" s="61">
        <f t="shared" si="28"/>
        <v>0</v>
      </c>
    </row>
    <row r="89" spans="1:45" x14ac:dyDescent="0.25">
      <c r="A89" s="4"/>
      <c r="B89" s="4"/>
      <c r="C89" s="4"/>
      <c r="D89" s="4"/>
      <c r="E89" s="6">
        <f t="shared" si="20"/>
        <v>0</v>
      </c>
      <c r="F89" s="6">
        <f t="shared" si="20"/>
        <v>0</v>
      </c>
      <c r="G89" s="6">
        <f t="shared" si="20"/>
        <v>0</v>
      </c>
      <c r="H89" s="6">
        <f t="shared" si="20"/>
        <v>0</v>
      </c>
      <c r="I89" s="6">
        <f t="shared" si="20"/>
        <v>0</v>
      </c>
      <c r="J89" s="6">
        <f t="shared" si="20"/>
        <v>0</v>
      </c>
      <c r="K89" s="6">
        <f t="shared" si="20"/>
        <v>0</v>
      </c>
      <c r="L89" s="6">
        <f t="shared" si="20"/>
        <v>0</v>
      </c>
      <c r="M89" s="6">
        <f t="shared" si="20"/>
        <v>0</v>
      </c>
      <c r="N89" s="6">
        <f t="shared" si="20"/>
        <v>0</v>
      </c>
      <c r="O89" s="6">
        <f t="shared" si="20"/>
        <v>0</v>
      </c>
      <c r="P89" s="6">
        <f t="shared" si="20"/>
        <v>0</v>
      </c>
      <c r="Q89" s="6">
        <f t="shared" si="20"/>
        <v>0</v>
      </c>
      <c r="R89" s="6">
        <f t="shared" si="20"/>
        <v>0</v>
      </c>
      <c r="S89" s="61">
        <f t="shared" si="20"/>
        <v>0</v>
      </c>
      <c r="T89" s="61">
        <f t="shared" si="20"/>
        <v>0</v>
      </c>
      <c r="U89" s="61">
        <f t="shared" ref="U89:AS96" si="29">U19*$D19</f>
        <v>0</v>
      </c>
      <c r="V89" s="61">
        <f t="shared" si="29"/>
        <v>0</v>
      </c>
      <c r="W89" s="61">
        <f t="shared" si="29"/>
        <v>0</v>
      </c>
      <c r="X89" s="61">
        <f t="shared" si="29"/>
        <v>0</v>
      </c>
      <c r="Y89" s="61">
        <f t="shared" si="29"/>
        <v>0</v>
      </c>
      <c r="Z89" s="61">
        <f t="shared" si="29"/>
        <v>0</v>
      </c>
      <c r="AA89" s="61">
        <f t="shared" si="29"/>
        <v>0</v>
      </c>
      <c r="AB89" s="61">
        <f t="shared" si="29"/>
        <v>0</v>
      </c>
      <c r="AC89" s="61">
        <f t="shared" si="29"/>
        <v>0</v>
      </c>
      <c r="AD89" s="61">
        <f t="shared" si="29"/>
        <v>0</v>
      </c>
      <c r="AE89" s="61">
        <f t="shared" si="29"/>
        <v>0</v>
      </c>
      <c r="AF89" s="61">
        <f t="shared" si="29"/>
        <v>0</v>
      </c>
      <c r="AG89" s="61">
        <f t="shared" si="29"/>
        <v>0</v>
      </c>
      <c r="AH89" s="61">
        <f t="shared" si="29"/>
        <v>0</v>
      </c>
      <c r="AI89" s="61">
        <f t="shared" si="29"/>
        <v>0</v>
      </c>
      <c r="AJ89" s="61">
        <f t="shared" si="29"/>
        <v>0</v>
      </c>
      <c r="AK89" s="61">
        <f t="shared" si="29"/>
        <v>0</v>
      </c>
      <c r="AL89" s="61">
        <f t="shared" si="29"/>
        <v>0</v>
      </c>
      <c r="AM89" s="61">
        <f t="shared" si="29"/>
        <v>0</v>
      </c>
      <c r="AN89" s="61">
        <f t="shared" si="29"/>
        <v>0</v>
      </c>
      <c r="AO89" s="61">
        <f t="shared" si="29"/>
        <v>0</v>
      </c>
      <c r="AP89" s="61">
        <f t="shared" si="29"/>
        <v>0</v>
      </c>
      <c r="AQ89" s="61">
        <f t="shared" si="29"/>
        <v>0</v>
      </c>
      <c r="AR89" s="61">
        <f t="shared" si="29"/>
        <v>0</v>
      </c>
      <c r="AS89" s="61">
        <f t="shared" si="29"/>
        <v>0</v>
      </c>
    </row>
    <row r="90" spans="1:45" x14ac:dyDescent="0.25">
      <c r="A90" s="4"/>
      <c r="B90" s="4"/>
      <c r="C90" s="4"/>
      <c r="D90" s="4"/>
      <c r="E90" s="6">
        <f t="shared" si="20"/>
        <v>0</v>
      </c>
      <c r="F90" s="6">
        <f t="shared" si="20"/>
        <v>0</v>
      </c>
      <c r="G90" s="6">
        <f t="shared" si="20"/>
        <v>0</v>
      </c>
      <c r="H90" s="6">
        <f t="shared" si="20"/>
        <v>0</v>
      </c>
      <c r="I90" s="6">
        <f t="shared" si="20"/>
        <v>0</v>
      </c>
      <c r="J90" s="6">
        <f t="shared" si="20"/>
        <v>0</v>
      </c>
      <c r="K90" s="6">
        <f t="shared" si="20"/>
        <v>0</v>
      </c>
      <c r="L90" s="6">
        <f t="shared" si="20"/>
        <v>0</v>
      </c>
      <c r="M90" s="6">
        <f t="shared" si="20"/>
        <v>0</v>
      </c>
      <c r="N90" s="6">
        <f t="shared" si="20"/>
        <v>0</v>
      </c>
      <c r="O90" s="6">
        <f t="shared" si="20"/>
        <v>0</v>
      </c>
      <c r="P90" s="6">
        <f t="shared" si="20"/>
        <v>0</v>
      </c>
      <c r="Q90" s="6">
        <f t="shared" si="20"/>
        <v>0</v>
      </c>
      <c r="R90" s="6">
        <f t="shared" si="20"/>
        <v>0</v>
      </c>
      <c r="S90" s="61">
        <f t="shared" si="20"/>
        <v>0</v>
      </c>
      <c r="T90" s="61">
        <f t="shared" si="20"/>
        <v>0</v>
      </c>
      <c r="U90" s="61">
        <f t="shared" si="29"/>
        <v>0</v>
      </c>
      <c r="V90" s="61">
        <f t="shared" si="29"/>
        <v>0</v>
      </c>
      <c r="W90" s="61">
        <f t="shared" si="29"/>
        <v>0</v>
      </c>
      <c r="X90" s="61">
        <f t="shared" si="29"/>
        <v>0</v>
      </c>
      <c r="Y90" s="61">
        <f t="shared" si="29"/>
        <v>0</v>
      </c>
      <c r="Z90" s="61">
        <f t="shared" si="29"/>
        <v>0</v>
      </c>
      <c r="AA90" s="61">
        <f t="shared" si="29"/>
        <v>0</v>
      </c>
      <c r="AB90" s="61">
        <f t="shared" si="29"/>
        <v>0</v>
      </c>
      <c r="AC90" s="61">
        <f t="shared" si="29"/>
        <v>0</v>
      </c>
      <c r="AD90" s="61">
        <f t="shared" si="29"/>
        <v>0</v>
      </c>
      <c r="AE90" s="61">
        <f t="shared" si="29"/>
        <v>0</v>
      </c>
      <c r="AF90" s="61">
        <f t="shared" si="29"/>
        <v>0</v>
      </c>
      <c r="AG90" s="61">
        <f t="shared" si="29"/>
        <v>0</v>
      </c>
      <c r="AH90" s="61">
        <f t="shared" si="29"/>
        <v>0</v>
      </c>
      <c r="AI90" s="61">
        <f t="shared" si="29"/>
        <v>0</v>
      </c>
      <c r="AJ90" s="61">
        <f t="shared" si="29"/>
        <v>0</v>
      </c>
      <c r="AK90" s="61">
        <f t="shared" si="29"/>
        <v>0</v>
      </c>
      <c r="AL90" s="61">
        <f t="shared" si="29"/>
        <v>0</v>
      </c>
      <c r="AM90" s="61">
        <f t="shared" si="29"/>
        <v>0</v>
      </c>
      <c r="AN90" s="61">
        <f t="shared" si="29"/>
        <v>0</v>
      </c>
      <c r="AO90" s="61">
        <f t="shared" si="29"/>
        <v>0</v>
      </c>
      <c r="AP90" s="61">
        <f t="shared" si="29"/>
        <v>0</v>
      </c>
      <c r="AQ90" s="61">
        <f t="shared" si="29"/>
        <v>0</v>
      </c>
      <c r="AR90" s="61">
        <f t="shared" si="29"/>
        <v>0</v>
      </c>
      <c r="AS90" s="61">
        <f t="shared" si="29"/>
        <v>0</v>
      </c>
    </row>
    <row r="91" spans="1:45" x14ac:dyDescent="0.25">
      <c r="A91" s="4"/>
      <c r="B91" s="4"/>
      <c r="C91" s="4"/>
      <c r="D91" s="4"/>
      <c r="E91" s="6">
        <f t="shared" si="20"/>
        <v>0</v>
      </c>
      <c r="F91" s="6">
        <f t="shared" si="20"/>
        <v>0</v>
      </c>
      <c r="G91" s="6">
        <f t="shared" si="20"/>
        <v>0</v>
      </c>
      <c r="H91" s="6">
        <f t="shared" si="20"/>
        <v>0</v>
      </c>
      <c r="I91" s="6">
        <f t="shared" si="20"/>
        <v>0</v>
      </c>
      <c r="J91" s="6">
        <f t="shared" si="20"/>
        <v>0</v>
      </c>
      <c r="K91" s="6">
        <f t="shared" si="20"/>
        <v>0</v>
      </c>
      <c r="L91" s="6">
        <f t="shared" si="20"/>
        <v>0</v>
      </c>
      <c r="M91" s="6">
        <f t="shared" si="20"/>
        <v>0</v>
      </c>
      <c r="N91" s="6">
        <f t="shared" si="20"/>
        <v>0</v>
      </c>
      <c r="O91" s="6">
        <f t="shared" si="20"/>
        <v>0</v>
      </c>
      <c r="P91" s="6">
        <f t="shared" si="20"/>
        <v>0</v>
      </c>
      <c r="Q91" s="6">
        <f t="shared" si="20"/>
        <v>0</v>
      </c>
      <c r="R91" s="6">
        <f t="shared" si="20"/>
        <v>0</v>
      </c>
      <c r="S91" s="61">
        <f t="shared" si="20"/>
        <v>0</v>
      </c>
      <c r="T91" s="61">
        <f t="shared" si="20"/>
        <v>0</v>
      </c>
      <c r="U91" s="61">
        <f t="shared" si="29"/>
        <v>0</v>
      </c>
      <c r="V91" s="61">
        <f t="shared" si="29"/>
        <v>0</v>
      </c>
      <c r="W91" s="61">
        <f t="shared" si="29"/>
        <v>0</v>
      </c>
      <c r="X91" s="61">
        <f t="shared" si="29"/>
        <v>0</v>
      </c>
      <c r="Y91" s="61">
        <f t="shared" si="29"/>
        <v>0</v>
      </c>
      <c r="Z91" s="61">
        <f t="shared" si="29"/>
        <v>0</v>
      </c>
      <c r="AA91" s="61">
        <f t="shared" si="29"/>
        <v>0</v>
      </c>
      <c r="AB91" s="61">
        <f t="shared" si="29"/>
        <v>0</v>
      </c>
      <c r="AC91" s="61">
        <f t="shared" si="29"/>
        <v>0</v>
      </c>
      <c r="AD91" s="61">
        <f t="shared" si="29"/>
        <v>0</v>
      </c>
      <c r="AE91" s="61">
        <f t="shared" si="29"/>
        <v>0</v>
      </c>
      <c r="AF91" s="61">
        <f t="shared" si="29"/>
        <v>0</v>
      </c>
      <c r="AG91" s="61">
        <f t="shared" si="29"/>
        <v>0</v>
      </c>
      <c r="AH91" s="61">
        <f t="shared" si="29"/>
        <v>0</v>
      </c>
      <c r="AI91" s="61">
        <f t="shared" si="29"/>
        <v>0</v>
      </c>
      <c r="AJ91" s="61">
        <f t="shared" si="29"/>
        <v>0</v>
      </c>
      <c r="AK91" s="61">
        <f t="shared" si="29"/>
        <v>0</v>
      </c>
      <c r="AL91" s="61">
        <f t="shared" si="29"/>
        <v>0</v>
      </c>
      <c r="AM91" s="61">
        <f t="shared" si="29"/>
        <v>0</v>
      </c>
      <c r="AN91" s="61">
        <f t="shared" si="29"/>
        <v>0</v>
      </c>
      <c r="AO91" s="61">
        <f t="shared" si="29"/>
        <v>0</v>
      </c>
      <c r="AP91" s="61">
        <f t="shared" si="29"/>
        <v>0</v>
      </c>
      <c r="AQ91" s="61">
        <f t="shared" si="29"/>
        <v>0</v>
      </c>
      <c r="AR91" s="61">
        <f t="shared" si="29"/>
        <v>0</v>
      </c>
      <c r="AS91" s="61">
        <f t="shared" si="29"/>
        <v>0</v>
      </c>
    </row>
    <row r="92" spans="1:45" x14ac:dyDescent="0.25">
      <c r="A92" s="4"/>
      <c r="B92" s="4"/>
      <c r="C92" s="4"/>
      <c r="D92" s="4"/>
      <c r="E92" s="6">
        <f t="shared" si="20"/>
        <v>0</v>
      </c>
      <c r="F92" s="6">
        <f t="shared" si="20"/>
        <v>0</v>
      </c>
      <c r="G92" s="6">
        <f t="shared" si="20"/>
        <v>0</v>
      </c>
      <c r="H92" s="6">
        <f t="shared" si="20"/>
        <v>0</v>
      </c>
      <c r="I92" s="6">
        <f t="shared" si="20"/>
        <v>0</v>
      </c>
      <c r="J92" s="6">
        <f t="shared" si="20"/>
        <v>0</v>
      </c>
      <c r="K92" s="6">
        <f t="shared" si="20"/>
        <v>0</v>
      </c>
      <c r="L92" s="6">
        <f t="shared" si="20"/>
        <v>0</v>
      </c>
      <c r="M92" s="6">
        <f t="shared" si="20"/>
        <v>0</v>
      </c>
      <c r="N92" s="6">
        <f t="shared" si="20"/>
        <v>0</v>
      </c>
      <c r="O92" s="6">
        <f t="shared" si="20"/>
        <v>0</v>
      </c>
      <c r="P92" s="6">
        <f t="shared" si="20"/>
        <v>0</v>
      </c>
      <c r="Q92" s="6">
        <f t="shared" si="20"/>
        <v>0</v>
      </c>
      <c r="R92" s="6">
        <f t="shared" si="20"/>
        <v>0</v>
      </c>
      <c r="S92" s="61">
        <f t="shared" si="20"/>
        <v>0</v>
      </c>
      <c r="T92" s="61">
        <f t="shared" si="20"/>
        <v>0</v>
      </c>
      <c r="U92" s="61">
        <f t="shared" si="29"/>
        <v>0</v>
      </c>
      <c r="V92" s="61">
        <f t="shared" si="29"/>
        <v>0</v>
      </c>
      <c r="W92" s="61">
        <f t="shared" si="29"/>
        <v>0</v>
      </c>
      <c r="X92" s="61">
        <f t="shared" si="29"/>
        <v>0</v>
      </c>
      <c r="Y92" s="61">
        <f t="shared" si="29"/>
        <v>0</v>
      </c>
      <c r="Z92" s="61">
        <f t="shared" si="29"/>
        <v>0</v>
      </c>
      <c r="AA92" s="61">
        <f t="shared" si="29"/>
        <v>0</v>
      </c>
      <c r="AB92" s="61">
        <f t="shared" si="29"/>
        <v>0</v>
      </c>
      <c r="AC92" s="61">
        <f t="shared" si="29"/>
        <v>0</v>
      </c>
      <c r="AD92" s="61">
        <f t="shared" si="29"/>
        <v>0</v>
      </c>
      <c r="AE92" s="61">
        <f t="shared" si="29"/>
        <v>0</v>
      </c>
      <c r="AF92" s="61">
        <f t="shared" si="29"/>
        <v>0</v>
      </c>
      <c r="AG92" s="61">
        <f t="shared" si="29"/>
        <v>0</v>
      </c>
      <c r="AH92" s="61">
        <f t="shared" si="29"/>
        <v>0</v>
      </c>
      <c r="AI92" s="61">
        <f t="shared" si="29"/>
        <v>0</v>
      </c>
      <c r="AJ92" s="61">
        <f t="shared" si="29"/>
        <v>0</v>
      </c>
      <c r="AK92" s="61">
        <f t="shared" si="29"/>
        <v>0</v>
      </c>
      <c r="AL92" s="61">
        <f t="shared" si="29"/>
        <v>0</v>
      </c>
      <c r="AM92" s="61">
        <f t="shared" si="29"/>
        <v>0</v>
      </c>
      <c r="AN92" s="61">
        <f t="shared" si="29"/>
        <v>0</v>
      </c>
      <c r="AO92" s="61">
        <f t="shared" si="29"/>
        <v>0</v>
      </c>
      <c r="AP92" s="61">
        <f t="shared" si="29"/>
        <v>0</v>
      </c>
      <c r="AQ92" s="61">
        <f t="shared" si="29"/>
        <v>0</v>
      </c>
      <c r="AR92" s="61">
        <f t="shared" si="29"/>
        <v>0</v>
      </c>
      <c r="AS92" s="61">
        <f t="shared" si="29"/>
        <v>0</v>
      </c>
    </row>
    <row r="93" spans="1:45" x14ac:dyDescent="0.25">
      <c r="A93" s="4"/>
      <c r="B93" s="4"/>
      <c r="C93" s="4"/>
      <c r="D93" s="6"/>
      <c r="E93" s="6">
        <f t="shared" si="20"/>
        <v>0</v>
      </c>
      <c r="F93" s="6">
        <f t="shared" si="20"/>
        <v>0</v>
      </c>
      <c r="G93" s="6">
        <f t="shared" si="20"/>
        <v>0</v>
      </c>
      <c r="H93" s="6">
        <f t="shared" si="20"/>
        <v>0</v>
      </c>
      <c r="I93" s="6">
        <f t="shared" si="20"/>
        <v>0</v>
      </c>
      <c r="J93" s="6">
        <f t="shared" si="20"/>
        <v>0</v>
      </c>
      <c r="K93" s="6">
        <f t="shared" si="20"/>
        <v>0</v>
      </c>
      <c r="L93" s="6">
        <f t="shared" si="20"/>
        <v>0</v>
      </c>
      <c r="M93" s="6">
        <f t="shared" si="20"/>
        <v>0</v>
      </c>
      <c r="N93" s="6">
        <f t="shared" si="20"/>
        <v>0</v>
      </c>
      <c r="O93" s="6">
        <f t="shared" si="20"/>
        <v>0</v>
      </c>
      <c r="P93" s="6">
        <f t="shared" si="20"/>
        <v>0</v>
      </c>
      <c r="Q93" s="6">
        <f t="shared" si="20"/>
        <v>0</v>
      </c>
      <c r="R93" s="6">
        <f t="shared" si="20"/>
        <v>0</v>
      </c>
      <c r="S93" s="61">
        <f t="shared" si="20"/>
        <v>0</v>
      </c>
      <c r="T93" s="61">
        <f t="shared" si="20"/>
        <v>0</v>
      </c>
      <c r="U93" s="61">
        <f t="shared" si="29"/>
        <v>0</v>
      </c>
      <c r="V93" s="61">
        <f t="shared" si="29"/>
        <v>0</v>
      </c>
      <c r="W93" s="61">
        <f t="shared" si="29"/>
        <v>0</v>
      </c>
      <c r="X93" s="61">
        <f t="shared" si="29"/>
        <v>0</v>
      </c>
      <c r="Y93" s="61">
        <f t="shared" si="29"/>
        <v>0</v>
      </c>
      <c r="Z93" s="61">
        <f t="shared" si="29"/>
        <v>0</v>
      </c>
      <c r="AA93" s="61">
        <f t="shared" si="29"/>
        <v>0</v>
      </c>
      <c r="AB93" s="61">
        <f t="shared" si="29"/>
        <v>0</v>
      </c>
      <c r="AC93" s="61">
        <f t="shared" si="29"/>
        <v>0</v>
      </c>
      <c r="AD93" s="61">
        <f t="shared" si="29"/>
        <v>0</v>
      </c>
      <c r="AE93" s="61">
        <f t="shared" si="29"/>
        <v>0</v>
      </c>
      <c r="AF93" s="61">
        <f t="shared" si="29"/>
        <v>0</v>
      </c>
      <c r="AG93" s="61">
        <f t="shared" si="29"/>
        <v>0</v>
      </c>
      <c r="AH93" s="61">
        <f t="shared" si="29"/>
        <v>0</v>
      </c>
      <c r="AI93" s="61">
        <f t="shared" si="29"/>
        <v>0</v>
      </c>
      <c r="AJ93" s="61">
        <f t="shared" si="29"/>
        <v>0</v>
      </c>
      <c r="AK93" s="61">
        <f t="shared" si="29"/>
        <v>0</v>
      </c>
      <c r="AL93" s="61">
        <f t="shared" si="29"/>
        <v>0</v>
      </c>
      <c r="AM93" s="61">
        <f t="shared" si="29"/>
        <v>0</v>
      </c>
      <c r="AN93" s="61">
        <f t="shared" si="29"/>
        <v>0</v>
      </c>
      <c r="AO93" s="61">
        <f t="shared" si="29"/>
        <v>0</v>
      </c>
      <c r="AP93" s="61">
        <f t="shared" si="29"/>
        <v>0</v>
      </c>
      <c r="AQ93" s="61">
        <f t="shared" si="29"/>
        <v>0</v>
      </c>
      <c r="AR93" s="61">
        <f t="shared" si="29"/>
        <v>0</v>
      </c>
      <c r="AS93" s="61">
        <f t="shared" si="29"/>
        <v>0</v>
      </c>
    </row>
    <row r="94" spans="1:45" x14ac:dyDescent="0.25">
      <c r="A94" s="4"/>
      <c r="B94" s="4"/>
      <c r="C94" s="4"/>
      <c r="D94" s="6"/>
      <c r="E94" s="6">
        <f t="shared" si="20"/>
        <v>0</v>
      </c>
      <c r="F94" s="6">
        <f t="shared" si="20"/>
        <v>0</v>
      </c>
      <c r="G94" s="6">
        <f t="shared" si="20"/>
        <v>0</v>
      </c>
      <c r="H94" s="6">
        <f t="shared" si="20"/>
        <v>0</v>
      </c>
      <c r="I94" s="6">
        <f t="shared" si="20"/>
        <v>0</v>
      </c>
      <c r="J94" s="6">
        <f t="shared" si="20"/>
        <v>0</v>
      </c>
      <c r="K94" s="6">
        <f t="shared" si="20"/>
        <v>0</v>
      </c>
      <c r="L94" s="6">
        <f t="shared" si="20"/>
        <v>0</v>
      </c>
      <c r="M94" s="6">
        <f t="shared" si="20"/>
        <v>0</v>
      </c>
      <c r="N94" s="6">
        <f t="shared" si="20"/>
        <v>0</v>
      </c>
      <c r="O94" s="6">
        <f t="shared" si="20"/>
        <v>0</v>
      </c>
      <c r="P94" s="6">
        <f t="shared" si="20"/>
        <v>0</v>
      </c>
      <c r="Q94" s="6">
        <f t="shared" si="20"/>
        <v>0</v>
      </c>
      <c r="R94" s="6">
        <f t="shared" si="20"/>
        <v>0</v>
      </c>
      <c r="S94" s="61">
        <f t="shared" si="20"/>
        <v>0</v>
      </c>
      <c r="T94" s="61">
        <f t="shared" si="20"/>
        <v>0</v>
      </c>
      <c r="U94" s="61">
        <f t="shared" si="29"/>
        <v>0</v>
      </c>
      <c r="V94" s="61">
        <f t="shared" si="29"/>
        <v>0</v>
      </c>
      <c r="W94" s="61">
        <f t="shared" si="29"/>
        <v>0</v>
      </c>
      <c r="X94" s="61">
        <f t="shared" si="29"/>
        <v>0</v>
      </c>
      <c r="Y94" s="61">
        <f t="shared" si="29"/>
        <v>0</v>
      </c>
      <c r="Z94" s="61">
        <f t="shared" si="29"/>
        <v>0</v>
      </c>
      <c r="AA94" s="61">
        <f t="shared" si="29"/>
        <v>0</v>
      </c>
      <c r="AB94" s="61">
        <f t="shared" si="29"/>
        <v>0</v>
      </c>
      <c r="AC94" s="61">
        <f t="shared" si="29"/>
        <v>0</v>
      </c>
      <c r="AD94" s="61">
        <f t="shared" si="29"/>
        <v>0</v>
      </c>
      <c r="AE94" s="61">
        <f t="shared" si="29"/>
        <v>0</v>
      </c>
      <c r="AF94" s="61">
        <f t="shared" si="29"/>
        <v>0</v>
      </c>
      <c r="AG94" s="61">
        <f t="shared" si="29"/>
        <v>0</v>
      </c>
      <c r="AH94" s="61">
        <f t="shared" si="29"/>
        <v>0</v>
      </c>
      <c r="AI94" s="61">
        <f t="shared" si="29"/>
        <v>0</v>
      </c>
      <c r="AJ94" s="61">
        <f t="shared" si="29"/>
        <v>0</v>
      </c>
      <c r="AK94" s="61">
        <f t="shared" si="29"/>
        <v>0</v>
      </c>
      <c r="AL94" s="61">
        <f t="shared" si="29"/>
        <v>0</v>
      </c>
      <c r="AM94" s="61">
        <f t="shared" si="29"/>
        <v>0</v>
      </c>
      <c r="AN94" s="61">
        <f t="shared" si="29"/>
        <v>0</v>
      </c>
      <c r="AO94" s="61">
        <f t="shared" si="29"/>
        <v>0</v>
      </c>
      <c r="AP94" s="61">
        <f t="shared" si="29"/>
        <v>0</v>
      </c>
      <c r="AQ94" s="61">
        <f t="shared" si="29"/>
        <v>0</v>
      </c>
      <c r="AR94" s="61">
        <f t="shared" si="29"/>
        <v>0</v>
      </c>
      <c r="AS94" s="61">
        <f t="shared" si="29"/>
        <v>0</v>
      </c>
    </row>
    <row r="95" spans="1:45" x14ac:dyDescent="0.25">
      <c r="A95" s="4"/>
      <c r="B95" s="4"/>
      <c r="C95" s="4"/>
      <c r="D95" s="6"/>
      <c r="E95" s="6">
        <f t="shared" si="20"/>
        <v>0</v>
      </c>
      <c r="F95" s="6">
        <f t="shared" si="20"/>
        <v>0</v>
      </c>
      <c r="G95" s="6">
        <f t="shared" si="20"/>
        <v>0</v>
      </c>
      <c r="H95" s="6">
        <f t="shared" si="20"/>
        <v>0</v>
      </c>
      <c r="I95" s="6">
        <f t="shared" si="20"/>
        <v>0</v>
      </c>
      <c r="J95" s="6">
        <f t="shared" si="20"/>
        <v>0</v>
      </c>
      <c r="K95" s="6">
        <f t="shared" si="20"/>
        <v>0</v>
      </c>
      <c r="L95" s="6">
        <f t="shared" si="20"/>
        <v>0</v>
      </c>
      <c r="M95" s="6">
        <f t="shared" si="20"/>
        <v>0</v>
      </c>
      <c r="N95" s="6">
        <f t="shared" si="20"/>
        <v>0</v>
      </c>
      <c r="O95" s="6">
        <f t="shared" si="20"/>
        <v>0</v>
      </c>
      <c r="P95" s="6">
        <f t="shared" si="20"/>
        <v>0</v>
      </c>
      <c r="Q95" s="6">
        <f t="shared" si="20"/>
        <v>0</v>
      </c>
      <c r="R95" s="6">
        <f t="shared" si="20"/>
        <v>0</v>
      </c>
      <c r="S95" s="61">
        <f t="shared" si="20"/>
        <v>0</v>
      </c>
      <c r="T95" s="61">
        <f t="shared" si="20"/>
        <v>0</v>
      </c>
      <c r="U95" s="61">
        <f t="shared" si="29"/>
        <v>0</v>
      </c>
      <c r="V95" s="61">
        <f t="shared" si="29"/>
        <v>0</v>
      </c>
      <c r="W95" s="61">
        <f t="shared" si="29"/>
        <v>0</v>
      </c>
      <c r="X95" s="61">
        <f t="shared" si="29"/>
        <v>0</v>
      </c>
      <c r="Y95" s="61">
        <f t="shared" si="29"/>
        <v>0</v>
      </c>
      <c r="Z95" s="61">
        <f t="shared" si="29"/>
        <v>0</v>
      </c>
      <c r="AA95" s="61">
        <f t="shared" si="29"/>
        <v>0</v>
      </c>
      <c r="AB95" s="61">
        <f t="shared" si="29"/>
        <v>0</v>
      </c>
      <c r="AC95" s="61">
        <f t="shared" si="29"/>
        <v>0</v>
      </c>
      <c r="AD95" s="61">
        <f t="shared" si="29"/>
        <v>0</v>
      </c>
      <c r="AE95" s="61">
        <f t="shared" si="29"/>
        <v>0</v>
      </c>
      <c r="AF95" s="61">
        <f t="shared" si="29"/>
        <v>0</v>
      </c>
      <c r="AG95" s="61">
        <f t="shared" si="29"/>
        <v>0</v>
      </c>
      <c r="AH95" s="61">
        <f t="shared" si="29"/>
        <v>0</v>
      </c>
      <c r="AI95" s="61">
        <f t="shared" si="29"/>
        <v>0</v>
      </c>
      <c r="AJ95" s="61">
        <f t="shared" si="29"/>
        <v>0</v>
      </c>
      <c r="AK95" s="61">
        <f t="shared" si="29"/>
        <v>0</v>
      </c>
      <c r="AL95" s="61">
        <f t="shared" si="29"/>
        <v>0</v>
      </c>
      <c r="AM95" s="61">
        <f t="shared" si="29"/>
        <v>0</v>
      </c>
      <c r="AN95" s="61">
        <f t="shared" si="29"/>
        <v>0</v>
      </c>
      <c r="AO95" s="61">
        <f t="shared" si="29"/>
        <v>0</v>
      </c>
      <c r="AP95" s="61">
        <f t="shared" si="29"/>
        <v>0</v>
      </c>
      <c r="AQ95" s="61">
        <f t="shared" si="29"/>
        <v>0</v>
      </c>
      <c r="AR95" s="61">
        <f t="shared" si="29"/>
        <v>0</v>
      </c>
      <c r="AS95" s="61">
        <f t="shared" si="29"/>
        <v>0</v>
      </c>
    </row>
    <row r="96" spans="1:45" x14ac:dyDescent="0.25">
      <c r="A96" s="4"/>
      <c r="B96" s="4"/>
      <c r="C96" s="4"/>
      <c r="D96" s="6"/>
      <c r="E96" s="6">
        <f t="shared" si="20"/>
        <v>0</v>
      </c>
      <c r="F96" s="6">
        <f t="shared" si="20"/>
        <v>0</v>
      </c>
      <c r="G96" s="6">
        <f t="shared" si="20"/>
        <v>0</v>
      </c>
      <c r="H96" s="6">
        <f t="shared" si="20"/>
        <v>0</v>
      </c>
      <c r="I96" s="6">
        <f t="shared" si="20"/>
        <v>0</v>
      </c>
      <c r="J96" s="6">
        <f t="shared" si="20"/>
        <v>0</v>
      </c>
      <c r="K96" s="6">
        <f t="shared" si="20"/>
        <v>0</v>
      </c>
      <c r="L96" s="6">
        <f t="shared" si="20"/>
        <v>0</v>
      </c>
      <c r="M96" s="6">
        <f t="shared" si="20"/>
        <v>0</v>
      </c>
      <c r="N96" s="6">
        <f t="shared" si="20"/>
        <v>0</v>
      </c>
      <c r="O96" s="6">
        <f t="shared" si="20"/>
        <v>0</v>
      </c>
      <c r="P96" s="6">
        <f t="shared" si="20"/>
        <v>0</v>
      </c>
      <c r="Q96" s="6">
        <f t="shared" si="20"/>
        <v>0</v>
      </c>
      <c r="R96" s="6">
        <f t="shared" si="20"/>
        <v>0</v>
      </c>
      <c r="S96" s="61">
        <f t="shared" si="20"/>
        <v>0</v>
      </c>
      <c r="T96" s="61">
        <f t="shared" si="20"/>
        <v>0</v>
      </c>
      <c r="U96" s="61">
        <f t="shared" si="29"/>
        <v>0</v>
      </c>
      <c r="V96" s="61">
        <f t="shared" si="29"/>
        <v>0</v>
      </c>
      <c r="W96" s="61">
        <f t="shared" si="29"/>
        <v>0</v>
      </c>
      <c r="X96" s="61">
        <f t="shared" si="29"/>
        <v>0</v>
      </c>
      <c r="Y96" s="61">
        <f t="shared" si="29"/>
        <v>0</v>
      </c>
      <c r="Z96" s="61">
        <f t="shared" si="29"/>
        <v>0</v>
      </c>
      <c r="AA96" s="61">
        <f t="shared" si="29"/>
        <v>0</v>
      </c>
      <c r="AB96" s="61">
        <f t="shared" si="29"/>
        <v>0</v>
      </c>
      <c r="AC96" s="61">
        <f t="shared" si="29"/>
        <v>0</v>
      </c>
      <c r="AD96" s="61">
        <f t="shared" si="29"/>
        <v>0</v>
      </c>
      <c r="AE96" s="61">
        <f t="shared" si="29"/>
        <v>0</v>
      </c>
      <c r="AF96" s="61">
        <f t="shared" si="29"/>
        <v>0</v>
      </c>
      <c r="AG96" s="61">
        <f t="shared" si="29"/>
        <v>0</v>
      </c>
      <c r="AH96" s="61">
        <f t="shared" si="29"/>
        <v>0</v>
      </c>
      <c r="AI96" s="61">
        <f t="shared" si="29"/>
        <v>0</v>
      </c>
      <c r="AJ96" s="61">
        <f t="shared" si="29"/>
        <v>0</v>
      </c>
      <c r="AK96" s="61">
        <f t="shared" si="29"/>
        <v>0</v>
      </c>
      <c r="AL96" s="61">
        <f t="shared" si="29"/>
        <v>0</v>
      </c>
      <c r="AM96" s="61">
        <f t="shared" si="29"/>
        <v>0</v>
      </c>
      <c r="AN96" s="61">
        <f t="shared" si="29"/>
        <v>0</v>
      </c>
      <c r="AO96" s="61">
        <f t="shared" si="29"/>
        <v>0</v>
      </c>
      <c r="AP96" s="61">
        <f t="shared" si="29"/>
        <v>0</v>
      </c>
      <c r="AQ96" s="61">
        <f t="shared" si="29"/>
        <v>0</v>
      </c>
      <c r="AR96" s="61">
        <f t="shared" si="29"/>
        <v>0</v>
      </c>
      <c r="AS96" s="61">
        <f t="shared" si="29"/>
        <v>0</v>
      </c>
    </row>
    <row r="97" spans="1:45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4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</row>
    <row r="98" spans="1:45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4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1:45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4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spans="1:4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4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spans="1:4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4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spans="1:4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4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spans="1:4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4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</row>
    <row r="104" spans="1:4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4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spans="1:45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  <c r="R105" s="4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1:45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  <c r="R106" s="4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spans="1:45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  <c r="R107" s="4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spans="1:45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  <c r="R108" s="4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spans="1:45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4"/>
      <c r="R109" s="4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1:45" x14ac:dyDescent="0.25">
      <c r="E110" s="7">
        <f t="shared" ref="E110:AS110" si="30">SUM(E80:E109)</f>
        <v>0</v>
      </c>
      <c r="F110" s="7">
        <f t="shared" si="30"/>
        <v>71772</v>
      </c>
      <c r="G110" s="7">
        <f t="shared" si="30"/>
        <v>143544</v>
      </c>
      <c r="H110" s="7">
        <f t="shared" si="30"/>
        <v>71772</v>
      </c>
      <c r="I110" s="7">
        <f t="shared" si="30"/>
        <v>143544</v>
      </c>
      <c r="J110" s="7">
        <f t="shared" si="30"/>
        <v>143544</v>
      </c>
      <c r="K110" s="7">
        <f t="shared" si="30"/>
        <v>131408.72</v>
      </c>
      <c r="L110" s="7">
        <f t="shared" si="30"/>
        <v>131148.79999999999</v>
      </c>
      <c r="M110" s="7">
        <f t="shared" si="30"/>
        <v>127790.07999999999</v>
      </c>
      <c r="N110" s="7">
        <f t="shared" si="30"/>
        <v>123811.6</v>
      </c>
      <c r="O110" s="7">
        <f t="shared" si="30"/>
        <v>109977.04</v>
      </c>
      <c r="P110" s="7">
        <f t="shared" si="30"/>
        <v>139925.36000000002</v>
      </c>
      <c r="Q110" s="7">
        <f t="shared" si="30"/>
        <v>153820</v>
      </c>
      <c r="R110" s="7">
        <f t="shared" si="30"/>
        <v>67693.600000000006</v>
      </c>
      <c r="S110" s="7">
        <f t="shared" si="30"/>
        <v>0</v>
      </c>
      <c r="T110" s="7">
        <f t="shared" si="30"/>
        <v>47101.760000000002</v>
      </c>
      <c r="U110" s="7">
        <f t="shared" si="30"/>
        <v>47101.760000000002</v>
      </c>
      <c r="V110" s="7">
        <f t="shared" si="30"/>
        <v>49580.800000000003</v>
      </c>
      <c r="W110" s="7">
        <f t="shared" si="30"/>
        <v>47101.760000000002</v>
      </c>
      <c r="X110" s="7">
        <f t="shared" si="30"/>
        <v>49580.800000000003</v>
      </c>
      <c r="Y110" s="7">
        <f t="shared" si="30"/>
        <v>52059.839999999997</v>
      </c>
      <c r="Z110" s="7">
        <f t="shared" si="30"/>
        <v>54538.879999999997</v>
      </c>
      <c r="AA110" s="7">
        <f t="shared" si="30"/>
        <v>44622.720000000001</v>
      </c>
      <c r="AB110" s="7">
        <f t="shared" si="30"/>
        <v>54538.879999999997</v>
      </c>
      <c r="AC110" s="7">
        <f t="shared" si="30"/>
        <v>52059.839999999997</v>
      </c>
      <c r="AD110" s="7">
        <f t="shared" si="30"/>
        <v>42143.68</v>
      </c>
      <c r="AE110" s="7">
        <f t="shared" si="30"/>
        <v>49580.800000000003</v>
      </c>
      <c r="AF110" s="7">
        <f t="shared" si="30"/>
        <v>47101.760000000002</v>
      </c>
      <c r="AG110" s="7">
        <f t="shared" si="30"/>
        <v>47101.760000000002</v>
      </c>
      <c r="AH110" s="7">
        <f t="shared" si="30"/>
        <v>49580.800000000003</v>
      </c>
      <c r="AI110" s="7">
        <f t="shared" si="30"/>
        <v>47101.760000000002</v>
      </c>
      <c r="AJ110" s="7">
        <f t="shared" si="30"/>
        <v>49580.800000000003</v>
      </c>
      <c r="AK110" s="7">
        <f t="shared" si="30"/>
        <v>52059.839999999997</v>
      </c>
      <c r="AL110" s="7">
        <f t="shared" si="30"/>
        <v>54538.879999999997</v>
      </c>
      <c r="AM110" s="7">
        <f t="shared" si="30"/>
        <v>44622.720000000001</v>
      </c>
      <c r="AN110" s="7">
        <f t="shared" si="30"/>
        <v>54538.879999999997</v>
      </c>
      <c r="AO110" s="7">
        <f t="shared" si="30"/>
        <v>52059.839999999997</v>
      </c>
      <c r="AP110" s="7">
        <f t="shared" si="30"/>
        <v>42143.68</v>
      </c>
      <c r="AQ110" s="7">
        <f t="shared" si="30"/>
        <v>49580.800000000003</v>
      </c>
      <c r="AR110" s="7">
        <f t="shared" si="30"/>
        <v>47101.760000000002</v>
      </c>
      <c r="AS110" s="7">
        <f t="shared" si="30"/>
        <v>47101.760000000002</v>
      </c>
    </row>
    <row r="111" spans="1:45" x14ac:dyDescent="0.25">
      <c r="C111" s="25"/>
      <c r="D111" s="25"/>
    </row>
    <row r="112" spans="1:45" x14ac:dyDescent="0.25">
      <c r="A112" s="31" t="s">
        <v>145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25">
      <c r="A113" s="9"/>
      <c r="B113" s="9"/>
      <c r="C113" s="9"/>
      <c r="D113" s="9"/>
      <c r="E113" s="625">
        <v>2025</v>
      </c>
      <c r="F113" s="626"/>
      <c r="G113" s="626"/>
      <c r="H113" s="626"/>
      <c r="I113" s="626"/>
      <c r="J113" s="623">
        <v>2026</v>
      </c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>
        <v>2027</v>
      </c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>
        <v>2028</v>
      </c>
      <c r="AI113" s="623"/>
      <c r="AJ113" s="623"/>
      <c r="AK113" s="623"/>
      <c r="AL113" s="623"/>
      <c r="AM113" s="623"/>
      <c r="AN113" s="623"/>
      <c r="AO113" s="623"/>
      <c r="AP113" s="623"/>
      <c r="AQ113" s="623"/>
      <c r="AR113" s="623"/>
      <c r="AS113" s="623"/>
    </row>
    <row r="114" spans="1:45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11">
        <v>9</v>
      </c>
      <c r="S114" s="14">
        <v>10</v>
      </c>
      <c r="T114" s="14">
        <v>11</v>
      </c>
      <c r="U114" s="468">
        <v>12</v>
      </c>
      <c r="V114" s="14">
        <v>1</v>
      </c>
      <c r="W114" s="14">
        <v>2</v>
      </c>
      <c r="X114" s="14">
        <v>3</v>
      </c>
      <c r="Y114" s="14">
        <v>4</v>
      </c>
      <c r="Z114" s="14">
        <v>5</v>
      </c>
      <c r="AA114" s="14">
        <v>6</v>
      </c>
      <c r="AB114" s="14">
        <v>7</v>
      </c>
      <c r="AC114" s="14">
        <v>8</v>
      </c>
      <c r="AD114" s="14">
        <v>9</v>
      </c>
      <c r="AE114" s="14">
        <v>10</v>
      </c>
      <c r="AF114" s="14">
        <v>11</v>
      </c>
      <c r="AG114" s="14">
        <v>12</v>
      </c>
      <c r="AH114" s="14">
        <v>1</v>
      </c>
      <c r="AI114" s="14">
        <v>2</v>
      </c>
      <c r="AJ114" s="14">
        <v>3</v>
      </c>
      <c r="AK114" s="14">
        <v>4</v>
      </c>
      <c r="AL114" s="14">
        <v>5</v>
      </c>
      <c r="AM114" s="14">
        <v>6</v>
      </c>
      <c r="AN114" s="14">
        <v>7</v>
      </c>
      <c r="AO114" s="14">
        <v>8</v>
      </c>
      <c r="AP114" s="14">
        <v>9</v>
      </c>
      <c r="AQ114" s="14">
        <v>10</v>
      </c>
      <c r="AR114" s="14">
        <v>11</v>
      </c>
      <c r="AS114" s="14">
        <v>12</v>
      </c>
    </row>
    <row r="115" spans="1:45" x14ac:dyDescent="0.25">
      <c r="A115" s="4" t="str">
        <f>A10</f>
        <v>Bulchandani, Kapil</v>
      </c>
      <c r="B115" s="4" t="str">
        <f t="shared" ref="B115:D115" si="31">B10</f>
        <v>TechSur</v>
      </c>
      <c r="C115" s="4" t="str">
        <f t="shared" si="31"/>
        <v>Systems Integration Engineer</v>
      </c>
      <c r="D115" s="4">
        <f t="shared" si="31"/>
        <v>154.94</v>
      </c>
      <c r="E115" s="6">
        <f t="shared" ref="E115:T130" si="32">E45*$D115</f>
        <v>0</v>
      </c>
      <c r="F115" s="6">
        <f t="shared" si="32"/>
        <v>14874.24</v>
      </c>
      <c r="G115" s="6">
        <f>G45*$D115</f>
        <v>14874.24</v>
      </c>
      <c r="H115" s="6">
        <f t="shared" ref="H115:AS123" si="33">H45*$D115</f>
        <v>12395.2</v>
      </c>
      <c r="I115" s="6">
        <f t="shared" si="33"/>
        <v>27269.439999999999</v>
      </c>
      <c r="J115" s="6">
        <f t="shared" si="33"/>
        <v>18360.39</v>
      </c>
      <c r="K115" s="6">
        <f t="shared" si="33"/>
        <v>5887.72</v>
      </c>
      <c r="L115" s="6">
        <f t="shared" si="33"/>
        <v>0</v>
      </c>
      <c r="M115" s="6">
        <f t="shared" si="33"/>
        <v>0</v>
      </c>
      <c r="N115" s="6">
        <f t="shared" si="33"/>
        <v>0</v>
      </c>
      <c r="O115" s="6">
        <f t="shared" si="33"/>
        <v>0</v>
      </c>
      <c r="P115" s="6">
        <f t="shared" si="33"/>
        <v>0</v>
      </c>
      <c r="Q115" s="6">
        <f t="shared" si="33"/>
        <v>0</v>
      </c>
      <c r="R115" s="6">
        <f t="shared" si="33"/>
        <v>0</v>
      </c>
      <c r="S115" s="61">
        <f t="shared" si="33"/>
        <v>0</v>
      </c>
      <c r="T115" s="61">
        <f t="shared" si="33"/>
        <v>0</v>
      </c>
      <c r="U115" s="61">
        <f t="shared" si="33"/>
        <v>0</v>
      </c>
      <c r="V115" s="61">
        <f t="shared" si="33"/>
        <v>0</v>
      </c>
      <c r="W115" s="61">
        <f t="shared" si="33"/>
        <v>0</v>
      </c>
      <c r="X115" s="61">
        <f t="shared" si="33"/>
        <v>0</v>
      </c>
      <c r="Y115" s="61">
        <f t="shared" si="33"/>
        <v>0</v>
      </c>
      <c r="Z115" s="61">
        <f t="shared" si="33"/>
        <v>0</v>
      </c>
      <c r="AA115" s="61">
        <f t="shared" si="33"/>
        <v>0</v>
      </c>
      <c r="AB115" s="61">
        <f t="shared" si="33"/>
        <v>0</v>
      </c>
      <c r="AC115" s="61">
        <f t="shared" si="33"/>
        <v>0</v>
      </c>
      <c r="AD115" s="61">
        <f t="shared" si="33"/>
        <v>0</v>
      </c>
      <c r="AE115" s="61">
        <f t="shared" si="33"/>
        <v>0</v>
      </c>
      <c r="AF115" s="61">
        <f t="shared" si="33"/>
        <v>0</v>
      </c>
      <c r="AG115" s="61">
        <f t="shared" si="33"/>
        <v>0</v>
      </c>
      <c r="AH115" s="61">
        <f t="shared" si="33"/>
        <v>0</v>
      </c>
      <c r="AI115" s="61">
        <f t="shared" si="33"/>
        <v>0</v>
      </c>
      <c r="AJ115" s="61">
        <f t="shared" si="33"/>
        <v>0</v>
      </c>
      <c r="AK115" s="61">
        <f t="shared" si="33"/>
        <v>0</v>
      </c>
      <c r="AL115" s="61">
        <f t="shared" si="33"/>
        <v>0</v>
      </c>
      <c r="AM115" s="61">
        <f t="shared" si="33"/>
        <v>0</v>
      </c>
      <c r="AN115" s="61">
        <f t="shared" si="33"/>
        <v>0</v>
      </c>
      <c r="AO115" s="61">
        <f t="shared" si="33"/>
        <v>0</v>
      </c>
      <c r="AP115" s="61">
        <f t="shared" si="33"/>
        <v>0</v>
      </c>
      <c r="AQ115" s="61">
        <f t="shared" si="33"/>
        <v>0</v>
      </c>
      <c r="AR115" s="61">
        <f t="shared" si="33"/>
        <v>0</v>
      </c>
      <c r="AS115" s="61">
        <f t="shared" si="33"/>
        <v>0</v>
      </c>
    </row>
    <row r="116" spans="1:45" x14ac:dyDescent="0.25">
      <c r="A116" s="4" t="str">
        <f t="shared" ref="A116:D121" si="34">A11</f>
        <v>Gohil, Shailendra</v>
      </c>
      <c r="B116" s="4" t="str">
        <f t="shared" si="34"/>
        <v>TechSur</v>
      </c>
      <c r="C116" s="4" t="str">
        <f t="shared" si="34"/>
        <v>Systems Integration Engineer</v>
      </c>
      <c r="D116" s="4">
        <f t="shared" si="34"/>
        <v>154.94</v>
      </c>
      <c r="E116" s="6">
        <f t="shared" si="32"/>
        <v>0</v>
      </c>
      <c r="F116" s="6">
        <f t="shared" si="32"/>
        <v>14874.24</v>
      </c>
      <c r="G116" s="6">
        <f t="shared" si="32"/>
        <v>14874.24</v>
      </c>
      <c r="H116" s="6">
        <f t="shared" si="32"/>
        <v>3098.8</v>
      </c>
      <c r="I116" s="6">
        <f t="shared" si="32"/>
        <v>21381.72</v>
      </c>
      <c r="J116" s="6">
        <f t="shared" si="32"/>
        <v>17353.28</v>
      </c>
      <c r="K116" s="6">
        <f t="shared" si="32"/>
        <v>20142.2</v>
      </c>
      <c r="L116" s="6">
        <f t="shared" si="32"/>
        <v>9761.2199999999993</v>
      </c>
      <c r="M116" s="6">
        <f t="shared" si="32"/>
        <v>1704.34</v>
      </c>
      <c r="N116" s="6">
        <f t="shared" si="32"/>
        <v>0</v>
      </c>
      <c r="O116" s="6">
        <f t="shared" si="32"/>
        <v>0</v>
      </c>
      <c r="P116" s="6">
        <f t="shared" si="32"/>
        <v>0</v>
      </c>
      <c r="Q116" s="6">
        <f t="shared" si="33"/>
        <v>0</v>
      </c>
      <c r="R116" s="6">
        <f t="shared" si="33"/>
        <v>0</v>
      </c>
      <c r="S116" s="61">
        <f t="shared" si="33"/>
        <v>0</v>
      </c>
      <c r="T116" s="61">
        <f t="shared" si="33"/>
        <v>0</v>
      </c>
      <c r="U116" s="61">
        <f t="shared" si="33"/>
        <v>0</v>
      </c>
      <c r="V116" s="61">
        <f t="shared" si="33"/>
        <v>0</v>
      </c>
      <c r="W116" s="61">
        <f t="shared" si="33"/>
        <v>0</v>
      </c>
      <c r="X116" s="61">
        <f t="shared" si="33"/>
        <v>0</v>
      </c>
      <c r="Y116" s="61">
        <f t="shared" si="33"/>
        <v>0</v>
      </c>
      <c r="Z116" s="61">
        <f t="shared" si="33"/>
        <v>0</v>
      </c>
      <c r="AA116" s="61">
        <f t="shared" si="33"/>
        <v>0</v>
      </c>
      <c r="AB116" s="61">
        <f t="shared" si="33"/>
        <v>0</v>
      </c>
      <c r="AC116" s="61">
        <f t="shared" si="33"/>
        <v>0</v>
      </c>
      <c r="AD116" s="61">
        <f t="shared" si="33"/>
        <v>0</v>
      </c>
      <c r="AE116" s="61">
        <f t="shared" si="33"/>
        <v>0</v>
      </c>
      <c r="AF116" s="61">
        <f t="shared" si="33"/>
        <v>0</v>
      </c>
      <c r="AG116" s="61">
        <f t="shared" si="33"/>
        <v>0</v>
      </c>
      <c r="AH116" s="61">
        <f t="shared" si="33"/>
        <v>0</v>
      </c>
      <c r="AI116" s="61">
        <f t="shared" si="33"/>
        <v>0</v>
      </c>
      <c r="AJ116" s="61">
        <f t="shared" si="33"/>
        <v>0</v>
      </c>
      <c r="AK116" s="61">
        <f t="shared" si="33"/>
        <v>0</v>
      </c>
      <c r="AL116" s="61">
        <f t="shared" si="33"/>
        <v>0</v>
      </c>
      <c r="AM116" s="61">
        <f t="shared" si="33"/>
        <v>0</v>
      </c>
      <c r="AN116" s="61">
        <f t="shared" si="33"/>
        <v>0</v>
      </c>
      <c r="AO116" s="61">
        <f t="shared" si="33"/>
        <v>0</v>
      </c>
      <c r="AP116" s="61">
        <f t="shared" si="33"/>
        <v>0</v>
      </c>
      <c r="AQ116" s="61">
        <f t="shared" si="33"/>
        <v>0</v>
      </c>
      <c r="AR116" s="61">
        <f t="shared" si="33"/>
        <v>0</v>
      </c>
      <c r="AS116" s="61">
        <f t="shared" si="33"/>
        <v>0</v>
      </c>
    </row>
    <row r="117" spans="1:45" x14ac:dyDescent="0.25">
      <c r="A117" s="4" t="str">
        <f t="shared" si="34"/>
        <v>Gupta, Madhur</v>
      </c>
      <c r="B117" s="4" t="str">
        <f t="shared" si="34"/>
        <v>TechSur</v>
      </c>
      <c r="C117" s="4" t="str">
        <f t="shared" si="34"/>
        <v>Business Analyst - Senior</v>
      </c>
      <c r="D117" s="4">
        <f t="shared" si="34"/>
        <v>122.45</v>
      </c>
      <c r="E117" s="6">
        <f t="shared" si="32"/>
        <v>0</v>
      </c>
      <c r="F117" s="6">
        <f t="shared" si="32"/>
        <v>11265.4</v>
      </c>
      <c r="G117" s="6">
        <f t="shared" si="32"/>
        <v>0</v>
      </c>
      <c r="H117" s="6">
        <f t="shared" si="32"/>
        <v>9796</v>
      </c>
      <c r="I117" s="6">
        <f t="shared" si="32"/>
        <v>18122.600000000002</v>
      </c>
      <c r="J117" s="6">
        <f t="shared" si="32"/>
        <v>19592</v>
      </c>
      <c r="K117" s="6">
        <f t="shared" si="32"/>
        <v>18612.400000000001</v>
      </c>
      <c r="L117" s="6">
        <f t="shared" si="32"/>
        <v>21551.200000000001</v>
      </c>
      <c r="M117" s="6">
        <f t="shared" si="32"/>
        <v>21551.200000000001</v>
      </c>
      <c r="N117" s="6">
        <f t="shared" si="32"/>
        <v>19592</v>
      </c>
      <c r="O117" s="6">
        <f t="shared" si="32"/>
        <v>20571.600000000002</v>
      </c>
      <c r="P117" s="6">
        <f t="shared" si="32"/>
        <v>21551.200000000001</v>
      </c>
      <c r="Q117" s="6">
        <f t="shared" si="33"/>
        <v>0</v>
      </c>
      <c r="R117" s="6">
        <f t="shared" si="33"/>
        <v>0</v>
      </c>
      <c r="S117" s="61">
        <f t="shared" si="33"/>
        <v>0</v>
      </c>
      <c r="T117" s="61">
        <f t="shared" si="33"/>
        <v>0</v>
      </c>
      <c r="U117" s="61">
        <f t="shared" si="33"/>
        <v>0</v>
      </c>
      <c r="V117" s="61">
        <f t="shared" si="33"/>
        <v>0</v>
      </c>
      <c r="W117" s="61">
        <f t="shared" si="33"/>
        <v>0</v>
      </c>
      <c r="X117" s="61">
        <f t="shared" si="33"/>
        <v>0</v>
      </c>
      <c r="Y117" s="61">
        <f t="shared" si="33"/>
        <v>0</v>
      </c>
      <c r="Z117" s="61">
        <f t="shared" si="33"/>
        <v>0</v>
      </c>
      <c r="AA117" s="61">
        <f t="shared" si="33"/>
        <v>0</v>
      </c>
      <c r="AB117" s="61">
        <f t="shared" si="33"/>
        <v>0</v>
      </c>
      <c r="AC117" s="61">
        <f t="shared" si="33"/>
        <v>0</v>
      </c>
      <c r="AD117" s="61">
        <f t="shared" si="33"/>
        <v>0</v>
      </c>
      <c r="AE117" s="61">
        <f t="shared" si="33"/>
        <v>0</v>
      </c>
      <c r="AF117" s="61">
        <f t="shared" si="33"/>
        <v>0</v>
      </c>
      <c r="AG117" s="61">
        <f t="shared" si="33"/>
        <v>0</v>
      </c>
      <c r="AH117" s="61">
        <f t="shared" si="33"/>
        <v>0</v>
      </c>
      <c r="AI117" s="61">
        <f t="shared" si="33"/>
        <v>0</v>
      </c>
      <c r="AJ117" s="61">
        <f t="shared" si="33"/>
        <v>0</v>
      </c>
      <c r="AK117" s="61">
        <f t="shared" si="33"/>
        <v>0</v>
      </c>
      <c r="AL117" s="61">
        <f t="shared" si="33"/>
        <v>0</v>
      </c>
      <c r="AM117" s="61">
        <f t="shared" si="33"/>
        <v>0</v>
      </c>
      <c r="AN117" s="61">
        <f t="shared" si="33"/>
        <v>0</v>
      </c>
      <c r="AO117" s="61">
        <f t="shared" si="33"/>
        <v>0</v>
      </c>
      <c r="AP117" s="61">
        <f t="shared" si="33"/>
        <v>0</v>
      </c>
      <c r="AQ117" s="61">
        <f t="shared" si="33"/>
        <v>0</v>
      </c>
      <c r="AR117" s="61">
        <f t="shared" si="33"/>
        <v>0</v>
      </c>
      <c r="AS117" s="61">
        <f t="shared" si="33"/>
        <v>0</v>
      </c>
    </row>
    <row r="118" spans="1:45" x14ac:dyDescent="0.25">
      <c r="A118" s="4" t="str">
        <f t="shared" si="34"/>
        <v>Jain, Harsh</v>
      </c>
      <c r="B118" s="4" t="str">
        <f t="shared" si="34"/>
        <v>JB Management</v>
      </c>
      <c r="C118" s="4" t="str">
        <f t="shared" si="34"/>
        <v>Systems Integration Engineer</v>
      </c>
      <c r="D118" s="4">
        <f t="shared" si="34"/>
        <v>154.94</v>
      </c>
      <c r="E118" s="6">
        <f t="shared" si="32"/>
        <v>0</v>
      </c>
      <c r="F118" s="6">
        <f t="shared" si="32"/>
        <v>14874.24</v>
      </c>
      <c r="G118" s="6">
        <f t="shared" si="32"/>
        <v>14874.24</v>
      </c>
      <c r="H118" s="6">
        <f t="shared" si="32"/>
        <v>12395.2</v>
      </c>
      <c r="I118" s="6">
        <f t="shared" si="32"/>
        <v>27269.439999999999</v>
      </c>
      <c r="J118" s="6">
        <f t="shared" si="32"/>
        <v>24790.400000000001</v>
      </c>
      <c r="K118" s="6">
        <f t="shared" si="32"/>
        <v>23550.880000000001</v>
      </c>
      <c r="L118" s="6">
        <f t="shared" si="32"/>
        <v>26029.919999999998</v>
      </c>
      <c r="M118" s="6">
        <f t="shared" si="32"/>
        <v>27269.439999999999</v>
      </c>
      <c r="N118" s="6">
        <f t="shared" si="32"/>
        <v>24790.400000000001</v>
      </c>
      <c r="O118" s="6">
        <f t="shared" si="32"/>
        <v>26029.919999999998</v>
      </c>
      <c r="P118" s="6">
        <f t="shared" si="32"/>
        <v>19832.32</v>
      </c>
      <c r="Q118" s="6">
        <f t="shared" si="33"/>
        <v>0</v>
      </c>
      <c r="R118" s="6">
        <f t="shared" si="33"/>
        <v>0</v>
      </c>
      <c r="S118" s="61">
        <f t="shared" si="33"/>
        <v>0</v>
      </c>
      <c r="T118" s="61">
        <f t="shared" si="33"/>
        <v>0</v>
      </c>
      <c r="U118" s="61">
        <f t="shared" si="33"/>
        <v>0</v>
      </c>
      <c r="V118" s="61">
        <f t="shared" si="33"/>
        <v>0</v>
      </c>
      <c r="W118" s="61">
        <f t="shared" si="33"/>
        <v>0</v>
      </c>
      <c r="X118" s="61">
        <f t="shared" si="33"/>
        <v>0</v>
      </c>
      <c r="Y118" s="61">
        <f t="shared" si="33"/>
        <v>0</v>
      </c>
      <c r="Z118" s="61">
        <f t="shared" si="33"/>
        <v>0</v>
      </c>
      <c r="AA118" s="61">
        <f t="shared" si="33"/>
        <v>0</v>
      </c>
      <c r="AB118" s="61">
        <f t="shared" si="33"/>
        <v>0</v>
      </c>
      <c r="AC118" s="61">
        <f t="shared" si="33"/>
        <v>0</v>
      </c>
      <c r="AD118" s="61">
        <f t="shared" si="33"/>
        <v>0</v>
      </c>
      <c r="AE118" s="61">
        <f t="shared" si="33"/>
        <v>0</v>
      </c>
      <c r="AF118" s="61">
        <f t="shared" si="33"/>
        <v>0</v>
      </c>
      <c r="AG118" s="61">
        <f t="shared" si="33"/>
        <v>0</v>
      </c>
      <c r="AH118" s="61">
        <f t="shared" si="33"/>
        <v>0</v>
      </c>
      <c r="AI118" s="61">
        <f t="shared" si="33"/>
        <v>0</v>
      </c>
      <c r="AJ118" s="61">
        <f t="shared" si="33"/>
        <v>0</v>
      </c>
      <c r="AK118" s="61">
        <f t="shared" si="33"/>
        <v>0</v>
      </c>
      <c r="AL118" s="61">
        <f t="shared" si="33"/>
        <v>0</v>
      </c>
      <c r="AM118" s="61">
        <f t="shared" si="33"/>
        <v>0</v>
      </c>
      <c r="AN118" s="61">
        <f t="shared" si="33"/>
        <v>0</v>
      </c>
      <c r="AO118" s="61">
        <f t="shared" si="33"/>
        <v>0</v>
      </c>
      <c r="AP118" s="61">
        <f t="shared" si="33"/>
        <v>0</v>
      </c>
      <c r="AQ118" s="61">
        <f t="shared" si="33"/>
        <v>0</v>
      </c>
      <c r="AR118" s="61">
        <f t="shared" si="33"/>
        <v>0</v>
      </c>
      <c r="AS118" s="61">
        <f t="shared" si="33"/>
        <v>0</v>
      </c>
    </row>
    <row r="119" spans="1:45" x14ac:dyDescent="0.25">
      <c r="A119" s="4" t="str">
        <f t="shared" si="34"/>
        <v>Kumar, Manoj</v>
      </c>
      <c r="B119" s="4" t="str">
        <f t="shared" si="34"/>
        <v>JB Management</v>
      </c>
      <c r="C119" s="4" t="str">
        <f t="shared" si="34"/>
        <v>Systems Integration Engineer</v>
      </c>
      <c r="D119" s="4">
        <f t="shared" si="34"/>
        <v>154.94</v>
      </c>
      <c r="E119" s="6">
        <f t="shared" si="32"/>
        <v>0</v>
      </c>
      <c r="F119" s="6">
        <f t="shared" si="32"/>
        <v>14874.24</v>
      </c>
      <c r="G119" s="6">
        <f t="shared" si="32"/>
        <v>14874.24</v>
      </c>
      <c r="H119" s="6">
        <f t="shared" si="32"/>
        <v>12395.2</v>
      </c>
      <c r="I119" s="6">
        <f t="shared" si="32"/>
        <v>27269.439999999999</v>
      </c>
      <c r="J119" s="6">
        <f t="shared" si="32"/>
        <v>24790.400000000001</v>
      </c>
      <c r="K119" s="6">
        <f t="shared" si="32"/>
        <v>21071.84</v>
      </c>
      <c r="L119" s="6">
        <f t="shared" si="32"/>
        <v>0</v>
      </c>
      <c r="M119" s="6">
        <f t="shared" si="32"/>
        <v>0</v>
      </c>
      <c r="N119" s="6">
        <f t="shared" si="32"/>
        <v>0</v>
      </c>
      <c r="O119" s="6">
        <f t="shared" si="32"/>
        <v>0</v>
      </c>
      <c r="P119" s="6">
        <f t="shared" si="32"/>
        <v>0</v>
      </c>
      <c r="Q119" s="6">
        <f t="shared" si="33"/>
        <v>0</v>
      </c>
      <c r="R119" s="6">
        <f t="shared" si="33"/>
        <v>0</v>
      </c>
      <c r="S119" s="61">
        <f t="shared" si="33"/>
        <v>0</v>
      </c>
      <c r="T119" s="61">
        <f t="shared" si="33"/>
        <v>0</v>
      </c>
      <c r="U119" s="61">
        <f t="shared" si="33"/>
        <v>0</v>
      </c>
      <c r="V119" s="61">
        <f t="shared" si="33"/>
        <v>0</v>
      </c>
      <c r="W119" s="61">
        <f t="shared" si="33"/>
        <v>0</v>
      </c>
      <c r="X119" s="61">
        <f t="shared" si="33"/>
        <v>0</v>
      </c>
      <c r="Y119" s="61">
        <f t="shared" si="33"/>
        <v>0</v>
      </c>
      <c r="Z119" s="61">
        <f t="shared" si="33"/>
        <v>0</v>
      </c>
      <c r="AA119" s="61">
        <f t="shared" si="33"/>
        <v>0</v>
      </c>
      <c r="AB119" s="61">
        <f t="shared" si="33"/>
        <v>0</v>
      </c>
      <c r="AC119" s="61">
        <f t="shared" si="33"/>
        <v>0</v>
      </c>
      <c r="AD119" s="61">
        <f t="shared" si="33"/>
        <v>0</v>
      </c>
      <c r="AE119" s="61">
        <f t="shared" si="33"/>
        <v>0</v>
      </c>
      <c r="AF119" s="61">
        <f t="shared" si="33"/>
        <v>0</v>
      </c>
      <c r="AG119" s="61">
        <f t="shared" si="33"/>
        <v>0</v>
      </c>
      <c r="AH119" s="61">
        <f t="shared" si="33"/>
        <v>0</v>
      </c>
      <c r="AI119" s="61">
        <f t="shared" si="33"/>
        <v>0</v>
      </c>
      <c r="AJ119" s="61">
        <f t="shared" si="33"/>
        <v>0</v>
      </c>
      <c r="AK119" s="61">
        <f t="shared" si="33"/>
        <v>0</v>
      </c>
      <c r="AL119" s="61">
        <f t="shared" si="33"/>
        <v>0</v>
      </c>
      <c r="AM119" s="61">
        <f t="shared" si="33"/>
        <v>0</v>
      </c>
      <c r="AN119" s="61">
        <f t="shared" si="33"/>
        <v>0</v>
      </c>
      <c r="AO119" s="61">
        <f t="shared" si="33"/>
        <v>0</v>
      </c>
      <c r="AP119" s="61">
        <f t="shared" si="33"/>
        <v>0</v>
      </c>
      <c r="AQ119" s="61">
        <f t="shared" si="33"/>
        <v>0</v>
      </c>
      <c r="AR119" s="61">
        <f t="shared" si="33"/>
        <v>0</v>
      </c>
      <c r="AS119" s="61">
        <f t="shared" si="33"/>
        <v>0</v>
      </c>
    </row>
    <row r="120" spans="1:45" x14ac:dyDescent="0.25">
      <c r="A120" s="4" t="str">
        <f t="shared" si="34"/>
        <v>Sivaprakasam, Vijay</v>
      </c>
      <c r="B120" s="4" t="str">
        <f t="shared" si="34"/>
        <v>TechSur</v>
      </c>
      <c r="C120" s="4" t="str">
        <f t="shared" si="34"/>
        <v>Systems Integration Engineer</v>
      </c>
      <c r="D120" s="4">
        <f t="shared" si="34"/>
        <v>154.94</v>
      </c>
      <c r="E120" s="6">
        <f t="shared" si="32"/>
        <v>0</v>
      </c>
      <c r="F120" s="6">
        <f t="shared" si="32"/>
        <v>14874.24</v>
      </c>
      <c r="G120" s="6">
        <f t="shared" si="32"/>
        <v>14874.24</v>
      </c>
      <c r="H120" s="6">
        <f t="shared" si="32"/>
        <v>4958.08</v>
      </c>
      <c r="I120" s="6">
        <f t="shared" si="32"/>
        <v>27269.439999999999</v>
      </c>
      <c r="J120" s="6">
        <f t="shared" si="32"/>
        <v>24790.400000000001</v>
      </c>
      <c r="K120" s="6">
        <f t="shared" si="32"/>
        <v>17353.28</v>
      </c>
      <c r="L120" s="6">
        <f t="shared" si="32"/>
        <v>27269.439999999999</v>
      </c>
      <c r="M120" s="6">
        <f t="shared" si="32"/>
        <v>27269.439999999999</v>
      </c>
      <c r="N120" s="6">
        <f t="shared" si="32"/>
        <v>24790.400000000001</v>
      </c>
      <c r="O120" s="6">
        <f t="shared" si="32"/>
        <v>26029.919999999998</v>
      </c>
      <c r="P120" s="6">
        <f t="shared" si="32"/>
        <v>27269.439999999999</v>
      </c>
      <c r="Q120" s="6">
        <f t="shared" si="33"/>
        <v>0</v>
      </c>
      <c r="R120" s="6">
        <f t="shared" si="33"/>
        <v>0</v>
      </c>
      <c r="S120" s="61">
        <f t="shared" si="33"/>
        <v>0</v>
      </c>
      <c r="T120" s="61">
        <f t="shared" si="33"/>
        <v>0</v>
      </c>
      <c r="U120" s="61">
        <f t="shared" si="33"/>
        <v>0</v>
      </c>
      <c r="V120" s="61">
        <f t="shared" si="33"/>
        <v>0</v>
      </c>
      <c r="W120" s="61">
        <f t="shared" si="33"/>
        <v>0</v>
      </c>
      <c r="X120" s="61">
        <f t="shared" si="33"/>
        <v>0</v>
      </c>
      <c r="Y120" s="61">
        <f t="shared" si="33"/>
        <v>0</v>
      </c>
      <c r="Z120" s="61">
        <f t="shared" si="33"/>
        <v>0</v>
      </c>
      <c r="AA120" s="61">
        <f t="shared" si="33"/>
        <v>0</v>
      </c>
      <c r="AB120" s="61">
        <f t="shared" si="33"/>
        <v>0</v>
      </c>
      <c r="AC120" s="61">
        <f t="shared" si="33"/>
        <v>0</v>
      </c>
      <c r="AD120" s="61">
        <f t="shared" si="33"/>
        <v>0</v>
      </c>
      <c r="AE120" s="61">
        <f t="shared" si="33"/>
        <v>0</v>
      </c>
      <c r="AF120" s="61">
        <f t="shared" si="33"/>
        <v>0</v>
      </c>
      <c r="AG120" s="61">
        <f t="shared" si="33"/>
        <v>0</v>
      </c>
      <c r="AH120" s="61">
        <f t="shared" si="33"/>
        <v>0</v>
      </c>
      <c r="AI120" s="61">
        <f t="shared" si="33"/>
        <v>0</v>
      </c>
      <c r="AJ120" s="61">
        <f t="shared" si="33"/>
        <v>0</v>
      </c>
      <c r="AK120" s="61">
        <f t="shared" si="33"/>
        <v>0</v>
      </c>
      <c r="AL120" s="61">
        <f t="shared" si="33"/>
        <v>0</v>
      </c>
      <c r="AM120" s="61">
        <f t="shared" si="33"/>
        <v>0</v>
      </c>
      <c r="AN120" s="61">
        <f t="shared" si="33"/>
        <v>0</v>
      </c>
      <c r="AO120" s="61">
        <f t="shared" si="33"/>
        <v>0</v>
      </c>
      <c r="AP120" s="61">
        <f t="shared" si="33"/>
        <v>0</v>
      </c>
      <c r="AQ120" s="61">
        <f t="shared" si="33"/>
        <v>0</v>
      </c>
      <c r="AR120" s="61">
        <f t="shared" si="33"/>
        <v>0</v>
      </c>
      <c r="AS120" s="61">
        <f t="shared" si="33"/>
        <v>0</v>
      </c>
    </row>
    <row r="121" spans="1:45" x14ac:dyDescent="0.25">
      <c r="A121" s="4" t="str">
        <f t="shared" si="34"/>
        <v>Molabanti, Mohana</v>
      </c>
      <c r="B121" s="4" t="str">
        <f t="shared" si="34"/>
        <v>TechSur</v>
      </c>
      <c r="C121" s="4" t="str">
        <f t="shared" si="34"/>
        <v>Systems Integration Engineer</v>
      </c>
      <c r="D121" s="4">
        <f t="shared" si="34"/>
        <v>154.94</v>
      </c>
      <c r="E121" s="6">
        <f t="shared" si="32"/>
        <v>0</v>
      </c>
      <c r="F121" s="6">
        <f t="shared" si="32"/>
        <v>0</v>
      </c>
      <c r="G121" s="6">
        <f t="shared" si="32"/>
        <v>0</v>
      </c>
      <c r="H121" s="6">
        <f t="shared" si="32"/>
        <v>0</v>
      </c>
      <c r="I121" s="6">
        <f t="shared" si="32"/>
        <v>0</v>
      </c>
      <c r="J121" s="6">
        <f t="shared" si="32"/>
        <v>0</v>
      </c>
      <c r="K121" s="6">
        <f t="shared" si="32"/>
        <v>2479.04</v>
      </c>
      <c r="L121" s="6">
        <f t="shared" si="32"/>
        <v>27269.439999999999</v>
      </c>
      <c r="M121" s="6">
        <f t="shared" si="32"/>
        <v>27269.439999999999</v>
      </c>
      <c r="N121" s="6">
        <f t="shared" si="32"/>
        <v>24790.400000000001</v>
      </c>
      <c r="O121" s="6">
        <f t="shared" si="32"/>
        <v>26029.919999999998</v>
      </c>
      <c r="P121" s="6">
        <f t="shared" si="32"/>
        <v>26649.68</v>
      </c>
      <c r="Q121" s="6">
        <f t="shared" si="33"/>
        <v>0</v>
      </c>
      <c r="R121" s="6">
        <f t="shared" si="33"/>
        <v>0</v>
      </c>
      <c r="S121" s="61">
        <f t="shared" si="33"/>
        <v>0</v>
      </c>
      <c r="T121" s="61">
        <f t="shared" si="33"/>
        <v>0</v>
      </c>
      <c r="U121" s="61">
        <f t="shared" si="33"/>
        <v>0</v>
      </c>
      <c r="V121" s="61">
        <f t="shared" si="33"/>
        <v>0</v>
      </c>
      <c r="W121" s="61">
        <f t="shared" si="33"/>
        <v>0</v>
      </c>
      <c r="X121" s="61">
        <f t="shared" si="33"/>
        <v>0</v>
      </c>
      <c r="Y121" s="61">
        <f t="shared" si="33"/>
        <v>0</v>
      </c>
      <c r="Z121" s="61">
        <f t="shared" si="33"/>
        <v>0</v>
      </c>
      <c r="AA121" s="61">
        <f t="shared" si="33"/>
        <v>0</v>
      </c>
      <c r="AB121" s="61">
        <f t="shared" si="33"/>
        <v>0</v>
      </c>
      <c r="AC121" s="61">
        <f t="shared" si="33"/>
        <v>0</v>
      </c>
      <c r="AD121" s="61">
        <f t="shared" si="33"/>
        <v>0</v>
      </c>
      <c r="AE121" s="61">
        <f t="shared" si="33"/>
        <v>0</v>
      </c>
      <c r="AF121" s="61">
        <f t="shared" si="33"/>
        <v>0</v>
      </c>
      <c r="AG121" s="61">
        <f t="shared" si="33"/>
        <v>0</v>
      </c>
      <c r="AH121" s="61">
        <f t="shared" si="33"/>
        <v>0</v>
      </c>
      <c r="AI121" s="61">
        <f t="shared" si="33"/>
        <v>0</v>
      </c>
      <c r="AJ121" s="61">
        <f t="shared" si="33"/>
        <v>0</v>
      </c>
      <c r="AK121" s="61">
        <f t="shared" si="33"/>
        <v>0</v>
      </c>
      <c r="AL121" s="61">
        <f t="shared" si="33"/>
        <v>0</v>
      </c>
      <c r="AM121" s="61">
        <f t="shared" si="33"/>
        <v>0</v>
      </c>
      <c r="AN121" s="61">
        <f t="shared" si="33"/>
        <v>0</v>
      </c>
      <c r="AO121" s="61">
        <f t="shared" si="33"/>
        <v>0</v>
      </c>
      <c r="AP121" s="61">
        <f t="shared" si="33"/>
        <v>0</v>
      </c>
      <c r="AQ121" s="61">
        <f t="shared" si="33"/>
        <v>0</v>
      </c>
      <c r="AR121" s="61">
        <f t="shared" si="33"/>
        <v>0</v>
      </c>
      <c r="AS121" s="61">
        <f t="shared" si="33"/>
        <v>0</v>
      </c>
    </row>
    <row r="122" spans="1:45" x14ac:dyDescent="0.25">
      <c r="A122" s="281" t="s">
        <v>241</v>
      </c>
      <c r="B122" s="4" t="s">
        <v>97</v>
      </c>
      <c r="C122" s="4" t="s">
        <v>204</v>
      </c>
      <c r="D122" s="120">
        <v>154.94</v>
      </c>
      <c r="E122" s="6">
        <f t="shared" si="32"/>
        <v>0</v>
      </c>
      <c r="F122" s="6">
        <f t="shared" si="32"/>
        <v>0</v>
      </c>
      <c r="G122" s="6">
        <f t="shared" si="32"/>
        <v>0</v>
      </c>
      <c r="H122" s="6">
        <f t="shared" si="32"/>
        <v>0</v>
      </c>
      <c r="I122" s="6">
        <f t="shared" si="32"/>
        <v>0</v>
      </c>
      <c r="J122" s="6">
        <f t="shared" si="32"/>
        <v>0</v>
      </c>
      <c r="K122" s="6">
        <f t="shared" si="32"/>
        <v>2479.04</v>
      </c>
      <c r="L122" s="6">
        <f t="shared" si="32"/>
        <v>27269.439999999999</v>
      </c>
      <c r="M122" s="6">
        <f t="shared" si="32"/>
        <v>27269.439999999999</v>
      </c>
      <c r="N122" s="6">
        <f t="shared" si="32"/>
        <v>24790.400000000001</v>
      </c>
      <c r="O122" s="6">
        <f t="shared" si="32"/>
        <v>26029.919999999998</v>
      </c>
      <c r="P122" s="6">
        <f t="shared" si="32"/>
        <v>27269.439999999999</v>
      </c>
      <c r="Q122" s="6">
        <f t="shared" si="33"/>
        <v>0</v>
      </c>
      <c r="R122" s="6">
        <f t="shared" si="33"/>
        <v>0</v>
      </c>
      <c r="S122" s="61">
        <f t="shared" si="33"/>
        <v>0</v>
      </c>
      <c r="T122" s="61">
        <f t="shared" si="33"/>
        <v>0</v>
      </c>
      <c r="U122" s="61">
        <f t="shared" si="33"/>
        <v>0</v>
      </c>
      <c r="V122" s="61">
        <f t="shared" si="33"/>
        <v>0</v>
      </c>
      <c r="W122" s="61">
        <f t="shared" si="33"/>
        <v>0</v>
      </c>
      <c r="X122" s="61">
        <f t="shared" si="33"/>
        <v>0</v>
      </c>
      <c r="Y122" s="61">
        <f t="shared" si="33"/>
        <v>0</v>
      </c>
      <c r="Z122" s="61">
        <f t="shared" si="33"/>
        <v>0</v>
      </c>
      <c r="AA122" s="61">
        <f t="shared" si="33"/>
        <v>0</v>
      </c>
      <c r="AB122" s="61">
        <f t="shared" si="33"/>
        <v>0</v>
      </c>
      <c r="AC122" s="61">
        <f t="shared" si="33"/>
        <v>0</v>
      </c>
      <c r="AD122" s="61">
        <f t="shared" si="33"/>
        <v>0</v>
      </c>
      <c r="AE122" s="61">
        <f t="shared" si="33"/>
        <v>0</v>
      </c>
      <c r="AF122" s="61">
        <f t="shared" si="33"/>
        <v>0</v>
      </c>
      <c r="AG122" s="61">
        <f t="shared" si="33"/>
        <v>0</v>
      </c>
      <c r="AH122" s="61">
        <f t="shared" si="33"/>
        <v>0</v>
      </c>
      <c r="AI122" s="61">
        <f t="shared" si="33"/>
        <v>0</v>
      </c>
      <c r="AJ122" s="61">
        <f t="shared" si="33"/>
        <v>0</v>
      </c>
      <c r="AK122" s="61">
        <f t="shared" si="33"/>
        <v>0</v>
      </c>
      <c r="AL122" s="61">
        <f t="shared" si="33"/>
        <v>0</v>
      </c>
      <c r="AM122" s="61">
        <f t="shared" si="33"/>
        <v>0</v>
      </c>
      <c r="AN122" s="61">
        <f t="shared" si="33"/>
        <v>0</v>
      </c>
      <c r="AO122" s="61">
        <f t="shared" si="33"/>
        <v>0</v>
      </c>
      <c r="AP122" s="61">
        <f t="shared" si="33"/>
        <v>0</v>
      </c>
      <c r="AQ122" s="61">
        <f t="shared" si="33"/>
        <v>0</v>
      </c>
      <c r="AR122" s="61">
        <f t="shared" si="33"/>
        <v>0</v>
      </c>
      <c r="AS122" s="61">
        <f t="shared" si="33"/>
        <v>0</v>
      </c>
    </row>
    <row r="123" spans="1:45" x14ac:dyDescent="0.25">
      <c r="A123" s="4" t="str">
        <f>A18</f>
        <v>Devarshi Pathak</v>
      </c>
      <c r="B123" s="4" t="str">
        <f>B18</f>
        <v>TechSur</v>
      </c>
      <c r="C123" s="4" t="str">
        <f>C18</f>
        <v>Systems Integration Engineer</v>
      </c>
      <c r="D123" s="120">
        <f>D18</f>
        <v>154.94</v>
      </c>
      <c r="E123" s="6">
        <f t="shared" si="32"/>
        <v>0</v>
      </c>
      <c r="F123" s="6">
        <f t="shared" si="32"/>
        <v>0</v>
      </c>
      <c r="G123" s="6">
        <f t="shared" si="32"/>
        <v>0</v>
      </c>
      <c r="H123" s="6">
        <f t="shared" si="32"/>
        <v>0</v>
      </c>
      <c r="I123" s="6">
        <f t="shared" si="32"/>
        <v>0</v>
      </c>
      <c r="J123" s="6">
        <f t="shared" si="32"/>
        <v>0</v>
      </c>
      <c r="K123" s="6">
        <f t="shared" si="32"/>
        <v>0</v>
      </c>
      <c r="L123" s="6">
        <f t="shared" si="32"/>
        <v>0</v>
      </c>
      <c r="M123" s="6">
        <f t="shared" si="32"/>
        <v>0</v>
      </c>
      <c r="N123" s="6">
        <f t="shared" si="32"/>
        <v>0</v>
      </c>
      <c r="O123" s="6">
        <f t="shared" si="32"/>
        <v>0</v>
      </c>
      <c r="P123" s="6">
        <f t="shared" si="32"/>
        <v>0</v>
      </c>
      <c r="Q123" s="6">
        <f t="shared" si="33"/>
        <v>0</v>
      </c>
      <c r="R123" s="6">
        <f t="shared" si="33"/>
        <v>0</v>
      </c>
      <c r="S123" s="61">
        <f t="shared" si="33"/>
        <v>0</v>
      </c>
      <c r="T123" s="61">
        <f t="shared" si="33"/>
        <v>0</v>
      </c>
      <c r="U123" s="61">
        <f t="shared" si="33"/>
        <v>0</v>
      </c>
      <c r="V123" s="61">
        <f t="shared" si="33"/>
        <v>0</v>
      </c>
      <c r="W123" s="61">
        <f t="shared" si="33"/>
        <v>0</v>
      </c>
      <c r="X123" s="61">
        <f t="shared" si="33"/>
        <v>0</v>
      </c>
      <c r="Y123" s="61">
        <f t="shared" si="33"/>
        <v>0</v>
      </c>
      <c r="Z123" s="61">
        <f t="shared" si="33"/>
        <v>0</v>
      </c>
      <c r="AA123" s="61">
        <f t="shared" si="33"/>
        <v>0</v>
      </c>
      <c r="AB123" s="61">
        <f t="shared" si="33"/>
        <v>0</v>
      </c>
      <c r="AC123" s="61">
        <f t="shared" si="33"/>
        <v>0</v>
      </c>
      <c r="AD123" s="61">
        <f t="shared" si="33"/>
        <v>0</v>
      </c>
      <c r="AE123" s="61">
        <f t="shared" ref="AE123:AS123" si="35">AE53*$D123</f>
        <v>0</v>
      </c>
      <c r="AF123" s="61">
        <f t="shared" si="35"/>
        <v>0</v>
      </c>
      <c r="AG123" s="61">
        <f t="shared" si="35"/>
        <v>0</v>
      </c>
      <c r="AH123" s="61">
        <f t="shared" si="35"/>
        <v>0</v>
      </c>
      <c r="AI123" s="61">
        <f t="shared" si="35"/>
        <v>0</v>
      </c>
      <c r="AJ123" s="61">
        <f t="shared" si="35"/>
        <v>0</v>
      </c>
      <c r="AK123" s="61">
        <f t="shared" si="35"/>
        <v>0</v>
      </c>
      <c r="AL123" s="61">
        <f t="shared" si="35"/>
        <v>0</v>
      </c>
      <c r="AM123" s="61">
        <f t="shared" si="35"/>
        <v>0</v>
      </c>
      <c r="AN123" s="61">
        <f t="shared" si="35"/>
        <v>0</v>
      </c>
      <c r="AO123" s="61">
        <f t="shared" si="35"/>
        <v>0</v>
      </c>
      <c r="AP123" s="61">
        <f t="shared" si="35"/>
        <v>0</v>
      </c>
      <c r="AQ123" s="61">
        <f t="shared" si="35"/>
        <v>0</v>
      </c>
      <c r="AR123" s="61">
        <f t="shared" si="35"/>
        <v>0</v>
      </c>
      <c r="AS123" s="61">
        <f t="shared" si="35"/>
        <v>0</v>
      </c>
    </row>
    <row r="124" spans="1:45" x14ac:dyDescent="0.25">
      <c r="A124" s="4"/>
      <c r="B124" s="4"/>
      <c r="C124" s="4"/>
      <c r="D124" s="120"/>
      <c r="E124" s="6">
        <f t="shared" si="32"/>
        <v>0</v>
      </c>
      <c r="F124" s="6">
        <f t="shared" si="32"/>
        <v>0</v>
      </c>
      <c r="G124" s="6">
        <f t="shared" si="32"/>
        <v>0</v>
      </c>
      <c r="H124" s="6">
        <f t="shared" si="32"/>
        <v>0</v>
      </c>
      <c r="I124" s="6">
        <f t="shared" si="32"/>
        <v>0</v>
      </c>
      <c r="J124" s="6">
        <f t="shared" si="32"/>
        <v>0</v>
      </c>
      <c r="K124" s="6">
        <f t="shared" si="32"/>
        <v>0</v>
      </c>
      <c r="L124" s="6">
        <f t="shared" si="32"/>
        <v>0</v>
      </c>
      <c r="M124" s="6">
        <f t="shared" si="32"/>
        <v>0</v>
      </c>
      <c r="N124" s="6">
        <f t="shared" si="32"/>
        <v>0</v>
      </c>
      <c r="O124" s="6">
        <f t="shared" si="32"/>
        <v>0</v>
      </c>
      <c r="P124" s="6">
        <f t="shared" si="32"/>
        <v>0</v>
      </c>
      <c r="Q124" s="6">
        <f t="shared" si="32"/>
        <v>0</v>
      </c>
      <c r="R124" s="6">
        <f t="shared" si="32"/>
        <v>0</v>
      </c>
      <c r="S124" s="61">
        <f t="shared" si="32"/>
        <v>0</v>
      </c>
      <c r="T124" s="61">
        <f t="shared" si="32"/>
        <v>0</v>
      </c>
      <c r="U124" s="61">
        <f t="shared" ref="U124:AS130" si="36">U54*$D124</f>
        <v>0</v>
      </c>
      <c r="V124" s="61">
        <f t="shared" si="36"/>
        <v>0</v>
      </c>
      <c r="W124" s="61">
        <f t="shared" si="36"/>
        <v>0</v>
      </c>
      <c r="X124" s="61">
        <f t="shared" si="36"/>
        <v>0</v>
      </c>
      <c r="Y124" s="61">
        <f t="shared" si="36"/>
        <v>0</v>
      </c>
      <c r="Z124" s="61">
        <f t="shared" si="36"/>
        <v>0</v>
      </c>
      <c r="AA124" s="61">
        <f t="shared" si="36"/>
        <v>0</v>
      </c>
      <c r="AB124" s="61">
        <f t="shared" si="36"/>
        <v>0</v>
      </c>
      <c r="AC124" s="61">
        <f t="shared" si="36"/>
        <v>0</v>
      </c>
      <c r="AD124" s="61">
        <f t="shared" si="36"/>
        <v>0</v>
      </c>
      <c r="AE124" s="61">
        <f t="shared" si="36"/>
        <v>0</v>
      </c>
      <c r="AF124" s="61">
        <f t="shared" si="36"/>
        <v>0</v>
      </c>
      <c r="AG124" s="61">
        <f t="shared" si="36"/>
        <v>0</v>
      </c>
      <c r="AH124" s="61">
        <f t="shared" si="36"/>
        <v>0</v>
      </c>
      <c r="AI124" s="61">
        <f t="shared" si="36"/>
        <v>0</v>
      </c>
      <c r="AJ124" s="61">
        <f t="shared" si="36"/>
        <v>0</v>
      </c>
      <c r="AK124" s="61">
        <f t="shared" si="36"/>
        <v>0</v>
      </c>
      <c r="AL124" s="61">
        <f t="shared" si="36"/>
        <v>0</v>
      </c>
      <c r="AM124" s="61">
        <f t="shared" si="36"/>
        <v>0</v>
      </c>
      <c r="AN124" s="61">
        <f t="shared" si="36"/>
        <v>0</v>
      </c>
      <c r="AO124" s="61">
        <f t="shared" si="36"/>
        <v>0</v>
      </c>
      <c r="AP124" s="61">
        <f t="shared" si="36"/>
        <v>0</v>
      </c>
      <c r="AQ124" s="61">
        <f t="shared" si="36"/>
        <v>0</v>
      </c>
      <c r="AR124" s="61">
        <f t="shared" si="36"/>
        <v>0</v>
      </c>
      <c r="AS124" s="61">
        <f t="shared" si="36"/>
        <v>0</v>
      </c>
    </row>
    <row r="125" spans="1:45" x14ac:dyDescent="0.25">
      <c r="A125" s="4"/>
      <c r="B125" s="4"/>
      <c r="C125" s="4"/>
      <c r="D125" s="120"/>
      <c r="E125" s="6">
        <f t="shared" si="32"/>
        <v>0</v>
      </c>
      <c r="F125" s="6">
        <f t="shared" si="32"/>
        <v>0</v>
      </c>
      <c r="G125" s="6">
        <f t="shared" si="32"/>
        <v>0</v>
      </c>
      <c r="H125" s="6">
        <f t="shared" si="32"/>
        <v>0</v>
      </c>
      <c r="I125" s="6">
        <f t="shared" si="32"/>
        <v>0</v>
      </c>
      <c r="J125" s="6">
        <f t="shared" si="32"/>
        <v>0</v>
      </c>
      <c r="K125" s="6">
        <f t="shared" si="32"/>
        <v>0</v>
      </c>
      <c r="L125" s="6">
        <f t="shared" si="32"/>
        <v>0</v>
      </c>
      <c r="M125" s="6">
        <f t="shared" si="32"/>
        <v>0</v>
      </c>
      <c r="N125" s="6">
        <f t="shared" si="32"/>
        <v>0</v>
      </c>
      <c r="O125" s="6">
        <f t="shared" si="32"/>
        <v>0</v>
      </c>
      <c r="P125" s="6">
        <f t="shared" si="32"/>
        <v>0</v>
      </c>
      <c r="Q125" s="6">
        <f t="shared" si="32"/>
        <v>0</v>
      </c>
      <c r="R125" s="6">
        <f t="shared" si="32"/>
        <v>0</v>
      </c>
      <c r="S125" s="61">
        <f t="shared" si="32"/>
        <v>0</v>
      </c>
      <c r="T125" s="61">
        <f t="shared" si="32"/>
        <v>0</v>
      </c>
      <c r="U125" s="61">
        <f t="shared" si="36"/>
        <v>0</v>
      </c>
      <c r="V125" s="61">
        <f t="shared" si="36"/>
        <v>0</v>
      </c>
      <c r="W125" s="61">
        <f t="shared" si="36"/>
        <v>0</v>
      </c>
      <c r="X125" s="61">
        <f t="shared" si="36"/>
        <v>0</v>
      </c>
      <c r="Y125" s="61">
        <f t="shared" si="36"/>
        <v>0</v>
      </c>
      <c r="Z125" s="61">
        <f t="shared" si="36"/>
        <v>0</v>
      </c>
      <c r="AA125" s="61">
        <f t="shared" si="36"/>
        <v>0</v>
      </c>
      <c r="AB125" s="61">
        <f t="shared" si="36"/>
        <v>0</v>
      </c>
      <c r="AC125" s="61">
        <f t="shared" si="36"/>
        <v>0</v>
      </c>
      <c r="AD125" s="61">
        <f t="shared" si="36"/>
        <v>0</v>
      </c>
      <c r="AE125" s="61">
        <f t="shared" si="36"/>
        <v>0</v>
      </c>
      <c r="AF125" s="61">
        <f t="shared" si="36"/>
        <v>0</v>
      </c>
      <c r="AG125" s="61">
        <f t="shared" si="36"/>
        <v>0</v>
      </c>
      <c r="AH125" s="61">
        <f t="shared" si="36"/>
        <v>0</v>
      </c>
      <c r="AI125" s="61">
        <f t="shared" si="36"/>
        <v>0</v>
      </c>
      <c r="AJ125" s="61">
        <f t="shared" si="36"/>
        <v>0</v>
      </c>
      <c r="AK125" s="61">
        <f t="shared" si="36"/>
        <v>0</v>
      </c>
      <c r="AL125" s="61">
        <f t="shared" si="36"/>
        <v>0</v>
      </c>
      <c r="AM125" s="61">
        <f t="shared" si="36"/>
        <v>0</v>
      </c>
      <c r="AN125" s="61">
        <f t="shared" si="36"/>
        <v>0</v>
      </c>
      <c r="AO125" s="61">
        <f t="shared" si="36"/>
        <v>0</v>
      </c>
      <c r="AP125" s="61">
        <f t="shared" si="36"/>
        <v>0</v>
      </c>
      <c r="AQ125" s="61">
        <f t="shared" si="36"/>
        <v>0</v>
      </c>
      <c r="AR125" s="61">
        <f t="shared" si="36"/>
        <v>0</v>
      </c>
      <c r="AS125" s="61">
        <f t="shared" si="36"/>
        <v>0</v>
      </c>
    </row>
    <row r="126" spans="1:45" x14ac:dyDescent="0.25">
      <c r="A126" s="4"/>
      <c r="B126" s="4"/>
      <c r="C126" s="4"/>
      <c r="D126" s="120"/>
      <c r="E126" s="6">
        <f t="shared" si="32"/>
        <v>0</v>
      </c>
      <c r="F126" s="6">
        <f t="shared" si="32"/>
        <v>0</v>
      </c>
      <c r="G126" s="6">
        <f t="shared" si="32"/>
        <v>0</v>
      </c>
      <c r="H126" s="6">
        <f t="shared" si="32"/>
        <v>0</v>
      </c>
      <c r="I126" s="6">
        <f t="shared" si="32"/>
        <v>0</v>
      </c>
      <c r="J126" s="6">
        <f t="shared" si="32"/>
        <v>0</v>
      </c>
      <c r="K126" s="6">
        <f t="shared" si="32"/>
        <v>0</v>
      </c>
      <c r="L126" s="6">
        <f t="shared" si="32"/>
        <v>0</v>
      </c>
      <c r="M126" s="6">
        <f t="shared" si="32"/>
        <v>0</v>
      </c>
      <c r="N126" s="6">
        <f t="shared" si="32"/>
        <v>0</v>
      </c>
      <c r="O126" s="6">
        <f t="shared" si="32"/>
        <v>0</v>
      </c>
      <c r="P126" s="6">
        <f t="shared" si="32"/>
        <v>0</v>
      </c>
      <c r="Q126" s="6">
        <f t="shared" si="32"/>
        <v>0</v>
      </c>
      <c r="R126" s="6">
        <f t="shared" si="32"/>
        <v>0</v>
      </c>
      <c r="S126" s="61">
        <f t="shared" si="32"/>
        <v>0</v>
      </c>
      <c r="T126" s="61">
        <f t="shared" si="32"/>
        <v>0</v>
      </c>
      <c r="U126" s="61">
        <f t="shared" si="36"/>
        <v>0</v>
      </c>
      <c r="V126" s="61">
        <f t="shared" si="36"/>
        <v>0</v>
      </c>
      <c r="W126" s="61">
        <f t="shared" si="36"/>
        <v>0</v>
      </c>
      <c r="X126" s="61">
        <f t="shared" si="36"/>
        <v>0</v>
      </c>
      <c r="Y126" s="61">
        <f t="shared" si="36"/>
        <v>0</v>
      </c>
      <c r="Z126" s="61">
        <f t="shared" si="36"/>
        <v>0</v>
      </c>
      <c r="AA126" s="61">
        <f t="shared" si="36"/>
        <v>0</v>
      </c>
      <c r="AB126" s="61">
        <f t="shared" si="36"/>
        <v>0</v>
      </c>
      <c r="AC126" s="61">
        <f t="shared" si="36"/>
        <v>0</v>
      </c>
      <c r="AD126" s="61">
        <f t="shared" si="36"/>
        <v>0</v>
      </c>
      <c r="AE126" s="61">
        <f t="shared" si="36"/>
        <v>0</v>
      </c>
      <c r="AF126" s="61">
        <f t="shared" si="36"/>
        <v>0</v>
      </c>
      <c r="AG126" s="61">
        <f t="shared" si="36"/>
        <v>0</v>
      </c>
      <c r="AH126" s="61">
        <f t="shared" si="36"/>
        <v>0</v>
      </c>
      <c r="AI126" s="61">
        <f t="shared" si="36"/>
        <v>0</v>
      </c>
      <c r="AJ126" s="61">
        <f t="shared" si="36"/>
        <v>0</v>
      </c>
      <c r="AK126" s="61">
        <f t="shared" si="36"/>
        <v>0</v>
      </c>
      <c r="AL126" s="61">
        <f t="shared" si="36"/>
        <v>0</v>
      </c>
      <c r="AM126" s="61">
        <f t="shared" si="36"/>
        <v>0</v>
      </c>
      <c r="AN126" s="61">
        <f t="shared" si="36"/>
        <v>0</v>
      </c>
      <c r="AO126" s="61">
        <f t="shared" si="36"/>
        <v>0</v>
      </c>
      <c r="AP126" s="61">
        <f t="shared" si="36"/>
        <v>0</v>
      </c>
      <c r="AQ126" s="61">
        <f t="shared" si="36"/>
        <v>0</v>
      </c>
      <c r="AR126" s="61">
        <f t="shared" si="36"/>
        <v>0</v>
      </c>
      <c r="AS126" s="61">
        <f t="shared" si="36"/>
        <v>0</v>
      </c>
    </row>
    <row r="127" spans="1:45" x14ac:dyDescent="0.25">
      <c r="A127" s="4"/>
      <c r="B127" s="4"/>
      <c r="C127" s="4"/>
      <c r="D127" s="120"/>
      <c r="E127" s="6">
        <f t="shared" si="32"/>
        <v>0</v>
      </c>
      <c r="F127" s="6">
        <f t="shared" si="32"/>
        <v>0</v>
      </c>
      <c r="G127" s="6">
        <f t="shared" si="32"/>
        <v>0</v>
      </c>
      <c r="H127" s="6">
        <f t="shared" si="32"/>
        <v>0</v>
      </c>
      <c r="I127" s="6">
        <f t="shared" si="32"/>
        <v>0</v>
      </c>
      <c r="J127" s="6">
        <f t="shared" si="32"/>
        <v>0</v>
      </c>
      <c r="K127" s="6">
        <f t="shared" si="32"/>
        <v>0</v>
      </c>
      <c r="L127" s="6">
        <f t="shared" si="32"/>
        <v>0</v>
      </c>
      <c r="M127" s="6">
        <f t="shared" si="32"/>
        <v>0</v>
      </c>
      <c r="N127" s="6">
        <f t="shared" si="32"/>
        <v>0</v>
      </c>
      <c r="O127" s="6">
        <f t="shared" si="32"/>
        <v>0</v>
      </c>
      <c r="P127" s="6">
        <f t="shared" si="32"/>
        <v>0</v>
      </c>
      <c r="Q127" s="6">
        <f t="shared" si="32"/>
        <v>0</v>
      </c>
      <c r="R127" s="6">
        <f t="shared" si="32"/>
        <v>0</v>
      </c>
      <c r="S127" s="61">
        <f t="shared" si="32"/>
        <v>0</v>
      </c>
      <c r="T127" s="61">
        <f t="shared" si="32"/>
        <v>0</v>
      </c>
      <c r="U127" s="61">
        <f t="shared" si="36"/>
        <v>0</v>
      </c>
      <c r="V127" s="61">
        <f t="shared" si="36"/>
        <v>0</v>
      </c>
      <c r="W127" s="61">
        <f t="shared" si="36"/>
        <v>0</v>
      </c>
      <c r="X127" s="61">
        <f t="shared" si="36"/>
        <v>0</v>
      </c>
      <c r="Y127" s="61">
        <f t="shared" si="36"/>
        <v>0</v>
      </c>
      <c r="Z127" s="61">
        <f t="shared" si="36"/>
        <v>0</v>
      </c>
      <c r="AA127" s="61">
        <f t="shared" si="36"/>
        <v>0</v>
      </c>
      <c r="AB127" s="61">
        <f t="shared" si="36"/>
        <v>0</v>
      </c>
      <c r="AC127" s="61">
        <f t="shared" si="36"/>
        <v>0</v>
      </c>
      <c r="AD127" s="61">
        <f t="shared" si="36"/>
        <v>0</v>
      </c>
      <c r="AE127" s="61">
        <f t="shared" si="36"/>
        <v>0</v>
      </c>
      <c r="AF127" s="61">
        <f t="shared" si="36"/>
        <v>0</v>
      </c>
      <c r="AG127" s="61">
        <f t="shared" si="36"/>
        <v>0</v>
      </c>
      <c r="AH127" s="61">
        <f t="shared" si="36"/>
        <v>0</v>
      </c>
      <c r="AI127" s="61">
        <f t="shared" si="36"/>
        <v>0</v>
      </c>
      <c r="AJ127" s="61">
        <f t="shared" si="36"/>
        <v>0</v>
      </c>
      <c r="AK127" s="61">
        <f t="shared" si="36"/>
        <v>0</v>
      </c>
      <c r="AL127" s="61">
        <f t="shared" si="36"/>
        <v>0</v>
      </c>
      <c r="AM127" s="61">
        <f t="shared" si="36"/>
        <v>0</v>
      </c>
      <c r="AN127" s="61">
        <f t="shared" si="36"/>
        <v>0</v>
      </c>
      <c r="AO127" s="61">
        <f t="shared" si="36"/>
        <v>0</v>
      </c>
      <c r="AP127" s="61">
        <f t="shared" si="36"/>
        <v>0</v>
      </c>
      <c r="AQ127" s="61">
        <f t="shared" si="36"/>
        <v>0</v>
      </c>
      <c r="AR127" s="61">
        <f t="shared" si="36"/>
        <v>0</v>
      </c>
      <c r="AS127" s="61">
        <f t="shared" si="36"/>
        <v>0</v>
      </c>
    </row>
    <row r="128" spans="1:45" x14ac:dyDescent="0.25">
      <c r="A128" s="4"/>
      <c r="B128" s="4"/>
      <c r="C128" s="4"/>
      <c r="D128" s="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f t="shared" si="32"/>
        <v>0</v>
      </c>
      <c r="R128" s="6">
        <f t="shared" si="32"/>
        <v>0</v>
      </c>
      <c r="S128" s="61">
        <f t="shared" si="32"/>
        <v>0</v>
      </c>
      <c r="T128" s="61">
        <f t="shared" si="32"/>
        <v>0</v>
      </c>
      <c r="U128" s="61">
        <f t="shared" si="36"/>
        <v>0</v>
      </c>
      <c r="V128" s="61">
        <f t="shared" si="36"/>
        <v>0</v>
      </c>
      <c r="W128" s="61">
        <f t="shared" si="36"/>
        <v>0</v>
      </c>
      <c r="X128" s="61">
        <f t="shared" si="36"/>
        <v>0</v>
      </c>
      <c r="Y128" s="61">
        <f t="shared" si="36"/>
        <v>0</v>
      </c>
      <c r="Z128" s="61">
        <f t="shared" si="36"/>
        <v>0</v>
      </c>
      <c r="AA128" s="61">
        <f t="shared" si="36"/>
        <v>0</v>
      </c>
      <c r="AB128" s="61">
        <f t="shared" si="36"/>
        <v>0</v>
      </c>
      <c r="AC128" s="61">
        <f t="shared" si="36"/>
        <v>0</v>
      </c>
      <c r="AD128" s="61">
        <f t="shared" si="36"/>
        <v>0</v>
      </c>
      <c r="AE128" s="61">
        <f t="shared" si="36"/>
        <v>0</v>
      </c>
      <c r="AF128" s="61">
        <f t="shared" si="36"/>
        <v>0</v>
      </c>
      <c r="AG128" s="61">
        <f t="shared" si="36"/>
        <v>0</v>
      </c>
      <c r="AH128" s="61">
        <f t="shared" si="36"/>
        <v>0</v>
      </c>
      <c r="AI128" s="61">
        <f t="shared" si="36"/>
        <v>0</v>
      </c>
      <c r="AJ128" s="61">
        <f t="shared" si="36"/>
        <v>0</v>
      </c>
      <c r="AK128" s="61">
        <f t="shared" si="36"/>
        <v>0</v>
      </c>
      <c r="AL128" s="61">
        <f t="shared" si="36"/>
        <v>0</v>
      </c>
      <c r="AM128" s="61">
        <f t="shared" si="36"/>
        <v>0</v>
      </c>
      <c r="AN128" s="61">
        <f t="shared" si="36"/>
        <v>0</v>
      </c>
      <c r="AO128" s="61">
        <f t="shared" si="36"/>
        <v>0</v>
      </c>
      <c r="AP128" s="61">
        <f t="shared" si="36"/>
        <v>0</v>
      </c>
      <c r="AQ128" s="61">
        <f t="shared" si="36"/>
        <v>0</v>
      </c>
      <c r="AR128" s="61">
        <f t="shared" si="36"/>
        <v>0</v>
      </c>
      <c r="AS128" s="61">
        <f t="shared" si="36"/>
        <v>0</v>
      </c>
    </row>
    <row r="129" spans="1:45" x14ac:dyDescent="0.25">
      <c r="A129" s="4"/>
      <c r="B129" s="4"/>
      <c r="C129" s="4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f t="shared" si="32"/>
        <v>0</v>
      </c>
      <c r="R129" s="6">
        <f t="shared" si="32"/>
        <v>0</v>
      </c>
      <c r="S129" s="61">
        <f t="shared" si="32"/>
        <v>0</v>
      </c>
      <c r="T129" s="61">
        <f t="shared" si="32"/>
        <v>0</v>
      </c>
      <c r="U129" s="61">
        <f t="shared" si="36"/>
        <v>0</v>
      </c>
      <c r="V129" s="61">
        <f t="shared" si="36"/>
        <v>0</v>
      </c>
      <c r="W129" s="61">
        <f t="shared" si="36"/>
        <v>0</v>
      </c>
      <c r="X129" s="61">
        <f t="shared" si="36"/>
        <v>0</v>
      </c>
      <c r="Y129" s="61">
        <f t="shared" si="36"/>
        <v>0</v>
      </c>
      <c r="Z129" s="61">
        <f t="shared" si="36"/>
        <v>0</v>
      </c>
      <c r="AA129" s="61">
        <f t="shared" si="36"/>
        <v>0</v>
      </c>
      <c r="AB129" s="61">
        <f t="shared" si="36"/>
        <v>0</v>
      </c>
      <c r="AC129" s="61">
        <f t="shared" si="36"/>
        <v>0</v>
      </c>
      <c r="AD129" s="61">
        <f t="shared" si="36"/>
        <v>0</v>
      </c>
      <c r="AE129" s="61">
        <f t="shared" si="36"/>
        <v>0</v>
      </c>
      <c r="AF129" s="61">
        <f t="shared" si="36"/>
        <v>0</v>
      </c>
      <c r="AG129" s="61">
        <f t="shared" si="36"/>
        <v>0</v>
      </c>
      <c r="AH129" s="61">
        <f t="shared" si="36"/>
        <v>0</v>
      </c>
      <c r="AI129" s="61">
        <f t="shared" si="36"/>
        <v>0</v>
      </c>
      <c r="AJ129" s="61">
        <f t="shared" si="36"/>
        <v>0</v>
      </c>
      <c r="AK129" s="61">
        <f t="shared" si="36"/>
        <v>0</v>
      </c>
      <c r="AL129" s="61">
        <f t="shared" si="36"/>
        <v>0</v>
      </c>
      <c r="AM129" s="61">
        <f t="shared" si="36"/>
        <v>0</v>
      </c>
      <c r="AN129" s="61">
        <f t="shared" si="36"/>
        <v>0</v>
      </c>
      <c r="AO129" s="61">
        <f t="shared" si="36"/>
        <v>0</v>
      </c>
      <c r="AP129" s="61">
        <f t="shared" si="36"/>
        <v>0</v>
      </c>
      <c r="AQ129" s="61">
        <f t="shared" si="36"/>
        <v>0</v>
      </c>
      <c r="AR129" s="61">
        <f t="shared" si="36"/>
        <v>0</v>
      </c>
      <c r="AS129" s="61">
        <f t="shared" si="36"/>
        <v>0</v>
      </c>
    </row>
    <row r="130" spans="1:45" x14ac:dyDescent="0.25">
      <c r="A130" s="4"/>
      <c r="B130" s="4"/>
      <c r="C130" s="4"/>
      <c r="D130" s="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f t="shared" si="32"/>
        <v>0</v>
      </c>
      <c r="R130" s="6">
        <f t="shared" si="32"/>
        <v>0</v>
      </c>
      <c r="S130" s="61">
        <f t="shared" si="32"/>
        <v>0</v>
      </c>
      <c r="T130" s="61">
        <f t="shared" si="32"/>
        <v>0</v>
      </c>
      <c r="U130" s="61">
        <f t="shared" si="36"/>
        <v>0</v>
      </c>
      <c r="V130" s="61">
        <f t="shared" si="36"/>
        <v>0</v>
      </c>
      <c r="W130" s="61">
        <f t="shared" si="36"/>
        <v>0</v>
      </c>
      <c r="X130" s="61">
        <f t="shared" si="36"/>
        <v>0</v>
      </c>
      <c r="Y130" s="61">
        <f t="shared" si="36"/>
        <v>0</v>
      </c>
      <c r="Z130" s="61">
        <f t="shared" si="36"/>
        <v>0</v>
      </c>
      <c r="AA130" s="61">
        <f t="shared" si="36"/>
        <v>0</v>
      </c>
      <c r="AB130" s="61">
        <f t="shared" si="36"/>
        <v>0</v>
      </c>
      <c r="AC130" s="61">
        <f t="shared" si="36"/>
        <v>0</v>
      </c>
      <c r="AD130" s="61">
        <f t="shared" si="36"/>
        <v>0</v>
      </c>
      <c r="AE130" s="61">
        <f t="shared" si="36"/>
        <v>0</v>
      </c>
      <c r="AF130" s="61">
        <f t="shared" si="36"/>
        <v>0</v>
      </c>
      <c r="AG130" s="61">
        <f t="shared" si="36"/>
        <v>0</v>
      </c>
      <c r="AH130" s="61">
        <f t="shared" si="36"/>
        <v>0</v>
      </c>
      <c r="AI130" s="61">
        <f t="shared" si="36"/>
        <v>0</v>
      </c>
      <c r="AJ130" s="61">
        <f t="shared" si="36"/>
        <v>0</v>
      </c>
      <c r="AK130" s="61">
        <f t="shared" si="36"/>
        <v>0</v>
      </c>
      <c r="AL130" s="61">
        <f t="shared" si="36"/>
        <v>0</v>
      </c>
      <c r="AM130" s="61">
        <f t="shared" si="36"/>
        <v>0</v>
      </c>
      <c r="AN130" s="61">
        <f t="shared" si="36"/>
        <v>0</v>
      </c>
      <c r="AO130" s="61">
        <f t="shared" si="36"/>
        <v>0</v>
      </c>
      <c r="AP130" s="61">
        <f t="shared" si="36"/>
        <v>0</v>
      </c>
      <c r="AQ130" s="61">
        <f t="shared" si="36"/>
        <v>0</v>
      </c>
      <c r="AR130" s="61">
        <f t="shared" si="36"/>
        <v>0</v>
      </c>
      <c r="AS130" s="61">
        <f t="shared" si="36"/>
        <v>0</v>
      </c>
    </row>
    <row r="131" spans="1:45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f t="shared" ref="Q131:AS139" si="37">Q61*$D131</f>
        <v>0</v>
      </c>
      <c r="R131" s="6">
        <f t="shared" si="37"/>
        <v>0</v>
      </c>
      <c r="S131" s="61">
        <f t="shared" si="37"/>
        <v>0</v>
      </c>
      <c r="T131" s="61">
        <f t="shared" si="37"/>
        <v>0</v>
      </c>
      <c r="U131" s="61">
        <f t="shared" si="37"/>
        <v>0</v>
      </c>
      <c r="V131" s="61">
        <f t="shared" si="37"/>
        <v>0</v>
      </c>
      <c r="W131" s="61">
        <f t="shared" si="37"/>
        <v>0</v>
      </c>
      <c r="X131" s="61">
        <f t="shared" si="37"/>
        <v>0</v>
      </c>
      <c r="Y131" s="61">
        <f t="shared" si="37"/>
        <v>0</v>
      </c>
      <c r="Z131" s="61">
        <f t="shared" si="37"/>
        <v>0</v>
      </c>
      <c r="AA131" s="61">
        <f t="shared" si="37"/>
        <v>0</v>
      </c>
      <c r="AB131" s="61">
        <f t="shared" si="37"/>
        <v>0</v>
      </c>
      <c r="AC131" s="61">
        <f t="shared" si="37"/>
        <v>0</v>
      </c>
      <c r="AD131" s="61">
        <f t="shared" si="37"/>
        <v>0</v>
      </c>
      <c r="AE131" s="61">
        <f t="shared" si="37"/>
        <v>0</v>
      </c>
      <c r="AF131" s="61">
        <f t="shared" si="37"/>
        <v>0</v>
      </c>
      <c r="AG131" s="61">
        <f t="shared" si="37"/>
        <v>0</v>
      </c>
      <c r="AH131" s="61">
        <f t="shared" si="37"/>
        <v>0</v>
      </c>
      <c r="AI131" s="61">
        <f t="shared" si="37"/>
        <v>0</v>
      </c>
      <c r="AJ131" s="61">
        <f t="shared" si="37"/>
        <v>0</v>
      </c>
      <c r="AK131" s="61">
        <f t="shared" si="37"/>
        <v>0</v>
      </c>
      <c r="AL131" s="61">
        <f t="shared" si="37"/>
        <v>0</v>
      </c>
      <c r="AM131" s="61">
        <f t="shared" si="37"/>
        <v>0</v>
      </c>
      <c r="AN131" s="61">
        <f t="shared" si="37"/>
        <v>0</v>
      </c>
      <c r="AO131" s="61">
        <f t="shared" si="37"/>
        <v>0</v>
      </c>
      <c r="AP131" s="61">
        <f t="shared" si="37"/>
        <v>0</v>
      </c>
      <c r="AQ131" s="61">
        <f t="shared" si="37"/>
        <v>0</v>
      </c>
      <c r="AR131" s="61">
        <f t="shared" si="37"/>
        <v>0</v>
      </c>
      <c r="AS131" s="61">
        <f t="shared" si="37"/>
        <v>0</v>
      </c>
    </row>
    <row r="132" spans="1:45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f t="shared" si="37"/>
        <v>0</v>
      </c>
      <c r="R132" s="6">
        <f t="shared" si="37"/>
        <v>0</v>
      </c>
      <c r="S132" s="61">
        <f t="shared" si="37"/>
        <v>0</v>
      </c>
      <c r="T132" s="61">
        <f t="shared" si="37"/>
        <v>0</v>
      </c>
      <c r="U132" s="61">
        <f t="shared" si="37"/>
        <v>0</v>
      </c>
      <c r="V132" s="61">
        <f t="shared" si="37"/>
        <v>0</v>
      </c>
      <c r="W132" s="61">
        <f t="shared" si="37"/>
        <v>0</v>
      </c>
      <c r="X132" s="61">
        <f t="shared" si="37"/>
        <v>0</v>
      </c>
      <c r="Y132" s="61">
        <f t="shared" si="37"/>
        <v>0</v>
      </c>
      <c r="Z132" s="61">
        <f t="shared" si="37"/>
        <v>0</v>
      </c>
      <c r="AA132" s="61">
        <f t="shared" si="37"/>
        <v>0</v>
      </c>
      <c r="AB132" s="61">
        <f t="shared" si="37"/>
        <v>0</v>
      </c>
      <c r="AC132" s="61">
        <f t="shared" si="37"/>
        <v>0</v>
      </c>
      <c r="AD132" s="61">
        <f t="shared" si="37"/>
        <v>0</v>
      </c>
      <c r="AE132" s="61">
        <f t="shared" si="37"/>
        <v>0</v>
      </c>
      <c r="AF132" s="61">
        <f t="shared" si="37"/>
        <v>0</v>
      </c>
      <c r="AG132" s="61">
        <f t="shared" si="37"/>
        <v>0</v>
      </c>
      <c r="AH132" s="61">
        <f t="shared" si="37"/>
        <v>0</v>
      </c>
      <c r="AI132" s="61">
        <f t="shared" si="37"/>
        <v>0</v>
      </c>
      <c r="AJ132" s="61">
        <f t="shared" si="37"/>
        <v>0</v>
      </c>
      <c r="AK132" s="61">
        <f t="shared" si="37"/>
        <v>0</v>
      </c>
      <c r="AL132" s="61">
        <f t="shared" si="37"/>
        <v>0</v>
      </c>
      <c r="AM132" s="61">
        <f t="shared" si="37"/>
        <v>0</v>
      </c>
      <c r="AN132" s="61">
        <f t="shared" si="37"/>
        <v>0</v>
      </c>
      <c r="AO132" s="61">
        <f t="shared" si="37"/>
        <v>0</v>
      </c>
      <c r="AP132" s="61">
        <f t="shared" si="37"/>
        <v>0</v>
      </c>
      <c r="AQ132" s="61">
        <f t="shared" si="37"/>
        <v>0</v>
      </c>
      <c r="AR132" s="61">
        <f t="shared" si="37"/>
        <v>0</v>
      </c>
      <c r="AS132" s="61">
        <f t="shared" si="37"/>
        <v>0</v>
      </c>
    </row>
    <row r="133" spans="1:45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f t="shared" si="37"/>
        <v>0</v>
      </c>
      <c r="R133" s="6">
        <f t="shared" si="37"/>
        <v>0</v>
      </c>
      <c r="S133" s="61">
        <f t="shared" si="37"/>
        <v>0</v>
      </c>
      <c r="T133" s="61">
        <f t="shared" si="37"/>
        <v>0</v>
      </c>
      <c r="U133" s="61">
        <f t="shared" si="37"/>
        <v>0</v>
      </c>
      <c r="V133" s="61">
        <f t="shared" si="37"/>
        <v>0</v>
      </c>
      <c r="W133" s="61">
        <f t="shared" si="37"/>
        <v>0</v>
      </c>
      <c r="X133" s="61">
        <f t="shared" si="37"/>
        <v>0</v>
      </c>
      <c r="Y133" s="61">
        <f t="shared" si="37"/>
        <v>0</v>
      </c>
      <c r="Z133" s="61">
        <f t="shared" si="37"/>
        <v>0</v>
      </c>
      <c r="AA133" s="61">
        <f t="shared" si="37"/>
        <v>0</v>
      </c>
      <c r="AB133" s="61">
        <f t="shared" si="37"/>
        <v>0</v>
      </c>
      <c r="AC133" s="61">
        <f t="shared" si="37"/>
        <v>0</v>
      </c>
      <c r="AD133" s="61">
        <f t="shared" si="37"/>
        <v>0</v>
      </c>
      <c r="AE133" s="61">
        <f t="shared" si="37"/>
        <v>0</v>
      </c>
      <c r="AF133" s="61">
        <f t="shared" si="37"/>
        <v>0</v>
      </c>
      <c r="AG133" s="61">
        <f t="shared" si="37"/>
        <v>0</v>
      </c>
      <c r="AH133" s="61">
        <f t="shared" si="37"/>
        <v>0</v>
      </c>
      <c r="AI133" s="61">
        <f t="shared" si="37"/>
        <v>0</v>
      </c>
      <c r="AJ133" s="61">
        <f t="shared" si="37"/>
        <v>0</v>
      </c>
      <c r="AK133" s="61">
        <f t="shared" si="37"/>
        <v>0</v>
      </c>
      <c r="AL133" s="61">
        <f t="shared" si="37"/>
        <v>0</v>
      </c>
      <c r="AM133" s="61">
        <f t="shared" si="37"/>
        <v>0</v>
      </c>
      <c r="AN133" s="61">
        <f t="shared" si="37"/>
        <v>0</v>
      </c>
      <c r="AO133" s="61">
        <f t="shared" si="37"/>
        <v>0</v>
      </c>
      <c r="AP133" s="61">
        <f t="shared" si="37"/>
        <v>0</v>
      </c>
      <c r="AQ133" s="61">
        <f t="shared" si="37"/>
        <v>0</v>
      </c>
      <c r="AR133" s="61">
        <f t="shared" si="37"/>
        <v>0</v>
      </c>
      <c r="AS133" s="61">
        <f t="shared" si="37"/>
        <v>0</v>
      </c>
    </row>
    <row r="134" spans="1:45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f t="shared" si="37"/>
        <v>0</v>
      </c>
      <c r="R134" s="6">
        <f t="shared" si="37"/>
        <v>0</v>
      </c>
      <c r="S134" s="61">
        <f t="shared" si="37"/>
        <v>0</v>
      </c>
      <c r="T134" s="61">
        <f t="shared" si="37"/>
        <v>0</v>
      </c>
      <c r="U134" s="61">
        <f t="shared" si="37"/>
        <v>0</v>
      </c>
      <c r="V134" s="61">
        <f t="shared" si="37"/>
        <v>0</v>
      </c>
      <c r="W134" s="61">
        <f t="shared" si="37"/>
        <v>0</v>
      </c>
      <c r="X134" s="61">
        <f t="shared" si="37"/>
        <v>0</v>
      </c>
      <c r="Y134" s="61">
        <f t="shared" si="37"/>
        <v>0</v>
      </c>
      <c r="Z134" s="61">
        <f t="shared" si="37"/>
        <v>0</v>
      </c>
      <c r="AA134" s="61">
        <f t="shared" si="37"/>
        <v>0</v>
      </c>
      <c r="AB134" s="61">
        <f t="shared" si="37"/>
        <v>0</v>
      </c>
      <c r="AC134" s="61">
        <f t="shared" si="37"/>
        <v>0</v>
      </c>
      <c r="AD134" s="61">
        <f t="shared" si="37"/>
        <v>0</v>
      </c>
      <c r="AE134" s="61">
        <f t="shared" si="37"/>
        <v>0</v>
      </c>
      <c r="AF134" s="61">
        <f t="shared" si="37"/>
        <v>0</v>
      </c>
      <c r="AG134" s="61">
        <f t="shared" si="37"/>
        <v>0</v>
      </c>
      <c r="AH134" s="61">
        <f t="shared" si="37"/>
        <v>0</v>
      </c>
      <c r="AI134" s="61">
        <f t="shared" si="37"/>
        <v>0</v>
      </c>
      <c r="AJ134" s="61">
        <f t="shared" si="37"/>
        <v>0</v>
      </c>
      <c r="AK134" s="61">
        <f t="shared" si="37"/>
        <v>0</v>
      </c>
      <c r="AL134" s="61">
        <f t="shared" si="37"/>
        <v>0</v>
      </c>
      <c r="AM134" s="61">
        <f t="shared" si="37"/>
        <v>0</v>
      </c>
      <c r="AN134" s="61">
        <f t="shared" si="37"/>
        <v>0</v>
      </c>
      <c r="AO134" s="61">
        <f t="shared" si="37"/>
        <v>0</v>
      </c>
      <c r="AP134" s="61">
        <f t="shared" si="37"/>
        <v>0</v>
      </c>
      <c r="AQ134" s="61">
        <f t="shared" si="37"/>
        <v>0</v>
      </c>
      <c r="AR134" s="61">
        <f t="shared" si="37"/>
        <v>0</v>
      </c>
      <c r="AS134" s="61">
        <f t="shared" si="37"/>
        <v>0</v>
      </c>
    </row>
    <row r="135" spans="1:45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f t="shared" si="37"/>
        <v>0</v>
      </c>
      <c r="R135" s="6">
        <f t="shared" si="37"/>
        <v>0</v>
      </c>
      <c r="S135" s="61">
        <f t="shared" si="37"/>
        <v>0</v>
      </c>
      <c r="T135" s="61">
        <f t="shared" si="37"/>
        <v>0</v>
      </c>
      <c r="U135" s="61">
        <f t="shared" si="37"/>
        <v>0</v>
      </c>
      <c r="V135" s="61">
        <f t="shared" si="37"/>
        <v>0</v>
      </c>
      <c r="W135" s="61">
        <f t="shared" si="37"/>
        <v>0</v>
      </c>
      <c r="X135" s="61">
        <f t="shared" si="37"/>
        <v>0</v>
      </c>
      <c r="Y135" s="61">
        <f t="shared" si="37"/>
        <v>0</v>
      </c>
      <c r="Z135" s="61">
        <f t="shared" si="37"/>
        <v>0</v>
      </c>
      <c r="AA135" s="61">
        <f t="shared" si="37"/>
        <v>0</v>
      </c>
      <c r="AB135" s="61">
        <f t="shared" si="37"/>
        <v>0</v>
      </c>
      <c r="AC135" s="61">
        <f t="shared" si="37"/>
        <v>0</v>
      </c>
      <c r="AD135" s="61">
        <f t="shared" si="37"/>
        <v>0</v>
      </c>
      <c r="AE135" s="61">
        <f t="shared" si="37"/>
        <v>0</v>
      </c>
      <c r="AF135" s="61">
        <f t="shared" si="37"/>
        <v>0</v>
      </c>
      <c r="AG135" s="61">
        <f t="shared" si="37"/>
        <v>0</v>
      </c>
      <c r="AH135" s="61">
        <f t="shared" si="37"/>
        <v>0</v>
      </c>
      <c r="AI135" s="61">
        <f t="shared" si="37"/>
        <v>0</v>
      </c>
      <c r="AJ135" s="61">
        <f t="shared" si="37"/>
        <v>0</v>
      </c>
      <c r="AK135" s="61">
        <f t="shared" si="37"/>
        <v>0</v>
      </c>
      <c r="AL135" s="61">
        <f t="shared" si="37"/>
        <v>0</v>
      </c>
      <c r="AM135" s="61">
        <f t="shared" si="37"/>
        <v>0</v>
      </c>
      <c r="AN135" s="61">
        <f t="shared" si="37"/>
        <v>0</v>
      </c>
      <c r="AO135" s="61">
        <f t="shared" si="37"/>
        <v>0</v>
      </c>
      <c r="AP135" s="61">
        <f t="shared" si="37"/>
        <v>0</v>
      </c>
      <c r="AQ135" s="61">
        <f t="shared" si="37"/>
        <v>0</v>
      </c>
      <c r="AR135" s="61">
        <f t="shared" si="37"/>
        <v>0</v>
      </c>
      <c r="AS135" s="61">
        <f t="shared" si="37"/>
        <v>0</v>
      </c>
    </row>
    <row r="136" spans="1:45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f t="shared" si="37"/>
        <v>0</v>
      </c>
      <c r="R136" s="6">
        <f t="shared" si="37"/>
        <v>0</v>
      </c>
      <c r="S136" s="61">
        <f t="shared" si="37"/>
        <v>0</v>
      </c>
      <c r="T136" s="61">
        <f t="shared" si="37"/>
        <v>0</v>
      </c>
      <c r="U136" s="61">
        <f t="shared" si="37"/>
        <v>0</v>
      </c>
      <c r="V136" s="61">
        <f t="shared" si="37"/>
        <v>0</v>
      </c>
      <c r="W136" s="61">
        <f t="shared" si="37"/>
        <v>0</v>
      </c>
      <c r="X136" s="61">
        <f t="shared" si="37"/>
        <v>0</v>
      </c>
      <c r="Y136" s="61">
        <f t="shared" si="37"/>
        <v>0</v>
      </c>
      <c r="Z136" s="61">
        <f t="shared" si="37"/>
        <v>0</v>
      </c>
      <c r="AA136" s="61">
        <f t="shared" si="37"/>
        <v>0</v>
      </c>
      <c r="AB136" s="61">
        <f t="shared" si="37"/>
        <v>0</v>
      </c>
      <c r="AC136" s="61">
        <f t="shared" si="37"/>
        <v>0</v>
      </c>
      <c r="AD136" s="61">
        <f t="shared" si="37"/>
        <v>0</v>
      </c>
      <c r="AE136" s="61">
        <f t="shared" si="37"/>
        <v>0</v>
      </c>
      <c r="AF136" s="61">
        <f t="shared" si="37"/>
        <v>0</v>
      </c>
      <c r="AG136" s="61">
        <f t="shared" si="37"/>
        <v>0</v>
      </c>
      <c r="AH136" s="61">
        <f t="shared" si="37"/>
        <v>0</v>
      </c>
      <c r="AI136" s="61">
        <f t="shared" si="37"/>
        <v>0</v>
      </c>
      <c r="AJ136" s="61">
        <f t="shared" si="37"/>
        <v>0</v>
      </c>
      <c r="AK136" s="61">
        <f t="shared" si="37"/>
        <v>0</v>
      </c>
      <c r="AL136" s="61">
        <f t="shared" si="37"/>
        <v>0</v>
      </c>
      <c r="AM136" s="61">
        <f t="shared" si="37"/>
        <v>0</v>
      </c>
      <c r="AN136" s="61">
        <f t="shared" si="37"/>
        <v>0</v>
      </c>
      <c r="AO136" s="61">
        <f t="shared" si="37"/>
        <v>0</v>
      </c>
      <c r="AP136" s="61">
        <f t="shared" si="37"/>
        <v>0</v>
      </c>
      <c r="AQ136" s="61">
        <f t="shared" si="37"/>
        <v>0</v>
      </c>
      <c r="AR136" s="61">
        <f t="shared" si="37"/>
        <v>0</v>
      </c>
      <c r="AS136" s="61">
        <f t="shared" si="37"/>
        <v>0</v>
      </c>
    </row>
    <row r="137" spans="1:45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f t="shared" si="37"/>
        <v>0</v>
      </c>
      <c r="R137" s="6">
        <f t="shared" si="37"/>
        <v>0</v>
      </c>
      <c r="S137" s="61">
        <f t="shared" si="37"/>
        <v>0</v>
      </c>
      <c r="T137" s="61">
        <f t="shared" si="37"/>
        <v>0</v>
      </c>
      <c r="U137" s="61">
        <f t="shared" si="37"/>
        <v>0</v>
      </c>
      <c r="V137" s="61">
        <f t="shared" si="37"/>
        <v>0</v>
      </c>
      <c r="W137" s="61">
        <f t="shared" si="37"/>
        <v>0</v>
      </c>
      <c r="X137" s="61">
        <f t="shared" si="37"/>
        <v>0</v>
      </c>
      <c r="Y137" s="61">
        <f t="shared" si="37"/>
        <v>0</v>
      </c>
      <c r="Z137" s="61">
        <f t="shared" si="37"/>
        <v>0</v>
      </c>
      <c r="AA137" s="61">
        <f t="shared" si="37"/>
        <v>0</v>
      </c>
      <c r="AB137" s="61">
        <f t="shared" si="37"/>
        <v>0</v>
      </c>
      <c r="AC137" s="61">
        <f t="shared" si="37"/>
        <v>0</v>
      </c>
      <c r="AD137" s="61">
        <f t="shared" si="37"/>
        <v>0</v>
      </c>
      <c r="AE137" s="61">
        <f t="shared" si="37"/>
        <v>0</v>
      </c>
      <c r="AF137" s="61">
        <f t="shared" si="37"/>
        <v>0</v>
      </c>
      <c r="AG137" s="61">
        <f t="shared" si="37"/>
        <v>0</v>
      </c>
      <c r="AH137" s="61">
        <f t="shared" si="37"/>
        <v>0</v>
      </c>
      <c r="AI137" s="61">
        <f t="shared" si="37"/>
        <v>0</v>
      </c>
      <c r="AJ137" s="61">
        <f t="shared" si="37"/>
        <v>0</v>
      </c>
      <c r="AK137" s="61">
        <f t="shared" si="37"/>
        <v>0</v>
      </c>
      <c r="AL137" s="61">
        <f t="shared" si="37"/>
        <v>0</v>
      </c>
      <c r="AM137" s="61">
        <f t="shared" si="37"/>
        <v>0</v>
      </c>
      <c r="AN137" s="61">
        <f t="shared" si="37"/>
        <v>0</v>
      </c>
      <c r="AO137" s="61">
        <f t="shared" si="37"/>
        <v>0</v>
      </c>
      <c r="AP137" s="61">
        <f t="shared" si="37"/>
        <v>0</v>
      </c>
      <c r="AQ137" s="61">
        <f t="shared" si="37"/>
        <v>0</v>
      </c>
      <c r="AR137" s="61">
        <f t="shared" si="37"/>
        <v>0</v>
      </c>
      <c r="AS137" s="61">
        <f t="shared" si="37"/>
        <v>0</v>
      </c>
    </row>
    <row r="138" spans="1:45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>
        <f t="shared" si="37"/>
        <v>0</v>
      </c>
      <c r="R138" s="6">
        <f t="shared" si="37"/>
        <v>0</v>
      </c>
      <c r="S138" s="61">
        <f t="shared" si="37"/>
        <v>0</v>
      </c>
      <c r="T138" s="61">
        <f t="shared" si="37"/>
        <v>0</v>
      </c>
      <c r="U138" s="61">
        <f t="shared" si="37"/>
        <v>0</v>
      </c>
      <c r="V138" s="61">
        <f t="shared" si="37"/>
        <v>0</v>
      </c>
      <c r="W138" s="61">
        <f t="shared" si="37"/>
        <v>0</v>
      </c>
      <c r="X138" s="61">
        <f t="shared" si="37"/>
        <v>0</v>
      </c>
      <c r="Y138" s="61">
        <f t="shared" si="37"/>
        <v>0</v>
      </c>
      <c r="Z138" s="61">
        <f t="shared" si="37"/>
        <v>0</v>
      </c>
      <c r="AA138" s="61">
        <f t="shared" si="37"/>
        <v>0</v>
      </c>
      <c r="AB138" s="61">
        <f t="shared" si="37"/>
        <v>0</v>
      </c>
      <c r="AC138" s="61">
        <f t="shared" si="37"/>
        <v>0</v>
      </c>
      <c r="AD138" s="61">
        <f t="shared" si="37"/>
        <v>0</v>
      </c>
      <c r="AE138" s="61">
        <f t="shared" si="37"/>
        <v>0</v>
      </c>
      <c r="AF138" s="61">
        <f t="shared" si="37"/>
        <v>0</v>
      </c>
      <c r="AG138" s="61">
        <f t="shared" si="37"/>
        <v>0</v>
      </c>
      <c r="AH138" s="61">
        <f t="shared" si="37"/>
        <v>0</v>
      </c>
      <c r="AI138" s="61">
        <f t="shared" si="37"/>
        <v>0</v>
      </c>
      <c r="AJ138" s="61">
        <f t="shared" si="37"/>
        <v>0</v>
      </c>
      <c r="AK138" s="61">
        <f t="shared" si="37"/>
        <v>0</v>
      </c>
      <c r="AL138" s="61">
        <f t="shared" si="37"/>
        <v>0</v>
      </c>
      <c r="AM138" s="61">
        <f t="shared" si="37"/>
        <v>0</v>
      </c>
      <c r="AN138" s="61">
        <f t="shared" si="37"/>
        <v>0</v>
      </c>
      <c r="AO138" s="61">
        <f t="shared" si="37"/>
        <v>0</v>
      </c>
      <c r="AP138" s="61">
        <f t="shared" si="37"/>
        <v>0</v>
      </c>
      <c r="AQ138" s="61">
        <f t="shared" si="37"/>
        <v>0</v>
      </c>
      <c r="AR138" s="61">
        <f t="shared" si="37"/>
        <v>0</v>
      </c>
      <c r="AS138" s="61">
        <f t="shared" si="37"/>
        <v>0</v>
      </c>
    </row>
    <row r="139" spans="1:45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>
        <f t="shared" si="37"/>
        <v>0</v>
      </c>
      <c r="R139" s="6">
        <f t="shared" si="37"/>
        <v>0</v>
      </c>
      <c r="S139" s="61">
        <f t="shared" si="37"/>
        <v>0</v>
      </c>
      <c r="T139" s="61">
        <f t="shared" si="37"/>
        <v>0</v>
      </c>
      <c r="U139" s="61">
        <f t="shared" si="37"/>
        <v>0</v>
      </c>
      <c r="V139" s="61">
        <f t="shared" si="37"/>
        <v>0</v>
      </c>
      <c r="W139" s="61">
        <f t="shared" si="37"/>
        <v>0</v>
      </c>
      <c r="X139" s="61">
        <f t="shared" si="37"/>
        <v>0</v>
      </c>
      <c r="Y139" s="61">
        <f t="shared" si="37"/>
        <v>0</v>
      </c>
      <c r="Z139" s="61">
        <f t="shared" si="37"/>
        <v>0</v>
      </c>
      <c r="AA139" s="61">
        <f t="shared" si="37"/>
        <v>0</v>
      </c>
      <c r="AB139" s="61">
        <f t="shared" si="37"/>
        <v>0</v>
      </c>
      <c r="AC139" s="61">
        <f t="shared" si="37"/>
        <v>0</v>
      </c>
      <c r="AD139" s="61">
        <f t="shared" si="37"/>
        <v>0</v>
      </c>
      <c r="AE139" s="61">
        <f t="shared" si="37"/>
        <v>0</v>
      </c>
      <c r="AF139" s="61">
        <f t="shared" si="37"/>
        <v>0</v>
      </c>
      <c r="AG139" s="61">
        <f t="shared" si="37"/>
        <v>0</v>
      </c>
      <c r="AH139" s="61">
        <f t="shared" si="37"/>
        <v>0</v>
      </c>
      <c r="AI139" s="61">
        <f t="shared" si="37"/>
        <v>0</v>
      </c>
      <c r="AJ139" s="61">
        <f t="shared" si="37"/>
        <v>0</v>
      </c>
      <c r="AK139" s="61">
        <f t="shared" si="37"/>
        <v>0</v>
      </c>
      <c r="AL139" s="61">
        <f t="shared" si="37"/>
        <v>0</v>
      </c>
      <c r="AM139" s="61">
        <f t="shared" si="37"/>
        <v>0</v>
      </c>
      <c r="AN139" s="61">
        <f t="shared" ref="AN139:AS139" si="38">AN69*$D139</f>
        <v>0</v>
      </c>
      <c r="AO139" s="61">
        <f t="shared" si="38"/>
        <v>0</v>
      </c>
      <c r="AP139" s="61">
        <f t="shared" si="38"/>
        <v>0</v>
      </c>
      <c r="AQ139" s="61">
        <f t="shared" si="38"/>
        <v>0</v>
      </c>
      <c r="AR139" s="61">
        <f t="shared" si="38"/>
        <v>0</v>
      </c>
      <c r="AS139" s="61">
        <f t="shared" si="38"/>
        <v>0</v>
      </c>
    </row>
    <row r="140" spans="1:45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>
        <f t="shared" ref="Q140:AS144" si="39">Q70*$D140</f>
        <v>0</v>
      </c>
      <c r="R140" s="6">
        <f t="shared" si="39"/>
        <v>0</v>
      </c>
      <c r="S140" s="61">
        <f t="shared" si="39"/>
        <v>0</v>
      </c>
      <c r="T140" s="61">
        <f t="shared" si="39"/>
        <v>0</v>
      </c>
      <c r="U140" s="61">
        <f t="shared" si="39"/>
        <v>0</v>
      </c>
      <c r="V140" s="61">
        <f t="shared" si="39"/>
        <v>0</v>
      </c>
      <c r="W140" s="61">
        <f t="shared" si="39"/>
        <v>0</v>
      </c>
      <c r="X140" s="61">
        <f t="shared" si="39"/>
        <v>0</v>
      </c>
      <c r="Y140" s="61">
        <f t="shared" si="39"/>
        <v>0</v>
      </c>
      <c r="Z140" s="61">
        <f t="shared" si="39"/>
        <v>0</v>
      </c>
      <c r="AA140" s="61">
        <f t="shared" si="39"/>
        <v>0</v>
      </c>
      <c r="AB140" s="61">
        <f t="shared" si="39"/>
        <v>0</v>
      </c>
      <c r="AC140" s="61">
        <f t="shared" si="39"/>
        <v>0</v>
      </c>
      <c r="AD140" s="61">
        <f t="shared" si="39"/>
        <v>0</v>
      </c>
      <c r="AE140" s="61">
        <f t="shared" si="39"/>
        <v>0</v>
      </c>
      <c r="AF140" s="61">
        <f t="shared" si="39"/>
        <v>0</v>
      </c>
      <c r="AG140" s="61">
        <f t="shared" si="39"/>
        <v>0</v>
      </c>
      <c r="AH140" s="61">
        <f t="shared" si="39"/>
        <v>0</v>
      </c>
      <c r="AI140" s="61">
        <f t="shared" si="39"/>
        <v>0</v>
      </c>
      <c r="AJ140" s="61">
        <f t="shared" si="39"/>
        <v>0</v>
      </c>
      <c r="AK140" s="61">
        <f t="shared" si="39"/>
        <v>0</v>
      </c>
      <c r="AL140" s="61">
        <f t="shared" si="39"/>
        <v>0</v>
      </c>
      <c r="AM140" s="61">
        <f t="shared" si="39"/>
        <v>0</v>
      </c>
      <c r="AN140" s="61">
        <f t="shared" si="39"/>
        <v>0</v>
      </c>
      <c r="AO140" s="61">
        <f t="shared" si="39"/>
        <v>0</v>
      </c>
      <c r="AP140" s="61">
        <f t="shared" si="39"/>
        <v>0</v>
      </c>
      <c r="AQ140" s="61">
        <f t="shared" si="39"/>
        <v>0</v>
      </c>
      <c r="AR140" s="61">
        <f t="shared" si="39"/>
        <v>0</v>
      </c>
      <c r="AS140" s="61">
        <f t="shared" si="39"/>
        <v>0</v>
      </c>
    </row>
    <row r="141" spans="1:45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>
        <f t="shared" si="39"/>
        <v>0</v>
      </c>
      <c r="R141" s="6">
        <f t="shared" si="39"/>
        <v>0</v>
      </c>
      <c r="S141" s="61">
        <f t="shared" si="39"/>
        <v>0</v>
      </c>
      <c r="T141" s="61">
        <f t="shared" si="39"/>
        <v>0</v>
      </c>
      <c r="U141" s="61">
        <f t="shared" si="39"/>
        <v>0</v>
      </c>
      <c r="V141" s="61">
        <f t="shared" si="39"/>
        <v>0</v>
      </c>
      <c r="W141" s="61">
        <f t="shared" si="39"/>
        <v>0</v>
      </c>
      <c r="X141" s="61">
        <f t="shared" si="39"/>
        <v>0</v>
      </c>
      <c r="Y141" s="61">
        <f t="shared" si="39"/>
        <v>0</v>
      </c>
      <c r="Z141" s="61">
        <f t="shared" si="39"/>
        <v>0</v>
      </c>
      <c r="AA141" s="61">
        <f t="shared" si="39"/>
        <v>0</v>
      </c>
      <c r="AB141" s="61">
        <f t="shared" si="39"/>
        <v>0</v>
      </c>
      <c r="AC141" s="61">
        <f t="shared" si="39"/>
        <v>0</v>
      </c>
      <c r="AD141" s="61">
        <f t="shared" si="39"/>
        <v>0</v>
      </c>
      <c r="AE141" s="61">
        <f t="shared" si="39"/>
        <v>0</v>
      </c>
      <c r="AF141" s="61">
        <f t="shared" si="39"/>
        <v>0</v>
      </c>
      <c r="AG141" s="61">
        <f t="shared" si="39"/>
        <v>0</v>
      </c>
      <c r="AH141" s="61">
        <f t="shared" si="39"/>
        <v>0</v>
      </c>
      <c r="AI141" s="61">
        <f t="shared" si="39"/>
        <v>0</v>
      </c>
      <c r="AJ141" s="61">
        <f t="shared" si="39"/>
        <v>0</v>
      </c>
      <c r="AK141" s="61">
        <f t="shared" si="39"/>
        <v>0</v>
      </c>
      <c r="AL141" s="61">
        <f t="shared" si="39"/>
        <v>0</v>
      </c>
      <c r="AM141" s="61">
        <f t="shared" si="39"/>
        <v>0</v>
      </c>
      <c r="AN141" s="61">
        <f t="shared" si="39"/>
        <v>0</v>
      </c>
      <c r="AO141" s="61">
        <f t="shared" si="39"/>
        <v>0</v>
      </c>
      <c r="AP141" s="61">
        <f t="shared" si="39"/>
        <v>0</v>
      </c>
      <c r="AQ141" s="61">
        <f t="shared" si="39"/>
        <v>0</v>
      </c>
      <c r="AR141" s="61">
        <f t="shared" si="39"/>
        <v>0</v>
      </c>
      <c r="AS141" s="61">
        <f t="shared" si="39"/>
        <v>0</v>
      </c>
    </row>
    <row r="142" spans="1:45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f t="shared" si="39"/>
        <v>0</v>
      </c>
      <c r="R142" s="6">
        <f t="shared" si="39"/>
        <v>0</v>
      </c>
      <c r="S142" s="61">
        <f t="shared" si="39"/>
        <v>0</v>
      </c>
      <c r="T142" s="61">
        <f t="shared" si="39"/>
        <v>0</v>
      </c>
      <c r="U142" s="61">
        <f t="shared" si="39"/>
        <v>0</v>
      </c>
      <c r="V142" s="61">
        <f t="shared" si="39"/>
        <v>0</v>
      </c>
      <c r="W142" s="61">
        <f t="shared" si="39"/>
        <v>0</v>
      </c>
      <c r="X142" s="61">
        <f t="shared" si="39"/>
        <v>0</v>
      </c>
      <c r="Y142" s="61">
        <f t="shared" si="39"/>
        <v>0</v>
      </c>
      <c r="Z142" s="61">
        <f t="shared" si="39"/>
        <v>0</v>
      </c>
      <c r="AA142" s="61">
        <f t="shared" si="39"/>
        <v>0</v>
      </c>
      <c r="AB142" s="61">
        <f t="shared" si="39"/>
        <v>0</v>
      </c>
      <c r="AC142" s="61">
        <f t="shared" si="39"/>
        <v>0</v>
      </c>
      <c r="AD142" s="61">
        <f t="shared" si="39"/>
        <v>0</v>
      </c>
      <c r="AE142" s="61">
        <f t="shared" si="39"/>
        <v>0</v>
      </c>
      <c r="AF142" s="61">
        <f t="shared" si="39"/>
        <v>0</v>
      </c>
      <c r="AG142" s="61">
        <f t="shared" si="39"/>
        <v>0</v>
      </c>
      <c r="AH142" s="61">
        <f t="shared" si="39"/>
        <v>0</v>
      </c>
      <c r="AI142" s="61">
        <f t="shared" si="39"/>
        <v>0</v>
      </c>
      <c r="AJ142" s="61">
        <f t="shared" si="39"/>
        <v>0</v>
      </c>
      <c r="AK142" s="61">
        <f t="shared" si="39"/>
        <v>0</v>
      </c>
      <c r="AL142" s="61">
        <f t="shared" si="39"/>
        <v>0</v>
      </c>
      <c r="AM142" s="61">
        <f t="shared" si="39"/>
        <v>0</v>
      </c>
      <c r="AN142" s="61">
        <f t="shared" si="39"/>
        <v>0</v>
      </c>
      <c r="AO142" s="61">
        <f t="shared" si="39"/>
        <v>0</v>
      </c>
      <c r="AP142" s="61">
        <f t="shared" si="39"/>
        <v>0</v>
      </c>
      <c r="AQ142" s="61">
        <f t="shared" si="39"/>
        <v>0</v>
      </c>
      <c r="AR142" s="61">
        <f t="shared" si="39"/>
        <v>0</v>
      </c>
      <c r="AS142" s="61">
        <f t="shared" si="39"/>
        <v>0</v>
      </c>
    </row>
    <row r="143" spans="1:45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>
        <f t="shared" si="39"/>
        <v>0</v>
      </c>
      <c r="R143" s="6">
        <f t="shared" si="39"/>
        <v>0</v>
      </c>
      <c r="S143" s="61">
        <f t="shared" si="39"/>
        <v>0</v>
      </c>
      <c r="T143" s="61">
        <f t="shared" si="39"/>
        <v>0</v>
      </c>
      <c r="U143" s="61">
        <f t="shared" si="39"/>
        <v>0</v>
      </c>
      <c r="V143" s="61">
        <f t="shared" si="39"/>
        <v>0</v>
      </c>
      <c r="W143" s="61">
        <f t="shared" si="39"/>
        <v>0</v>
      </c>
      <c r="X143" s="61">
        <f t="shared" si="39"/>
        <v>0</v>
      </c>
      <c r="Y143" s="61">
        <f t="shared" si="39"/>
        <v>0</v>
      </c>
      <c r="Z143" s="61">
        <f t="shared" si="39"/>
        <v>0</v>
      </c>
      <c r="AA143" s="61">
        <f t="shared" si="39"/>
        <v>0</v>
      </c>
      <c r="AB143" s="61">
        <f t="shared" si="39"/>
        <v>0</v>
      </c>
      <c r="AC143" s="61">
        <f t="shared" si="39"/>
        <v>0</v>
      </c>
      <c r="AD143" s="61">
        <f t="shared" si="39"/>
        <v>0</v>
      </c>
      <c r="AE143" s="61">
        <f t="shared" si="39"/>
        <v>0</v>
      </c>
      <c r="AF143" s="61">
        <f t="shared" si="39"/>
        <v>0</v>
      </c>
      <c r="AG143" s="61">
        <f t="shared" si="39"/>
        <v>0</v>
      </c>
      <c r="AH143" s="61">
        <f t="shared" si="39"/>
        <v>0</v>
      </c>
      <c r="AI143" s="61">
        <f t="shared" si="39"/>
        <v>0</v>
      </c>
      <c r="AJ143" s="61">
        <f t="shared" si="39"/>
        <v>0</v>
      </c>
      <c r="AK143" s="61">
        <f t="shared" si="39"/>
        <v>0</v>
      </c>
      <c r="AL143" s="61">
        <f t="shared" si="39"/>
        <v>0</v>
      </c>
      <c r="AM143" s="61">
        <f t="shared" si="39"/>
        <v>0</v>
      </c>
      <c r="AN143" s="61">
        <f t="shared" si="39"/>
        <v>0</v>
      </c>
      <c r="AO143" s="61">
        <f t="shared" si="39"/>
        <v>0</v>
      </c>
      <c r="AP143" s="61">
        <f t="shared" si="39"/>
        <v>0</v>
      </c>
      <c r="AQ143" s="61">
        <f t="shared" si="39"/>
        <v>0</v>
      </c>
      <c r="AR143" s="61">
        <f t="shared" si="39"/>
        <v>0</v>
      </c>
      <c r="AS143" s="61">
        <f t="shared" si="39"/>
        <v>0</v>
      </c>
    </row>
    <row r="144" spans="1:45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>
        <f t="shared" si="39"/>
        <v>0</v>
      </c>
      <c r="R144" s="6">
        <f t="shared" si="39"/>
        <v>0</v>
      </c>
      <c r="S144" s="61">
        <f t="shared" si="39"/>
        <v>0</v>
      </c>
      <c r="T144" s="61">
        <f t="shared" si="39"/>
        <v>0</v>
      </c>
      <c r="U144" s="61">
        <f t="shared" si="39"/>
        <v>0</v>
      </c>
      <c r="V144" s="61">
        <f t="shared" si="39"/>
        <v>0</v>
      </c>
      <c r="W144" s="61">
        <f t="shared" si="39"/>
        <v>0</v>
      </c>
      <c r="X144" s="61">
        <f t="shared" si="39"/>
        <v>0</v>
      </c>
      <c r="Y144" s="61">
        <f t="shared" si="39"/>
        <v>0</v>
      </c>
      <c r="Z144" s="61">
        <f t="shared" si="39"/>
        <v>0</v>
      </c>
      <c r="AA144" s="61">
        <f t="shared" si="39"/>
        <v>0</v>
      </c>
      <c r="AB144" s="61">
        <f t="shared" si="39"/>
        <v>0</v>
      </c>
      <c r="AC144" s="61">
        <f t="shared" si="39"/>
        <v>0</v>
      </c>
      <c r="AD144" s="61">
        <f t="shared" si="39"/>
        <v>0</v>
      </c>
      <c r="AE144" s="61">
        <f t="shared" si="39"/>
        <v>0</v>
      </c>
      <c r="AF144" s="61">
        <f t="shared" si="39"/>
        <v>0</v>
      </c>
      <c r="AG144" s="61">
        <f t="shared" si="39"/>
        <v>0</v>
      </c>
      <c r="AH144" s="61">
        <f t="shared" si="39"/>
        <v>0</v>
      </c>
      <c r="AI144" s="61">
        <f t="shared" si="39"/>
        <v>0</v>
      </c>
      <c r="AJ144" s="61">
        <f t="shared" si="39"/>
        <v>0</v>
      </c>
      <c r="AK144" s="61">
        <f t="shared" si="39"/>
        <v>0</v>
      </c>
      <c r="AL144" s="61">
        <f t="shared" si="39"/>
        <v>0</v>
      </c>
      <c r="AM144" s="61">
        <f t="shared" si="39"/>
        <v>0</v>
      </c>
      <c r="AN144" s="61">
        <f t="shared" si="39"/>
        <v>0</v>
      </c>
      <c r="AO144" s="61">
        <f t="shared" si="39"/>
        <v>0</v>
      </c>
      <c r="AP144" s="61">
        <f t="shared" si="39"/>
        <v>0</v>
      </c>
      <c r="AQ144" s="61">
        <f t="shared" si="39"/>
        <v>0</v>
      </c>
      <c r="AR144" s="61">
        <f t="shared" si="39"/>
        <v>0</v>
      </c>
      <c r="AS144" s="61">
        <f t="shared" si="39"/>
        <v>0</v>
      </c>
    </row>
    <row r="145" spans="1:47" x14ac:dyDescent="0.25">
      <c r="E145" s="7">
        <f t="shared" ref="E145:AS145" si="40">SUM(E115:E144)</f>
        <v>0</v>
      </c>
      <c r="F145" s="7">
        <f t="shared" si="40"/>
        <v>85636.6</v>
      </c>
      <c r="G145" s="7">
        <f t="shared" si="40"/>
        <v>74371.199999999997</v>
      </c>
      <c r="H145" s="7">
        <f t="shared" si="40"/>
        <v>55038.479999999996</v>
      </c>
      <c r="I145" s="7">
        <f t="shared" si="40"/>
        <v>148582.08000000002</v>
      </c>
      <c r="J145" s="7">
        <f t="shared" si="40"/>
        <v>129676.87</v>
      </c>
      <c r="K145" s="7">
        <f t="shared" si="40"/>
        <v>111576.4</v>
      </c>
      <c r="L145" s="7">
        <f t="shared" si="40"/>
        <v>139150.66</v>
      </c>
      <c r="M145" s="7">
        <f t="shared" si="40"/>
        <v>132333.29999999999</v>
      </c>
      <c r="N145" s="7">
        <f t="shared" si="40"/>
        <v>118753.60000000001</v>
      </c>
      <c r="O145" s="7">
        <f t="shared" si="40"/>
        <v>124691.28</v>
      </c>
      <c r="P145" s="7">
        <f t="shared" si="40"/>
        <v>122572.08000000002</v>
      </c>
      <c r="Q145" s="7">
        <f t="shared" si="40"/>
        <v>0</v>
      </c>
      <c r="R145" s="7">
        <f t="shared" si="40"/>
        <v>0</v>
      </c>
      <c r="S145" s="7">
        <f t="shared" si="40"/>
        <v>0</v>
      </c>
      <c r="T145" s="7">
        <f t="shared" si="40"/>
        <v>0</v>
      </c>
      <c r="U145" s="7">
        <f t="shared" si="40"/>
        <v>0</v>
      </c>
      <c r="V145" s="7">
        <f t="shared" si="40"/>
        <v>0</v>
      </c>
      <c r="W145" s="7">
        <f t="shared" si="40"/>
        <v>0</v>
      </c>
      <c r="X145" s="7">
        <f t="shared" si="40"/>
        <v>0</v>
      </c>
      <c r="Y145" s="7">
        <f t="shared" si="40"/>
        <v>0</v>
      </c>
      <c r="Z145" s="7">
        <f t="shared" si="40"/>
        <v>0</v>
      </c>
      <c r="AA145" s="7">
        <f t="shared" si="40"/>
        <v>0</v>
      </c>
      <c r="AB145" s="7">
        <f t="shared" si="40"/>
        <v>0</v>
      </c>
      <c r="AC145" s="7">
        <f t="shared" si="40"/>
        <v>0</v>
      </c>
      <c r="AD145" s="7">
        <f t="shared" si="40"/>
        <v>0</v>
      </c>
      <c r="AE145" s="7">
        <f t="shared" si="40"/>
        <v>0</v>
      </c>
      <c r="AF145" s="7">
        <f t="shared" si="40"/>
        <v>0</v>
      </c>
      <c r="AG145" s="7">
        <f t="shared" si="40"/>
        <v>0</v>
      </c>
      <c r="AH145" s="7">
        <f t="shared" si="40"/>
        <v>0</v>
      </c>
      <c r="AI145" s="7">
        <f t="shared" si="40"/>
        <v>0</v>
      </c>
      <c r="AJ145" s="7">
        <f t="shared" si="40"/>
        <v>0</v>
      </c>
      <c r="AK145" s="7">
        <f t="shared" si="40"/>
        <v>0</v>
      </c>
      <c r="AL145" s="7">
        <f t="shared" si="40"/>
        <v>0</v>
      </c>
      <c r="AM145" s="7">
        <f t="shared" si="40"/>
        <v>0</v>
      </c>
      <c r="AN145" s="7">
        <f t="shared" si="40"/>
        <v>0</v>
      </c>
      <c r="AO145" s="7">
        <f t="shared" si="40"/>
        <v>0</v>
      </c>
      <c r="AP145" s="7">
        <f t="shared" si="40"/>
        <v>0</v>
      </c>
      <c r="AQ145" s="7">
        <f t="shared" si="40"/>
        <v>0</v>
      </c>
      <c r="AR145" s="7">
        <f t="shared" si="40"/>
        <v>0</v>
      </c>
      <c r="AS145" s="7">
        <f t="shared" si="40"/>
        <v>0</v>
      </c>
      <c r="AU145" s="25">
        <f>SUM(E145:AT145)</f>
        <v>1242382.55</v>
      </c>
    </row>
    <row r="146" spans="1:47" x14ac:dyDescent="0.25">
      <c r="I146" s="25"/>
    </row>
    <row r="147" spans="1:47" x14ac:dyDescent="0.25">
      <c r="A147" s="31" t="s">
        <v>186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 spans="1:47" x14ac:dyDescent="0.25">
      <c r="E148" s="625">
        <v>2025</v>
      </c>
      <c r="F148" s="626"/>
      <c r="G148" s="626"/>
      <c r="H148" s="626"/>
      <c r="I148" s="626"/>
      <c r="J148" s="623">
        <v>2026</v>
      </c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>
        <v>2027</v>
      </c>
      <c r="W148" s="623"/>
      <c r="X148" s="623"/>
      <c r="Y148" s="623"/>
      <c r="Z148" s="623"/>
      <c r="AA148" s="623"/>
      <c r="AB148" s="623"/>
      <c r="AC148" s="623"/>
      <c r="AD148" s="623"/>
      <c r="AE148" s="623"/>
      <c r="AF148" s="623"/>
      <c r="AG148" s="623"/>
      <c r="AH148" s="623">
        <v>2028</v>
      </c>
      <c r="AI148" s="623"/>
      <c r="AJ148" s="623"/>
      <c r="AK148" s="623"/>
      <c r="AL148" s="623"/>
      <c r="AM148" s="623"/>
      <c r="AN148" s="623"/>
      <c r="AO148" s="623"/>
      <c r="AP148" s="623"/>
      <c r="AQ148" s="623"/>
      <c r="AR148" s="623"/>
      <c r="AS148" s="623"/>
    </row>
    <row r="149" spans="1:47" x14ac:dyDescent="0.25">
      <c r="B149" t="s">
        <v>147</v>
      </c>
      <c r="C149" s="11" t="s">
        <v>105</v>
      </c>
      <c r="D149" s="11" t="s">
        <v>106</v>
      </c>
      <c r="E149" s="11">
        <v>8</v>
      </c>
      <c r="F149" s="11">
        <v>9</v>
      </c>
      <c r="G149" s="11">
        <v>10</v>
      </c>
      <c r="H149" s="11">
        <v>11</v>
      </c>
      <c r="I149" s="11">
        <v>12</v>
      </c>
      <c r="J149" s="11">
        <v>1</v>
      </c>
      <c r="K149" s="11">
        <v>2</v>
      </c>
      <c r="L149" s="11">
        <v>3</v>
      </c>
      <c r="M149" s="11">
        <v>4</v>
      </c>
      <c r="N149" s="11">
        <v>5</v>
      </c>
      <c r="O149" s="11">
        <v>6</v>
      </c>
      <c r="P149" s="11">
        <v>7</v>
      </c>
      <c r="Q149" s="11">
        <v>8</v>
      </c>
      <c r="R149" s="11">
        <v>9</v>
      </c>
      <c r="S149" s="14">
        <v>10</v>
      </c>
      <c r="T149" s="14">
        <v>11</v>
      </c>
      <c r="U149" s="468">
        <v>12</v>
      </c>
      <c r="V149" s="14">
        <v>1</v>
      </c>
      <c r="W149" s="14">
        <v>2</v>
      </c>
      <c r="X149" s="14">
        <v>3</v>
      </c>
      <c r="Y149" s="14">
        <v>4</v>
      </c>
      <c r="Z149" s="14">
        <v>5</v>
      </c>
      <c r="AA149" s="14">
        <v>6</v>
      </c>
      <c r="AB149" s="14">
        <v>7</v>
      </c>
      <c r="AC149" s="14">
        <v>8</v>
      </c>
      <c r="AD149" s="14">
        <v>9</v>
      </c>
      <c r="AE149" s="14">
        <v>10</v>
      </c>
      <c r="AF149" s="14">
        <v>11</v>
      </c>
      <c r="AG149" s="14">
        <v>12</v>
      </c>
      <c r="AH149" s="14">
        <v>1</v>
      </c>
      <c r="AI149" s="14">
        <v>2</v>
      </c>
      <c r="AJ149" s="14">
        <v>3</v>
      </c>
      <c r="AK149" s="14">
        <v>4</v>
      </c>
      <c r="AL149" s="14">
        <v>5</v>
      </c>
      <c r="AM149" s="14">
        <v>6</v>
      </c>
      <c r="AN149" s="14">
        <v>7</v>
      </c>
      <c r="AO149" s="14">
        <v>8</v>
      </c>
      <c r="AP149" s="14">
        <v>9</v>
      </c>
      <c r="AQ149" s="14">
        <v>10</v>
      </c>
      <c r="AR149" s="14">
        <v>11</v>
      </c>
      <c r="AS149" s="14">
        <v>12</v>
      </c>
    </row>
    <row r="150" spans="1:47" x14ac:dyDescent="0.25">
      <c r="B150" s="25"/>
      <c r="C150" s="4" t="s">
        <v>243</v>
      </c>
      <c r="D150" s="26">
        <v>45936</v>
      </c>
      <c r="E150" s="6"/>
      <c r="F150" s="6">
        <v>85636.6</v>
      </c>
      <c r="G150" s="6"/>
      <c r="H150" s="6"/>
      <c r="I150" s="120"/>
      <c r="J150" s="6"/>
      <c r="K150" s="6"/>
      <c r="L150" s="6"/>
      <c r="M150" s="6"/>
      <c r="N150" s="6"/>
      <c r="O150" s="6"/>
      <c r="P150" s="6"/>
      <c r="Q150" s="4"/>
      <c r="R150" s="4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7" x14ac:dyDescent="0.25">
      <c r="B151" s="25"/>
      <c r="C151" s="4" t="s">
        <v>244</v>
      </c>
      <c r="D151" s="26">
        <v>45967</v>
      </c>
      <c r="E151" s="6"/>
      <c r="F151" s="6"/>
      <c r="G151" s="6">
        <v>74371.199999999997</v>
      </c>
      <c r="H151" s="6"/>
      <c r="I151" s="120"/>
      <c r="J151" s="6"/>
      <c r="K151" s="6"/>
      <c r="L151" s="6"/>
      <c r="M151" s="6"/>
      <c r="N151" s="6"/>
      <c r="O151" s="6"/>
      <c r="P151" s="6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7" x14ac:dyDescent="0.25">
      <c r="B152" s="25"/>
      <c r="C152" s="4" t="s">
        <v>245</v>
      </c>
      <c r="D152" s="26">
        <v>46000</v>
      </c>
      <c r="E152" s="6"/>
      <c r="F152" s="6"/>
      <c r="G152" s="6"/>
      <c r="H152" s="6">
        <v>55038.48</v>
      </c>
      <c r="I152" s="120"/>
      <c r="J152" s="6"/>
      <c r="K152" s="6"/>
      <c r="L152" s="6"/>
      <c r="M152" s="6"/>
      <c r="N152" s="6"/>
      <c r="O152" s="6"/>
      <c r="P152" s="6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7" x14ac:dyDescent="0.25">
      <c r="B153" s="25"/>
      <c r="C153" s="4" t="s">
        <v>246</v>
      </c>
      <c r="D153" s="26">
        <v>46028</v>
      </c>
      <c r="E153" s="6"/>
      <c r="F153" s="6"/>
      <c r="G153" s="6"/>
      <c r="H153" s="6"/>
      <c r="I153" s="120">
        <v>148582.07999999999</v>
      </c>
      <c r="J153" s="6"/>
      <c r="K153" s="6"/>
      <c r="L153" s="6"/>
      <c r="M153" s="6"/>
      <c r="N153" s="6"/>
      <c r="O153" s="6"/>
      <c r="P153" s="6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7" x14ac:dyDescent="0.25">
      <c r="B154" s="25"/>
      <c r="C154" s="4" t="s">
        <v>247</v>
      </c>
      <c r="D154" s="26">
        <v>46059</v>
      </c>
      <c r="E154" s="6"/>
      <c r="F154" s="6"/>
      <c r="G154" s="6"/>
      <c r="H154" s="6"/>
      <c r="I154" s="120"/>
      <c r="J154" s="6">
        <v>129676.87</v>
      </c>
      <c r="K154" s="6"/>
      <c r="L154" s="6"/>
      <c r="M154" s="6"/>
      <c r="N154" s="6"/>
      <c r="O154" s="6"/>
      <c r="P154" s="6"/>
      <c r="Q154" s="4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7" x14ac:dyDescent="0.25">
      <c r="B155" s="25"/>
      <c r="C155" s="4" t="s">
        <v>248</v>
      </c>
      <c r="D155" s="26">
        <v>46086</v>
      </c>
      <c r="E155" s="6"/>
      <c r="F155" s="6"/>
      <c r="G155" s="6"/>
      <c r="H155" s="6"/>
      <c r="I155" s="120"/>
      <c r="J155" s="6"/>
      <c r="K155" s="6">
        <v>111576.4</v>
      </c>
      <c r="L155" s="6"/>
      <c r="M155" s="6"/>
      <c r="N155" s="6"/>
      <c r="O155" s="6"/>
      <c r="P155" s="6"/>
      <c r="Q155" s="4"/>
      <c r="R155" s="4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7" x14ac:dyDescent="0.25">
      <c r="B156" s="127"/>
      <c r="C156" s="4" t="s">
        <v>249</v>
      </c>
      <c r="D156" s="26">
        <v>46116</v>
      </c>
      <c r="E156" s="6"/>
      <c r="F156" s="6"/>
      <c r="G156" s="6"/>
      <c r="H156" s="6"/>
      <c r="I156" s="120"/>
      <c r="J156" s="6"/>
      <c r="K156" s="6"/>
      <c r="L156" s="6">
        <v>139150.66</v>
      </c>
      <c r="M156" s="6"/>
      <c r="N156" s="6"/>
      <c r="O156" s="6"/>
      <c r="P156" s="6"/>
      <c r="Q156" s="4"/>
      <c r="R156" s="4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spans="1:47" x14ac:dyDescent="0.25">
      <c r="B157" s="495"/>
      <c r="C157" s="49" t="s">
        <v>250</v>
      </c>
      <c r="D157" s="26">
        <v>46142</v>
      </c>
      <c r="E157" s="6"/>
      <c r="F157" s="6"/>
      <c r="G157" s="6"/>
      <c r="H157" s="6"/>
      <c r="I157" s="120"/>
      <c r="J157" s="6"/>
      <c r="K157" s="6"/>
      <c r="L157" s="6"/>
      <c r="M157" s="6">
        <f>M145</f>
        <v>132333.29999999999</v>
      </c>
      <c r="N157" s="6"/>
      <c r="O157" s="6"/>
      <c r="P157" s="6"/>
      <c r="Q157" s="4"/>
      <c r="R157" s="4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spans="1:47" x14ac:dyDescent="0.25">
      <c r="B158" s="6"/>
      <c r="C158" s="4" t="s">
        <v>251</v>
      </c>
      <c r="D158" s="26">
        <v>46176</v>
      </c>
      <c r="E158" s="6"/>
      <c r="F158" s="6"/>
      <c r="G158" s="6"/>
      <c r="H158" s="6"/>
      <c r="I158" s="120"/>
      <c r="J158" s="6"/>
      <c r="K158" s="6"/>
      <c r="L158" s="6"/>
      <c r="M158" s="6"/>
      <c r="N158" s="6">
        <v>118753.60000000001</v>
      </c>
      <c r="O158" s="6"/>
      <c r="P158" s="6"/>
      <c r="Q158" s="4"/>
      <c r="R158" s="4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spans="1:47" x14ac:dyDescent="0.25">
      <c r="B159" s="6"/>
      <c r="C159" s="4" t="s">
        <v>252</v>
      </c>
      <c r="D159" s="26">
        <v>46209</v>
      </c>
      <c r="E159" s="6"/>
      <c r="F159" s="6"/>
      <c r="G159" s="6"/>
      <c r="H159" s="6"/>
      <c r="I159" s="120"/>
      <c r="J159" s="6"/>
      <c r="K159" s="6"/>
      <c r="L159" s="6"/>
      <c r="M159" s="6"/>
      <c r="N159" s="6"/>
      <c r="O159" s="6">
        <v>124691.28</v>
      </c>
      <c r="P159" s="6"/>
      <c r="Q159" s="4"/>
      <c r="R159" s="4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spans="1:47" x14ac:dyDescent="0.25">
      <c r="B160" s="69"/>
      <c r="C160" s="4" t="s">
        <v>253</v>
      </c>
      <c r="D160" s="26">
        <v>46238</v>
      </c>
      <c r="E160" s="6"/>
      <c r="F160" s="6"/>
      <c r="G160" s="6"/>
      <c r="H160" s="6"/>
      <c r="I160" s="120"/>
      <c r="J160" s="6"/>
      <c r="K160" s="6"/>
      <c r="L160" s="6"/>
      <c r="M160" s="6"/>
      <c r="N160" s="6"/>
      <c r="O160" s="6"/>
      <c r="P160" s="6">
        <v>122572.08</v>
      </c>
      <c r="Q160" s="69"/>
      <c r="R160" s="4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spans="2:47" x14ac:dyDescent="0.25">
      <c r="C161" s="4"/>
      <c r="D161" s="26"/>
      <c r="E161" s="6"/>
      <c r="F161" s="6"/>
      <c r="G161" s="6"/>
      <c r="H161" s="6"/>
      <c r="I161" s="120"/>
      <c r="J161" s="6"/>
      <c r="K161" s="6"/>
      <c r="L161" s="6"/>
      <c r="M161" s="6"/>
      <c r="N161" s="6"/>
      <c r="O161" s="6"/>
      <c r="P161" s="6"/>
      <c r="Q161" s="4"/>
      <c r="R161" s="4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</row>
    <row r="162" spans="2:47" x14ac:dyDescent="0.25">
      <c r="C162" s="4"/>
      <c r="D162" s="26"/>
      <c r="E162" s="6"/>
      <c r="F162" s="6"/>
      <c r="G162" s="6"/>
      <c r="H162" s="6"/>
      <c r="I162" s="120"/>
      <c r="J162" s="6"/>
      <c r="K162" s="6"/>
      <c r="L162" s="6"/>
      <c r="M162" s="6"/>
      <c r="N162" s="6"/>
      <c r="O162" s="6"/>
      <c r="P162" s="6"/>
      <c r="Q162" s="4"/>
      <c r="R162" s="4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spans="2:47" x14ac:dyDescent="0.25">
      <c r="B163" s="25">
        <f>SUM(B150:B162)</f>
        <v>0</v>
      </c>
      <c r="C163" s="9"/>
      <c r="D163" s="93" t="s">
        <v>39</v>
      </c>
      <c r="E163" s="30">
        <f t="shared" ref="E163:AS163" si="41">SUM(E150:E162)</f>
        <v>0</v>
      </c>
      <c r="F163" s="30">
        <f>SUM(F150:F162)</f>
        <v>85636.6</v>
      </c>
      <c r="G163" s="30">
        <f t="shared" si="41"/>
        <v>74371.199999999997</v>
      </c>
      <c r="H163" s="30">
        <f t="shared" si="41"/>
        <v>55038.48</v>
      </c>
      <c r="I163" s="30">
        <f t="shared" si="41"/>
        <v>148582.07999999999</v>
      </c>
      <c r="J163" s="30">
        <f t="shared" si="41"/>
        <v>129676.87</v>
      </c>
      <c r="K163" s="30">
        <f t="shared" si="41"/>
        <v>111576.4</v>
      </c>
      <c r="L163" s="30">
        <f t="shared" si="41"/>
        <v>139150.66</v>
      </c>
      <c r="M163" s="30">
        <f t="shared" si="41"/>
        <v>132333.29999999999</v>
      </c>
      <c r="N163" s="30">
        <f t="shared" si="41"/>
        <v>118753.60000000001</v>
      </c>
      <c r="O163" s="30">
        <f t="shared" si="41"/>
        <v>124691.28</v>
      </c>
      <c r="P163" s="30">
        <f t="shared" si="41"/>
        <v>122572.08</v>
      </c>
      <c r="Q163" s="30">
        <f t="shared" si="41"/>
        <v>0</v>
      </c>
      <c r="R163" s="30">
        <f t="shared" si="41"/>
        <v>0</v>
      </c>
      <c r="S163" s="30">
        <f t="shared" si="41"/>
        <v>0</v>
      </c>
      <c r="T163" s="30">
        <f t="shared" si="41"/>
        <v>0</v>
      </c>
      <c r="U163" s="30">
        <f t="shared" si="41"/>
        <v>0</v>
      </c>
      <c r="V163" s="30">
        <f t="shared" si="41"/>
        <v>0</v>
      </c>
      <c r="W163" s="30">
        <f t="shared" si="41"/>
        <v>0</v>
      </c>
      <c r="X163" s="30">
        <f t="shared" si="41"/>
        <v>0</v>
      </c>
      <c r="Y163" s="30">
        <f t="shared" si="41"/>
        <v>0</v>
      </c>
      <c r="Z163" s="30">
        <f t="shared" si="41"/>
        <v>0</v>
      </c>
      <c r="AA163" s="30">
        <f t="shared" si="41"/>
        <v>0</v>
      </c>
      <c r="AB163" s="30">
        <f t="shared" si="41"/>
        <v>0</v>
      </c>
      <c r="AC163" s="30">
        <f t="shared" si="41"/>
        <v>0</v>
      </c>
      <c r="AD163" s="30">
        <f t="shared" si="41"/>
        <v>0</v>
      </c>
      <c r="AE163" s="30">
        <f t="shared" si="41"/>
        <v>0</v>
      </c>
      <c r="AF163" s="30">
        <f t="shared" si="41"/>
        <v>0</v>
      </c>
      <c r="AG163" s="30">
        <f t="shared" si="41"/>
        <v>0</v>
      </c>
      <c r="AH163" s="30">
        <f t="shared" si="41"/>
        <v>0</v>
      </c>
      <c r="AI163" s="30">
        <f t="shared" si="41"/>
        <v>0</v>
      </c>
      <c r="AJ163" s="30">
        <f t="shared" si="41"/>
        <v>0</v>
      </c>
      <c r="AK163" s="30">
        <f t="shared" si="41"/>
        <v>0</v>
      </c>
      <c r="AL163" s="30">
        <f t="shared" si="41"/>
        <v>0</v>
      </c>
      <c r="AM163" s="30">
        <f t="shared" si="41"/>
        <v>0</v>
      </c>
      <c r="AN163" s="30">
        <f t="shared" si="41"/>
        <v>0</v>
      </c>
      <c r="AO163" s="30">
        <f t="shared" si="41"/>
        <v>0</v>
      </c>
      <c r="AP163" s="30">
        <f t="shared" si="41"/>
        <v>0</v>
      </c>
      <c r="AQ163" s="30">
        <f t="shared" si="41"/>
        <v>0</v>
      </c>
      <c r="AR163" s="30">
        <f t="shared" si="41"/>
        <v>0</v>
      </c>
      <c r="AS163" s="30">
        <f t="shared" si="41"/>
        <v>0</v>
      </c>
      <c r="AU163" s="25">
        <f>SUM(E163:AT163)</f>
        <v>1242382.55</v>
      </c>
    </row>
    <row r="164" spans="2:47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2:47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2:47" x14ac:dyDescent="0.25">
      <c r="E166" s="11"/>
      <c r="F166" s="11">
        <v>9</v>
      </c>
      <c r="G166" s="11">
        <v>10</v>
      </c>
      <c r="H166" s="11">
        <v>11</v>
      </c>
      <c r="I166" s="11">
        <v>12</v>
      </c>
      <c r="J166" s="11">
        <v>1</v>
      </c>
      <c r="K166" s="11">
        <v>2</v>
      </c>
      <c r="L166" s="11">
        <v>3</v>
      </c>
      <c r="M166" s="11">
        <v>4</v>
      </c>
      <c r="N166" s="11">
        <v>5</v>
      </c>
      <c r="O166" s="11">
        <v>6</v>
      </c>
      <c r="P166" s="11">
        <v>7</v>
      </c>
      <c r="Q166" s="11">
        <v>8</v>
      </c>
      <c r="R166" s="11">
        <v>9</v>
      </c>
    </row>
    <row r="167" spans="2:47" x14ac:dyDescent="0.25">
      <c r="E167" s="9" t="s">
        <v>27</v>
      </c>
      <c r="F167" s="7">
        <f>F110</f>
        <v>71772</v>
      </c>
      <c r="G167" s="7">
        <f>F167+G110</f>
        <v>215316</v>
      </c>
      <c r="H167" s="7">
        <f t="shared" ref="H167:R167" si="42">G167+H110</f>
        <v>287088</v>
      </c>
      <c r="I167" s="7">
        <f t="shared" si="42"/>
        <v>430632</v>
      </c>
      <c r="J167" s="7">
        <f t="shared" si="42"/>
        <v>574176</v>
      </c>
      <c r="K167" s="7">
        <f t="shared" si="42"/>
        <v>705584.72</v>
      </c>
      <c r="L167" s="7">
        <f t="shared" si="42"/>
        <v>836733.52</v>
      </c>
      <c r="M167" s="7">
        <f t="shared" si="42"/>
        <v>964523.6</v>
      </c>
      <c r="N167" s="7">
        <f t="shared" si="42"/>
        <v>1088335.2</v>
      </c>
      <c r="O167" s="7">
        <f t="shared" si="42"/>
        <v>1198312.24</v>
      </c>
      <c r="P167" s="7">
        <f t="shared" si="42"/>
        <v>1338237.6000000001</v>
      </c>
      <c r="Q167" s="7">
        <f t="shared" si="42"/>
        <v>1492057.6</v>
      </c>
      <c r="R167" s="501">
        <f t="shared" si="42"/>
        <v>1559751.2000000002</v>
      </c>
    </row>
    <row r="168" spans="2:47" x14ac:dyDescent="0.25">
      <c r="E168" s="9" t="s">
        <v>132</v>
      </c>
      <c r="F168" s="25">
        <f>F163</f>
        <v>85636.6</v>
      </c>
      <c r="G168" s="25">
        <f>G163+F168</f>
        <v>160007.79999999999</v>
      </c>
      <c r="H168" s="25">
        <f>G168+H163</f>
        <v>215046.28</v>
      </c>
      <c r="I168" s="25">
        <f t="shared" ref="I168:N168" si="43">H168+I163</f>
        <v>363628.36</v>
      </c>
      <c r="J168" s="25">
        <f t="shared" si="43"/>
        <v>493305.23</v>
      </c>
      <c r="K168" s="25">
        <f t="shared" si="43"/>
        <v>604881.63</v>
      </c>
      <c r="L168" s="25">
        <f t="shared" si="43"/>
        <v>744032.29</v>
      </c>
      <c r="M168" s="25">
        <f t="shared" si="43"/>
        <v>876365.59000000008</v>
      </c>
      <c r="N168" s="25">
        <f t="shared" si="43"/>
        <v>995119.19000000006</v>
      </c>
      <c r="O168" s="25">
        <f>N168+O163</f>
        <v>1119810.47</v>
      </c>
      <c r="P168" s="25">
        <f>O168+P163</f>
        <v>1242382.55</v>
      </c>
      <c r="Q168" s="25">
        <f>P168+Q163</f>
        <v>1242382.55</v>
      </c>
      <c r="R168" s="497">
        <f>Q168+P163</f>
        <v>1364954.6300000001</v>
      </c>
    </row>
    <row r="169" spans="2:47" x14ac:dyDescent="0.25">
      <c r="E169" s="9" t="s">
        <v>133</v>
      </c>
      <c r="F169" s="25">
        <f>B4</f>
        <v>1491977.28</v>
      </c>
      <c r="G169" s="25">
        <f>F169</f>
        <v>1491977.28</v>
      </c>
      <c r="H169" s="25">
        <f t="shared" ref="H169:R169" si="44">G169</f>
        <v>1491977.28</v>
      </c>
      <c r="I169" s="25">
        <f t="shared" si="44"/>
        <v>1491977.28</v>
      </c>
      <c r="J169" s="25">
        <f t="shared" si="44"/>
        <v>1491977.28</v>
      </c>
      <c r="K169" s="25">
        <f t="shared" si="44"/>
        <v>1491977.28</v>
      </c>
      <c r="L169" s="25">
        <f t="shared" si="44"/>
        <v>1491977.28</v>
      </c>
      <c r="M169" s="25">
        <f t="shared" si="44"/>
        <v>1491977.28</v>
      </c>
      <c r="N169" s="25">
        <f t="shared" si="44"/>
        <v>1491977.28</v>
      </c>
      <c r="O169" s="25">
        <f t="shared" si="44"/>
        <v>1491977.28</v>
      </c>
      <c r="P169" s="25">
        <f t="shared" si="44"/>
        <v>1491977.28</v>
      </c>
      <c r="Q169" s="25">
        <f t="shared" si="44"/>
        <v>1491977.28</v>
      </c>
      <c r="R169" s="497">
        <f t="shared" si="44"/>
        <v>1491977.28</v>
      </c>
    </row>
    <row r="170" spans="2:47" x14ac:dyDescent="0.25">
      <c r="E170" s="9" t="s">
        <v>198</v>
      </c>
      <c r="F170" s="25">
        <f t="shared" ref="F170:R170" si="45">F167-F168</f>
        <v>-13864.600000000006</v>
      </c>
      <c r="G170" s="25">
        <f t="shared" si="45"/>
        <v>55308.200000000012</v>
      </c>
      <c r="H170" s="25">
        <f t="shared" si="45"/>
        <v>72041.72</v>
      </c>
      <c r="I170" s="25">
        <f t="shared" si="45"/>
        <v>67003.640000000014</v>
      </c>
      <c r="J170" s="25">
        <f t="shared" si="45"/>
        <v>80870.770000000019</v>
      </c>
      <c r="K170" s="25">
        <f t="shared" si="45"/>
        <v>100703.08999999997</v>
      </c>
      <c r="L170" s="25">
        <f t="shared" si="45"/>
        <v>92701.229999999981</v>
      </c>
      <c r="M170" s="25">
        <f t="shared" si="45"/>
        <v>88158.009999999893</v>
      </c>
      <c r="N170" s="25">
        <f t="shared" si="45"/>
        <v>93216.009999999893</v>
      </c>
      <c r="O170" s="25">
        <f t="shared" si="45"/>
        <v>78501.770000000019</v>
      </c>
      <c r="P170" s="25">
        <f t="shared" si="45"/>
        <v>95855.050000000047</v>
      </c>
      <c r="Q170" s="25">
        <f t="shared" si="45"/>
        <v>249675.05000000005</v>
      </c>
      <c r="R170" s="497">
        <f t="shared" si="45"/>
        <v>194796.57000000007</v>
      </c>
    </row>
    <row r="171" spans="2:47" x14ac:dyDescent="0.25">
      <c r="E171" s="9" t="s">
        <v>199</v>
      </c>
      <c r="F171" s="492">
        <f t="shared" ref="F171:R171" si="46">F168/F167</f>
        <v>1.193175611659143</v>
      </c>
      <c r="G171" s="492">
        <f t="shared" si="46"/>
        <v>0.74313009715952361</v>
      </c>
      <c r="H171" s="492">
        <f t="shared" si="46"/>
        <v>0.74906049712979994</v>
      </c>
      <c r="I171" s="492">
        <f t="shared" si="46"/>
        <v>0.84440626799680463</v>
      </c>
      <c r="J171" s="492">
        <f t="shared" si="46"/>
        <v>0.85915334322577042</v>
      </c>
      <c r="K171" s="492">
        <f t="shared" si="46"/>
        <v>0.85727711053606725</v>
      </c>
      <c r="L171" s="492">
        <f t="shared" si="46"/>
        <v>0.88921056969248702</v>
      </c>
      <c r="M171" s="492">
        <f t="shared" si="46"/>
        <v>0.90859942670143079</v>
      </c>
      <c r="N171" s="492">
        <f t="shared" si="46"/>
        <v>0.91434990800628346</v>
      </c>
      <c r="O171" s="492">
        <f t="shared" si="46"/>
        <v>0.93448972030862343</v>
      </c>
      <c r="P171" s="492">
        <f t="shared" si="46"/>
        <v>0.92837217396970462</v>
      </c>
      <c r="Q171" s="492">
        <f t="shared" si="46"/>
        <v>0.83266393334948996</v>
      </c>
      <c r="R171" s="498">
        <f t="shared" si="46"/>
        <v>0.8751104855697498</v>
      </c>
    </row>
    <row r="172" spans="2:47" x14ac:dyDescent="0.25">
      <c r="E172" s="25"/>
    </row>
    <row r="173" spans="2:47" x14ac:dyDescent="0.25">
      <c r="E173" s="25"/>
      <c r="R173" s="25" t="s">
        <v>77</v>
      </c>
    </row>
    <row r="174" spans="2:47" x14ac:dyDescent="0.25">
      <c r="R174" s="25">
        <f>R167-R169</f>
        <v>67773.920000000158</v>
      </c>
    </row>
    <row r="183" spans="9:9" x14ac:dyDescent="0.25">
      <c r="I183" s="25">
        <f>SUM(F163:K163)</f>
        <v>604881.63</v>
      </c>
    </row>
    <row r="184" spans="9:9" x14ac:dyDescent="0.25">
      <c r="I184" s="25">
        <f>SUM(L110:R110)</f>
        <v>854166.48</v>
      </c>
    </row>
    <row r="185" spans="9:9" x14ac:dyDescent="0.25">
      <c r="I185" s="25">
        <f>SUM(I183:I184)</f>
        <v>1459048.1099999999</v>
      </c>
    </row>
  </sheetData>
  <sortState xmlns:xlrd2="http://schemas.microsoft.com/office/spreadsheetml/2017/richdata2" ref="A10:D21">
    <sortCondition ref="A10:A21"/>
  </sortState>
  <mergeCells count="20">
    <mergeCell ref="E148:I148"/>
    <mergeCell ref="J148:U148"/>
    <mergeCell ref="V148:AG148"/>
    <mergeCell ref="AH148:AS148"/>
    <mergeCell ref="E78:I78"/>
    <mergeCell ref="J78:U78"/>
    <mergeCell ref="V78:AG78"/>
    <mergeCell ref="AH78:AS78"/>
    <mergeCell ref="E113:I113"/>
    <mergeCell ref="J113:U113"/>
    <mergeCell ref="V113:AG113"/>
    <mergeCell ref="AH113:AS113"/>
    <mergeCell ref="E8:I8"/>
    <mergeCell ref="J8:U8"/>
    <mergeCell ref="V8:AG8"/>
    <mergeCell ref="AH8:AS8"/>
    <mergeCell ref="E43:I43"/>
    <mergeCell ref="J43:U43"/>
    <mergeCell ref="V43:AG43"/>
    <mergeCell ref="AH43:AS4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6F2E-D170-4616-B8E1-C0BA6B55A7D5}">
  <dimension ref="A2:AU185"/>
  <sheetViews>
    <sheetView zoomScale="90" zoomScaleNormal="90" workbookViewId="0">
      <pane xSplit="1" topLeftCell="B1" activePane="topRight" state="frozen"/>
      <selection pane="topRight" activeCell="C7" sqref="C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7" width="13.28515625" bestFit="1" customWidth="1"/>
    <col min="8" max="18" width="14.85546875" customWidth="1"/>
    <col min="19" max="20" width="11.85546875" bestFit="1" customWidth="1"/>
    <col min="21" max="45" width="10.5703125" bestFit="1" customWidth="1"/>
    <col min="47" max="47" width="19" customWidth="1"/>
  </cols>
  <sheetData>
    <row r="2" spans="1:45" x14ac:dyDescent="0.25">
      <c r="A2" s="9" t="s">
        <v>81</v>
      </c>
      <c r="B2" t="s">
        <v>230</v>
      </c>
    </row>
    <row r="3" spans="1:45" x14ac:dyDescent="0.25">
      <c r="A3" s="9" t="s">
        <v>83</v>
      </c>
      <c r="B3" t="s">
        <v>1496</v>
      </c>
      <c r="C3" t="s">
        <v>232</v>
      </c>
    </row>
    <row r="4" spans="1:45" x14ac:dyDescent="0.25">
      <c r="A4" s="9" t="s">
        <v>85</v>
      </c>
      <c r="B4" s="25">
        <v>1756992</v>
      </c>
      <c r="M4" s="562"/>
    </row>
    <row r="5" spans="1:45" x14ac:dyDescent="0.25">
      <c r="A5" s="9"/>
      <c r="B5" s="25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x14ac:dyDescent="0.25">
      <c r="A7" s="9"/>
      <c r="B7" s="9"/>
      <c r="C7" s="9"/>
      <c r="D7" s="345" t="s">
        <v>33</v>
      </c>
      <c r="E7" s="345">
        <v>22</v>
      </c>
      <c r="F7" s="345">
        <v>18</v>
      </c>
      <c r="G7" s="345">
        <v>21</v>
      </c>
      <c r="H7" s="345">
        <v>20</v>
      </c>
      <c r="I7" s="345">
        <v>20</v>
      </c>
      <c r="J7" s="345">
        <v>21</v>
      </c>
      <c r="K7" s="345">
        <v>20</v>
      </c>
      <c r="L7" s="345">
        <v>21</v>
      </c>
      <c r="M7" s="345">
        <v>22</v>
      </c>
      <c r="N7" s="345">
        <v>23</v>
      </c>
      <c r="O7" s="345">
        <v>19</v>
      </c>
      <c r="P7" s="345">
        <v>23</v>
      </c>
      <c r="Q7" s="345">
        <v>22</v>
      </c>
      <c r="R7" s="345">
        <v>18</v>
      </c>
      <c r="S7" s="345">
        <v>21</v>
      </c>
      <c r="T7" s="345">
        <v>20</v>
      </c>
      <c r="U7" s="345">
        <v>20</v>
      </c>
      <c r="V7" s="345">
        <v>21</v>
      </c>
      <c r="W7" s="345">
        <v>20</v>
      </c>
      <c r="X7" s="345">
        <v>21</v>
      </c>
      <c r="Y7" s="345">
        <v>22</v>
      </c>
      <c r="Z7" s="345">
        <v>23</v>
      </c>
      <c r="AA7" s="345">
        <v>19</v>
      </c>
      <c r="AB7" s="345">
        <v>23</v>
      </c>
      <c r="AC7" s="345">
        <v>22</v>
      </c>
      <c r="AD7" s="345">
        <v>18</v>
      </c>
      <c r="AE7" s="345">
        <v>21</v>
      </c>
      <c r="AF7" s="345">
        <v>20</v>
      </c>
      <c r="AG7" s="345">
        <v>20</v>
      </c>
      <c r="AH7" s="345">
        <v>21</v>
      </c>
      <c r="AI7" s="345">
        <v>20</v>
      </c>
      <c r="AJ7" s="345">
        <v>21</v>
      </c>
      <c r="AK7" s="345">
        <v>22</v>
      </c>
      <c r="AL7" s="345">
        <v>23</v>
      </c>
      <c r="AM7" s="345">
        <v>19</v>
      </c>
      <c r="AN7" s="345">
        <v>23</v>
      </c>
      <c r="AO7" s="345">
        <v>22</v>
      </c>
      <c r="AP7" s="345">
        <v>18</v>
      </c>
      <c r="AQ7" s="345">
        <v>21</v>
      </c>
      <c r="AR7" s="345">
        <v>20</v>
      </c>
      <c r="AS7" s="345">
        <v>20</v>
      </c>
    </row>
    <row r="8" spans="1:45" x14ac:dyDescent="0.25">
      <c r="A8" s="9"/>
      <c r="B8" s="9"/>
      <c r="C8" s="9"/>
      <c r="D8" s="9"/>
      <c r="E8" s="625">
        <v>2026</v>
      </c>
      <c r="F8" s="626"/>
      <c r="G8" s="626"/>
      <c r="H8" s="626"/>
      <c r="I8" s="626"/>
      <c r="J8" s="623">
        <v>2027</v>
      </c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>
        <v>2028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>
        <v>2029</v>
      </c>
      <c r="AI8" s="623"/>
      <c r="AJ8" s="623"/>
      <c r="AK8" s="623"/>
      <c r="AL8" s="623"/>
      <c r="AM8" s="623"/>
      <c r="AN8" s="623"/>
      <c r="AO8" s="623"/>
      <c r="AP8" s="623"/>
      <c r="AQ8" s="623"/>
      <c r="AR8" s="623"/>
      <c r="AS8" s="623"/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4">
        <v>10</v>
      </c>
      <c r="T9" s="14">
        <v>11</v>
      </c>
      <c r="U9" s="468">
        <v>12</v>
      </c>
      <c r="V9" s="14">
        <v>1</v>
      </c>
      <c r="W9" s="14">
        <v>2</v>
      </c>
      <c r="X9" s="14">
        <v>3</v>
      </c>
      <c r="Y9" s="14">
        <v>4</v>
      </c>
      <c r="Z9" s="14">
        <v>5</v>
      </c>
      <c r="AA9" s="14">
        <v>6</v>
      </c>
      <c r="AB9" s="14">
        <v>7</v>
      </c>
      <c r="AC9" s="14">
        <v>8</v>
      </c>
      <c r="AD9" s="14">
        <v>9</v>
      </c>
      <c r="AE9" s="14">
        <v>10</v>
      </c>
      <c r="AF9" s="14">
        <v>11</v>
      </c>
      <c r="AG9" s="14">
        <v>12</v>
      </c>
      <c r="AH9" s="14">
        <v>1</v>
      </c>
      <c r="AI9" s="14">
        <v>2</v>
      </c>
      <c r="AJ9" s="14">
        <v>3</v>
      </c>
      <c r="AK9" s="14">
        <v>4</v>
      </c>
      <c r="AL9" s="14">
        <v>5</v>
      </c>
      <c r="AM9" s="14">
        <v>6</v>
      </c>
      <c r="AN9" s="14">
        <v>7</v>
      </c>
      <c r="AO9" s="14">
        <v>8</v>
      </c>
      <c r="AP9" s="14">
        <v>9</v>
      </c>
      <c r="AQ9" s="14">
        <v>10</v>
      </c>
      <c r="AR9" s="14">
        <v>11</v>
      </c>
      <c r="AS9" s="14">
        <v>12</v>
      </c>
    </row>
    <row r="10" spans="1:45" x14ac:dyDescent="0.25">
      <c r="A10" s="4" t="s">
        <v>235</v>
      </c>
      <c r="B10" s="4" t="s">
        <v>97</v>
      </c>
      <c r="C10" s="4" t="s">
        <v>162</v>
      </c>
      <c r="D10" s="120">
        <v>124.9</v>
      </c>
      <c r="E10" s="4"/>
      <c r="F10" s="4">
        <v>80</v>
      </c>
      <c r="G10" s="4">
        <v>160</v>
      </c>
      <c r="H10" s="4">
        <v>80</v>
      </c>
      <c r="I10" s="4">
        <v>160</v>
      </c>
      <c r="J10" s="4">
        <f t="shared" ref="J10:M15" si="0">(J$7-1)*8</f>
        <v>160</v>
      </c>
      <c r="K10" s="4">
        <f t="shared" si="0"/>
        <v>152</v>
      </c>
      <c r="L10" s="4">
        <f t="shared" si="0"/>
        <v>160</v>
      </c>
      <c r="M10" s="4">
        <f t="shared" si="0"/>
        <v>168</v>
      </c>
      <c r="N10" s="4">
        <f t="shared" ref="N10:Q15" si="1">(N$7-1)*8</f>
        <v>176</v>
      </c>
      <c r="O10" s="4">
        <f t="shared" si="1"/>
        <v>144</v>
      </c>
      <c r="P10" s="4">
        <f t="shared" si="1"/>
        <v>176</v>
      </c>
      <c r="Q10" s="4">
        <f t="shared" si="1"/>
        <v>168</v>
      </c>
      <c r="R10" s="4">
        <v>72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x14ac:dyDescent="0.25">
      <c r="A11" s="4" t="s">
        <v>236</v>
      </c>
      <c r="B11" s="4" t="s">
        <v>237</v>
      </c>
      <c r="C11" s="4" t="s">
        <v>204</v>
      </c>
      <c r="D11" s="120">
        <v>158.04</v>
      </c>
      <c r="E11" s="4"/>
      <c r="F11" s="4">
        <v>80</v>
      </c>
      <c r="G11" s="4">
        <v>160</v>
      </c>
      <c r="H11" s="4">
        <v>80</v>
      </c>
      <c r="I11" s="4">
        <v>160</v>
      </c>
      <c r="J11" s="4">
        <f t="shared" si="0"/>
        <v>160</v>
      </c>
      <c r="K11" s="4">
        <f t="shared" si="0"/>
        <v>152</v>
      </c>
      <c r="L11" s="4">
        <f t="shared" si="0"/>
        <v>160</v>
      </c>
      <c r="M11" s="4">
        <f t="shared" si="0"/>
        <v>168</v>
      </c>
      <c r="N11" s="4">
        <f t="shared" si="1"/>
        <v>176</v>
      </c>
      <c r="O11" s="4">
        <f t="shared" si="1"/>
        <v>144</v>
      </c>
      <c r="P11" s="4">
        <f t="shared" si="1"/>
        <v>176</v>
      </c>
      <c r="Q11" s="4">
        <f t="shared" si="1"/>
        <v>168</v>
      </c>
      <c r="R11" s="4">
        <v>72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spans="1:45" x14ac:dyDescent="0.25">
      <c r="A12" s="4" t="s">
        <v>239</v>
      </c>
      <c r="B12" s="4" t="s">
        <v>97</v>
      </c>
      <c r="C12" s="4" t="s">
        <v>204</v>
      </c>
      <c r="D12" s="120">
        <v>158.04</v>
      </c>
      <c r="E12" s="4"/>
      <c r="F12" s="4">
        <v>80</v>
      </c>
      <c r="G12" s="4">
        <v>160</v>
      </c>
      <c r="H12" s="4">
        <v>80</v>
      </c>
      <c r="I12" s="4">
        <v>160</v>
      </c>
      <c r="J12" s="4">
        <f t="shared" si="0"/>
        <v>160</v>
      </c>
      <c r="K12" s="4">
        <f t="shared" si="0"/>
        <v>152</v>
      </c>
      <c r="L12" s="4">
        <f t="shared" si="0"/>
        <v>160</v>
      </c>
      <c r="M12" s="4">
        <f>(M$7-1)*8</f>
        <v>168</v>
      </c>
      <c r="N12" s="4">
        <f t="shared" si="1"/>
        <v>176</v>
      </c>
      <c r="O12" s="4">
        <f t="shared" si="1"/>
        <v>144</v>
      </c>
      <c r="P12" s="4">
        <f t="shared" si="1"/>
        <v>176</v>
      </c>
      <c r="Q12" s="4">
        <f t="shared" si="1"/>
        <v>168</v>
      </c>
      <c r="R12" s="4">
        <v>72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x14ac:dyDescent="0.25">
      <c r="A13" s="4" t="s">
        <v>240</v>
      </c>
      <c r="B13" s="4" t="s">
        <v>97</v>
      </c>
      <c r="C13" s="4" t="s">
        <v>204</v>
      </c>
      <c r="D13" s="120">
        <v>158.04</v>
      </c>
      <c r="E13" s="4"/>
      <c r="F13" s="4">
        <v>80</v>
      </c>
      <c r="G13" s="4">
        <v>160</v>
      </c>
      <c r="H13" s="4">
        <v>80</v>
      </c>
      <c r="I13" s="4">
        <v>160</v>
      </c>
      <c r="J13" s="4">
        <f t="shared" si="0"/>
        <v>160</v>
      </c>
      <c r="K13" s="4">
        <f t="shared" si="0"/>
        <v>152</v>
      </c>
      <c r="L13" s="4">
        <f t="shared" si="0"/>
        <v>160</v>
      </c>
      <c r="M13" s="4">
        <f t="shared" si="0"/>
        <v>168</v>
      </c>
      <c r="N13" s="4">
        <f t="shared" si="1"/>
        <v>176</v>
      </c>
      <c r="O13" s="4">
        <f t="shared" si="1"/>
        <v>144</v>
      </c>
      <c r="P13" s="4">
        <f t="shared" si="1"/>
        <v>176</v>
      </c>
      <c r="Q13" s="4">
        <f t="shared" si="1"/>
        <v>168</v>
      </c>
      <c r="R13" s="4">
        <v>72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x14ac:dyDescent="0.25">
      <c r="A14" s="281" t="s">
        <v>241</v>
      </c>
      <c r="B14" s="4" t="s">
        <v>97</v>
      </c>
      <c r="C14" s="4" t="s">
        <v>204</v>
      </c>
      <c r="D14" s="120">
        <v>158.04</v>
      </c>
      <c r="E14" s="4"/>
      <c r="F14" s="4">
        <v>80</v>
      </c>
      <c r="G14" s="4">
        <v>160</v>
      </c>
      <c r="H14" s="4">
        <v>80</v>
      </c>
      <c r="I14" s="4">
        <v>160</v>
      </c>
      <c r="J14" s="4">
        <f t="shared" si="0"/>
        <v>160</v>
      </c>
      <c r="K14" s="4">
        <f t="shared" si="0"/>
        <v>152</v>
      </c>
      <c r="L14" s="4">
        <f t="shared" si="0"/>
        <v>160</v>
      </c>
      <c r="M14" s="4">
        <f t="shared" si="0"/>
        <v>168</v>
      </c>
      <c r="N14" s="4">
        <f t="shared" si="1"/>
        <v>176</v>
      </c>
      <c r="O14" s="4">
        <f t="shared" si="1"/>
        <v>144</v>
      </c>
      <c r="P14" s="4">
        <f t="shared" si="1"/>
        <v>176</v>
      </c>
      <c r="Q14" s="4">
        <f t="shared" si="1"/>
        <v>168</v>
      </c>
      <c r="R14" s="4">
        <v>72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x14ac:dyDescent="0.25">
      <c r="A15" s="4" t="s">
        <v>242</v>
      </c>
      <c r="B15" s="4" t="s">
        <v>97</v>
      </c>
      <c r="C15" s="4" t="s">
        <v>204</v>
      </c>
      <c r="D15" s="120">
        <v>158.04</v>
      </c>
      <c r="E15" s="4"/>
      <c r="F15" s="4">
        <v>80</v>
      </c>
      <c r="G15" s="4">
        <v>160</v>
      </c>
      <c r="H15" s="4">
        <v>80</v>
      </c>
      <c r="I15" s="4">
        <v>160</v>
      </c>
      <c r="J15" s="4">
        <f t="shared" si="0"/>
        <v>160</v>
      </c>
      <c r="K15" s="4">
        <f t="shared" si="0"/>
        <v>152</v>
      </c>
      <c r="L15" s="4">
        <f t="shared" si="0"/>
        <v>160</v>
      </c>
      <c r="M15" s="4">
        <f t="shared" si="0"/>
        <v>168</v>
      </c>
      <c r="N15" s="4">
        <f t="shared" si="1"/>
        <v>176</v>
      </c>
      <c r="O15" s="4">
        <f t="shared" si="1"/>
        <v>144</v>
      </c>
      <c r="P15" s="4">
        <f t="shared" si="1"/>
        <v>176</v>
      </c>
      <c r="Q15" s="4">
        <f t="shared" si="1"/>
        <v>168</v>
      </c>
      <c r="R15" s="4">
        <v>72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25">
      <c r="A16" s="4"/>
      <c r="B16" s="4"/>
      <c r="C16" s="4"/>
      <c r="D16" s="12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pans="1:45" x14ac:dyDescent="0.25">
      <c r="A17" s="281"/>
      <c r="B17" s="4"/>
      <c r="C17" s="4"/>
      <c r="D17" s="1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x14ac:dyDescent="0.25">
      <c r="A18" s="4"/>
      <c r="B18" s="4"/>
      <c r="C18" s="4"/>
      <c r="D18" s="12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x14ac:dyDescent="0.25">
      <c r="A19" s="4"/>
      <c r="B19" s="4"/>
      <c r="C19" s="4"/>
      <c r="D19" s="1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x14ac:dyDescent="0.25">
      <c r="A20" s="4"/>
      <c r="B20" s="4"/>
      <c r="C20" s="4"/>
      <c r="D20" s="12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x14ac:dyDescent="0.25">
      <c r="A21" s="4"/>
      <c r="B21" s="4"/>
      <c r="C21" s="4"/>
      <c r="D21" s="1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x14ac:dyDescent="0.25">
      <c r="A22" s="4"/>
      <c r="B22" s="4"/>
      <c r="C22" s="4"/>
      <c r="D22" s="12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x14ac:dyDescent="0.25">
      <c r="E40" s="28">
        <f t="shared" ref="E40:R40" si="2">SUM(E10:E39)</f>
        <v>0</v>
      </c>
      <c r="F40" s="28">
        <f t="shared" si="2"/>
        <v>480</v>
      </c>
      <c r="G40" s="28">
        <f t="shared" si="2"/>
        <v>960</v>
      </c>
      <c r="H40" s="28">
        <f t="shared" si="2"/>
        <v>480</v>
      </c>
      <c r="I40" s="28">
        <f t="shared" si="2"/>
        <v>960</v>
      </c>
      <c r="J40" s="28">
        <f t="shared" si="2"/>
        <v>960</v>
      </c>
      <c r="K40" s="28">
        <f t="shared" si="2"/>
        <v>912</v>
      </c>
      <c r="L40" s="28">
        <f t="shared" si="2"/>
        <v>960</v>
      </c>
      <c r="M40" s="28">
        <f t="shared" si="2"/>
        <v>1008</v>
      </c>
      <c r="N40" s="28">
        <f t="shared" si="2"/>
        <v>1056</v>
      </c>
      <c r="O40" s="28">
        <f t="shared" si="2"/>
        <v>864</v>
      </c>
      <c r="P40" s="28">
        <f t="shared" si="2"/>
        <v>1056</v>
      </c>
      <c r="Q40" s="28">
        <f t="shared" si="2"/>
        <v>1008</v>
      </c>
      <c r="R40" s="28">
        <f t="shared" si="2"/>
        <v>432</v>
      </c>
    </row>
    <row r="42" spans="1:45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</row>
    <row r="43" spans="1:45" x14ac:dyDescent="0.25">
      <c r="A43" s="9"/>
      <c r="B43" s="9"/>
      <c r="C43" s="9"/>
      <c r="D43" s="9"/>
      <c r="E43" s="625">
        <v>2026</v>
      </c>
      <c r="F43" s="626"/>
      <c r="G43" s="626"/>
      <c r="H43" s="626"/>
      <c r="I43" s="626"/>
      <c r="J43" s="623">
        <v>2027</v>
      </c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>
        <v>2028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>
        <v>2029</v>
      </c>
      <c r="AI43" s="623"/>
      <c r="AJ43" s="623"/>
      <c r="AK43" s="623"/>
      <c r="AL43" s="623"/>
      <c r="AM43" s="623"/>
      <c r="AN43" s="623"/>
      <c r="AO43" s="623"/>
      <c r="AP43" s="623"/>
      <c r="AQ43" s="623"/>
      <c r="AR43" s="623"/>
      <c r="AS43" s="623"/>
    </row>
    <row r="44" spans="1:45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8</v>
      </c>
      <c r="F44" s="11">
        <v>9</v>
      </c>
      <c r="G44" s="11">
        <v>10</v>
      </c>
      <c r="H44" s="11">
        <v>11</v>
      </c>
      <c r="I44" s="11">
        <v>12</v>
      </c>
      <c r="J44" s="11">
        <v>1</v>
      </c>
      <c r="K44" s="11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146">
        <v>8</v>
      </c>
      <c r="R44" s="146">
        <v>9</v>
      </c>
      <c r="S44" s="14">
        <v>10</v>
      </c>
      <c r="T44" s="14">
        <v>11</v>
      </c>
      <c r="U44" s="468">
        <v>12</v>
      </c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A44" s="14">
        <v>6</v>
      </c>
      <c r="AB44" s="14">
        <v>7</v>
      </c>
      <c r="AC44" s="14">
        <v>8</v>
      </c>
      <c r="AD44" s="14">
        <v>9</v>
      </c>
      <c r="AE44" s="14">
        <v>10</v>
      </c>
      <c r="AF44" s="14">
        <v>11</v>
      </c>
      <c r="AG44" s="14">
        <v>12</v>
      </c>
      <c r="AH44" s="14">
        <v>1</v>
      </c>
      <c r="AI44" s="14">
        <v>2</v>
      </c>
      <c r="AJ44" s="14">
        <v>3</v>
      </c>
      <c r="AK44" s="14">
        <v>4</v>
      </c>
      <c r="AL44" s="14">
        <v>5</v>
      </c>
      <c r="AM44" s="14">
        <v>6</v>
      </c>
      <c r="AN44" s="14">
        <v>7</v>
      </c>
      <c r="AO44" s="14">
        <v>8</v>
      </c>
      <c r="AP44" s="14">
        <v>9</v>
      </c>
      <c r="AQ44" s="14">
        <v>10</v>
      </c>
      <c r="AR44" s="14">
        <v>11</v>
      </c>
      <c r="AS44" s="14">
        <v>12</v>
      </c>
    </row>
    <row r="45" spans="1:45" x14ac:dyDescent="0.25">
      <c r="A45" s="4" t="str">
        <f>A10</f>
        <v>Gupta, Madhur</v>
      </c>
      <c r="B45" s="4" t="str">
        <f t="shared" ref="B45:D45" si="3">B10</f>
        <v>TechSur</v>
      </c>
      <c r="C45" s="4" t="str">
        <f t="shared" si="3"/>
        <v>Business Analyst - Senior</v>
      </c>
      <c r="D45" s="4">
        <f t="shared" si="3"/>
        <v>124.9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263"/>
      <c r="R45" s="26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spans="1:45" x14ac:dyDescent="0.25">
      <c r="A46" s="4" t="str">
        <f t="shared" ref="A46:D54" si="4">A11</f>
        <v>Jain, Harsh</v>
      </c>
      <c r="B46" s="4" t="str">
        <f t="shared" si="4"/>
        <v>JB Management</v>
      </c>
      <c r="C46" s="4" t="str">
        <f t="shared" si="4"/>
        <v>Systems Integration Engineer</v>
      </c>
      <c r="D46" s="4">
        <f t="shared" si="4"/>
        <v>158.04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263"/>
      <c r="R46" s="26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spans="1:45" x14ac:dyDescent="0.25">
      <c r="A47" s="4" t="str">
        <f t="shared" si="4"/>
        <v>Sivaprakasam, Vijay</v>
      </c>
      <c r="B47" s="4" t="str">
        <f t="shared" si="4"/>
        <v>TechSur</v>
      </c>
      <c r="C47" s="4" t="str">
        <f t="shared" si="4"/>
        <v>Systems Integration Engineer</v>
      </c>
      <c r="D47" s="4">
        <f t="shared" si="4"/>
        <v>158.04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263"/>
      <c r="R47" s="26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x14ac:dyDescent="0.25">
      <c r="A48" s="4" t="str">
        <f t="shared" si="4"/>
        <v>Molabanti, Mohana</v>
      </c>
      <c r="B48" s="4" t="str">
        <f t="shared" si="4"/>
        <v>TechSur</v>
      </c>
      <c r="C48" s="4" t="str">
        <f t="shared" si="4"/>
        <v>Systems Integration Engineer</v>
      </c>
      <c r="D48" s="4">
        <f t="shared" si="4"/>
        <v>158.04</v>
      </c>
      <c r="E48" s="4"/>
      <c r="F48" s="4"/>
      <c r="G48" s="4"/>
      <c r="H48" s="339"/>
      <c r="I48" s="4"/>
      <c r="J48" s="4"/>
      <c r="K48" s="4"/>
      <c r="L48" s="4"/>
      <c r="M48" s="4"/>
      <c r="N48" s="4"/>
      <c r="O48" s="4"/>
      <c r="P48" s="4"/>
      <c r="Q48" s="263"/>
      <c r="R48" s="26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x14ac:dyDescent="0.25">
      <c r="A49" s="4" t="str">
        <f t="shared" si="4"/>
        <v>Awodeu, Olusola</v>
      </c>
      <c r="B49" s="4" t="str">
        <f t="shared" si="4"/>
        <v>TechSur</v>
      </c>
      <c r="C49" s="4" t="str">
        <f t="shared" si="4"/>
        <v>Systems Integration Engineer</v>
      </c>
      <c r="D49" s="4">
        <f t="shared" si="4"/>
        <v>158.04</v>
      </c>
      <c r="E49" s="4"/>
      <c r="F49" s="4"/>
      <c r="G49" s="4"/>
      <c r="H49" s="339"/>
      <c r="I49" s="4"/>
      <c r="J49" s="4"/>
      <c r="K49" s="4"/>
      <c r="L49" s="4"/>
      <c r="M49" s="4"/>
      <c r="N49" s="4"/>
      <c r="O49" s="4"/>
      <c r="P49" s="4"/>
      <c r="Q49" s="263"/>
      <c r="R49" s="26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spans="1:45" x14ac:dyDescent="0.25">
      <c r="A50" s="4" t="str">
        <f t="shared" si="4"/>
        <v>Devarshi Pathak</v>
      </c>
      <c r="B50" s="4" t="str">
        <f t="shared" si="4"/>
        <v>TechSur</v>
      </c>
      <c r="C50" s="4" t="str">
        <f t="shared" si="4"/>
        <v>Systems Integration Engineer</v>
      </c>
      <c r="D50" s="4">
        <f t="shared" si="4"/>
        <v>158.04</v>
      </c>
      <c r="E50" s="4"/>
      <c r="F50" s="4"/>
      <c r="G50" s="4"/>
      <c r="H50" s="339"/>
      <c r="I50" s="4"/>
      <c r="J50" s="4"/>
      <c r="K50" s="4"/>
      <c r="L50" s="4"/>
      <c r="M50" s="4"/>
      <c r="N50" s="4"/>
      <c r="O50" s="4"/>
      <c r="P50" s="4"/>
      <c r="Q50" s="263"/>
      <c r="R50" s="26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1:45" x14ac:dyDescent="0.25">
      <c r="A51" s="4">
        <f t="shared" si="4"/>
        <v>0</v>
      </c>
      <c r="B51" s="4">
        <f t="shared" si="4"/>
        <v>0</v>
      </c>
      <c r="C51" s="4">
        <f t="shared" si="4"/>
        <v>0</v>
      </c>
      <c r="D51" s="4">
        <f t="shared" si="4"/>
        <v>0</v>
      </c>
      <c r="E51" s="4"/>
      <c r="F51" s="4"/>
      <c r="G51" s="4"/>
      <c r="H51" s="4"/>
      <c r="I51" s="4"/>
      <c r="J51" s="133"/>
      <c r="K51" s="4"/>
      <c r="L51" s="4"/>
      <c r="M51" s="339"/>
      <c r="N51" s="4"/>
      <c r="O51" s="4"/>
      <c r="P51" s="4"/>
      <c r="Q51" s="263"/>
      <c r="R51" s="26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spans="1:45" x14ac:dyDescent="0.25">
      <c r="A52" s="4">
        <f t="shared" si="4"/>
        <v>0</v>
      </c>
      <c r="B52" s="4">
        <f t="shared" si="4"/>
        <v>0</v>
      </c>
      <c r="C52" s="4">
        <f t="shared" si="4"/>
        <v>0</v>
      </c>
      <c r="D52" s="4">
        <f t="shared" si="4"/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263"/>
      <c r="R52" s="26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spans="1:45" x14ac:dyDescent="0.25">
      <c r="A53" s="4">
        <f t="shared" si="4"/>
        <v>0</v>
      </c>
      <c r="B53" s="4">
        <f t="shared" si="4"/>
        <v>0</v>
      </c>
      <c r="C53" s="4">
        <f t="shared" si="4"/>
        <v>0</v>
      </c>
      <c r="D53" s="4">
        <f t="shared" si="4"/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263"/>
      <c r="R53" s="26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spans="1:45" x14ac:dyDescent="0.25">
      <c r="A54" s="4">
        <f t="shared" si="4"/>
        <v>0</v>
      </c>
      <c r="B54" s="4">
        <f t="shared" si="4"/>
        <v>0</v>
      </c>
      <c r="C54" s="4">
        <f t="shared" si="4"/>
        <v>0</v>
      </c>
      <c r="D54" s="4">
        <f t="shared" si="4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263"/>
      <c r="R54" s="26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1:45" x14ac:dyDescent="0.25">
      <c r="A55" s="4"/>
      <c r="B55" s="4"/>
      <c r="C55" s="4"/>
      <c r="D55" s="12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263"/>
      <c r="R55" s="26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1:45" x14ac:dyDescent="0.25">
      <c r="A56" s="4"/>
      <c r="B56" s="4"/>
      <c r="C56" s="4"/>
      <c r="D56" s="1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263"/>
      <c r="R56" s="26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x14ac:dyDescent="0.25">
      <c r="A57" s="4"/>
      <c r="B57" s="4"/>
      <c r="C57" s="4"/>
      <c r="D57" s="12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263"/>
      <c r="R57" s="26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1:45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263"/>
      <c r="R58" s="26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263"/>
      <c r="R59" s="26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263"/>
      <c r="R60" s="26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1:45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263"/>
      <c r="R61" s="26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263"/>
      <c r="R62" s="26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63"/>
      <c r="R63" s="26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1:45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263"/>
      <c r="R64" s="26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1:45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263"/>
      <c r="R65" s="26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spans="1:45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263"/>
      <c r="R66" s="26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spans="1:45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263"/>
      <c r="R67" s="26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spans="1:45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263"/>
      <c r="R68" s="26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263"/>
      <c r="R69" s="26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263"/>
      <c r="R70" s="26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63"/>
      <c r="R71" s="26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263"/>
      <c r="R72" s="26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263"/>
      <c r="R73" s="26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263"/>
      <c r="R74" s="26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x14ac:dyDescent="0.25">
      <c r="E75" s="28">
        <f t="shared" ref="E75:AS75" si="5">SUM(E45:E74)</f>
        <v>0</v>
      </c>
      <c r="F75" s="28">
        <f t="shared" si="5"/>
        <v>0</v>
      </c>
      <c r="G75" s="28">
        <f t="shared" si="5"/>
        <v>0</v>
      </c>
      <c r="H75" s="28">
        <f t="shared" si="5"/>
        <v>0</v>
      </c>
      <c r="I75" s="28">
        <f t="shared" si="5"/>
        <v>0</v>
      </c>
      <c r="J75" s="28">
        <f t="shared" si="5"/>
        <v>0</v>
      </c>
      <c r="K75" s="28">
        <f t="shared" si="5"/>
        <v>0</v>
      </c>
      <c r="L75" s="28">
        <f t="shared" si="5"/>
        <v>0</v>
      </c>
      <c r="M75" s="28">
        <f t="shared" si="5"/>
        <v>0</v>
      </c>
      <c r="N75" s="28">
        <f t="shared" si="5"/>
        <v>0</v>
      </c>
      <c r="O75" s="28">
        <f t="shared" si="5"/>
        <v>0</v>
      </c>
      <c r="P75" s="28">
        <f t="shared" si="5"/>
        <v>0</v>
      </c>
      <c r="Q75" s="28">
        <f t="shared" si="5"/>
        <v>0</v>
      </c>
      <c r="R75" s="28">
        <f t="shared" si="5"/>
        <v>0</v>
      </c>
      <c r="S75" s="28">
        <f t="shared" si="5"/>
        <v>0</v>
      </c>
      <c r="T75" s="28">
        <f t="shared" si="5"/>
        <v>0</v>
      </c>
      <c r="U75" s="28">
        <f t="shared" si="5"/>
        <v>0</v>
      </c>
      <c r="V75" s="28">
        <f t="shared" si="5"/>
        <v>0</v>
      </c>
      <c r="W75" s="28">
        <f t="shared" si="5"/>
        <v>0</v>
      </c>
      <c r="X75" s="28">
        <f t="shared" si="5"/>
        <v>0</v>
      </c>
      <c r="Y75" s="28">
        <f t="shared" si="5"/>
        <v>0</v>
      </c>
      <c r="Z75" s="28">
        <f t="shared" si="5"/>
        <v>0</v>
      </c>
      <c r="AA75" s="28">
        <f t="shared" si="5"/>
        <v>0</v>
      </c>
      <c r="AB75" s="28">
        <f t="shared" si="5"/>
        <v>0</v>
      </c>
      <c r="AC75" s="28">
        <f t="shared" si="5"/>
        <v>0</v>
      </c>
      <c r="AD75" s="28">
        <f t="shared" si="5"/>
        <v>0</v>
      </c>
      <c r="AE75" s="28">
        <f t="shared" si="5"/>
        <v>0</v>
      </c>
      <c r="AF75" s="28">
        <f t="shared" si="5"/>
        <v>0</v>
      </c>
      <c r="AG75" s="28">
        <f t="shared" si="5"/>
        <v>0</v>
      </c>
      <c r="AH75" s="28">
        <f t="shared" si="5"/>
        <v>0</v>
      </c>
      <c r="AI75" s="28">
        <f t="shared" si="5"/>
        <v>0</v>
      </c>
      <c r="AJ75" s="28">
        <f t="shared" si="5"/>
        <v>0</v>
      </c>
      <c r="AK75" s="28">
        <f t="shared" si="5"/>
        <v>0</v>
      </c>
      <c r="AL75" s="28">
        <f t="shared" si="5"/>
        <v>0</v>
      </c>
      <c r="AM75" s="28">
        <f t="shared" si="5"/>
        <v>0</v>
      </c>
      <c r="AN75" s="28">
        <f t="shared" si="5"/>
        <v>0</v>
      </c>
      <c r="AO75" s="28">
        <f t="shared" si="5"/>
        <v>0</v>
      </c>
      <c r="AP75" s="28">
        <f t="shared" si="5"/>
        <v>0</v>
      </c>
      <c r="AQ75" s="28">
        <f t="shared" si="5"/>
        <v>0</v>
      </c>
      <c r="AR75" s="28">
        <f t="shared" si="5"/>
        <v>0</v>
      </c>
      <c r="AS75" s="28">
        <f t="shared" si="5"/>
        <v>0</v>
      </c>
    </row>
    <row r="76" spans="1:45" x14ac:dyDescent="0.25">
      <c r="C76" s="25"/>
      <c r="D76" s="25"/>
    </row>
    <row r="77" spans="1:45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x14ac:dyDescent="0.25">
      <c r="A78" s="9"/>
      <c r="B78" s="9"/>
      <c r="C78" s="9"/>
      <c r="D78" s="9"/>
      <c r="E78" s="625">
        <v>2026</v>
      </c>
      <c r="F78" s="626"/>
      <c r="G78" s="626"/>
      <c r="H78" s="626"/>
      <c r="I78" s="626"/>
      <c r="J78" s="623">
        <v>2027</v>
      </c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>
        <v>2028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>
        <v>2029</v>
      </c>
      <c r="AI78" s="623"/>
      <c r="AJ78" s="623"/>
      <c r="AK78" s="623"/>
      <c r="AL78" s="623"/>
      <c r="AM78" s="623"/>
      <c r="AN78" s="623"/>
      <c r="AO78" s="623"/>
      <c r="AP78" s="623"/>
      <c r="AQ78" s="623"/>
      <c r="AR78" s="623"/>
      <c r="AS78" s="623"/>
    </row>
    <row r="79" spans="1:45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11">
        <v>9</v>
      </c>
      <c r="S79" s="14">
        <v>10</v>
      </c>
      <c r="T79" s="14">
        <v>11</v>
      </c>
      <c r="U79" s="468">
        <v>12</v>
      </c>
      <c r="V79" s="14">
        <v>1</v>
      </c>
      <c r="W79" s="14">
        <v>2</v>
      </c>
      <c r="X79" s="14">
        <v>3</v>
      </c>
      <c r="Y79" s="14">
        <v>4</v>
      </c>
      <c r="Z79" s="14">
        <v>5</v>
      </c>
      <c r="AA79" s="14">
        <v>6</v>
      </c>
      <c r="AB79" s="14">
        <v>7</v>
      </c>
      <c r="AC79" s="14">
        <v>8</v>
      </c>
      <c r="AD79" s="14">
        <v>9</v>
      </c>
      <c r="AE79" s="14">
        <v>10</v>
      </c>
      <c r="AF79" s="14">
        <v>11</v>
      </c>
      <c r="AG79" s="14">
        <v>12</v>
      </c>
      <c r="AH79" s="14">
        <v>1</v>
      </c>
      <c r="AI79" s="14">
        <v>2</v>
      </c>
      <c r="AJ79" s="14">
        <v>3</v>
      </c>
      <c r="AK79" s="14">
        <v>4</v>
      </c>
      <c r="AL79" s="14">
        <v>5</v>
      </c>
      <c r="AM79" s="14">
        <v>6</v>
      </c>
      <c r="AN79" s="14">
        <v>7</v>
      </c>
      <c r="AO79" s="14">
        <v>8</v>
      </c>
      <c r="AP79" s="14">
        <v>9</v>
      </c>
      <c r="AQ79" s="14">
        <v>10</v>
      </c>
      <c r="AR79" s="14">
        <v>11</v>
      </c>
      <c r="AS79" s="14">
        <v>12</v>
      </c>
    </row>
    <row r="80" spans="1:45" x14ac:dyDescent="0.25">
      <c r="A80" s="4" t="str">
        <f>A10</f>
        <v>Gupta, Madhur</v>
      </c>
      <c r="B80" s="4" t="str">
        <f t="shared" ref="B80:D80" si="6">B10</f>
        <v>TechSur</v>
      </c>
      <c r="C80" s="4" t="str">
        <f t="shared" si="6"/>
        <v>Business Analyst - Senior</v>
      </c>
      <c r="D80" s="4">
        <f t="shared" si="6"/>
        <v>124.9</v>
      </c>
      <c r="E80" s="6">
        <f>E10*$D10</f>
        <v>0</v>
      </c>
      <c r="F80" s="6">
        <f t="shared" ref="F80:AS88" si="7">F10*$D10</f>
        <v>9992</v>
      </c>
      <c r="G80" s="6">
        <f t="shared" si="7"/>
        <v>19984</v>
      </c>
      <c r="H80" s="6">
        <f t="shared" si="7"/>
        <v>9992</v>
      </c>
      <c r="I80" s="6">
        <f t="shared" si="7"/>
        <v>19984</v>
      </c>
      <c r="J80" s="6">
        <f t="shared" si="7"/>
        <v>19984</v>
      </c>
      <c r="K80" s="6">
        <f t="shared" si="7"/>
        <v>18984.8</v>
      </c>
      <c r="L80" s="6">
        <f t="shared" si="7"/>
        <v>19984</v>
      </c>
      <c r="M80" s="6">
        <f t="shared" si="7"/>
        <v>20983.200000000001</v>
      </c>
      <c r="N80" s="6">
        <f t="shared" si="7"/>
        <v>21982.400000000001</v>
      </c>
      <c r="O80" s="6">
        <f t="shared" si="7"/>
        <v>17985.600000000002</v>
      </c>
      <c r="P80" s="6">
        <f t="shared" si="7"/>
        <v>21982.400000000001</v>
      </c>
      <c r="Q80" s="6">
        <f t="shared" si="7"/>
        <v>20983.200000000001</v>
      </c>
      <c r="R80" s="6">
        <f t="shared" si="7"/>
        <v>8992.8000000000011</v>
      </c>
      <c r="S80" s="61">
        <f t="shared" si="7"/>
        <v>0</v>
      </c>
      <c r="T80" s="61">
        <f t="shared" si="7"/>
        <v>0</v>
      </c>
      <c r="U80" s="61">
        <f t="shared" si="7"/>
        <v>0</v>
      </c>
      <c r="V80" s="61">
        <f t="shared" si="7"/>
        <v>0</v>
      </c>
      <c r="W80" s="61">
        <f t="shared" si="7"/>
        <v>0</v>
      </c>
      <c r="X80" s="61">
        <f t="shared" si="7"/>
        <v>0</v>
      </c>
      <c r="Y80" s="61">
        <f t="shared" si="7"/>
        <v>0</v>
      </c>
      <c r="Z80" s="61">
        <f t="shared" si="7"/>
        <v>0</v>
      </c>
      <c r="AA80" s="61">
        <f t="shared" si="7"/>
        <v>0</v>
      </c>
      <c r="AB80" s="61">
        <f t="shared" si="7"/>
        <v>0</v>
      </c>
      <c r="AC80" s="61">
        <f t="shared" si="7"/>
        <v>0</v>
      </c>
      <c r="AD80" s="61">
        <f t="shared" si="7"/>
        <v>0</v>
      </c>
      <c r="AE80" s="61">
        <f t="shared" si="7"/>
        <v>0</v>
      </c>
      <c r="AF80" s="61">
        <f t="shared" si="7"/>
        <v>0</v>
      </c>
      <c r="AG80" s="61">
        <f t="shared" si="7"/>
        <v>0</v>
      </c>
      <c r="AH80" s="61">
        <f t="shared" si="7"/>
        <v>0</v>
      </c>
      <c r="AI80" s="61">
        <f t="shared" si="7"/>
        <v>0</v>
      </c>
      <c r="AJ80" s="61">
        <f t="shared" si="7"/>
        <v>0</v>
      </c>
      <c r="AK80" s="61">
        <f t="shared" si="7"/>
        <v>0</v>
      </c>
      <c r="AL80" s="61">
        <f t="shared" si="7"/>
        <v>0</v>
      </c>
      <c r="AM80" s="61">
        <f t="shared" si="7"/>
        <v>0</v>
      </c>
      <c r="AN80" s="61">
        <f t="shared" si="7"/>
        <v>0</v>
      </c>
      <c r="AO80" s="61">
        <f t="shared" si="7"/>
        <v>0</v>
      </c>
      <c r="AP80" s="61">
        <f t="shared" si="7"/>
        <v>0</v>
      </c>
      <c r="AQ80" s="61">
        <f t="shared" si="7"/>
        <v>0</v>
      </c>
      <c r="AR80" s="61">
        <f t="shared" si="7"/>
        <v>0</v>
      </c>
      <c r="AS80" s="61">
        <f t="shared" si="7"/>
        <v>0</v>
      </c>
    </row>
    <row r="81" spans="1:45" x14ac:dyDescent="0.25">
      <c r="A81" s="4" t="str">
        <f t="shared" ref="A81:D88" si="8">A11</f>
        <v>Jain, Harsh</v>
      </c>
      <c r="B81" s="4" t="str">
        <f t="shared" si="8"/>
        <v>JB Management</v>
      </c>
      <c r="C81" s="4" t="str">
        <f t="shared" si="8"/>
        <v>Systems Integration Engineer</v>
      </c>
      <c r="D81" s="4">
        <f t="shared" si="8"/>
        <v>158.04</v>
      </c>
      <c r="E81" s="6">
        <f t="shared" ref="E81:T96" si="9">E11*$D11</f>
        <v>0</v>
      </c>
      <c r="F81" s="6">
        <f t="shared" si="9"/>
        <v>12643.199999999999</v>
      </c>
      <c r="G81" s="6">
        <f t="shared" si="9"/>
        <v>25286.399999999998</v>
      </c>
      <c r="H81" s="6">
        <f t="shared" si="9"/>
        <v>12643.199999999999</v>
      </c>
      <c r="I81" s="6">
        <f t="shared" si="9"/>
        <v>25286.399999999998</v>
      </c>
      <c r="J81" s="6">
        <f t="shared" si="9"/>
        <v>25286.399999999998</v>
      </c>
      <c r="K81" s="6">
        <f t="shared" si="9"/>
        <v>24022.079999999998</v>
      </c>
      <c r="L81" s="6">
        <f t="shared" si="9"/>
        <v>25286.399999999998</v>
      </c>
      <c r="M81" s="6">
        <f t="shared" si="9"/>
        <v>26550.719999999998</v>
      </c>
      <c r="N81" s="6">
        <f t="shared" si="9"/>
        <v>27815.039999999997</v>
      </c>
      <c r="O81" s="6">
        <f t="shared" si="9"/>
        <v>22757.759999999998</v>
      </c>
      <c r="P81" s="6">
        <f t="shared" si="9"/>
        <v>27815.039999999997</v>
      </c>
      <c r="Q81" s="6">
        <f t="shared" si="7"/>
        <v>26550.719999999998</v>
      </c>
      <c r="R81" s="6">
        <f t="shared" si="7"/>
        <v>11378.88</v>
      </c>
      <c r="S81" s="61">
        <f t="shared" si="7"/>
        <v>0</v>
      </c>
      <c r="T81" s="61">
        <f t="shared" si="7"/>
        <v>0</v>
      </c>
      <c r="U81" s="61">
        <f t="shared" si="7"/>
        <v>0</v>
      </c>
      <c r="V81" s="61">
        <f t="shared" si="7"/>
        <v>0</v>
      </c>
      <c r="W81" s="61">
        <f t="shared" si="7"/>
        <v>0</v>
      </c>
      <c r="X81" s="61">
        <f t="shared" si="7"/>
        <v>0</v>
      </c>
      <c r="Y81" s="61">
        <f t="shared" si="7"/>
        <v>0</v>
      </c>
      <c r="Z81" s="61">
        <f t="shared" si="7"/>
        <v>0</v>
      </c>
      <c r="AA81" s="61">
        <f t="shared" si="7"/>
        <v>0</v>
      </c>
      <c r="AB81" s="61">
        <f t="shared" si="7"/>
        <v>0</v>
      </c>
      <c r="AC81" s="61">
        <f t="shared" si="7"/>
        <v>0</v>
      </c>
      <c r="AD81" s="61">
        <f t="shared" si="7"/>
        <v>0</v>
      </c>
      <c r="AE81" s="61">
        <f t="shared" si="7"/>
        <v>0</v>
      </c>
      <c r="AF81" s="61">
        <f t="shared" si="7"/>
        <v>0</v>
      </c>
      <c r="AG81" s="61">
        <f t="shared" si="7"/>
        <v>0</v>
      </c>
      <c r="AH81" s="61">
        <f t="shared" si="7"/>
        <v>0</v>
      </c>
      <c r="AI81" s="61">
        <f t="shared" si="7"/>
        <v>0</v>
      </c>
      <c r="AJ81" s="61">
        <f t="shared" si="7"/>
        <v>0</v>
      </c>
      <c r="AK81" s="61">
        <f t="shared" si="7"/>
        <v>0</v>
      </c>
      <c r="AL81" s="61">
        <f t="shared" si="7"/>
        <v>0</v>
      </c>
      <c r="AM81" s="61">
        <f t="shared" si="7"/>
        <v>0</v>
      </c>
      <c r="AN81" s="61">
        <f t="shared" si="7"/>
        <v>0</v>
      </c>
      <c r="AO81" s="61">
        <f t="shared" si="7"/>
        <v>0</v>
      </c>
      <c r="AP81" s="61">
        <f t="shared" si="7"/>
        <v>0</v>
      </c>
      <c r="AQ81" s="61">
        <f t="shared" si="7"/>
        <v>0</v>
      </c>
      <c r="AR81" s="61">
        <f t="shared" si="7"/>
        <v>0</v>
      </c>
      <c r="AS81" s="61">
        <f t="shared" si="7"/>
        <v>0</v>
      </c>
    </row>
    <row r="82" spans="1:45" x14ac:dyDescent="0.25">
      <c r="A82" s="4" t="str">
        <f t="shared" si="8"/>
        <v>Sivaprakasam, Vijay</v>
      </c>
      <c r="B82" s="4" t="str">
        <f t="shared" si="8"/>
        <v>TechSur</v>
      </c>
      <c r="C82" s="4" t="str">
        <f t="shared" si="8"/>
        <v>Systems Integration Engineer</v>
      </c>
      <c r="D82" s="4">
        <f t="shared" si="8"/>
        <v>158.04</v>
      </c>
      <c r="E82" s="6">
        <f t="shared" si="9"/>
        <v>0</v>
      </c>
      <c r="F82" s="6">
        <f t="shared" si="9"/>
        <v>12643.199999999999</v>
      </c>
      <c r="G82" s="6">
        <f t="shared" si="9"/>
        <v>25286.399999999998</v>
      </c>
      <c r="H82" s="6">
        <f t="shared" si="9"/>
        <v>12643.199999999999</v>
      </c>
      <c r="I82" s="6">
        <f t="shared" si="9"/>
        <v>25286.399999999998</v>
      </c>
      <c r="J82" s="6">
        <f t="shared" si="9"/>
        <v>25286.399999999998</v>
      </c>
      <c r="K82" s="6">
        <f t="shared" si="9"/>
        <v>24022.079999999998</v>
      </c>
      <c r="L82" s="6">
        <f t="shared" si="9"/>
        <v>25286.399999999998</v>
      </c>
      <c r="M82" s="6">
        <f t="shared" si="9"/>
        <v>26550.719999999998</v>
      </c>
      <c r="N82" s="6">
        <f t="shared" si="9"/>
        <v>27815.039999999997</v>
      </c>
      <c r="O82" s="6">
        <f t="shared" si="9"/>
        <v>22757.759999999998</v>
      </c>
      <c r="P82" s="6">
        <f t="shared" si="9"/>
        <v>27815.039999999997</v>
      </c>
      <c r="Q82" s="6">
        <f t="shared" si="7"/>
        <v>26550.719999999998</v>
      </c>
      <c r="R82" s="6">
        <f t="shared" si="7"/>
        <v>11378.88</v>
      </c>
      <c r="S82" s="61">
        <f t="shared" si="7"/>
        <v>0</v>
      </c>
      <c r="T82" s="61">
        <f t="shared" si="7"/>
        <v>0</v>
      </c>
      <c r="U82" s="61">
        <f t="shared" si="7"/>
        <v>0</v>
      </c>
      <c r="V82" s="61">
        <f t="shared" si="7"/>
        <v>0</v>
      </c>
      <c r="W82" s="61">
        <f t="shared" si="7"/>
        <v>0</v>
      </c>
      <c r="X82" s="61">
        <f t="shared" si="7"/>
        <v>0</v>
      </c>
      <c r="Y82" s="61">
        <f t="shared" si="7"/>
        <v>0</v>
      </c>
      <c r="Z82" s="61">
        <f t="shared" si="7"/>
        <v>0</v>
      </c>
      <c r="AA82" s="61">
        <f t="shared" si="7"/>
        <v>0</v>
      </c>
      <c r="AB82" s="61">
        <f t="shared" si="7"/>
        <v>0</v>
      </c>
      <c r="AC82" s="61">
        <f t="shared" si="7"/>
        <v>0</v>
      </c>
      <c r="AD82" s="61">
        <f t="shared" si="7"/>
        <v>0</v>
      </c>
      <c r="AE82" s="61">
        <f t="shared" si="7"/>
        <v>0</v>
      </c>
      <c r="AF82" s="61">
        <f t="shared" si="7"/>
        <v>0</v>
      </c>
      <c r="AG82" s="61">
        <f t="shared" si="7"/>
        <v>0</v>
      </c>
      <c r="AH82" s="61">
        <f t="shared" si="7"/>
        <v>0</v>
      </c>
      <c r="AI82" s="61">
        <f t="shared" si="7"/>
        <v>0</v>
      </c>
      <c r="AJ82" s="61">
        <f t="shared" si="7"/>
        <v>0</v>
      </c>
      <c r="AK82" s="61">
        <f t="shared" si="7"/>
        <v>0</v>
      </c>
      <c r="AL82" s="61">
        <f t="shared" si="7"/>
        <v>0</v>
      </c>
      <c r="AM82" s="61">
        <f t="shared" si="7"/>
        <v>0</v>
      </c>
      <c r="AN82" s="61">
        <f t="shared" si="7"/>
        <v>0</v>
      </c>
      <c r="AO82" s="61">
        <f t="shared" si="7"/>
        <v>0</v>
      </c>
      <c r="AP82" s="61">
        <f t="shared" si="7"/>
        <v>0</v>
      </c>
      <c r="AQ82" s="61">
        <f t="shared" si="7"/>
        <v>0</v>
      </c>
      <c r="AR82" s="61">
        <f t="shared" si="7"/>
        <v>0</v>
      </c>
      <c r="AS82" s="61">
        <f t="shared" si="7"/>
        <v>0</v>
      </c>
    </row>
    <row r="83" spans="1:45" x14ac:dyDescent="0.25">
      <c r="A83" s="4" t="str">
        <f t="shared" si="8"/>
        <v>Molabanti, Mohana</v>
      </c>
      <c r="B83" s="4" t="str">
        <f t="shared" si="8"/>
        <v>TechSur</v>
      </c>
      <c r="C83" s="4" t="str">
        <f t="shared" si="8"/>
        <v>Systems Integration Engineer</v>
      </c>
      <c r="D83" s="4">
        <f t="shared" si="8"/>
        <v>158.04</v>
      </c>
      <c r="E83" s="6">
        <f t="shared" si="9"/>
        <v>0</v>
      </c>
      <c r="F83" s="6">
        <f t="shared" si="9"/>
        <v>12643.199999999999</v>
      </c>
      <c r="G83" s="6">
        <f t="shared" si="9"/>
        <v>25286.399999999998</v>
      </c>
      <c r="H83" s="6">
        <f t="shared" si="9"/>
        <v>12643.199999999999</v>
      </c>
      <c r="I83" s="6">
        <f t="shared" si="9"/>
        <v>25286.399999999998</v>
      </c>
      <c r="J83" s="6">
        <f t="shared" si="9"/>
        <v>25286.399999999998</v>
      </c>
      <c r="K83" s="6">
        <f t="shared" si="9"/>
        <v>24022.079999999998</v>
      </c>
      <c r="L83" s="6">
        <f t="shared" si="9"/>
        <v>25286.399999999998</v>
      </c>
      <c r="M83" s="6">
        <f t="shared" si="9"/>
        <v>26550.719999999998</v>
      </c>
      <c r="N83" s="6">
        <f t="shared" si="9"/>
        <v>27815.039999999997</v>
      </c>
      <c r="O83" s="6">
        <f t="shared" si="9"/>
        <v>22757.759999999998</v>
      </c>
      <c r="P83" s="6">
        <f t="shared" si="9"/>
        <v>27815.039999999997</v>
      </c>
      <c r="Q83" s="6">
        <f t="shared" si="7"/>
        <v>26550.719999999998</v>
      </c>
      <c r="R83" s="6">
        <f t="shared" si="7"/>
        <v>11378.88</v>
      </c>
      <c r="S83" s="61">
        <f t="shared" si="7"/>
        <v>0</v>
      </c>
      <c r="T83" s="61">
        <f t="shared" si="7"/>
        <v>0</v>
      </c>
      <c r="U83" s="61">
        <f t="shared" si="7"/>
        <v>0</v>
      </c>
      <c r="V83" s="61">
        <f t="shared" si="7"/>
        <v>0</v>
      </c>
      <c r="W83" s="61">
        <f t="shared" si="7"/>
        <v>0</v>
      </c>
      <c r="X83" s="61">
        <f t="shared" si="7"/>
        <v>0</v>
      </c>
      <c r="Y83" s="61">
        <f t="shared" si="7"/>
        <v>0</v>
      </c>
      <c r="Z83" s="61">
        <f t="shared" si="7"/>
        <v>0</v>
      </c>
      <c r="AA83" s="61">
        <f t="shared" si="7"/>
        <v>0</v>
      </c>
      <c r="AB83" s="61">
        <f t="shared" si="7"/>
        <v>0</v>
      </c>
      <c r="AC83" s="61">
        <f t="shared" si="7"/>
        <v>0</v>
      </c>
      <c r="AD83" s="61">
        <f t="shared" si="7"/>
        <v>0</v>
      </c>
      <c r="AE83" s="61">
        <f t="shared" si="7"/>
        <v>0</v>
      </c>
      <c r="AF83" s="61">
        <f t="shared" si="7"/>
        <v>0</v>
      </c>
      <c r="AG83" s="61">
        <f t="shared" si="7"/>
        <v>0</v>
      </c>
      <c r="AH83" s="61">
        <f t="shared" si="7"/>
        <v>0</v>
      </c>
      <c r="AI83" s="61">
        <f t="shared" si="7"/>
        <v>0</v>
      </c>
      <c r="AJ83" s="61">
        <f t="shared" si="7"/>
        <v>0</v>
      </c>
      <c r="AK83" s="61">
        <f t="shared" si="7"/>
        <v>0</v>
      </c>
      <c r="AL83" s="61">
        <f t="shared" si="7"/>
        <v>0</v>
      </c>
      <c r="AM83" s="61">
        <f t="shared" si="7"/>
        <v>0</v>
      </c>
      <c r="AN83" s="61">
        <f t="shared" si="7"/>
        <v>0</v>
      </c>
      <c r="AO83" s="61">
        <f t="shared" si="7"/>
        <v>0</v>
      </c>
      <c r="AP83" s="61">
        <f t="shared" si="7"/>
        <v>0</v>
      </c>
      <c r="AQ83" s="61">
        <f t="shared" si="7"/>
        <v>0</v>
      </c>
      <c r="AR83" s="61">
        <f t="shared" si="7"/>
        <v>0</v>
      </c>
      <c r="AS83" s="61">
        <f t="shared" si="7"/>
        <v>0</v>
      </c>
    </row>
    <row r="84" spans="1:45" x14ac:dyDescent="0.25">
      <c r="A84" s="4" t="str">
        <f t="shared" si="8"/>
        <v>Awodeu, Olusola</v>
      </c>
      <c r="B84" s="4" t="str">
        <f t="shared" si="8"/>
        <v>TechSur</v>
      </c>
      <c r="C84" s="4" t="str">
        <f t="shared" si="8"/>
        <v>Systems Integration Engineer</v>
      </c>
      <c r="D84" s="4">
        <f t="shared" si="8"/>
        <v>158.04</v>
      </c>
      <c r="E84" s="6">
        <f t="shared" si="9"/>
        <v>0</v>
      </c>
      <c r="F84" s="6">
        <f t="shared" si="9"/>
        <v>12643.199999999999</v>
      </c>
      <c r="G84" s="6">
        <f t="shared" si="9"/>
        <v>25286.399999999998</v>
      </c>
      <c r="H84" s="6">
        <f t="shared" si="9"/>
        <v>12643.199999999999</v>
      </c>
      <c r="I84" s="6">
        <f t="shared" si="9"/>
        <v>25286.399999999998</v>
      </c>
      <c r="J84" s="6">
        <f t="shared" si="9"/>
        <v>25286.399999999998</v>
      </c>
      <c r="K84" s="6">
        <f t="shared" si="9"/>
        <v>24022.079999999998</v>
      </c>
      <c r="L84" s="6">
        <f t="shared" si="9"/>
        <v>25286.399999999998</v>
      </c>
      <c r="M84" s="6">
        <f t="shared" si="9"/>
        <v>26550.719999999998</v>
      </c>
      <c r="N84" s="6">
        <f t="shared" si="9"/>
        <v>27815.039999999997</v>
      </c>
      <c r="O84" s="6">
        <f t="shared" si="9"/>
        <v>22757.759999999998</v>
      </c>
      <c r="P84" s="6">
        <f t="shared" si="9"/>
        <v>27815.039999999997</v>
      </c>
      <c r="Q84" s="6">
        <f t="shared" si="7"/>
        <v>26550.719999999998</v>
      </c>
      <c r="R84" s="6">
        <f t="shared" si="7"/>
        <v>11378.88</v>
      </c>
      <c r="S84" s="61">
        <f t="shared" si="7"/>
        <v>0</v>
      </c>
      <c r="T84" s="61">
        <f t="shared" si="7"/>
        <v>0</v>
      </c>
      <c r="U84" s="61">
        <f t="shared" si="7"/>
        <v>0</v>
      </c>
      <c r="V84" s="61">
        <f t="shared" si="7"/>
        <v>0</v>
      </c>
      <c r="W84" s="61">
        <f t="shared" si="7"/>
        <v>0</v>
      </c>
      <c r="X84" s="61">
        <f t="shared" si="7"/>
        <v>0</v>
      </c>
      <c r="Y84" s="61">
        <f t="shared" si="7"/>
        <v>0</v>
      </c>
      <c r="Z84" s="61">
        <f t="shared" si="7"/>
        <v>0</v>
      </c>
      <c r="AA84" s="61">
        <f t="shared" si="7"/>
        <v>0</v>
      </c>
      <c r="AB84" s="61">
        <f t="shared" si="7"/>
        <v>0</v>
      </c>
      <c r="AC84" s="61">
        <f t="shared" si="7"/>
        <v>0</v>
      </c>
      <c r="AD84" s="61">
        <f t="shared" si="7"/>
        <v>0</v>
      </c>
      <c r="AE84" s="61">
        <f t="shared" si="7"/>
        <v>0</v>
      </c>
      <c r="AF84" s="61">
        <f t="shared" si="7"/>
        <v>0</v>
      </c>
      <c r="AG84" s="61">
        <f t="shared" si="7"/>
        <v>0</v>
      </c>
      <c r="AH84" s="61">
        <f t="shared" si="7"/>
        <v>0</v>
      </c>
      <c r="AI84" s="61">
        <f t="shared" si="7"/>
        <v>0</v>
      </c>
      <c r="AJ84" s="61">
        <f t="shared" si="7"/>
        <v>0</v>
      </c>
      <c r="AK84" s="61">
        <f t="shared" si="7"/>
        <v>0</v>
      </c>
      <c r="AL84" s="61">
        <f t="shared" si="7"/>
        <v>0</v>
      </c>
      <c r="AM84" s="61">
        <f t="shared" si="7"/>
        <v>0</v>
      </c>
      <c r="AN84" s="61">
        <f t="shared" si="7"/>
        <v>0</v>
      </c>
      <c r="AO84" s="61">
        <f t="shared" si="7"/>
        <v>0</v>
      </c>
      <c r="AP84" s="61">
        <f t="shared" si="7"/>
        <v>0</v>
      </c>
      <c r="AQ84" s="61">
        <f t="shared" si="7"/>
        <v>0</v>
      </c>
      <c r="AR84" s="61">
        <f t="shared" si="7"/>
        <v>0</v>
      </c>
      <c r="AS84" s="61">
        <f t="shared" si="7"/>
        <v>0</v>
      </c>
    </row>
    <row r="85" spans="1:45" x14ac:dyDescent="0.25">
      <c r="A85" s="4" t="str">
        <f t="shared" si="8"/>
        <v>Devarshi Pathak</v>
      </c>
      <c r="B85" s="4" t="str">
        <f t="shared" si="8"/>
        <v>TechSur</v>
      </c>
      <c r="C85" s="4" t="str">
        <f t="shared" si="8"/>
        <v>Systems Integration Engineer</v>
      </c>
      <c r="D85" s="4">
        <f t="shared" si="8"/>
        <v>158.04</v>
      </c>
      <c r="E85" s="6">
        <f t="shared" si="9"/>
        <v>0</v>
      </c>
      <c r="F85" s="6">
        <f t="shared" si="9"/>
        <v>12643.199999999999</v>
      </c>
      <c r="G85" s="6">
        <f t="shared" si="9"/>
        <v>25286.399999999998</v>
      </c>
      <c r="H85" s="6">
        <f t="shared" si="9"/>
        <v>12643.199999999999</v>
      </c>
      <c r="I85" s="6">
        <f t="shared" si="9"/>
        <v>25286.399999999998</v>
      </c>
      <c r="J85" s="6">
        <f t="shared" si="9"/>
        <v>25286.399999999998</v>
      </c>
      <c r="K85" s="6">
        <f t="shared" si="9"/>
        <v>24022.079999999998</v>
      </c>
      <c r="L85" s="6">
        <f t="shared" si="9"/>
        <v>25286.399999999998</v>
      </c>
      <c r="M85" s="6">
        <f t="shared" si="9"/>
        <v>26550.719999999998</v>
      </c>
      <c r="N85" s="6">
        <f t="shared" si="9"/>
        <v>27815.039999999997</v>
      </c>
      <c r="O85" s="6">
        <f t="shared" si="9"/>
        <v>22757.759999999998</v>
      </c>
      <c r="P85" s="6">
        <f t="shared" si="9"/>
        <v>27815.039999999997</v>
      </c>
      <c r="Q85" s="6">
        <f t="shared" si="7"/>
        <v>26550.719999999998</v>
      </c>
      <c r="R85" s="6">
        <f t="shared" si="7"/>
        <v>11378.88</v>
      </c>
      <c r="S85" s="61">
        <f t="shared" si="7"/>
        <v>0</v>
      </c>
      <c r="T85" s="61">
        <f t="shared" si="7"/>
        <v>0</v>
      </c>
      <c r="U85" s="61">
        <f t="shared" si="7"/>
        <v>0</v>
      </c>
      <c r="V85" s="61">
        <f t="shared" si="7"/>
        <v>0</v>
      </c>
      <c r="W85" s="61">
        <f t="shared" si="7"/>
        <v>0</v>
      </c>
      <c r="X85" s="61">
        <f t="shared" si="7"/>
        <v>0</v>
      </c>
      <c r="Y85" s="61">
        <f t="shared" si="7"/>
        <v>0</v>
      </c>
      <c r="Z85" s="61">
        <f t="shared" si="7"/>
        <v>0</v>
      </c>
      <c r="AA85" s="61">
        <f t="shared" si="7"/>
        <v>0</v>
      </c>
      <c r="AB85" s="61">
        <f t="shared" si="7"/>
        <v>0</v>
      </c>
      <c r="AC85" s="61">
        <f t="shared" si="7"/>
        <v>0</v>
      </c>
      <c r="AD85" s="61">
        <f t="shared" si="7"/>
        <v>0</v>
      </c>
      <c r="AE85" s="61">
        <f t="shared" si="7"/>
        <v>0</v>
      </c>
      <c r="AF85" s="61">
        <f t="shared" si="7"/>
        <v>0</v>
      </c>
      <c r="AG85" s="61">
        <f t="shared" si="7"/>
        <v>0</v>
      </c>
      <c r="AH85" s="61">
        <f t="shared" si="7"/>
        <v>0</v>
      </c>
      <c r="AI85" s="61">
        <f t="shared" si="7"/>
        <v>0</v>
      </c>
      <c r="AJ85" s="61">
        <f t="shared" si="7"/>
        <v>0</v>
      </c>
      <c r="AK85" s="61">
        <f t="shared" si="7"/>
        <v>0</v>
      </c>
      <c r="AL85" s="61">
        <f t="shared" si="7"/>
        <v>0</v>
      </c>
      <c r="AM85" s="61">
        <f t="shared" si="7"/>
        <v>0</v>
      </c>
      <c r="AN85" s="61">
        <f t="shared" si="7"/>
        <v>0</v>
      </c>
      <c r="AO85" s="61">
        <f t="shared" si="7"/>
        <v>0</v>
      </c>
      <c r="AP85" s="61">
        <f t="shared" si="7"/>
        <v>0</v>
      </c>
      <c r="AQ85" s="61">
        <f t="shared" si="7"/>
        <v>0</v>
      </c>
      <c r="AR85" s="61">
        <f t="shared" si="7"/>
        <v>0</v>
      </c>
      <c r="AS85" s="61">
        <f t="shared" si="7"/>
        <v>0</v>
      </c>
    </row>
    <row r="86" spans="1:45" x14ac:dyDescent="0.25">
      <c r="A86" s="4">
        <f t="shared" si="8"/>
        <v>0</v>
      </c>
      <c r="B86" s="4">
        <f t="shared" si="8"/>
        <v>0</v>
      </c>
      <c r="C86" s="4">
        <f t="shared" si="8"/>
        <v>0</v>
      </c>
      <c r="D86" s="4">
        <f t="shared" si="8"/>
        <v>0</v>
      </c>
      <c r="E86" s="6">
        <f t="shared" si="9"/>
        <v>0</v>
      </c>
      <c r="F86" s="6">
        <f t="shared" si="9"/>
        <v>0</v>
      </c>
      <c r="G86" s="6">
        <f t="shared" si="9"/>
        <v>0</v>
      </c>
      <c r="H86" s="6">
        <f t="shared" si="9"/>
        <v>0</v>
      </c>
      <c r="I86" s="6">
        <f t="shared" si="9"/>
        <v>0</v>
      </c>
      <c r="J86" s="6">
        <f t="shared" si="9"/>
        <v>0</v>
      </c>
      <c r="K86" s="6">
        <f t="shared" si="9"/>
        <v>0</v>
      </c>
      <c r="L86" s="6">
        <f t="shared" si="9"/>
        <v>0</v>
      </c>
      <c r="M86" s="6">
        <f t="shared" si="9"/>
        <v>0</v>
      </c>
      <c r="N86" s="6">
        <f t="shared" si="9"/>
        <v>0</v>
      </c>
      <c r="O86" s="6">
        <f t="shared" si="9"/>
        <v>0</v>
      </c>
      <c r="P86" s="6">
        <f t="shared" si="9"/>
        <v>0</v>
      </c>
      <c r="Q86" s="6">
        <f t="shared" si="7"/>
        <v>0</v>
      </c>
      <c r="R86" s="6">
        <f t="shared" si="7"/>
        <v>0</v>
      </c>
      <c r="S86" s="61">
        <f t="shared" si="7"/>
        <v>0</v>
      </c>
      <c r="T86" s="61">
        <f t="shared" si="7"/>
        <v>0</v>
      </c>
      <c r="U86" s="61">
        <f t="shared" si="7"/>
        <v>0</v>
      </c>
      <c r="V86" s="61">
        <f t="shared" si="7"/>
        <v>0</v>
      </c>
      <c r="W86" s="61">
        <f t="shared" si="7"/>
        <v>0</v>
      </c>
      <c r="X86" s="61">
        <f t="shared" si="7"/>
        <v>0</v>
      </c>
      <c r="Y86" s="61">
        <f t="shared" si="7"/>
        <v>0</v>
      </c>
      <c r="Z86" s="61">
        <f t="shared" si="7"/>
        <v>0</v>
      </c>
      <c r="AA86" s="61">
        <f t="shared" si="7"/>
        <v>0</v>
      </c>
      <c r="AB86" s="61">
        <f t="shared" si="7"/>
        <v>0</v>
      </c>
      <c r="AC86" s="61">
        <f t="shared" si="7"/>
        <v>0</v>
      </c>
      <c r="AD86" s="61">
        <f t="shared" si="7"/>
        <v>0</v>
      </c>
      <c r="AE86" s="61">
        <f t="shared" si="7"/>
        <v>0</v>
      </c>
      <c r="AF86" s="61">
        <f t="shared" si="7"/>
        <v>0</v>
      </c>
      <c r="AG86" s="61">
        <f t="shared" si="7"/>
        <v>0</v>
      </c>
      <c r="AH86" s="61">
        <f t="shared" si="7"/>
        <v>0</v>
      </c>
      <c r="AI86" s="61">
        <f t="shared" si="7"/>
        <v>0</v>
      </c>
      <c r="AJ86" s="61">
        <f t="shared" si="7"/>
        <v>0</v>
      </c>
      <c r="AK86" s="61">
        <f t="shared" si="7"/>
        <v>0</v>
      </c>
      <c r="AL86" s="61">
        <f t="shared" si="7"/>
        <v>0</v>
      </c>
      <c r="AM86" s="61">
        <f t="shared" si="7"/>
        <v>0</v>
      </c>
      <c r="AN86" s="61">
        <f t="shared" si="7"/>
        <v>0</v>
      </c>
      <c r="AO86" s="61">
        <f t="shared" si="7"/>
        <v>0</v>
      </c>
      <c r="AP86" s="61">
        <f t="shared" si="7"/>
        <v>0</v>
      </c>
      <c r="AQ86" s="61">
        <f t="shared" si="7"/>
        <v>0</v>
      </c>
      <c r="AR86" s="61">
        <f t="shared" si="7"/>
        <v>0</v>
      </c>
      <c r="AS86" s="61">
        <f t="shared" si="7"/>
        <v>0</v>
      </c>
    </row>
    <row r="87" spans="1:45" x14ac:dyDescent="0.25">
      <c r="A87" s="4">
        <f t="shared" si="8"/>
        <v>0</v>
      </c>
      <c r="B87" s="4">
        <f t="shared" si="8"/>
        <v>0</v>
      </c>
      <c r="C87" s="4">
        <f t="shared" si="8"/>
        <v>0</v>
      </c>
      <c r="D87" s="4">
        <f t="shared" si="8"/>
        <v>0</v>
      </c>
      <c r="E87" s="6">
        <f t="shared" si="9"/>
        <v>0</v>
      </c>
      <c r="F87" s="6">
        <f t="shared" si="9"/>
        <v>0</v>
      </c>
      <c r="G87" s="6">
        <f t="shared" si="9"/>
        <v>0</v>
      </c>
      <c r="H87" s="6">
        <f t="shared" si="9"/>
        <v>0</v>
      </c>
      <c r="I87" s="6">
        <f t="shared" si="9"/>
        <v>0</v>
      </c>
      <c r="J87" s="6">
        <f t="shared" si="9"/>
        <v>0</v>
      </c>
      <c r="K87" s="6">
        <f t="shared" si="9"/>
        <v>0</v>
      </c>
      <c r="L87" s="6">
        <f t="shared" si="9"/>
        <v>0</v>
      </c>
      <c r="M87" s="6">
        <f t="shared" si="9"/>
        <v>0</v>
      </c>
      <c r="N87" s="6">
        <f t="shared" si="9"/>
        <v>0</v>
      </c>
      <c r="O87" s="6">
        <f t="shared" si="9"/>
        <v>0</v>
      </c>
      <c r="P87" s="6">
        <f t="shared" si="9"/>
        <v>0</v>
      </c>
      <c r="Q87" s="6">
        <f t="shared" si="7"/>
        <v>0</v>
      </c>
      <c r="R87" s="6">
        <f t="shared" si="7"/>
        <v>0</v>
      </c>
      <c r="S87" s="61">
        <f t="shared" si="7"/>
        <v>0</v>
      </c>
      <c r="T87" s="61">
        <f t="shared" si="7"/>
        <v>0</v>
      </c>
      <c r="U87" s="61">
        <f t="shared" si="7"/>
        <v>0</v>
      </c>
      <c r="V87" s="61">
        <f t="shared" si="7"/>
        <v>0</v>
      </c>
      <c r="W87" s="61">
        <f t="shared" si="7"/>
        <v>0</v>
      </c>
      <c r="X87" s="61">
        <f t="shared" si="7"/>
        <v>0</v>
      </c>
      <c r="Y87" s="61">
        <f t="shared" si="7"/>
        <v>0</v>
      </c>
      <c r="Z87" s="61">
        <f t="shared" si="7"/>
        <v>0</v>
      </c>
      <c r="AA87" s="61">
        <f t="shared" si="7"/>
        <v>0</v>
      </c>
      <c r="AB87" s="61">
        <f t="shared" si="7"/>
        <v>0</v>
      </c>
      <c r="AC87" s="61">
        <f t="shared" si="7"/>
        <v>0</v>
      </c>
      <c r="AD87" s="61">
        <f t="shared" si="7"/>
        <v>0</v>
      </c>
      <c r="AE87" s="61">
        <f t="shared" si="7"/>
        <v>0</v>
      </c>
      <c r="AF87" s="61">
        <f t="shared" si="7"/>
        <v>0</v>
      </c>
      <c r="AG87" s="61">
        <f t="shared" si="7"/>
        <v>0</v>
      </c>
      <c r="AH87" s="61">
        <f t="shared" si="7"/>
        <v>0</v>
      </c>
      <c r="AI87" s="61">
        <f t="shared" si="7"/>
        <v>0</v>
      </c>
      <c r="AJ87" s="61">
        <f t="shared" si="7"/>
        <v>0</v>
      </c>
      <c r="AK87" s="61">
        <f t="shared" si="7"/>
        <v>0</v>
      </c>
      <c r="AL87" s="61">
        <f t="shared" si="7"/>
        <v>0</v>
      </c>
      <c r="AM87" s="61">
        <f t="shared" si="7"/>
        <v>0</v>
      </c>
      <c r="AN87" s="61">
        <f t="shared" si="7"/>
        <v>0</v>
      </c>
      <c r="AO87" s="61">
        <f t="shared" si="7"/>
        <v>0</v>
      </c>
      <c r="AP87" s="61">
        <f t="shared" si="7"/>
        <v>0</v>
      </c>
      <c r="AQ87" s="61">
        <f t="shared" si="7"/>
        <v>0</v>
      </c>
      <c r="AR87" s="61">
        <f t="shared" si="7"/>
        <v>0</v>
      </c>
      <c r="AS87" s="61">
        <f t="shared" si="7"/>
        <v>0</v>
      </c>
    </row>
    <row r="88" spans="1:45" x14ac:dyDescent="0.25">
      <c r="A88" s="4">
        <f t="shared" si="8"/>
        <v>0</v>
      </c>
      <c r="B88" s="4">
        <f t="shared" si="8"/>
        <v>0</v>
      </c>
      <c r="C88" s="4">
        <f t="shared" si="8"/>
        <v>0</v>
      </c>
      <c r="D88" s="4">
        <f t="shared" si="8"/>
        <v>0</v>
      </c>
      <c r="E88" s="6">
        <f t="shared" si="9"/>
        <v>0</v>
      </c>
      <c r="F88" s="6">
        <f t="shared" si="9"/>
        <v>0</v>
      </c>
      <c r="G88" s="6">
        <f t="shared" si="9"/>
        <v>0</v>
      </c>
      <c r="H88" s="6">
        <f t="shared" si="9"/>
        <v>0</v>
      </c>
      <c r="I88" s="6">
        <f t="shared" si="9"/>
        <v>0</v>
      </c>
      <c r="J88" s="6">
        <f t="shared" si="9"/>
        <v>0</v>
      </c>
      <c r="K88" s="6">
        <f t="shared" si="9"/>
        <v>0</v>
      </c>
      <c r="L88" s="6">
        <f t="shared" si="9"/>
        <v>0</v>
      </c>
      <c r="M88" s="6">
        <f t="shared" si="9"/>
        <v>0</v>
      </c>
      <c r="N88" s="6">
        <f t="shared" si="9"/>
        <v>0</v>
      </c>
      <c r="O88" s="6">
        <f t="shared" si="9"/>
        <v>0</v>
      </c>
      <c r="P88" s="6">
        <f t="shared" si="9"/>
        <v>0</v>
      </c>
      <c r="Q88" s="6">
        <f t="shared" si="7"/>
        <v>0</v>
      </c>
      <c r="R88" s="6">
        <f t="shared" si="7"/>
        <v>0</v>
      </c>
      <c r="S88" s="61">
        <f t="shared" si="7"/>
        <v>0</v>
      </c>
      <c r="T88" s="61">
        <f t="shared" si="7"/>
        <v>0</v>
      </c>
      <c r="U88" s="61">
        <f t="shared" si="7"/>
        <v>0</v>
      </c>
      <c r="V88" s="61">
        <f t="shared" si="7"/>
        <v>0</v>
      </c>
      <c r="W88" s="61">
        <f t="shared" si="7"/>
        <v>0</v>
      </c>
      <c r="X88" s="61">
        <f t="shared" si="7"/>
        <v>0</v>
      </c>
      <c r="Y88" s="61">
        <f t="shared" si="7"/>
        <v>0</v>
      </c>
      <c r="Z88" s="61">
        <f t="shared" si="7"/>
        <v>0</v>
      </c>
      <c r="AA88" s="61">
        <f t="shared" si="7"/>
        <v>0</v>
      </c>
      <c r="AB88" s="61">
        <f t="shared" si="7"/>
        <v>0</v>
      </c>
      <c r="AC88" s="61">
        <f t="shared" ref="AC88:AS88" si="10">AC18*$D18</f>
        <v>0</v>
      </c>
      <c r="AD88" s="61">
        <f t="shared" si="10"/>
        <v>0</v>
      </c>
      <c r="AE88" s="61">
        <f t="shared" si="10"/>
        <v>0</v>
      </c>
      <c r="AF88" s="61">
        <f t="shared" si="10"/>
        <v>0</v>
      </c>
      <c r="AG88" s="61">
        <f t="shared" si="10"/>
        <v>0</v>
      </c>
      <c r="AH88" s="61">
        <f t="shared" si="10"/>
        <v>0</v>
      </c>
      <c r="AI88" s="61">
        <f t="shared" si="10"/>
        <v>0</v>
      </c>
      <c r="AJ88" s="61">
        <f t="shared" si="10"/>
        <v>0</v>
      </c>
      <c r="AK88" s="61">
        <f t="shared" si="10"/>
        <v>0</v>
      </c>
      <c r="AL88" s="61">
        <f t="shared" si="10"/>
        <v>0</v>
      </c>
      <c r="AM88" s="61">
        <f t="shared" si="10"/>
        <v>0</v>
      </c>
      <c r="AN88" s="61">
        <f t="shared" si="10"/>
        <v>0</v>
      </c>
      <c r="AO88" s="61">
        <f t="shared" si="10"/>
        <v>0</v>
      </c>
      <c r="AP88" s="61">
        <f t="shared" si="10"/>
        <v>0</v>
      </c>
      <c r="AQ88" s="61">
        <f t="shared" si="10"/>
        <v>0</v>
      </c>
      <c r="AR88" s="61">
        <f t="shared" si="10"/>
        <v>0</v>
      </c>
      <c r="AS88" s="61">
        <f t="shared" si="10"/>
        <v>0</v>
      </c>
    </row>
    <row r="89" spans="1:45" x14ac:dyDescent="0.25">
      <c r="A89" s="4"/>
      <c r="B89" s="4"/>
      <c r="C89" s="4"/>
      <c r="D89" s="4"/>
      <c r="E89" s="6">
        <f t="shared" si="9"/>
        <v>0</v>
      </c>
      <c r="F89" s="6">
        <f t="shared" si="9"/>
        <v>0</v>
      </c>
      <c r="G89" s="6">
        <f t="shared" si="9"/>
        <v>0</v>
      </c>
      <c r="H89" s="6">
        <f t="shared" si="9"/>
        <v>0</v>
      </c>
      <c r="I89" s="6">
        <f t="shared" si="9"/>
        <v>0</v>
      </c>
      <c r="J89" s="6">
        <f t="shared" si="9"/>
        <v>0</v>
      </c>
      <c r="K89" s="6">
        <f t="shared" si="9"/>
        <v>0</v>
      </c>
      <c r="L89" s="6">
        <f t="shared" si="9"/>
        <v>0</v>
      </c>
      <c r="M89" s="6">
        <f t="shared" si="9"/>
        <v>0</v>
      </c>
      <c r="N89" s="6">
        <f t="shared" si="9"/>
        <v>0</v>
      </c>
      <c r="O89" s="6">
        <f t="shared" si="9"/>
        <v>0</v>
      </c>
      <c r="P89" s="6">
        <f t="shared" si="9"/>
        <v>0</v>
      </c>
      <c r="Q89" s="6">
        <f t="shared" si="9"/>
        <v>0</v>
      </c>
      <c r="R89" s="6">
        <f t="shared" si="9"/>
        <v>0</v>
      </c>
      <c r="S89" s="61">
        <f t="shared" si="9"/>
        <v>0</v>
      </c>
      <c r="T89" s="61">
        <f t="shared" si="9"/>
        <v>0</v>
      </c>
      <c r="U89" s="61">
        <f t="shared" ref="U89:AS96" si="11">U19*$D19</f>
        <v>0</v>
      </c>
      <c r="V89" s="61">
        <f t="shared" si="11"/>
        <v>0</v>
      </c>
      <c r="W89" s="61">
        <f t="shared" si="11"/>
        <v>0</v>
      </c>
      <c r="X89" s="61">
        <f t="shared" si="11"/>
        <v>0</v>
      </c>
      <c r="Y89" s="61">
        <f t="shared" si="11"/>
        <v>0</v>
      </c>
      <c r="Z89" s="61">
        <f t="shared" si="11"/>
        <v>0</v>
      </c>
      <c r="AA89" s="61">
        <f t="shared" si="11"/>
        <v>0</v>
      </c>
      <c r="AB89" s="61">
        <f t="shared" si="11"/>
        <v>0</v>
      </c>
      <c r="AC89" s="61">
        <f t="shared" si="11"/>
        <v>0</v>
      </c>
      <c r="AD89" s="61">
        <f t="shared" si="11"/>
        <v>0</v>
      </c>
      <c r="AE89" s="61">
        <f t="shared" si="11"/>
        <v>0</v>
      </c>
      <c r="AF89" s="61">
        <f t="shared" si="11"/>
        <v>0</v>
      </c>
      <c r="AG89" s="61">
        <f t="shared" si="11"/>
        <v>0</v>
      </c>
      <c r="AH89" s="61">
        <f t="shared" si="11"/>
        <v>0</v>
      </c>
      <c r="AI89" s="61">
        <f t="shared" si="11"/>
        <v>0</v>
      </c>
      <c r="AJ89" s="61">
        <f t="shared" si="11"/>
        <v>0</v>
      </c>
      <c r="AK89" s="61">
        <f t="shared" si="11"/>
        <v>0</v>
      </c>
      <c r="AL89" s="61">
        <f t="shared" si="11"/>
        <v>0</v>
      </c>
      <c r="AM89" s="61">
        <f t="shared" si="11"/>
        <v>0</v>
      </c>
      <c r="AN89" s="61">
        <f t="shared" si="11"/>
        <v>0</v>
      </c>
      <c r="AO89" s="61">
        <f t="shared" si="11"/>
        <v>0</v>
      </c>
      <c r="AP89" s="61">
        <f t="shared" si="11"/>
        <v>0</v>
      </c>
      <c r="AQ89" s="61">
        <f t="shared" si="11"/>
        <v>0</v>
      </c>
      <c r="AR89" s="61">
        <f t="shared" si="11"/>
        <v>0</v>
      </c>
      <c r="AS89" s="61">
        <f t="shared" si="11"/>
        <v>0</v>
      </c>
    </row>
    <row r="90" spans="1:45" x14ac:dyDescent="0.25">
      <c r="A90" s="4"/>
      <c r="B90" s="4"/>
      <c r="C90" s="4"/>
      <c r="D90" s="4"/>
      <c r="E90" s="6">
        <f t="shared" si="9"/>
        <v>0</v>
      </c>
      <c r="F90" s="6">
        <f t="shared" si="9"/>
        <v>0</v>
      </c>
      <c r="G90" s="6">
        <f t="shared" si="9"/>
        <v>0</v>
      </c>
      <c r="H90" s="6">
        <f t="shared" si="9"/>
        <v>0</v>
      </c>
      <c r="I90" s="6">
        <f t="shared" si="9"/>
        <v>0</v>
      </c>
      <c r="J90" s="6">
        <f t="shared" si="9"/>
        <v>0</v>
      </c>
      <c r="K90" s="6">
        <f t="shared" si="9"/>
        <v>0</v>
      </c>
      <c r="L90" s="6">
        <f t="shared" si="9"/>
        <v>0</v>
      </c>
      <c r="M90" s="6">
        <f t="shared" si="9"/>
        <v>0</v>
      </c>
      <c r="N90" s="6">
        <f t="shared" si="9"/>
        <v>0</v>
      </c>
      <c r="O90" s="6">
        <f t="shared" si="9"/>
        <v>0</v>
      </c>
      <c r="P90" s="6">
        <f t="shared" si="9"/>
        <v>0</v>
      </c>
      <c r="Q90" s="6">
        <f t="shared" si="9"/>
        <v>0</v>
      </c>
      <c r="R90" s="6">
        <f t="shared" si="9"/>
        <v>0</v>
      </c>
      <c r="S90" s="61">
        <f t="shared" si="9"/>
        <v>0</v>
      </c>
      <c r="T90" s="61">
        <f t="shared" si="9"/>
        <v>0</v>
      </c>
      <c r="U90" s="61">
        <f t="shared" si="11"/>
        <v>0</v>
      </c>
      <c r="V90" s="61">
        <f t="shared" si="11"/>
        <v>0</v>
      </c>
      <c r="W90" s="61">
        <f t="shared" si="11"/>
        <v>0</v>
      </c>
      <c r="X90" s="61">
        <f t="shared" si="11"/>
        <v>0</v>
      </c>
      <c r="Y90" s="61">
        <f t="shared" si="11"/>
        <v>0</v>
      </c>
      <c r="Z90" s="61">
        <f t="shared" si="11"/>
        <v>0</v>
      </c>
      <c r="AA90" s="61">
        <f t="shared" si="11"/>
        <v>0</v>
      </c>
      <c r="AB90" s="61">
        <f t="shared" si="11"/>
        <v>0</v>
      </c>
      <c r="AC90" s="61">
        <f t="shared" si="11"/>
        <v>0</v>
      </c>
      <c r="AD90" s="61">
        <f t="shared" si="11"/>
        <v>0</v>
      </c>
      <c r="AE90" s="61">
        <f t="shared" si="11"/>
        <v>0</v>
      </c>
      <c r="AF90" s="61">
        <f t="shared" si="11"/>
        <v>0</v>
      </c>
      <c r="AG90" s="61">
        <f t="shared" si="11"/>
        <v>0</v>
      </c>
      <c r="AH90" s="61">
        <f t="shared" si="11"/>
        <v>0</v>
      </c>
      <c r="AI90" s="61">
        <f t="shared" si="11"/>
        <v>0</v>
      </c>
      <c r="AJ90" s="61">
        <f t="shared" si="11"/>
        <v>0</v>
      </c>
      <c r="AK90" s="61">
        <f t="shared" si="11"/>
        <v>0</v>
      </c>
      <c r="AL90" s="61">
        <f t="shared" si="11"/>
        <v>0</v>
      </c>
      <c r="AM90" s="61">
        <f t="shared" si="11"/>
        <v>0</v>
      </c>
      <c r="AN90" s="61">
        <f t="shared" si="11"/>
        <v>0</v>
      </c>
      <c r="AO90" s="61">
        <f t="shared" si="11"/>
        <v>0</v>
      </c>
      <c r="AP90" s="61">
        <f t="shared" si="11"/>
        <v>0</v>
      </c>
      <c r="AQ90" s="61">
        <f t="shared" si="11"/>
        <v>0</v>
      </c>
      <c r="AR90" s="61">
        <f t="shared" si="11"/>
        <v>0</v>
      </c>
      <c r="AS90" s="61">
        <f t="shared" si="11"/>
        <v>0</v>
      </c>
    </row>
    <row r="91" spans="1:45" x14ac:dyDescent="0.25">
      <c r="A91" s="4"/>
      <c r="B91" s="4"/>
      <c r="C91" s="4"/>
      <c r="D91" s="4"/>
      <c r="E91" s="6">
        <f t="shared" si="9"/>
        <v>0</v>
      </c>
      <c r="F91" s="6">
        <f t="shared" si="9"/>
        <v>0</v>
      </c>
      <c r="G91" s="6">
        <f t="shared" si="9"/>
        <v>0</v>
      </c>
      <c r="H91" s="6">
        <f t="shared" si="9"/>
        <v>0</v>
      </c>
      <c r="I91" s="6">
        <f t="shared" si="9"/>
        <v>0</v>
      </c>
      <c r="J91" s="6">
        <f t="shared" si="9"/>
        <v>0</v>
      </c>
      <c r="K91" s="6">
        <f t="shared" si="9"/>
        <v>0</v>
      </c>
      <c r="L91" s="6">
        <f t="shared" si="9"/>
        <v>0</v>
      </c>
      <c r="M91" s="6">
        <f t="shared" si="9"/>
        <v>0</v>
      </c>
      <c r="N91" s="6">
        <f t="shared" si="9"/>
        <v>0</v>
      </c>
      <c r="O91" s="6">
        <f t="shared" si="9"/>
        <v>0</v>
      </c>
      <c r="P91" s="6">
        <f t="shared" si="9"/>
        <v>0</v>
      </c>
      <c r="Q91" s="6">
        <f t="shared" si="9"/>
        <v>0</v>
      </c>
      <c r="R91" s="6">
        <f t="shared" si="9"/>
        <v>0</v>
      </c>
      <c r="S91" s="61">
        <f t="shared" si="9"/>
        <v>0</v>
      </c>
      <c r="T91" s="61">
        <f t="shared" si="9"/>
        <v>0</v>
      </c>
      <c r="U91" s="61">
        <f t="shared" si="11"/>
        <v>0</v>
      </c>
      <c r="V91" s="61">
        <f t="shared" si="11"/>
        <v>0</v>
      </c>
      <c r="W91" s="61">
        <f t="shared" si="11"/>
        <v>0</v>
      </c>
      <c r="X91" s="61">
        <f t="shared" si="11"/>
        <v>0</v>
      </c>
      <c r="Y91" s="61">
        <f t="shared" si="11"/>
        <v>0</v>
      </c>
      <c r="Z91" s="61">
        <f t="shared" si="11"/>
        <v>0</v>
      </c>
      <c r="AA91" s="61">
        <f t="shared" si="11"/>
        <v>0</v>
      </c>
      <c r="AB91" s="61">
        <f t="shared" si="11"/>
        <v>0</v>
      </c>
      <c r="AC91" s="61">
        <f t="shared" si="11"/>
        <v>0</v>
      </c>
      <c r="AD91" s="61">
        <f t="shared" si="11"/>
        <v>0</v>
      </c>
      <c r="AE91" s="61">
        <f t="shared" si="11"/>
        <v>0</v>
      </c>
      <c r="AF91" s="61">
        <f t="shared" si="11"/>
        <v>0</v>
      </c>
      <c r="AG91" s="61">
        <f t="shared" si="11"/>
        <v>0</v>
      </c>
      <c r="AH91" s="61">
        <f t="shared" si="11"/>
        <v>0</v>
      </c>
      <c r="AI91" s="61">
        <f t="shared" si="11"/>
        <v>0</v>
      </c>
      <c r="AJ91" s="61">
        <f t="shared" si="11"/>
        <v>0</v>
      </c>
      <c r="AK91" s="61">
        <f t="shared" si="11"/>
        <v>0</v>
      </c>
      <c r="AL91" s="61">
        <f t="shared" si="11"/>
        <v>0</v>
      </c>
      <c r="AM91" s="61">
        <f t="shared" si="11"/>
        <v>0</v>
      </c>
      <c r="AN91" s="61">
        <f t="shared" si="11"/>
        <v>0</v>
      </c>
      <c r="AO91" s="61">
        <f t="shared" si="11"/>
        <v>0</v>
      </c>
      <c r="AP91" s="61">
        <f t="shared" si="11"/>
        <v>0</v>
      </c>
      <c r="AQ91" s="61">
        <f t="shared" si="11"/>
        <v>0</v>
      </c>
      <c r="AR91" s="61">
        <f t="shared" si="11"/>
        <v>0</v>
      </c>
      <c r="AS91" s="61">
        <f t="shared" si="11"/>
        <v>0</v>
      </c>
    </row>
    <row r="92" spans="1:45" x14ac:dyDescent="0.25">
      <c r="A92" s="4"/>
      <c r="B92" s="4"/>
      <c r="C92" s="4"/>
      <c r="D92" s="4"/>
      <c r="E92" s="6">
        <f t="shared" si="9"/>
        <v>0</v>
      </c>
      <c r="F92" s="6">
        <f t="shared" si="9"/>
        <v>0</v>
      </c>
      <c r="G92" s="6">
        <f t="shared" si="9"/>
        <v>0</v>
      </c>
      <c r="H92" s="6">
        <f t="shared" si="9"/>
        <v>0</v>
      </c>
      <c r="I92" s="6">
        <f t="shared" si="9"/>
        <v>0</v>
      </c>
      <c r="J92" s="6">
        <f t="shared" si="9"/>
        <v>0</v>
      </c>
      <c r="K92" s="6">
        <f t="shared" si="9"/>
        <v>0</v>
      </c>
      <c r="L92" s="6">
        <f t="shared" si="9"/>
        <v>0</v>
      </c>
      <c r="M92" s="6">
        <f t="shared" si="9"/>
        <v>0</v>
      </c>
      <c r="N92" s="6">
        <f t="shared" si="9"/>
        <v>0</v>
      </c>
      <c r="O92" s="6">
        <f t="shared" si="9"/>
        <v>0</v>
      </c>
      <c r="P92" s="6">
        <f t="shared" si="9"/>
        <v>0</v>
      </c>
      <c r="Q92" s="6">
        <f t="shared" si="9"/>
        <v>0</v>
      </c>
      <c r="R92" s="6">
        <f t="shared" si="9"/>
        <v>0</v>
      </c>
      <c r="S92" s="61">
        <f t="shared" si="9"/>
        <v>0</v>
      </c>
      <c r="T92" s="61">
        <f t="shared" si="9"/>
        <v>0</v>
      </c>
      <c r="U92" s="61">
        <f t="shared" si="11"/>
        <v>0</v>
      </c>
      <c r="V92" s="61">
        <f t="shared" si="11"/>
        <v>0</v>
      </c>
      <c r="W92" s="61">
        <f t="shared" si="11"/>
        <v>0</v>
      </c>
      <c r="X92" s="61">
        <f t="shared" si="11"/>
        <v>0</v>
      </c>
      <c r="Y92" s="61">
        <f t="shared" si="11"/>
        <v>0</v>
      </c>
      <c r="Z92" s="61">
        <f t="shared" si="11"/>
        <v>0</v>
      </c>
      <c r="AA92" s="61">
        <f t="shared" si="11"/>
        <v>0</v>
      </c>
      <c r="AB92" s="61">
        <f t="shared" si="11"/>
        <v>0</v>
      </c>
      <c r="AC92" s="61">
        <f t="shared" si="11"/>
        <v>0</v>
      </c>
      <c r="AD92" s="61">
        <f t="shared" si="11"/>
        <v>0</v>
      </c>
      <c r="AE92" s="61">
        <f t="shared" si="11"/>
        <v>0</v>
      </c>
      <c r="AF92" s="61">
        <f t="shared" si="11"/>
        <v>0</v>
      </c>
      <c r="AG92" s="61">
        <f t="shared" si="11"/>
        <v>0</v>
      </c>
      <c r="AH92" s="61">
        <f t="shared" si="11"/>
        <v>0</v>
      </c>
      <c r="AI92" s="61">
        <f t="shared" si="11"/>
        <v>0</v>
      </c>
      <c r="AJ92" s="61">
        <f t="shared" si="11"/>
        <v>0</v>
      </c>
      <c r="AK92" s="61">
        <f t="shared" si="11"/>
        <v>0</v>
      </c>
      <c r="AL92" s="61">
        <f t="shared" si="11"/>
        <v>0</v>
      </c>
      <c r="AM92" s="61">
        <f t="shared" si="11"/>
        <v>0</v>
      </c>
      <c r="AN92" s="61">
        <f t="shared" si="11"/>
        <v>0</v>
      </c>
      <c r="AO92" s="61">
        <f t="shared" si="11"/>
        <v>0</v>
      </c>
      <c r="AP92" s="61">
        <f t="shared" si="11"/>
        <v>0</v>
      </c>
      <c r="AQ92" s="61">
        <f t="shared" si="11"/>
        <v>0</v>
      </c>
      <c r="AR92" s="61">
        <f t="shared" si="11"/>
        <v>0</v>
      </c>
      <c r="AS92" s="61">
        <f t="shared" si="11"/>
        <v>0</v>
      </c>
    </row>
    <row r="93" spans="1:45" x14ac:dyDescent="0.25">
      <c r="A93" s="4"/>
      <c r="B93" s="4"/>
      <c r="C93" s="4"/>
      <c r="D93" s="6"/>
      <c r="E93" s="6">
        <f t="shared" si="9"/>
        <v>0</v>
      </c>
      <c r="F93" s="6">
        <f t="shared" si="9"/>
        <v>0</v>
      </c>
      <c r="G93" s="6">
        <f t="shared" si="9"/>
        <v>0</v>
      </c>
      <c r="H93" s="6">
        <f t="shared" si="9"/>
        <v>0</v>
      </c>
      <c r="I93" s="6">
        <f t="shared" si="9"/>
        <v>0</v>
      </c>
      <c r="J93" s="6">
        <f t="shared" si="9"/>
        <v>0</v>
      </c>
      <c r="K93" s="6">
        <f t="shared" si="9"/>
        <v>0</v>
      </c>
      <c r="L93" s="6">
        <f t="shared" si="9"/>
        <v>0</v>
      </c>
      <c r="M93" s="6">
        <f t="shared" si="9"/>
        <v>0</v>
      </c>
      <c r="N93" s="6">
        <f t="shared" si="9"/>
        <v>0</v>
      </c>
      <c r="O93" s="6">
        <f t="shared" si="9"/>
        <v>0</v>
      </c>
      <c r="P93" s="6">
        <f t="shared" si="9"/>
        <v>0</v>
      </c>
      <c r="Q93" s="6">
        <f t="shared" si="9"/>
        <v>0</v>
      </c>
      <c r="R93" s="6">
        <f t="shared" si="9"/>
        <v>0</v>
      </c>
      <c r="S93" s="61">
        <f t="shared" si="9"/>
        <v>0</v>
      </c>
      <c r="T93" s="61">
        <f t="shared" si="9"/>
        <v>0</v>
      </c>
      <c r="U93" s="61">
        <f t="shared" si="11"/>
        <v>0</v>
      </c>
      <c r="V93" s="61">
        <f t="shared" si="11"/>
        <v>0</v>
      </c>
      <c r="W93" s="61">
        <f t="shared" si="11"/>
        <v>0</v>
      </c>
      <c r="X93" s="61">
        <f t="shared" si="11"/>
        <v>0</v>
      </c>
      <c r="Y93" s="61">
        <f t="shared" si="11"/>
        <v>0</v>
      </c>
      <c r="Z93" s="61">
        <f t="shared" si="11"/>
        <v>0</v>
      </c>
      <c r="AA93" s="61">
        <f t="shared" si="11"/>
        <v>0</v>
      </c>
      <c r="AB93" s="61">
        <f t="shared" si="11"/>
        <v>0</v>
      </c>
      <c r="AC93" s="61">
        <f t="shared" si="11"/>
        <v>0</v>
      </c>
      <c r="AD93" s="61">
        <f t="shared" si="11"/>
        <v>0</v>
      </c>
      <c r="AE93" s="61">
        <f t="shared" si="11"/>
        <v>0</v>
      </c>
      <c r="AF93" s="61">
        <f t="shared" si="11"/>
        <v>0</v>
      </c>
      <c r="AG93" s="61">
        <f t="shared" si="11"/>
        <v>0</v>
      </c>
      <c r="AH93" s="61">
        <f t="shared" si="11"/>
        <v>0</v>
      </c>
      <c r="AI93" s="61">
        <f t="shared" si="11"/>
        <v>0</v>
      </c>
      <c r="AJ93" s="61">
        <f t="shared" si="11"/>
        <v>0</v>
      </c>
      <c r="AK93" s="61">
        <f t="shared" si="11"/>
        <v>0</v>
      </c>
      <c r="AL93" s="61">
        <f t="shared" si="11"/>
        <v>0</v>
      </c>
      <c r="AM93" s="61">
        <f t="shared" si="11"/>
        <v>0</v>
      </c>
      <c r="AN93" s="61">
        <f t="shared" si="11"/>
        <v>0</v>
      </c>
      <c r="AO93" s="61">
        <f t="shared" si="11"/>
        <v>0</v>
      </c>
      <c r="AP93" s="61">
        <f t="shared" si="11"/>
        <v>0</v>
      </c>
      <c r="AQ93" s="61">
        <f t="shared" si="11"/>
        <v>0</v>
      </c>
      <c r="AR93" s="61">
        <f t="shared" si="11"/>
        <v>0</v>
      </c>
      <c r="AS93" s="61">
        <f t="shared" si="11"/>
        <v>0</v>
      </c>
    </row>
    <row r="94" spans="1:45" x14ac:dyDescent="0.25">
      <c r="A94" s="4"/>
      <c r="B94" s="4"/>
      <c r="C94" s="4"/>
      <c r="D94" s="6"/>
      <c r="E94" s="6">
        <f t="shared" si="9"/>
        <v>0</v>
      </c>
      <c r="F94" s="6">
        <f t="shared" si="9"/>
        <v>0</v>
      </c>
      <c r="G94" s="6">
        <f t="shared" si="9"/>
        <v>0</v>
      </c>
      <c r="H94" s="6">
        <f t="shared" si="9"/>
        <v>0</v>
      </c>
      <c r="I94" s="6">
        <f t="shared" si="9"/>
        <v>0</v>
      </c>
      <c r="J94" s="6">
        <f t="shared" si="9"/>
        <v>0</v>
      </c>
      <c r="K94" s="6">
        <f t="shared" si="9"/>
        <v>0</v>
      </c>
      <c r="L94" s="6">
        <f t="shared" si="9"/>
        <v>0</v>
      </c>
      <c r="M94" s="6">
        <f t="shared" si="9"/>
        <v>0</v>
      </c>
      <c r="N94" s="6">
        <f t="shared" si="9"/>
        <v>0</v>
      </c>
      <c r="O94" s="6">
        <f t="shared" si="9"/>
        <v>0</v>
      </c>
      <c r="P94" s="6">
        <f t="shared" si="9"/>
        <v>0</v>
      </c>
      <c r="Q94" s="6">
        <f t="shared" si="9"/>
        <v>0</v>
      </c>
      <c r="R94" s="6">
        <f t="shared" si="9"/>
        <v>0</v>
      </c>
      <c r="S94" s="61">
        <f t="shared" si="9"/>
        <v>0</v>
      </c>
      <c r="T94" s="61">
        <f t="shared" si="9"/>
        <v>0</v>
      </c>
      <c r="U94" s="61">
        <f t="shared" si="11"/>
        <v>0</v>
      </c>
      <c r="V94" s="61">
        <f t="shared" si="11"/>
        <v>0</v>
      </c>
      <c r="W94" s="61">
        <f t="shared" si="11"/>
        <v>0</v>
      </c>
      <c r="X94" s="61">
        <f t="shared" si="11"/>
        <v>0</v>
      </c>
      <c r="Y94" s="61">
        <f t="shared" si="11"/>
        <v>0</v>
      </c>
      <c r="Z94" s="61">
        <f t="shared" si="11"/>
        <v>0</v>
      </c>
      <c r="AA94" s="61">
        <f t="shared" si="11"/>
        <v>0</v>
      </c>
      <c r="AB94" s="61">
        <f t="shared" si="11"/>
        <v>0</v>
      </c>
      <c r="AC94" s="61">
        <f t="shared" si="11"/>
        <v>0</v>
      </c>
      <c r="AD94" s="61">
        <f t="shared" si="11"/>
        <v>0</v>
      </c>
      <c r="AE94" s="61">
        <f t="shared" si="11"/>
        <v>0</v>
      </c>
      <c r="AF94" s="61">
        <f t="shared" si="11"/>
        <v>0</v>
      </c>
      <c r="AG94" s="61">
        <f t="shared" si="11"/>
        <v>0</v>
      </c>
      <c r="AH94" s="61">
        <f t="shared" si="11"/>
        <v>0</v>
      </c>
      <c r="AI94" s="61">
        <f t="shared" si="11"/>
        <v>0</v>
      </c>
      <c r="AJ94" s="61">
        <f t="shared" si="11"/>
        <v>0</v>
      </c>
      <c r="AK94" s="61">
        <f t="shared" si="11"/>
        <v>0</v>
      </c>
      <c r="AL94" s="61">
        <f t="shared" si="11"/>
        <v>0</v>
      </c>
      <c r="AM94" s="61">
        <f t="shared" si="11"/>
        <v>0</v>
      </c>
      <c r="AN94" s="61">
        <f t="shared" si="11"/>
        <v>0</v>
      </c>
      <c r="AO94" s="61">
        <f t="shared" si="11"/>
        <v>0</v>
      </c>
      <c r="AP94" s="61">
        <f t="shared" si="11"/>
        <v>0</v>
      </c>
      <c r="AQ94" s="61">
        <f t="shared" si="11"/>
        <v>0</v>
      </c>
      <c r="AR94" s="61">
        <f t="shared" si="11"/>
        <v>0</v>
      </c>
      <c r="AS94" s="61">
        <f t="shared" si="11"/>
        <v>0</v>
      </c>
    </row>
    <row r="95" spans="1:45" x14ac:dyDescent="0.25">
      <c r="A95" s="4"/>
      <c r="B95" s="4"/>
      <c r="C95" s="4"/>
      <c r="D95" s="6"/>
      <c r="E95" s="6">
        <f t="shared" si="9"/>
        <v>0</v>
      </c>
      <c r="F95" s="6">
        <f t="shared" si="9"/>
        <v>0</v>
      </c>
      <c r="G95" s="6">
        <f t="shared" si="9"/>
        <v>0</v>
      </c>
      <c r="H95" s="6">
        <f t="shared" si="9"/>
        <v>0</v>
      </c>
      <c r="I95" s="6">
        <f t="shared" si="9"/>
        <v>0</v>
      </c>
      <c r="J95" s="6">
        <f t="shared" si="9"/>
        <v>0</v>
      </c>
      <c r="K95" s="6">
        <f t="shared" si="9"/>
        <v>0</v>
      </c>
      <c r="L95" s="6">
        <f t="shared" si="9"/>
        <v>0</v>
      </c>
      <c r="M95" s="6">
        <f t="shared" si="9"/>
        <v>0</v>
      </c>
      <c r="N95" s="6">
        <f t="shared" si="9"/>
        <v>0</v>
      </c>
      <c r="O95" s="6">
        <f t="shared" si="9"/>
        <v>0</v>
      </c>
      <c r="P95" s="6">
        <f t="shared" si="9"/>
        <v>0</v>
      </c>
      <c r="Q95" s="6">
        <f t="shared" si="9"/>
        <v>0</v>
      </c>
      <c r="R95" s="6">
        <f t="shared" si="9"/>
        <v>0</v>
      </c>
      <c r="S95" s="61">
        <f t="shared" si="9"/>
        <v>0</v>
      </c>
      <c r="T95" s="61">
        <f t="shared" si="9"/>
        <v>0</v>
      </c>
      <c r="U95" s="61">
        <f t="shared" si="11"/>
        <v>0</v>
      </c>
      <c r="V95" s="61">
        <f t="shared" si="11"/>
        <v>0</v>
      </c>
      <c r="W95" s="61">
        <f t="shared" si="11"/>
        <v>0</v>
      </c>
      <c r="X95" s="61">
        <f t="shared" si="11"/>
        <v>0</v>
      </c>
      <c r="Y95" s="61">
        <f t="shared" si="11"/>
        <v>0</v>
      </c>
      <c r="Z95" s="61">
        <f t="shared" si="11"/>
        <v>0</v>
      </c>
      <c r="AA95" s="61">
        <f t="shared" si="11"/>
        <v>0</v>
      </c>
      <c r="AB95" s="61">
        <f t="shared" si="11"/>
        <v>0</v>
      </c>
      <c r="AC95" s="61">
        <f t="shared" si="11"/>
        <v>0</v>
      </c>
      <c r="AD95" s="61">
        <f t="shared" si="11"/>
        <v>0</v>
      </c>
      <c r="AE95" s="61">
        <f t="shared" si="11"/>
        <v>0</v>
      </c>
      <c r="AF95" s="61">
        <f t="shared" si="11"/>
        <v>0</v>
      </c>
      <c r="AG95" s="61">
        <f t="shared" si="11"/>
        <v>0</v>
      </c>
      <c r="AH95" s="61">
        <f t="shared" si="11"/>
        <v>0</v>
      </c>
      <c r="AI95" s="61">
        <f t="shared" si="11"/>
        <v>0</v>
      </c>
      <c r="AJ95" s="61">
        <f t="shared" si="11"/>
        <v>0</v>
      </c>
      <c r="AK95" s="61">
        <f t="shared" si="11"/>
        <v>0</v>
      </c>
      <c r="AL95" s="61">
        <f t="shared" si="11"/>
        <v>0</v>
      </c>
      <c r="AM95" s="61">
        <f t="shared" si="11"/>
        <v>0</v>
      </c>
      <c r="AN95" s="61">
        <f t="shared" si="11"/>
        <v>0</v>
      </c>
      <c r="AO95" s="61">
        <f t="shared" si="11"/>
        <v>0</v>
      </c>
      <c r="AP95" s="61">
        <f t="shared" si="11"/>
        <v>0</v>
      </c>
      <c r="AQ95" s="61">
        <f t="shared" si="11"/>
        <v>0</v>
      </c>
      <c r="AR95" s="61">
        <f t="shared" si="11"/>
        <v>0</v>
      </c>
      <c r="AS95" s="61">
        <f t="shared" si="11"/>
        <v>0</v>
      </c>
    </row>
    <row r="96" spans="1:45" x14ac:dyDescent="0.25">
      <c r="A96" s="4"/>
      <c r="B96" s="4"/>
      <c r="C96" s="4"/>
      <c r="D96" s="6"/>
      <c r="E96" s="6">
        <f t="shared" si="9"/>
        <v>0</v>
      </c>
      <c r="F96" s="6">
        <f t="shared" si="9"/>
        <v>0</v>
      </c>
      <c r="G96" s="6">
        <f t="shared" si="9"/>
        <v>0</v>
      </c>
      <c r="H96" s="6">
        <f t="shared" si="9"/>
        <v>0</v>
      </c>
      <c r="I96" s="6">
        <f t="shared" si="9"/>
        <v>0</v>
      </c>
      <c r="J96" s="6">
        <f t="shared" si="9"/>
        <v>0</v>
      </c>
      <c r="K96" s="6">
        <f t="shared" si="9"/>
        <v>0</v>
      </c>
      <c r="L96" s="6">
        <f t="shared" si="9"/>
        <v>0</v>
      </c>
      <c r="M96" s="6">
        <f t="shared" si="9"/>
        <v>0</v>
      </c>
      <c r="N96" s="6">
        <f t="shared" si="9"/>
        <v>0</v>
      </c>
      <c r="O96" s="6">
        <f t="shared" si="9"/>
        <v>0</v>
      </c>
      <c r="P96" s="6">
        <f t="shared" si="9"/>
        <v>0</v>
      </c>
      <c r="Q96" s="6">
        <f t="shared" si="9"/>
        <v>0</v>
      </c>
      <c r="R96" s="6">
        <f t="shared" si="9"/>
        <v>0</v>
      </c>
      <c r="S96" s="61">
        <f t="shared" si="9"/>
        <v>0</v>
      </c>
      <c r="T96" s="61">
        <f t="shared" si="9"/>
        <v>0</v>
      </c>
      <c r="U96" s="61">
        <f t="shared" si="11"/>
        <v>0</v>
      </c>
      <c r="V96" s="61">
        <f t="shared" si="11"/>
        <v>0</v>
      </c>
      <c r="W96" s="61">
        <f t="shared" si="11"/>
        <v>0</v>
      </c>
      <c r="X96" s="61">
        <f t="shared" si="11"/>
        <v>0</v>
      </c>
      <c r="Y96" s="61">
        <f t="shared" si="11"/>
        <v>0</v>
      </c>
      <c r="Z96" s="61">
        <f t="shared" si="11"/>
        <v>0</v>
      </c>
      <c r="AA96" s="61">
        <f t="shared" si="11"/>
        <v>0</v>
      </c>
      <c r="AB96" s="61">
        <f t="shared" si="11"/>
        <v>0</v>
      </c>
      <c r="AC96" s="61">
        <f t="shared" si="11"/>
        <v>0</v>
      </c>
      <c r="AD96" s="61">
        <f t="shared" si="11"/>
        <v>0</v>
      </c>
      <c r="AE96" s="61">
        <f t="shared" si="11"/>
        <v>0</v>
      </c>
      <c r="AF96" s="61">
        <f t="shared" si="11"/>
        <v>0</v>
      </c>
      <c r="AG96" s="61">
        <f t="shared" si="11"/>
        <v>0</v>
      </c>
      <c r="AH96" s="61">
        <f t="shared" si="11"/>
        <v>0</v>
      </c>
      <c r="AI96" s="61">
        <f t="shared" si="11"/>
        <v>0</v>
      </c>
      <c r="AJ96" s="61">
        <f t="shared" si="11"/>
        <v>0</v>
      </c>
      <c r="AK96" s="61">
        <f t="shared" si="11"/>
        <v>0</v>
      </c>
      <c r="AL96" s="61">
        <f t="shared" si="11"/>
        <v>0</v>
      </c>
      <c r="AM96" s="61">
        <f t="shared" si="11"/>
        <v>0</v>
      </c>
      <c r="AN96" s="61">
        <f t="shared" si="11"/>
        <v>0</v>
      </c>
      <c r="AO96" s="61">
        <f t="shared" si="11"/>
        <v>0</v>
      </c>
      <c r="AP96" s="61">
        <f t="shared" si="11"/>
        <v>0</v>
      </c>
      <c r="AQ96" s="61">
        <f t="shared" si="11"/>
        <v>0</v>
      </c>
      <c r="AR96" s="61">
        <f t="shared" si="11"/>
        <v>0</v>
      </c>
      <c r="AS96" s="61">
        <f t="shared" si="11"/>
        <v>0</v>
      </c>
    </row>
    <row r="97" spans="1:45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4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</row>
    <row r="98" spans="1:45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4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1:45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4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spans="1:4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4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spans="1:4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4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spans="1:4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4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spans="1:4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4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</row>
    <row r="104" spans="1:4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4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spans="1:45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  <c r="R105" s="4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1:45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  <c r="R106" s="4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spans="1:45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  <c r="R107" s="4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spans="1:45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  <c r="R108" s="4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spans="1:45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4"/>
      <c r="R109" s="4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1:45" x14ac:dyDescent="0.25">
      <c r="E110" s="7">
        <f t="shared" ref="E110:AS110" si="12">SUM(E80:E109)</f>
        <v>0</v>
      </c>
      <c r="F110" s="7">
        <f t="shared" si="12"/>
        <v>73207.999999999985</v>
      </c>
      <c r="G110" s="7">
        <f t="shared" si="12"/>
        <v>146415.99999999997</v>
      </c>
      <c r="H110" s="7">
        <f t="shared" si="12"/>
        <v>73207.999999999985</v>
      </c>
      <c r="I110" s="7">
        <f t="shared" si="12"/>
        <v>146415.99999999997</v>
      </c>
      <c r="J110" s="7">
        <f t="shared" si="12"/>
        <v>146415.99999999997</v>
      </c>
      <c r="K110" s="7">
        <f t="shared" si="12"/>
        <v>139095.19999999998</v>
      </c>
      <c r="L110" s="7">
        <f t="shared" si="12"/>
        <v>146415.99999999997</v>
      </c>
      <c r="M110" s="7">
        <f t="shared" si="12"/>
        <v>153736.79999999999</v>
      </c>
      <c r="N110" s="7">
        <f t="shared" si="12"/>
        <v>161057.60000000001</v>
      </c>
      <c r="O110" s="7">
        <f t="shared" si="12"/>
        <v>131774.39999999999</v>
      </c>
      <c r="P110" s="7">
        <f t="shared" si="12"/>
        <v>161057.60000000001</v>
      </c>
      <c r="Q110" s="7">
        <f t="shared" si="12"/>
        <v>153736.79999999999</v>
      </c>
      <c r="R110" s="7">
        <f t="shared" si="12"/>
        <v>65887.199999999997</v>
      </c>
      <c r="S110" s="7">
        <f t="shared" si="12"/>
        <v>0</v>
      </c>
      <c r="T110" s="7">
        <f t="shared" si="12"/>
        <v>0</v>
      </c>
      <c r="U110" s="7">
        <f t="shared" si="12"/>
        <v>0</v>
      </c>
      <c r="V110" s="7">
        <f t="shared" si="12"/>
        <v>0</v>
      </c>
      <c r="W110" s="7">
        <f t="shared" si="12"/>
        <v>0</v>
      </c>
      <c r="X110" s="7">
        <f t="shared" si="12"/>
        <v>0</v>
      </c>
      <c r="Y110" s="7">
        <f t="shared" si="12"/>
        <v>0</v>
      </c>
      <c r="Z110" s="7">
        <f t="shared" si="12"/>
        <v>0</v>
      </c>
      <c r="AA110" s="7">
        <f t="shared" si="12"/>
        <v>0</v>
      </c>
      <c r="AB110" s="7">
        <f t="shared" si="12"/>
        <v>0</v>
      </c>
      <c r="AC110" s="7">
        <f t="shared" si="12"/>
        <v>0</v>
      </c>
      <c r="AD110" s="7">
        <f t="shared" si="12"/>
        <v>0</v>
      </c>
      <c r="AE110" s="7">
        <f t="shared" si="12"/>
        <v>0</v>
      </c>
      <c r="AF110" s="7">
        <f t="shared" si="12"/>
        <v>0</v>
      </c>
      <c r="AG110" s="7">
        <f t="shared" si="12"/>
        <v>0</v>
      </c>
      <c r="AH110" s="7">
        <f t="shared" si="12"/>
        <v>0</v>
      </c>
      <c r="AI110" s="7">
        <f t="shared" si="12"/>
        <v>0</v>
      </c>
      <c r="AJ110" s="7">
        <f t="shared" si="12"/>
        <v>0</v>
      </c>
      <c r="AK110" s="7">
        <f t="shared" si="12"/>
        <v>0</v>
      </c>
      <c r="AL110" s="7">
        <f t="shared" si="12"/>
        <v>0</v>
      </c>
      <c r="AM110" s="7">
        <f t="shared" si="12"/>
        <v>0</v>
      </c>
      <c r="AN110" s="7">
        <f t="shared" si="12"/>
        <v>0</v>
      </c>
      <c r="AO110" s="7">
        <f t="shared" si="12"/>
        <v>0</v>
      </c>
      <c r="AP110" s="7">
        <f t="shared" si="12"/>
        <v>0</v>
      </c>
      <c r="AQ110" s="7">
        <f t="shared" si="12"/>
        <v>0</v>
      </c>
      <c r="AR110" s="7">
        <f t="shared" si="12"/>
        <v>0</v>
      </c>
      <c r="AS110" s="7">
        <f t="shared" si="12"/>
        <v>0</v>
      </c>
    </row>
    <row r="111" spans="1:45" x14ac:dyDescent="0.25">
      <c r="C111" s="25"/>
      <c r="D111" s="25"/>
    </row>
    <row r="112" spans="1:45" x14ac:dyDescent="0.25">
      <c r="A112" s="31" t="s">
        <v>145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25">
      <c r="A113" s="9"/>
      <c r="B113" s="9"/>
      <c r="C113" s="9"/>
      <c r="D113" s="9"/>
      <c r="E113" s="625">
        <v>2026</v>
      </c>
      <c r="F113" s="626"/>
      <c r="G113" s="626"/>
      <c r="H113" s="626"/>
      <c r="I113" s="626"/>
      <c r="J113" s="623">
        <v>2027</v>
      </c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>
        <v>2028</v>
      </c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>
        <v>2029</v>
      </c>
      <c r="AI113" s="623"/>
      <c r="AJ113" s="623"/>
      <c r="AK113" s="623"/>
      <c r="AL113" s="623"/>
      <c r="AM113" s="623"/>
      <c r="AN113" s="623"/>
      <c r="AO113" s="623"/>
      <c r="AP113" s="623"/>
      <c r="AQ113" s="623"/>
      <c r="AR113" s="623"/>
      <c r="AS113" s="623"/>
    </row>
    <row r="114" spans="1:45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11">
        <v>9</v>
      </c>
      <c r="S114" s="14">
        <v>10</v>
      </c>
      <c r="T114" s="14">
        <v>11</v>
      </c>
      <c r="U114" s="468">
        <v>12</v>
      </c>
      <c r="V114" s="14">
        <v>1</v>
      </c>
      <c r="W114" s="14">
        <v>2</v>
      </c>
      <c r="X114" s="14">
        <v>3</v>
      </c>
      <c r="Y114" s="14">
        <v>4</v>
      </c>
      <c r="Z114" s="14">
        <v>5</v>
      </c>
      <c r="AA114" s="14">
        <v>6</v>
      </c>
      <c r="AB114" s="14">
        <v>7</v>
      </c>
      <c r="AC114" s="14">
        <v>8</v>
      </c>
      <c r="AD114" s="14">
        <v>9</v>
      </c>
      <c r="AE114" s="14">
        <v>10</v>
      </c>
      <c r="AF114" s="14">
        <v>11</v>
      </c>
      <c r="AG114" s="14">
        <v>12</v>
      </c>
      <c r="AH114" s="14">
        <v>1</v>
      </c>
      <c r="AI114" s="14">
        <v>2</v>
      </c>
      <c r="AJ114" s="14">
        <v>3</v>
      </c>
      <c r="AK114" s="14">
        <v>4</v>
      </c>
      <c r="AL114" s="14">
        <v>5</v>
      </c>
      <c r="AM114" s="14">
        <v>6</v>
      </c>
      <c r="AN114" s="14">
        <v>7</v>
      </c>
      <c r="AO114" s="14">
        <v>8</v>
      </c>
      <c r="AP114" s="14">
        <v>9</v>
      </c>
      <c r="AQ114" s="14">
        <v>10</v>
      </c>
      <c r="AR114" s="14">
        <v>11</v>
      </c>
      <c r="AS114" s="14">
        <v>12</v>
      </c>
    </row>
    <row r="115" spans="1:45" x14ac:dyDescent="0.25">
      <c r="A115" s="4" t="str">
        <f>A10</f>
        <v>Gupta, Madhur</v>
      </c>
      <c r="B115" s="4" t="str">
        <f t="shared" ref="B115:D115" si="13">B10</f>
        <v>TechSur</v>
      </c>
      <c r="C115" s="4" t="str">
        <f t="shared" si="13"/>
        <v>Business Analyst - Senior</v>
      </c>
      <c r="D115" s="4">
        <f t="shared" si="13"/>
        <v>124.9</v>
      </c>
      <c r="E115" s="6">
        <f t="shared" ref="E115:T130" si="14">E45*$D115</f>
        <v>0</v>
      </c>
      <c r="F115" s="6">
        <f t="shared" si="14"/>
        <v>0</v>
      </c>
      <c r="G115" s="6">
        <f>G45*$D115</f>
        <v>0</v>
      </c>
      <c r="H115" s="6">
        <f t="shared" ref="H115:AS123" si="15">H45*$D115</f>
        <v>0</v>
      </c>
      <c r="I115" s="6">
        <f t="shared" si="15"/>
        <v>0</v>
      </c>
      <c r="J115" s="6">
        <f t="shared" si="15"/>
        <v>0</v>
      </c>
      <c r="K115" s="6">
        <f t="shared" si="15"/>
        <v>0</v>
      </c>
      <c r="L115" s="6">
        <f t="shared" si="15"/>
        <v>0</v>
      </c>
      <c r="M115" s="6">
        <f t="shared" si="15"/>
        <v>0</v>
      </c>
      <c r="N115" s="6">
        <f t="shared" si="15"/>
        <v>0</v>
      </c>
      <c r="O115" s="6">
        <f t="shared" si="15"/>
        <v>0</v>
      </c>
      <c r="P115" s="6">
        <f t="shared" si="15"/>
        <v>0</v>
      </c>
      <c r="Q115" s="6">
        <f t="shared" si="15"/>
        <v>0</v>
      </c>
      <c r="R115" s="6">
        <f t="shared" si="15"/>
        <v>0</v>
      </c>
      <c r="S115" s="61">
        <f t="shared" si="15"/>
        <v>0</v>
      </c>
      <c r="T115" s="61">
        <f t="shared" si="15"/>
        <v>0</v>
      </c>
      <c r="U115" s="61">
        <f t="shared" si="15"/>
        <v>0</v>
      </c>
      <c r="V115" s="61">
        <f t="shared" si="15"/>
        <v>0</v>
      </c>
      <c r="W115" s="61">
        <f t="shared" si="15"/>
        <v>0</v>
      </c>
      <c r="X115" s="61">
        <f t="shared" si="15"/>
        <v>0</v>
      </c>
      <c r="Y115" s="61">
        <f t="shared" si="15"/>
        <v>0</v>
      </c>
      <c r="Z115" s="61">
        <f t="shared" si="15"/>
        <v>0</v>
      </c>
      <c r="AA115" s="61">
        <f t="shared" si="15"/>
        <v>0</v>
      </c>
      <c r="AB115" s="61">
        <f t="shared" si="15"/>
        <v>0</v>
      </c>
      <c r="AC115" s="61">
        <f t="shared" si="15"/>
        <v>0</v>
      </c>
      <c r="AD115" s="61">
        <f t="shared" si="15"/>
        <v>0</v>
      </c>
      <c r="AE115" s="61">
        <f t="shared" si="15"/>
        <v>0</v>
      </c>
      <c r="AF115" s="61">
        <f t="shared" si="15"/>
        <v>0</v>
      </c>
      <c r="AG115" s="61">
        <f t="shared" si="15"/>
        <v>0</v>
      </c>
      <c r="AH115" s="61">
        <f t="shared" si="15"/>
        <v>0</v>
      </c>
      <c r="AI115" s="61">
        <f t="shared" si="15"/>
        <v>0</v>
      </c>
      <c r="AJ115" s="61">
        <f t="shared" si="15"/>
        <v>0</v>
      </c>
      <c r="AK115" s="61">
        <f t="shared" si="15"/>
        <v>0</v>
      </c>
      <c r="AL115" s="61">
        <f t="shared" si="15"/>
        <v>0</v>
      </c>
      <c r="AM115" s="61">
        <f t="shared" si="15"/>
        <v>0</v>
      </c>
      <c r="AN115" s="61">
        <f t="shared" si="15"/>
        <v>0</v>
      </c>
      <c r="AO115" s="61">
        <f t="shared" si="15"/>
        <v>0</v>
      </c>
      <c r="AP115" s="61">
        <f t="shared" si="15"/>
        <v>0</v>
      </c>
      <c r="AQ115" s="61">
        <f t="shared" si="15"/>
        <v>0</v>
      </c>
      <c r="AR115" s="61">
        <f t="shared" si="15"/>
        <v>0</v>
      </c>
      <c r="AS115" s="61">
        <f t="shared" si="15"/>
        <v>0</v>
      </c>
    </row>
    <row r="116" spans="1:45" x14ac:dyDescent="0.25">
      <c r="A116" s="4" t="str">
        <f t="shared" ref="A116:D121" si="16">A11</f>
        <v>Jain, Harsh</v>
      </c>
      <c r="B116" s="4" t="str">
        <f t="shared" si="16"/>
        <v>JB Management</v>
      </c>
      <c r="C116" s="4" t="str">
        <f t="shared" si="16"/>
        <v>Systems Integration Engineer</v>
      </c>
      <c r="D116" s="4">
        <f t="shared" si="16"/>
        <v>158.04</v>
      </c>
      <c r="E116" s="6">
        <f t="shared" si="14"/>
        <v>0</v>
      </c>
      <c r="F116" s="6">
        <f t="shared" si="14"/>
        <v>0</v>
      </c>
      <c r="G116" s="6">
        <f t="shared" si="14"/>
        <v>0</v>
      </c>
      <c r="H116" s="6">
        <f t="shared" si="14"/>
        <v>0</v>
      </c>
      <c r="I116" s="6">
        <f t="shared" si="14"/>
        <v>0</v>
      </c>
      <c r="J116" s="6">
        <f t="shared" si="14"/>
        <v>0</v>
      </c>
      <c r="K116" s="6">
        <f t="shared" si="14"/>
        <v>0</v>
      </c>
      <c r="L116" s="6">
        <f t="shared" si="14"/>
        <v>0</v>
      </c>
      <c r="M116" s="6">
        <f t="shared" si="14"/>
        <v>0</v>
      </c>
      <c r="N116" s="6">
        <f t="shared" si="14"/>
        <v>0</v>
      </c>
      <c r="O116" s="6">
        <f t="shared" si="14"/>
        <v>0</v>
      </c>
      <c r="P116" s="6">
        <f t="shared" si="14"/>
        <v>0</v>
      </c>
      <c r="Q116" s="6">
        <f t="shared" si="15"/>
        <v>0</v>
      </c>
      <c r="R116" s="6">
        <f t="shared" si="15"/>
        <v>0</v>
      </c>
      <c r="S116" s="61">
        <f t="shared" si="15"/>
        <v>0</v>
      </c>
      <c r="T116" s="61">
        <f t="shared" si="15"/>
        <v>0</v>
      </c>
      <c r="U116" s="61">
        <f t="shared" si="15"/>
        <v>0</v>
      </c>
      <c r="V116" s="61">
        <f t="shared" si="15"/>
        <v>0</v>
      </c>
      <c r="W116" s="61">
        <f t="shared" si="15"/>
        <v>0</v>
      </c>
      <c r="X116" s="61">
        <f t="shared" si="15"/>
        <v>0</v>
      </c>
      <c r="Y116" s="61">
        <f t="shared" si="15"/>
        <v>0</v>
      </c>
      <c r="Z116" s="61">
        <f t="shared" si="15"/>
        <v>0</v>
      </c>
      <c r="AA116" s="61">
        <f t="shared" si="15"/>
        <v>0</v>
      </c>
      <c r="AB116" s="61">
        <f t="shared" si="15"/>
        <v>0</v>
      </c>
      <c r="AC116" s="61">
        <f t="shared" si="15"/>
        <v>0</v>
      </c>
      <c r="AD116" s="61">
        <f t="shared" si="15"/>
        <v>0</v>
      </c>
      <c r="AE116" s="61">
        <f t="shared" si="15"/>
        <v>0</v>
      </c>
      <c r="AF116" s="61">
        <f t="shared" si="15"/>
        <v>0</v>
      </c>
      <c r="AG116" s="61">
        <f t="shared" si="15"/>
        <v>0</v>
      </c>
      <c r="AH116" s="61">
        <f t="shared" si="15"/>
        <v>0</v>
      </c>
      <c r="AI116" s="61">
        <f t="shared" si="15"/>
        <v>0</v>
      </c>
      <c r="AJ116" s="61">
        <f t="shared" si="15"/>
        <v>0</v>
      </c>
      <c r="AK116" s="61">
        <f t="shared" si="15"/>
        <v>0</v>
      </c>
      <c r="AL116" s="61">
        <f t="shared" si="15"/>
        <v>0</v>
      </c>
      <c r="AM116" s="61">
        <f t="shared" si="15"/>
        <v>0</v>
      </c>
      <c r="AN116" s="61">
        <f t="shared" si="15"/>
        <v>0</v>
      </c>
      <c r="AO116" s="61">
        <f t="shared" si="15"/>
        <v>0</v>
      </c>
      <c r="AP116" s="61">
        <f t="shared" si="15"/>
        <v>0</v>
      </c>
      <c r="AQ116" s="61">
        <f t="shared" si="15"/>
        <v>0</v>
      </c>
      <c r="AR116" s="61">
        <f t="shared" si="15"/>
        <v>0</v>
      </c>
      <c r="AS116" s="61">
        <f t="shared" si="15"/>
        <v>0</v>
      </c>
    </row>
    <row r="117" spans="1:45" x14ac:dyDescent="0.25">
      <c r="A117" s="4" t="str">
        <f t="shared" si="16"/>
        <v>Sivaprakasam, Vijay</v>
      </c>
      <c r="B117" s="4" t="str">
        <f t="shared" si="16"/>
        <v>TechSur</v>
      </c>
      <c r="C117" s="4" t="str">
        <f t="shared" si="16"/>
        <v>Systems Integration Engineer</v>
      </c>
      <c r="D117" s="4">
        <f t="shared" si="16"/>
        <v>158.04</v>
      </c>
      <c r="E117" s="6">
        <f t="shared" si="14"/>
        <v>0</v>
      </c>
      <c r="F117" s="6">
        <f t="shared" si="14"/>
        <v>0</v>
      </c>
      <c r="G117" s="6">
        <f t="shared" si="14"/>
        <v>0</v>
      </c>
      <c r="H117" s="6">
        <f t="shared" si="14"/>
        <v>0</v>
      </c>
      <c r="I117" s="6">
        <f t="shared" si="14"/>
        <v>0</v>
      </c>
      <c r="J117" s="6">
        <f t="shared" si="14"/>
        <v>0</v>
      </c>
      <c r="K117" s="6">
        <f t="shared" si="14"/>
        <v>0</v>
      </c>
      <c r="L117" s="6">
        <f t="shared" si="14"/>
        <v>0</v>
      </c>
      <c r="M117" s="6">
        <f t="shared" si="14"/>
        <v>0</v>
      </c>
      <c r="N117" s="6">
        <f t="shared" si="14"/>
        <v>0</v>
      </c>
      <c r="O117" s="6">
        <f t="shared" si="14"/>
        <v>0</v>
      </c>
      <c r="P117" s="6">
        <f t="shared" si="14"/>
        <v>0</v>
      </c>
      <c r="Q117" s="6">
        <f t="shared" si="15"/>
        <v>0</v>
      </c>
      <c r="R117" s="6">
        <f t="shared" si="15"/>
        <v>0</v>
      </c>
      <c r="S117" s="61">
        <f t="shared" si="15"/>
        <v>0</v>
      </c>
      <c r="T117" s="61">
        <f t="shared" si="15"/>
        <v>0</v>
      </c>
      <c r="U117" s="61">
        <f t="shared" si="15"/>
        <v>0</v>
      </c>
      <c r="V117" s="61">
        <f t="shared" si="15"/>
        <v>0</v>
      </c>
      <c r="W117" s="61">
        <f t="shared" si="15"/>
        <v>0</v>
      </c>
      <c r="X117" s="61">
        <f t="shared" si="15"/>
        <v>0</v>
      </c>
      <c r="Y117" s="61">
        <f t="shared" si="15"/>
        <v>0</v>
      </c>
      <c r="Z117" s="61">
        <f t="shared" si="15"/>
        <v>0</v>
      </c>
      <c r="AA117" s="61">
        <f t="shared" si="15"/>
        <v>0</v>
      </c>
      <c r="AB117" s="61">
        <f t="shared" si="15"/>
        <v>0</v>
      </c>
      <c r="AC117" s="61">
        <f t="shared" si="15"/>
        <v>0</v>
      </c>
      <c r="AD117" s="61">
        <f t="shared" si="15"/>
        <v>0</v>
      </c>
      <c r="AE117" s="61">
        <f t="shared" si="15"/>
        <v>0</v>
      </c>
      <c r="AF117" s="61">
        <f t="shared" si="15"/>
        <v>0</v>
      </c>
      <c r="AG117" s="61">
        <f t="shared" si="15"/>
        <v>0</v>
      </c>
      <c r="AH117" s="61">
        <f t="shared" si="15"/>
        <v>0</v>
      </c>
      <c r="AI117" s="61">
        <f t="shared" si="15"/>
        <v>0</v>
      </c>
      <c r="AJ117" s="61">
        <f t="shared" si="15"/>
        <v>0</v>
      </c>
      <c r="AK117" s="61">
        <f t="shared" si="15"/>
        <v>0</v>
      </c>
      <c r="AL117" s="61">
        <f t="shared" si="15"/>
        <v>0</v>
      </c>
      <c r="AM117" s="61">
        <f t="shared" si="15"/>
        <v>0</v>
      </c>
      <c r="AN117" s="61">
        <f t="shared" si="15"/>
        <v>0</v>
      </c>
      <c r="AO117" s="61">
        <f t="shared" si="15"/>
        <v>0</v>
      </c>
      <c r="AP117" s="61">
        <f t="shared" si="15"/>
        <v>0</v>
      </c>
      <c r="AQ117" s="61">
        <f t="shared" si="15"/>
        <v>0</v>
      </c>
      <c r="AR117" s="61">
        <f t="shared" si="15"/>
        <v>0</v>
      </c>
      <c r="AS117" s="61">
        <f t="shared" si="15"/>
        <v>0</v>
      </c>
    </row>
    <row r="118" spans="1:45" x14ac:dyDescent="0.25">
      <c r="A118" s="4" t="str">
        <f t="shared" si="16"/>
        <v>Molabanti, Mohana</v>
      </c>
      <c r="B118" s="4" t="str">
        <f t="shared" si="16"/>
        <v>TechSur</v>
      </c>
      <c r="C118" s="4" t="str">
        <f t="shared" si="16"/>
        <v>Systems Integration Engineer</v>
      </c>
      <c r="D118" s="4">
        <f t="shared" si="16"/>
        <v>158.04</v>
      </c>
      <c r="E118" s="6">
        <f t="shared" si="14"/>
        <v>0</v>
      </c>
      <c r="F118" s="6">
        <f t="shared" si="14"/>
        <v>0</v>
      </c>
      <c r="G118" s="6">
        <f t="shared" si="14"/>
        <v>0</v>
      </c>
      <c r="H118" s="6">
        <f t="shared" si="14"/>
        <v>0</v>
      </c>
      <c r="I118" s="6">
        <f t="shared" si="14"/>
        <v>0</v>
      </c>
      <c r="J118" s="6">
        <f t="shared" si="14"/>
        <v>0</v>
      </c>
      <c r="K118" s="6">
        <f t="shared" si="14"/>
        <v>0</v>
      </c>
      <c r="L118" s="6">
        <f t="shared" si="14"/>
        <v>0</v>
      </c>
      <c r="M118" s="6">
        <f t="shared" si="14"/>
        <v>0</v>
      </c>
      <c r="N118" s="6">
        <f t="shared" si="14"/>
        <v>0</v>
      </c>
      <c r="O118" s="6">
        <f t="shared" si="14"/>
        <v>0</v>
      </c>
      <c r="P118" s="6">
        <f t="shared" si="14"/>
        <v>0</v>
      </c>
      <c r="Q118" s="6">
        <f t="shared" si="15"/>
        <v>0</v>
      </c>
      <c r="R118" s="6">
        <f t="shared" si="15"/>
        <v>0</v>
      </c>
      <c r="S118" s="61">
        <f t="shared" si="15"/>
        <v>0</v>
      </c>
      <c r="T118" s="61">
        <f t="shared" si="15"/>
        <v>0</v>
      </c>
      <c r="U118" s="61">
        <f t="shared" si="15"/>
        <v>0</v>
      </c>
      <c r="V118" s="61">
        <f t="shared" si="15"/>
        <v>0</v>
      </c>
      <c r="W118" s="61">
        <f t="shared" si="15"/>
        <v>0</v>
      </c>
      <c r="X118" s="61">
        <f t="shared" si="15"/>
        <v>0</v>
      </c>
      <c r="Y118" s="61">
        <f t="shared" si="15"/>
        <v>0</v>
      </c>
      <c r="Z118" s="61">
        <f t="shared" si="15"/>
        <v>0</v>
      </c>
      <c r="AA118" s="61">
        <f t="shared" si="15"/>
        <v>0</v>
      </c>
      <c r="AB118" s="61">
        <f t="shared" si="15"/>
        <v>0</v>
      </c>
      <c r="AC118" s="61">
        <f t="shared" si="15"/>
        <v>0</v>
      </c>
      <c r="AD118" s="61">
        <f t="shared" si="15"/>
        <v>0</v>
      </c>
      <c r="AE118" s="61">
        <f t="shared" si="15"/>
        <v>0</v>
      </c>
      <c r="AF118" s="61">
        <f t="shared" si="15"/>
        <v>0</v>
      </c>
      <c r="AG118" s="61">
        <f t="shared" si="15"/>
        <v>0</v>
      </c>
      <c r="AH118" s="61">
        <f t="shared" si="15"/>
        <v>0</v>
      </c>
      <c r="AI118" s="61">
        <f t="shared" si="15"/>
        <v>0</v>
      </c>
      <c r="AJ118" s="61">
        <f t="shared" si="15"/>
        <v>0</v>
      </c>
      <c r="AK118" s="61">
        <f t="shared" si="15"/>
        <v>0</v>
      </c>
      <c r="AL118" s="61">
        <f t="shared" si="15"/>
        <v>0</v>
      </c>
      <c r="AM118" s="61">
        <f t="shared" si="15"/>
        <v>0</v>
      </c>
      <c r="AN118" s="61">
        <f t="shared" si="15"/>
        <v>0</v>
      </c>
      <c r="AO118" s="61">
        <f t="shared" si="15"/>
        <v>0</v>
      </c>
      <c r="AP118" s="61">
        <f t="shared" si="15"/>
        <v>0</v>
      </c>
      <c r="AQ118" s="61">
        <f t="shared" si="15"/>
        <v>0</v>
      </c>
      <c r="AR118" s="61">
        <f t="shared" si="15"/>
        <v>0</v>
      </c>
      <c r="AS118" s="61">
        <f t="shared" si="15"/>
        <v>0</v>
      </c>
    </row>
    <row r="119" spans="1:45" x14ac:dyDescent="0.25">
      <c r="A119" s="4" t="str">
        <f t="shared" si="16"/>
        <v>Awodeu, Olusola</v>
      </c>
      <c r="B119" s="4" t="str">
        <f t="shared" si="16"/>
        <v>TechSur</v>
      </c>
      <c r="C119" s="4" t="str">
        <f t="shared" si="16"/>
        <v>Systems Integration Engineer</v>
      </c>
      <c r="D119" s="4">
        <f t="shared" si="16"/>
        <v>158.04</v>
      </c>
      <c r="E119" s="6">
        <f t="shared" si="14"/>
        <v>0</v>
      </c>
      <c r="F119" s="6">
        <f t="shared" si="14"/>
        <v>0</v>
      </c>
      <c r="G119" s="6">
        <f t="shared" si="14"/>
        <v>0</v>
      </c>
      <c r="H119" s="6">
        <f t="shared" si="14"/>
        <v>0</v>
      </c>
      <c r="I119" s="6">
        <f t="shared" si="14"/>
        <v>0</v>
      </c>
      <c r="J119" s="6">
        <f t="shared" si="14"/>
        <v>0</v>
      </c>
      <c r="K119" s="6">
        <f t="shared" si="14"/>
        <v>0</v>
      </c>
      <c r="L119" s="6">
        <f t="shared" si="14"/>
        <v>0</v>
      </c>
      <c r="M119" s="6">
        <f t="shared" si="14"/>
        <v>0</v>
      </c>
      <c r="N119" s="6">
        <f t="shared" si="14"/>
        <v>0</v>
      </c>
      <c r="O119" s="6">
        <f t="shared" si="14"/>
        <v>0</v>
      </c>
      <c r="P119" s="6">
        <f t="shared" si="14"/>
        <v>0</v>
      </c>
      <c r="Q119" s="6">
        <f t="shared" si="15"/>
        <v>0</v>
      </c>
      <c r="R119" s="6">
        <f t="shared" si="15"/>
        <v>0</v>
      </c>
      <c r="S119" s="61">
        <f t="shared" si="15"/>
        <v>0</v>
      </c>
      <c r="T119" s="61">
        <f t="shared" si="15"/>
        <v>0</v>
      </c>
      <c r="U119" s="61">
        <f t="shared" si="15"/>
        <v>0</v>
      </c>
      <c r="V119" s="61">
        <f t="shared" si="15"/>
        <v>0</v>
      </c>
      <c r="W119" s="61">
        <f t="shared" si="15"/>
        <v>0</v>
      </c>
      <c r="X119" s="61">
        <f t="shared" si="15"/>
        <v>0</v>
      </c>
      <c r="Y119" s="61">
        <f t="shared" si="15"/>
        <v>0</v>
      </c>
      <c r="Z119" s="61">
        <f t="shared" si="15"/>
        <v>0</v>
      </c>
      <c r="AA119" s="61">
        <f t="shared" si="15"/>
        <v>0</v>
      </c>
      <c r="AB119" s="61">
        <f t="shared" si="15"/>
        <v>0</v>
      </c>
      <c r="AC119" s="61">
        <f t="shared" si="15"/>
        <v>0</v>
      </c>
      <c r="AD119" s="61">
        <f t="shared" si="15"/>
        <v>0</v>
      </c>
      <c r="AE119" s="61">
        <f t="shared" si="15"/>
        <v>0</v>
      </c>
      <c r="AF119" s="61">
        <f t="shared" si="15"/>
        <v>0</v>
      </c>
      <c r="AG119" s="61">
        <f t="shared" si="15"/>
        <v>0</v>
      </c>
      <c r="AH119" s="61">
        <f t="shared" si="15"/>
        <v>0</v>
      </c>
      <c r="AI119" s="61">
        <f t="shared" si="15"/>
        <v>0</v>
      </c>
      <c r="AJ119" s="61">
        <f t="shared" si="15"/>
        <v>0</v>
      </c>
      <c r="AK119" s="61">
        <f t="shared" si="15"/>
        <v>0</v>
      </c>
      <c r="AL119" s="61">
        <f t="shared" si="15"/>
        <v>0</v>
      </c>
      <c r="AM119" s="61">
        <f t="shared" si="15"/>
        <v>0</v>
      </c>
      <c r="AN119" s="61">
        <f t="shared" si="15"/>
        <v>0</v>
      </c>
      <c r="AO119" s="61">
        <f t="shared" si="15"/>
        <v>0</v>
      </c>
      <c r="AP119" s="61">
        <f t="shared" si="15"/>
        <v>0</v>
      </c>
      <c r="AQ119" s="61">
        <f t="shared" si="15"/>
        <v>0</v>
      </c>
      <c r="AR119" s="61">
        <f t="shared" si="15"/>
        <v>0</v>
      </c>
      <c r="AS119" s="61">
        <f t="shared" si="15"/>
        <v>0</v>
      </c>
    </row>
    <row r="120" spans="1:45" x14ac:dyDescent="0.25">
      <c r="A120" s="4" t="str">
        <f t="shared" si="16"/>
        <v>Devarshi Pathak</v>
      </c>
      <c r="B120" s="4" t="str">
        <f t="shared" si="16"/>
        <v>TechSur</v>
      </c>
      <c r="C120" s="4" t="str">
        <f t="shared" si="16"/>
        <v>Systems Integration Engineer</v>
      </c>
      <c r="D120" s="4">
        <f t="shared" si="16"/>
        <v>158.04</v>
      </c>
      <c r="E120" s="6">
        <f t="shared" si="14"/>
        <v>0</v>
      </c>
      <c r="F120" s="6">
        <f t="shared" si="14"/>
        <v>0</v>
      </c>
      <c r="G120" s="6">
        <f t="shared" si="14"/>
        <v>0</v>
      </c>
      <c r="H120" s="6">
        <f t="shared" si="14"/>
        <v>0</v>
      </c>
      <c r="I120" s="6">
        <f t="shared" si="14"/>
        <v>0</v>
      </c>
      <c r="J120" s="6">
        <f t="shared" si="14"/>
        <v>0</v>
      </c>
      <c r="K120" s="6">
        <f t="shared" si="14"/>
        <v>0</v>
      </c>
      <c r="L120" s="6">
        <f t="shared" si="14"/>
        <v>0</v>
      </c>
      <c r="M120" s="6">
        <f t="shared" si="14"/>
        <v>0</v>
      </c>
      <c r="N120" s="6">
        <f t="shared" si="14"/>
        <v>0</v>
      </c>
      <c r="O120" s="6">
        <f t="shared" si="14"/>
        <v>0</v>
      </c>
      <c r="P120" s="6">
        <f t="shared" si="14"/>
        <v>0</v>
      </c>
      <c r="Q120" s="6">
        <f t="shared" si="15"/>
        <v>0</v>
      </c>
      <c r="R120" s="6">
        <f t="shared" si="15"/>
        <v>0</v>
      </c>
      <c r="S120" s="61">
        <f t="shared" si="15"/>
        <v>0</v>
      </c>
      <c r="T120" s="61">
        <f t="shared" si="15"/>
        <v>0</v>
      </c>
      <c r="U120" s="61">
        <f t="shared" si="15"/>
        <v>0</v>
      </c>
      <c r="V120" s="61">
        <f t="shared" si="15"/>
        <v>0</v>
      </c>
      <c r="W120" s="61">
        <f t="shared" si="15"/>
        <v>0</v>
      </c>
      <c r="X120" s="61">
        <f t="shared" si="15"/>
        <v>0</v>
      </c>
      <c r="Y120" s="61">
        <f t="shared" si="15"/>
        <v>0</v>
      </c>
      <c r="Z120" s="61">
        <f t="shared" si="15"/>
        <v>0</v>
      </c>
      <c r="AA120" s="61">
        <f t="shared" si="15"/>
        <v>0</v>
      </c>
      <c r="AB120" s="61">
        <f t="shared" si="15"/>
        <v>0</v>
      </c>
      <c r="AC120" s="61">
        <f t="shared" si="15"/>
        <v>0</v>
      </c>
      <c r="AD120" s="61">
        <f t="shared" si="15"/>
        <v>0</v>
      </c>
      <c r="AE120" s="61">
        <f t="shared" si="15"/>
        <v>0</v>
      </c>
      <c r="AF120" s="61">
        <f t="shared" si="15"/>
        <v>0</v>
      </c>
      <c r="AG120" s="61">
        <f t="shared" si="15"/>
        <v>0</v>
      </c>
      <c r="AH120" s="61">
        <f t="shared" si="15"/>
        <v>0</v>
      </c>
      <c r="AI120" s="61">
        <f t="shared" si="15"/>
        <v>0</v>
      </c>
      <c r="AJ120" s="61">
        <f t="shared" si="15"/>
        <v>0</v>
      </c>
      <c r="AK120" s="61">
        <f t="shared" si="15"/>
        <v>0</v>
      </c>
      <c r="AL120" s="61">
        <f t="shared" si="15"/>
        <v>0</v>
      </c>
      <c r="AM120" s="61">
        <f t="shared" si="15"/>
        <v>0</v>
      </c>
      <c r="AN120" s="61">
        <f t="shared" si="15"/>
        <v>0</v>
      </c>
      <c r="AO120" s="61">
        <f t="shared" si="15"/>
        <v>0</v>
      </c>
      <c r="AP120" s="61">
        <f t="shared" si="15"/>
        <v>0</v>
      </c>
      <c r="AQ120" s="61">
        <f t="shared" si="15"/>
        <v>0</v>
      </c>
      <c r="AR120" s="61">
        <f t="shared" si="15"/>
        <v>0</v>
      </c>
      <c r="AS120" s="61">
        <f t="shared" si="15"/>
        <v>0</v>
      </c>
    </row>
    <row r="121" spans="1:45" x14ac:dyDescent="0.25">
      <c r="A121" s="4">
        <f t="shared" si="16"/>
        <v>0</v>
      </c>
      <c r="B121" s="4">
        <f t="shared" si="16"/>
        <v>0</v>
      </c>
      <c r="C121" s="4">
        <f t="shared" si="16"/>
        <v>0</v>
      </c>
      <c r="D121" s="4">
        <f t="shared" si="16"/>
        <v>0</v>
      </c>
      <c r="E121" s="6">
        <f t="shared" si="14"/>
        <v>0</v>
      </c>
      <c r="F121" s="6">
        <f t="shared" si="14"/>
        <v>0</v>
      </c>
      <c r="G121" s="6">
        <f t="shared" si="14"/>
        <v>0</v>
      </c>
      <c r="H121" s="6">
        <f t="shared" si="14"/>
        <v>0</v>
      </c>
      <c r="I121" s="6">
        <f t="shared" si="14"/>
        <v>0</v>
      </c>
      <c r="J121" s="6">
        <f t="shared" si="14"/>
        <v>0</v>
      </c>
      <c r="K121" s="6">
        <f t="shared" si="14"/>
        <v>0</v>
      </c>
      <c r="L121" s="6">
        <f t="shared" si="14"/>
        <v>0</v>
      </c>
      <c r="M121" s="6">
        <f t="shared" si="14"/>
        <v>0</v>
      </c>
      <c r="N121" s="6">
        <f t="shared" si="14"/>
        <v>0</v>
      </c>
      <c r="O121" s="6">
        <f t="shared" si="14"/>
        <v>0</v>
      </c>
      <c r="P121" s="6">
        <f t="shared" si="14"/>
        <v>0</v>
      </c>
      <c r="Q121" s="6">
        <f t="shared" si="15"/>
        <v>0</v>
      </c>
      <c r="R121" s="6">
        <f t="shared" si="15"/>
        <v>0</v>
      </c>
      <c r="S121" s="61">
        <f t="shared" si="15"/>
        <v>0</v>
      </c>
      <c r="T121" s="61">
        <f t="shared" si="15"/>
        <v>0</v>
      </c>
      <c r="U121" s="61">
        <f t="shared" si="15"/>
        <v>0</v>
      </c>
      <c r="V121" s="61">
        <f t="shared" si="15"/>
        <v>0</v>
      </c>
      <c r="W121" s="61">
        <f t="shared" si="15"/>
        <v>0</v>
      </c>
      <c r="X121" s="61">
        <f t="shared" si="15"/>
        <v>0</v>
      </c>
      <c r="Y121" s="61">
        <f t="shared" si="15"/>
        <v>0</v>
      </c>
      <c r="Z121" s="61">
        <f t="shared" si="15"/>
        <v>0</v>
      </c>
      <c r="AA121" s="61">
        <f t="shared" si="15"/>
        <v>0</v>
      </c>
      <c r="AB121" s="61">
        <f t="shared" si="15"/>
        <v>0</v>
      </c>
      <c r="AC121" s="61">
        <f t="shared" si="15"/>
        <v>0</v>
      </c>
      <c r="AD121" s="61">
        <f t="shared" si="15"/>
        <v>0</v>
      </c>
      <c r="AE121" s="61">
        <f t="shared" si="15"/>
        <v>0</v>
      </c>
      <c r="AF121" s="61">
        <f t="shared" si="15"/>
        <v>0</v>
      </c>
      <c r="AG121" s="61">
        <f t="shared" si="15"/>
        <v>0</v>
      </c>
      <c r="AH121" s="61">
        <f t="shared" si="15"/>
        <v>0</v>
      </c>
      <c r="AI121" s="61">
        <f t="shared" si="15"/>
        <v>0</v>
      </c>
      <c r="AJ121" s="61">
        <f t="shared" si="15"/>
        <v>0</v>
      </c>
      <c r="AK121" s="61">
        <f t="shared" si="15"/>
        <v>0</v>
      </c>
      <c r="AL121" s="61">
        <f t="shared" si="15"/>
        <v>0</v>
      </c>
      <c r="AM121" s="61">
        <f t="shared" si="15"/>
        <v>0</v>
      </c>
      <c r="AN121" s="61">
        <f t="shared" si="15"/>
        <v>0</v>
      </c>
      <c r="AO121" s="61">
        <f t="shared" si="15"/>
        <v>0</v>
      </c>
      <c r="AP121" s="61">
        <f t="shared" si="15"/>
        <v>0</v>
      </c>
      <c r="AQ121" s="61">
        <f t="shared" si="15"/>
        <v>0</v>
      </c>
      <c r="AR121" s="61">
        <f t="shared" si="15"/>
        <v>0</v>
      </c>
      <c r="AS121" s="61">
        <f t="shared" si="15"/>
        <v>0</v>
      </c>
    </row>
    <row r="122" spans="1:45" x14ac:dyDescent="0.25">
      <c r="A122" s="281" t="s">
        <v>241</v>
      </c>
      <c r="B122" s="4" t="s">
        <v>97</v>
      </c>
      <c r="C122" s="4" t="s">
        <v>204</v>
      </c>
      <c r="D122" s="120">
        <v>154.94</v>
      </c>
      <c r="E122" s="6">
        <f t="shared" si="14"/>
        <v>0</v>
      </c>
      <c r="F122" s="6">
        <f t="shared" si="14"/>
        <v>0</v>
      </c>
      <c r="G122" s="6">
        <f t="shared" si="14"/>
        <v>0</v>
      </c>
      <c r="H122" s="6">
        <f t="shared" si="14"/>
        <v>0</v>
      </c>
      <c r="I122" s="6">
        <f t="shared" si="14"/>
        <v>0</v>
      </c>
      <c r="J122" s="6">
        <f t="shared" si="14"/>
        <v>0</v>
      </c>
      <c r="K122" s="6">
        <f t="shared" si="14"/>
        <v>0</v>
      </c>
      <c r="L122" s="6">
        <f t="shared" si="14"/>
        <v>0</v>
      </c>
      <c r="M122" s="6">
        <f t="shared" si="14"/>
        <v>0</v>
      </c>
      <c r="N122" s="6">
        <f t="shared" si="14"/>
        <v>0</v>
      </c>
      <c r="O122" s="6">
        <f t="shared" si="14"/>
        <v>0</v>
      </c>
      <c r="P122" s="6">
        <f t="shared" si="14"/>
        <v>0</v>
      </c>
      <c r="Q122" s="6">
        <f t="shared" si="15"/>
        <v>0</v>
      </c>
      <c r="R122" s="6">
        <f t="shared" si="15"/>
        <v>0</v>
      </c>
      <c r="S122" s="61">
        <f t="shared" si="15"/>
        <v>0</v>
      </c>
      <c r="T122" s="61">
        <f t="shared" si="15"/>
        <v>0</v>
      </c>
      <c r="U122" s="61">
        <f t="shared" si="15"/>
        <v>0</v>
      </c>
      <c r="V122" s="61">
        <f t="shared" si="15"/>
        <v>0</v>
      </c>
      <c r="W122" s="61">
        <f t="shared" si="15"/>
        <v>0</v>
      </c>
      <c r="X122" s="61">
        <f t="shared" si="15"/>
        <v>0</v>
      </c>
      <c r="Y122" s="61">
        <f t="shared" si="15"/>
        <v>0</v>
      </c>
      <c r="Z122" s="61">
        <f t="shared" si="15"/>
        <v>0</v>
      </c>
      <c r="AA122" s="61">
        <f t="shared" si="15"/>
        <v>0</v>
      </c>
      <c r="AB122" s="61">
        <f t="shared" si="15"/>
        <v>0</v>
      </c>
      <c r="AC122" s="61">
        <f t="shared" si="15"/>
        <v>0</v>
      </c>
      <c r="AD122" s="61">
        <f t="shared" si="15"/>
        <v>0</v>
      </c>
      <c r="AE122" s="61">
        <f t="shared" si="15"/>
        <v>0</v>
      </c>
      <c r="AF122" s="61">
        <f t="shared" si="15"/>
        <v>0</v>
      </c>
      <c r="AG122" s="61">
        <f t="shared" si="15"/>
        <v>0</v>
      </c>
      <c r="AH122" s="61">
        <f t="shared" si="15"/>
        <v>0</v>
      </c>
      <c r="AI122" s="61">
        <f t="shared" si="15"/>
        <v>0</v>
      </c>
      <c r="AJ122" s="61">
        <f t="shared" si="15"/>
        <v>0</v>
      </c>
      <c r="AK122" s="61">
        <f t="shared" si="15"/>
        <v>0</v>
      </c>
      <c r="AL122" s="61">
        <f t="shared" si="15"/>
        <v>0</v>
      </c>
      <c r="AM122" s="61">
        <f t="shared" si="15"/>
        <v>0</v>
      </c>
      <c r="AN122" s="61">
        <f t="shared" si="15"/>
        <v>0</v>
      </c>
      <c r="AO122" s="61">
        <f t="shared" si="15"/>
        <v>0</v>
      </c>
      <c r="AP122" s="61">
        <f t="shared" si="15"/>
        <v>0</v>
      </c>
      <c r="AQ122" s="61">
        <f t="shared" si="15"/>
        <v>0</v>
      </c>
      <c r="AR122" s="61">
        <f t="shared" si="15"/>
        <v>0</v>
      </c>
      <c r="AS122" s="61">
        <f t="shared" si="15"/>
        <v>0</v>
      </c>
    </row>
    <row r="123" spans="1:45" x14ac:dyDescent="0.25">
      <c r="A123" s="4">
        <f>A18</f>
        <v>0</v>
      </c>
      <c r="B123" s="4">
        <f>B18</f>
        <v>0</v>
      </c>
      <c r="C123" s="4">
        <f>C18</f>
        <v>0</v>
      </c>
      <c r="D123" s="120">
        <f>D18</f>
        <v>0</v>
      </c>
      <c r="E123" s="6">
        <f t="shared" si="14"/>
        <v>0</v>
      </c>
      <c r="F123" s="6">
        <f t="shared" si="14"/>
        <v>0</v>
      </c>
      <c r="G123" s="6">
        <f t="shared" si="14"/>
        <v>0</v>
      </c>
      <c r="H123" s="6">
        <f t="shared" si="14"/>
        <v>0</v>
      </c>
      <c r="I123" s="6">
        <f t="shared" si="14"/>
        <v>0</v>
      </c>
      <c r="J123" s="6">
        <f t="shared" si="14"/>
        <v>0</v>
      </c>
      <c r="K123" s="6">
        <f t="shared" si="14"/>
        <v>0</v>
      </c>
      <c r="L123" s="6">
        <f t="shared" si="14"/>
        <v>0</v>
      </c>
      <c r="M123" s="6">
        <f t="shared" si="14"/>
        <v>0</v>
      </c>
      <c r="N123" s="6">
        <f t="shared" si="14"/>
        <v>0</v>
      </c>
      <c r="O123" s="6">
        <f t="shared" si="14"/>
        <v>0</v>
      </c>
      <c r="P123" s="6">
        <f t="shared" si="14"/>
        <v>0</v>
      </c>
      <c r="Q123" s="6">
        <f t="shared" si="15"/>
        <v>0</v>
      </c>
      <c r="R123" s="6">
        <f t="shared" si="15"/>
        <v>0</v>
      </c>
      <c r="S123" s="61">
        <f t="shared" si="15"/>
        <v>0</v>
      </c>
      <c r="T123" s="61">
        <f t="shared" si="15"/>
        <v>0</v>
      </c>
      <c r="U123" s="61">
        <f t="shared" si="15"/>
        <v>0</v>
      </c>
      <c r="V123" s="61">
        <f t="shared" si="15"/>
        <v>0</v>
      </c>
      <c r="W123" s="61">
        <f t="shared" si="15"/>
        <v>0</v>
      </c>
      <c r="X123" s="61">
        <f t="shared" si="15"/>
        <v>0</v>
      </c>
      <c r="Y123" s="61">
        <f t="shared" si="15"/>
        <v>0</v>
      </c>
      <c r="Z123" s="61">
        <f t="shared" si="15"/>
        <v>0</v>
      </c>
      <c r="AA123" s="61">
        <f t="shared" si="15"/>
        <v>0</v>
      </c>
      <c r="AB123" s="61">
        <f t="shared" si="15"/>
        <v>0</v>
      </c>
      <c r="AC123" s="61">
        <f t="shared" si="15"/>
        <v>0</v>
      </c>
      <c r="AD123" s="61">
        <f t="shared" si="15"/>
        <v>0</v>
      </c>
      <c r="AE123" s="61">
        <f t="shared" ref="AE123:AS123" si="17">AE53*$D123</f>
        <v>0</v>
      </c>
      <c r="AF123" s="61">
        <f t="shared" si="17"/>
        <v>0</v>
      </c>
      <c r="AG123" s="61">
        <f t="shared" si="17"/>
        <v>0</v>
      </c>
      <c r="AH123" s="61">
        <f t="shared" si="17"/>
        <v>0</v>
      </c>
      <c r="AI123" s="61">
        <f t="shared" si="17"/>
        <v>0</v>
      </c>
      <c r="AJ123" s="61">
        <f t="shared" si="17"/>
        <v>0</v>
      </c>
      <c r="AK123" s="61">
        <f t="shared" si="17"/>
        <v>0</v>
      </c>
      <c r="AL123" s="61">
        <f t="shared" si="17"/>
        <v>0</v>
      </c>
      <c r="AM123" s="61">
        <f t="shared" si="17"/>
        <v>0</v>
      </c>
      <c r="AN123" s="61">
        <f t="shared" si="17"/>
        <v>0</v>
      </c>
      <c r="AO123" s="61">
        <f t="shared" si="17"/>
        <v>0</v>
      </c>
      <c r="AP123" s="61">
        <f t="shared" si="17"/>
        <v>0</v>
      </c>
      <c r="AQ123" s="61">
        <f t="shared" si="17"/>
        <v>0</v>
      </c>
      <c r="AR123" s="61">
        <f t="shared" si="17"/>
        <v>0</v>
      </c>
      <c r="AS123" s="61">
        <f t="shared" si="17"/>
        <v>0</v>
      </c>
    </row>
    <row r="124" spans="1:45" x14ac:dyDescent="0.25">
      <c r="A124" s="4"/>
      <c r="B124" s="4"/>
      <c r="C124" s="4"/>
      <c r="D124" s="120"/>
      <c r="E124" s="6">
        <f t="shared" si="14"/>
        <v>0</v>
      </c>
      <c r="F124" s="6">
        <f t="shared" si="14"/>
        <v>0</v>
      </c>
      <c r="G124" s="6">
        <f t="shared" si="14"/>
        <v>0</v>
      </c>
      <c r="H124" s="6">
        <f t="shared" si="14"/>
        <v>0</v>
      </c>
      <c r="I124" s="6">
        <f t="shared" si="14"/>
        <v>0</v>
      </c>
      <c r="J124" s="6">
        <f t="shared" si="14"/>
        <v>0</v>
      </c>
      <c r="K124" s="6">
        <f t="shared" si="14"/>
        <v>0</v>
      </c>
      <c r="L124" s="6">
        <f t="shared" si="14"/>
        <v>0</v>
      </c>
      <c r="M124" s="6">
        <f t="shared" si="14"/>
        <v>0</v>
      </c>
      <c r="N124" s="6">
        <f t="shared" si="14"/>
        <v>0</v>
      </c>
      <c r="O124" s="6">
        <f t="shared" si="14"/>
        <v>0</v>
      </c>
      <c r="P124" s="6">
        <f t="shared" si="14"/>
        <v>0</v>
      </c>
      <c r="Q124" s="6">
        <f t="shared" si="14"/>
        <v>0</v>
      </c>
      <c r="R124" s="6">
        <f t="shared" si="14"/>
        <v>0</v>
      </c>
      <c r="S124" s="61">
        <f t="shared" si="14"/>
        <v>0</v>
      </c>
      <c r="T124" s="61">
        <f t="shared" si="14"/>
        <v>0</v>
      </c>
      <c r="U124" s="61">
        <f t="shared" ref="U124:AS130" si="18">U54*$D124</f>
        <v>0</v>
      </c>
      <c r="V124" s="61">
        <f t="shared" si="18"/>
        <v>0</v>
      </c>
      <c r="W124" s="61">
        <f t="shared" si="18"/>
        <v>0</v>
      </c>
      <c r="X124" s="61">
        <f t="shared" si="18"/>
        <v>0</v>
      </c>
      <c r="Y124" s="61">
        <f t="shared" si="18"/>
        <v>0</v>
      </c>
      <c r="Z124" s="61">
        <f t="shared" si="18"/>
        <v>0</v>
      </c>
      <c r="AA124" s="61">
        <f t="shared" si="18"/>
        <v>0</v>
      </c>
      <c r="AB124" s="61">
        <f t="shared" si="18"/>
        <v>0</v>
      </c>
      <c r="AC124" s="61">
        <f t="shared" si="18"/>
        <v>0</v>
      </c>
      <c r="AD124" s="61">
        <f t="shared" si="18"/>
        <v>0</v>
      </c>
      <c r="AE124" s="61">
        <f t="shared" si="18"/>
        <v>0</v>
      </c>
      <c r="AF124" s="61">
        <f t="shared" si="18"/>
        <v>0</v>
      </c>
      <c r="AG124" s="61">
        <f t="shared" si="18"/>
        <v>0</v>
      </c>
      <c r="AH124" s="61">
        <f t="shared" si="18"/>
        <v>0</v>
      </c>
      <c r="AI124" s="61">
        <f t="shared" si="18"/>
        <v>0</v>
      </c>
      <c r="AJ124" s="61">
        <f t="shared" si="18"/>
        <v>0</v>
      </c>
      <c r="AK124" s="61">
        <f t="shared" si="18"/>
        <v>0</v>
      </c>
      <c r="AL124" s="61">
        <f t="shared" si="18"/>
        <v>0</v>
      </c>
      <c r="AM124" s="61">
        <f t="shared" si="18"/>
        <v>0</v>
      </c>
      <c r="AN124" s="61">
        <f t="shared" si="18"/>
        <v>0</v>
      </c>
      <c r="AO124" s="61">
        <f t="shared" si="18"/>
        <v>0</v>
      </c>
      <c r="AP124" s="61">
        <f t="shared" si="18"/>
        <v>0</v>
      </c>
      <c r="AQ124" s="61">
        <f t="shared" si="18"/>
        <v>0</v>
      </c>
      <c r="AR124" s="61">
        <f t="shared" si="18"/>
        <v>0</v>
      </c>
      <c r="AS124" s="61">
        <f t="shared" si="18"/>
        <v>0</v>
      </c>
    </row>
    <row r="125" spans="1:45" x14ac:dyDescent="0.25">
      <c r="A125" s="4"/>
      <c r="B125" s="4"/>
      <c r="C125" s="4"/>
      <c r="D125" s="120"/>
      <c r="E125" s="6">
        <f t="shared" si="14"/>
        <v>0</v>
      </c>
      <c r="F125" s="6">
        <f t="shared" si="14"/>
        <v>0</v>
      </c>
      <c r="G125" s="6">
        <f t="shared" si="14"/>
        <v>0</v>
      </c>
      <c r="H125" s="6">
        <f t="shared" si="14"/>
        <v>0</v>
      </c>
      <c r="I125" s="6">
        <f t="shared" si="14"/>
        <v>0</v>
      </c>
      <c r="J125" s="6">
        <f t="shared" si="14"/>
        <v>0</v>
      </c>
      <c r="K125" s="6">
        <f t="shared" si="14"/>
        <v>0</v>
      </c>
      <c r="L125" s="6">
        <f t="shared" si="14"/>
        <v>0</v>
      </c>
      <c r="M125" s="6">
        <f t="shared" si="14"/>
        <v>0</v>
      </c>
      <c r="N125" s="6">
        <f t="shared" si="14"/>
        <v>0</v>
      </c>
      <c r="O125" s="6">
        <f t="shared" si="14"/>
        <v>0</v>
      </c>
      <c r="P125" s="6">
        <f t="shared" si="14"/>
        <v>0</v>
      </c>
      <c r="Q125" s="6">
        <f t="shared" si="14"/>
        <v>0</v>
      </c>
      <c r="R125" s="6">
        <f t="shared" si="14"/>
        <v>0</v>
      </c>
      <c r="S125" s="61">
        <f t="shared" si="14"/>
        <v>0</v>
      </c>
      <c r="T125" s="61">
        <f t="shared" si="14"/>
        <v>0</v>
      </c>
      <c r="U125" s="61">
        <f t="shared" si="18"/>
        <v>0</v>
      </c>
      <c r="V125" s="61">
        <f t="shared" si="18"/>
        <v>0</v>
      </c>
      <c r="W125" s="61">
        <f t="shared" si="18"/>
        <v>0</v>
      </c>
      <c r="X125" s="61">
        <f t="shared" si="18"/>
        <v>0</v>
      </c>
      <c r="Y125" s="61">
        <f t="shared" si="18"/>
        <v>0</v>
      </c>
      <c r="Z125" s="61">
        <f t="shared" si="18"/>
        <v>0</v>
      </c>
      <c r="AA125" s="61">
        <f t="shared" si="18"/>
        <v>0</v>
      </c>
      <c r="AB125" s="61">
        <f t="shared" si="18"/>
        <v>0</v>
      </c>
      <c r="AC125" s="61">
        <f t="shared" si="18"/>
        <v>0</v>
      </c>
      <c r="AD125" s="61">
        <f t="shared" si="18"/>
        <v>0</v>
      </c>
      <c r="AE125" s="61">
        <f t="shared" si="18"/>
        <v>0</v>
      </c>
      <c r="AF125" s="61">
        <f t="shared" si="18"/>
        <v>0</v>
      </c>
      <c r="AG125" s="61">
        <f t="shared" si="18"/>
        <v>0</v>
      </c>
      <c r="AH125" s="61">
        <f t="shared" si="18"/>
        <v>0</v>
      </c>
      <c r="AI125" s="61">
        <f t="shared" si="18"/>
        <v>0</v>
      </c>
      <c r="AJ125" s="61">
        <f t="shared" si="18"/>
        <v>0</v>
      </c>
      <c r="AK125" s="61">
        <f t="shared" si="18"/>
        <v>0</v>
      </c>
      <c r="AL125" s="61">
        <f t="shared" si="18"/>
        <v>0</v>
      </c>
      <c r="AM125" s="61">
        <f t="shared" si="18"/>
        <v>0</v>
      </c>
      <c r="AN125" s="61">
        <f t="shared" si="18"/>
        <v>0</v>
      </c>
      <c r="AO125" s="61">
        <f t="shared" si="18"/>
        <v>0</v>
      </c>
      <c r="AP125" s="61">
        <f t="shared" si="18"/>
        <v>0</v>
      </c>
      <c r="AQ125" s="61">
        <f t="shared" si="18"/>
        <v>0</v>
      </c>
      <c r="AR125" s="61">
        <f t="shared" si="18"/>
        <v>0</v>
      </c>
      <c r="AS125" s="61">
        <f t="shared" si="18"/>
        <v>0</v>
      </c>
    </row>
    <row r="126" spans="1:45" x14ac:dyDescent="0.25">
      <c r="A126" s="4"/>
      <c r="B126" s="4"/>
      <c r="C126" s="4"/>
      <c r="D126" s="120"/>
      <c r="E126" s="6">
        <f t="shared" si="14"/>
        <v>0</v>
      </c>
      <c r="F126" s="6">
        <f t="shared" si="14"/>
        <v>0</v>
      </c>
      <c r="G126" s="6">
        <f t="shared" si="14"/>
        <v>0</v>
      </c>
      <c r="H126" s="6">
        <f t="shared" si="14"/>
        <v>0</v>
      </c>
      <c r="I126" s="6">
        <f t="shared" si="14"/>
        <v>0</v>
      </c>
      <c r="J126" s="6">
        <f t="shared" si="14"/>
        <v>0</v>
      </c>
      <c r="K126" s="6">
        <f t="shared" si="14"/>
        <v>0</v>
      </c>
      <c r="L126" s="6">
        <f t="shared" si="14"/>
        <v>0</v>
      </c>
      <c r="M126" s="6">
        <f t="shared" si="14"/>
        <v>0</v>
      </c>
      <c r="N126" s="6">
        <f t="shared" si="14"/>
        <v>0</v>
      </c>
      <c r="O126" s="6">
        <f t="shared" si="14"/>
        <v>0</v>
      </c>
      <c r="P126" s="6">
        <f t="shared" si="14"/>
        <v>0</v>
      </c>
      <c r="Q126" s="6">
        <f t="shared" si="14"/>
        <v>0</v>
      </c>
      <c r="R126" s="6">
        <f t="shared" si="14"/>
        <v>0</v>
      </c>
      <c r="S126" s="61">
        <f t="shared" si="14"/>
        <v>0</v>
      </c>
      <c r="T126" s="61">
        <f t="shared" si="14"/>
        <v>0</v>
      </c>
      <c r="U126" s="61">
        <f t="shared" si="18"/>
        <v>0</v>
      </c>
      <c r="V126" s="61">
        <f t="shared" si="18"/>
        <v>0</v>
      </c>
      <c r="W126" s="61">
        <f t="shared" si="18"/>
        <v>0</v>
      </c>
      <c r="X126" s="61">
        <f t="shared" si="18"/>
        <v>0</v>
      </c>
      <c r="Y126" s="61">
        <f t="shared" si="18"/>
        <v>0</v>
      </c>
      <c r="Z126" s="61">
        <f t="shared" si="18"/>
        <v>0</v>
      </c>
      <c r="AA126" s="61">
        <f t="shared" si="18"/>
        <v>0</v>
      </c>
      <c r="AB126" s="61">
        <f t="shared" si="18"/>
        <v>0</v>
      </c>
      <c r="AC126" s="61">
        <f t="shared" si="18"/>
        <v>0</v>
      </c>
      <c r="AD126" s="61">
        <f t="shared" si="18"/>
        <v>0</v>
      </c>
      <c r="AE126" s="61">
        <f t="shared" si="18"/>
        <v>0</v>
      </c>
      <c r="AF126" s="61">
        <f t="shared" si="18"/>
        <v>0</v>
      </c>
      <c r="AG126" s="61">
        <f t="shared" si="18"/>
        <v>0</v>
      </c>
      <c r="AH126" s="61">
        <f t="shared" si="18"/>
        <v>0</v>
      </c>
      <c r="AI126" s="61">
        <f t="shared" si="18"/>
        <v>0</v>
      </c>
      <c r="AJ126" s="61">
        <f t="shared" si="18"/>
        <v>0</v>
      </c>
      <c r="AK126" s="61">
        <f t="shared" si="18"/>
        <v>0</v>
      </c>
      <c r="AL126" s="61">
        <f t="shared" si="18"/>
        <v>0</v>
      </c>
      <c r="AM126" s="61">
        <f t="shared" si="18"/>
        <v>0</v>
      </c>
      <c r="AN126" s="61">
        <f t="shared" si="18"/>
        <v>0</v>
      </c>
      <c r="AO126" s="61">
        <f t="shared" si="18"/>
        <v>0</v>
      </c>
      <c r="AP126" s="61">
        <f t="shared" si="18"/>
        <v>0</v>
      </c>
      <c r="AQ126" s="61">
        <f t="shared" si="18"/>
        <v>0</v>
      </c>
      <c r="AR126" s="61">
        <f t="shared" si="18"/>
        <v>0</v>
      </c>
      <c r="AS126" s="61">
        <f t="shared" si="18"/>
        <v>0</v>
      </c>
    </row>
    <row r="127" spans="1:45" x14ac:dyDescent="0.25">
      <c r="A127" s="4"/>
      <c r="B127" s="4"/>
      <c r="C127" s="4"/>
      <c r="D127" s="120"/>
      <c r="E127" s="6">
        <f t="shared" si="14"/>
        <v>0</v>
      </c>
      <c r="F127" s="6">
        <f t="shared" si="14"/>
        <v>0</v>
      </c>
      <c r="G127" s="6">
        <f t="shared" si="14"/>
        <v>0</v>
      </c>
      <c r="H127" s="6">
        <f t="shared" si="14"/>
        <v>0</v>
      </c>
      <c r="I127" s="6">
        <f t="shared" si="14"/>
        <v>0</v>
      </c>
      <c r="J127" s="6">
        <f t="shared" si="14"/>
        <v>0</v>
      </c>
      <c r="K127" s="6">
        <f t="shared" si="14"/>
        <v>0</v>
      </c>
      <c r="L127" s="6">
        <f t="shared" si="14"/>
        <v>0</v>
      </c>
      <c r="M127" s="6">
        <f t="shared" si="14"/>
        <v>0</v>
      </c>
      <c r="N127" s="6">
        <f t="shared" si="14"/>
        <v>0</v>
      </c>
      <c r="O127" s="6">
        <f t="shared" si="14"/>
        <v>0</v>
      </c>
      <c r="P127" s="6">
        <f t="shared" si="14"/>
        <v>0</v>
      </c>
      <c r="Q127" s="6">
        <f t="shared" si="14"/>
        <v>0</v>
      </c>
      <c r="R127" s="6">
        <f t="shared" si="14"/>
        <v>0</v>
      </c>
      <c r="S127" s="61">
        <f t="shared" si="14"/>
        <v>0</v>
      </c>
      <c r="T127" s="61">
        <f t="shared" si="14"/>
        <v>0</v>
      </c>
      <c r="U127" s="61">
        <f t="shared" si="18"/>
        <v>0</v>
      </c>
      <c r="V127" s="61">
        <f t="shared" si="18"/>
        <v>0</v>
      </c>
      <c r="W127" s="61">
        <f t="shared" si="18"/>
        <v>0</v>
      </c>
      <c r="X127" s="61">
        <f t="shared" si="18"/>
        <v>0</v>
      </c>
      <c r="Y127" s="61">
        <f t="shared" si="18"/>
        <v>0</v>
      </c>
      <c r="Z127" s="61">
        <f t="shared" si="18"/>
        <v>0</v>
      </c>
      <c r="AA127" s="61">
        <f t="shared" si="18"/>
        <v>0</v>
      </c>
      <c r="AB127" s="61">
        <f t="shared" si="18"/>
        <v>0</v>
      </c>
      <c r="AC127" s="61">
        <f t="shared" si="18"/>
        <v>0</v>
      </c>
      <c r="AD127" s="61">
        <f t="shared" si="18"/>
        <v>0</v>
      </c>
      <c r="AE127" s="61">
        <f t="shared" si="18"/>
        <v>0</v>
      </c>
      <c r="AF127" s="61">
        <f t="shared" si="18"/>
        <v>0</v>
      </c>
      <c r="AG127" s="61">
        <f t="shared" si="18"/>
        <v>0</v>
      </c>
      <c r="AH127" s="61">
        <f t="shared" si="18"/>
        <v>0</v>
      </c>
      <c r="AI127" s="61">
        <f t="shared" si="18"/>
        <v>0</v>
      </c>
      <c r="AJ127" s="61">
        <f t="shared" si="18"/>
        <v>0</v>
      </c>
      <c r="AK127" s="61">
        <f t="shared" si="18"/>
        <v>0</v>
      </c>
      <c r="AL127" s="61">
        <f t="shared" si="18"/>
        <v>0</v>
      </c>
      <c r="AM127" s="61">
        <f t="shared" si="18"/>
        <v>0</v>
      </c>
      <c r="AN127" s="61">
        <f t="shared" si="18"/>
        <v>0</v>
      </c>
      <c r="AO127" s="61">
        <f t="shared" si="18"/>
        <v>0</v>
      </c>
      <c r="AP127" s="61">
        <f t="shared" si="18"/>
        <v>0</v>
      </c>
      <c r="AQ127" s="61">
        <f t="shared" si="18"/>
        <v>0</v>
      </c>
      <c r="AR127" s="61">
        <f t="shared" si="18"/>
        <v>0</v>
      </c>
      <c r="AS127" s="61">
        <f t="shared" si="18"/>
        <v>0</v>
      </c>
    </row>
    <row r="128" spans="1:45" x14ac:dyDescent="0.25">
      <c r="A128" s="4"/>
      <c r="B128" s="4"/>
      <c r="C128" s="4"/>
      <c r="D128" s="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f t="shared" si="14"/>
        <v>0</v>
      </c>
      <c r="R128" s="6">
        <f t="shared" si="14"/>
        <v>0</v>
      </c>
      <c r="S128" s="61">
        <f t="shared" si="14"/>
        <v>0</v>
      </c>
      <c r="T128" s="61">
        <f t="shared" si="14"/>
        <v>0</v>
      </c>
      <c r="U128" s="61">
        <f t="shared" si="18"/>
        <v>0</v>
      </c>
      <c r="V128" s="61">
        <f t="shared" si="18"/>
        <v>0</v>
      </c>
      <c r="W128" s="61">
        <f t="shared" si="18"/>
        <v>0</v>
      </c>
      <c r="X128" s="61">
        <f t="shared" si="18"/>
        <v>0</v>
      </c>
      <c r="Y128" s="61">
        <f t="shared" si="18"/>
        <v>0</v>
      </c>
      <c r="Z128" s="61">
        <f t="shared" si="18"/>
        <v>0</v>
      </c>
      <c r="AA128" s="61">
        <f t="shared" si="18"/>
        <v>0</v>
      </c>
      <c r="AB128" s="61">
        <f t="shared" si="18"/>
        <v>0</v>
      </c>
      <c r="AC128" s="61">
        <f t="shared" si="18"/>
        <v>0</v>
      </c>
      <c r="AD128" s="61">
        <f t="shared" si="18"/>
        <v>0</v>
      </c>
      <c r="AE128" s="61">
        <f t="shared" si="18"/>
        <v>0</v>
      </c>
      <c r="AF128" s="61">
        <f t="shared" si="18"/>
        <v>0</v>
      </c>
      <c r="AG128" s="61">
        <f t="shared" si="18"/>
        <v>0</v>
      </c>
      <c r="AH128" s="61">
        <f t="shared" si="18"/>
        <v>0</v>
      </c>
      <c r="AI128" s="61">
        <f t="shared" si="18"/>
        <v>0</v>
      </c>
      <c r="AJ128" s="61">
        <f t="shared" si="18"/>
        <v>0</v>
      </c>
      <c r="AK128" s="61">
        <f t="shared" si="18"/>
        <v>0</v>
      </c>
      <c r="AL128" s="61">
        <f t="shared" si="18"/>
        <v>0</v>
      </c>
      <c r="AM128" s="61">
        <f t="shared" si="18"/>
        <v>0</v>
      </c>
      <c r="AN128" s="61">
        <f t="shared" si="18"/>
        <v>0</v>
      </c>
      <c r="AO128" s="61">
        <f t="shared" si="18"/>
        <v>0</v>
      </c>
      <c r="AP128" s="61">
        <f t="shared" si="18"/>
        <v>0</v>
      </c>
      <c r="AQ128" s="61">
        <f t="shared" si="18"/>
        <v>0</v>
      </c>
      <c r="AR128" s="61">
        <f t="shared" si="18"/>
        <v>0</v>
      </c>
      <c r="AS128" s="61">
        <f t="shared" si="18"/>
        <v>0</v>
      </c>
    </row>
    <row r="129" spans="1:45" x14ac:dyDescent="0.25">
      <c r="A129" s="4"/>
      <c r="B129" s="4"/>
      <c r="C129" s="4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f t="shared" si="14"/>
        <v>0</v>
      </c>
      <c r="R129" s="6">
        <f t="shared" si="14"/>
        <v>0</v>
      </c>
      <c r="S129" s="61">
        <f t="shared" si="14"/>
        <v>0</v>
      </c>
      <c r="T129" s="61">
        <f t="shared" si="14"/>
        <v>0</v>
      </c>
      <c r="U129" s="61">
        <f t="shared" si="18"/>
        <v>0</v>
      </c>
      <c r="V129" s="61">
        <f t="shared" si="18"/>
        <v>0</v>
      </c>
      <c r="W129" s="61">
        <f t="shared" si="18"/>
        <v>0</v>
      </c>
      <c r="X129" s="61">
        <f t="shared" si="18"/>
        <v>0</v>
      </c>
      <c r="Y129" s="61">
        <f t="shared" si="18"/>
        <v>0</v>
      </c>
      <c r="Z129" s="61">
        <f t="shared" si="18"/>
        <v>0</v>
      </c>
      <c r="AA129" s="61">
        <f t="shared" si="18"/>
        <v>0</v>
      </c>
      <c r="AB129" s="61">
        <f t="shared" si="18"/>
        <v>0</v>
      </c>
      <c r="AC129" s="61">
        <f t="shared" si="18"/>
        <v>0</v>
      </c>
      <c r="AD129" s="61">
        <f t="shared" si="18"/>
        <v>0</v>
      </c>
      <c r="AE129" s="61">
        <f t="shared" si="18"/>
        <v>0</v>
      </c>
      <c r="AF129" s="61">
        <f t="shared" si="18"/>
        <v>0</v>
      </c>
      <c r="AG129" s="61">
        <f t="shared" si="18"/>
        <v>0</v>
      </c>
      <c r="AH129" s="61">
        <f t="shared" si="18"/>
        <v>0</v>
      </c>
      <c r="AI129" s="61">
        <f t="shared" si="18"/>
        <v>0</v>
      </c>
      <c r="AJ129" s="61">
        <f t="shared" si="18"/>
        <v>0</v>
      </c>
      <c r="AK129" s="61">
        <f t="shared" si="18"/>
        <v>0</v>
      </c>
      <c r="AL129" s="61">
        <f t="shared" si="18"/>
        <v>0</v>
      </c>
      <c r="AM129" s="61">
        <f t="shared" si="18"/>
        <v>0</v>
      </c>
      <c r="AN129" s="61">
        <f t="shared" si="18"/>
        <v>0</v>
      </c>
      <c r="AO129" s="61">
        <f t="shared" si="18"/>
        <v>0</v>
      </c>
      <c r="AP129" s="61">
        <f t="shared" si="18"/>
        <v>0</v>
      </c>
      <c r="AQ129" s="61">
        <f t="shared" si="18"/>
        <v>0</v>
      </c>
      <c r="AR129" s="61">
        <f t="shared" si="18"/>
        <v>0</v>
      </c>
      <c r="AS129" s="61">
        <f t="shared" si="18"/>
        <v>0</v>
      </c>
    </row>
    <row r="130" spans="1:45" x14ac:dyDescent="0.25">
      <c r="A130" s="4"/>
      <c r="B130" s="4"/>
      <c r="C130" s="4"/>
      <c r="D130" s="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f t="shared" si="14"/>
        <v>0</v>
      </c>
      <c r="R130" s="6">
        <f t="shared" si="14"/>
        <v>0</v>
      </c>
      <c r="S130" s="61">
        <f t="shared" si="14"/>
        <v>0</v>
      </c>
      <c r="T130" s="61">
        <f t="shared" si="14"/>
        <v>0</v>
      </c>
      <c r="U130" s="61">
        <f t="shared" si="18"/>
        <v>0</v>
      </c>
      <c r="V130" s="61">
        <f t="shared" si="18"/>
        <v>0</v>
      </c>
      <c r="W130" s="61">
        <f t="shared" si="18"/>
        <v>0</v>
      </c>
      <c r="X130" s="61">
        <f t="shared" si="18"/>
        <v>0</v>
      </c>
      <c r="Y130" s="61">
        <f t="shared" si="18"/>
        <v>0</v>
      </c>
      <c r="Z130" s="61">
        <f t="shared" si="18"/>
        <v>0</v>
      </c>
      <c r="AA130" s="61">
        <f t="shared" si="18"/>
        <v>0</v>
      </c>
      <c r="AB130" s="61">
        <f t="shared" si="18"/>
        <v>0</v>
      </c>
      <c r="AC130" s="61">
        <f t="shared" si="18"/>
        <v>0</v>
      </c>
      <c r="AD130" s="61">
        <f t="shared" si="18"/>
        <v>0</v>
      </c>
      <c r="AE130" s="61">
        <f t="shared" si="18"/>
        <v>0</v>
      </c>
      <c r="AF130" s="61">
        <f t="shared" si="18"/>
        <v>0</v>
      </c>
      <c r="AG130" s="61">
        <f t="shared" si="18"/>
        <v>0</v>
      </c>
      <c r="AH130" s="61">
        <f t="shared" si="18"/>
        <v>0</v>
      </c>
      <c r="AI130" s="61">
        <f t="shared" si="18"/>
        <v>0</v>
      </c>
      <c r="AJ130" s="61">
        <f t="shared" si="18"/>
        <v>0</v>
      </c>
      <c r="AK130" s="61">
        <f t="shared" si="18"/>
        <v>0</v>
      </c>
      <c r="AL130" s="61">
        <f t="shared" si="18"/>
        <v>0</v>
      </c>
      <c r="AM130" s="61">
        <f t="shared" si="18"/>
        <v>0</v>
      </c>
      <c r="AN130" s="61">
        <f t="shared" si="18"/>
        <v>0</v>
      </c>
      <c r="AO130" s="61">
        <f t="shared" si="18"/>
        <v>0</v>
      </c>
      <c r="AP130" s="61">
        <f t="shared" si="18"/>
        <v>0</v>
      </c>
      <c r="AQ130" s="61">
        <f t="shared" si="18"/>
        <v>0</v>
      </c>
      <c r="AR130" s="61">
        <f t="shared" si="18"/>
        <v>0</v>
      </c>
      <c r="AS130" s="61">
        <f t="shared" si="18"/>
        <v>0</v>
      </c>
    </row>
    <row r="131" spans="1:45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f t="shared" ref="Q131:AS139" si="19">Q61*$D131</f>
        <v>0</v>
      </c>
      <c r="R131" s="6">
        <f t="shared" si="19"/>
        <v>0</v>
      </c>
      <c r="S131" s="61">
        <f t="shared" si="19"/>
        <v>0</v>
      </c>
      <c r="T131" s="61">
        <f t="shared" si="19"/>
        <v>0</v>
      </c>
      <c r="U131" s="61">
        <f t="shared" si="19"/>
        <v>0</v>
      </c>
      <c r="V131" s="61">
        <f t="shared" si="19"/>
        <v>0</v>
      </c>
      <c r="W131" s="61">
        <f t="shared" si="19"/>
        <v>0</v>
      </c>
      <c r="X131" s="61">
        <f t="shared" si="19"/>
        <v>0</v>
      </c>
      <c r="Y131" s="61">
        <f t="shared" si="19"/>
        <v>0</v>
      </c>
      <c r="Z131" s="61">
        <f t="shared" si="19"/>
        <v>0</v>
      </c>
      <c r="AA131" s="61">
        <f t="shared" si="19"/>
        <v>0</v>
      </c>
      <c r="AB131" s="61">
        <f t="shared" si="19"/>
        <v>0</v>
      </c>
      <c r="AC131" s="61">
        <f t="shared" si="19"/>
        <v>0</v>
      </c>
      <c r="AD131" s="61">
        <f t="shared" si="19"/>
        <v>0</v>
      </c>
      <c r="AE131" s="61">
        <f t="shared" si="19"/>
        <v>0</v>
      </c>
      <c r="AF131" s="61">
        <f t="shared" si="19"/>
        <v>0</v>
      </c>
      <c r="AG131" s="61">
        <f t="shared" si="19"/>
        <v>0</v>
      </c>
      <c r="AH131" s="61">
        <f t="shared" si="19"/>
        <v>0</v>
      </c>
      <c r="AI131" s="61">
        <f t="shared" si="19"/>
        <v>0</v>
      </c>
      <c r="AJ131" s="61">
        <f t="shared" si="19"/>
        <v>0</v>
      </c>
      <c r="AK131" s="61">
        <f t="shared" si="19"/>
        <v>0</v>
      </c>
      <c r="AL131" s="61">
        <f t="shared" si="19"/>
        <v>0</v>
      </c>
      <c r="AM131" s="61">
        <f t="shared" si="19"/>
        <v>0</v>
      </c>
      <c r="AN131" s="61">
        <f t="shared" si="19"/>
        <v>0</v>
      </c>
      <c r="AO131" s="61">
        <f t="shared" si="19"/>
        <v>0</v>
      </c>
      <c r="AP131" s="61">
        <f t="shared" si="19"/>
        <v>0</v>
      </c>
      <c r="AQ131" s="61">
        <f t="shared" si="19"/>
        <v>0</v>
      </c>
      <c r="AR131" s="61">
        <f t="shared" si="19"/>
        <v>0</v>
      </c>
      <c r="AS131" s="61">
        <f t="shared" si="19"/>
        <v>0</v>
      </c>
    </row>
    <row r="132" spans="1:45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f t="shared" si="19"/>
        <v>0</v>
      </c>
      <c r="R132" s="6">
        <f t="shared" si="19"/>
        <v>0</v>
      </c>
      <c r="S132" s="61">
        <f t="shared" si="19"/>
        <v>0</v>
      </c>
      <c r="T132" s="61">
        <f t="shared" si="19"/>
        <v>0</v>
      </c>
      <c r="U132" s="61">
        <f t="shared" si="19"/>
        <v>0</v>
      </c>
      <c r="V132" s="61">
        <f t="shared" si="19"/>
        <v>0</v>
      </c>
      <c r="W132" s="61">
        <f t="shared" si="19"/>
        <v>0</v>
      </c>
      <c r="X132" s="61">
        <f t="shared" si="19"/>
        <v>0</v>
      </c>
      <c r="Y132" s="61">
        <f t="shared" si="19"/>
        <v>0</v>
      </c>
      <c r="Z132" s="61">
        <f t="shared" si="19"/>
        <v>0</v>
      </c>
      <c r="AA132" s="61">
        <f t="shared" si="19"/>
        <v>0</v>
      </c>
      <c r="AB132" s="61">
        <f t="shared" si="19"/>
        <v>0</v>
      </c>
      <c r="AC132" s="61">
        <f t="shared" si="19"/>
        <v>0</v>
      </c>
      <c r="AD132" s="61">
        <f t="shared" si="19"/>
        <v>0</v>
      </c>
      <c r="AE132" s="61">
        <f t="shared" si="19"/>
        <v>0</v>
      </c>
      <c r="AF132" s="61">
        <f t="shared" si="19"/>
        <v>0</v>
      </c>
      <c r="AG132" s="61">
        <f t="shared" si="19"/>
        <v>0</v>
      </c>
      <c r="AH132" s="61">
        <f t="shared" si="19"/>
        <v>0</v>
      </c>
      <c r="AI132" s="61">
        <f t="shared" si="19"/>
        <v>0</v>
      </c>
      <c r="AJ132" s="61">
        <f t="shared" si="19"/>
        <v>0</v>
      </c>
      <c r="AK132" s="61">
        <f t="shared" si="19"/>
        <v>0</v>
      </c>
      <c r="AL132" s="61">
        <f t="shared" si="19"/>
        <v>0</v>
      </c>
      <c r="AM132" s="61">
        <f t="shared" si="19"/>
        <v>0</v>
      </c>
      <c r="AN132" s="61">
        <f t="shared" si="19"/>
        <v>0</v>
      </c>
      <c r="AO132" s="61">
        <f t="shared" si="19"/>
        <v>0</v>
      </c>
      <c r="AP132" s="61">
        <f t="shared" si="19"/>
        <v>0</v>
      </c>
      <c r="AQ132" s="61">
        <f t="shared" si="19"/>
        <v>0</v>
      </c>
      <c r="AR132" s="61">
        <f t="shared" si="19"/>
        <v>0</v>
      </c>
      <c r="AS132" s="61">
        <f t="shared" si="19"/>
        <v>0</v>
      </c>
    </row>
    <row r="133" spans="1:45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f t="shared" si="19"/>
        <v>0</v>
      </c>
      <c r="R133" s="6">
        <f t="shared" si="19"/>
        <v>0</v>
      </c>
      <c r="S133" s="61">
        <f t="shared" si="19"/>
        <v>0</v>
      </c>
      <c r="T133" s="61">
        <f t="shared" si="19"/>
        <v>0</v>
      </c>
      <c r="U133" s="61">
        <f t="shared" si="19"/>
        <v>0</v>
      </c>
      <c r="V133" s="61">
        <f t="shared" si="19"/>
        <v>0</v>
      </c>
      <c r="W133" s="61">
        <f t="shared" si="19"/>
        <v>0</v>
      </c>
      <c r="X133" s="61">
        <f t="shared" si="19"/>
        <v>0</v>
      </c>
      <c r="Y133" s="61">
        <f t="shared" si="19"/>
        <v>0</v>
      </c>
      <c r="Z133" s="61">
        <f t="shared" si="19"/>
        <v>0</v>
      </c>
      <c r="AA133" s="61">
        <f t="shared" si="19"/>
        <v>0</v>
      </c>
      <c r="AB133" s="61">
        <f t="shared" si="19"/>
        <v>0</v>
      </c>
      <c r="AC133" s="61">
        <f t="shared" si="19"/>
        <v>0</v>
      </c>
      <c r="AD133" s="61">
        <f t="shared" si="19"/>
        <v>0</v>
      </c>
      <c r="AE133" s="61">
        <f t="shared" si="19"/>
        <v>0</v>
      </c>
      <c r="AF133" s="61">
        <f t="shared" si="19"/>
        <v>0</v>
      </c>
      <c r="AG133" s="61">
        <f t="shared" si="19"/>
        <v>0</v>
      </c>
      <c r="AH133" s="61">
        <f t="shared" si="19"/>
        <v>0</v>
      </c>
      <c r="AI133" s="61">
        <f t="shared" si="19"/>
        <v>0</v>
      </c>
      <c r="AJ133" s="61">
        <f t="shared" si="19"/>
        <v>0</v>
      </c>
      <c r="AK133" s="61">
        <f t="shared" si="19"/>
        <v>0</v>
      </c>
      <c r="AL133" s="61">
        <f t="shared" si="19"/>
        <v>0</v>
      </c>
      <c r="AM133" s="61">
        <f t="shared" si="19"/>
        <v>0</v>
      </c>
      <c r="AN133" s="61">
        <f t="shared" si="19"/>
        <v>0</v>
      </c>
      <c r="AO133" s="61">
        <f t="shared" si="19"/>
        <v>0</v>
      </c>
      <c r="AP133" s="61">
        <f t="shared" si="19"/>
        <v>0</v>
      </c>
      <c r="AQ133" s="61">
        <f t="shared" si="19"/>
        <v>0</v>
      </c>
      <c r="AR133" s="61">
        <f t="shared" si="19"/>
        <v>0</v>
      </c>
      <c r="AS133" s="61">
        <f t="shared" si="19"/>
        <v>0</v>
      </c>
    </row>
    <row r="134" spans="1:45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f t="shared" si="19"/>
        <v>0</v>
      </c>
      <c r="R134" s="6">
        <f t="shared" si="19"/>
        <v>0</v>
      </c>
      <c r="S134" s="61">
        <f t="shared" si="19"/>
        <v>0</v>
      </c>
      <c r="T134" s="61">
        <f t="shared" si="19"/>
        <v>0</v>
      </c>
      <c r="U134" s="61">
        <f t="shared" si="19"/>
        <v>0</v>
      </c>
      <c r="V134" s="61">
        <f t="shared" si="19"/>
        <v>0</v>
      </c>
      <c r="W134" s="61">
        <f t="shared" si="19"/>
        <v>0</v>
      </c>
      <c r="X134" s="61">
        <f t="shared" si="19"/>
        <v>0</v>
      </c>
      <c r="Y134" s="61">
        <f t="shared" si="19"/>
        <v>0</v>
      </c>
      <c r="Z134" s="61">
        <f t="shared" si="19"/>
        <v>0</v>
      </c>
      <c r="AA134" s="61">
        <f t="shared" si="19"/>
        <v>0</v>
      </c>
      <c r="AB134" s="61">
        <f t="shared" si="19"/>
        <v>0</v>
      </c>
      <c r="AC134" s="61">
        <f t="shared" si="19"/>
        <v>0</v>
      </c>
      <c r="AD134" s="61">
        <f t="shared" si="19"/>
        <v>0</v>
      </c>
      <c r="AE134" s="61">
        <f t="shared" si="19"/>
        <v>0</v>
      </c>
      <c r="AF134" s="61">
        <f t="shared" si="19"/>
        <v>0</v>
      </c>
      <c r="AG134" s="61">
        <f t="shared" si="19"/>
        <v>0</v>
      </c>
      <c r="AH134" s="61">
        <f t="shared" si="19"/>
        <v>0</v>
      </c>
      <c r="AI134" s="61">
        <f t="shared" si="19"/>
        <v>0</v>
      </c>
      <c r="AJ134" s="61">
        <f t="shared" si="19"/>
        <v>0</v>
      </c>
      <c r="AK134" s="61">
        <f t="shared" si="19"/>
        <v>0</v>
      </c>
      <c r="AL134" s="61">
        <f t="shared" si="19"/>
        <v>0</v>
      </c>
      <c r="AM134" s="61">
        <f t="shared" si="19"/>
        <v>0</v>
      </c>
      <c r="AN134" s="61">
        <f t="shared" si="19"/>
        <v>0</v>
      </c>
      <c r="AO134" s="61">
        <f t="shared" si="19"/>
        <v>0</v>
      </c>
      <c r="AP134" s="61">
        <f t="shared" si="19"/>
        <v>0</v>
      </c>
      <c r="AQ134" s="61">
        <f t="shared" si="19"/>
        <v>0</v>
      </c>
      <c r="AR134" s="61">
        <f t="shared" si="19"/>
        <v>0</v>
      </c>
      <c r="AS134" s="61">
        <f t="shared" si="19"/>
        <v>0</v>
      </c>
    </row>
    <row r="135" spans="1:45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f t="shared" si="19"/>
        <v>0</v>
      </c>
      <c r="R135" s="6">
        <f t="shared" si="19"/>
        <v>0</v>
      </c>
      <c r="S135" s="61">
        <f t="shared" si="19"/>
        <v>0</v>
      </c>
      <c r="T135" s="61">
        <f t="shared" si="19"/>
        <v>0</v>
      </c>
      <c r="U135" s="61">
        <f t="shared" si="19"/>
        <v>0</v>
      </c>
      <c r="V135" s="61">
        <f t="shared" si="19"/>
        <v>0</v>
      </c>
      <c r="W135" s="61">
        <f t="shared" si="19"/>
        <v>0</v>
      </c>
      <c r="X135" s="61">
        <f t="shared" si="19"/>
        <v>0</v>
      </c>
      <c r="Y135" s="61">
        <f t="shared" si="19"/>
        <v>0</v>
      </c>
      <c r="Z135" s="61">
        <f t="shared" si="19"/>
        <v>0</v>
      </c>
      <c r="AA135" s="61">
        <f t="shared" si="19"/>
        <v>0</v>
      </c>
      <c r="AB135" s="61">
        <f t="shared" si="19"/>
        <v>0</v>
      </c>
      <c r="AC135" s="61">
        <f t="shared" si="19"/>
        <v>0</v>
      </c>
      <c r="AD135" s="61">
        <f t="shared" si="19"/>
        <v>0</v>
      </c>
      <c r="AE135" s="61">
        <f t="shared" si="19"/>
        <v>0</v>
      </c>
      <c r="AF135" s="61">
        <f t="shared" si="19"/>
        <v>0</v>
      </c>
      <c r="AG135" s="61">
        <f t="shared" si="19"/>
        <v>0</v>
      </c>
      <c r="AH135" s="61">
        <f t="shared" si="19"/>
        <v>0</v>
      </c>
      <c r="AI135" s="61">
        <f t="shared" si="19"/>
        <v>0</v>
      </c>
      <c r="AJ135" s="61">
        <f t="shared" si="19"/>
        <v>0</v>
      </c>
      <c r="AK135" s="61">
        <f t="shared" si="19"/>
        <v>0</v>
      </c>
      <c r="AL135" s="61">
        <f t="shared" si="19"/>
        <v>0</v>
      </c>
      <c r="AM135" s="61">
        <f t="shared" si="19"/>
        <v>0</v>
      </c>
      <c r="AN135" s="61">
        <f t="shared" si="19"/>
        <v>0</v>
      </c>
      <c r="AO135" s="61">
        <f t="shared" si="19"/>
        <v>0</v>
      </c>
      <c r="AP135" s="61">
        <f t="shared" si="19"/>
        <v>0</v>
      </c>
      <c r="AQ135" s="61">
        <f t="shared" si="19"/>
        <v>0</v>
      </c>
      <c r="AR135" s="61">
        <f t="shared" si="19"/>
        <v>0</v>
      </c>
      <c r="AS135" s="61">
        <f t="shared" si="19"/>
        <v>0</v>
      </c>
    </row>
    <row r="136" spans="1:45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f t="shared" si="19"/>
        <v>0</v>
      </c>
      <c r="R136" s="6">
        <f t="shared" si="19"/>
        <v>0</v>
      </c>
      <c r="S136" s="61">
        <f t="shared" si="19"/>
        <v>0</v>
      </c>
      <c r="T136" s="61">
        <f t="shared" si="19"/>
        <v>0</v>
      </c>
      <c r="U136" s="61">
        <f t="shared" si="19"/>
        <v>0</v>
      </c>
      <c r="V136" s="61">
        <f t="shared" si="19"/>
        <v>0</v>
      </c>
      <c r="W136" s="61">
        <f t="shared" si="19"/>
        <v>0</v>
      </c>
      <c r="X136" s="61">
        <f t="shared" si="19"/>
        <v>0</v>
      </c>
      <c r="Y136" s="61">
        <f t="shared" si="19"/>
        <v>0</v>
      </c>
      <c r="Z136" s="61">
        <f t="shared" si="19"/>
        <v>0</v>
      </c>
      <c r="AA136" s="61">
        <f t="shared" si="19"/>
        <v>0</v>
      </c>
      <c r="AB136" s="61">
        <f t="shared" si="19"/>
        <v>0</v>
      </c>
      <c r="AC136" s="61">
        <f t="shared" si="19"/>
        <v>0</v>
      </c>
      <c r="AD136" s="61">
        <f t="shared" si="19"/>
        <v>0</v>
      </c>
      <c r="AE136" s="61">
        <f t="shared" si="19"/>
        <v>0</v>
      </c>
      <c r="AF136" s="61">
        <f t="shared" si="19"/>
        <v>0</v>
      </c>
      <c r="AG136" s="61">
        <f t="shared" si="19"/>
        <v>0</v>
      </c>
      <c r="AH136" s="61">
        <f t="shared" si="19"/>
        <v>0</v>
      </c>
      <c r="AI136" s="61">
        <f t="shared" si="19"/>
        <v>0</v>
      </c>
      <c r="AJ136" s="61">
        <f t="shared" si="19"/>
        <v>0</v>
      </c>
      <c r="AK136" s="61">
        <f t="shared" si="19"/>
        <v>0</v>
      </c>
      <c r="AL136" s="61">
        <f t="shared" si="19"/>
        <v>0</v>
      </c>
      <c r="AM136" s="61">
        <f t="shared" si="19"/>
        <v>0</v>
      </c>
      <c r="AN136" s="61">
        <f t="shared" si="19"/>
        <v>0</v>
      </c>
      <c r="AO136" s="61">
        <f t="shared" si="19"/>
        <v>0</v>
      </c>
      <c r="AP136" s="61">
        <f t="shared" si="19"/>
        <v>0</v>
      </c>
      <c r="AQ136" s="61">
        <f t="shared" si="19"/>
        <v>0</v>
      </c>
      <c r="AR136" s="61">
        <f t="shared" si="19"/>
        <v>0</v>
      </c>
      <c r="AS136" s="61">
        <f t="shared" si="19"/>
        <v>0</v>
      </c>
    </row>
    <row r="137" spans="1:45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f t="shared" si="19"/>
        <v>0</v>
      </c>
      <c r="R137" s="6">
        <f t="shared" si="19"/>
        <v>0</v>
      </c>
      <c r="S137" s="61">
        <f t="shared" si="19"/>
        <v>0</v>
      </c>
      <c r="T137" s="61">
        <f t="shared" si="19"/>
        <v>0</v>
      </c>
      <c r="U137" s="61">
        <f t="shared" si="19"/>
        <v>0</v>
      </c>
      <c r="V137" s="61">
        <f t="shared" si="19"/>
        <v>0</v>
      </c>
      <c r="W137" s="61">
        <f t="shared" si="19"/>
        <v>0</v>
      </c>
      <c r="X137" s="61">
        <f t="shared" si="19"/>
        <v>0</v>
      </c>
      <c r="Y137" s="61">
        <f t="shared" si="19"/>
        <v>0</v>
      </c>
      <c r="Z137" s="61">
        <f t="shared" si="19"/>
        <v>0</v>
      </c>
      <c r="AA137" s="61">
        <f t="shared" si="19"/>
        <v>0</v>
      </c>
      <c r="AB137" s="61">
        <f t="shared" si="19"/>
        <v>0</v>
      </c>
      <c r="AC137" s="61">
        <f t="shared" si="19"/>
        <v>0</v>
      </c>
      <c r="AD137" s="61">
        <f t="shared" si="19"/>
        <v>0</v>
      </c>
      <c r="AE137" s="61">
        <f t="shared" si="19"/>
        <v>0</v>
      </c>
      <c r="AF137" s="61">
        <f t="shared" si="19"/>
        <v>0</v>
      </c>
      <c r="AG137" s="61">
        <f t="shared" si="19"/>
        <v>0</v>
      </c>
      <c r="AH137" s="61">
        <f t="shared" si="19"/>
        <v>0</v>
      </c>
      <c r="AI137" s="61">
        <f t="shared" si="19"/>
        <v>0</v>
      </c>
      <c r="AJ137" s="61">
        <f t="shared" si="19"/>
        <v>0</v>
      </c>
      <c r="AK137" s="61">
        <f t="shared" si="19"/>
        <v>0</v>
      </c>
      <c r="AL137" s="61">
        <f t="shared" si="19"/>
        <v>0</v>
      </c>
      <c r="AM137" s="61">
        <f t="shared" si="19"/>
        <v>0</v>
      </c>
      <c r="AN137" s="61">
        <f t="shared" si="19"/>
        <v>0</v>
      </c>
      <c r="AO137" s="61">
        <f t="shared" si="19"/>
        <v>0</v>
      </c>
      <c r="AP137" s="61">
        <f t="shared" si="19"/>
        <v>0</v>
      </c>
      <c r="AQ137" s="61">
        <f t="shared" si="19"/>
        <v>0</v>
      </c>
      <c r="AR137" s="61">
        <f t="shared" si="19"/>
        <v>0</v>
      </c>
      <c r="AS137" s="61">
        <f t="shared" si="19"/>
        <v>0</v>
      </c>
    </row>
    <row r="138" spans="1:45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>
        <f t="shared" si="19"/>
        <v>0</v>
      </c>
      <c r="R138" s="6">
        <f t="shared" si="19"/>
        <v>0</v>
      </c>
      <c r="S138" s="61">
        <f t="shared" si="19"/>
        <v>0</v>
      </c>
      <c r="T138" s="61">
        <f t="shared" si="19"/>
        <v>0</v>
      </c>
      <c r="U138" s="61">
        <f t="shared" si="19"/>
        <v>0</v>
      </c>
      <c r="V138" s="61">
        <f t="shared" si="19"/>
        <v>0</v>
      </c>
      <c r="W138" s="61">
        <f t="shared" si="19"/>
        <v>0</v>
      </c>
      <c r="X138" s="61">
        <f t="shared" si="19"/>
        <v>0</v>
      </c>
      <c r="Y138" s="61">
        <f t="shared" si="19"/>
        <v>0</v>
      </c>
      <c r="Z138" s="61">
        <f t="shared" si="19"/>
        <v>0</v>
      </c>
      <c r="AA138" s="61">
        <f t="shared" si="19"/>
        <v>0</v>
      </c>
      <c r="AB138" s="61">
        <f t="shared" si="19"/>
        <v>0</v>
      </c>
      <c r="AC138" s="61">
        <f t="shared" si="19"/>
        <v>0</v>
      </c>
      <c r="AD138" s="61">
        <f t="shared" si="19"/>
        <v>0</v>
      </c>
      <c r="AE138" s="61">
        <f t="shared" si="19"/>
        <v>0</v>
      </c>
      <c r="AF138" s="61">
        <f t="shared" si="19"/>
        <v>0</v>
      </c>
      <c r="AG138" s="61">
        <f t="shared" si="19"/>
        <v>0</v>
      </c>
      <c r="AH138" s="61">
        <f t="shared" si="19"/>
        <v>0</v>
      </c>
      <c r="AI138" s="61">
        <f t="shared" si="19"/>
        <v>0</v>
      </c>
      <c r="AJ138" s="61">
        <f t="shared" si="19"/>
        <v>0</v>
      </c>
      <c r="AK138" s="61">
        <f t="shared" si="19"/>
        <v>0</v>
      </c>
      <c r="AL138" s="61">
        <f t="shared" si="19"/>
        <v>0</v>
      </c>
      <c r="AM138" s="61">
        <f t="shared" si="19"/>
        <v>0</v>
      </c>
      <c r="AN138" s="61">
        <f t="shared" si="19"/>
        <v>0</v>
      </c>
      <c r="AO138" s="61">
        <f t="shared" si="19"/>
        <v>0</v>
      </c>
      <c r="AP138" s="61">
        <f t="shared" si="19"/>
        <v>0</v>
      </c>
      <c r="AQ138" s="61">
        <f t="shared" si="19"/>
        <v>0</v>
      </c>
      <c r="AR138" s="61">
        <f t="shared" si="19"/>
        <v>0</v>
      </c>
      <c r="AS138" s="61">
        <f t="shared" si="19"/>
        <v>0</v>
      </c>
    </row>
    <row r="139" spans="1:45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>
        <f t="shared" si="19"/>
        <v>0</v>
      </c>
      <c r="R139" s="6">
        <f t="shared" si="19"/>
        <v>0</v>
      </c>
      <c r="S139" s="61">
        <f t="shared" si="19"/>
        <v>0</v>
      </c>
      <c r="T139" s="61">
        <f t="shared" si="19"/>
        <v>0</v>
      </c>
      <c r="U139" s="61">
        <f t="shared" si="19"/>
        <v>0</v>
      </c>
      <c r="V139" s="61">
        <f t="shared" si="19"/>
        <v>0</v>
      </c>
      <c r="W139" s="61">
        <f t="shared" si="19"/>
        <v>0</v>
      </c>
      <c r="X139" s="61">
        <f t="shared" si="19"/>
        <v>0</v>
      </c>
      <c r="Y139" s="61">
        <f t="shared" si="19"/>
        <v>0</v>
      </c>
      <c r="Z139" s="61">
        <f t="shared" si="19"/>
        <v>0</v>
      </c>
      <c r="AA139" s="61">
        <f t="shared" si="19"/>
        <v>0</v>
      </c>
      <c r="AB139" s="61">
        <f t="shared" si="19"/>
        <v>0</v>
      </c>
      <c r="AC139" s="61">
        <f t="shared" si="19"/>
        <v>0</v>
      </c>
      <c r="AD139" s="61">
        <f t="shared" si="19"/>
        <v>0</v>
      </c>
      <c r="AE139" s="61">
        <f t="shared" si="19"/>
        <v>0</v>
      </c>
      <c r="AF139" s="61">
        <f t="shared" si="19"/>
        <v>0</v>
      </c>
      <c r="AG139" s="61">
        <f t="shared" si="19"/>
        <v>0</v>
      </c>
      <c r="AH139" s="61">
        <f t="shared" si="19"/>
        <v>0</v>
      </c>
      <c r="AI139" s="61">
        <f t="shared" si="19"/>
        <v>0</v>
      </c>
      <c r="AJ139" s="61">
        <f t="shared" si="19"/>
        <v>0</v>
      </c>
      <c r="AK139" s="61">
        <f t="shared" si="19"/>
        <v>0</v>
      </c>
      <c r="AL139" s="61">
        <f t="shared" si="19"/>
        <v>0</v>
      </c>
      <c r="AM139" s="61">
        <f t="shared" si="19"/>
        <v>0</v>
      </c>
      <c r="AN139" s="61">
        <f t="shared" ref="AN139:AS139" si="20">AN69*$D139</f>
        <v>0</v>
      </c>
      <c r="AO139" s="61">
        <f t="shared" si="20"/>
        <v>0</v>
      </c>
      <c r="AP139" s="61">
        <f t="shared" si="20"/>
        <v>0</v>
      </c>
      <c r="AQ139" s="61">
        <f t="shared" si="20"/>
        <v>0</v>
      </c>
      <c r="AR139" s="61">
        <f t="shared" si="20"/>
        <v>0</v>
      </c>
      <c r="AS139" s="61">
        <f t="shared" si="20"/>
        <v>0</v>
      </c>
    </row>
    <row r="140" spans="1:45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>
        <f t="shared" ref="Q140:AS144" si="21">Q70*$D140</f>
        <v>0</v>
      </c>
      <c r="R140" s="6">
        <f t="shared" si="21"/>
        <v>0</v>
      </c>
      <c r="S140" s="61">
        <f t="shared" si="21"/>
        <v>0</v>
      </c>
      <c r="T140" s="61">
        <f t="shared" si="21"/>
        <v>0</v>
      </c>
      <c r="U140" s="61">
        <f t="shared" si="21"/>
        <v>0</v>
      </c>
      <c r="V140" s="61">
        <f t="shared" si="21"/>
        <v>0</v>
      </c>
      <c r="W140" s="61">
        <f t="shared" si="21"/>
        <v>0</v>
      </c>
      <c r="X140" s="61">
        <f t="shared" si="21"/>
        <v>0</v>
      </c>
      <c r="Y140" s="61">
        <f t="shared" si="21"/>
        <v>0</v>
      </c>
      <c r="Z140" s="61">
        <f t="shared" si="21"/>
        <v>0</v>
      </c>
      <c r="AA140" s="61">
        <f t="shared" si="21"/>
        <v>0</v>
      </c>
      <c r="AB140" s="61">
        <f t="shared" si="21"/>
        <v>0</v>
      </c>
      <c r="AC140" s="61">
        <f t="shared" si="21"/>
        <v>0</v>
      </c>
      <c r="AD140" s="61">
        <f t="shared" si="21"/>
        <v>0</v>
      </c>
      <c r="AE140" s="61">
        <f t="shared" si="21"/>
        <v>0</v>
      </c>
      <c r="AF140" s="61">
        <f t="shared" si="21"/>
        <v>0</v>
      </c>
      <c r="AG140" s="61">
        <f t="shared" si="21"/>
        <v>0</v>
      </c>
      <c r="AH140" s="61">
        <f t="shared" si="21"/>
        <v>0</v>
      </c>
      <c r="AI140" s="61">
        <f t="shared" si="21"/>
        <v>0</v>
      </c>
      <c r="AJ140" s="61">
        <f t="shared" si="21"/>
        <v>0</v>
      </c>
      <c r="AK140" s="61">
        <f t="shared" si="21"/>
        <v>0</v>
      </c>
      <c r="AL140" s="61">
        <f t="shared" si="21"/>
        <v>0</v>
      </c>
      <c r="AM140" s="61">
        <f t="shared" si="21"/>
        <v>0</v>
      </c>
      <c r="AN140" s="61">
        <f t="shared" si="21"/>
        <v>0</v>
      </c>
      <c r="AO140" s="61">
        <f t="shared" si="21"/>
        <v>0</v>
      </c>
      <c r="AP140" s="61">
        <f t="shared" si="21"/>
        <v>0</v>
      </c>
      <c r="AQ140" s="61">
        <f t="shared" si="21"/>
        <v>0</v>
      </c>
      <c r="AR140" s="61">
        <f t="shared" si="21"/>
        <v>0</v>
      </c>
      <c r="AS140" s="61">
        <f t="shared" si="21"/>
        <v>0</v>
      </c>
    </row>
    <row r="141" spans="1:45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>
        <f t="shared" si="21"/>
        <v>0</v>
      </c>
      <c r="R141" s="6">
        <f t="shared" si="21"/>
        <v>0</v>
      </c>
      <c r="S141" s="61">
        <f t="shared" si="21"/>
        <v>0</v>
      </c>
      <c r="T141" s="61">
        <f t="shared" si="21"/>
        <v>0</v>
      </c>
      <c r="U141" s="61">
        <f t="shared" si="21"/>
        <v>0</v>
      </c>
      <c r="V141" s="61">
        <f t="shared" si="21"/>
        <v>0</v>
      </c>
      <c r="W141" s="61">
        <f t="shared" si="21"/>
        <v>0</v>
      </c>
      <c r="X141" s="61">
        <f t="shared" si="21"/>
        <v>0</v>
      </c>
      <c r="Y141" s="61">
        <f t="shared" si="21"/>
        <v>0</v>
      </c>
      <c r="Z141" s="61">
        <f t="shared" si="21"/>
        <v>0</v>
      </c>
      <c r="AA141" s="61">
        <f t="shared" si="21"/>
        <v>0</v>
      </c>
      <c r="AB141" s="61">
        <f t="shared" si="21"/>
        <v>0</v>
      </c>
      <c r="AC141" s="61">
        <f t="shared" si="21"/>
        <v>0</v>
      </c>
      <c r="AD141" s="61">
        <f t="shared" si="21"/>
        <v>0</v>
      </c>
      <c r="AE141" s="61">
        <f t="shared" si="21"/>
        <v>0</v>
      </c>
      <c r="AF141" s="61">
        <f t="shared" si="21"/>
        <v>0</v>
      </c>
      <c r="AG141" s="61">
        <f t="shared" si="21"/>
        <v>0</v>
      </c>
      <c r="AH141" s="61">
        <f t="shared" si="21"/>
        <v>0</v>
      </c>
      <c r="AI141" s="61">
        <f t="shared" si="21"/>
        <v>0</v>
      </c>
      <c r="AJ141" s="61">
        <f t="shared" si="21"/>
        <v>0</v>
      </c>
      <c r="AK141" s="61">
        <f t="shared" si="21"/>
        <v>0</v>
      </c>
      <c r="AL141" s="61">
        <f t="shared" si="21"/>
        <v>0</v>
      </c>
      <c r="AM141" s="61">
        <f t="shared" si="21"/>
        <v>0</v>
      </c>
      <c r="AN141" s="61">
        <f t="shared" si="21"/>
        <v>0</v>
      </c>
      <c r="AO141" s="61">
        <f t="shared" si="21"/>
        <v>0</v>
      </c>
      <c r="AP141" s="61">
        <f t="shared" si="21"/>
        <v>0</v>
      </c>
      <c r="AQ141" s="61">
        <f t="shared" si="21"/>
        <v>0</v>
      </c>
      <c r="AR141" s="61">
        <f t="shared" si="21"/>
        <v>0</v>
      </c>
      <c r="AS141" s="61">
        <f t="shared" si="21"/>
        <v>0</v>
      </c>
    </row>
    <row r="142" spans="1:45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f t="shared" si="21"/>
        <v>0</v>
      </c>
      <c r="R142" s="6">
        <f t="shared" si="21"/>
        <v>0</v>
      </c>
      <c r="S142" s="61">
        <f t="shared" si="21"/>
        <v>0</v>
      </c>
      <c r="T142" s="61">
        <f t="shared" si="21"/>
        <v>0</v>
      </c>
      <c r="U142" s="61">
        <f t="shared" si="21"/>
        <v>0</v>
      </c>
      <c r="V142" s="61">
        <f t="shared" si="21"/>
        <v>0</v>
      </c>
      <c r="W142" s="61">
        <f t="shared" si="21"/>
        <v>0</v>
      </c>
      <c r="X142" s="61">
        <f t="shared" si="21"/>
        <v>0</v>
      </c>
      <c r="Y142" s="61">
        <f t="shared" si="21"/>
        <v>0</v>
      </c>
      <c r="Z142" s="61">
        <f t="shared" si="21"/>
        <v>0</v>
      </c>
      <c r="AA142" s="61">
        <f t="shared" si="21"/>
        <v>0</v>
      </c>
      <c r="AB142" s="61">
        <f t="shared" si="21"/>
        <v>0</v>
      </c>
      <c r="AC142" s="61">
        <f t="shared" si="21"/>
        <v>0</v>
      </c>
      <c r="AD142" s="61">
        <f t="shared" si="21"/>
        <v>0</v>
      </c>
      <c r="AE142" s="61">
        <f t="shared" si="21"/>
        <v>0</v>
      </c>
      <c r="AF142" s="61">
        <f t="shared" si="21"/>
        <v>0</v>
      </c>
      <c r="AG142" s="61">
        <f t="shared" si="21"/>
        <v>0</v>
      </c>
      <c r="AH142" s="61">
        <f t="shared" si="21"/>
        <v>0</v>
      </c>
      <c r="AI142" s="61">
        <f t="shared" si="21"/>
        <v>0</v>
      </c>
      <c r="AJ142" s="61">
        <f t="shared" si="21"/>
        <v>0</v>
      </c>
      <c r="AK142" s="61">
        <f t="shared" si="21"/>
        <v>0</v>
      </c>
      <c r="AL142" s="61">
        <f t="shared" si="21"/>
        <v>0</v>
      </c>
      <c r="AM142" s="61">
        <f t="shared" si="21"/>
        <v>0</v>
      </c>
      <c r="AN142" s="61">
        <f t="shared" si="21"/>
        <v>0</v>
      </c>
      <c r="AO142" s="61">
        <f t="shared" si="21"/>
        <v>0</v>
      </c>
      <c r="AP142" s="61">
        <f t="shared" si="21"/>
        <v>0</v>
      </c>
      <c r="AQ142" s="61">
        <f t="shared" si="21"/>
        <v>0</v>
      </c>
      <c r="AR142" s="61">
        <f t="shared" si="21"/>
        <v>0</v>
      </c>
      <c r="AS142" s="61">
        <f t="shared" si="21"/>
        <v>0</v>
      </c>
    </row>
    <row r="143" spans="1:45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>
        <f t="shared" si="21"/>
        <v>0</v>
      </c>
      <c r="R143" s="6">
        <f t="shared" si="21"/>
        <v>0</v>
      </c>
      <c r="S143" s="61">
        <f t="shared" si="21"/>
        <v>0</v>
      </c>
      <c r="T143" s="61">
        <f t="shared" si="21"/>
        <v>0</v>
      </c>
      <c r="U143" s="61">
        <f t="shared" si="21"/>
        <v>0</v>
      </c>
      <c r="V143" s="61">
        <f t="shared" si="21"/>
        <v>0</v>
      </c>
      <c r="W143" s="61">
        <f t="shared" si="21"/>
        <v>0</v>
      </c>
      <c r="X143" s="61">
        <f t="shared" si="21"/>
        <v>0</v>
      </c>
      <c r="Y143" s="61">
        <f t="shared" si="21"/>
        <v>0</v>
      </c>
      <c r="Z143" s="61">
        <f t="shared" si="21"/>
        <v>0</v>
      </c>
      <c r="AA143" s="61">
        <f t="shared" si="21"/>
        <v>0</v>
      </c>
      <c r="AB143" s="61">
        <f t="shared" si="21"/>
        <v>0</v>
      </c>
      <c r="AC143" s="61">
        <f t="shared" si="21"/>
        <v>0</v>
      </c>
      <c r="AD143" s="61">
        <f t="shared" si="21"/>
        <v>0</v>
      </c>
      <c r="AE143" s="61">
        <f t="shared" si="21"/>
        <v>0</v>
      </c>
      <c r="AF143" s="61">
        <f t="shared" si="21"/>
        <v>0</v>
      </c>
      <c r="AG143" s="61">
        <f t="shared" si="21"/>
        <v>0</v>
      </c>
      <c r="AH143" s="61">
        <f t="shared" si="21"/>
        <v>0</v>
      </c>
      <c r="AI143" s="61">
        <f t="shared" si="21"/>
        <v>0</v>
      </c>
      <c r="AJ143" s="61">
        <f t="shared" si="21"/>
        <v>0</v>
      </c>
      <c r="AK143" s="61">
        <f t="shared" si="21"/>
        <v>0</v>
      </c>
      <c r="AL143" s="61">
        <f t="shared" si="21"/>
        <v>0</v>
      </c>
      <c r="AM143" s="61">
        <f t="shared" si="21"/>
        <v>0</v>
      </c>
      <c r="AN143" s="61">
        <f t="shared" si="21"/>
        <v>0</v>
      </c>
      <c r="AO143" s="61">
        <f t="shared" si="21"/>
        <v>0</v>
      </c>
      <c r="AP143" s="61">
        <f t="shared" si="21"/>
        <v>0</v>
      </c>
      <c r="AQ143" s="61">
        <f t="shared" si="21"/>
        <v>0</v>
      </c>
      <c r="AR143" s="61">
        <f t="shared" si="21"/>
        <v>0</v>
      </c>
      <c r="AS143" s="61">
        <f t="shared" si="21"/>
        <v>0</v>
      </c>
    </row>
    <row r="144" spans="1:45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>
        <f t="shared" si="21"/>
        <v>0</v>
      </c>
      <c r="R144" s="6">
        <f t="shared" si="21"/>
        <v>0</v>
      </c>
      <c r="S144" s="61">
        <f t="shared" si="21"/>
        <v>0</v>
      </c>
      <c r="T144" s="61">
        <f t="shared" si="21"/>
        <v>0</v>
      </c>
      <c r="U144" s="61">
        <f t="shared" si="21"/>
        <v>0</v>
      </c>
      <c r="V144" s="61">
        <f t="shared" si="21"/>
        <v>0</v>
      </c>
      <c r="W144" s="61">
        <f t="shared" si="21"/>
        <v>0</v>
      </c>
      <c r="X144" s="61">
        <f t="shared" si="21"/>
        <v>0</v>
      </c>
      <c r="Y144" s="61">
        <f t="shared" si="21"/>
        <v>0</v>
      </c>
      <c r="Z144" s="61">
        <f t="shared" si="21"/>
        <v>0</v>
      </c>
      <c r="AA144" s="61">
        <f t="shared" si="21"/>
        <v>0</v>
      </c>
      <c r="AB144" s="61">
        <f t="shared" si="21"/>
        <v>0</v>
      </c>
      <c r="AC144" s="61">
        <f t="shared" si="21"/>
        <v>0</v>
      </c>
      <c r="AD144" s="61">
        <f t="shared" si="21"/>
        <v>0</v>
      </c>
      <c r="AE144" s="61">
        <f t="shared" si="21"/>
        <v>0</v>
      </c>
      <c r="AF144" s="61">
        <f t="shared" si="21"/>
        <v>0</v>
      </c>
      <c r="AG144" s="61">
        <f t="shared" si="21"/>
        <v>0</v>
      </c>
      <c r="AH144" s="61">
        <f t="shared" si="21"/>
        <v>0</v>
      </c>
      <c r="AI144" s="61">
        <f t="shared" si="21"/>
        <v>0</v>
      </c>
      <c r="AJ144" s="61">
        <f t="shared" si="21"/>
        <v>0</v>
      </c>
      <c r="AK144" s="61">
        <f t="shared" si="21"/>
        <v>0</v>
      </c>
      <c r="AL144" s="61">
        <f t="shared" si="21"/>
        <v>0</v>
      </c>
      <c r="AM144" s="61">
        <f t="shared" si="21"/>
        <v>0</v>
      </c>
      <c r="AN144" s="61">
        <f t="shared" si="21"/>
        <v>0</v>
      </c>
      <c r="AO144" s="61">
        <f t="shared" si="21"/>
        <v>0</v>
      </c>
      <c r="AP144" s="61">
        <f t="shared" si="21"/>
        <v>0</v>
      </c>
      <c r="AQ144" s="61">
        <f t="shared" si="21"/>
        <v>0</v>
      </c>
      <c r="AR144" s="61">
        <f t="shared" si="21"/>
        <v>0</v>
      </c>
      <c r="AS144" s="61">
        <f t="shared" si="21"/>
        <v>0</v>
      </c>
    </row>
    <row r="145" spans="1:47" x14ac:dyDescent="0.25">
      <c r="E145" s="7">
        <f t="shared" ref="E145:AS145" si="22">SUM(E115:E144)</f>
        <v>0</v>
      </c>
      <c r="F145" s="7">
        <f t="shared" si="22"/>
        <v>0</v>
      </c>
      <c r="G145" s="7">
        <f t="shared" si="22"/>
        <v>0</v>
      </c>
      <c r="H145" s="7">
        <f t="shared" si="22"/>
        <v>0</v>
      </c>
      <c r="I145" s="7">
        <f t="shared" si="22"/>
        <v>0</v>
      </c>
      <c r="J145" s="7">
        <f t="shared" si="22"/>
        <v>0</v>
      </c>
      <c r="K145" s="7">
        <f t="shared" si="22"/>
        <v>0</v>
      </c>
      <c r="L145" s="7">
        <f t="shared" si="22"/>
        <v>0</v>
      </c>
      <c r="M145" s="7">
        <f t="shared" si="22"/>
        <v>0</v>
      </c>
      <c r="N145" s="7">
        <f t="shared" si="22"/>
        <v>0</v>
      </c>
      <c r="O145" s="7">
        <f t="shared" si="22"/>
        <v>0</v>
      </c>
      <c r="P145" s="7">
        <f t="shared" si="22"/>
        <v>0</v>
      </c>
      <c r="Q145" s="7">
        <f t="shared" si="22"/>
        <v>0</v>
      </c>
      <c r="R145" s="7">
        <f t="shared" si="22"/>
        <v>0</v>
      </c>
      <c r="S145" s="7">
        <f t="shared" si="22"/>
        <v>0</v>
      </c>
      <c r="T145" s="7">
        <f t="shared" si="22"/>
        <v>0</v>
      </c>
      <c r="U145" s="7">
        <f t="shared" si="22"/>
        <v>0</v>
      </c>
      <c r="V145" s="7">
        <f t="shared" si="22"/>
        <v>0</v>
      </c>
      <c r="W145" s="7">
        <f t="shared" si="22"/>
        <v>0</v>
      </c>
      <c r="X145" s="7">
        <f t="shared" si="22"/>
        <v>0</v>
      </c>
      <c r="Y145" s="7">
        <f t="shared" si="22"/>
        <v>0</v>
      </c>
      <c r="Z145" s="7">
        <f t="shared" si="22"/>
        <v>0</v>
      </c>
      <c r="AA145" s="7">
        <f t="shared" si="22"/>
        <v>0</v>
      </c>
      <c r="AB145" s="7">
        <f t="shared" si="22"/>
        <v>0</v>
      </c>
      <c r="AC145" s="7">
        <f t="shared" si="22"/>
        <v>0</v>
      </c>
      <c r="AD145" s="7">
        <f t="shared" si="22"/>
        <v>0</v>
      </c>
      <c r="AE145" s="7">
        <f t="shared" si="22"/>
        <v>0</v>
      </c>
      <c r="AF145" s="7">
        <f t="shared" si="22"/>
        <v>0</v>
      </c>
      <c r="AG145" s="7">
        <f t="shared" si="22"/>
        <v>0</v>
      </c>
      <c r="AH145" s="7">
        <f t="shared" si="22"/>
        <v>0</v>
      </c>
      <c r="AI145" s="7">
        <f t="shared" si="22"/>
        <v>0</v>
      </c>
      <c r="AJ145" s="7">
        <f t="shared" si="22"/>
        <v>0</v>
      </c>
      <c r="AK145" s="7">
        <f t="shared" si="22"/>
        <v>0</v>
      </c>
      <c r="AL145" s="7">
        <f t="shared" si="22"/>
        <v>0</v>
      </c>
      <c r="AM145" s="7">
        <f t="shared" si="22"/>
        <v>0</v>
      </c>
      <c r="AN145" s="7">
        <f t="shared" si="22"/>
        <v>0</v>
      </c>
      <c r="AO145" s="7">
        <f t="shared" si="22"/>
        <v>0</v>
      </c>
      <c r="AP145" s="7">
        <f t="shared" si="22"/>
        <v>0</v>
      </c>
      <c r="AQ145" s="7">
        <f t="shared" si="22"/>
        <v>0</v>
      </c>
      <c r="AR145" s="7">
        <f t="shared" si="22"/>
        <v>0</v>
      </c>
      <c r="AS145" s="7">
        <f t="shared" si="22"/>
        <v>0</v>
      </c>
      <c r="AU145" s="25">
        <f>SUM(E145:AT145)</f>
        <v>0</v>
      </c>
    </row>
    <row r="146" spans="1:47" x14ac:dyDescent="0.25">
      <c r="I146" s="25"/>
    </row>
    <row r="147" spans="1:47" x14ac:dyDescent="0.25">
      <c r="A147" s="31" t="s">
        <v>186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 spans="1:47" x14ac:dyDescent="0.25">
      <c r="E148" s="625">
        <v>2026</v>
      </c>
      <c r="F148" s="626"/>
      <c r="G148" s="626"/>
      <c r="H148" s="626"/>
      <c r="I148" s="626"/>
      <c r="J148" s="623">
        <v>2027</v>
      </c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>
        <v>2028</v>
      </c>
      <c r="W148" s="623"/>
      <c r="X148" s="623"/>
      <c r="Y148" s="623"/>
      <c r="Z148" s="623"/>
      <c r="AA148" s="623"/>
      <c r="AB148" s="623"/>
      <c r="AC148" s="623"/>
      <c r="AD148" s="623"/>
      <c r="AE148" s="623"/>
      <c r="AF148" s="623"/>
      <c r="AG148" s="623"/>
      <c r="AH148" s="623">
        <v>2029</v>
      </c>
      <c r="AI148" s="623"/>
      <c r="AJ148" s="623"/>
      <c r="AK148" s="623"/>
      <c r="AL148" s="623"/>
      <c r="AM148" s="623"/>
      <c r="AN148" s="623"/>
      <c r="AO148" s="623"/>
      <c r="AP148" s="623"/>
      <c r="AQ148" s="623"/>
      <c r="AR148" s="623"/>
      <c r="AS148" s="623"/>
    </row>
    <row r="149" spans="1:47" x14ac:dyDescent="0.25">
      <c r="B149" t="s">
        <v>147</v>
      </c>
      <c r="C149" s="11" t="s">
        <v>105</v>
      </c>
      <c r="D149" s="11" t="s">
        <v>106</v>
      </c>
      <c r="E149" s="11">
        <v>8</v>
      </c>
      <c r="F149" s="11">
        <v>9</v>
      </c>
      <c r="G149" s="11">
        <v>10</v>
      </c>
      <c r="H149" s="11">
        <v>11</v>
      </c>
      <c r="I149" s="11">
        <v>12</v>
      </c>
      <c r="J149" s="11">
        <v>1</v>
      </c>
      <c r="K149" s="11">
        <v>2</v>
      </c>
      <c r="L149" s="11">
        <v>3</v>
      </c>
      <c r="M149" s="11">
        <v>4</v>
      </c>
      <c r="N149" s="11">
        <v>5</v>
      </c>
      <c r="O149" s="11">
        <v>6</v>
      </c>
      <c r="P149" s="11">
        <v>7</v>
      </c>
      <c r="Q149" s="11">
        <v>8</v>
      </c>
      <c r="R149" s="11">
        <v>9</v>
      </c>
      <c r="S149" s="14">
        <v>10</v>
      </c>
      <c r="T149" s="14">
        <v>11</v>
      </c>
      <c r="U149" s="468">
        <v>12</v>
      </c>
      <c r="V149" s="14">
        <v>1</v>
      </c>
      <c r="W149" s="14">
        <v>2</v>
      </c>
      <c r="X149" s="14">
        <v>3</v>
      </c>
      <c r="Y149" s="14">
        <v>4</v>
      </c>
      <c r="Z149" s="14">
        <v>5</v>
      </c>
      <c r="AA149" s="14">
        <v>6</v>
      </c>
      <c r="AB149" s="14">
        <v>7</v>
      </c>
      <c r="AC149" s="14">
        <v>8</v>
      </c>
      <c r="AD149" s="14">
        <v>9</v>
      </c>
      <c r="AE149" s="14">
        <v>10</v>
      </c>
      <c r="AF149" s="14">
        <v>11</v>
      </c>
      <c r="AG149" s="14">
        <v>12</v>
      </c>
      <c r="AH149" s="14">
        <v>1</v>
      </c>
      <c r="AI149" s="14">
        <v>2</v>
      </c>
      <c r="AJ149" s="14">
        <v>3</v>
      </c>
      <c r="AK149" s="14">
        <v>4</v>
      </c>
      <c r="AL149" s="14">
        <v>5</v>
      </c>
      <c r="AM149" s="14">
        <v>6</v>
      </c>
      <c r="AN149" s="14">
        <v>7</v>
      </c>
      <c r="AO149" s="14">
        <v>8</v>
      </c>
      <c r="AP149" s="14">
        <v>9</v>
      </c>
      <c r="AQ149" s="14">
        <v>10</v>
      </c>
      <c r="AR149" s="14">
        <v>11</v>
      </c>
      <c r="AS149" s="14">
        <v>12</v>
      </c>
    </row>
    <row r="150" spans="1:47" x14ac:dyDescent="0.25">
      <c r="B150" s="25"/>
      <c r="C150" s="4"/>
      <c r="D150" s="26"/>
      <c r="E150" s="6"/>
      <c r="F150" s="6"/>
      <c r="G150" s="6"/>
      <c r="H150" s="6"/>
      <c r="I150" s="120"/>
      <c r="J150" s="6"/>
      <c r="K150" s="6"/>
      <c r="L150" s="6"/>
      <c r="M150" s="6"/>
      <c r="N150" s="6"/>
      <c r="O150" s="6"/>
      <c r="P150" s="6"/>
      <c r="Q150" s="4"/>
      <c r="R150" s="4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7" x14ac:dyDescent="0.25">
      <c r="B151" s="25"/>
      <c r="C151" s="4"/>
      <c r="D151" s="26"/>
      <c r="E151" s="6"/>
      <c r="F151" s="6"/>
      <c r="G151" s="6"/>
      <c r="H151" s="6"/>
      <c r="I151" s="120"/>
      <c r="J151" s="6"/>
      <c r="K151" s="6"/>
      <c r="L151" s="6"/>
      <c r="M151" s="6"/>
      <c r="N151" s="6"/>
      <c r="O151" s="6"/>
      <c r="P151" s="6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7" x14ac:dyDescent="0.25">
      <c r="B152" s="25"/>
      <c r="C152" s="4"/>
      <c r="D152" s="26"/>
      <c r="E152" s="6"/>
      <c r="F152" s="6"/>
      <c r="G152" s="6"/>
      <c r="H152" s="6"/>
      <c r="I152" s="120"/>
      <c r="J152" s="6"/>
      <c r="K152" s="6"/>
      <c r="L152" s="6"/>
      <c r="M152" s="6"/>
      <c r="N152" s="6"/>
      <c r="O152" s="6"/>
      <c r="P152" s="6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7" x14ac:dyDescent="0.25">
      <c r="B153" s="25"/>
      <c r="C153" s="4"/>
      <c r="D153" s="26"/>
      <c r="E153" s="6"/>
      <c r="F153" s="6"/>
      <c r="G153" s="6"/>
      <c r="H153" s="6"/>
      <c r="I153" s="120"/>
      <c r="J153" s="6"/>
      <c r="K153" s="6"/>
      <c r="L153" s="6"/>
      <c r="M153" s="6"/>
      <c r="N153" s="6"/>
      <c r="O153" s="6"/>
      <c r="P153" s="6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7" x14ac:dyDescent="0.25">
      <c r="B154" s="25"/>
      <c r="C154" s="4"/>
      <c r="D154" s="26"/>
      <c r="E154" s="6"/>
      <c r="F154" s="6"/>
      <c r="G154" s="6"/>
      <c r="H154" s="6"/>
      <c r="I154" s="120"/>
      <c r="J154" s="6"/>
      <c r="K154" s="6"/>
      <c r="L154" s="6"/>
      <c r="M154" s="6"/>
      <c r="N154" s="6"/>
      <c r="O154" s="6"/>
      <c r="P154" s="6"/>
      <c r="Q154" s="4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7" x14ac:dyDescent="0.25">
      <c r="B155" s="25"/>
      <c r="C155" s="4"/>
      <c r="D155" s="26"/>
      <c r="E155" s="6"/>
      <c r="F155" s="6"/>
      <c r="G155" s="6"/>
      <c r="H155" s="6"/>
      <c r="I155" s="120"/>
      <c r="J155" s="6"/>
      <c r="K155" s="6"/>
      <c r="L155" s="6"/>
      <c r="M155" s="6"/>
      <c r="N155" s="6"/>
      <c r="O155" s="6"/>
      <c r="P155" s="6"/>
      <c r="Q155" s="4"/>
      <c r="R155" s="4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7" x14ac:dyDescent="0.25">
      <c r="B156" s="127"/>
      <c r="C156" s="4"/>
      <c r="D156" s="26"/>
      <c r="E156" s="6"/>
      <c r="F156" s="6"/>
      <c r="G156" s="6"/>
      <c r="H156" s="6"/>
      <c r="I156" s="120"/>
      <c r="J156" s="6"/>
      <c r="K156" s="6"/>
      <c r="L156" s="6"/>
      <c r="M156" s="6"/>
      <c r="N156" s="6"/>
      <c r="O156" s="6"/>
      <c r="P156" s="6"/>
      <c r="Q156" s="4"/>
      <c r="R156" s="4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spans="1:47" x14ac:dyDescent="0.25">
      <c r="B157" s="495"/>
      <c r="C157" s="49"/>
      <c r="D157" s="26"/>
      <c r="E157" s="6"/>
      <c r="F157" s="6"/>
      <c r="G157" s="6"/>
      <c r="H157" s="6"/>
      <c r="I157" s="120"/>
      <c r="J157" s="6"/>
      <c r="K157" s="6"/>
      <c r="L157" s="6"/>
      <c r="M157" s="6"/>
      <c r="N157" s="6"/>
      <c r="O157" s="6"/>
      <c r="P157" s="6"/>
      <c r="Q157" s="4"/>
      <c r="R157" s="4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spans="1:47" x14ac:dyDescent="0.25">
      <c r="B158" s="6"/>
      <c r="C158" s="4"/>
      <c r="D158" s="26"/>
      <c r="E158" s="6"/>
      <c r="F158" s="6"/>
      <c r="G158" s="6"/>
      <c r="H158" s="6"/>
      <c r="I158" s="120"/>
      <c r="J158" s="6"/>
      <c r="K158" s="6"/>
      <c r="L158" s="6"/>
      <c r="M158" s="6"/>
      <c r="N158" s="6"/>
      <c r="O158" s="6"/>
      <c r="P158" s="6"/>
      <c r="Q158" s="4"/>
      <c r="R158" s="4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spans="1:47" x14ac:dyDescent="0.25">
      <c r="B159" s="6"/>
      <c r="C159" s="4"/>
      <c r="D159" s="26"/>
      <c r="E159" s="6"/>
      <c r="F159" s="6"/>
      <c r="G159" s="6"/>
      <c r="H159" s="6"/>
      <c r="I159" s="120"/>
      <c r="J159" s="6"/>
      <c r="K159" s="6"/>
      <c r="L159" s="6"/>
      <c r="M159" s="6"/>
      <c r="N159" s="6"/>
      <c r="O159" s="6"/>
      <c r="P159" s="6"/>
      <c r="Q159" s="4"/>
      <c r="R159" s="4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spans="1:47" x14ac:dyDescent="0.25">
      <c r="B160" s="69"/>
      <c r="C160" s="4"/>
      <c r="D160" s="26"/>
      <c r="E160" s="6"/>
      <c r="F160" s="6"/>
      <c r="G160" s="6"/>
      <c r="H160" s="6"/>
      <c r="I160" s="120"/>
      <c r="J160" s="6"/>
      <c r="K160" s="6"/>
      <c r="L160" s="6"/>
      <c r="M160" s="6"/>
      <c r="N160" s="6"/>
      <c r="O160" s="6"/>
      <c r="P160" s="6"/>
      <c r="Q160" s="69"/>
      <c r="R160" s="4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spans="2:47" x14ac:dyDescent="0.25">
      <c r="C161" s="4"/>
      <c r="D161" s="26"/>
      <c r="E161" s="6"/>
      <c r="F161" s="6"/>
      <c r="G161" s="6"/>
      <c r="H161" s="6"/>
      <c r="I161" s="120"/>
      <c r="J161" s="6"/>
      <c r="K161" s="6"/>
      <c r="L161" s="6"/>
      <c r="M161" s="6"/>
      <c r="N161" s="6"/>
      <c r="O161" s="6"/>
      <c r="P161" s="6"/>
      <c r="Q161" s="4"/>
      <c r="R161" s="4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</row>
    <row r="162" spans="2:47" x14ac:dyDescent="0.25">
      <c r="C162" s="4"/>
      <c r="D162" s="26"/>
      <c r="E162" s="6"/>
      <c r="F162" s="6"/>
      <c r="G162" s="6"/>
      <c r="H162" s="6"/>
      <c r="I162" s="120"/>
      <c r="J162" s="6"/>
      <c r="K162" s="6"/>
      <c r="L162" s="6"/>
      <c r="M162" s="6"/>
      <c r="N162" s="6"/>
      <c r="O162" s="6"/>
      <c r="P162" s="6"/>
      <c r="Q162" s="4"/>
      <c r="R162" s="4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spans="2:47" x14ac:dyDescent="0.25">
      <c r="B163" s="25">
        <f>SUM(B150:B162)</f>
        <v>0</v>
      </c>
      <c r="C163" s="9"/>
      <c r="D163" s="93" t="s">
        <v>39</v>
      </c>
      <c r="E163" s="30">
        <f t="shared" ref="E163:AS163" si="23">SUM(E150:E162)</f>
        <v>0</v>
      </c>
      <c r="F163" s="30">
        <f>SUM(F150:F162)</f>
        <v>0</v>
      </c>
      <c r="G163" s="30">
        <f t="shared" si="23"/>
        <v>0</v>
      </c>
      <c r="H163" s="30">
        <f t="shared" si="23"/>
        <v>0</v>
      </c>
      <c r="I163" s="30">
        <f t="shared" si="23"/>
        <v>0</v>
      </c>
      <c r="J163" s="30">
        <f t="shared" si="23"/>
        <v>0</v>
      </c>
      <c r="K163" s="30">
        <f t="shared" si="23"/>
        <v>0</v>
      </c>
      <c r="L163" s="30">
        <f t="shared" si="23"/>
        <v>0</v>
      </c>
      <c r="M163" s="30">
        <f t="shared" si="23"/>
        <v>0</v>
      </c>
      <c r="N163" s="30">
        <f t="shared" si="23"/>
        <v>0</v>
      </c>
      <c r="O163" s="30">
        <f t="shared" si="23"/>
        <v>0</v>
      </c>
      <c r="P163" s="30">
        <f t="shared" si="23"/>
        <v>0</v>
      </c>
      <c r="Q163" s="30">
        <f t="shared" si="23"/>
        <v>0</v>
      </c>
      <c r="R163" s="30">
        <f t="shared" si="23"/>
        <v>0</v>
      </c>
      <c r="S163" s="30">
        <f t="shared" si="23"/>
        <v>0</v>
      </c>
      <c r="T163" s="30">
        <f t="shared" si="23"/>
        <v>0</v>
      </c>
      <c r="U163" s="30">
        <f t="shared" si="23"/>
        <v>0</v>
      </c>
      <c r="V163" s="30">
        <f t="shared" si="23"/>
        <v>0</v>
      </c>
      <c r="W163" s="30">
        <f t="shared" si="23"/>
        <v>0</v>
      </c>
      <c r="X163" s="30">
        <f t="shared" si="23"/>
        <v>0</v>
      </c>
      <c r="Y163" s="30">
        <f t="shared" si="23"/>
        <v>0</v>
      </c>
      <c r="Z163" s="30">
        <f t="shared" si="23"/>
        <v>0</v>
      </c>
      <c r="AA163" s="30">
        <f t="shared" si="23"/>
        <v>0</v>
      </c>
      <c r="AB163" s="30">
        <f t="shared" si="23"/>
        <v>0</v>
      </c>
      <c r="AC163" s="30">
        <f t="shared" si="23"/>
        <v>0</v>
      </c>
      <c r="AD163" s="30">
        <f t="shared" si="23"/>
        <v>0</v>
      </c>
      <c r="AE163" s="30">
        <f t="shared" si="23"/>
        <v>0</v>
      </c>
      <c r="AF163" s="30">
        <f t="shared" si="23"/>
        <v>0</v>
      </c>
      <c r="AG163" s="30">
        <f t="shared" si="23"/>
        <v>0</v>
      </c>
      <c r="AH163" s="30">
        <f t="shared" si="23"/>
        <v>0</v>
      </c>
      <c r="AI163" s="30">
        <f t="shared" si="23"/>
        <v>0</v>
      </c>
      <c r="AJ163" s="30">
        <f t="shared" si="23"/>
        <v>0</v>
      </c>
      <c r="AK163" s="30">
        <f t="shared" si="23"/>
        <v>0</v>
      </c>
      <c r="AL163" s="30">
        <f t="shared" si="23"/>
        <v>0</v>
      </c>
      <c r="AM163" s="30">
        <f t="shared" si="23"/>
        <v>0</v>
      </c>
      <c r="AN163" s="30">
        <f t="shared" si="23"/>
        <v>0</v>
      </c>
      <c r="AO163" s="30">
        <f t="shared" si="23"/>
        <v>0</v>
      </c>
      <c r="AP163" s="30">
        <f t="shared" si="23"/>
        <v>0</v>
      </c>
      <c r="AQ163" s="30">
        <f t="shared" si="23"/>
        <v>0</v>
      </c>
      <c r="AR163" s="30">
        <f t="shared" si="23"/>
        <v>0</v>
      </c>
      <c r="AS163" s="30">
        <f t="shared" si="23"/>
        <v>0</v>
      </c>
      <c r="AU163" s="25">
        <f>SUM(E163:AT163)</f>
        <v>0</v>
      </c>
    </row>
    <row r="164" spans="2:47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2:47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2:47" x14ac:dyDescent="0.25">
      <c r="E166" s="11"/>
      <c r="F166" s="11">
        <v>9</v>
      </c>
      <c r="G166" s="11">
        <v>10</v>
      </c>
      <c r="H166" s="11">
        <v>11</v>
      </c>
      <c r="I166" s="11">
        <v>12</v>
      </c>
      <c r="J166" s="11">
        <v>1</v>
      </c>
      <c r="K166" s="11">
        <v>2</v>
      </c>
      <c r="L166" s="11">
        <v>3</v>
      </c>
      <c r="M166" s="11">
        <v>4</v>
      </c>
      <c r="N166" s="11">
        <v>5</v>
      </c>
      <c r="O166" s="11">
        <v>6</v>
      </c>
      <c r="P166" s="11">
        <v>7</v>
      </c>
      <c r="Q166" s="11">
        <v>8</v>
      </c>
      <c r="R166" s="11">
        <v>9</v>
      </c>
    </row>
    <row r="167" spans="2:47" x14ac:dyDescent="0.25">
      <c r="E167" s="9" t="s">
        <v>27</v>
      </c>
      <c r="F167" s="7">
        <f>F110</f>
        <v>73207.999999999985</v>
      </c>
      <c r="G167" s="7">
        <f>F167+G110</f>
        <v>219623.99999999994</v>
      </c>
      <c r="H167" s="7">
        <f t="shared" ref="H167:R167" si="24">G167+H110</f>
        <v>292831.99999999994</v>
      </c>
      <c r="I167" s="7">
        <f t="shared" si="24"/>
        <v>439247.99999999988</v>
      </c>
      <c r="J167" s="7">
        <f t="shared" si="24"/>
        <v>585663.99999999988</v>
      </c>
      <c r="K167" s="7">
        <f t="shared" si="24"/>
        <v>724759.19999999984</v>
      </c>
      <c r="L167" s="7">
        <f t="shared" si="24"/>
        <v>871175.19999999984</v>
      </c>
      <c r="M167" s="7">
        <f t="shared" si="24"/>
        <v>1024911.9999999998</v>
      </c>
      <c r="N167" s="7">
        <f t="shared" si="24"/>
        <v>1185969.5999999999</v>
      </c>
      <c r="O167" s="7">
        <f t="shared" si="24"/>
        <v>1317743.9999999998</v>
      </c>
      <c r="P167" s="7">
        <f t="shared" si="24"/>
        <v>1478801.5999999999</v>
      </c>
      <c r="Q167" s="7">
        <f t="shared" si="24"/>
        <v>1632538.4</v>
      </c>
      <c r="R167" s="501">
        <f t="shared" si="24"/>
        <v>1698425.5999999999</v>
      </c>
    </row>
    <row r="168" spans="2:47" x14ac:dyDescent="0.25">
      <c r="E168" s="9" t="s">
        <v>132</v>
      </c>
      <c r="F168" s="25">
        <f>F163</f>
        <v>0</v>
      </c>
      <c r="G168" s="25">
        <f>G163+F168</f>
        <v>0</v>
      </c>
      <c r="H168" s="25">
        <f>G168+H163</f>
        <v>0</v>
      </c>
      <c r="I168" s="25">
        <f t="shared" ref="I168:N168" si="25">H168+I163</f>
        <v>0</v>
      </c>
      <c r="J168" s="25">
        <f t="shared" si="25"/>
        <v>0</v>
      </c>
      <c r="K168" s="25">
        <f t="shared" si="25"/>
        <v>0</v>
      </c>
      <c r="L168" s="25">
        <f t="shared" si="25"/>
        <v>0</v>
      </c>
      <c r="M168" s="25">
        <f t="shared" si="25"/>
        <v>0</v>
      </c>
      <c r="N168" s="25">
        <f t="shared" si="25"/>
        <v>0</v>
      </c>
      <c r="O168" s="25">
        <f>N168+O163</f>
        <v>0</v>
      </c>
      <c r="P168" s="25">
        <f>O168+P163</f>
        <v>0</v>
      </c>
      <c r="Q168" s="25">
        <f>P168+Q163</f>
        <v>0</v>
      </c>
      <c r="R168" s="497">
        <f>Q168+P163</f>
        <v>0</v>
      </c>
    </row>
    <row r="169" spans="2:47" x14ac:dyDescent="0.25">
      <c r="E169" s="9" t="s">
        <v>133</v>
      </c>
      <c r="F169" s="25">
        <f>B4</f>
        <v>1756992</v>
      </c>
      <c r="G169" s="25">
        <f>F169</f>
        <v>1756992</v>
      </c>
      <c r="H169" s="25">
        <f t="shared" ref="H169:R169" si="26">G169</f>
        <v>1756992</v>
      </c>
      <c r="I169" s="25">
        <f t="shared" si="26"/>
        <v>1756992</v>
      </c>
      <c r="J169" s="25">
        <f t="shared" si="26"/>
        <v>1756992</v>
      </c>
      <c r="K169" s="25">
        <f t="shared" si="26"/>
        <v>1756992</v>
      </c>
      <c r="L169" s="25">
        <f t="shared" si="26"/>
        <v>1756992</v>
      </c>
      <c r="M169" s="25">
        <f t="shared" si="26"/>
        <v>1756992</v>
      </c>
      <c r="N169" s="25">
        <f t="shared" si="26"/>
        <v>1756992</v>
      </c>
      <c r="O169" s="25">
        <f t="shared" si="26"/>
        <v>1756992</v>
      </c>
      <c r="P169" s="25">
        <f t="shared" si="26"/>
        <v>1756992</v>
      </c>
      <c r="Q169" s="25">
        <f t="shared" si="26"/>
        <v>1756992</v>
      </c>
      <c r="R169" s="497">
        <f t="shared" si="26"/>
        <v>1756992</v>
      </c>
    </row>
    <row r="170" spans="2:47" x14ac:dyDescent="0.25">
      <c r="E170" s="9" t="s">
        <v>198</v>
      </c>
      <c r="F170" s="25">
        <f t="shared" ref="F170:R170" si="27">F167-F168</f>
        <v>73207.999999999985</v>
      </c>
      <c r="G170" s="25">
        <f t="shared" si="27"/>
        <v>219623.99999999994</v>
      </c>
      <c r="H170" s="25">
        <f t="shared" si="27"/>
        <v>292831.99999999994</v>
      </c>
      <c r="I170" s="25">
        <f t="shared" si="27"/>
        <v>439247.99999999988</v>
      </c>
      <c r="J170" s="25">
        <f t="shared" si="27"/>
        <v>585663.99999999988</v>
      </c>
      <c r="K170" s="25">
        <f t="shared" si="27"/>
        <v>724759.19999999984</v>
      </c>
      <c r="L170" s="25">
        <f t="shared" si="27"/>
        <v>871175.19999999984</v>
      </c>
      <c r="M170" s="25">
        <f t="shared" si="27"/>
        <v>1024911.9999999998</v>
      </c>
      <c r="N170" s="25">
        <f t="shared" si="27"/>
        <v>1185969.5999999999</v>
      </c>
      <c r="O170" s="25">
        <f t="shared" si="27"/>
        <v>1317743.9999999998</v>
      </c>
      <c r="P170" s="25">
        <f t="shared" si="27"/>
        <v>1478801.5999999999</v>
      </c>
      <c r="Q170" s="25">
        <f t="shared" si="27"/>
        <v>1632538.4</v>
      </c>
      <c r="R170" s="497">
        <f t="shared" si="27"/>
        <v>1698425.5999999999</v>
      </c>
    </row>
    <row r="171" spans="2:47" x14ac:dyDescent="0.25">
      <c r="E171" s="9" t="s">
        <v>199</v>
      </c>
      <c r="F171" s="492">
        <f t="shared" ref="F171:R171" si="28">F168/F167</f>
        <v>0</v>
      </c>
      <c r="G171" s="492">
        <f t="shared" si="28"/>
        <v>0</v>
      </c>
      <c r="H171" s="492">
        <f t="shared" si="28"/>
        <v>0</v>
      </c>
      <c r="I171" s="492">
        <f t="shared" si="28"/>
        <v>0</v>
      </c>
      <c r="J171" s="492">
        <f t="shared" si="28"/>
        <v>0</v>
      </c>
      <c r="K171" s="492">
        <f t="shared" si="28"/>
        <v>0</v>
      </c>
      <c r="L171" s="492">
        <f t="shared" si="28"/>
        <v>0</v>
      </c>
      <c r="M171" s="492">
        <f t="shared" si="28"/>
        <v>0</v>
      </c>
      <c r="N171" s="492">
        <f t="shared" si="28"/>
        <v>0</v>
      </c>
      <c r="O171" s="492">
        <f t="shared" si="28"/>
        <v>0</v>
      </c>
      <c r="P171" s="492">
        <f t="shared" si="28"/>
        <v>0</v>
      </c>
      <c r="Q171" s="492">
        <f t="shared" si="28"/>
        <v>0</v>
      </c>
      <c r="R171" s="498">
        <f t="shared" si="28"/>
        <v>0</v>
      </c>
    </row>
    <row r="172" spans="2:47" x14ac:dyDescent="0.25">
      <c r="E172" s="25"/>
    </row>
    <row r="173" spans="2:47" x14ac:dyDescent="0.25">
      <c r="E173" s="25"/>
      <c r="R173" s="25" t="s">
        <v>77</v>
      </c>
    </row>
    <row r="174" spans="2:47" x14ac:dyDescent="0.25">
      <c r="R174" s="25">
        <f>R167-R169</f>
        <v>-58566.40000000014</v>
      </c>
    </row>
    <row r="183" spans="9:9" x14ac:dyDescent="0.25">
      <c r="I183" s="25">
        <f>SUM(F163:K163)</f>
        <v>0</v>
      </c>
    </row>
    <row r="184" spans="9:9" x14ac:dyDescent="0.25">
      <c r="I184" s="25">
        <f>SUM(L110:R110)</f>
        <v>973666.39999999991</v>
      </c>
    </row>
    <row r="185" spans="9:9" x14ac:dyDescent="0.25">
      <c r="I185" s="25">
        <f>SUM(I183:I184)</f>
        <v>973666.39999999991</v>
      </c>
    </row>
  </sheetData>
  <mergeCells count="20">
    <mergeCell ref="E148:I148"/>
    <mergeCell ref="J148:U148"/>
    <mergeCell ref="V148:AG148"/>
    <mergeCell ref="AH148:AS148"/>
    <mergeCell ref="E78:I78"/>
    <mergeCell ref="J78:U78"/>
    <mergeCell ref="V78:AG78"/>
    <mergeCell ref="AH78:AS78"/>
    <mergeCell ref="E113:I113"/>
    <mergeCell ref="J113:U113"/>
    <mergeCell ref="V113:AG113"/>
    <mergeCell ref="AH113:AS113"/>
    <mergeCell ref="E8:I8"/>
    <mergeCell ref="J8:U8"/>
    <mergeCell ref="V8:AG8"/>
    <mergeCell ref="AH8:AS8"/>
    <mergeCell ref="E43:I43"/>
    <mergeCell ref="J43:U43"/>
    <mergeCell ref="V43:AG43"/>
    <mergeCell ref="AH43:AS4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1BB0-DA4F-46BA-83C6-CFC040592654}">
  <dimension ref="A2:AU182"/>
  <sheetViews>
    <sheetView topLeftCell="A106" zoomScaleNormal="100" workbookViewId="0">
      <pane xSplit="1" topLeftCell="B1" activePane="topRight" state="frozen"/>
      <selection pane="topRight" activeCell="A124" sqref="A124"/>
    </sheetView>
  </sheetViews>
  <sheetFormatPr defaultRowHeight="15" x14ac:dyDescent="0.25"/>
  <cols>
    <col min="1" max="1" width="45.42578125" bestFit="1" customWidth="1"/>
    <col min="2" max="2" width="24.42578125" customWidth="1"/>
    <col min="3" max="3" width="35.7109375" customWidth="1"/>
    <col min="4" max="4" width="14.5703125" bestFit="1" customWidth="1"/>
    <col min="5" max="5" width="13.140625" customWidth="1"/>
    <col min="6" max="6" width="14.140625" customWidth="1"/>
    <col min="7" max="7" width="14.42578125" customWidth="1"/>
    <col min="8" max="8" width="15.5703125" customWidth="1"/>
    <col min="9" max="9" width="16" customWidth="1"/>
    <col min="10" max="10" width="16.28515625" customWidth="1"/>
    <col min="11" max="11" width="17.7109375" customWidth="1"/>
    <col min="12" max="12" width="17.140625" bestFit="1" customWidth="1"/>
    <col min="13" max="14" width="18.7109375" bestFit="1" customWidth="1"/>
    <col min="15" max="15" width="15" customWidth="1"/>
    <col min="16" max="16" width="14" customWidth="1"/>
    <col min="17" max="17" width="14.5703125" customWidth="1"/>
    <col min="18" max="18" width="13.7109375" customWidth="1"/>
    <col min="19" max="19" width="11.85546875" customWidth="1"/>
    <col min="47" max="47" width="11.140625" customWidth="1"/>
  </cols>
  <sheetData>
    <row r="2" spans="1:45" x14ac:dyDescent="0.25">
      <c r="A2" s="9" t="s">
        <v>81</v>
      </c>
      <c r="B2" t="s">
        <v>254</v>
      </c>
    </row>
    <row r="3" spans="1:45" x14ac:dyDescent="0.25">
      <c r="A3" s="9" t="s">
        <v>83</v>
      </c>
      <c r="B3" t="s">
        <v>255</v>
      </c>
      <c r="C3" t="s">
        <v>256</v>
      </c>
    </row>
    <row r="4" spans="1:45" x14ac:dyDescent="0.25">
      <c r="A4" s="9" t="s">
        <v>85</v>
      </c>
      <c r="B4" s="25">
        <v>1853995.87</v>
      </c>
    </row>
    <row r="5" spans="1:45" x14ac:dyDescent="0.25">
      <c r="A5" s="9"/>
      <c r="B5" s="25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45" x14ac:dyDescent="0.25">
      <c r="A7" s="9"/>
      <c r="B7" s="9"/>
      <c r="C7" s="9"/>
      <c r="D7" s="345" t="s">
        <v>33</v>
      </c>
      <c r="E7" s="345">
        <v>22</v>
      </c>
      <c r="F7" s="345">
        <v>18</v>
      </c>
      <c r="G7" s="345">
        <v>21</v>
      </c>
      <c r="H7" s="345">
        <v>20</v>
      </c>
      <c r="I7" s="345">
        <v>20</v>
      </c>
      <c r="J7" s="345">
        <v>21</v>
      </c>
      <c r="K7" s="345">
        <v>20</v>
      </c>
      <c r="L7" s="345">
        <v>21</v>
      </c>
      <c r="M7" s="345">
        <v>22</v>
      </c>
      <c r="N7" s="345">
        <v>23</v>
      </c>
      <c r="O7" s="345">
        <v>19</v>
      </c>
      <c r="P7" s="345">
        <v>23</v>
      </c>
      <c r="Q7" s="345">
        <v>22</v>
      </c>
      <c r="R7" s="345">
        <v>18</v>
      </c>
      <c r="S7" s="345">
        <v>21</v>
      </c>
      <c r="T7" s="345">
        <v>20</v>
      </c>
      <c r="U7" s="345">
        <v>20</v>
      </c>
      <c r="V7" s="345">
        <v>21</v>
      </c>
      <c r="W7" s="345">
        <v>20</v>
      </c>
      <c r="X7" s="345">
        <v>21</v>
      </c>
      <c r="Y7" s="345">
        <v>22</v>
      </c>
      <c r="Z7" s="345">
        <v>23</v>
      </c>
      <c r="AA7" s="345">
        <v>19</v>
      </c>
      <c r="AB7" s="345">
        <v>23</v>
      </c>
      <c r="AC7" s="345">
        <v>22</v>
      </c>
      <c r="AD7" s="345">
        <v>18</v>
      </c>
      <c r="AE7" s="345">
        <v>21</v>
      </c>
      <c r="AF7" s="345">
        <v>20</v>
      </c>
      <c r="AG7" s="345">
        <v>20</v>
      </c>
      <c r="AH7" s="345">
        <v>21</v>
      </c>
      <c r="AI7" s="345">
        <v>20</v>
      </c>
      <c r="AJ7" s="345">
        <v>21</v>
      </c>
      <c r="AK7" s="345">
        <v>22</v>
      </c>
      <c r="AL7" s="345">
        <v>23</v>
      </c>
      <c r="AM7" s="345">
        <v>19</v>
      </c>
      <c r="AN7" s="345">
        <v>23</v>
      </c>
      <c r="AO7" s="345">
        <v>22</v>
      </c>
      <c r="AP7" s="345">
        <v>18</v>
      </c>
      <c r="AQ7" s="345">
        <v>21</v>
      </c>
      <c r="AR7" s="345">
        <v>20</v>
      </c>
      <c r="AS7" s="345">
        <v>20</v>
      </c>
    </row>
    <row r="8" spans="1:45" x14ac:dyDescent="0.25">
      <c r="A8" s="9"/>
      <c r="B8" s="9"/>
      <c r="C8" s="9"/>
      <c r="D8" s="9"/>
      <c r="E8" s="623">
        <v>2025</v>
      </c>
      <c r="F8" s="623"/>
      <c r="G8" s="623"/>
      <c r="H8" s="623"/>
      <c r="I8" s="623"/>
      <c r="J8" s="623">
        <v>2026</v>
      </c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>
        <v>2026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>
        <v>2027</v>
      </c>
      <c r="AI8" s="623"/>
      <c r="AJ8" s="623"/>
      <c r="AK8" s="623"/>
      <c r="AL8" s="623"/>
      <c r="AM8" s="623"/>
      <c r="AN8" s="623"/>
      <c r="AO8" s="623"/>
      <c r="AP8" s="623"/>
      <c r="AQ8" s="623"/>
      <c r="AR8" s="623"/>
      <c r="AS8" s="623"/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4">
        <v>10</v>
      </c>
      <c r="T9" s="14">
        <v>11</v>
      </c>
      <c r="U9" s="14">
        <v>12</v>
      </c>
      <c r="V9" s="14">
        <v>1</v>
      </c>
      <c r="W9" s="14">
        <v>2</v>
      </c>
      <c r="X9" s="14">
        <v>3</v>
      </c>
      <c r="Y9" s="14">
        <v>4</v>
      </c>
      <c r="Z9" s="14">
        <v>5</v>
      </c>
      <c r="AA9" s="14">
        <v>6</v>
      </c>
      <c r="AB9" s="14">
        <v>7</v>
      </c>
      <c r="AC9" s="14">
        <v>8</v>
      </c>
      <c r="AD9" s="14">
        <v>9</v>
      </c>
      <c r="AE9" s="14">
        <v>10</v>
      </c>
      <c r="AF9" s="14">
        <v>11</v>
      </c>
      <c r="AG9" s="14">
        <v>12</v>
      </c>
      <c r="AH9" s="14">
        <v>1</v>
      </c>
      <c r="AI9" s="14">
        <v>2</v>
      </c>
      <c r="AJ9" s="14">
        <v>3</v>
      </c>
      <c r="AK9" s="14">
        <v>4</v>
      </c>
      <c r="AL9" s="14">
        <v>5</v>
      </c>
      <c r="AM9" s="14">
        <v>6</v>
      </c>
      <c r="AN9" s="14">
        <v>7</v>
      </c>
      <c r="AO9" s="14">
        <v>8</v>
      </c>
      <c r="AP9" s="14">
        <v>9</v>
      </c>
      <c r="AQ9" s="265">
        <v>10</v>
      </c>
      <c r="AR9" s="265">
        <v>11</v>
      </c>
      <c r="AS9" s="265">
        <v>12</v>
      </c>
    </row>
    <row r="10" spans="1:45" x14ac:dyDescent="0.25">
      <c r="A10" s="19" t="s">
        <v>257</v>
      </c>
      <c r="B10" s="19" t="s">
        <v>97</v>
      </c>
      <c r="C10" s="19" t="s">
        <v>258</v>
      </c>
      <c r="D10" s="512">
        <v>120.05</v>
      </c>
      <c r="E10" s="6">
        <f>D10*0.9</f>
        <v>108.045</v>
      </c>
      <c r="F10" s="4"/>
      <c r="G10" s="4"/>
      <c r="H10" s="4">
        <v>160</v>
      </c>
      <c r="I10" s="4">
        <v>160</v>
      </c>
      <c r="J10" s="4">
        <f>(J$7-1)*8</f>
        <v>160</v>
      </c>
      <c r="K10" s="4"/>
      <c r="L10" s="4"/>
      <c r="M10" s="4"/>
      <c r="N10" s="4"/>
      <c r="O10" s="4"/>
      <c r="P10" s="4"/>
      <c r="Q10" s="4"/>
      <c r="R10" s="4"/>
      <c r="S10" s="13">
        <f t="shared" ref="S10:AB16" si="0">(S$7-1)*8</f>
        <v>160</v>
      </c>
      <c r="T10" s="13">
        <f t="shared" si="0"/>
        <v>152</v>
      </c>
      <c r="U10" s="13">
        <f t="shared" si="0"/>
        <v>152</v>
      </c>
      <c r="V10" s="13">
        <f t="shared" si="0"/>
        <v>160</v>
      </c>
      <c r="W10" s="13">
        <f t="shared" si="0"/>
        <v>152</v>
      </c>
      <c r="X10" s="13">
        <f t="shared" si="0"/>
        <v>160</v>
      </c>
      <c r="Y10" s="13">
        <f t="shared" si="0"/>
        <v>168</v>
      </c>
      <c r="Z10" s="13">
        <f t="shared" si="0"/>
        <v>176</v>
      </c>
      <c r="AA10" s="13">
        <f t="shared" si="0"/>
        <v>144</v>
      </c>
      <c r="AB10" s="13">
        <f t="shared" si="0"/>
        <v>176</v>
      </c>
      <c r="AC10" s="13">
        <f t="shared" ref="AC10:AP16" si="1">(AC$7-1)*8</f>
        <v>168</v>
      </c>
      <c r="AD10" s="13">
        <f t="shared" si="1"/>
        <v>136</v>
      </c>
      <c r="AE10" s="13">
        <f t="shared" si="1"/>
        <v>160</v>
      </c>
      <c r="AF10" s="13">
        <f t="shared" si="1"/>
        <v>152</v>
      </c>
      <c r="AG10" s="13">
        <f t="shared" si="1"/>
        <v>152</v>
      </c>
      <c r="AH10" s="13">
        <f t="shared" si="1"/>
        <v>160</v>
      </c>
      <c r="AI10" s="13">
        <f t="shared" si="1"/>
        <v>152</v>
      </c>
      <c r="AJ10" s="13">
        <f t="shared" si="1"/>
        <v>160</v>
      </c>
      <c r="AK10" s="13">
        <f t="shared" si="1"/>
        <v>168</v>
      </c>
      <c r="AL10" s="13">
        <f t="shared" si="1"/>
        <v>176</v>
      </c>
      <c r="AM10" s="13">
        <f t="shared" si="1"/>
        <v>144</v>
      </c>
      <c r="AN10" s="13">
        <f t="shared" si="1"/>
        <v>176</v>
      </c>
      <c r="AO10" s="13">
        <f t="shared" si="1"/>
        <v>168</v>
      </c>
      <c r="AP10" s="13">
        <f t="shared" si="1"/>
        <v>136</v>
      </c>
      <c r="AQ10" s="266"/>
      <c r="AR10" s="266"/>
      <c r="AS10" s="266"/>
    </row>
    <row r="11" spans="1:45" x14ac:dyDescent="0.25">
      <c r="A11" s="19" t="s">
        <v>259</v>
      </c>
      <c r="B11" s="19" t="s">
        <v>97</v>
      </c>
      <c r="C11" s="19" t="s">
        <v>258</v>
      </c>
      <c r="D11" s="512">
        <v>122.45</v>
      </c>
      <c r="E11" s="4"/>
      <c r="F11" s="4"/>
      <c r="G11" s="4"/>
      <c r="H11" s="4">
        <v>160</v>
      </c>
      <c r="I11" s="4">
        <v>160</v>
      </c>
      <c r="J11" s="4">
        <f t="shared" ref="J11:Y17" si="2">(J$7-1)*8</f>
        <v>160</v>
      </c>
      <c r="K11" s="4">
        <f t="shared" si="2"/>
        <v>152</v>
      </c>
      <c r="L11" s="4">
        <f t="shared" si="2"/>
        <v>160</v>
      </c>
      <c r="M11" s="4">
        <f t="shared" si="2"/>
        <v>168</v>
      </c>
      <c r="N11" s="4">
        <f t="shared" si="2"/>
        <v>176</v>
      </c>
      <c r="O11" s="4">
        <f t="shared" si="2"/>
        <v>144</v>
      </c>
      <c r="P11" s="4">
        <f t="shared" si="2"/>
        <v>176</v>
      </c>
      <c r="Q11" s="4">
        <f t="shared" si="2"/>
        <v>168</v>
      </c>
      <c r="R11" s="4">
        <f t="shared" si="2"/>
        <v>136</v>
      </c>
      <c r="S11" s="13">
        <f t="shared" si="2"/>
        <v>160</v>
      </c>
      <c r="T11" s="13">
        <f t="shared" si="2"/>
        <v>152</v>
      </c>
      <c r="U11" s="13">
        <f t="shared" si="2"/>
        <v>152</v>
      </c>
      <c r="V11" s="13">
        <f t="shared" si="2"/>
        <v>160</v>
      </c>
      <c r="W11" s="13">
        <f t="shared" si="2"/>
        <v>152</v>
      </c>
      <c r="X11" s="13">
        <f t="shared" si="2"/>
        <v>160</v>
      </c>
      <c r="Y11" s="13">
        <f t="shared" si="2"/>
        <v>168</v>
      </c>
      <c r="Z11" s="13">
        <f t="shared" si="0"/>
        <v>176</v>
      </c>
      <c r="AA11" s="13">
        <f t="shared" si="0"/>
        <v>144</v>
      </c>
      <c r="AB11" s="13">
        <f t="shared" si="0"/>
        <v>176</v>
      </c>
      <c r="AC11" s="13">
        <f t="shared" si="1"/>
        <v>168</v>
      </c>
      <c r="AD11" s="13">
        <f t="shared" si="1"/>
        <v>136</v>
      </c>
      <c r="AE11" s="13">
        <f t="shared" si="1"/>
        <v>160</v>
      </c>
      <c r="AF11" s="13">
        <f t="shared" si="1"/>
        <v>152</v>
      </c>
      <c r="AG11" s="13">
        <f t="shared" si="1"/>
        <v>152</v>
      </c>
      <c r="AH11" s="13">
        <f t="shared" si="1"/>
        <v>160</v>
      </c>
      <c r="AI11" s="13">
        <f t="shared" si="1"/>
        <v>152</v>
      </c>
      <c r="AJ11" s="13">
        <f t="shared" si="1"/>
        <v>160</v>
      </c>
      <c r="AK11" s="13">
        <f t="shared" si="1"/>
        <v>168</v>
      </c>
      <c r="AL11" s="13">
        <f t="shared" si="1"/>
        <v>176</v>
      </c>
      <c r="AM11" s="13">
        <f t="shared" si="1"/>
        <v>144</v>
      </c>
      <c r="AN11" s="13">
        <f t="shared" si="1"/>
        <v>176</v>
      </c>
      <c r="AO11" s="13">
        <f t="shared" si="1"/>
        <v>168</v>
      </c>
      <c r="AP11" s="13">
        <f t="shared" si="1"/>
        <v>136</v>
      </c>
      <c r="AQ11" s="266"/>
      <c r="AR11" s="266"/>
      <c r="AS11" s="266"/>
    </row>
    <row r="12" spans="1:45" x14ac:dyDescent="0.25">
      <c r="A12" s="19" t="s">
        <v>260</v>
      </c>
      <c r="B12" s="19" t="s">
        <v>97</v>
      </c>
      <c r="C12" s="19" t="s">
        <v>261</v>
      </c>
      <c r="D12" s="512">
        <v>141.13999999999999</v>
      </c>
      <c r="E12" s="4"/>
      <c r="F12" s="4">
        <v>32</v>
      </c>
      <c r="G12" s="4">
        <v>160</v>
      </c>
      <c r="H12" s="4">
        <v>160</v>
      </c>
      <c r="I12" s="4">
        <v>160</v>
      </c>
      <c r="J12" s="4">
        <f t="shared" si="2"/>
        <v>160</v>
      </c>
      <c r="K12" s="4">
        <f t="shared" si="2"/>
        <v>152</v>
      </c>
      <c r="L12" s="4"/>
      <c r="M12" s="4"/>
      <c r="N12" s="4"/>
      <c r="O12" s="4"/>
      <c r="P12" s="4"/>
      <c r="Q12" s="4"/>
      <c r="R12" s="4"/>
      <c r="S12" s="13">
        <f t="shared" si="2"/>
        <v>160</v>
      </c>
      <c r="T12" s="13">
        <f t="shared" si="2"/>
        <v>152</v>
      </c>
      <c r="U12" s="13">
        <f t="shared" si="2"/>
        <v>152</v>
      </c>
      <c r="V12" s="13">
        <f t="shared" si="2"/>
        <v>160</v>
      </c>
      <c r="W12" s="13">
        <f t="shared" si="2"/>
        <v>152</v>
      </c>
      <c r="X12" s="13">
        <f t="shared" si="2"/>
        <v>160</v>
      </c>
      <c r="Y12" s="13">
        <f t="shared" si="2"/>
        <v>168</v>
      </c>
      <c r="Z12" s="13">
        <f t="shared" si="0"/>
        <v>176</v>
      </c>
      <c r="AA12" s="13">
        <f t="shared" si="0"/>
        <v>144</v>
      </c>
      <c r="AB12" s="13">
        <f t="shared" si="0"/>
        <v>176</v>
      </c>
      <c r="AC12" s="13">
        <f t="shared" si="1"/>
        <v>168</v>
      </c>
      <c r="AD12" s="13">
        <f t="shared" si="1"/>
        <v>136</v>
      </c>
      <c r="AE12" s="13">
        <f t="shared" si="1"/>
        <v>160</v>
      </c>
      <c r="AF12" s="13">
        <f t="shared" si="1"/>
        <v>152</v>
      </c>
      <c r="AG12" s="13">
        <f t="shared" si="1"/>
        <v>152</v>
      </c>
      <c r="AH12" s="13">
        <f t="shared" si="1"/>
        <v>160</v>
      </c>
      <c r="AI12" s="13">
        <f t="shared" si="1"/>
        <v>152</v>
      </c>
      <c r="AJ12" s="13">
        <f t="shared" si="1"/>
        <v>160</v>
      </c>
      <c r="AK12" s="13">
        <f t="shared" si="1"/>
        <v>168</v>
      </c>
      <c r="AL12" s="13">
        <f t="shared" si="1"/>
        <v>176</v>
      </c>
      <c r="AM12" s="13">
        <f t="shared" si="1"/>
        <v>144</v>
      </c>
      <c r="AN12" s="13">
        <f t="shared" si="1"/>
        <v>176</v>
      </c>
      <c r="AO12" s="13">
        <f t="shared" si="1"/>
        <v>168</v>
      </c>
      <c r="AP12" s="13">
        <f t="shared" si="1"/>
        <v>136</v>
      </c>
      <c r="AQ12" s="266"/>
      <c r="AR12" s="266"/>
      <c r="AS12" s="266"/>
    </row>
    <row r="13" spans="1:45" x14ac:dyDescent="0.25">
      <c r="A13" s="19" t="s">
        <v>262</v>
      </c>
      <c r="B13" s="19" t="s">
        <v>97</v>
      </c>
      <c r="C13" s="19" t="s">
        <v>263</v>
      </c>
      <c r="D13" s="512">
        <v>105.06</v>
      </c>
      <c r="E13" s="4"/>
      <c r="F13" s="4"/>
      <c r="G13" s="4">
        <v>80</v>
      </c>
      <c r="H13" s="4">
        <v>160</v>
      </c>
      <c r="I13" s="4">
        <v>160</v>
      </c>
      <c r="J13" s="4">
        <f t="shared" si="2"/>
        <v>160</v>
      </c>
      <c r="K13" s="4">
        <f t="shared" si="2"/>
        <v>152</v>
      </c>
      <c r="L13" s="4">
        <f t="shared" si="2"/>
        <v>160</v>
      </c>
      <c r="M13" s="4">
        <f t="shared" si="2"/>
        <v>168</v>
      </c>
      <c r="N13" s="4">
        <f t="shared" si="2"/>
        <v>176</v>
      </c>
      <c r="O13" s="4">
        <f t="shared" si="2"/>
        <v>144</v>
      </c>
      <c r="P13" s="4">
        <f t="shared" si="2"/>
        <v>176</v>
      </c>
      <c r="Q13" s="4">
        <f t="shared" si="2"/>
        <v>168</v>
      </c>
      <c r="R13" s="4">
        <f t="shared" si="2"/>
        <v>136</v>
      </c>
      <c r="S13" s="13">
        <f t="shared" si="2"/>
        <v>160</v>
      </c>
      <c r="T13" s="13">
        <f t="shared" si="2"/>
        <v>152</v>
      </c>
      <c r="U13" s="13">
        <f t="shared" si="2"/>
        <v>152</v>
      </c>
      <c r="V13" s="13">
        <f t="shared" si="2"/>
        <v>160</v>
      </c>
      <c r="W13" s="13">
        <f t="shared" si="2"/>
        <v>152</v>
      </c>
      <c r="X13" s="13">
        <f t="shared" si="2"/>
        <v>160</v>
      </c>
      <c r="Y13" s="13">
        <f t="shared" si="2"/>
        <v>168</v>
      </c>
      <c r="Z13" s="13">
        <f t="shared" si="0"/>
        <v>176</v>
      </c>
      <c r="AA13" s="13">
        <f t="shared" si="0"/>
        <v>144</v>
      </c>
      <c r="AB13" s="13">
        <f t="shared" si="0"/>
        <v>176</v>
      </c>
      <c r="AC13" s="13">
        <f t="shared" si="1"/>
        <v>168</v>
      </c>
      <c r="AD13" s="13">
        <f t="shared" si="1"/>
        <v>136</v>
      </c>
      <c r="AE13" s="13">
        <f t="shared" si="1"/>
        <v>160</v>
      </c>
      <c r="AF13" s="13">
        <f t="shared" si="1"/>
        <v>152</v>
      </c>
      <c r="AG13" s="13">
        <f t="shared" si="1"/>
        <v>152</v>
      </c>
      <c r="AH13" s="13">
        <f t="shared" si="1"/>
        <v>160</v>
      </c>
      <c r="AI13" s="13">
        <f t="shared" si="1"/>
        <v>152</v>
      </c>
      <c r="AJ13" s="13">
        <f t="shared" si="1"/>
        <v>160</v>
      </c>
      <c r="AK13" s="13">
        <f t="shared" si="1"/>
        <v>168</v>
      </c>
      <c r="AL13" s="13">
        <f t="shared" si="1"/>
        <v>176</v>
      </c>
      <c r="AM13" s="13">
        <f t="shared" si="1"/>
        <v>144</v>
      </c>
      <c r="AN13" s="13">
        <f t="shared" si="1"/>
        <v>176</v>
      </c>
      <c r="AO13" s="13">
        <f t="shared" si="1"/>
        <v>168</v>
      </c>
      <c r="AP13" s="13">
        <f t="shared" si="1"/>
        <v>136</v>
      </c>
      <c r="AQ13" s="266"/>
      <c r="AR13" s="266"/>
      <c r="AS13" s="266"/>
    </row>
    <row r="14" spans="1:45" x14ac:dyDescent="0.25">
      <c r="A14" s="19" t="s">
        <v>264</v>
      </c>
      <c r="B14" s="19" t="s">
        <v>97</v>
      </c>
      <c r="C14" s="19" t="s">
        <v>162</v>
      </c>
      <c r="D14" s="47">
        <v>122.45</v>
      </c>
      <c r="E14" s="4"/>
      <c r="F14" s="4"/>
      <c r="G14" s="4">
        <v>80</v>
      </c>
      <c r="H14" s="4">
        <v>160</v>
      </c>
      <c r="I14" s="4">
        <v>160</v>
      </c>
      <c r="J14" s="4">
        <f t="shared" si="2"/>
        <v>160</v>
      </c>
      <c r="K14" s="4">
        <f t="shared" si="2"/>
        <v>152</v>
      </c>
      <c r="L14" s="4">
        <f t="shared" si="2"/>
        <v>160</v>
      </c>
      <c r="M14" s="4">
        <f t="shared" si="2"/>
        <v>168</v>
      </c>
      <c r="N14" s="4">
        <f t="shared" si="2"/>
        <v>176</v>
      </c>
      <c r="O14" s="4">
        <f t="shared" si="2"/>
        <v>144</v>
      </c>
      <c r="P14" s="4">
        <f t="shared" si="2"/>
        <v>176</v>
      </c>
      <c r="Q14" s="4">
        <f t="shared" si="2"/>
        <v>168</v>
      </c>
      <c r="R14" s="4">
        <f t="shared" si="2"/>
        <v>136</v>
      </c>
      <c r="S14" s="13">
        <f t="shared" si="2"/>
        <v>160</v>
      </c>
      <c r="T14" s="13">
        <f t="shared" si="2"/>
        <v>152</v>
      </c>
      <c r="U14" s="13">
        <f t="shared" si="2"/>
        <v>152</v>
      </c>
      <c r="V14" s="13">
        <f t="shared" si="2"/>
        <v>160</v>
      </c>
      <c r="W14" s="13">
        <f t="shared" si="2"/>
        <v>152</v>
      </c>
      <c r="X14" s="13">
        <f t="shared" si="2"/>
        <v>160</v>
      </c>
      <c r="Y14" s="13">
        <f t="shared" si="2"/>
        <v>168</v>
      </c>
      <c r="Z14" s="13">
        <f t="shared" si="0"/>
        <v>176</v>
      </c>
      <c r="AA14" s="13">
        <f t="shared" si="0"/>
        <v>144</v>
      </c>
      <c r="AB14" s="13">
        <f t="shared" si="0"/>
        <v>176</v>
      </c>
      <c r="AC14" s="13">
        <f t="shared" si="1"/>
        <v>168</v>
      </c>
      <c r="AD14" s="13">
        <f t="shared" si="1"/>
        <v>136</v>
      </c>
      <c r="AE14" s="13">
        <f t="shared" si="1"/>
        <v>160</v>
      </c>
      <c r="AF14" s="13">
        <f t="shared" si="1"/>
        <v>152</v>
      </c>
      <c r="AG14" s="13">
        <f t="shared" si="1"/>
        <v>152</v>
      </c>
      <c r="AH14" s="13">
        <f t="shared" si="1"/>
        <v>160</v>
      </c>
      <c r="AI14" s="13">
        <f t="shared" si="1"/>
        <v>152</v>
      </c>
      <c r="AJ14" s="13">
        <f t="shared" si="1"/>
        <v>160</v>
      </c>
      <c r="AK14" s="13">
        <f t="shared" si="1"/>
        <v>168</v>
      </c>
      <c r="AL14" s="13">
        <f t="shared" si="1"/>
        <v>176</v>
      </c>
      <c r="AM14" s="13">
        <f t="shared" si="1"/>
        <v>144</v>
      </c>
      <c r="AN14" s="13">
        <f t="shared" si="1"/>
        <v>176</v>
      </c>
      <c r="AO14" s="13">
        <f t="shared" si="1"/>
        <v>168</v>
      </c>
      <c r="AP14" s="13">
        <f t="shared" si="1"/>
        <v>136</v>
      </c>
      <c r="AQ14" s="266"/>
      <c r="AR14" s="266"/>
      <c r="AS14" s="266"/>
    </row>
    <row r="15" spans="1:45" x14ac:dyDescent="0.25">
      <c r="A15" s="19" t="s">
        <v>265</v>
      </c>
      <c r="B15" s="19" t="s">
        <v>97</v>
      </c>
      <c r="C15" s="19" t="s">
        <v>171</v>
      </c>
      <c r="D15" s="47">
        <v>113.21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266"/>
      <c r="AR15" s="266"/>
      <c r="AS15" s="266"/>
    </row>
    <row r="16" spans="1:45" x14ac:dyDescent="0.25">
      <c r="A16" s="19" t="s">
        <v>266</v>
      </c>
      <c r="B16" s="19" t="s">
        <v>97</v>
      </c>
      <c r="C16" s="19" t="s">
        <v>204</v>
      </c>
      <c r="D16" s="47">
        <v>154.94</v>
      </c>
      <c r="E16" s="4"/>
      <c r="F16" s="4"/>
      <c r="G16" s="4">
        <v>80</v>
      </c>
      <c r="H16" s="4">
        <v>160</v>
      </c>
      <c r="I16" s="4">
        <v>160</v>
      </c>
      <c r="J16" s="4">
        <f t="shared" si="2"/>
        <v>160</v>
      </c>
      <c r="K16" s="4">
        <f t="shared" si="2"/>
        <v>152</v>
      </c>
      <c r="L16" s="4">
        <f t="shared" si="2"/>
        <v>160</v>
      </c>
      <c r="M16" s="4">
        <f t="shared" si="2"/>
        <v>168</v>
      </c>
      <c r="N16" s="4">
        <f t="shared" si="2"/>
        <v>176</v>
      </c>
      <c r="O16" s="4">
        <f t="shared" si="2"/>
        <v>144</v>
      </c>
      <c r="P16" s="4">
        <f t="shared" si="2"/>
        <v>176</v>
      </c>
      <c r="Q16" s="4">
        <f t="shared" si="2"/>
        <v>168</v>
      </c>
      <c r="R16" s="4">
        <f t="shared" si="2"/>
        <v>136</v>
      </c>
      <c r="S16" s="13">
        <f t="shared" si="2"/>
        <v>160</v>
      </c>
      <c r="T16" s="13">
        <f t="shared" si="2"/>
        <v>152</v>
      </c>
      <c r="U16" s="13">
        <f t="shared" si="2"/>
        <v>152</v>
      </c>
      <c r="V16" s="13">
        <f t="shared" si="2"/>
        <v>160</v>
      </c>
      <c r="W16" s="13">
        <f t="shared" si="2"/>
        <v>152</v>
      </c>
      <c r="X16" s="13">
        <f t="shared" si="2"/>
        <v>160</v>
      </c>
      <c r="Y16" s="13">
        <f t="shared" si="2"/>
        <v>168</v>
      </c>
      <c r="Z16" s="13">
        <f t="shared" si="0"/>
        <v>176</v>
      </c>
      <c r="AA16" s="13">
        <f t="shared" si="0"/>
        <v>144</v>
      </c>
      <c r="AB16" s="13">
        <f t="shared" si="0"/>
        <v>176</v>
      </c>
      <c r="AC16" s="13">
        <f t="shared" si="1"/>
        <v>168</v>
      </c>
      <c r="AD16" s="13">
        <f t="shared" si="1"/>
        <v>136</v>
      </c>
      <c r="AE16" s="13">
        <f t="shared" si="1"/>
        <v>160</v>
      </c>
      <c r="AF16" s="13">
        <f t="shared" si="1"/>
        <v>152</v>
      </c>
      <c r="AG16" s="13">
        <f t="shared" si="1"/>
        <v>152</v>
      </c>
      <c r="AH16" s="13">
        <f t="shared" si="1"/>
        <v>160</v>
      </c>
      <c r="AI16" s="13">
        <f t="shared" si="1"/>
        <v>152</v>
      </c>
      <c r="AJ16" s="13">
        <f t="shared" si="1"/>
        <v>160</v>
      </c>
      <c r="AK16" s="13">
        <f t="shared" si="1"/>
        <v>168</v>
      </c>
      <c r="AL16" s="13">
        <f t="shared" si="1"/>
        <v>176</v>
      </c>
      <c r="AM16" s="13">
        <f t="shared" si="1"/>
        <v>144</v>
      </c>
      <c r="AN16" s="13">
        <f t="shared" si="1"/>
        <v>176</v>
      </c>
      <c r="AO16" s="13">
        <f t="shared" si="1"/>
        <v>168</v>
      </c>
      <c r="AP16" s="13">
        <f t="shared" si="1"/>
        <v>136</v>
      </c>
      <c r="AQ16" s="266"/>
      <c r="AR16" s="266"/>
      <c r="AS16" s="266"/>
    </row>
    <row r="17" spans="1:45" x14ac:dyDescent="0.25">
      <c r="A17" s="19" t="s">
        <v>267</v>
      </c>
      <c r="B17" s="19" t="s">
        <v>97</v>
      </c>
      <c r="C17" s="19" t="s">
        <v>268</v>
      </c>
      <c r="D17" s="47">
        <v>84.03</v>
      </c>
      <c r="E17" s="4"/>
      <c r="F17" s="4"/>
      <c r="G17" s="4">
        <v>80</v>
      </c>
      <c r="H17" s="4">
        <v>160</v>
      </c>
      <c r="I17" s="4">
        <v>160</v>
      </c>
      <c r="J17" s="4">
        <f t="shared" si="2"/>
        <v>160</v>
      </c>
      <c r="AQ17" s="266"/>
      <c r="AR17" s="266"/>
      <c r="AS17" s="266"/>
    </row>
    <row r="18" spans="1:45" x14ac:dyDescent="0.25">
      <c r="A18" s="19" t="s">
        <v>269</v>
      </c>
      <c r="B18" s="19" t="s">
        <v>97</v>
      </c>
      <c r="C18" s="19" t="s">
        <v>268</v>
      </c>
      <c r="D18" s="47">
        <v>84.03</v>
      </c>
      <c r="E18" s="4"/>
      <c r="F18" s="4"/>
      <c r="G18" s="4"/>
      <c r="H18" s="4"/>
      <c r="I18" s="4"/>
      <c r="J18" s="4"/>
      <c r="K18" s="4">
        <f t="shared" ref="K18" si="3">(K$7-1)*8</f>
        <v>152</v>
      </c>
      <c r="L18" s="4"/>
      <c r="M18" s="4"/>
      <c r="N18" s="4"/>
      <c r="O18" s="4"/>
      <c r="P18" s="4"/>
      <c r="Q18" s="4"/>
      <c r="R18" s="4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266"/>
      <c r="AR18" s="266"/>
      <c r="AS18" s="266"/>
    </row>
    <row r="19" spans="1:45" x14ac:dyDescent="0.25">
      <c r="A19" s="19" t="s">
        <v>270</v>
      </c>
      <c r="B19" s="19" t="s">
        <v>97</v>
      </c>
      <c r="C19" s="19" t="s">
        <v>258</v>
      </c>
      <c r="D19" s="47">
        <v>120.05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266"/>
      <c r="AR19" s="266"/>
      <c r="AS19" s="266"/>
    </row>
    <row r="20" spans="1:45" x14ac:dyDescent="0.25">
      <c r="A20" s="19" t="s">
        <v>271</v>
      </c>
      <c r="B20" s="19" t="s">
        <v>97</v>
      </c>
      <c r="C20" s="511" t="s">
        <v>272</v>
      </c>
      <c r="D20" s="513">
        <v>148.91999999999999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266"/>
      <c r="AR20" s="266"/>
      <c r="AS20" s="266"/>
    </row>
    <row r="21" spans="1:45" x14ac:dyDescent="0.25">
      <c r="A21" s="19" t="s">
        <v>273</v>
      </c>
      <c r="B21" s="19" t="s">
        <v>97</v>
      </c>
      <c r="C21" s="19" t="s">
        <v>274</v>
      </c>
      <c r="D21" s="47">
        <v>97.92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66"/>
      <c r="AR21" s="266"/>
      <c r="AS21" s="266"/>
    </row>
    <row r="22" spans="1:45" x14ac:dyDescent="0.25">
      <c r="A22" s="19" t="s">
        <v>275</v>
      </c>
      <c r="B22" s="19" t="s">
        <v>97</v>
      </c>
      <c r="C22" s="19" t="s">
        <v>171</v>
      </c>
      <c r="D22" s="47">
        <v>115.47</v>
      </c>
      <c r="E22" s="4"/>
      <c r="F22" s="4"/>
      <c r="G22" s="4"/>
      <c r="H22" s="4"/>
      <c r="I22" s="4"/>
      <c r="J22" s="4"/>
      <c r="K22" s="4"/>
      <c r="L22" s="4">
        <f t="shared" ref="L22:R24" si="4">(L$7-1)*8</f>
        <v>160</v>
      </c>
      <c r="M22" s="4">
        <f t="shared" si="4"/>
        <v>168</v>
      </c>
      <c r="N22" s="4">
        <f t="shared" si="4"/>
        <v>176</v>
      </c>
      <c r="O22" s="4">
        <f t="shared" si="4"/>
        <v>144</v>
      </c>
      <c r="P22" s="4">
        <f t="shared" si="4"/>
        <v>176</v>
      </c>
      <c r="Q22" s="4">
        <f t="shared" si="4"/>
        <v>168</v>
      </c>
      <c r="R22" s="4">
        <f t="shared" si="4"/>
        <v>136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266"/>
      <c r="AR22" s="266"/>
      <c r="AS22" s="266"/>
    </row>
    <row r="23" spans="1:45" x14ac:dyDescent="0.25">
      <c r="A23" s="4" t="s">
        <v>276</v>
      </c>
      <c r="B23" s="4" t="s">
        <v>97</v>
      </c>
      <c r="C23" s="4" t="s">
        <v>268</v>
      </c>
      <c r="D23" s="6">
        <v>85.71</v>
      </c>
      <c r="E23" s="4"/>
      <c r="F23" s="4"/>
      <c r="G23" s="4"/>
      <c r="H23" s="4"/>
      <c r="I23" s="4"/>
      <c r="J23" s="4"/>
      <c r="K23" s="4"/>
      <c r="L23" s="4">
        <f t="shared" si="4"/>
        <v>160</v>
      </c>
      <c r="M23" s="4">
        <f t="shared" si="4"/>
        <v>168</v>
      </c>
      <c r="N23" s="4">
        <f t="shared" si="4"/>
        <v>176</v>
      </c>
      <c r="O23" s="4">
        <f t="shared" si="4"/>
        <v>144</v>
      </c>
      <c r="P23" s="4">
        <f t="shared" si="4"/>
        <v>176</v>
      </c>
      <c r="Q23" s="4">
        <f t="shared" si="4"/>
        <v>168</v>
      </c>
      <c r="R23" s="4">
        <f t="shared" si="4"/>
        <v>136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266"/>
      <c r="AR23" s="266"/>
      <c r="AS23" s="266"/>
    </row>
    <row r="24" spans="1:45" x14ac:dyDescent="0.25">
      <c r="A24" s="4" t="s">
        <v>277</v>
      </c>
      <c r="B24" s="4" t="s">
        <v>97</v>
      </c>
      <c r="C24" s="4" t="s">
        <v>268</v>
      </c>
      <c r="D24" s="6">
        <v>85.71</v>
      </c>
      <c r="E24" s="4"/>
      <c r="F24" s="4"/>
      <c r="G24" s="4"/>
      <c r="H24" s="4"/>
      <c r="I24" s="4"/>
      <c r="J24" s="4"/>
      <c r="K24" s="4"/>
      <c r="L24" s="4">
        <f t="shared" si="4"/>
        <v>160</v>
      </c>
      <c r="M24" s="4">
        <f t="shared" si="4"/>
        <v>168</v>
      </c>
      <c r="N24" s="4">
        <f t="shared" si="4"/>
        <v>176</v>
      </c>
      <c r="O24" s="4">
        <f t="shared" si="4"/>
        <v>144</v>
      </c>
      <c r="P24" s="4">
        <f t="shared" si="4"/>
        <v>176</v>
      </c>
      <c r="Q24" s="4">
        <f t="shared" si="4"/>
        <v>168</v>
      </c>
      <c r="R24" s="4">
        <f t="shared" si="4"/>
        <v>136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66"/>
      <c r="AR24" s="266"/>
      <c r="AS24" s="266"/>
    </row>
    <row r="25" spans="1:45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266"/>
      <c r="AR25" s="266"/>
      <c r="AS25" s="266"/>
    </row>
    <row r="26" spans="1:45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266"/>
      <c r="AR26" s="266"/>
      <c r="AS26" s="266"/>
    </row>
    <row r="27" spans="1:45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266"/>
      <c r="AR27" s="266"/>
      <c r="AS27" s="266"/>
    </row>
    <row r="28" spans="1:45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266"/>
      <c r="AR28" s="266"/>
      <c r="AS28" s="266"/>
    </row>
    <row r="29" spans="1:45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266"/>
      <c r="AR29" s="266"/>
      <c r="AS29" s="266"/>
    </row>
    <row r="30" spans="1:45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266"/>
      <c r="AR30" s="266"/>
      <c r="AS30" s="266"/>
    </row>
    <row r="31" spans="1:45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266"/>
      <c r="AR31" s="266"/>
      <c r="AS31" s="266"/>
    </row>
    <row r="32" spans="1:45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266"/>
      <c r="AR32" s="266"/>
      <c r="AS32" s="266"/>
    </row>
    <row r="33" spans="1:45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266"/>
      <c r="AR33" s="266"/>
      <c r="AS33" s="266"/>
    </row>
    <row r="34" spans="1:45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266"/>
      <c r="AR34" s="266"/>
      <c r="AS34" s="266"/>
    </row>
    <row r="35" spans="1:45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266"/>
      <c r="AR35" s="266"/>
      <c r="AS35" s="266"/>
    </row>
    <row r="36" spans="1:45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266"/>
      <c r="AR36" s="266"/>
      <c r="AS36" s="266"/>
    </row>
    <row r="37" spans="1:45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266"/>
      <c r="AR37" s="266"/>
      <c r="AS37" s="266"/>
    </row>
    <row r="38" spans="1:45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266"/>
      <c r="AR38" s="266"/>
      <c r="AS38" s="266"/>
    </row>
    <row r="39" spans="1:45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66"/>
      <c r="AR39" s="266"/>
      <c r="AS39" s="266"/>
    </row>
    <row r="40" spans="1:45" x14ac:dyDescent="0.25">
      <c r="E40" s="28">
        <f t="shared" ref="E40:AS40" si="5">SUM(E10:E39)</f>
        <v>108.045</v>
      </c>
      <c r="F40" s="28">
        <f t="shared" si="5"/>
        <v>32</v>
      </c>
      <c r="G40" s="28">
        <f t="shared" si="5"/>
        <v>480</v>
      </c>
      <c r="H40" s="28">
        <f t="shared" si="5"/>
        <v>1120</v>
      </c>
      <c r="I40" s="28">
        <f t="shared" si="5"/>
        <v>1120</v>
      </c>
      <c r="J40" s="28">
        <f t="shared" si="5"/>
        <v>1120</v>
      </c>
      <c r="K40" s="28">
        <f t="shared" si="5"/>
        <v>912</v>
      </c>
      <c r="L40" s="28">
        <f t="shared" si="5"/>
        <v>1120</v>
      </c>
      <c r="M40" s="28">
        <f t="shared" si="5"/>
        <v>1176</v>
      </c>
      <c r="N40" s="28">
        <f t="shared" si="5"/>
        <v>1232</v>
      </c>
      <c r="O40" s="28">
        <f t="shared" si="5"/>
        <v>1008</v>
      </c>
      <c r="P40" s="28">
        <f t="shared" si="5"/>
        <v>1232</v>
      </c>
      <c r="Q40" s="28">
        <f t="shared" si="5"/>
        <v>1176</v>
      </c>
      <c r="R40" s="28">
        <f t="shared" si="5"/>
        <v>952</v>
      </c>
      <c r="S40" s="28">
        <f t="shared" si="5"/>
        <v>960</v>
      </c>
      <c r="T40" s="28">
        <f t="shared" si="5"/>
        <v>912</v>
      </c>
      <c r="U40" s="28">
        <f t="shared" si="5"/>
        <v>912</v>
      </c>
      <c r="V40" s="28">
        <f t="shared" si="5"/>
        <v>960</v>
      </c>
      <c r="W40" s="28">
        <f t="shared" si="5"/>
        <v>912</v>
      </c>
      <c r="X40" s="28">
        <f t="shared" si="5"/>
        <v>960</v>
      </c>
      <c r="Y40" s="28">
        <f t="shared" si="5"/>
        <v>1008</v>
      </c>
      <c r="Z40" s="28">
        <f t="shared" si="5"/>
        <v>1056</v>
      </c>
      <c r="AA40" s="28">
        <f t="shared" si="5"/>
        <v>864</v>
      </c>
      <c r="AB40" s="28">
        <f t="shared" si="5"/>
        <v>1056</v>
      </c>
      <c r="AC40" s="28">
        <f t="shared" si="5"/>
        <v>1008</v>
      </c>
      <c r="AD40" s="28">
        <f t="shared" si="5"/>
        <v>816</v>
      </c>
      <c r="AE40" s="28">
        <f t="shared" si="5"/>
        <v>960</v>
      </c>
      <c r="AF40" s="28">
        <f t="shared" si="5"/>
        <v>912</v>
      </c>
      <c r="AG40" s="28">
        <f t="shared" si="5"/>
        <v>912</v>
      </c>
      <c r="AH40" s="28">
        <f t="shared" si="5"/>
        <v>960</v>
      </c>
      <c r="AI40" s="28">
        <f t="shared" si="5"/>
        <v>912</v>
      </c>
      <c r="AJ40" s="28">
        <f t="shared" si="5"/>
        <v>960</v>
      </c>
      <c r="AK40" s="28">
        <f t="shared" si="5"/>
        <v>1008</v>
      </c>
      <c r="AL40" s="28">
        <f t="shared" si="5"/>
        <v>1056</v>
      </c>
      <c r="AM40" s="28">
        <f t="shared" si="5"/>
        <v>864</v>
      </c>
      <c r="AN40" s="28">
        <f t="shared" si="5"/>
        <v>1056</v>
      </c>
      <c r="AO40" s="28">
        <f t="shared" si="5"/>
        <v>1008</v>
      </c>
      <c r="AP40" s="28">
        <f t="shared" si="5"/>
        <v>816</v>
      </c>
      <c r="AQ40" s="28">
        <f t="shared" si="5"/>
        <v>0</v>
      </c>
      <c r="AR40" s="28">
        <f t="shared" si="5"/>
        <v>0</v>
      </c>
      <c r="AS40" s="28">
        <f t="shared" si="5"/>
        <v>0</v>
      </c>
    </row>
    <row r="42" spans="1:45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</row>
    <row r="43" spans="1:45" x14ac:dyDescent="0.25">
      <c r="A43" s="9"/>
      <c r="B43" s="9"/>
      <c r="C43" s="9"/>
      <c r="D43" s="9"/>
      <c r="E43" s="623">
        <v>2025</v>
      </c>
      <c r="F43" s="623"/>
      <c r="G43" s="623"/>
      <c r="H43" s="623"/>
      <c r="I43" s="623"/>
      <c r="J43" s="623">
        <v>2026</v>
      </c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>
        <v>2026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>
        <v>2027</v>
      </c>
      <c r="AI43" s="623"/>
      <c r="AJ43" s="623"/>
      <c r="AK43" s="623"/>
      <c r="AL43" s="623"/>
      <c r="AM43" s="623"/>
      <c r="AN43" s="623"/>
      <c r="AO43" s="623"/>
      <c r="AP43" s="623"/>
      <c r="AQ43" s="623"/>
      <c r="AR43" s="623"/>
      <c r="AS43" s="623"/>
    </row>
    <row r="44" spans="1:45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8</v>
      </c>
      <c r="F44" s="11">
        <v>9</v>
      </c>
      <c r="G44" s="11">
        <v>10</v>
      </c>
      <c r="H44" s="11">
        <v>11</v>
      </c>
      <c r="I44" s="11">
        <v>12</v>
      </c>
      <c r="J44" s="11">
        <v>1</v>
      </c>
      <c r="K44" s="11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62">
        <v>8</v>
      </c>
      <c r="R44" s="62">
        <v>9</v>
      </c>
      <c r="S44" s="14">
        <v>10</v>
      </c>
      <c r="T44" s="14">
        <v>11</v>
      </c>
      <c r="U44" s="14">
        <v>12</v>
      </c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A44" s="14">
        <v>6</v>
      </c>
      <c r="AB44" s="14">
        <v>7</v>
      </c>
      <c r="AC44" s="14">
        <v>8</v>
      </c>
      <c r="AD44" s="14">
        <v>9</v>
      </c>
      <c r="AE44" s="14">
        <v>10</v>
      </c>
      <c r="AF44" s="14">
        <v>11</v>
      </c>
      <c r="AG44" s="14">
        <v>12</v>
      </c>
      <c r="AH44" s="14">
        <v>1</v>
      </c>
      <c r="AI44" s="14">
        <v>2</v>
      </c>
      <c r="AJ44" s="14">
        <v>3</v>
      </c>
      <c r="AK44" s="14">
        <v>4</v>
      </c>
      <c r="AL44" s="14">
        <v>5</v>
      </c>
      <c r="AM44" s="14">
        <v>6</v>
      </c>
      <c r="AN44" s="14">
        <v>7</v>
      </c>
      <c r="AO44" s="14">
        <v>8</v>
      </c>
      <c r="AP44" s="14">
        <v>9</v>
      </c>
      <c r="AQ44" s="265">
        <v>10</v>
      </c>
      <c r="AR44" s="265">
        <v>11</v>
      </c>
      <c r="AS44" s="265">
        <v>12</v>
      </c>
    </row>
    <row r="45" spans="1:45" x14ac:dyDescent="0.25">
      <c r="A45" s="4" t="str">
        <f>A10</f>
        <v>Sourcing</v>
      </c>
      <c r="B45" s="4" t="str">
        <f t="shared" ref="B45:D46" si="6">B10</f>
        <v>TechSur</v>
      </c>
      <c r="C45" s="4" t="str">
        <f t="shared" si="6"/>
        <v xml:space="preserve">Artificial Intelligence (AI) Engineer </v>
      </c>
      <c r="D45" s="6">
        <f>D10</f>
        <v>120.05</v>
      </c>
      <c r="E45" s="4"/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/>
      <c r="R45" s="60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266"/>
      <c r="AR45" s="266"/>
      <c r="AS45" s="266"/>
    </row>
    <row r="46" spans="1:45" x14ac:dyDescent="0.25">
      <c r="A46" s="4" t="s">
        <v>259</v>
      </c>
      <c r="B46" s="4" t="str">
        <f t="shared" si="6"/>
        <v>TechSur</v>
      </c>
      <c r="C46" s="4" t="str">
        <f t="shared" si="6"/>
        <v xml:space="preserve">Artificial Intelligence (AI) Engineer </v>
      </c>
      <c r="D46" s="6">
        <f t="shared" si="6"/>
        <v>122.45</v>
      </c>
      <c r="E46" s="4"/>
      <c r="F46" s="4">
        <v>24</v>
      </c>
      <c r="G46" s="4">
        <v>96</v>
      </c>
      <c r="H46" s="4">
        <v>80</v>
      </c>
      <c r="I46" s="4">
        <v>157</v>
      </c>
      <c r="J46" s="4">
        <v>132</v>
      </c>
      <c r="K46" s="4">
        <v>152</v>
      </c>
      <c r="L46" s="4">
        <v>176</v>
      </c>
      <c r="M46" s="4">
        <v>172</v>
      </c>
      <c r="N46" s="4">
        <v>108</v>
      </c>
      <c r="O46" s="4">
        <v>168</v>
      </c>
      <c r="P46" s="4">
        <v>176</v>
      </c>
      <c r="Q46" s="60"/>
      <c r="R46" s="60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266"/>
      <c r="AR46" s="266"/>
      <c r="AS46" s="266"/>
    </row>
    <row r="47" spans="1:45" x14ac:dyDescent="0.25">
      <c r="A47" s="4" t="str">
        <f t="shared" ref="A47:D53" si="7">A12</f>
        <v>Murali Konathala</v>
      </c>
      <c r="B47" s="4" t="str">
        <f t="shared" si="7"/>
        <v>TechSur</v>
      </c>
      <c r="C47" s="4" t="str">
        <f t="shared" si="7"/>
        <v>Software Engineer</v>
      </c>
      <c r="D47" s="6">
        <f t="shared" si="7"/>
        <v>141.13999999999999</v>
      </c>
      <c r="E47" s="4"/>
      <c r="F47" s="4">
        <v>32</v>
      </c>
      <c r="G47" s="412">
        <v>96</v>
      </c>
      <c r="H47" s="4">
        <v>80</v>
      </c>
      <c r="I47" s="4">
        <v>152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/>
      <c r="R47" s="60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266"/>
      <c r="AR47" s="266"/>
      <c r="AS47" s="266"/>
    </row>
    <row r="48" spans="1:45" x14ac:dyDescent="0.25">
      <c r="A48" s="4" t="str">
        <f t="shared" si="7"/>
        <v>Nathan Moore</v>
      </c>
      <c r="B48" s="4" t="str">
        <f t="shared" si="7"/>
        <v>TechSur</v>
      </c>
      <c r="C48" s="4" t="str">
        <f t="shared" si="7"/>
        <v>Software Developer</v>
      </c>
      <c r="D48" s="6">
        <f t="shared" si="7"/>
        <v>105.06</v>
      </c>
      <c r="E48" s="4"/>
      <c r="F48" s="4">
        <v>32</v>
      </c>
      <c r="G48" s="412">
        <v>96</v>
      </c>
      <c r="H48" s="4">
        <v>80</v>
      </c>
      <c r="I48" s="4">
        <v>80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/>
      <c r="R48" s="60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266"/>
      <c r="AR48" s="266"/>
      <c r="AS48" s="266"/>
    </row>
    <row r="49" spans="1:45" x14ac:dyDescent="0.25">
      <c r="A49" s="4" t="str">
        <f t="shared" si="7"/>
        <v>Kenneth Megill (Transitioned TechSur Employee)</v>
      </c>
      <c r="B49" s="4" t="str">
        <f t="shared" si="7"/>
        <v>TechSur</v>
      </c>
      <c r="C49" s="4" t="str">
        <f t="shared" si="7"/>
        <v>Business Analyst - Senior</v>
      </c>
      <c r="D49" s="6">
        <f t="shared" si="7"/>
        <v>122.45</v>
      </c>
      <c r="E49" s="4"/>
      <c r="F49" s="4">
        <v>32</v>
      </c>
      <c r="G49" s="412">
        <v>96</v>
      </c>
      <c r="H49" s="4">
        <v>72</v>
      </c>
      <c r="I49" s="4">
        <v>173</v>
      </c>
      <c r="J49" s="4">
        <v>143</v>
      </c>
      <c r="K49" s="4">
        <v>152</v>
      </c>
      <c r="L49" s="4">
        <v>176</v>
      </c>
      <c r="M49" s="4">
        <v>168</v>
      </c>
      <c r="N49" s="4">
        <v>160</v>
      </c>
      <c r="O49" s="4">
        <v>168</v>
      </c>
      <c r="P49" s="4">
        <v>176</v>
      </c>
      <c r="Q49" s="60"/>
      <c r="R49" s="60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266"/>
      <c r="AR49" s="266"/>
      <c r="AS49" s="266"/>
    </row>
    <row r="50" spans="1:45" x14ac:dyDescent="0.25">
      <c r="A50" s="4" t="str">
        <f t="shared" si="7"/>
        <v>Nick Sundar</v>
      </c>
      <c r="B50" s="4" t="str">
        <f t="shared" si="7"/>
        <v>TechSur</v>
      </c>
      <c r="C50" s="4" t="str">
        <f t="shared" si="7"/>
        <v>Enterprise Architect</v>
      </c>
      <c r="D50" s="6">
        <f t="shared" si="7"/>
        <v>113.21</v>
      </c>
      <c r="E50" s="4"/>
      <c r="F50" s="60">
        <v>0</v>
      </c>
      <c r="G50" s="478">
        <v>0</v>
      </c>
      <c r="H50" s="478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/>
      <c r="R50" s="60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266"/>
      <c r="AR50" s="266"/>
      <c r="AS50" s="266"/>
    </row>
    <row r="51" spans="1:45" x14ac:dyDescent="0.25">
      <c r="A51" s="4" t="str">
        <f t="shared" si="7"/>
        <v>Jason De Kock (Start 10/7)</v>
      </c>
      <c r="B51" s="4" t="str">
        <f t="shared" si="7"/>
        <v>TechSur</v>
      </c>
      <c r="C51" s="4" t="str">
        <f t="shared" si="7"/>
        <v>Systems Integration Engineer</v>
      </c>
      <c r="D51" s="6">
        <f t="shared" si="7"/>
        <v>154.94</v>
      </c>
      <c r="E51" s="4"/>
      <c r="F51" s="4">
        <v>32</v>
      </c>
      <c r="G51" s="412">
        <v>96</v>
      </c>
      <c r="H51" s="4">
        <v>80</v>
      </c>
      <c r="I51" s="4">
        <v>176</v>
      </c>
      <c r="J51" s="4">
        <v>160</v>
      </c>
      <c r="K51" s="4">
        <v>152</v>
      </c>
      <c r="L51" s="4">
        <v>176</v>
      </c>
      <c r="M51" s="4">
        <v>176</v>
      </c>
      <c r="N51" s="4">
        <v>136</v>
      </c>
      <c r="O51" s="4">
        <v>128</v>
      </c>
      <c r="P51" s="4">
        <v>176</v>
      </c>
      <c r="Q51" s="60"/>
      <c r="R51" s="60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66"/>
      <c r="AR51" s="266"/>
      <c r="AS51" s="266"/>
    </row>
    <row r="52" spans="1:45" x14ac:dyDescent="0.25">
      <c r="A52" s="4" t="str">
        <f t="shared" si="7"/>
        <v>Muthukrishna (Muthu) Krishnakumar</v>
      </c>
      <c r="B52" s="4" t="str">
        <f t="shared" si="7"/>
        <v>TechSur</v>
      </c>
      <c r="C52" s="4" t="str">
        <f t="shared" si="7"/>
        <v>Information Assurance Engineer</v>
      </c>
      <c r="D52" s="6">
        <f t="shared" si="7"/>
        <v>84.03</v>
      </c>
      <c r="E52" s="4"/>
      <c r="F52" s="60">
        <v>0</v>
      </c>
      <c r="G52" s="478">
        <v>0</v>
      </c>
      <c r="H52" s="478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60"/>
      <c r="R52" s="60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266"/>
      <c r="AR52" s="266"/>
      <c r="AS52" s="266"/>
    </row>
    <row r="53" spans="1:45" x14ac:dyDescent="0.25">
      <c r="A53" s="4" t="str">
        <f>A18</f>
        <v>Neel Bhagwat</v>
      </c>
      <c r="B53" s="4" t="str">
        <f t="shared" si="7"/>
        <v>TechSur</v>
      </c>
      <c r="C53" s="4" t="str">
        <f t="shared" si="7"/>
        <v>Information Assurance Engineer</v>
      </c>
      <c r="D53" s="4">
        <f t="shared" si="7"/>
        <v>84.03</v>
      </c>
      <c r="E53" s="4"/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/>
      <c r="R53" s="60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266"/>
      <c r="AR53" s="266"/>
      <c r="AS53" s="266"/>
    </row>
    <row r="54" spans="1:45" x14ac:dyDescent="0.25">
      <c r="A54" s="4" t="str">
        <f t="shared" ref="A54:D56" si="8">A19</f>
        <v>Michael Brown</v>
      </c>
      <c r="B54" s="4" t="str">
        <f t="shared" si="8"/>
        <v>TechSur</v>
      </c>
      <c r="C54" s="4" t="str">
        <f t="shared" si="8"/>
        <v xml:space="preserve">Artificial Intelligence (AI) Engineer </v>
      </c>
      <c r="D54" s="4">
        <f t="shared" si="8"/>
        <v>120.05</v>
      </c>
      <c r="E54" s="4"/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/>
      <c r="R54" s="60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266"/>
      <c r="AR54" s="266"/>
      <c r="AS54" s="266"/>
    </row>
    <row r="55" spans="1:45" x14ac:dyDescent="0.25">
      <c r="A55" s="4" t="str">
        <f t="shared" si="8"/>
        <v>Shailendra Gohil</v>
      </c>
      <c r="B55" s="4" t="str">
        <f t="shared" si="8"/>
        <v>TechSur</v>
      </c>
      <c r="C55" s="4" t="str">
        <f t="shared" si="8"/>
        <v>Solutions Architect - Level III</v>
      </c>
      <c r="D55" s="4">
        <f t="shared" si="8"/>
        <v>148.91999999999999</v>
      </c>
      <c r="E55" s="4"/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/>
      <c r="R55" s="60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266"/>
      <c r="AR55" s="266"/>
      <c r="AS55" s="266"/>
    </row>
    <row r="56" spans="1:45" x14ac:dyDescent="0.25">
      <c r="A56" s="4" t="str">
        <f t="shared" si="8"/>
        <v>Angadveer Singh</v>
      </c>
      <c r="B56" s="4" t="str">
        <f t="shared" si="8"/>
        <v>TechSur</v>
      </c>
      <c r="C56" s="4" t="str">
        <f t="shared" si="8"/>
        <v>Task Manager</v>
      </c>
      <c r="D56" s="4">
        <f t="shared" si="8"/>
        <v>97.92</v>
      </c>
      <c r="E56" s="4"/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/>
      <c r="R56" s="60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266"/>
      <c r="AR56" s="266"/>
      <c r="AS56" s="266"/>
    </row>
    <row r="57" spans="1:45" x14ac:dyDescent="0.25">
      <c r="A57" s="4" t="s">
        <v>275</v>
      </c>
      <c r="B57" s="4"/>
      <c r="C57" s="4" t="s">
        <v>171</v>
      </c>
      <c r="D57" s="6">
        <v>113.21</v>
      </c>
      <c r="E57" s="4"/>
      <c r="F57" s="4">
        <v>32</v>
      </c>
      <c r="G57" s="4">
        <v>96</v>
      </c>
      <c r="H57" s="4">
        <v>80</v>
      </c>
      <c r="I57" s="4">
        <v>176</v>
      </c>
      <c r="J57" s="4">
        <v>160</v>
      </c>
      <c r="K57" s="4">
        <v>152</v>
      </c>
      <c r="L57" s="4">
        <v>176</v>
      </c>
      <c r="M57" s="4">
        <v>176</v>
      </c>
      <c r="N57" s="4">
        <v>160</v>
      </c>
      <c r="O57" s="4">
        <v>168</v>
      </c>
      <c r="P57" s="4">
        <v>176</v>
      </c>
      <c r="Q57" s="60"/>
      <c r="R57" s="60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266"/>
      <c r="AR57" s="266"/>
      <c r="AS57" s="266"/>
    </row>
    <row r="58" spans="1:45" x14ac:dyDescent="0.25">
      <c r="A58" s="4" t="str">
        <f t="shared" ref="A58:D59" si="9">A23</f>
        <v>Dhruvi Rathod</v>
      </c>
      <c r="B58" s="4" t="str">
        <f t="shared" si="9"/>
        <v>TechSur</v>
      </c>
      <c r="C58" s="4" t="str">
        <f t="shared" si="9"/>
        <v>Information Assurance Engineer</v>
      </c>
      <c r="D58" s="6">
        <f t="shared" si="9"/>
        <v>85.71</v>
      </c>
      <c r="E58" s="4"/>
      <c r="F58" s="4">
        <v>16</v>
      </c>
      <c r="G58" s="4">
        <v>48</v>
      </c>
      <c r="H58" s="4">
        <v>0</v>
      </c>
      <c r="I58" s="4">
        <v>68</v>
      </c>
      <c r="J58" s="4">
        <v>136</v>
      </c>
      <c r="K58" s="4">
        <v>152</v>
      </c>
      <c r="L58" s="4">
        <v>176</v>
      </c>
      <c r="M58" s="4">
        <v>176</v>
      </c>
      <c r="N58" s="4">
        <v>144</v>
      </c>
      <c r="O58" s="4">
        <v>168</v>
      </c>
      <c r="P58" s="4">
        <v>172</v>
      </c>
      <c r="Q58" s="60"/>
      <c r="R58" s="60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266"/>
      <c r="AR58" s="266"/>
      <c r="AS58" s="266"/>
    </row>
    <row r="59" spans="1:45" x14ac:dyDescent="0.25">
      <c r="A59" s="4" t="str">
        <f t="shared" si="9"/>
        <v>Syed Abbas</v>
      </c>
      <c r="B59" s="4" t="str">
        <f t="shared" si="9"/>
        <v>TechSur</v>
      </c>
      <c r="C59" s="4" t="str">
        <f t="shared" si="9"/>
        <v>Information Assurance Engineer</v>
      </c>
      <c r="D59" s="6">
        <f t="shared" si="9"/>
        <v>85.71</v>
      </c>
      <c r="E59" s="4"/>
      <c r="F59" s="4"/>
      <c r="G59" s="4">
        <v>48</v>
      </c>
      <c r="H59" s="4">
        <v>40</v>
      </c>
      <c r="I59" s="4">
        <v>88</v>
      </c>
      <c r="J59" s="4">
        <v>69</v>
      </c>
      <c r="K59" s="4">
        <v>152</v>
      </c>
      <c r="L59" s="4">
        <v>176</v>
      </c>
      <c r="M59" s="4">
        <v>176</v>
      </c>
      <c r="N59" s="4">
        <v>160</v>
      </c>
      <c r="O59" s="4">
        <v>168</v>
      </c>
      <c r="P59" s="4">
        <v>176</v>
      </c>
      <c r="Q59" s="60"/>
      <c r="R59" s="60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266"/>
      <c r="AR59" s="266"/>
      <c r="AS59" s="266"/>
    </row>
    <row r="60" spans="1:45" x14ac:dyDescent="0.25">
      <c r="A60" s="4"/>
      <c r="B60" s="4"/>
      <c r="C60" s="4"/>
      <c r="D60" s="6"/>
      <c r="E60" s="4"/>
      <c r="F60" s="4"/>
      <c r="G60" s="60"/>
      <c r="H60" s="478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266"/>
      <c r="AR60" s="266"/>
      <c r="AS60" s="266"/>
    </row>
    <row r="61" spans="1:45" x14ac:dyDescent="0.25">
      <c r="A61" s="4"/>
      <c r="B61" s="4"/>
      <c r="C61" s="4"/>
      <c r="D61" s="6"/>
      <c r="E61" s="4"/>
      <c r="F61" s="4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266"/>
      <c r="AR61" s="266"/>
      <c r="AS61" s="266"/>
    </row>
    <row r="62" spans="1:45" x14ac:dyDescent="0.25">
      <c r="A62" s="4"/>
      <c r="B62" s="4"/>
      <c r="C62" s="4"/>
      <c r="D62" s="6"/>
      <c r="E62" s="4"/>
      <c r="F62" s="4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266"/>
      <c r="AR62" s="266"/>
      <c r="AS62" s="266"/>
    </row>
    <row r="63" spans="1:45" x14ac:dyDescent="0.25">
      <c r="A63" s="4"/>
      <c r="B63" s="4"/>
      <c r="C63" s="4"/>
      <c r="D63" s="6"/>
      <c r="E63" s="4"/>
      <c r="F63" s="4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266"/>
      <c r="AR63" s="266"/>
      <c r="AS63" s="266"/>
    </row>
    <row r="64" spans="1:45" x14ac:dyDescent="0.25">
      <c r="A64" s="4"/>
      <c r="B64" s="4"/>
      <c r="C64" s="4"/>
      <c r="D64" s="6"/>
      <c r="E64" s="4"/>
      <c r="F64" s="4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266"/>
      <c r="AR64" s="266"/>
      <c r="AS64" s="266"/>
    </row>
    <row r="65" spans="1:45" x14ac:dyDescent="0.25">
      <c r="A65" s="4"/>
      <c r="B65" s="4"/>
      <c r="C65" s="4"/>
      <c r="D65" s="6"/>
      <c r="E65" s="4"/>
      <c r="F65" s="4"/>
      <c r="G65" s="60"/>
      <c r="H65" s="47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266"/>
      <c r="AR65" s="266"/>
      <c r="AS65" s="266"/>
    </row>
    <row r="66" spans="1:45" x14ac:dyDescent="0.25">
      <c r="A66" s="4"/>
      <c r="B66" s="4"/>
      <c r="C66" s="4"/>
      <c r="D66" s="6"/>
      <c r="E66" s="4"/>
      <c r="F66" s="4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266"/>
      <c r="AR66" s="266"/>
      <c r="AS66" s="266"/>
    </row>
    <row r="67" spans="1:45" x14ac:dyDescent="0.25">
      <c r="A67" s="4"/>
      <c r="B67" s="4"/>
      <c r="C67" s="4"/>
      <c r="D67" s="6"/>
      <c r="E67" s="4"/>
      <c r="F67" s="4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266"/>
      <c r="AR67" s="266"/>
      <c r="AS67" s="266"/>
    </row>
    <row r="68" spans="1:45" x14ac:dyDescent="0.25">
      <c r="A68" s="4"/>
      <c r="B68" s="4"/>
      <c r="C68" s="4"/>
      <c r="D68" s="6"/>
      <c r="E68" s="4"/>
      <c r="F68" s="4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266"/>
      <c r="AR68" s="266"/>
      <c r="AS68" s="266"/>
    </row>
    <row r="69" spans="1:45" x14ac:dyDescent="0.25">
      <c r="A69" s="4"/>
      <c r="B69" s="4"/>
      <c r="C69" s="4"/>
      <c r="D69" s="6"/>
      <c r="E69" s="4"/>
      <c r="F69" s="4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266"/>
      <c r="AR69" s="266"/>
      <c r="AS69" s="266"/>
    </row>
    <row r="70" spans="1:45" x14ac:dyDescent="0.25">
      <c r="A70" s="4"/>
      <c r="B70" s="4"/>
      <c r="C70" s="4"/>
      <c r="D70" s="6"/>
      <c r="E70" s="4"/>
      <c r="F70" s="4"/>
      <c r="G70" s="60"/>
      <c r="H70" s="478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266"/>
      <c r="AR70" s="266"/>
      <c r="AS70" s="266"/>
    </row>
    <row r="71" spans="1:45" x14ac:dyDescent="0.25">
      <c r="A71" s="4"/>
      <c r="B71" s="4"/>
      <c r="C71" s="4"/>
      <c r="D71" s="6"/>
      <c r="E71" s="4"/>
      <c r="F71" s="4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266"/>
      <c r="AR71" s="266"/>
      <c r="AS71" s="266"/>
    </row>
    <row r="72" spans="1:45" x14ac:dyDescent="0.25">
      <c r="A72" s="4"/>
      <c r="B72" s="4"/>
      <c r="C72" s="4"/>
      <c r="D72" s="6"/>
      <c r="E72" s="4"/>
      <c r="F72" s="4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266"/>
      <c r="AR72" s="266"/>
      <c r="AS72" s="266"/>
    </row>
    <row r="73" spans="1:45" x14ac:dyDescent="0.25">
      <c r="A73" s="4"/>
      <c r="B73" s="4"/>
      <c r="C73" s="4"/>
      <c r="D73" s="6"/>
      <c r="E73" s="4"/>
      <c r="F73" s="4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266"/>
      <c r="AR73" s="266"/>
      <c r="AS73" s="266"/>
    </row>
    <row r="74" spans="1:45" x14ac:dyDescent="0.25">
      <c r="A74" s="4"/>
      <c r="B74" s="4"/>
      <c r="C74" s="4"/>
      <c r="D74" s="6"/>
      <c r="E74" s="4"/>
      <c r="F74" s="4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266"/>
      <c r="AR74" s="266"/>
      <c r="AS74" s="266"/>
    </row>
    <row r="75" spans="1:45" x14ac:dyDescent="0.25">
      <c r="E75" s="28">
        <f t="shared" ref="E75:AS75" si="10">SUM(E45:E74)</f>
        <v>0</v>
      </c>
      <c r="F75" s="28">
        <f t="shared" si="10"/>
        <v>200</v>
      </c>
      <c r="G75" s="28">
        <f t="shared" si="10"/>
        <v>672</v>
      </c>
      <c r="H75" s="28">
        <f t="shared" si="10"/>
        <v>512</v>
      </c>
      <c r="I75" s="28">
        <f t="shared" si="10"/>
        <v>1070</v>
      </c>
      <c r="J75" s="28">
        <f t="shared" si="10"/>
        <v>800</v>
      </c>
      <c r="K75" s="28">
        <f t="shared" si="10"/>
        <v>912</v>
      </c>
      <c r="L75" s="28">
        <f t="shared" si="10"/>
        <v>1056</v>
      </c>
      <c r="M75" s="28">
        <f t="shared" si="10"/>
        <v>1044</v>
      </c>
      <c r="N75" s="28">
        <f t="shared" si="10"/>
        <v>868</v>
      </c>
      <c r="O75" s="28">
        <f t="shared" si="10"/>
        <v>968</v>
      </c>
      <c r="P75" s="28">
        <f t="shared" si="10"/>
        <v>1052</v>
      </c>
      <c r="Q75" s="28">
        <f t="shared" si="10"/>
        <v>0</v>
      </c>
      <c r="R75" s="28">
        <f t="shared" si="10"/>
        <v>0</v>
      </c>
      <c r="S75" s="28">
        <f t="shared" si="10"/>
        <v>0</v>
      </c>
      <c r="T75" s="28">
        <f t="shared" si="10"/>
        <v>0</v>
      </c>
      <c r="U75" s="28">
        <f t="shared" si="10"/>
        <v>0</v>
      </c>
      <c r="V75" s="28">
        <f t="shared" si="10"/>
        <v>0</v>
      </c>
      <c r="W75" s="28">
        <f t="shared" si="10"/>
        <v>0</v>
      </c>
      <c r="X75" s="28">
        <f t="shared" si="10"/>
        <v>0</v>
      </c>
      <c r="Y75" s="28">
        <f t="shared" si="10"/>
        <v>0</v>
      </c>
      <c r="Z75" s="28">
        <f t="shared" si="10"/>
        <v>0</v>
      </c>
      <c r="AA75" s="28">
        <f t="shared" si="10"/>
        <v>0</v>
      </c>
      <c r="AB75" s="28">
        <f t="shared" si="10"/>
        <v>0</v>
      </c>
      <c r="AC75" s="28">
        <f t="shared" si="10"/>
        <v>0</v>
      </c>
      <c r="AD75" s="28">
        <f t="shared" si="10"/>
        <v>0</v>
      </c>
      <c r="AE75" s="28">
        <f t="shared" si="10"/>
        <v>0</v>
      </c>
      <c r="AF75" s="28">
        <f t="shared" si="10"/>
        <v>0</v>
      </c>
      <c r="AG75" s="28">
        <f t="shared" si="10"/>
        <v>0</v>
      </c>
      <c r="AH75" s="28">
        <f t="shared" si="10"/>
        <v>0</v>
      </c>
      <c r="AI75" s="28">
        <f t="shared" si="10"/>
        <v>0</v>
      </c>
      <c r="AJ75" s="28">
        <f t="shared" si="10"/>
        <v>0</v>
      </c>
      <c r="AK75" s="28">
        <f t="shared" si="10"/>
        <v>0</v>
      </c>
      <c r="AL75" s="28">
        <f t="shared" si="10"/>
        <v>0</v>
      </c>
      <c r="AM75" s="28">
        <f t="shared" si="10"/>
        <v>0</v>
      </c>
      <c r="AN75" s="28">
        <f t="shared" si="10"/>
        <v>0</v>
      </c>
      <c r="AO75" s="28">
        <f t="shared" si="10"/>
        <v>0</v>
      </c>
      <c r="AP75" s="28">
        <f t="shared" si="10"/>
        <v>0</v>
      </c>
      <c r="AQ75" s="28">
        <f t="shared" si="10"/>
        <v>0</v>
      </c>
      <c r="AR75" s="28">
        <f t="shared" si="10"/>
        <v>0</v>
      </c>
      <c r="AS75" s="28">
        <f t="shared" si="10"/>
        <v>0</v>
      </c>
    </row>
    <row r="76" spans="1:45" x14ac:dyDescent="0.25">
      <c r="C76" s="25"/>
      <c r="D76" s="25"/>
    </row>
    <row r="77" spans="1:45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x14ac:dyDescent="0.25">
      <c r="A78" s="9"/>
      <c r="B78" s="9"/>
      <c r="C78" s="9"/>
      <c r="D78" s="9"/>
      <c r="E78" s="623">
        <v>2025</v>
      </c>
      <c r="F78" s="623"/>
      <c r="G78" s="623"/>
      <c r="H78" s="623"/>
      <c r="I78" s="623"/>
      <c r="J78" s="623">
        <v>2026</v>
      </c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>
        <v>2026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>
        <v>2027</v>
      </c>
      <c r="AI78" s="623"/>
      <c r="AJ78" s="623"/>
      <c r="AK78" s="623"/>
      <c r="AL78" s="623"/>
      <c r="AM78" s="623"/>
      <c r="AN78" s="623"/>
      <c r="AO78" s="623"/>
      <c r="AP78" s="623"/>
      <c r="AQ78" s="623"/>
      <c r="AR78" s="623"/>
      <c r="AS78" s="623"/>
    </row>
    <row r="79" spans="1:45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11">
        <v>9</v>
      </c>
      <c r="S79" s="14">
        <v>10</v>
      </c>
      <c r="T79" s="14">
        <v>11</v>
      </c>
      <c r="U79" s="14">
        <v>12</v>
      </c>
      <c r="V79" s="14">
        <v>1</v>
      </c>
      <c r="W79" s="14">
        <v>2</v>
      </c>
      <c r="X79" s="14">
        <v>3</v>
      </c>
      <c r="Y79" s="14">
        <v>4</v>
      </c>
      <c r="Z79" s="14">
        <v>5</v>
      </c>
      <c r="AA79" s="14">
        <v>6</v>
      </c>
      <c r="AB79" s="14">
        <v>7</v>
      </c>
      <c r="AC79" s="14">
        <v>8</v>
      </c>
      <c r="AD79" s="14">
        <v>9</v>
      </c>
      <c r="AE79" s="14">
        <v>10</v>
      </c>
      <c r="AF79" s="14">
        <v>11</v>
      </c>
      <c r="AG79" s="14">
        <v>12</v>
      </c>
      <c r="AH79" s="14">
        <v>1</v>
      </c>
      <c r="AI79" s="14">
        <v>2</v>
      </c>
      <c r="AJ79" s="14">
        <v>3</v>
      </c>
      <c r="AK79" s="14">
        <v>4</v>
      </c>
      <c r="AL79" s="14">
        <v>5</v>
      </c>
      <c r="AM79" s="14">
        <v>6</v>
      </c>
      <c r="AN79" s="14">
        <v>7</v>
      </c>
      <c r="AO79" s="14">
        <v>8</v>
      </c>
      <c r="AP79" s="14">
        <v>9</v>
      </c>
      <c r="AQ79" s="265">
        <v>10</v>
      </c>
      <c r="AR79" s="265">
        <v>11</v>
      </c>
      <c r="AS79" s="265">
        <v>12</v>
      </c>
    </row>
    <row r="80" spans="1:45" x14ac:dyDescent="0.25">
      <c r="A80" s="4" t="str">
        <f>A10</f>
        <v>Sourcing</v>
      </c>
      <c r="B80" s="4" t="str">
        <f t="shared" ref="B80:D80" si="11">B10</f>
        <v>TechSur</v>
      </c>
      <c r="C80" s="4" t="str">
        <f t="shared" si="11"/>
        <v xml:space="preserve">Artificial Intelligence (AI) Engineer </v>
      </c>
      <c r="D80" s="4">
        <f t="shared" si="11"/>
        <v>120.05</v>
      </c>
      <c r="E80" s="6">
        <f>E10*$D10</f>
        <v>12970.802250000001</v>
      </c>
      <c r="F80" s="6">
        <f t="shared" ref="F80:AS88" si="12">F10*$D10</f>
        <v>0</v>
      </c>
      <c r="G80" s="6">
        <f t="shared" si="12"/>
        <v>0</v>
      </c>
      <c r="H80" s="6">
        <f t="shared" si="12"/>
        <v>19208</v>
      </c>
      <c r="I80" s="6">
        <f t="shared" si="12"/>
        <v>19208</v>
      </c>
      <c r="J80" s="6">
        <f t="shared" si="12"/>
        <v>19208</v>
      </c>
      <c r="K80" s="6">
        <f t="shared" si="12"/>
        <v>0</v>
      </c>
      <c r="L80" s="6">
        <f t="shared" si="12"/>
        <v>0</v>
      </c>
      <c r="M80" s="6">
        <f t="shared" si="12"/>
        <v>0</v>
      </c>
      <c r="N80" s="6">
        <f t="shared" si="12"/>
        <v>0</v>
      </c>
      <c r="O80" s="6">
        <f t="shared" si="12"/>
        <v>0</v>
      </c>
      <c r="P80" s="23">
        <f t="shared" si="12"/>
        <v>0</v>
      </c>
      <c r="Q80" s="23">
        <f t="shared" si="12"/>
        <v>0</v>
      </c>
      <c r="R80" s="23">
        <f t="shared" si="12"/>
        <v>0</v>
      </c>
      <c r="S80" s="23">
        <f t="shared" si="12"/>
        <v>19208</v>
      </c>
      <c r="T80" s="23">
        <f t="shared" si="12"/>
        <v>18247.599999999999</v>
      </c>
      <c r="U80" s="23">
        <f t="shared" si="12"/>
        <v>18247.599999999999</v>
      </c>
      <c r="V80" s="23">
        <f t="shared" si="12"/>
        <v>19208</v>
      </c>
      <c r="W80" s="23">
        <f t="shared" si="12"/>
        <v>18247.599999999999</v>
      </c>
      <c r="X80" s="23">
        <f t="shared" si="12"/>
        <v>19208</v>
      </c>
      <c r="Y80" s="23">
        <f t="shared" si="12"/>
        <v>20168.399999999998</v>
      </c>
      <c r="Z80" s="23">
        <f t="shared" si="12"/>
        <v>21128.799999999999</v>
      </c>
      <c r="AA80" s="23">
        <f t="shared" si="12"/>
        <v>17287.2</v>
      </c>
      <c r="AB80" s="23">
        <f t="shared" si="12"/>
        <v>21128.799999999999</v>
      </c>
      <c r="AC80" s="23">
        <f t="shared" si="12"/>
        <v>20168.399999999998</v>
      </c>
      <c r="AD80" s="23">
        <f t="shared" si="12"/>
        <v>16326.8</v>
      </c>
      <c r="AE80" s="23">
        <f t="shared" si="12"/>
        <v>19208</v>
      </c>
      <c r="AF80" s="23">
        <f t="shared" si="12"/>
        <v>18247.599999999999</v>
      </c>
      <c r="AG80" s="23">
        <f t="shared" si="12"/>
        <v>18247.599999999999</v>
      </c>
      <c r="AH80" s="23">
        <f t="shared" si="12"/>
        <v>19208</v>
      </c>
      <c r="AI80" s="23">
        <f t="shared" si="12"/>
        <v>18247.599999999999</v>
      </c>
      <c r="AJ80" s="23">
        <f t="shared" si="12"/>
        <v>19208</v>
      </c>
      <c r="AK80" s="23">
        <f t="shared" si="12"/>
        <v>20168.399999999998</v>
      </c>
      <c r="AL80" s="23">
        <f t="shared" si="12"/>
        <v>21128.799999999999</v>
      </c>
      <c r="AM80" s="23">
        <f t="shared" si="12"/>
        <v>17287.2</v>
      </c>
      <c r="AN80" s="23">
        <f t="shared" si="12"/>
        <v>21128.799999999999</v>
      </c>
      <c r="AO80" s="23">
        <f t="shared" si="12"/>
        <v>20168.399999999998</v>
      </c>
      <c r="AP80" s="23">
        <f t="shared" si="12"/>
        <v>16326.8</v>
      </c>
      <c r="AQ80" s="267">
        <f t="shared" si="12"/>
        <v>0</v>
      </c>
      <c r="AR80" s="267">
        <f t="shared" si="12"/>
        <v>0</v>
      </c>
      <c r="AS80" s="267">
        <f t="shared" si="12"/>
        <v>0</v>
      </c>
    </row>
    <row r="81" spans="1:45" x14ac:dyDescent="0.25">
      <c r="A81" s="4" t="str">
        <f t="shared" ref="A81:D94" si="13">A11</f>
        <v>Louie Chen</v>
      </c>
      <c r="B81" s="4" t="str">
        <f t="shared" si="13"/>
        <v>TechSur</v>
      </c>
      <c r="C81" s="4" t="str">
        <f t="shared" si="13"/>
        <v xml:space="preserve">Artificial Intelligence (AI) Engineer </v>
      </c>
      <c r="D81" s="4">
        <f t="shared" si="13"/>
        <v>122.45</v>
      </c>
      <c r="E81" s="6">
        <f t="shared" ref="E81:T94" si="14">E11*$D11</f>
        <v>0</v>
      </c>
      <c r="F81" s="6">
        <f t="shared" si="14"/>
        <v>0</v>
      </c>
      <c r="G81" s="6">
        <f t="shared" si="14"/>
        <v>0</v>
      </c>
      <c r="H81" s="6">
        <f t="shared" si="14"/>
        <v>19592</v>
      </c>
      <c r="I81" s="6">
        <f t="shared" si="14"/>
        <v>19592</v>
      </c>
      <c r="J81" s="6">
        <f t="shared" si="14"/>
        <v>19592</v>
      </c>
      <c r="K81" s="6">
        <f t="shared" si="14"/>
        <v>18612.400000000001</v>
      </c>
      <c r="L81" s="6">
        <f t="shared" si="14"/>
        <v>19592</v>
      </c>
      <c r="M81" s="6">
        <f t="shared" si="14"/>
        <v>20571.600000000002</v>
      </c>
      <c r="N81" s="6">
        <f t="shared" si="14"/>
        <v>21551.200000000001</v>
      </c>
      <c r="O81" s="6">
        <f t="shared" si="14"/>
        <v>17632.8</v>
      </c>
      <c r="P81" s="23">
        <f t="shared" si="14"/>
        <v>21551.200000000001</v>
      </c>
      <c r="Q81" s="23">
        <f t="shared" si="14"/>
        <v>20571.600000000002</v>
      </c>
      <c r="R81" s="23">
        <f t="shared" si="14"/>
        <v>16653.2</v>
      </c>
      <c r="S81" s="23">
        <f t="shared" si="14"/>
        <v>19592</v>
      </c>
      <c r="T81" s="23">
        <f t="shared" si="14"/>
        <v>18612.400000000001</v>
      </c>
      <c r="U81" s="23">
        <f t="shared" si="12"/>
        <v>18612.400000000001</v>
      </c>
      <c r="V81" s="23">
        <f t="shared" si="12"/>
        <v>19592</v>
      </c>
      <c r="W81" s="23">
        <f t="shared" si="12"/>
        <v>18612.400000000001</v>
      </c>
      <c r="X81" s="23">
        <f t="shared" si="12"/>
        <v>19592</v>
      </c>
      <c r="Y81" s="23">
        <f t="shared" si="12"/>
        <v>20571.600000000002</v>
      </c>
      <c r="Z81" s="23">
        <f t="shared" si="12"/>
        <v>21551.200000000001</v>
      </c>
      <c r="AA81" s="23">
        <f t="shared" si="12"/>
        <v>17632.8</v>
      </c>
      <c r="AB81" s="23">
        <f t="shared" si="12"/>
        <v>21551.200000000001</v>
      </c>
      <c r="AC81" s="23">
        <f t="shared" si="12"/>
        <v>20571.600000000002</v>
      </c>
      <c r="AD81" s="23">
        <f t="shared" si="12"/>
        <v>16653.2</v>
      </c>
      <c r="AE81" s="23">
        <f t="shared" si="12"/>
        <v>19592</v>
      </c>
      <c r="AF81" s="23">
        <f t="shared" si="12"/>
        <v>18612.400000000001</v>
      </c>
      <c r="AG81" s="23">
        <f t="shared" si="12"/>
        <v>18612.400000000001</v>
      </c>
      <c r="AH81" s="23">
        <f t="shared" si="12"/>
        <v>19592</v>
      </c>
      <c r="AI81" s="23">
        <f t="shared" si="12"/>
        <v>18612.400000000001</v>
      </c>
      <c r="AJ81" s="23">
        <f t="shared" si="12"/>
        <v>19592</v>
      </c>
      <c r="AK81" s="23">
        <f t="shared" si="12"/>
        <v>20571.600000000002</v>
      </c>
      <c r="AL81" s="23">
        <f t="shared" si="12"/>
        <v>21551.200000000001</v>
      </c>
      <c r="AM81" s="23">
        <f t="shared" si="12"/>
        <v>17632.8</v>
      </c>
      <c r="AN81" s="23">
        <f t="shared" si="12"/>
        <v>21551.200000000001</v>
      </c>
      <c r="AO81" s="23">
        <f t="shared" si="12"/>
        <v>20571.600000000002</v>
      </c>
      <c r="AP81" s="23">
        <f t="shared" si="12"/>
        <v>16653.2</v>
      </c>
      <c r="AQ81" s="267">
        <f t="shared" si="12"/>
        <v>0</v>
      </c>
      <c r="AR81" s="267">
        <f t="shared" si="12"/>
        <v>0</v>
      </c>
      <c r="AS81" s="267">
        <f t="shared" si="12"/>
        <v>0</v>
      </c>
    </row>
    <row r="82" spans="1:45" x14ac:dyDescent="0.25">
      <c r="A82" s="4" t="str">
        <f t="shared" si="13"/>
        <v>Murali Konathala</v>
      </c>
      <c r="B82" s="4" t="str">
        <f t="shared" si="13"/>
        <v>TechSur</v>
      </c>
      <c r="C82" s="4" t="str">
        <f t="shared" si="13"/>
        <v>Software Engineer</v>
      </c>
      <c r="D82" s="4">
        <f t="shared" si="13"/>
        <v>141.13999999999999</v>
      </c>
      <c r="E82" s="6">
        <f t="shared" si="14"/>
        <v>0</v>
      </c>
      <c r="F82" s="6">
        <f t="shared" si="14"/>
        <v>4516.4799999999996</v>
      </c>
      <c r="G82" s="6">
        <f t="shared" si="14"/>
        <v>22582.399999999998</v>
      </c>
      <c r="H82" s="6">
        <f t="shared" si="14"/>
        <v>22582.399999999998</v>
      </c>
      <c r="I82" s="6">
        <f t="shared" si="14"/>
        <v>22582.399999999998</v>
      </c>
      <c r="J82" s="6">
        <f t="shared" si="14"/>
        <v>22582.399999999998</v>
      </c>
      <c r="K82" s="6">
        <f t="shared" si="14"/>
        <v>21453.279999999999</v>
      </c>
      <c r="L82" s="6">
        <f t="shared" si="14"/>
        <v>0</v>
      </c>
      <c r="M82" s="6">
        <f t="shared" si="14"/>
        <v>0</v>
      </c>
      <c r="N82" s="6">
        <f t="shared" si="14"/>
        <v>0</v>
      </c>
      <c r="O82" s="6">
        <f t="shared" si="14"/>
        <v>0</v>
      </c>
      <c r="P82" s="23">
        <f t="shared" si="14"/>
        <v>0</v>
      </c>
      <c r="Q82" s="23">
        <f t="shared" si="14"/>
        <v>0</v>
      </c>
      <c r="R82" s="23">
        <f t="shared" si="14"/>
        <v>0</v>
      </c>
      <c r="S82" s="23">
        <f t="shared" si="14"/>
        <v>22582.399999999998</v>
      </c>
      <c r="T82" s="23">
        <f t="shared" si="14"/>
        <v>21453.279999999999</v>
      </c>
      <c r="U82" s="23">
        <f t="shared" si="12"/>
        <v>21453.279999999999</v>
      </c>
      <c r="V82" s="23">
        <f t="shared" si="12"/>
        <v>22582.399999999998</v>
      </c>
      <c r="W82" s="23">
        <f t="shared" si="12"/>
        <v>21453.279999999999</v>
      </c>
      <c r="X82" s="23">
        <f t="shared" si="12"/>
        <v>22582.399999999998</v>
      </c>
      <c r="Y82" s="23">
        <f t="shared" si="12"/>
        <v>23711.519999999997</v>
      </c>
      <c r="Z82" s="23">
        <f t="shared" si="12"/>
        <v>24840.639999999999</v>
      </c>
      <c r="AA82" s="23">
        <f t="shared" si="12"/>
        <v>20324.159999999996</v>
      </c>
      <c r="AB82" s="23">
        <f t="shared" si="12"/>
        <v>24840.639999999999</v>
      </c>
      <c r="AC82" s="23">
        <f t="shared" si="12"/>
        <v>23711.519999999997</v>
      </c>
      <c r="AD82" s="23">
        <f t="shared" si="12"/>
        <v>19195.039999999997</v>
      </c>
      <c r="AE82" s="23">
        <f t="shared" si="12"/>
        <v>22582.399999999998</v>
      </c>
      <c r="AF82" s="23">
        <f t="shared" si="12"/>
        <v>21453.279999999999</v>
      </c>
      <c r="AG82" s="23">
        <f t="shared" si="12"/>
        <v>21453.279999999999</v>
      </c>
      <c r="AH82" s="23">
        <f t="shared" si="12"/>
        <v>22582.399999999998</v>
      </c>
      <c r="AI82" s="23">
        <f t="shared" si="12"/>
        <v>21453.279999999999</v>
      </c>
      <c r="AJ82" s="23">
        <f t="shared" si="12"/>
        <v>22582.399999999998</v>
      </c>
      <c r="AK82" s="23">
        <f t="shared" si="12"/>
        <v>23711.519999999997</v>
      </c>
      <c r="AL82" s="23">
        <f t="shared" si="12"/>
        <v>24840.639999999999</v>
      </c>
      <c r="AM82" s="23">
        <f t="shared" si="12"/>
        <v>20324.159999999996</v>
      </c>
      <c r="AN82" s="23">
        <f t="shared" si="12"/>
        <v>24840.639999999999</v>
      </c>
      <c r="AO82" s="23">
        <f t="shared" si="12"/>
        <v>23711.519999999997</v>
      </c>
      <c r="AP82" s="23">
        <f t="shared" si="12"/>
        <v>19195.039999999997</v>
      </c>
      <c r="AQ82" s="267">
        <f t="shared" si="12"/>
        <v>0</v>
      </c>
      <c r="AR82" s="267">
        <f t="shared" si="12"/>
        <v>0</v>
      </c>
      <c r="AS82" s="267">
        <f t="shared" si="12"/>
        <v>0</v>
      </c>
    </row>
    <row r="83" spans="1:45" x14ac:dyDescent="0.25">
      <c r="A83" s="4" t="str">
        <f t="shared" si="13"/>
        <v>Nathan Moore</v>
      </c>
      <c r="B83" s="4" t="str">
        <f t="shared" si="13"/>
        <v>TechSur</v>
      </c>
      <c r="C83" s="4" t="str">
        <f t="shared" si="13"/>
        <v>Software Developer</v>
      </c>
      <c r="D83" s="4">
        <f t="shared" si="13"/>
        <v>105.06</v>
      </c>
      <c r="E83" s="6">
        <f t="shared" si="14"/>
        <v>0</v>
      </c>
      <c r="F83" s="6">
        <f t="shared" si="14"/>
        <v>0</v>
      </c>
      <c r="G83" s="6">
        <f t="shared" si="14"/>
        <v>8404.7999999999993</v>
      </c>
      <c r="H83" s="6">
        <f t="shared" si="14"/>
        <v>16809.599999999999</v>
      </c>
      <c r="I83" s="6">
        <f t="shared" si="14"/>
        <v>16809.599999999999</v>
      </c>
      <c r="J83" s="6">
        <f t="shared" si="14"/>
        <v>16809.599999999999</v>
      </c>
      <c r="K83" s="6">
        <f t="shared" si="14"/>
        <v>15969.12</v>
      </c>
      <c r="L83" s="6">
        <f t="shared" si="14"/>
        <v>16809.599999999999</v>
      </c>
      <c r="M83" s="6">
        <f t="shared" si="14"/>
        <v>17650.080000000002</v>
      </c>
      <c r="N83" s="6">
        <f t="shared" si="14"/>
        <v>18490.560000000001</v>
      </c>
      <c r="O83" s="6">
        <f t="shared" si="14"/>
        <v>15128.64</v>
      </c>
      <c r="P83" s="23">
        <f t="shared" si="14"/>
        <v>18490.560000000001</v>
      </c>
      <c r="Q83" s="23">
        <f t="shared" si="14"/>
        <v>17650.080000000002</v>
      </c>
      <c r="R83" s="23">
        <f t="shared" si="14"/>
        <v>14288.16</v>
      </c>
      <c r="S83" s="23">
        <f t="shared" si="14"/>
        <v>16809.599999999999</v>
      </c>
      <c r="T83" s="23">
        <f t="shared" si="14"/>
        <v>15969.12</v>
      </c>
      <c r="U83" s="23">
        <f t="shared" si="12"/>
        <v>15969.12</v>
      </c>
      <c r="V83" s="23">
        <f t="shared" si="12"/>
        <v>16809.599999999999</v>
      </c>
      <c r="W83" s="23">
        <f t="shared" si="12"/>
        <v>15969.12</v>
      </c>
      <c r="X83" s="23">
        <f t="shared" si="12"/>
        <v>16809.599999999999</v>
      </c>
      <c r="Y83" s="23">
        <f t="shared" si="12"/>
        <v>17650.080000000002</v>
      </c>
      <c r="Z83" s="23">
        <f t="shared" si="12"/>
        <v>18490.560000000001</v>
      </c>
      <c r="AA83" s="23">
        <f t="shared" si="12"/>
        <v>15128.64</v>
      </c>
      <c r="AB83" s="23">
        <f t="shared" si="12"/>
        <v>18490.560000000001</v>
      </c>
      <c r="AC83" s="23">
        <f t="shared" si="12"/>
        <v>17650.080000000002</v>
      </c>
      <c r="AD83" s="23">
        <f t="shared" si="12"/>
        <v>14288.16</v>
      </c>
      <c r="AE83" s="23">
        <f t="shared" si="12"/>
        <v>16809.599999999999</v>
      </c>
      <c r="AF83" s="23">
        <f t="shared" si="12"/>
        <v>15969.12</v>
      </c>
      <c r="AG83" s="23">
        <f t="shared" si="12"/>
        <v>15969.12</v>
      </c>
      <c r="AH83" s="23">
        <f t="shared" si="12"/>
        <v>16809.599999999999</v>
      </c>
      <c r="AI83" s="23">
        <f t="shared" si="12"/>
        <v>15969.12</v>
      </c>
      <c r="AJ83" s="23">
        <f t="shared" si="12"/>
        <v>16809.599999999999</v>
      </c>
      <c r="AK83" s="23">
        <f t="shared" si="12"/>
        <v>17650.080000000002</v>
      </c>
      <c r="AL83" s="23">
        <f t="shared" si="12"/>
        <v>18490.560000000001</v>
      </c>
      <c r="AM83" s="23">
        <f t="shared" si="12"/>
        <v>15128.64</v>
      </c>
      <c r="AN83" s="23">
        <f t="shared" si="12"/>
        <v>18490.560000000001</v>
      </c>
      <c r="AO83" s="23">
        <f t="shared" si="12"/>
        <v>17650.080000000002</v>
      </c>
      <c r="AP83" s="23">
        <f t="shared" si="12"/>
        <v>14288.16</v>
      </c>
      <c r="AQ83" s="267">
        <f t="shared" si="12"/>
        <v>0</v>
      </c>
      <c r="AR83" s="267">
        <f t="shared" si="12"/>
        <v>0</v>
      </c>
      <c r="AS83" s="267">
        <f t="shared" si="12"/>
        <v>0</v>
      </c>
    </row>
    <row r="84" spans="1:45" x14ac:dyDescent="0.25">
      <c r="A84" s="4" t="str">
        <f t="shared" si="13"/>
        <v>Kenneth Megill (Transitioned TechSur Employee)</v>
      </c>
      <c r="B84" s="4" t="str">
        <f t="shared" si="13"/>
        <v>TechSur</v>
      </c>
      <c r="C84" s="4" t="str">
        <f t="shared" si="13"/>
        <v>Business Analyst - Senior</v>
      </c>
      <c r="D84" s="4">
        <f t="shared" si="13"/>
        <v>122.45</v>
      </c>
      <c r="E84" s="6">
        <f t="shared" si="14"/>
        <v>0</v>
      </c>
      <c r="F84" s="6">
        <f t="shared" si="14"/>
        <v>0</v>
      </c>
      <c r="G84" s="6">
        <f t="shared" si="14"/>
        <v>9796</v>
      </c>
      <c r="H84" s="6">
        <f t="shared" si="14"/>
        <v>19592</v>
      </c>
      <c r="I84" s="6">
        <f t="shared" si="14"/>
        <v>19592</v>
      </c>
      <c r="J84" s="6">
        <f t="shared" si="14"/>
        <v>19592</v>
      </c>
      <c r="K84" s="6">
        <f t="shared" si="14"/>
        <v>18612.400000000001</v>
      </c>
      <c r="L84" s="6">
        <f t="shared" si="14"/>
        <v>19592</v>
      </c>
      <c r="M84" s="6">
        <f t="shared" si="14"/>
        <v>20571.600000000002</v>
      </c>
      <c r="N84" s="6">
        <f t="shared" si="14"/>
        <v>21551.200000000001</v>
      </c>
      <c r="O84" s="6">
        <f t="shared" si="14"/>
        <v>17632.8</v>
      </c>
      <c r="P84" s="23">
        <f t="shared" si="14"/>
        <v>21551.200000000001</v>
      </c>
      <c r="Q84" s="23">
        <f t="shared" si="14"/>
        <v>20571.600000000002</v>
      </c>
      <c r="R84" s="23">
        <f t="shared" si="14"/>
        <v>16653.2</v>
      </c>
      <c r="S84" s="23">
        <f t="shared" si="14"/>
        <v>19592</v>
      </c>
      <c r="T84" s="23">
        <f t="shared" si="14"/>
        <v>18612.400000000001</v>
      </c>
      <c r="U84" s="23">
        <f t="shared" si="12"/>
        <v>18612.400000000001</v>
      </c>
      <c r="V84" s="23">
        <f t="shared" si="12"/>
        <v>19592</v>
      </c>
      <c r="W84" s="23">
        <f t="shared" si="12"/>
        <v>18612.400000000001</v>
      </c>
      <c r="X84" s="23">
        <f t="shared" si="12"/>
        <v>19592</v>
      </c>
      <c r="Y84" s="23">
        <f t="shared" si="12"/>
        <v>20571.600000000002</v>
      </c>
      <c r="Z84" s="23">
        <f t="shared" si="12"/>
        <v>21551.200000000001</v>
      </c>
      <c r="AA84" s="23">
        <f t="shared" si="12"/>
        <v>17632.8</v>
      </c>
      <c r="AB84" s="23">
        <f t="shared" si="12"/>
        <v>21551.200000000001</v>
      </c>
      <c r="AC84" s="23">
        <f t="shared" si="12"/>
        <v>20571.600000000002</v>
      </c>
      <c r="AD84" s="23">
        <f t="shared" si="12"/>
        <v>16653.2</v>
      </c>
      <c r="AE84" s="23">
        <f t="shared" si="12"/>
        <v>19592</v>
      </c>
      <c r="AF84" s="23">
        <f t="shared" si="12"/>
        <v>18612.400000000001</v>
      </c>
      <c r="AG84" s="23">
        <f t="shared" si="12"/>
        <v>18612.400000000001</v>
      </c>
      <c r="AH84" s="23">
        <f t="shared" si="12"/>
        <v>19592</v>
      </c>
      <c r="AI84" s="23">
        <f t="shared" si="12"/>
        <v>18612.400000000001</v>
      </c>
      <c r="AJ84" s="23">
        <f t="shared" si="12"/>
        <v>19592</v>
      </c>
      <c r="AK84" s="23">
        <f t="shared" si="12"/>
        <v>20571.600000000002</v>
      </c>
      <c r="AL84" s="23">
        <f t="shared" si="12"/>
        <v>21551.200000000001</v>
      </c>
      <c r="AM84" s="23">
        <f t="shared" si="12"/>
        <v>17632.8</v>
      </c>
      <c r="AN84" s="23">
        <f t="shared" si="12"/>
        <v>21551.200000000001</v>
      </c>
      <c r="AO84" s="23">
        <f t="shared" si="12"/>
        <v>20571.600000000002</v>
      </c>
      <c r="AP84" s="23">
        <f t="shared" si="12"/>
        <v>16653.2</v>
      </c>
      <c r="AQ84" s="267">
        <f t="shared" si="12"/>
        <v>0</v>
      </c>
      <c r="AR84" s="267">
        <f t="shared" si="12"/>
        <v>0</v>
      </c>
      <c r="AS84" s="267">
        <f t="shared" si="12"/>
        <v>0</v>
      </c>
    </row>
    <row r="85" spans="1:45" x14ac:dyDescent="0.25">
      <c r="A85" s="4" t="str">
        <f t="shared" si="13"/>
        <v>Nick Sundar</v>
      </c>
      <c r="B85" s="4" t="str">
        <f t="shared" si="13"/>
        <v>TechSur</v>
      </c>
      <c r="C85" s="4" t="str">
        <f t="shared" si="13"/>
        <v>Enterprise Architect</v>
      </c>
      <c r="D85" s="4">
        <f t="shared" si="13"/>
        <v>113.21</v>
      </c>
      <c r="E85" s="6">
        <f t="shared" si="14"/>
        <v>0</v>
      </c>
      <c r="F85" s="6">
        <f t="shared" si="14"/>
        <v>0</v>
      </c>
      <c r="G85" s="6">
        <f t="shared" si="14"/>
        <v>0</v>
      </c>
      <c r="H85" s="6">
        <f t="shared" si="14"/>
        <v>0</v>
      </c>
      <c r="I85" s="6">
        <f t="shared" si="14"/>
        <v>0</v>
      </c>
      <c r="J85" s="6">
        <f t="shared" si="14"/>
        <v>0</v>
      </c>
      <c r="K85" s="6">
        <f t="shared" si="14"/>
        <v>0</v>
      </c>
      <c r="L85" s="6">
        <f t="shared" si="14"/>
        <v>0</v>
      </c>
      <c r="M85" s="6">
        <f t="shared" si="14"/>
        <v>0</v>
      </c>
      <c r="N85" s="6">
        <f t="shared" si="14"/>
        <v>0</v>
      </c>
      <c r="O85" s="6">
        <f t="shared" si="14"/>
        <v>0</v>
      </c>
      <c r="P85" s="23">
        <f t="shared" si="14"/>
        <v>0</v>
      </c>
      <c r="Q85" s="23">
        <f t="shared" si="14"/>
        <v>0</v>
      </c>
      <c r="R85" s="23">
        <f t="shared" si="14"/>
        <v>0</v>
      </c>
      <c r="S85" s="23">
        <f t="shared" si="14"/>
        <v>0</v>
      </c>
      <c r="T85" s="23">
        <f t="shared" si="14"/>
        <v>0</v>
      </c>
      <c r="U85" s="23">
        <f t="shared" si="12"/>
        <v>0</v>
      </c>
      <c r="V85" s="23">
        <f t="shared" si="12"/>
        <v>0</v>
      </c>
      <c r="W85" s="23">
        <f t="shared" si="12"/>
        <v>0</v>
      </c>
      <c r="X85" s="23">
        <f t="shared" si="12"/>
        <v>0</v>
      </c>
      <c r="Y85" s="23">
        <f t="shared" si="12"/>
        <v>0</v>
      </c>
      <c r="Z85" s="23">
        <f t="shared" si="12"/>
        <v>0</v>
      </c>
      <c r="AA85" s="23">
        <f t="shared" si="12"/>
        <v>0</v>
      </c>
      <c r="AB85" s="23">
        <f t="shared" si="12"/>
        <v>0</v>
      </c>
      <c r="AC85" s="23">
        <f t="shared" si="12"/>
        <v>0</v>
      </c>
      <c r="AD85" s="23">
        <f t="shared" si="12"/>
        <v>0</v>
      </c>
      <c r="AE85" s="23">
        <f t="shared" si="12"/>
        <v>0</v>
      </c>
      <c r="AF85" s="23">
        <f t="shared" si="12"/>
        <v>0</v>
      </c>
      <c r="AG85" s="23">
        <f t="shared" si="12"/>
        <v>0</v>
      </c>
      <c r="AH85" s="23">
        <f t="shared" si="12"/>
        <v>0</v>
      </c>
      <c r="AI85" s="23">
        <f t="shared" si="12"/>
        <v>0</v>
      </c>
      <c r="AJ85" s="23">
        <f t="shared" si="12"/>
        <v>0</v>
      </c>
      <c r="AK85" s="23">
        <f t="shared" si="12"/>
        <v>0</v>
      </c>
      <c r="AL85" s="23">
        <f t="shared" si="12"/>
        <v>0</v>
      </c>
      <c r="AM85" s="23">
        <f t="shared" si="12"/>
        <v>0</v>
      </c>
      <c r="AN85" s="23">
        <f t="shared" si="12"/>
        <v>0</v>
      </c>
      <c r="AO85" s="23">
        <f t="shared" si="12"/>
        <v>0</v>
      </c>
      <c r="AP85" s="23">
        <f t="shared" si="12"/>
        <v>0</v>
      </c>
      <c r="AQ85" s="267">
        <f t="shared" si="12"/>
        <v>0</v>
      </c>
      <c r="AR85" s="267">
        <f t="shared" si="12"/>
        <v>0</v>
      </c>
      <c r="AS85" s="267">
        <f t="shared" si="12"/>
        <v>0</v>
      </c>
    </row>
    <row r="86" spans="1:45" x14ac:dyDescent="0.25">
      <c r="A86" s="4" t="str">
        <f t="shared" si="13"/>
        <v>Jason De Kock (Start 10/7)</v>
      </c>
      <c r="B86" s="4" t="str">
        <f t="shared" si="13"/>
        <v>TechSur</v>
      </c>
      <c r="C86" s="4" t="str">
        <f t="shared" si="13"/>
        <v>Systems Integration Engineer</v>
      </c>
      <c r="D86" s="4">
        <f t="shared" si="13"/>
        <v>154.94</v>
      </c>
      <c r="E86" s="6">
        <f t="shared" si="14"/>
        <v>0</v>
      </c>
      <c r="F86" s="6">
        <f t="shared" si="14"/>
        <v>0</v>
      </c>
      <c r="G86" s="6">
        <f t="shared" si="14"/>
        <v>12395.2</v>
      </c>
      <c r="H86" s="6">
        <f t="shared" si="14"/>
        <v>24790.400000000001</v>
      </c>
      <c r="I86" s="6">
        <f t="shared" si="14"/>
        <v>24790.400000000001</v>
      </c>
      <c r="J86" s="6">
        <f t="shared" si="14"/>
        <v>24790.400000000001</v>
      </c>
      <c r="K86" s="6">
        <f t="shared" si="14"/>
        <v>23550.880000000001</v>
      </c>
      <c r="L86" s="6">
        <f t="shared" si="14"/>
        <v>24790.400000000001</v>
      </c>
      <c r="M86" s="6">
        <f t="shared" si="14"/>
        <v>26029.919999999998</v>
      </c>
      <c r="N86" s="6">
        <f t="shared" si="14"/>
        <v>27269.439999999999</v>
      </c>
      <c r="O86" s="6">
        <f t="shared" si="14"/>
        <v>22311.360000000001</v>
      </c>
      <c r="P86" s="23">
        <f t="shared" si="14"/>
        <v>27269.439999999999</v>
      </c>
      <c r="Q86" s="23">
        <f t="shared" si="14"/>
        <v>26029.919999999998</v>
      </c>
      <c r="R86" s="23">
        <f t="shared" si="14"/>
        <v>21071.84</v>
      </c>
      <c r="S86" s="23">
        <f t="shared" si="14"/>
        <v>24790.400000000001</v>
      </c>
      <c r="T86" s="23">
        <f t="shared" si="14"/>
        <v>23550.880000000001</v>
      </c>
      <c r="U86" s="23">
        <f t="shared" si="12"/>
        <v>23550.880000000001</v>
      </c>
      <c r="V86" s="23">
        <f t="shared" si="12"/>
        <v>24790.400000000001</v>
      </c>
      <c r="W86" s="23">
        <f t="shared" si="12"/>
        <v>23550.880000000001</v>
      </c>
      <c r="X86" s="23">
        <f t="shared" si="12"/>
        <v>24790.400000000001</v>
      </c>
      <c r="Y86" s="23">
        <f t="shared" si="12"/>
        <v>26029.919999999998</v>
      </c>
      <c r="Z86" s="23">
        <f t="shared" si="12"/>
        <v>27269.439999999999</v>
      </c>
      <c r="AA86" s="23">
        <f t="shared" si="12"/>
        <v>22311.360000000001</v>
      </c>
      <c r="AB86" s="23">
        <f t="shared" si="12"/>
        <v>27269.439999999999</v>
      </c>
      <c r="AC86" s="23">
        <f t="shared" si="12"/>
        <v>26029.919999999998</v>
      </c>
      <c r="AD86" s="23">
        <f t="shared" si="12"/>
        <v>21071.84</v>
      </c>
      <c r="AE86" s="23">
        <f t="shared" si="12"/>
        <v>24790.400000000001</v>
      </c>
      <c r="AF86" s="23">
        <f t="shared" si="12"/>
        <v>23550.880000000001</v>
      </c>
      <c r="AG86" s="23">
        <f t="shared" si="12"/>
        <v>23550.880000000001</v>
      </c>
      <c r="AH86" s="23">
        <f t="shared" si="12"/>
        <v>24790.400000000001</v>
      </c>
      <c r="AI86" s="23">
        <f t="shared" si="12"/>
        <v>23550.880000000001</v>
      </c>
      <c r="AJ86" s="23">
        <f t="shared" si="12"/>
        <v>24790.400000000001</v>
      </c>
      <c r="AK86" s="23">
        <f t="shared" si="12"/>
        <v>26029.919999999998</v>
      </c>
      <c r="AL86" s="23">
        <f t="shared" si="12"/>
        <v>27269.439999999999</v>
      </c>
      <c r="AM86" s="23">
        <f t="shared" si="12"/>
        <v>22311.360000000001</v>
      </c>
      <c r="AN86" s="23">
        <f t="shared" si="12"/>
        <v>27269.439999999999</v>
      </c>
      <c r="AO86" s="23">
        <f t="shared" si="12"/>
        <v>26029.919999999998</v>
      </c>
      <c r="AP86" s="23">
        <f t="shared" si="12"/>
        <v>21071.84</v>
      </c>
      <c r="AQ86" s="267">
        <f t="shared" si="12"/>
        <v>0</v>
      </c>
      <c r="AR86" s="267">
        <f t="shared" si="12"/>
        <v>0</v>
      </c>
      <c r="AS86" s="267">
        <f t="shared" si="12"/>
        <v>0</v>
      </c>
    </row>
    <row r="87" spans="1:45" x14ac:dyDescent="0.25">
      <c r="A87" s="4" t="str">
        <f t="shared" si="13"/>
        <v>Muthukrishna (Muthu) Krishnakumar</v>
      </c>
      <c r="B87" s="4" t="str">
        <f t="shared" si="13"/>
        <v>TechSur</v>
      </c>
      <c r="C87" s="4" t="str">
        <f t="shared" si="13"/>
        <v>Information Assurance Engineer</v>
      </c>
      <c r="D87" s="4">
        <f t="shared" si="13"/>
        <v>84.03</v>
      </c>
      <c r="E87" s="6">
        <f t="shared" si="14"/>
        <v>0</v>
      </c>
      <c r="F87" s="6">
        <f t="shared" si="14"/>
        <v>0</v>
      </c>
      <c r="G87" s="6">
        <f t="shared" si="14"/>
        <v>6722.4</v>
      </c>
      <c r="H87" s="6">
        <f t="shared" si="14"/>
        <v>13444.8</v>
      </c>
      <c r="I87" s="6">
        <f t="shared" si="14"/>
        <v>13444.8</v>
      </c>
      <c r="J87" s="6">
        <f t="shared" si="14"/>
        <v>13444.8</v>
      </c>
      <c r="K87" s="6">
        <f t="shared" ref="K87" si="15">K18*$D17</f>
        <v>12772.56</v>
      </c>
      <c r="L87" s="6">
        <f t="shared" si="14"/>
        <v>0</v>
      </c>
      <c r="M87" s="6">
        <f t="shared" si="14"/>
        <v>0</v>
      </c>
      <c r="N87" s="6">
        <f t="shared" si="14"/>
        <v>0</v>
      </c>
      <c r="O87" s="6">
        <f t="shared" si="14"/>
        <v>0</v>
      </c>
      <c r="P87" s="23">
        <f t="shared" si="14"/>
        <v>0</v>
      </c>
      <c r="Q87" s="23">
        <f t="shared" si="14"/>
        <v>0</v>
      </c>
      <c r="R87" s="23">
        <f t="shared" si="14"/>
        <v>0</v>
      </c>
      <c r="S87" s="23">
        <f t="shared" si="14"/>
        <v>0</v>
      </c>
      <c r="T87" s="23">
        <f t="shared" si="14"/>
        <v>0</v>
      </c>
      <c r="U87" s="23">
        <f t="shared" si="12"/>
        <v>0</v>
      </c>
      <c r="V87" s="23">
        <f t="shared" si="12"/>
        <v>0</v>
      </c>
      <c r="W87" s="23">
        <f t="shared" si="12"/>
        <v>0</v>
      </c>
      <c r="X87" s="23">
        <f t="shared" si="12"/>
        <v>0</v>
      </c>
      <c r="Y87" s="23">
        <f t="shared" si="12"/>
        <v>0</v>
      </c>
      <c r="Z87" s="23">
        <f t="shared" si="12"/>
        <v>0</v>
      </c>
      <c r="AA87" s="23">
        <f t="shared" si="12"/>
        <v>0</v>
      </c>
      <c r="AB87" s="23">
        <f t="shared" si="12"/>
        <v>0</v>
      </c>
      <c r="AC87" s="23">
        <f t="shared" si="12"/>
        <v>0</v>
      </c>
      <c r="AD87" s="23">
        <f t="shared" si="12"/>
        <v>0</v>
      </c>
      <c r="AE87" s="23">
        <f t="shared" si="12"/>
        <v>0</v>
      </c>
      <c r="AF87" s="23">
        <f t="shared" si="12"/>
        <v>0</v>
      </c>
      <c r="AG87" s="23">
        <f t="shared" si="12"/>
        <v>0</v>
      </c>
      <c r="AH87" s="23">
        <f t="shared" si="12"/>
        <v>0</v>
      </c>
      <c r="AI87" s="23">
        <f t="shared" si="12"/>
        <v>0</v>
      </c>
      <c r="AJ87" s="23">
        <f t="shared" si="12"/>
        <v>0</v>
      </c>
      <c r="AK87" s="23">
        <f t="shared" si="12"/>
        <v>0</v>
      </c>
      <c r="AL87" s="23">
        <f t="shared" si="12"/>
        <v>0</v>
      </c>
      <c r="AM87" s="23">
        <f t="shared" si="12"/>
        <v>0</v>
      </c>
      <c r="AN87" s="23">
        <f t="shared" si="12"/>
        <v>0</v>
      </c>
      <c r="AO87" s="23">
        <f t="shared" si="12"/>
        <v>0</v>
      </c>
      <c r="AP87" s="23">
        <f t="shared" si="12"/>
        <v>0</v>
      </c>
      <c r="AQ87" s="23">
        <f t="shared" si="12"/>
        <v>0</v>
      </c>
      <c r="AR87" s="23">
        <f t="shared" si="12"/>
        <v>0</v>
      </c>
      <c r="AS87" s="23">
        <f t="shared" si="12"/>
        <v>0</v>
      </c>
    </row>
    <row r="88" spans="1:45" x14ac:dyDescent="0.25">
      <c r="A88" s="4" t="str">
        <f t="shared" si="13"/>
        <v>Neel Bhagwat</v>
      </c>
      <c r="B88" s="4" t="str">
        <f t="shared" si="13"/>
        <v>TechSur</v>
      </c>
      <c r="C88" s="4" t="str">
        <f t="shared" si="13"/>
        <v>Information Assurance Engineer</v>
      </c>
      <c r="D88" s="4">
        <f t="shared" si="13"/>
        <v>84.03</v>
      </c>
      <c r="E88" s="6"/>
      <c r="F88" s="6"/>
      <c r="G88" s="6"/>
      <c r="H88" s="6"/>
      <c r="I88" s="6"/>
      <c r="J88" s="6">
        <f t="shared" si="14"/>
        <v>0</v>
      </c>
      <c r="K88" s="6">
        <f t="shared" si="14"/>
        <v>12772.56</v>
      </c>
      <c r="L88" s="6">
        <f t="shared" si="14"/>
        <v>0</v>
      </c>
      <c r="M88" s="6">
        <f t="shared" si="14"/>
        <v>0</v>
      </c>
      <c r="N88" s="6">
        <f t="shared" si="14"/>
        <v>0</v>
      </c>
      <c r="O88" s="6">
        <f t="shared" si="14"/>
        <v>0</v>
      </c>
      <c r="P88" s="23">
        <f t="shared" si="14"/>
        <v>0</v>
      </c>
      <c r="Q88" s="23">
        <f t="shared" si="14"/>
        <v>0</v>
      </c>
      <c r="R88" s="23">
        <f t="shared" si="14"/>
        <v>0</v>
      </c>
      <c r="S88" s="23">
        <f t="shared" si="14"/>
        <v>0</v>
      </c>
      <c r="T88" s="23">
        <f t="shared" si="14"/>
        <v>0</v>
      </c>
      <c r="U88" s="23">
        <f t="shared" ref="U88:AS94" si="16">U18*$D18</f>
        <v>0</v>
      </c>
      <c r="V88" s="23">
        <f t="shared" si="16"/>
        <v>0</v>
      </c>
      <c r="W88" s="23">
        <f t="shared" si="16"/>
        <v>0</v>
      </c>
      <c r="X88" s="23">
        <f t="shared" si="16"/>
        <v>0</v>
      </c>
      <c r="Y88" s="23">
        <f t="shared" si="16"/>
        <v>0</v>
      </c>
      <c r="Z88" s="23">
        <f t="shared" si="16"/>
        <v>0</v>
      </c>
      <c r="AA88" s="23">
        <f t="shared" si="16"/>
        <v>0</v>
      </c>
      <c r="AB88" s="23">
        <f t="shared" si="16"/>
        <v>0</v>
      </c>
      <c r="AC88" s="23">
        <f t="shared" si="16"/>
        <v>0</v>
      </c>
      <c r="AD88" s="23">
        <f t="shared" si="16"/>
        <v>0</v>
      </c>
      <c r="AE88" s="23">
        <f t="shared" si="16"/>
        <v>0</v>
      </c>
      <c r="AF88" s="23">
        <f t="shared" si="16"/>
        <v>0</v>
      </c>
      <c r="AG88" s="23">
        <f t="shared" si="16"/>
        <v>0</v>
      </c>
      <c r="AH88" s="23">
        <f t="shared" si="16"/>
        <v>0</v>
      </c>
      <c r="AI88" s="23">
        <f t="shared" si="16"/>
        <v>0</v>
      </c>
      <c r="AJ88" s="23">
        <f t="shared" si="16"/>
        <v>0</v>
      </c>
      <c r="AK88" s="23" t="e">
        <f>#REF!*$D18</f>
        <v>#REF!</v>
      </c>
      <c r="AL88" s="23" t="e">
        <f>#REF!*$D18</f>
        <v>#REF!</v>
      </c>
      <c r="AM88" s="23" t="e">
        <f>#REF!*$D18</f>
        <v>#REF!</v>
      </c>
      <c r="AN88" s="23" t="e">
        <f>#REF!*$D18</f>
        <v>#REF!</v>
      </c>
      <c r="AO88" s="23" t="e">
        <f>#REF!*$D18</f>
        <v>#REF!</v>
      </c>
      <c r="AP88" s="23" t="e">
        <f>#REF!*$D18</f>
        <v>#REF!</v>
      </c>
      <c r="AQ88" s="267">
        <f t="shared" si="12"/>
        <v>0</v>
      </c>
      <c r="AR88" s="267">
        <f t="shared" si="12"/>
        <v>0</v>
      </c>
      <c r="AS88" s="267">
        <f t="shared" si="12"/>
        <v>0</v>
      </c>
    </row>
    <row r="89" spans="1:45" x14ac:dyDescent="0.25">
      <c r="A89" s="4" t="str">
        <f t="shared" si="13"/>
        <v>Michael Brown</v>
      </c>
      <c r="B89" s="4" t="str">
        <f t="shared" si="13"/>
        <v>TechSur</v>
      </c>
      <c r="C89" s="4" t="str">
        <f t="shared" si="13"/>
        <v xml:space="preserve">Artificial Intelligence (AI) Engineer </v>
      </c>
      <c r="D89" s="4">
        <f t="shared" si="13"/>
        <v>120.05</v>
      </c>
      <c r="E89" s="6"/>
      <c r="F89" s="6"/>
      <c r="G89" s="6"/>
      <c r="H89" s="6"/>
      <c r="I89" s="6"/>
      <c r="J89" s="6">
        <f t="shared" si="14"/>
        <v>0</v>
      </c>
      <c r="K89" s="6">
        <f t="shared" si="14"/>
        <v>0</v>
      </c>
      <c r="L89" s="6">
        <f t="shared" si="14"/>
        <v>0</v>
      </c>
      <c r="M89" s="6">
        <f t="shared" si="14"/>
        <v>0</v>
      </c>
      <c r="N89" s="6">
        <f t="shared" si="14"/>
        <v>0</v>
      </c>
      <c r="O89" s="6">
        <f t="shared" si="14"/>
        <v>0</v>
      </c>
      <c r="P89" s="23">
        <f t="shared" si="14"/>
        <v>0</v>
      </c>
      <c r="Q89" s="23">
        <f t="shared" si="14"/>
        <v>0</v>
      </c>
      <c r="R89" s="23">
        <f t="shared" si="14"/>
        <v>0</v>
      </c>
      <c r="S89" s="23">
        <f t="shared" si="14"/>
        <v>0</v>
      </c>
      <c r="T89" s="23">
        <f t="shared" si="14"/>
        <v>0</v>
      </c>
      <c r="U89" s="23">
        <f t="shared" si="16"/>
        <v>0</v>
      </c>
      <c r="V89" s="23">
        <f t="shared" si="16"/>
        <v>0</v>
      </c>
      <c r="W89" s="23">
        <f t="shared" si="16"/>
        <v>0</v>
      </c>
      <c r="X89" s="23">
        <f t="shared" si="16"/>
        <v>0</v>
      </c>
      <c r="Y89" s="23">
        <f t="shared" si="16"/>
        <v>0</v>
      </c>
      <c r="Z89" s="23">
        <f t="shared" si="16"/>
        <v>0</v>
      </c>
      <c r="AA89" s="23">
        <f t="shared" si="16"/>
        <v>0</v>
      </c>
      <c r="AB89" s="23">
        <f t="shared" si="16"/>
        <v>0</v>
      </c>
      <c r="AC89" s="23">
        <f t="shared" si="16"/>
        <v>0</v>
      </c>
      <c r="AD89" s="23">
        <f t="shared" si="16"/>
        <v>0</v>
      </c>
      <c r="AE89" s="23">
        <f t="shared" si="16"/>
        <v>0</v>
      </c>
      <c r="AF89" s="23">
        <f t="shared" si="16"/>
        <v>0</v>
      </c>
      <c r="AG89" s="23">
        <f t="shared" si="16"/>
        <v>0</v>
      </c>
      <c r="AH89" s="23">
        <f t="shared" si="16"/>
        <v>0</v>
      </c>
      <c r="AI89" s="23">
        <f t="shared" si="16"/>
        <v>0</v>
      </c>
      <c r="AJ89" s="23">
        <f t="shared" si="16"/>
        <v>0</v>
      </c>
      <c r="AK89" s="23">
        <f t="shared" si="16"/>
        <v>0</v>
      </c>
      <c r="AL89" s="23">
        <f t="shared" si="16"/>
        <v>0</v>
      </c>
      <c r="AM89" s="23">
        <f t="shared" si="16"/>
        <v>0</v>
      </c>
      <c r="AN89" s="23">
        <f t="shared" si="16"/>
        <v>0</v>
      </c>
      <c r="AO89" s="23">
        <f t="shared" si="16"/>
        <v>0</v>
      </c>
      <c r="AP89" s="23">
        <f t="shared" si="16"/>
        <v>0</v>
      </c>
      <c r="AQ89" s="267">
        <f t="shared" si="16"/>
        <v>0</v>
      </c>
      <c r="AR89" s="267">
        <f t="shared" si="16"/>
        <v>0</v>
      </c>
      <c r="AS89" s="267">
        <f t="shared" si="16"/>
        <v>0</v>
      </c>
    </row>
    <row r="90" spans="1:45" x14ac:dyDescent="0.25">
      <c r="A90" s="4" t="str">
        <f t="shared" si="13"/>
        <v>Shailendra Gohil</v>
      </c>
      <c r="B90" s="4" t="str">
        <f t="shared" si="13"/>
        <v>TechSur</v>
      </c>
      <c r="C90" s="4" t="str">
        <f t="shared" si="13"/>
        <v>Solutions Architect - Level III</v>
      </c>
      <c r="D90" s="4">
        <f t="shared" si="13"/>
        <v>148.91999999999999</v>
      </c>
      <c r="E90" s="6"/>
      <c r="F90" s="6"/>
      <c r="G90" s="6"/>
      <c r="H90" s="6"/>
      <c r="I90" s="6"/>
      <c r="J90" s="6">
        <f t="shared" si="14"/>
        <v>0</v>
      </c>
      <c r="K90" s="6">
        <f t="shared" si="14"/>
        <v>0</v>
      </c>
      <c r="L90" s="6">
        <f t="shared" si="14"/>
        <v>0</v>
      </c>
      <c r="M90" s="6">
        <f t="shared" si="14"/>
        <v>0</v>
      </c>
      <c r="N90" s="6">
        <f t="shared" si="14"/>
        <v>0</v>
      </c>
      <c r="O90" s="6">
        <f t="shared" si="14"/>
        <v>0</v>
      </c>
      <c r="P90" s="23">
        <f t="shared" si="14"/>
        <v>0</v>
      </c>
      <c r="Q90" s="23">
        <f t="shared" si="14"/>
        <v>0</v>
      </c>
      <c r="R90" s="23">
        <f t="shared" si="14"/>
        <v>0</v>
      </c>
      <c r="S90" s="23">
        <f t="shared" si="14"/>
        <v>0</v>
      </c>
      <c r="T90" s="23">
        <f t="shared" si="14"/>
        <v>0</v>
      </c>
      <c r="U90" s="23">
        <f t="shared" si="16"/>
        <v>0</v>
      </c>
      <c r="V90" s="23">
        <f t="shared" si="16"/>
        <v>0</v>
      </c>
      <c r="W90" s="23">
        <f t="shared" si="16"/>
        <v>0</v>
      </c>
      <c r="X90" s="23">
        <f t="shared" si="16"/>
        <v>0</v>
      </c>
      <c r="Y90" s="23">
        <f t="shared" si="16"/>
        <v>0</v>
      </c>
      <c r="Z90" s="23">
        <f t="shared" si="16"/>
        <v>0</v>
      </c>
      <c r="AA90" s="23">
        <f t="shared" si="16"/>
        <v>0</v>
      </c>
      <c r="AB90" s="23">
        <f t="shared" si="16"/>
        <v>0</v>
      </c>
      <c r="AC90" s="23">
        <f t="shared" si="16"/>
        <v>0</v>
      </c>
      <c r="AD90" s="23">
        <f t="shared" si="16"/>
        <v>0</v>
      </c>
      <c r="AE90" s="23">
        <f t="shared" si="16"/>
        <v>0</v>
      </c>
      <c r="AF90" s="23">
        <f t="shared" si="16"/>
        <v>0</v>
      </c>
      <c r="AG90" s="23">
        <f t="shared" si="16"/>
        <v>0</v>
      </c>
      <c r="AH90" s="23">
        <f t="shared" si="16"/>
        <v>0</v>
      </c>
      <c r="AI90" s="23">
        <f t="shared" si="16"/>
        <v>0</v>
      </c>
      <c r="AJ90" s="23">
        <f t="shared" si="16"/>
        <v>0</v>
      </c>
      <c r="AK90" s="23">
        <f t="shared" si="16"/>
        <v>0</v>
      </c>
      <c r="AL90" s="23">
        <f t="shared" si="16"/>
        <v>0</v>
      </c>
      <c r="AM90" s="23">
        <f t="shared" si="16"/>
        <v>0</v>
      </c>
      <c r="AN90" s="23">
        <f t="shared" si="16"/>
        <v>0</v>
      </c>
      <c r="AO90" s="23">
        <f t="shared" si="16"/>
        <v>0</v>
      </c>
      <c r="AP90" s="23">
        <f t="shared" si="16"/>
        <v>0</v>
      </c>
      <c r="AQ90" s="267">
        <f t="shared" si="16"/>
        <v>0</v>
      </c>
      <c r="AR90" s="267">
        <f t="shared" si="16"/>
        <v>0</v>
      </c>
      <c r="AS90" s="267">
        <f t="shared" si="16"/>
        <v>0</v>
      </c>
    </row>
    <row r="91" spans="1:45" x14ac:dyDescent="0.25">
      <c r="A91" s="4" t="str">
        <f t="shared" si="13"/>
        <v>Angadveer Singh</v>
      </c>
      <c r="B91" s="4" t="str">
        <f t="shared" si="13"/>
        <v>TechSur</v>
      </c>
      <c r="C91" s="4" t="str">
        <f t="shared" si="13"/>
        <v>Task Manager</v>
      </c>
      <c r="D91" s="4">
        <f t="shared" si="13"/>
        <v>97.92</v>
      </c>
      <c r="E91" s="6"/>
      <c r="F91" s="6"/>
      <c r="G91" s="6"/>
      <c r="H91" s="6"/>
      <c r="I91" s="6"/>
      <c r="J91" s="6">
        <f t="shared" si="14"/>
        <v>0</v>
      </c>
      <c r="K91" s="6">
        <f t="shared" si="14"/>
        <v>0</v>
      </c>
      <c r="L91" s="6">
        <f t="shared" si="14"/>
        <v>0</v>
      </c>
      <c r="M91" s="6">
        <f t="shared" si="14"/>
        <v>0</v>
      </c>
      <c r="N91" s="6">
        <f t="shared" si="14"/>
        <v>0</v>
      </c>
      <c r="O91" s="6">
        <f t="shared" si="14"/>
        <v>0</v>
      </c>
      <c r="P91" s="23">
        <f t="shared" si="14"/>
        <v>0</v>
      </c>
      <c r="Q91" s="23">
        <f t="shared" si="14"/>
        <v>0</v>
      </c>
      <c r="R91" s="23">
        <f t="shared" si="14"/>
        <v>0</v>
      </c>
      <c r="S91" s="23">
        <f t="shared" si="14"/>
        <v>0</v>
      </c>
      <c r="T91" s="23">
        <f t="shared" si="14"/>
        <v>0</v>
      </c>
      <c r="U91" s="23">
        <f t="shared" si="16"/>
        <v>0</v>
      </c>
      <c r="V91" s="23">
        <f t="shared" si="16"/>
        <v>0</v>
      </c>
      <c r="W91" s="23">
        <f t="shared" si="16"/>
        <v>0</v>
      </c>
      <c r="X91" s="23">
        <f t="shared" si="16"/>
        <v>0</v>
      </c>
      <c r="Y91" s="23">
        <f t="shared" si="16"/>
        <v>0</v>
      </c>
      <c r="Z91" s="23">
        <f t="shared" si="16"/>
        <v>0</v>
      </c>
      <c r="AA91" s="23">
        <f t="shared" si="16"/>
        <v>0</v>
      </c>
      <c r="AB91" s="23">
        <f t="shared" si="16"/>
        <v>0</v>
      </c>
      <c r="AC91" s="23">
        <f t="shared" si="16"/>
        <v>0</v>
      </c>
      <c r="AD91" s="23">
        <f t="shared" si="16"/>
        <v>0</v>
      </c>
      <c r="AE91" s="23">
        <f t="shared" si="16"/>
        <v>0</v>
      </c>
      <c r="AF91" s="23">
        <f t="shared" si="16"/>
        <v>0</v>
      </c>
      <c r="AG91" s="23">
        <f t="shared" si="16"/>
        <v>0</v>
      </c>
      <c r="AH91" s="23">
        <f t="shared" si="16"/>
        <v>0</v>
      </c>
      <c r="AI91" s="23">
        <f t="shared" si="16"/>
        <v>0</v>
      </c>
      <c r="AJ91" s="23">
        <f t="shared" si="16"/>
        <v>0</v>
      </c>
      <c r="AK91" s="23">
        <f t="shared" si="16"/>
        <v>0</v>
      </c>
      <c r="AL91" s="23">
        <f t="shared" si="16"/>
        <v>0</v>
      </c>
      <c r="AM91" s="23">
        <f t="shared" si="16"/>
        <v>0</v>
      </c>
      <c r="AN91" s="23">
        <f t="shared" si="16"/>
        <v>0</v>
      </c>
      <c r="AO91" s="23">
        <f t="shared" si="16"/>
        <v>0</v>
      </c>
      <c r="AP91" s="23">
        <f t="shared" si="16"/>
        <v>0</v>
      </c>
      <c r="AQ91" s="267">
        <f t="shared" si="16"/>
        <v>0</v>
      </c>
      <c r="AR91" s="267">
        <f t="shared" si="16"/>
        <v>0</v>
      </c>
      <c r="AS91" s="267">
        <f t="shared" si="16"/>
        <v>0</v>
      </c>
    </row>
    <row r="92" spans="1:45" x14ac:dyDescent="0.25">
      <c r="A92" s="4" t="str">
        <f t="shared" si="13"/>
        <v>Louden Motina</v>
      </c>
      <c r="B92" s="4" t="str">
        <f t="shared" si="13"/>
        <v>TechSur</v>
      </c>
      <c r="C92" s="4" t="str">
        <f t="shared" si="13"/>
        <v>Enterprise Architect</v>
      </c>
      <c r="D92" s="4">
        <f t="shared" si="13"/>
        <v>115.47</v>
      </c>
      <c r="E92" s="6"/>
      <c r="F92" s="6"/>
      <c r="G92" s="6"/>
      <c r="H92" s="6"/>
      <c r="I92" s="6"/>
      <c r="J92" s="6">
        <f t="shared" si="14"/>
        <v>0</v>
      </c>
      <c r="K92" s="6">
        <f t="shared" si="14"/>
        <v>0</v>
      </c>
      <c r="L92" s="6">
        <f t="shared" si="14"/>
        <v>18475.2</v>
      </c>
      <c r="M92" s="6">
        <f t="shared" si="14"/>
        <v>19398.96</v>
      </c>
      <c r="N92" s="6">
        <f t="shared" si="14"/>
        <v>20322.72</v>
      </c>
      <c r="O92" s="6">
        <f t="shared" si="14"/>
        <v>16627.68</v>
      </c>
      <c r="P92" s="23">
        <f t="shared" si="14"/>
        <v>20322.72</v>
      </c>
      <c r="Q92" s="23">
        <f t="shared" si="14"/>
        <v>19398.96</v>
      </c>
      <c r="R92" s="23">
        <f t="shared" si="14"/>
        <v>15703.92</v>
      </c>
      <c r="S92" s="23">
        <f t="shared" si="14"/>
        <v>0</v>
      </c>
      <c r="T92" s="23">
        <f t="shared" si="14"/>
        <v>0</v>
      </c>
      <c r="U92" s="23">
        <f t="shared" si="16"/>
        <v>0</v>
      </c>
      <c r="V92" s="23">
        <f t="shared" si="16"/>
        <v>0</v>
      </c>
      <c r="W92" s="23">
        <f t="shared" si="16"/>
        <v>0</v>
      </c>
      <c r="X92" s="23">
        <f t="shared" si="16"/>
        <v>0</v>
      </c>
      <c r="Y92" s="23">
        <f t="shared" si="16"/>
        <v>0</v>
      </c>
      <c r="Z92" s="23">
        <f t="shared" si="16"/>
        <v>0</v>
      </c>
      <c r="AA92" s="23">
        <f t="shared" si="16"/>
        <v>0</v>
      </c>
      <c r="AB92" s="23">
        <f t="shared" si="16"/>
        <v>0</v>
      </c>
      <c r="AC92" s="23">
        <f t="shared" si="16"/>
        <v>0</v>
      </c>
      <c r="AD92" s="23">
        <f t="shared" si="16"/>
        <v>0</v>
      </c>
      <c r="AE92" s="23">
        <f t="shared" si="16"/>
        <v>0</v>
      </c>
      <c r="AF92" s="23">
        <f t="shared" si="16"/>
        <v>0</v>
      </c>
      <c r="AG92" s="23">
        <f t="shared" si="16"/>
        <v>0</v>
      </c>
      <c r="AH92" s="23">
        <f t="shared" si="16"/>
        <v>0</v>
      </c>
      <c r="AI92" s="23">
        <f t="shared" si="16"/>
        <v>0</v>
      </c>
      <c r="AJ92" s="23">
        <f t="shared" si="16"/>
        <v>0</v>
      </c>
      <c r="AK92" s="23">
        <f t="shared" si="16"/>
        <v>0</v>
      </c>
      <c r="AL92" s="23">
        <f t="shared" si="16"/>
        <v>0</v>
      </c>
      <c r="AM92" s="23">
        <f t="shared" si="16"/>
        <v>0</v>
      </c>
      <c r="AN92" s="23">
        <f t="shared" si="16"/>
        <v>0</v>
      </c>
      <c r="AO92" s="23">
        <f t="shared" si="16"/>
        <v>0</v>
      </c>
      <c r="AP92" s="23">
        <f t="shared" si="16"/>
        <v>0</v>
      </c>
      <c r="AQ92" s="267">
        <f t="shared" si="16"/>
        <v>0</v>
      </c>
      <c r="AR92" s="267">
        <f t="shared" si="16"/>
        <v>0</v>
      </c>
      <c r="AS92" s="267">
        <f t="shared" si="16"/>
        <v>0</v>
      </c>
    </row>
    <row r="93" spans="1:45" x14ac:dyDescent="0.25">
      <c r="A93" s="4" t="str">
        <f t="shared" si="13"/>
        <v>Dhruvi Rathod</v>
      </c>
      <c r="B93" s="4" t="str">
        <f t="shared" si="13"/>
        <v>TechSur</v>
      </c>
      <c r="C93" s="4" t="str">
        <f t="shared" si="13"/>
        <v>Information Assurance Engineer</v>
      </c>
      <c r="D93" s="4">
        <f t="shared" si="13"/>
        <v>85.71</v>
      </c>
      <c r="E93" s="6"/>
      <c r="F93" s="6"/>
      <c r="G93" s="6"/>
      <c r="H93" s="6"/>
      <c r="I93" s="6"/>
      <c r="J93" s="6">
        <f t="shared" si="14"/>
        <v>0</v>
      </c>
      <c r="K93" s="6">
        <f t="shared" si="14"/>
        <v>0</v>
      </c>
      <c r="L93" s="6">
        <f t="shared" si="14"/>
        <v>13713.599999999999</v>
      </c>
      <c r="M93" s="6">
        <f t="shared" si="14"/>
        <v>14399.279999999999</v>
      </c>
      <c r="N93" s="6">
        <f t="shared" si="14"/>
        <v>15084.96</v>
      </c>
      <c r="O93" s="6">
        <f t="shared" si="14"/>
        <v>12342.24</v>
      </c>
      <c r="P93" s="23">
        <f t="shared" si="14"/>
        <v>15084.96</v>
      </c>
      <c r="Q93" s="23">
        <f t="shared" si="14"/>
        <v>14399.279999999999</v>
      </c>
      <c r="R93" s="23">
        <f t="shared" si="14"/>
        <v>11656.56</v>
      </c>
      <c r="S93" s="23">
        <f t="shared" si="14"/>
        <v>0</v>
      </c>
      <c r="T93" s="23">
        <f t="shared" si="14"/>
        <v>0</v>
      </c>
      <c r="U93" s="23">
        <f t="shared" si="16"/>
        <v>0</v>
      </c>
      <c r="V93" s="23">
        <f t="shared" si="16"/>
        <v>0</v>
      </c>
      <c r="W93" s="23">
        <f t="shared" si="16"/>
        <v>0</v>
      </c>
      <c r="X93" s="23">
        <f t="shared" si="16"/>
        <v>0</v>
      </c>
      <c r="Y93" s="23">
        <f t="shared" si="16"/>
        <v>0</v>
      </c>
      <c r="Z93" s="23">
        <f t="shared" si="16"/>
        <v>0</v>
      </c>
      <c r="AA93" s="23">
        <f t="shared" si="16"/>
        <v>0</v>
      </c>
      <c r="AB93" s="23">
        <f t="shared" si="16"/>
        <v>0</v>
      </c>
      <c r="AC93" s="23">
        <f t="shared" si="16"/>
        <v>0</v>
      </c>
      <c r="AD93" s="23">
        <f t="shared" si="16"/>
        <v>0</v>
      </c>
      <c r="AE93" s="23">
        <f t="shared" si="16"/>
        <v>0</v>
      </c>
      <c r="AF93" s="23">
        <f t="shared" si="16"/>
        <v>0</v>
      </c>
      <c r="AG93" s="23">
        <f t="shared" si="16"/>
        <v>0</v>
      </c>
      <c r="AH93" s="23">
        <f t="shared" si="16"/>
        <v>0</v>
      </c>
      <c r="AI93" s="23">
        <f t="shared" si="16"/>
        <v>0</v>
      </c>
      <c r="AJ93" s="23">
        <f t="shared" si="16"/>
        <v>0</v>
      </c>
      <c r="AK93" s="23">
        <f t="shared" si="16"/>
        <v>0</v>
      </c>
      <c r="AL93" s="23">
        <f t="shared" si="16"/>
        <v>0</v>
      </c>
      <c r="AM93" s="23">
        <f t="shared" si="16"/>
        <v>0</v>
      </c>
      <c r="AN93" s="23">
        <f t="shared" si="16"/>
        <v>0</v>
      </c>
      <c r="AO93" s="23">
        <f t="shared" si="16"/>
        <v>0</v>
      </c>
      <c r="AP93" s="23">
        <f t="shared" si="16"/>
        <v>0</v>
      </c>
      <c r="AQ93" s="267">
        <f t="shared" si="16"/>
        <v>0</v>
      </c>
      <c r="AR93" s="267">
        <f t="shared" si="16"/>
        <v>0</v>
      </c>
      <c r="AS93" s="267">
        <f t="shared" si="16"/>
        <v>0</v>
      </c>
    </row>
    <row r="94" spans="1:45" x14ac:dyDescent="0.25">
      <c r="A94" s="4" t="str">
        <f t="shared" si="13"/>
        <v>Syed Abbas</v>
      </c>
      <c r="B94" s="4" t="str">
        <f t="shared" si="13"/>
        <v>TechSur</v>
      </c>
      <c r="C94" s="4" t="str">
        <f t="shared" si="13"/>
        <v>Information Assurance Engineer</v>
      </c>
      <c r="D94" s="4">
        <f t="shared" si="13"/>
        <v>85.71</v>
      </c>
      <c r="E94" s="6"/>
      <c r="F94" s="6"/>
      <c r="G94" s="6"/>
      <c r="H94" s="6"/>
      <c r="I94" s="6"/>
      <c r="J94" s="6">
        <f t="shared" si="14"/>
        <v>0</v>
      </c>
      <c r="K94" s="6">
        <f t="shared" si="14"/>
        <v>0</v>
      </c>
      <c r="L94" s="6">
        <f t="shared" si="14"/>
        <v>13713.599999999999</v>
      </c>
      <c r="M94" s="6">
        <f t="shared" si="14"/>
        <v>14399.279999999999</v>
      </c>
      <c r="N94" s="6">
        <f t="shared" si="14"/>
        <v>15084.96</v>
      </c>
      <c r="O94" s="6">
        <f t="shared" si="14"/>
        <v>12342.24</v>
      </c>
      <c r="P94" s="23">
        <f t="shared" si="14"/>
        <v>15084.96</v>
      </c>
      <c r="Q94" s="23">
        <f t="shared" si="14"/>
        <v>14399.279999999999</v>
      </c>
      <c r="R94" s="23">
        <f t="shared" si="14"/>
        <v>11656.56</v>
      </c>
      <c r="S94" s="23">
        <f t="shared" si="14"/>
        <v>0</v>
      </c>
      <c r="T94" s="23">
        <f t="shared" si="14"/>
        <v>0</v>
      </c>
      <c r="U94" s="23">
        <f t="shared" si="16"/>
        <v>0</v>
      </c>
      <c r="V94" s="23">
        <f t="shared" si="16"/>
        <v>0</v>
      </c>
      <c r="W94" s="23">
        <f t="shared" si="16"/>
        <v>0</v>
      </c>
      <c r="X94" s="23">
        <f t="shared" si="16"/>
        <v>0</v>
      </c>
      <c r="Y94" s="23">
        <f t="shared" si="16"/>
        <v>0</v>
      </c>
      <c r="Z94" s="23">
        <f t="shared" si="16"/>
        <v>0</v>
      </c>
      <c r="AA94" s="23">
        <f t="shared" si="16"/>
        <v>0</v>
      </c>
      <c r="AB94" s="23">
        <f t="shared" si="16"/>
        <v>0</v>
      </c>
      <c r="AC94" s="23">
        <f t="shared" si="16"/>
        <v>0</v>
      </c>
      <c r="AD94" s="23">
        <f t="shared" si="16"/>
        <v>0</v>
      </c>
      <c r="AE94" s="23">
        <f t="shared" si="16"/>
        <v>0</v>
      </c>
      <c r="AF94" s="23">
        <f t="shared" si="16"/>
        <v>0</v>
      </c>
      <c r="AG94" s="23">
        <f t="shared" si="16"/>
        <v>0</v>
      </c>
      <c r="AH94" s="23">
        <f t="shared" si="16"/>
        <v>0</v>
      </c>
      <c r="AI94" s="23">
        <f t="shared" si="16"/>
        <v>0</v>
      </c>
      <c r="AJ94" s="23">
        <f t="shared" si="16"/>
        <v>0</v>
      </c>
      <c r="AK94" s="23">
        <f t="shared" si="16"/>
        <v>0</v>
      </c>
      <c r="AL94" s="23">
        <f t="shared" si="16"/>
        <v>0</v>
      </c>
      <c r="AM94" s="23">
        <f t="shared" si="16"/>
        <v>0</v>
      </c>
      <c r="AN94" s="23">
        <f t="shared" si="16"/>
        <v>0</v>
      </c>
      <c r="AO94" s="23">
        <f t="shared" si="16"/>
        <v>0</v>
      </c>
      <c r="AP94" s="23">
        <f t="shared" si="16"/>
        <v>0</v>
      </c>
      <c r="AQ94" s="267">
        <f t="shared" si="16"/>
        <v>0</v>
      </c>
      <c r="AR94" s="267">
        <f t="shared" si="16"/>
        <v>0</v>
      </c>
      <c r="AS94" s="267">
        <f t="shared" si="16"/>
        <v>0</v>
      </c>
    </row>
    <row r="95" spans="1:45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2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266"/>
      <c r="AR95" s="266"/>
      <c r="AS95" s="266"/>
    </row>
    <row r="96" spans="1:45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2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266"/>
      <c r="AR96" s="266"/>
      <c r="AS96" s="266"/>
    </row>
    <row r="97" spans="1:45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2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266"/>
      <c r="AR97" s="266"/>
      <c r="AS97" s="266"/>
    </row>
    <row r="98" spans="1:45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2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266"/>
      <c r="AR98" s="266"/>
      <c r="AS98" s="266"/>
    </row>
    <row r="99" spans="1:45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2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266"/>
      <c r="AR99" s="266"/>
      <c r="AS99" s="266"/>
    </row>
    <row r="100" spans="1:4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2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266"/>
      <c r="AR100" s="266"/>
      <c r="AS100" s="266"/>
    </row>
    <row r="101" spans="1:4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2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266"/>
      <c r="AR101" s="266"/>
      <c r="AS101" s="266"/>
    </row>
    <row r="102" spans="1:4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2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266"/>
      <c r="AR102" s="266"/>
      <c r="AS102" s="266"/>
    </row>
    <row r="103" spans="1:4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2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266"/>
      <c r="AR103" s="266"/>
      <c r="AS103" s="266"/>
    </row>
    <row r="104" spans="1:4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2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266"/>
      <c r="AR104" s="266"/>
      <c r="AS104" s="266"/>
    </row>
    <row r="105" spans="1:45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2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266"/>
      <c r="AR105" s="266"/>
      <c r="AS105" s="266"/>
    </row>
    <row r="106" spans="1:45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2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266"/>
      <c r="AR106" s="266"/>
      <c r="AS106" s="266"/>
    </row>
    <row r="107" spans="1:45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2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266"/>
      <c r="AR107" s="266"/>
      <c r="AS107" s="266"/>
    </row>
    <row r="108" spans="1:45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2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266"/>
      <c r="AR108" s="266"/>
      <c r="AS108" s="266"/>
    </row>
    <row r="109" spans="1:45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2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266"/>
      <c r="AR109" s="266"/>
      <c r="AS109" s="266"/>
    </row>
    <row r="110" spans="1:45" x14ac:dyDescent="0.25">
      <c r="E110" s="7">
        <f t="shared" ref="E110:AP110" si="17">SUM(E80:E109)</f>
        <v>12970.802250000001</v>
      </c>
      <c r="F110" s="7">
        <f t="shared" si="17"/>
        <v>4516.4799999999996</v>
      </c>
      <c r="G110" s="7">
        <f t="shared" si="17"/>
        <v>59900.799999999996</v>
      </c>
      <c r="H110" s="7">
        <f t="shared" si="17"/>
        <v>136019.19999999998</v>
      </c>
      <c r="I110" s="7">
        <f t="shared" si="17"/>
        <v>136019.19999999998</v>
      </c>
      <c r="J110" s="7">
        <f t="shared" si="17"/>
        <v>136019.19999999998</v>
      </c>
      <c r="K110" s="7">
        <f t="shared" si="17"/>
        <v>123743.20000000001</v>
      </c>
      <c r="L110" s="7">
        <f t="shared" si="17"/>
        <v>126686.39999999999</v>
      </c>
      <c r="M110" s="7">
        <f t="shared" si="17"/>
        <v>133020.72</v>
      </c>
      <c r="N110" s="7">
        <f t="shared" si="17"/>
        <v>139355.04</v>
      </c>
      <c r="O110" s="7">
        <f t="shared" si="17"/>
        <v>114017.76000000001</v>
      </c>
      <c r="P110" s="7">
        <f t="shared" si="17"/>
        <v>139355.04</v>
      </c>
      <c r="Q110" s="7">
        <f t="shared" si="17"/>
        <v>133020.72</v>
      </c>
      <c r="R110" s="7">
        <f t="shared" si="17"/>
        <v>107683.43999999999</v>
      </c>
      <c r="S110" s="7">
        <f t="shared" si="17"/>
        <v>122574.39999999999</v>
      </c>
      <c r="T110" s="7">
        <f t="shared" si="17"/>
        <v>116445.68</v>
      </c>
      <c r="U110" s="7">
        <f t="shared" si="17"/>
        <v>116445.68</v>
      </c>
      <c r="V110" s="7">
        <f t="shared" si="17"/>
        <v>122574.39999999999</v>
      </c>
      <c r="W110" s="7">
        <f t="shared" si="17"/>
        <v>116445.68</v>
      </c>
      <c r="X110" s="7">
        <f t="shared" si="17"/>
        <v>122574.39999999999</v>
      </c>
      <c r="Y110" s="7">
        <f t="shared" si="17"/>
        <v>128703.12000000001</v>
      </c>
      <c r="Z110" s="7">
        <f t="shared" si="17"/>
        <v>134831.84</v>
      </c>
      <c r="AA110" s="7">
        <f t="shared" si="17"/>
        <v>110316.95999999999</v>
      </c>
      <c r="AB110" s="7">
        <f t="shared" si="17"/>
        <v>134831.84</v>
      </c>
      <c r="AC110" s="7">
        <f t="shared" si="17"/>
        <v>128703.12000000001</v>
      </c>
      <c r="AD110" s="7">
        <f t="shared" si="17"/>
        <v>104188.23999999999</v>
      </c>
      <c r="AE110" s="7">
        <f t="shared" si="17"/>
        <v>122574.39999999999</v>
      </c>
      <c r="AF110" s="7">
        <f t="shared" si="17"/>
        <v>116445.68</v>
      </c>
      <c r="AG110" s="7">
        <f t="shared" si="17"/>
        <v>116445.68</v>
      </c>
      <c r="AH110" s="7">
        <f t="shared" si="17"/>
        <v>122574.39999999999</v>
      </c>
      <c r="AI110" s="7">
        <f t="shared" si="17"/>
        <v>116445.68</v>
      </c>
      <c r="AJ110" s="7">
        <f t="shared" si="17"/>
        <v>122574.39999999999</v>
      </c>
      <c r="AK110" s="7" t="e">
        <f t="shared" si="17"/>
        <v>#REF!</v>
      </c>
      <c r="AL110" s="7" t="e">
        <f t="shared" si="17"/>
        <v>#REF!</v>
      </c>
      <c r="AM110" s="7" t="e">
        <f t="shared" si="17"/>
        <v>#REF!</v>
      </c>
      <c r="AN110" s="7" t="e">
        <f t="shared" si="17"/>
        <v>#REF!</v>
      </c>
      <c r="AO110" s="7" t="e">
        <f t="shared" si="17"/>
        <v>#REF!</v>
      </c>
      <c r="AP110" s="7" t="e">
        <f t="shared" si="17"/>
        <v>#REF!</v>
      </c>
    </row>
    <row r="111" spans="1:45" x14ac:dyDescent="0.25">
      <c r="C111" s="25"/>
      <c r="D111" s="25"/>
    </row>
    <row r="112" spans="1:45" x14ac:dyDescent="0.25">
      <c r="A112" s="31" t="s">
        <v>145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25">
      <c r="A113" s="9"/>
      <c r="B113" s="9"/>
      <c r="C113" s="9"/>
      <c r="D113" s="9"/>
      <c r="E113" s="623">
        <v>2025</v>
      </c>
      <c r="F113" s="623"/>
      <c r="G113" s="623"/>
      <c r="H113" s="623"/>
      <c r="I113" s="623"/>
      <c r="J113" s="623">
        <v>2026</v>
      </c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>
        <v>2026</v>
      </c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>
        <v>2027</v>
      </c>
      <c r="AI113" s="623"/>
      <c r="AJ113" s="623"/>
      <c r="AK113" s="623"/>
      <c r="AL113" s="623"/>
      <c r="AM113" s="623"/>
      <c r="AN113" s="623"/>
      <c r="AO113" s="623"/>
      <c r="AP113" s="623"/>
      <c r="AQ113" s="623"/>
      <c r="AR113" s="623"/>
      <c r="AS113" s="623"/>
    </row>
    <row r="114" spans="1:45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11">
        <v>9</v>
      </c>
      <c r="S114" s="14">
        <v>10</v>
      </c>
      <c r="T114" s="14">
        <v>11</v>
      </c>
      <c r="U114" s="14">
        <v>12</v>
      </c>
      <c r="V114" s="14">
        <v>1</v>
      </c>
      <c r="W114" s="14">
        <v>2</v>
      </c>
      <c r="X114" s="14">
        <v>3</v>
      </c>
      <c r="Y114" s="14">
        <v>4</v>
      </c>
      <c r="Z114" s="14">
        <v>5</v>
      </c>
      <c r="AA114" s="14">
        <v>6</v>
      </c>
      <c r="AB114" s="14">
        <v>7</v>
      </c>
      <c r="AC114" s="14">
        <v>8</v>
      </c>
      <c r="AD114" s="14">
        <v>9</v>
      </c>
      <c r="AE114" s="14">
        <v>10</v>
      </c>
      <c r="AF114" s="14">
        <v>11</v>
      </c>
      <c r="AG114" s="14">
        <v>12</v>
      </c>
      <c r="AH114" s="14">
        <v>1</v>
      </c>
      <c r="AI114" s="14">
        <v>2</v>
      </c>
      <c r="AJ114" s="14">
        <v>3</v>
      </c>
      <c r="AK114" s="14">
        <v>4</v>
      </c>
      <c r="AL114" s="14">
        <v>5</v>
      </c>
      <c r="AM114" s="14">
        <v>6</v>
      </c>
      <c r="AN114" s="14">
        <v>7</v>
      </c>
      <c r="AO114" s="14">
        <v>8</v>
      </c>
      <c r="AP114" s="14">
        <v>9</v>
      </c>
      <c r="AQ114" s="265">
        <v>10</v>
      </c>
      <c r="AR114" s="265">
        <v>11</v>
      </c>
      <c r="AS114" s="265">
        <v>12</v>
      </c>
    </row>
    <row r="115" spans="1:45" x14ac:dyDescent="0.25">
      <c r="A115" s="4" t="str">
        <f>A10</f>
        <v>Sourcing</v>
      </c>
      <c r="B115" s="4" t="str">
        <f t="shared" ref="B115:D115" si="18">B10</f>
        <v>TechSur</v>
      </c>
      <c r="C115" s="4" t="str">
        <f t="shared" si="18"/>
        <v xml:space="preserve">Artificial Intelligence (AI) Engineer </v>
      </c>
      <c r="D115" s="4">
        <f t="shared" si="18"/>
        <v>120.05</v>
      </c>
      <c r="E115" s="6">
        <f>$D115*E45</f>
        <v>0</v>
      </c>
      <c r="F115" s="6">
        <f t="shared" ref="F115:R130" si="19">$D115*F45</f>
        <v>0</v>
      </c>
      <c r="G115" s="6">
        <f t="shared" si="19"/>
        <v>0</v>
      </c>
      <c r="H115" s="6">
        <f t="shared" si="19"/>
        <v>0</v>
      </c>
      <c r="I115" s="6">
        <f t="shared" si="19"/>
        <v>0</v>
      </c>
      <c r="J115" s="6">
        <f t="shared" si="19"/>
        <v>0</v>
      </c>
      <c r="K115" s="6">
        <f t="shared" si="19"/>
        <v>0</v>
      </c>
      <c r="L115" s="6">
        <f t="shared" si="19"/>
        <v>0</v>
      </c>
      <c r="M115" s="6">
        <f t="shared" si="19"/>
        <v>0</v>
      </c>
      <c r="N115" s="6">
        <f t="shared" si="19"/>
        <v>0</v>
      </c>
      <c r="O115" s="6">
        <f t="shared" si="19"/>
        <v>0</v>
      </c>
      <c r="P115" s="6">
        <f t="shared" si="19"/>
        <v>0</v>
      </c>
      <c r="Q115" s="6">
        <f t="shared" si="19"/>
        <v>0</v>
      </c>
      <c r="R115" s="6">
        <f t="shared" si="19"/>
        <v>0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266"/>
      <c r="AR115" s="266"/>
      <c r="AS115" s="266"/>
    </row>
    <row r="116" spans="1:45" x14ac:dyDescent="0.25">
      <c r="A116" s="4" t="str">
        <f t="shared" ref="A116:D131" si="20">A11</f>
        <v>Louie Chen</v>
      </c>
      <c r="B116" s="4" t="str">
        <f t="shared" si="20"/>
        <v>TechSur</v>
      </c>
      <c r="C116" s="4" t="str">
        <f t="shared" si="20"/>
        <v xml:space="preserve">Artificial Intelligence (AI) Engineer </v>
      </c>
      <c r="D116" s="4">
        <f t="shared" si="20"/>
        <v>122.45</v>
      </c>
      <c r="E116" s="6">
        <f t="shared" ref="E116:R131" si="21">$D116*E46</f>
        <v>0</v>
      </c>
      <c r="F116" s="6">
        <f t="shared" si="21"/>
        <v>2938.8</v>
      </c>
      <c r="G116" s="6">
        <f t="shared" si="21"/>
        <v>11755.2</v>
      </c>
      <c r="H116" s="6">
        <f t="shared" si="21"/>
        <v>9796</v>
      </c>
      <c r="I116" s="6">
        <f t="shared" si="21"/>
        <v>19224.650000000001</v>
      </c>
      <c r="J116" s="6">
        <f t="shared" si="21"/>
        <v>16163.4</v>
      </c>
      <c r="K116" s="6">
        <f t="shared" si="21"/>
        <v>18612.400000000001</v>
      </c>
      <c r="L116" s="6">
        <f t="shared" si="21"/>
        <v>21551.200000000001</v>
      </c>
      <c r="M116" s="6">
        <f t="shared" si="21"/>
        <v>21061.4</v>
      </c>
      <c r="N116" s="6">
        <f t="shared" si="21"/>
        <v>13224.6</v>
      </c>
      <c r="O116" s="6">
        <f t="shared" si="21"/>
        <v>20571.600000000002</v>
      </c>
      <c r="P116" s="6">
        <f t="shared" si="21"/>
        <v>21551.200000000001</v>
      </c>
      <c r="Q116" s="6">
        <f t="shared" si="19"/>
        <v>0</v>
      </c>
      <c r="R116" s="6">
        <f t="shared" si="19"/>
        <v>0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266"/>
      <c r="AR116" s="266"/>
      <c r="AS116" s="266"/>
    </row>
    <row r="117" spans="1:45" x14ac:dyDescent="0.25">
      <c r="A117" s="4" t="str">
        <f t="shared" si="20"/>
        <v>Murali Konathala</v>
      </c>
      <c r="B117" s="4" t="str">
        <f t="shared" si="20"/>
        <v>TechSur</v>
      </c>
      <c r="C117" s="4" t="str">
        <f t="shared" si="20"/>
        <v>Software Engineer</v>
      </c>
      <c r="D117" s="4">
        <f t="shared" si="20"/>
        <v>141.13999999999999</v>
      </c>
      <c r="E117" s="6">
        <f t="shared" si="21"/>
        <v>0</v>
      </c>
      <c r="F117" s="6">
        <f t="shared" si="21"/>
        <v>4516.4799999999996</v>
      </c>
      <c r="G117" s="6">
        <f t="shared" si="21"/>
        <v>13549.439999999999</v>
      </c>
      <c r="H117" s="6">
        <f t="shared" si="21"/>
        <v>11291.199999999999</v>
      </c>
      <c r="I117" s="6">
        <f t="shared" si="21"/>
        <v>21453.279999999999</v>
      </c>
      <c r="J117" s="6">
        <f t="shared" si="21"/>
        <v>0</v>
      </c>
      <c r="K117" s="6">
        <f t="shared" si="21"/>
        <v>0</v>
      </c>
      <c r="L117" s="6">
        <f t="shared" si="21"/>
        <v>0</v>
      </c>
      <c r="M117" s="6">
        <f t="shared" si="21"/>
        <v>0</v>
      </c>
      <c r="N117" s="6">
        <f t="shared" si="21"/>
        <v>0</v>
      </c>
      <c r="O117" s="6">
        <f t="shared" si="21"/>
        <v>0</v>
      </c>
      <c r="P117" s="6">
        <f t="shared" si="21"/>
        <v>0</v>
      </c>
      <c r="Q117" s="6">
        <f t="shared" si="19"/>
        <v>0</v>
      </c>
      <c r="R117" s="6">
        <f t="shared" si="19"/>
        <v>0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266"/>
      <c r="AR117" s="266"/>
      <c r="AS117" s="266"/>
    </row>
    <row r="118" spans="1:45" x14ac:dyDescent="0.25">
      <c r="A118" s="4" t="str">
        <f t="shared" si="20"/>
        <v>Nathan Moore</v>
      </c>
      <c r="B118" s="4" t="str">
        <f t="shared" si="20"/>
        <v>TechSur</v>
      </c>
      <c r="C118" s="4" t="str">
        <f t="shared" si="20"/>
        <v>Software Developer</v>
      </c>
      <c r="D118" s="4">
        <f t="shared" si="20"/>
        <v>105.06</v>
      </c>
      <c r="E118" s="6">
        <f t="shared" si="21"/>
        <v>0</v>
      </c>
      <c r="F118" s="6">
        <f t="shared" si="21"/>
        <v>3361.92</v>
      </c>
      <c r="G118" s="6">
        <f t="shared" si="21"/>
        <v>10085.76</v>
      </c>
      <c r="H118" s="6">
        <f t="shared" si="21"/>
        <v>8404.7999999999993</v>
      </c>
      <c r="I118" s="6">
        <f t="shared" si="21"/>
        <v>8404.7999999999993</v>
      </c>
      <c r="J118" s="6">
        <f t="shared" si="21"/>
        <v>0</v>
      </c>
      <c r="K118" s="6">
        <f t="shared" si="21"/>
        <v>0</v>
      </c>
      <c r="L118" s="6">
        <f t="shared" si="21"/>
        <v>0</v>
      </c>
      <c r="M118" s="6">
        <f t="shared" si="21"/>
        <v>0</v>
      </c>
      <c r="N118" s="6">
        <f t="shared" si="21"/>
        <v>0</v>
      </c>
      <c r="O118" s="6">
        <f t="shared" si="21"/>
        <v>0</v>
      </c>
      <c r="P118" s="6">
        <f t="shared" si="21"/>
        <v>0</v>
      </c>
      <c r="Q118" s="6">
        <f t="shared" si="19"/>
        <v>0</v>
      </c>
      <c r="R118" s="6">
        <f t="shared" si="19"/>
        <v>0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266"/>
      <c r="AR118" s="266"/>
      <c r="AS118" s="266"/>
    </row>
    <row r="119" spans="1:45" x14ac:dyDescent="0.25">
      <c r="A119" s="4" t="str">
        <f t="shared" si="20"/>
        <v>Kenneth Megill (Transitioned TechSur Employee)</v>
      </c>
      <c r="B119" s="4" t="str">
        <f t="shared" si="20"/>
        <v>TechSur</v>
      </c>
      <c r="C119" s="4" t="str">
        <f t="shared" si="20"/>
        <v>Business Analyst - Senior</v>
      </c>
      <c r="D119" s="4">
        <f t="shared" si="20"/>
        <v>122.45</v>
      </c>
      <c r="E119" s="6">
        <f t="shared" si="21"/>
        <v>0</v>
      </c>
      <c r="F119" s="6">
        <f t="shared" si="21"/>
        <v>3918.4</v>
      </c>
      <c r="G119" s="6">
        <f t="shared" si="21"/>
        <v>11755.2</v>
      </c>
      <c r="H119" s="6">
        <f t="shared" si="21"/>
        <v>8816.4</v>
      </c>
      <c r="I119" s="6">
        <f t="shared" si="21"/>
        <v>21183.850000000002</v>
      </c>
      <c r="J119" s="6">
        <f t="shared" si="21"/>
        <v>17510.350000000002</v>
      </c>
      <c r="K119" s="6">
        <f t="shared" si="21"/>
        <v>18612.400000000001</v>
      </c>
      <c r="L119" s="6">
        <f t="shared" si="21"/>
        <v>21551.200000000001</v>
      </c>
      <c r="M119" s="6">
        <f t="shared" si="21"/>
        <v>20571.600000000002</v>
      </c>
      <c r="N119" s="6">
        <f t="shared" si="21"/>
        <v>19592</v>
      </c>
      <c r="O119" s="6">
        <f t="shared" si="21"/>
        <v>20571.600000000002</v>
      </c>
      <c r="P119" s="6">
        <f t="shared" si="21"/>
        <v>21551.200000000001</v>
      </c>
      <c r="Q119" s="6">
        <f t="shared" si="19"/>
        <v>0</v>
      </c>
      <c r="R119" s="6">
        <f t="shared" si="19"/>
        <v>0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266"/>
      <c r="AR119" s="266"/>
      <c r="AS119" s="266"/>
    </row>
    <row r="120" spans="1:45" x14ac:dyDescent="0.25">
      <c r="A120" s="4" t="str">
        <f t="shared" si="20"/>
        <v>Nick Sundar</v>
      </c>
      <c r="B120" s="4" t="str">
        <f t="shared" si="20"/>
        <v>TechSur</v>
      </c>
      <c r="C120" s="4" t="str">
        <f t="shared" si="20"/>
        <v>Enterprise Architect</v>
      </c>
      <c r="D120" s="4">
        <f t="shared" si="20"/>
        <v>113.21</v>
      </c>
      <c r="E120" s="6">
        <f t="shared" si="21"/>
        <v>0</v>
      </c>
      <c r="F120" s="6">
        <f t="shared" si="21"/>
        <v>0</v>
      </c>
      <c r="G120" s="6">
        <f t="shared" si="21"/>
        <v>0</v>
      </c>
      <c r="H120" s="6">
        <f t="shared" si="21"/>
        <v>0</v>
      </c>
      <c r="I120" s="6">
        <f t="shared" si="21"/>
        <v>0</v>
      </c>
      <c r="J120" s="6">
        <f t="shared" si="21"/>
        <v>0</v>
      </c>
      <c r="K120" s="6">
        <f t="shared" si="21"/>
        <v>0</v>
      </c>
      <c r="L120" s="6">
        <f t="shared" si="21"/>
        <v>0</v>
      </c>
      <c r="M120" s="6">
        <f t="shared" si="21"/>
        <v>0</v>
      </c>
      <c r="N120" s="6">
        <f t="shared" si="21"/>
        <v>0</v>
      </c>
      <c r="O120" s="6">
        <f t="shared" si="21"/>
        <v>0</v>
      </c>
      <c r="P120" s="6">
        <f t="shared" si="21"/>
        <v>0</v>
      </c>
      <c r="Q120" s="6">
        <f t="shared" si="19"/>
        <v>0</v>
      </c>
      <c r="R120" s="6">
        <f t="shared" si="19"/>
        <v>0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266"/>
      <c r="AR120" s="266"/>
      <c r="AS120" s="266"/>
    </row>
    <row r="121" spans="1:45" x14ac:dyDescent="0.25">
      <c r="A121" s="4" t="str">
        <f t="shared" si="20"/>
        <v>Jason De Kock (Start 10/7)</v>
      </c>
      <c r="B121" s="4" t="str">
        <f t="shared" si="20"/>
        <v>TechSur</v>
      </c>
      <c r="C121" s="4" t="str">
        <f t="shared" si="20"/>
        <v>Systems Integration Engineer</v>
      </c>
      <c r="D121" s="4">
        <f t="shared" si="20"/>
        <v>154.94</v>
      </c>
      <c r="E121" s="6">
        <f t="shared" si="21"/>
        <v>0</v>
      </c>
      <c r="F121" s="6">
        <f t="shared" si="21"/>
        <v>4958.08</v>
      </c>
      <c r="G121" s="6">
        <f t="shared" si="21"/>
        <v>14874.24</v>
      </c>
      <c r="H121" s="6">
        <f t="shared" si="21"/>
        <v>12395.2</v>
      </c>
      <c r="I121" s="6">
        <f t="shared" si="21"/>
        <v>27269.439999999999</v>
      </c>
      <c r="J121" s="6">
        <f t="shared" si="21"/>
        <v>24790.400000000001</v>
      </c>
      <c r="K121" s="6">
        <f t="shared" si="21"/>
        <v>23550.880000000001</v>
      </c>
      <c r="L121" s="6">
        <f t="shared" si="21"/>
        <v>27269.439999999999</v>
      </c>
      <c r="M121" s="6">
        <f t="shared" si="21"/>
        <v>27269.439999999999</v>
      </c>
      <c r="N121" s="6">
        <f t="shared" si="21"/>
        <v>21071.84</v>
      </c>
      <c r="O121" s="6">
        <f t="shared" si="21"/>
        <v>19832.32</v>
      </c>
      <c r="P121" s="6">
        <f t="shared" si="21"/>
        <v>27269.439999999999</v>
      </c>
      <c r="Q121" s="6">
        <f t="shared" si="19"/>
        <v>0</v>
      </c>
      <c r="R121" s="6">
        <f t="shared" si="19"/>
        <v>0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266"/>
      <c r="AR121" s="266"/>
      <c r="AS121" s="266"/>
    </row>
    <row r="122" spans="1:45" x14ac:dyDescent="0.25">
      <c r="A122" s="4" t="str">
        <f t="shared" si="20"/>
        <v>Muthukrishna (Muthu) Krishnakumar</v>
      </c>
      <c r="B122" s="4" t="str">
        <f t="shared" si="20"/>
        <v>TechSur</v>
      </c>
      <c r="C122" s="4" t="str">
        <f t="shared" si="20"/>
        <v>Information Assurance Engineer</v>
      </c>
      <c r="D122" s="4">
        <f t="shared" si="20"/>
        <v>84.03</v>
      </c>
      <c r="E122" s="6">
        <f t="shared" si="21"/>
        <v>0</v>
      </c>
      <c r="F122" s="6">
        <f t="shared" si="21"/>
        <v>0</v>
      </c>
      <c r="G122" s="6">
        <f t="shared" si="21"/>
        <v>0</v>
      </c>
      <c r="H122" s="6">
        <f t="shared" si="21"/>
        <v>0</v>
      </c>
      <c r="I122" s="6">
        <f t="shared" si="21"/>
        <v>0</v>
      </c>
      <c r="J122" s="6">
        <f t="shared" si="21"/>
        <v>0</v>
      </c>
      <c r="K122" s="6">
        <f t="shared" si="21"/>
        <v>0</v>
      </c>
      <c r="L122" s="6">
        <f t="shared" si="21"/>
        <v>0</v>
      </c>
      <c r="M122" s="6">
        <f t="shared" si="21"/>
        <v>0</v>
      </c>
      <c r="N122" s="6">
        <f t="shared" si="21"/>
        <v>0</v>
      </c>
      <c r="O122" s="6">
        <f t="shared" si="21"/>
        <v>0</v>
      </c>
      <c r="P122" s="6">
        <f t="shared" si="21"/>
        <v>0</v>
      </c>
      <c r="Q122" s="6">
        <f t="shared" si="19"/>
        <v>0</v>
      </c>
      <c r="R122" s="6">
        <f t="shared" si="19"/>
        <v>0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266"/>
      <c r="AR122" s="266"/>
      <c r="AS122" s="266"/>
    </row>
    <row r="123" spans="1:45" x14ac:dyDescent="0.25">
      <c r="A123" s="4" t="str">
        <f t="shared" si="20"/>
        <v>Neel Bhagwat</v>
      </c>
      <c r="B123" s="4" t="str">
        <f t="shared" si="20"/>
        <v>TechSur</v>
      </c>
      <c r="C123" s="4" t="str">
        <f t="shared" si="20"/>
        <v>Information Assurance Engineer</v>
      </c>
      <c r="D123" s="4">
        <f t="shared" si="20"/>
        <v>84.03</v>
      </c>
      <c r="E123" s="6">
        <f t="shared" si="21"/>
        <v>0</v>
      </c>
      <c r="F123" s="6">
        <f t="shared" si="21"/>
        <v>0</v>
      </c>
      <c r="G123" s="6">
        <f t="shared" si="21"/>
        <v>0</v>
      </c>
      <c r="H123" s="6">
        <f t="shared" si="21"/>
        <v>0</v>
      </c>
      <c r="I123" s="6">
        <f t="shared" si="21"/>
        <v>0</v>
      </c>
      <c r="J123" s="6">
        <f t="shared" si="21"/>
        <v>0</v>
      </c>
      <c r="K123" s="6">
        <f t="shared" si="21"/>
        <v>0</v>
      </c>
      <c r="L123" s="6">
        <f t="shared" si="21"/>
        <v>0</v>
      </c>
      <c r="M123" s="6">
        <f t="shared" si="21"/>
        <v>0</v>
      </c>
      <c r="N123" s="6">
        <f t="shared" si="21"/>
        <v>0</v>
      </c>
      <c r="O123" s="6">
        <f t="shared" si="21"/>
        <v>0</v>
      </c>
      <c r="P123" s="6">
        <f t="shared" si="21"/>
        <v>0</v>
      </c>
      <c r="Q123" s="6">
        <f t="shared" si="19"/>
        <v>0</v>
      </c>
      <c r="R123" s="6">
        <f t="shared" si="19"/>
        <v>0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266"/>
      <c r="AR123" s="266"/>
      <c r="AS123" s="266"/>
    </row>
    <row r="124" spans="1:45" x14ac:dyDescent="0.25">
      <c r="A124" s="4" t="str">
        <f t="shared" si="20"/>
        <v>Michael Brown</v>
      </c>
      <c r="B124" s="4" t="str">
        <f t="shared" si="20"/>
        <v>TechSur</v>
      </c>
      <c r="C124" s="4" t="str">
        <f t="shared" si="20"/>
        <v xml:space="preserve">Artificial Intelligence (AI) Engineer </v>
      </c>
      <c r="D124" s="4">
        <f t="shared" si="20"/>
        <v>120.05</v>
      </c>
      <c r="E124" s="6">
        <f t="shared" si="21"/>
        <v>0</v>
      </c>
      <c r="F124" s="6">
        <f t="shared" si="21"/>
        <v>0</v>
      </c>
      <c r="G124" s="6">
        <f t="shared" si="21"/>
        <v>0</v>
      </c>
      <c r="H124" s="6">
        <f t="shared" si="21"/>
        <v>0</v>
      </c>
      <c r="I124" s="6">
        <f t="shared" si="21"/>
        <v>0</v>
      </c>
      <c r="J124" s="6">
        <f t="shared" si="21"/>
        <v>0</v>
      </c>
      <c r="K124" s="6">
        <f t="shared" si="21"/>
        <v>0</v>
      </c>
      <c r="L124" s="6">
        <f t="shared" si="21"/>
        <v>0</v>
      </c>
      <c r="M124" s="6">
        <f t="shared" si="21"/>
        <v>0</v>
      </c>
      <c r="N124" s="6">
        <f t="shared" si="21"/>
        <v>0</v>
      </c>
      <c r="O124" s="6">
        <f t="shared" si="21"/>
        <v>0</v>
      </c>
      <c r="P124" s="6">
        <f t="shared" si="21"/>
        <v>0</v>
      </c>
      <c r="Q124" s="6">
        <f t="shared" si="19"/>
        <v>0</v>
      </c>
      <c r="R124" s="6">
        <f t="shared" si="19"/>
        <v>0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266"/>
      <c r="AR124" s="266"/>
      <c r="AS124" s="266"/>
    </row>
    <row r="125" spans="1:45" x14ac:dyDescent="0.25">
      <c r="A125" s="4" t="str">
        <f t="shared" si="20"/>
        <v>Shailendra Gohil</v>
      </c>
      <c r="B125" s="4" t="str">
        <f t="shared" si="20"/>
        <v>TechSur</v>
      </c>
      <c r="C125" s="4" t="str">
        <f t="shared" si="20"/>
        <v>Solutions Architect - Level III</v>
      </c>
      <c r="D125" s="4">
        <f t="shared" si="20"/>
        <v>148.91999999999999</v>
      </c>
      <c r="E125" s="6">
        <f t="shared" si="21"/>
        <v>0</v>
      </c>
      <c r="F125" s="6">
        <f t="shared" si="21"/>
        <v>0</v>
      </c>
      <c r="G125" s="6">
        <f t="shared" si="21"/>
        <v>0</v>
      </c>
      <c r="H125" s="6">
        <f t="shared" si="21"/>
        <v>0</v>
      </c>
      <c r="I125" s="6">
        <f t="shared" si="21"/>
        <v>0</v>
      </c>
      <c r="J125" s="6">
        <f t="shared" si="21"/>
        <v>0</v>
      </c>
      <c r="K125" s="6">
        <f t="shared" si="21"/>
        <v>0</v>
      </c>
      <c r="L125" s="6">
        <f t="shared" si="21"/>
        <v>0</v>
      </c>
      <c r="M125" s="6">
        <f t="shared" si="21"/>
        <v>0</v>
      </c>
      <c r="N125" s="6">
        <f t="shared" si="21"/>
        <v>0</v>
      </c>
      <c r="O125" s="6">
        <f t="shared" si="21"/>
        <v>0</v>
      </c>
      <c r="P125" s="6">
        <f t="shared" si="21"/>
        <v>0</v>
      </c>
      <c r="Q125" s="6">
        <f t="shared" si="19"/>
        <v>0</v>
      </c>
      <c r="R125" s="6">
        <f t="shared" si="19"/>
        <v>0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266"/>
      <c r="AR125" s="266"/>
      <c r="AS125" s="266"/>
    </row>
    <row r="126" spans="1:45" x14ac:dyDescent="0.25">
      <c r="A126" s="4" t="str">
        <f t="shared" si="20"/>
        <v>Angadveer Singh</v>
      </c>
      <c r="B126" s="4" t="str">
        <f t="shared" si="20"/>
        <v>TechSur</v>
      </c>
      <c r="C126" s="4" t="str">
        <f t="shared" si="20"/>
        <v>Task Manager</v>
      </c>
      <c r="D126" s="4">
        <f t="shared" si="20"/>
        <v>97.92</v>
      </c>
      <c r="E126" s="6">
        <f t="shared" si="21"/>
        <v>0</v>
      </c>
      <c r="F126" s="6">
        <f t="shared" si="21"/>
        <v>0</v>
      </c>
      <c r="G126" s="6">
        <f t="shared" si="21"/>
        <v>0</v>
      </c>
      <c r="H126" s="6">
        <f t="shared" si="21"/>
        <v>0</v>
      </c>
      <c r="I126" s="6">
        <f t="shared" si="21"/>
        <v>0</v>
      </c>
      <c r="J126" s="6">
        <f t="shared" si="21"/>
        <v>0</v>
      </c>
      <c r="K126" s="6">
        <f t="shared" si="21"/>
        <v>0</v>
      </c>
      <c r="L126" s="6">
        <f t="shared" si="21"/>
        <v>0</v>
      </c>
      <c r="M126" s="6">
        <f t="shared" si="21"/>
        <v>0</v>
      </c>
      <c r="N126" s="6">
        <f t="shared" si="21"/>
        <v>0</v>
      </c>
      <c r="O126" s="6">
        <f t="shared" si="21"/>
        <v>0</v>
      </c>
      <c r="P126" s="6">
        <f t="shared" si="21"/>
        <v>0</v>
      </c>
      <c r="Q126" s="6">
        <f t="shared" si="19"/>
        <v>0</v>
      </c>
      <c r="R126" s="6">
        <f t="shared" si="19"/>
        <v>0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266"/>
      <c r="AR126" s="266"/>
      <c r="AS126" s="266"/>
    </row>
    <row r="127" spans="1:45" x14ac:dyDescent="0.25">
      <c r="A127" s="4" t="str">
        <f t="shared" si="20"/>
        <v>Louden Motina</v>
      </c>
      <c r="B127" s="4" t="str">
        <f t="shared" si="20"/>
        <v>TechSur</v>
      </c>
      <c r="C127" s="4" t="str">
        <f t="shared" si="20"/>
        <v>Enterprise Architect</v>
      </c>
      <c r="D127" s="4">
        <f t="shared" si="20"/>
        <v>115.47</v>
      </c>
      <c r="E127" s="6">
        <f t="shared" si="21"/>
        <v>0</v>
      </c>
      <c r="F127" s="6">
        <f t="shared" si="21"/>
        <v>3695.04</v>
      </c>
      <c r="G127" s="6">
        <f t="shared" si="21"/>
        <v>11085.119999999999</v>
      </c>
      <c r="H127" s="6">
        <f t="shared" si="21"/>
        <v>9237.6</v>
      </c>
      <c r="I127" s="6">
        <f t="shared" si="21"/>
        <v>20322.72</v>
      </c>
      <c r="J127" s="6">
        <f t="shared" si="21"/>
        <v>18475.2</v>
      </c>
      <c r="K127" s="6">
        <f t="shared" si="21"/>
        <v>17551.439999999999</v>
      </c>
      <c r="L127" s="6">
        <f t="shared" si="21"/>
        <v>20322.72</v>
      </c>
      <c r="M127" s="6">
        <f t="shared" si="21"/>
        <v>20322.72</v>
      </c>
      <c r="N127" s="6">
        <f t="shared" si="21"/>
        <v>18475.2</v>
      </c>
      <c r="O127" s="6">
        <f t="shared" si="21"/>
        <v>19398.96</v>
      </c>
      <c r="P127" s="6">
        <f t="shared" si="21"/>
        <v>20322.72</v>
      </c>
      <c r="Q127" s="6">
        <f t="shared" si="19"/>
        <v>0</v>
      </c>
      <c r="R127" s="6">
        <f t="shared" si="19"/>
        <v>0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266"/>
      <c r="AR127" s="266"/>
      <c r="AS127" s="266"/>
    </row>
    <row r="128" spans="1:45" x14ac:dyDescent="0.25">
      <c r="A128" s="4" t="str">
        <f t="shared" si="20"/>
        <v>Dhruvi Rathod</v>
      </c>
      <c r="B128" s="4" t="str">
        <f t="shared" si="20"/>
        <v>TechSur</v>
      </c>
      <c r="C128" s="4" t="str">
        <f t="shared" si="20"/>
        <v>Information Assurance Engineer</v>
      </c>
      <c r="D128" s="4">
        <f t="shared" si="20"/>
        <v>85.71</v>
      </c>
      <c r="E128" s="6">
        <f t="shared" si="21"/>
        <v>0</v>
      </c>
      <c r="F128" s="6">
        <f t="shared" si="21"/>
        <v>1371.36</v>
      </c>
      <c r="G128" s="6">
        <f t="shared" si="21"/>
        <v>4114.08</v>
      </c>
      <c r="H128" s="6">
        <f t="shared" si="21"/>
        <v>0</v>
      </c>
      <c r="I128" s="6">
        <f t="shared" si="21"/>
        <v>5828.28</v>
      </c>
      <c r="J128" s="6">
        <f t="shared" si="21"/>
        <v>11656.56</v>
      </c>
      <c r="K128" s="6">
        <f t="shared" si="21"/>
        <v>13027.919999999998</v>
      </c>
      <c r="L128" s="6">
        <f t="shared" si="21"/>
        <v>15084.96</v>
      </c>
      <c r="M128" s="6">
        <f t="shared" si="21"/>
        <v>15084.96</v>
      </c>
      <c r="N128" s="6">
        <f t="shared" si="21"/>
        <v>12342.24</v>
      </c>
      <c r="O128" s="6">
        <f t="shared" si="21"/>
        <v>14399.279999999999</v>
      </c>
      <c r="P128" s="6">
        <f t="shared" si="21"/>
        <v>14742.119999999999</v>
      </c>
      <c r="Q128" s="6">
        <f t="shared" si="19"/>
        <v>0</v>
      </c>
      <c r="R128" s="6">
        <f t="shared" si="19"/>
        <v>0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266"/>
      <c r="AR128" s="266"/>
      <c r="AS128" s="266"/>
    </row>
    <row r="129" spans="1:45" x14ac:dyDescent="0.25">
      <c r="A129" s="4" t="str">
        <f t="shared" si="20"/>
        <v>Syed Abbas</v>
      </c>
      <c r="B129" s="4" t="str">
        <f t="shared" si="20"/>
        <v>TechSur</v>
      </c>
      <c r="C129" s="4" t="str">
        <f t="shared" si="20"/>
        <v>Information Assurance Engineer</v>
      </c>
      <c r="D129" s="4">
        <f t="shared" si="20"/>
        <v>85.71</v>
      </c>
      <c r="E129" s="6">
        <f t="shared" si="21"/>
        <v>0</v>
      </c>
      <c r="F129" s="6">
        <f t="shared" si="21"/>
        <v>0</v>
      </c>
      <c r="G129" s="6">
        <f t="shared" si="21"/>
        <v>4114.08</v>
      </c>
      <c r="H129" s="6">
        <f t="shared" si="21"/>
        <v>3428.3999999999996</v>
      </c>
      <c r="I129" s="6">
        <f t="shared" si="21"/>
        <v>7542.48</v>
      </c>
      <c r="J129" s="6">
        <f t="shared" si="21"/>
        <v>5913.99</v>
      </c>
      <c r="K129" s="6">
        <f t="shared" si="21"/>
        <v>13027.919999999998</v>
      </c>
      <c r="L129" s="6">
        <f t="shared" si="21"/>
        <v>15084.96</v>
      </c>
      <c r="M129" s="6">
        <f t="shared" si="21"/>
        <v>15084.96</v>
      </c>
      <c r="N129" s="6">
        <f t="shared" si="21"/>
        <v>13713.599999999999</v>
      </c>
      <c r="O129" s="6">
        <f t="shared" si="21"/>
        <v>14399.279999999999</v>
      </c>
      <c r="P129" s="6">
        <f t="shared" si="21"/>
        <v>15084.96</v>
      </c>
      <c r="Q129" s="6">
        <f t="shared" si="19"/>
        <v>0</v>
      </c>
      <c r="R129" s="6">
        <f t="shared" si="19"/>
        <v>0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266"/>
      <c r="AR129" s="266"/>
      <c r="AS129" s="266"/>
    </row>
    <row r="130" spans="1:45" x14ac:dyDescent="0.25">
      <c r="A130" s="4">
        <f t="shared" si="20"/>
        <v>0</v>
      </c>
      <c r="B130" s="4">
        <f t="shared" si="20"/>
        <v>0</v>
      </c>
      <c r="C130" s="4">
        <f t="shared" si="20"/>
        <v>0</v>
      </c>
      <c r="D130" s="4">
        <f t="shared" si="20"/>
        <v>0</v>
      </c>
      <c r="E130" s="6">
        <f t="shared" si="21"/>
        <v>0</v>
      </c>
      <c r="F130" s="6">
        <f t="shared" si="21"/>
        <v>0</v>
      </c>
      <c r="G130" s="6">
        <f t="shared" si="21"/>
        <v>0</v>
      </c>
      <c r="H130" s="6">
        <f t="shared" si="21"/>
        <v>0</v>
      </c>
      <c r="I130" s="6">
        <f t="shared" si="21"/>
        <v>0</v>
      </c>
      <c r="J130" s="6">
        <f t="shared" si="21"/>
        <v>0</v>
      </c>
      <c r="K130" s="6">
        <f t="shared" si="21"/>
        <v>0</v>
      </c>
      <c r="L130" s="6">
        <f t="shared" si="21"/>
        <v>0</v>
      </c>
      <c r="M130" s="6">
        <f t="shared" si="21"/>
        <v>0</v>
      </c>
      <c r="N130" s="6">
        <f t="shared" si="21"/>
        <v>0</v>
      </c>
      <c r="O130" s="6">
        <f t="shared" si="21"/>
        <v>0</v>
      </c>
      <c r="P130" s="6">
        <f t="shared" si="21"/>
        <v>0</v>
      </c>
      <c r="Q130" s="6">
        <f t="shared" si="19"/>
        <v>0</v>
      </c>
      <c r="R130" s="6">
        <f t="shared" si="19"/>
        <v>0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266"/>
      <c r="AR130" s="266"/>
      <c r="AS130" s="266"/>
    </row>
    <row r="131" spans="1:45" x14ac:dyDescent="0.25">
      <c r="A131" s="4">
        <f t="shared" si="20"/>
        <v>0</v>
      </c>
      <c r="B131" s="4">
        <f t="shared" si="20"/>
        <v>0</v>
      </c>
      <c r="C131" s="4">
        <f t="shared" si="20"/>
        <v>0</v>
      </c>
      <c r="D131" s="4">
        <f t="shared" si="20"/>
        <v>0</v>
      </c>
      <c r="E131" s="6">
        <f t="shared" si="21"/>
        <v>0</v>
      </c>
      <c r="F131" s="6">
        <f t="shared" si="21"/>
        <v>0</v>
      </c>
      <c r="G131" s="6">
        <f t="shared" si="21"/>
        <v>0</v>
      </c>
      <c r="H131" s="6">
        <f t="shared" si="21"/>
        <v>0</v>
      </c>
      <c r="I131" s="6">
        <f t="shared" si="21"/>
        <v>0</v>
      </c>
      <c r="J131" s="6">
        <f t="shared" si="21"/>
        <v>0</v>
      </c>
      <c r="K131" s="6">
        <f t="shared" si="21"/>
        <v>0</v>
      </c>
      <c r="L131" s="6">
        <f t="shared" si="21"/>
        <v>0</v>
      </c>
      <c r="M131" s="6">
        <f t="shared" si="21"/>
        <v>0</v>
      </c>
      <c r="N131" s="6">
        <f t="shared" si="21"/>
        <v>0</v>
      </c>
      <c r="O131" s="6">
        <f t="shared" si="21"/>
        <v>0</v>
      </c>
      <c r="P131" s="6">
        <f t="shared" si="21"/>
        <v>0</v>
      </c>
      <c r="Q131" s="6">
        <f t="shared" si="21"/>
        <v>0</v>
      </c>
      <c r="R131" s="6">
        <f t="shared" si="21"/>
        <v>0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266"/>
      <c r="AR131" s="266"/>
      <c r="AS131" s="266"/>
    </row>
    <row r="132" spans="1:45" x14ac:dyDescent="0.25">
      <c r="A132" s="4">
        <f t="shared" ref="A132:D137" si="22">A27</f>
        <v>0</v>
      </c>
      <c r="B132" s="4">
        <f t="shared" si="22"/>
        <v>0</v>
      </c>
      <c r="C132" s="4">
        <f t="shared" si="22"/>
        <v>0</v>
      </c>
      <c r="D132" s="4">
        <f t="shared" si="22"/>
        <v>0</v>
      </c>
      <c r="E132" s="6">
        <f t="shared" ref="E132:R137" si="23">$D132*E62</f>
        <v>0</v>
      </c>
      <c r="F132" s="6">
        <f t="shared" si="23"/>
        <v>0</v>
      </c>
      <c r="G132" s="6">
        <f t="shared" si="23"/>
        <v>0</v>
      </c>
      <c r="H132" s="6">
        <f t="shared" si="23"/>
        <v>0</v>
      </c>
      <c r="I132" s="6">
        <f t="shared" si="23"/>
        <v>0</v>
      </c>
      <c r="J132" s="6">
        <f t="shared" si="23"/>
        <v>0</v>
      </c>
      <c r="K132" s="6">
        <f t="shared" si="23"/>
        <v>0</v>
      </c>
      <c r="L132" s="6">
        <f t="shared" si="23"/>
        <v>0</v>
      </c>
      <c r="M132" s="6">
        <f t="shared" si="23"/>
        <v>0</v>
      </c>
      <c r="N132" s="6">
        <f t="shared" si="23"/>
        <v>0</v>
      </c>
      <c r="O132" s="6">
        <f t="shared" si="23"/>
        <v>0</v>
      </c>
      <c r="P132" s="6">
        <f t="shared" si="23"/>
        <v>0</v>
      </c>
      <c r="Q132" s="6">
        <f t="shared" si="23"/>
        <v>0</v>
      </c>
      <c r="R132" s="6">
        <f t="shared" si="23"/>
        <v>0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266"/>
      <c r="AR132" s="266"/>
      <c r="AS132" s="266"/>
    </row>
    <row r="133" spans="1:45" x14ac:dyDescent="0.25">
      <c r="A133" s="4">
        <f t="shared" si="22"/>
        <v>0</v>
      </c>
      <c r="B133" s="4">
        <f t="shared" si="22"/>
        <v>0</v>
      </c>
      <c r="C133" s="4">
        <f t="shared" si="22"/>
        <v>0</v>
      </c>
      <c r="D133" s="4">
        <f t="shared" si="22"/>
        <v>0</v>
      </c>
      <c r="E133" s="6">
        <f t="shared" si="23"/>
        <v>0</v>
      </c>
      <c r="F133" s="6">
        <f t="shared" si="23"/>
        <v>0</v>
      </c>
      <c r="G133" s="6">
        <f t="shared" si="23"/>
        <v>0</v>
      </c>
      <c r="H133" s="6">
        <f t="shared" si="23"/>
        <v>0</v>
      </c>
      <c r="I133" s="6">
        <f t="shared" si="23"/>
        <v>0</v>
      </c>
      <c r="J133" s="6">
        <f t="shared" si="23"/>
        <v>0</v>
      </c>
      <c r="K133" s="6">
        <f t="shared" si="23"/>
        <v>0</v>
      </c>
      <c r="L133" s="6">
        <f t="shared" si="23"/>
        <v>0</v>
      </c>
      <c r="M133" s="6">
        <f t="shared" si="23"/>
        <v>0</v>
      </c>
      <c r="N133" s="6">
        <f t="shared" si="23"/>
        <v>0</v>
      </c>
      <c r="O133" s="6">
        <f t="shared" si="23"/>
        <v>0</v>
      </c>
      <c r="P133" s="6">
        <f t="shared" si="23"/>
        <v>0</v>
      </c>
      <c r="Q133" s="6">
        <f t="shared" si="23"/>
        <v>0</v>
      </c>
      <c r="R133" s="6">
        <f t="shared" si="23"/>
        <v>0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266"/>
      <c r="AR133" s="266"/>
      <c r="AS133" s="266"/>
    </row>
    <row r="134" spans="1:45" x14ac:dyDescent="0.25">
      <c r="A134" s="4">
        <f t="shared" si="22"/>
        <v>0</v>
      </c>
      <c r="B134" s="4">
        <f t="shared" si="22"/>
        <v>0</v>
      </c>
      <c r="C134" s="4">
        <f t="shared" si="22"/>
        <v>0</v>
      </c>
      <c r="D134" s="4">
        <f t="shared" si="22"/>
        <v>0</v>
      </c>
      <c r="E134" s="6">
        <f t="shared" si="23"/>
        <v>0</v>
      </c>
      <c r="F134" s="6">
        <f t="shared" si="23"/>
        <v>0</v>
      </c>
      <c r="G134" s="6">
        <f t="shared" si="23"/>
        <v>0</v>
      </c>
      <c r="H134" s="6">
        <f t="shared" si="23"/>
        <v>0</v>
      </c>
      <c r="I134" s="6">
        <f t="shared" si="23"/>
        <v>0</v>
      </c>
      <c r="J134" s="6">
        <f t="shared" si="23"/>
        <v>0</v>
      </c>
      <c r="K134" s="6">
        <f t="shared" si="23"/>
        <v>0</v>
      </c>
      <c r="L134" s="6">
        <f t="shared" si="23"/>
        <v>0</v>
      </c>
      <c r="M134" s="6">
        <f t="shared" si="23"/>
        <v>0</v>
      </c>
      <c r="N134" s="6">
        <f t="shared" si="23"/>
        <v>0</v>
      </c>
      <c r="O134" s="6">
        <f t="shared" si="23"/>
        <v>0</v>
      </c>
      <c r="P134" s="6">
        <f t="shared" si="23"/>
        <v>0</v>
      </c>
      <c r="Q134" s="6">
        <f t="shared" si="23"/>
        <v>0</v>
      </c>
      <c r="R134" s="6">
        <f t="shared" si="23"/>
        <v>0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266"/>
      <c r="AR134" s="266"/>
      <c r="AS134" s="266"/>
    </row>
    <row r="135" spans="1:45" x14ac:dyDescent="0.25">
      <c r="A135" s="4">
        <f t="shared" si="22"/>
        <v>0</v>
      </c>
      <c r="B135" s="4">
        <f t="shared" si="22"/>
        <v>0</v>
      </c>
      <c r="C135" s="4">
        <f t="shared" si="22"/>
        <v>0</v>
      </c>
      <c r="D135" s="4">
        <f t="shared" si="22"/>
        <v>0</v>
      </c>
      <c r="E135" s="6">
        <f t="shared" si="23"/>
        <v>0</v>
      </c>
      <c r="F135" s="6">
        <f t="shared" si="23"/>
        <v>0</v>
      </c>
      <c r="G135" s="6">
        <f t="shared" si="23"/>
        <v>0</v>
      </c>
      <c r="H135" s="6">
        <f t="shared" si="23"/>
        <v>0</v>
      </c>
      <c r="I135" s="6">
        <f t="shared" si="23"/>
        <v>0</v>
      </c>
      <c r="J135" s="6">
        <f t="shared" si="23"/>
        <v>0</v>
      </c>
      <c r="K135" s="6">
        <f t="shared" si="23"/>
        <v>0</v>
      </c>
      <c r="L135" s="6">
        <f t="shared" si="23"/>
        <v>0</v>
      </c>
      <c r="M135" s="6">
        <f t="shared" si="23"/>
        <v>0</v>
      </c>
      <c r="N135" s="6">
        <f t="shared" si="23"/>
        <v>0</v>
      </c>
      <c r="O135" s="6">
        <f t="shared" si="23"/>
        <v>0</v>
      </c>
      <c r="P135" s="6">
        <f t="shared" si="23"/>
        <v>0</v>
      </c>
      <c r="Q135" s="6">
        <f t="shared" si="23"/>
        <v>0</v>
      </c>
      <c r="R135" s="6">
        <f t="shared" si="23"/>
        <v>0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266"/>
      <c r="AR135" s="266"/>
      <c r="AS135" s="266"/>
    </row>
    <row r="136" spans="1:45" x14ac:dyDescent="0.25">
      <c r="A136" s="4">
        <f t="shared" si="22"/>
        <v>0</v>
      </c>
      <c r="B136" s="4">
        <f t="shared" si="22"/>
        <v>0</v>
      </c>
      <c r="C136" s="4">
        <f t="shared" si="22"/>
        <v>0</v>
      </c>
      <c r="D136" s="4">
        <f t="shared" si="22"/>
        <v>0</v>
      </c>
      <c r="E136" s="6">
        <f t="shared" si="23"/>
        <v>0</v>
      </c>
      <c r="F136" s="6">
        <f t="shared" si="23"/>
        <v>0</v>
      </c>
      <c r="G136" s="6">
        <f t="shared" si="23"/>
        <v>0</v>
      </c>
      <c r="H136" s="6">
        <f t="shared" si="23"/>
        <v>0</v>
      </c>
      <c r="I136" s="6">
        <f t="shared" si="23"/>
        <v>0</v>
      </c>
      <c r="J136" s="6">
        <f t="shared" si="23"/>
        <v>0</v>
      </c>
      <c r="K136" s="6">
        <f t="shared" si="23"/>
        <v>0</v>
      </c>
      <c r="L136" s="6">
        <f t="shared" si="23"/>
        <v>0</v>
      </c>
      <c r="M136" s="6">
        <f t="shared" si="23"/>
        <v>0</v>
      </c>
      <c r="N136" s="6">
        <f t="shared" si="23"/>
        <v>0</v>
      </c>
      <c r="O136" s="6">
        <f t="shared" si="23"/>
        <v>0</v>
      </c>
      <c r="P136" s="6">
        <f t="shared" si="23"/>
        <v>0</v>
      </c>
      <c r="Q136" s="6">
        <f t="shared" si="23"/>
        <v>0</v>
      </c>
      <c r="R136" s="6">
        <f t="shared" si="23"/>
        <v>0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266"/>
      <c r="AR136" s="266"/>
      <c r="AS136" s="266"/>
    </row>
    <row r="137" spans="1:45" x14ac:dyDescent="0.25">
      <c r="A137" s="4">
        <f t="shared" si="22"/>
        <v>0</v>
      </c>
      <c r="B137" s="4">
        <f t="shared" si="22"/>
        <v>0</v>
      </c>
      <c r="C137" s="4">
        <f t="shared" si="22"/>
        <v>0</v>
      </c>
      <c r="D137" s="4">
        <f t="shared" si="22"/>
        <v>0</v>
      </c>
      <c r="E137" s="6">
        <f t="shared" si="23"/>
        <v>0</v>
      </c>
      <c r="F137" s="6">
        <f t="shared" si="23"/>
        <v>0</v>
      </c>
      <c r="G137" s="6">
        <f t="shared" si="23"/>
        <v>0</v>
      </c>
      <c r="H137" s="6">
        <f t="shared" si="23"/>
        <v>0</v>
      </c>
      <c r="I137" s="6">
        <f t="shared" si="23"/>
        <v>0</v>
      </c>
      <c r="J137" s="6">
        <f t="shared" si="23"/>
        <v>0</v>
      </c>
      <c r="K137" s="6">
        <f t="shared" si="23"/>
        <v>0</v>
      </c>
      <c r="L137" s="6">
        <f t="shared" si="23"/>
        <v>0</v>
      </c>
      <c r="M137" s="6">
        <f t="shared" si="23"/>
        <v>0</v>
      </c>
      <c r="N137" s="6">
        <f t="shared" si="23"/>
        <v>0</v>
      </c>
      <c r="O137" s="6">
        <f t="shared" si="23"/>
        <v>0</v>
      </c>
      <c r="P137" s="6">
        <f t="shared" si="23"/>
        <v>0</v>
      </c>
      <c r="Q137" s="6">
        <f t="shared" si="23"/>
        <v>0</v>
      </c>
      <c r="R137" s="6">
        <f t="shared" si="23"/>
        <v>0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266"/>
      <c r="AR137" s="266"/>
      <c r="AS137" s="266"/>
    </row>
    <row r="138" spans="1:45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4"/>
      <c r="R138" s="4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266"/>
      <c r="AR138" s="266"/>
      <c r="AS138" s="266"/>
    </row>
    <row r="139" spans="1:45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4"/>
      <c r="R139" s="4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266"/>
      <c r="AR139" s="266"/>
      <c r="AS139" s="266"/>
    </row>
    <row r="140" spans="1:45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4"/>
      <c r="R140" s="4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266"/>
      <c r="AR140" s="266"/>
      <c r="AS140" s="266"/>
    </row>
    <row r="141" spans="1:45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4"/>
      <c r="R141" s="4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266"/>
      <c r="AR141" s="266"/>
      <c r="AS141" s="266"/>
    </row>
    <row r="142" spans="1:45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4"/>
      <c r="R142" s="4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266"/>
      <c r="AR142" s="266"/>
      <c r="AS142" s="266"/>
    </row>
    <row r="143" spans="1:45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4"/>
      <c r="R143" s="4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266"/>
      <c r="AR143" s="266"/>
      <c r="AS143" s="266"/>
    </row>
    <row r="144" spans="1:45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4"/>
      <c r="R144" s="4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266"/>
      <c r="AR144" s="266"/>
      <c r="AS144" s="266"/>
    </row>
    <row r="145" spans="1:47" x14ac:dyDescent="0.25">
      <c r="E145" s="7">
        <f t="shared" ref="E145:AS145" si="24">SUM(E115:E144)</f>
        <v>0</v>
      </c>
      <c r="F145" s="7">
        <f t="shared" si="24"/>
        <v>24760.080000000002</v>
      </c>
      <c r="G145" s="7">
        <f t="shared" si="24"/>
        <v>81333.12000000001</v>
      </c>
      <c r="H145" s="7">
        <f t="shared" si="24"/>
        <v>63369.599999999991</v>
      </c>
      <c r="I145" s="7">
        <f t="shared" si="24"/>
        <v>131229.5</v>
      </c>
      <c r="J145" s="7">
        <f t="shared" si="24"/>
        <v>94509.900000000009</v>
      </c>
      <c r="K145" s="7">
        <f t="shared" si="24"/>
        <v>104382.96</v>
      </c>
      <c r="L145" s="7">
        <f t="shared" si="24"/>
        <v>120864.47999999998</v>
      </c>
      <c r="M145" s="7">
        <f t="shared" si="24"/>
        <v>119395.07999999999</v>
      </c>
      <c r="N145" s="7">
        <f t="shared" si="24"/>
        <v>98419.48000000001</v>
      </c>
      <c r="O145" s="7">
        <f t="shared" si="24"/>
        <v>109173.04000000001</v>
      </c>
      <c r="P145" s="7">
        <f t="shared" si="24"/>
        <v>120521.63999999998</v>
      </c>
      <c r="Q145" s="7">
        <f t="shared" si="24"/>
        <v>0</v>
      </c>
      <c r="R145" s="7">
        <f t="shared" si="24"/>
        <v>0</v>
      </c>
      <c r="S145" s="7">
        <f t="shared" si="24"/>
        <v>0</v>
      </c>
      <c r="T145" s="7">
        <f t="shared" si="24"/>
        <v>0</v>
      </c>
      <c r="U145" s="7">
        <f t="shared" si="24"/>
        <v>0</v>
      </c>
      <c r="V145" s="7">
        <f t="shared" si="24"/>
        <v>0</v>
      </c>
      <c r="W145" s="7">
        <f t="shared" si="24"/>
        <v>0</v>
      </c>
      <c r="X145" s="7">
        <f t="shared" si="24"/>
        <v>0</v>
      </c>
      <c r="Y145" s="7">
        <f t="shared" si="24"/>
        <v>0</v>
      </c>
      <c r="Z145" s="7">
        <f t="shared" si="24"/>
        <v>0</v>
      </c>
      <c r="AA145" s="7">
        <f t="shared" si="24"/>
        <v>0</v>
      </c>
      <c r="AB145" s="7">
        <f t="shared" si="24"/>
        <v>0</v>
      </c>
      <c r="AC145" s="7">
        <f t="shared" si="24"/>
        <v>0</v>
      </c>
      <c r="AD145" s="7">
        <f t="shared" si="24"/>
        <v>0</v>
      </c>
      <c r="AE145" s="7">
        <f t="shared" si="24"/>
        <v>0</v>
      </c>
      <c r="AF145" s="7">
        <f t="shared" si="24"/>
        <v>0</v>
      </c>
      <c r="AG145" s="7">
        <f t="shared" si="24"/>
        <v>0</v>
      </c>
      <c r="AH145" s="7">
        <f t="shared" si="24"/>
        <v>0</v>
      </c>
      <c r="AI145" s="7">
        <f t="shared" si="24"/>
        <v>0</v>
      </c>
      <c r="AJ145" s="7">
        <f t="shared" si="24"/>
        <v>0</v>
      </c>
      <c r="AK145" s="7">
        <f t="shared" si="24"/>
        <v>0</v>
      </c>
      <c r="AL145" s="7">
        <f t="shared" si="24"/>
        <v>0</v>
      </c>
      <c r="AM145" s="7">
        <f t="shared" si="24"/>
        <v>0</v>
      </c>
      <c r="AN145" s="7">
        <f t="shared" si="24"/>
        <v>0</v>
      </c>
      <c r="AO145" s="7">
        <f t="shared" si="24"/>
        <v>0</v>
      </c>
      <c r="AP145" s="7">
        <f t="shared" si="24"/>
        <v>0</v>
      </c>
      <c r="AQ145" s="7">
        <f t="shared" si="24"/>
        <v>0</v>
      </c>
      <c r="AR145" s="7">
        <f t="shared" si="24"/>
        <v>0</v>
      </c>
      <c r="AS145" s="7">
        <f t="shared" si="24"/>
        <v>0</v>
      </c>
      <c r="AU145" s="25">
        <f>SUM(E145:AT145)</f>
        <v>1067958.8799999999</v>
      </c>
    </row>
    <row r="146" spans="1:47" x14ac:dyDescent="0.25">
      <c r="I146" s="25"/>
    </row>
    <row r="147" spans="1:47" x14ac:dyDescent="0.25">
      <c r="A147" s="31" t="s">
        <v>186</v>
      </c>
      <c r="B147" s="32"/>
      <c r="C147" s="32"/>
      <c r="D147" s="32"/>
      <c r="E147" s="623">
        <v>2025</v>
      </c>
      <c r="F147" s="623"/>
      <c r="G147" s="623"/>
      <c r="H147" s="623"/>
      <c r="I147" s="623"/>
      <c r="J147" s="623">
        <v>2026</v>
      </c>
      <c r="K147" s="623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>
        <v>2026</v>
      </c>
      <c r="W147" s="623"/>
      <c r="X147" s="623"/>
      <c r="Y147" s="623"/>
      <c r="Z147" s="623"/>
      <c r="AA147" s="623"/>
      <c r="AB147" s="623"/>
      <c r="AC147" s="623"/>
      <c r="AD147" s="623"/>
      <c r="AE147" s="623"/>
      <c r="AF147" s="623"/>
      <c r="AG147" s="623"/>
      <c r="AH147" s="623">
        <v>2027</v>
      </c>
      <c r="AI147" s="623"/>
      <c r="AJ147" s="623"/>
      <c r="AK147" s="623"/>
      <c r="AL147" s="623"/>
      <c r="AM147" s="623"/>
      <c r="AN147" s="623"/>
      <c r="AO147" s="623"/>
      <c r="AP147" s="623"/>
      <c r="AQ147" s="623"/>
      <c r="AR147" s="623"/>
      <c r="AS147" s="623"/>
    </row>
    <row r="148" spans="1:47" x14ac:dyDescent="0.25">
      <c r="C148" s="11" t="s">
        <v>105</v>
      </c>
      <c r="D148" s="11" t="s">
        <v>106</v>
      </c>
      <c r="E148" s="11">
        <v>8</v>
      </c>
      <c r="F148" s="11">
        <v>9</v>
      </c>
      <c r="G148" s="11">
        <v>10</v>
      </c>
      <c r="H148" s="11">
        <v>11</v>
      </c>
      <c r="I148" s="11">
        <v>12</v>
      </c>
      <c r="J148" s="11">
        <v>1</v>
      </c>
      <c r="K148" s="11">
        <v>2</v>
      </c>
      <c r="L148" s="11">
        <v>3</v>
      </c>
      <c r="M148" s="11">
        <v>4</v>
      </c>
      <c r="N148" s="11">
        <v>5</v>
      </c>
      <c r="O148" s="11">
        <v>6</v>
      </c>
      <c r="P148" s="11">
        <v>7</v>
      </c>
      <c r="Q148" s="11">
        <v>8</v>
      </c>
      <c r="R148" s="11">
        <v>9</v>
      </c>
      <c r="S148" s="14">
        <v>10</v>
      </c>
      <c r="T148" s="14">
        <v>11</v>
      </c>
      <c r="U148" s="14">
        <v>12</v>
      </c>
      <c r="V148" s="14">
        <v>1</v>
      </c>
      <c r="W148" s="14">
        <v>2</v>
      </c>
      <c r="X148" s="14">
        <v>3</v>
      </c>
      <c r="Y148" s="14">
        <v>4</v>
      </c>
      <c r="Z148" s="14">
        <v>5</v>
      </c>
      <c r="AA148" s="14">
        <v>6</v>
      </c>
      <c r="AB148" s="14">
        <v>7</v>
      </c>
      <c r="AC148" s="14">
        <v>8</v>
      </c>
      <c r="AD148" s="14">
        <v>9</v>
      </c>
      <c r="AE148" s="14">
        <v>10</v>
      </c>
      <c r="AF148" s="14">
        <v>11</v>
      </c>
      <c r="AG148" s="14">
        <v>12</v>
      </c>
      <c r="AH148" s="14">
        <v>1</v>
      </c>
      <c r="AI148" s="14">
        <v>2</v>
      </c>
      <c r="AJ148" s="14">
        <v>3</v>
      </c>
      <c r="AK148" s="14">
        <v>4</v>
      </c>
      <c r="AL148" s="14">
        <v>5</v>
      </c>
      <c r="AM148" s="14">
        <v>6</v>
      </c>
      <c r="AN148" s="14">
        <v>7</v>
      </c>
      <c r="AO148" s="14">
        <v>8</v>
      </c>
      <c r="AP148" s="14">
        <v>9</v>
      </c>
      <c r="AQ148" s="265">
        <v>10</v>
      </c>
      <c r="AR148" s="265">
        <v>11</v>
      </c>
      <c r="AS148" s="265">
        <v>12</v>
      </c>
    </row>
    <row r="149" spans="1:47" x14ac:dyDescent="0.25">
      <c r="C149" s="4" t="s">
        <v>278</v>
      </c>
      <c r="D149" s="26">
        <v>45937</v>
      </c>
      <c r="E149" s="6"/>
      <c r="F149" s="6">
        <v>26131.439999999999</v>
      </c>
      <c r="G149" s="6"/>
      <c r="H149" s="6"/>
      <c r="I149" s="120"/>
      <c r="J149" s="6"/>
      <c r="K149" s="6"/>
      <c r="L149" s="6"/>
      <c r="M149" s="6"/>
      <c r="N149" s="6"/>
      <c r="O149" s="6"/>
      <c r="P149" s="6"/>
      <c r="Q149" s="4"/>
    </row>
    <row r="150" spans="1:47" x14ac:dyDescent="0.25">
      <c r="C150" s="4" t="s">
        <v>279</v>
      </c>
      <c r="D150" s="26">
        <v>45968</v>
      </c>
      <c r="E150" s="6"/>
      <c r="F150" s="6"/>
      <c r="G150" s="120">
        <v>81333.119999999995</v>
      </c>
      <c r="H150" s="6"/>
      <c r="I150" s="120"/>
      <c r="J150" s="6"/>
      <c r="K150" s="6"/>
      <c r="L150" s="6"/>
      <c r="M150" s="6"/>
      <c r="N150" s="6"/>
      <c r="O150" s="6"/>
      <c r="P150" s="6"/>
      <c r="Q150" s="4"/>
    </row>
    <row r="151" spans="1:47" x14ac:dyDescent="0.25">
      <c r="C151" s="4" t="s">
        <v>280</v>
      </c>
      <c r="D151" s="26">
        <v>46000</v>
      </c>
      <c r="E151" s="6"/>
      <c r="F151" s="6"/>
      <c r="G151" s="6"/>
      <c r="H151" s="6">
        <v>63369.599999999999</v>
      </c>
      <c r="I151" s="120"/>
      <c r="J151" s="6"/>
      <c r="K151" s="6"/>
      <c r="L151" s="6"/>
      <c r="M151" s="6"/>
      <c r="N151" s="6"/>
      <c r="O151" s="6"/>
      <c r="P151" s="6"/>
      <c r="Q151" s="4"/>
    </row>
    <row r="152" spans="1:47" x14ac:dyDescent="0.25">
      <c r="C152" s="4" t="s">
        <v>281</v>
      </c>
      <c r="D152" s="26">
        <v>46028</v>
      </c>
      <c r="E152" s="6"/>
      <c r="F152" s="6"/>
      <c r="G152" s="6"/>
      <c r="H152" s="6"/>
      <c r="I152" s="120">
        <v>131229.5</v>
      </c>
      <c r="J152" s="6"/>
      <c r="K152" s="6"/>
      <c r="L152" s="6"/>
      <c r="M152" s="6"/>
      <c r="N152" s="6"/>
      <c r="O152" s="6"/>
      <c r="P152" s="6"/>
      <c r="Q152" s="4"/>
    </row>
    <row r="153" spans="1:47" x14ac:dyDescent="0.25">
      <c r="C153" s="4" t="s">
        <v>282</v>
      </c>
      <c r="D153" s="26">
        <v>46059</v>
      </c>
      <c r="E153" s="6"/>
      <c r="F153" s="6"/>
      <c r="G153" s="6"/>
      <c r="H153" s="6"/>
      <c r="I153" s="120"/>
      <c r="J153" s="6">
        <v>94509.9</v>
      </c>
      <c r="K153" s="6"/>
      <c r="L153" s="6"/>
      <c r="M153" s="6"/>
      <c r="N153" s="6"/>
      <c r="O153" s="6"/>
      <c r="P153" s="6"/>
      <c r="Q153" s="4"/>
    </row>
    <row r="154" spans="1:47" x14ac:dyDescent="0.25">
      <c r="C154" s="4" t="s">
        <v>283</v>
      </c>
      <c r="D154" s="26">
        <v>46086</v>
      </c>
      <c r="E154" s="6"/>
      <c r="F154" s="6"/>
      <c r="G154" s="6"/>
      <c r="H154" s="6"/>
      <c r="I154" s="120"/>
      <c r="J154" s="6"/>
      <c r="K154" s="6">
        <v>104382.96</v>
      </c>
      <c r="L154" s="6"/>
      <c r="M154" s="6"/>
      <c r="N154" s="6"/>
      <c r="O154" s="6"/>
      <c r="P154" s="6"/>
      <c r="Q154" s="4"/>
    </row>
    <row r="155" spans="1:47" x14ac:dyDescent="0.25">
      <c r="C155" s="4" t="s">
        <v>284</v>
      </c>
      <c r="D155" s="26">
        <v>46116</v>
      </c>
      <c r="E155" s="6"/>
      <c r="F155" s="6"/>
      <c r="G155" s="6"/>
      <c r="H155" s="6"/>
      <c r="I155" s="120"/>
      <c r="J155" s="6"/>
      <c r="K155" s="6"/>
      <c r="L155" s="6">
        <v>120864.48</v>
      </c>
      <c r="M155" s="6"/>
      <c r="N155" s="6"/>
      <c r="O155" s="6"/>
      <c r="P155" s="6"/>
      <c r="Q155" s="4"/>
    </row>
    <row r="156" spans="1:47" x14ac:dyDescent="0.25">
      <c r="C156" s="49" t="s">
        <v>285</v>
      </c>
      <c r="D156" s="26">
        <v>46146</v>
      </c>
      <c r="E156" s="6"/>
      <c r="F156" s="6"/>
      <c r="G156" s="6"/>
      <c r="H156" s="6"/>
      <c r="I156" s="120"/>
      <c r="J156" s="6"/>
      <c r="K156" s="6"/>
      <c r="L156" s="6"/>
      <c r="M156" s="6">
        <v>119395.08</v>
      </c>
      <c r="N156" s="6"/>
      <c r="O156" s="6"/>
      <c r="P156" s="6"/>
      <c r="Q156" s="4"/>
    </row>
    <row r="157" spans="1:47" x14ac:dyDescent="0.25">
      <c r="C157" s="4" t="s">
        <v>286</v>
      </c>
      <c r="D157" s="26">
        <v>46176</v>
      </c>
      <c r="E157" s="6"/>
      <c r="F157" s="6"/>
      <c r="G157" s="6"/>
      <c r="H157" s="6"/>
      <c r="I157" s="120"/>
      <c r="J157" s="6"/>
      <c r="K157" s="6"/>
      <c r="L157" s="6"/>
      <c r="M157" s="6"/>
      <c r="N157" s="6">
        <v>98419.48</v>
      </c>
      <c r="O157" s="6"/>
      <c r="P157" s="6"/>
      <c r="Q157" s="4"/>
    </row>
    <row r="158" spans="1:47" x14ac:dyDescent="0.25">
      <c r="C158" s="4" t="s">
        <v>287</v>
      </c>
      <c r="D158" s="26">
        <v>46209</v>
      </c>
      <c r="E158" s="6"/>
      <c r="F158" s="6"/>
      <c r="G158" s="6"/>
      <c r="H158" s="6"/>
      <c r="I158" s="120"/>
      <c r="J158" s="6"/>
      <c r="K158" s="6"/>
      <c r="L158" s="6"/>
      <c r="M158" s="6"/>
      <c r="N158" s="6"/>
      <c r="O158" s="6">
        <v>109173.04</v>
      </c>
      <c r="P158" s="6"/>
      <c r="Q158" s="4"/>
    </row>
    <row r="159" spans="1:47" x14ac:dyDescent="0.25">
      <c r="C159" s="4" t="s">
        <v>288</v>
      </c>
      <c r="D159" s="26">
        <v>46238</v>
      </c>
      <c r="E159" s="6"/>
      <c r="F159" s="6"/>
      <c r="G159" s="6"/>
      <c r="H159" s="6"/>
      <c r="I159" s="120"/>
      <c r="J159" s="6"/>
      <c r="K159" s="6"/>
      <c r="L159" s="6"/>
      <c r="M159" s="6"/>
      <c r="N159" s="6"/>
      <c r="O159" s="6"/>
      <c r="P159" s="6">
        <v>120521.64</v>
      </c>
      <c r="Q159" s="4"/>
    </row>
    <row r="160" spans="1:47" x14ac:dyDescent="0.25">
      <c r="C160" s="4"/>
      <c r="D160" s="26"/>
      <c r="E160" s="6"/>
      <c r="F160" s="6"/>
      <c r="G160" s="6"/>
      <c r="H160" s="6"/>
      <c r="I160" s="120"/>
      <c r="J160" s="6"/>
      <c r="K160" s="6"/>
      <c r="L160" s="6"/>
      <c r="M160" s="6"/>
      <c r="N160" s="6"/>
      <c r="O160" s="6"/>
      <c r="P160" s="6"/>
      <c r="Q160" s="4"/>
    </row>
    <row r="161" spans="3:18" x14ac:dyDescent="0.25">
      <c r="C161" s="4"/>
      <c r="D161" s="26"/>
      <c r="E161" s="6"/>
      <c r="F161" s="6"/>
      <c r="G161" s="6"/>
      <c r="H161" s="6"/>
      <c r="I161" s="120"/>
      <c r="J161" s="6"/>
      <c r="K161" s="6"/>
      <c r="L161" s="6"/>
      <c r="M161" s="6"/>
      <c r="N161" s="6"/>
      <c r="O161" s="6"/>
      <c r="P161" s="6"/>
      <c r="Q161" s="4"/>
    </row>
    <row r="162" spans="3:18" x14ac:dyDescent="0.25">
      <c r="C162" s="9"/>
      <c r="D162" s="93" t="s">
        <v>39</v>
      </c>
      <c r="E162" s="30">
        <f t="shared" ref="E162:Q162" si="25">SUM(E149:E161)</f>
        <v>0</v>
      </c>
      <c r="F162" s="30">
        <f t="shared" si="25"/>
        <v>26131.439999999999</v>
      </c>
      <c r="G162" s="30">
        <f t="shared" si="25"/>
        <v>81333.119999999995</v>
      </c>
      <c r="H162" s="30">
        <f t="shared" si="25"/>
        <v>63369.599999999999</v>
      </c>
      <c r="I162" s="30">
        <f t="shared" si="25"/>
        <v>131229.5</v>
      </c>
      <c r="J162" s="30">
        <f t="shared" si="25"/>
        <v>94509.9</v>
      </c>
      <c r="K162" s="30">
        <f t="shared" si="25"/>
        <v>104382.96</v>
      </c>
      <c r="L162" s="30">
        <f t="shared" si="25"/>
        <v>120864.48</v>
      </c>
      <c r="M162" s="30">
        <f t="shared" si="25"/>
        <v>119395.08</v>
      </c>
      <c r="N162" s="30">
        <f t="shared" si="25"/>
        <v>98419.48</v>
      </c>
      <c r="O162" s="30">
        <f t="shared" si="25"/>
        <v>109173.04</v>
      </c>
      <c r="P162" s="30">
        <f t="shared" si="25"/>
        <v>120521.64</v>
      </c>
      <c r="Q162" s="30">
        <f t="shared" si="25"/>
        <v>0</v>
      </c>
      <c r="R162" s="7"/>
    </row>
    <row r="163" spans="3:18" x14ac:dyDescent="0.2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3:18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3:18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3:18" x14ac:dyDescent="0.25">
      <c r="E166" s="11">
        <v>8</v>
      </c>
      <c r="F166" s="11">
        <v>9</v>
      </c>
      <c r="G166" s="11">
        <v>10</v>
      </c>
      <c r="H166" s="11">
        <v>11</v>
      </c>
      <c r="I166" s="11">
        <v>12</v>
      </c>
      <c r="J166" s="11">
        <v>1</v>
      </c>
      <c r="K166" s="11">
        <v>2</v>
      </c>
      <c r="L166" s="11">
        <v>3</v>
      </c>
      <c r="M166" s="11">
        <v>4</v>
      </c>
      <c r="N166" s="11">
        <v>5</v>
      </c>
      <c r="O166" s="11">
        <v>6</v>
      </c>
      <c r="P166" s="11">
        <v>7</v>
      </c>
      <c r="Q166" s="11">
        <v>8</v>
      </c>
      <c r="R166" s="7"/>
    </row>
    <row r="167" spans="3:18" x14ac:dyDescent="0.25">
      <c r="D167" s="9" t="s">
        <v>27</v>
      </c>
      <c r="E167" s="7">
        <f>E110</f>
        <v>12970.802250000001</v>
      </c>
      <c r="F167" s="7">
        <f t="shared" ref="F167:Q167" si="26">E167+F110</f>
        <v>17487.28225</v>
      </c>
      <c r="G167" s="7">
        <f t="shared" si="26"/>
        <v>77388.082249999992</v>
      </c>
      <c r="H167" s="7">
        <f t="shared" si="26"/>
        <v>213407.28224999999</v>
      </c>
      <c r="I167" s="7">
        <f t="shared" si="26"/>
        <v>349426.48225</v>
      </c>
      <c r="J167" s="7">
        <f t="shared" si="26"/>
        <v>485445.68224999995</v>
      </c>
      <c r="K167" s="7">
        <f t="shared" si="26"/>
        <v>609188.88225000002</v>
      </c>
      <c r="L167" s="7">
        <f t="shared" si="26"/>
        <v>735875.28225000005</v>
      </c>
      <c r="M167" s="7">
        <f t="shared" si="26"/>
        <v>868896.00225000002</v>
      </c>
      <c r="N167" s="7">
        <f t="shared" si="26"/>
        <v>1008251.0422500001</v>
      </c>
      <c r="O167" s="7">
        <f t="shared" si="26"/>
        <v>1122268.8022500002</v>
      </c>
      <c r="P167" s="7">
        <f t="shared" si="26"/>
        <v>1261623.8422500002</v>
      </c>
      <c r="Q167" s="501">
        <f t="shared" si="26"/>
        <v>1394644.5622500002</v>
      </c>
      <c r="R167" s="7"/>
    </row>
    <row r="168" spans="3:18" x14ac:dyDescent="0.25">
      <c r="D168" s="9" t="s">
        <v>132</v>
      </c>
      <c r="E168" s="25">
        <f>E162</f>
        <v>0</v>
      </c>
      <c r="F168" s="25">
        <f>E168+F162</f>
        <v>26131.439999999999</v>
      </c>
      <c r="G168" s="25">
        <f t="shared" ref="G168:N168" si="27">F168+G162</f>
        <v>107464.56</v>
      </c>
      <c r="H168" s="25">
        <f t="shared" si="27"/>
        <v>170834.16</v>
      </c>
      <c r="I168" s="25">
        <f t="shared" si="27"/>
        <v>302063.66000000003</v>
      </c>
      <c r="J168" s="25">
        <f t="shared" si="27"/>
        <v>396573.56000000006</v>
      </c>
      <c r="K168" s="25">
        <f t="shared" si="27"/>
        <v>500956.52000000008</v>
      </c>
      <c r="L168" s="25">
        <f t="shared" si="27"/>
        <v>621821.00000000012</v>
      </c>
      <c r="M168" s="25">
        <f t="shared" si="27"/>
        <v>741216.08000000007</v>
      </c>
      <c r="N168" s="25">
        <f t="shared" si="27"/>
        <v>839635.56</v>
      </c>
      <c r="O168" s="25">
        <f>N168+O162</f>
        <v>948808.60000000009</v>
      </c>
      <c r="P168" s="25">
        <f>O168+P162</f>
        <v>1069330.24</v>
      </c>
      <c r="Q168" s="497"/>
      <c r="R168" s="7"/>
    </row>
    <row r="169" spans="3:18" x14ac:dyDescent="0.25">
      <c r="D169" s="9" t="s">
        <v>133</v>
      </c>
      <c r="E169" s="25">
        <f>$B$4</f>
        <v>1853995.87</v>
      </c>
      <c r="F169" s="25">
        <f t="shared" ref="F169:Q169" si="28">$B$4</f>
        <v>1853995.87</v>
      </c>
      <c r="G169" s="25">
        <f t="shared" si="28"/>
        <v>1853995.87</v>
      </c>
      <c r="H169" s="25">
        <f t="shared" si="28"/>
        <v>1853995.87</v>
      </c>
      <c r="I169" s="25">
        <f t="shared" si="28"/>
        <v>1853995.87</v>
      </c>
      <c r="J169" s="25">
        <f t="shared" si="28"/>
        <v>1853995.87</v>
      </c>
      <c r="K169" s="25">
        <f t="shared" si="28"/>
        <v>1853995.87</v>
      </c>
      <c r="L169" s="25">
        <f t="shared" si="28"/>
        <v>1853995.87</v>
      </c>
      <c r="M169" s="25">
        <f t="shared" si="28"/>
        <v>1853995.87</v>
      </c>
      <c r="N169" s="25">
        <f t="shared" si="28"/>
        <v>1853995.87</v>
      </c>
      <c r="O169" s="25">
        <f t="shared" si="28"/>
        <v>1853995.87</v>
      </c>
      <c r="P169" s="25">
        <f t="shared" si="28"/>
        <v>1853995.87</v>
      </c>
      <c r="Q169" s="497">
        <f t="shared" si="28"/>
        <v>1853995.87</v>
      </c>
      <c r="R169" s="7"/>
    </row>
    <row r="170" spans="3:18" x14ac:dyDescent="0.25">
      <c r="D170" s="9" t="s">
        <v>198</v>
      </c>
      <c r="E170" s="25">
        <f t="shared" ref="E170:Q170" si="29">E167-E168</f>
        <v>12970.802250000001</v>
      </c>
      <c r="F170" s="25">
        <f t="shared" si="29"/>
        <v>-8644.1577499999985</v>
      </c>
      <c r="G170" s="25">
        <f t="shared" si="29"/>
        <v>-30076.477750000005</v>
      </c>
      <c r="H170" s="25">
        <f t="shared" si="29"/>
        <v>42573.122249999986</v>
      </c>
      <c r="I170" s="25">
        <f t="shared" si="29"/>
        <v>47362.822249999968</v>
      </c>
      <c r="J170" s="25">
        <f t="shared" si="29"/>
        <v>88872.122249999898</v>
      </c>
      <c r="K170" s="25">
        <f t="shared" si="29"/>
        <v>108232.36224999995</v>
      </c>
      <c r="L170" s="25">
        <f t="shared" si="29"/>
        <v>114054.28224999993</v>
      </c>
      <c r="M170" s="25">
        <f t="shared" si="29"/>
        <v>127679.92224999995</v>
      </c>
      <c r="N170" s="25">
        <f t="shared" si="29"/>
        <v>168615.48225</v>
      </c>
      <c r="O170" s="25">
        <f t="shared" si="29"/>
        <v>173460.20225000009</v>
      </c>
      <c r="P170" s="25">
        <f t="shared" si="29"/>
        <v>192293.60225000023</v>
      </c>
      <c r="Q170" s="497">
        <f t="shared" si="29"/>
        <v>1394644.5622500002</v>
      </c>
      <c r="R170" s="7"/>
    </row>
    <row r="171" spans="3:18" x14ac:dyDescent="0.25">
      <c r="D171" s="9" t="s">
        <v>199</v>
      </c>
      <c r="E171" s="492"/>
      <c r="F171" s="492">
        <f t="shared" ref="F171:Q171" si="30">F168/F167</f>
        <v>1.4943111014291541</v>
      </c>
      <c r="G171" s="492">
        <f t="shared" si="30"/>
        <v>1.3886448258639981</v>
      </c>
      <c r="H171" s="492">
        <f t="shared" si="30"/>
        <v>0.80050764059622437</v>
      </c>
      <c r="I171" s="492">
        <f t="shared" si="30"/>
        <v>0.86445554456827389</v>
      </c>
      <c r="J171" s="492">
        <f t="shared" si="30"/>
        <v>0.81692674278595889</v>
      </c>
      <c r="K171" s="492">
        <f t="shared" si="30"/>
        <v>0.82233365479315601</v>
      </c>
      <c r="L171" s="492">
        <f t="shared" si="30"/>
        <v>0.84500867877873342</v>
      </c>
      <c r="M171" s="492">
        <f t="shared" si="30"/>
        <v>0.85305500092142938</v>
      </c>
      <c r="N171" s="492">
        <f t="shared" si="30"/>
        <v>0.83276438586790857</v>
      </c>
      <c r="O171" s="492">
        <f t="shared" si="30"/>
        <v>0.84543791834698123</v>
      </c>
      <c r="P171" s="492">
        <f t="shared" si="30"/>
        <v>0.84758246015146577</v>
      </c>
      <c r="Q171" s="498">
        <f t="shared" si="30"/>
        <v>0</v>
      </c>
      <c r="R171" s="7"/>
    </row>
    <row r="172" spans="3:18" x14ac:dyDescent="0.2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3:18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3:18" x14ac:dyDescent="0.2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3:18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3:18" x14ac:dyDescent="0.2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5:18" x14ac:dyDescent="0.25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5:18" x14ac:dyDescent="0.25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81" spans="5:18" x14ac:dyDescent="0.25">
      <c r="E181" s="25"/>
    </row>
    <row r="182" spans="5:18" x14ac:dyDescent="0.25">
      <c r="E182" s="25"/>
    </row>
  </sheetData>
  <mergeCells count="20">
    <mergeCell ref="E8:I8"/>
    <mergeCell ref="J8:U8"/>
    <mergeCell ref="V8:AG8"/>
    <mergeCell ref="AH8:AS8"/>
    <mergeCell ref="E43:I43"/>
    <mergeCell ref="J43:U43"/>
    <mergeCell ref="V43:AG43"/>
    <mergeCell ref="AH43:AS43"/>
    <mergeCell ref="E147:I147"/>
    <mergeCell ref="J147:U147"/>
    <mergeCell ref="V147:AG147"/>
    <mergeCell ref="AH147:AS147"/>
    <mergeCell ref="E78:I78"/>
    <mergeCell ref="J78:U78"/>
    <mergeCell ref="V78:AG78"/>
    <mergeCell ref="AH78:AS78"/>
    <mergeCell ref="E113:I113"/>
    <mergeCell ref="J113:U113"/>
    <mergeCell ref="V113:AG113"/>
    <mergeCell ref="AH113:AS1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1115-4275-4EE6-83A0-AAB52F17E952}">
  <dimension ref="A1:J35"/>
  <sheetViews>
    <sheetView topLeftCell="A19" zoomScale="130" zoomScaleNormal="130" workbookViewId="0">
      <selection activeCell="B42" sqref="B42"/>
    </sheetView>
  </sheetViews>
  <sheetFormatPr defaultRowHeight="15" x14ac:dyDescent="0.25"/>
  <cols>
    <col min="1" max="1" width="23.7109375" bestFit="1" customWidth="1"/>
    <col min="2" max="2" width="16.42578125" bestFit="1" customWidth="1"/>
    <col min="3" max="3" width="15.5703125" bestFit="1" customWidth="1"/>
    <col min="4" max="4" width="15.140625" bestFit="1" customWidth="1"/>
    <col min="5" max="6" width="14.42578125" customWidth="1"/>
    <col min="7" max="7" width="15.5703125" bestFit="1" customWidth="1"/>
    <col min="8" max="8" width="22.140625" bestFit="1" customWidth="1"/>
    <col min="9" max="9" width="14.28515625" bestFit="1" customWidth="1"/>
    <col min="10" max="10" width="13.5703125" bestFit="1" customWidth="1"/>
  </cols>
  <sheetData>
    <row r="1" spans="1:10" ht="45.75" thickBot="1" x14ac:dyDescent="0.3">
      <c r="A1" s="444"/>
      <c r="B1" s="445" t="s">
        <v>289</v>
      </c>
      <c r="C1" s="445" t="s">
        <v>215</v>
      </c>
      <c r="D1" s="445" t="s">
        <v>216</v>
      </c>
      <c r="E1" s="445" t="s">
        <v>290</v>
      </c>
      <c r="F1" s="445" t="s">
        <v>291</v>
      </c>
      <c r="G1" s="283" t="s">
        <v>217</v>
      </c>
      <c r="H1" s="283" t="s">
        <v>218</v>
      </c>
      <c r="I1" s="283" t="s">
        <v>219</v>
      </c>
      <c r="J1" s="475" t="s">
        <v>220</v>
      </c>
    </row>
    <row r="2" spans="1:10" ht="15.75" thickTop="1" x14ac:dyDescent="0.25">
      <c r="A2" s="444" t="s">
        <v>292</v>
      </c>
      <c r="B2" s="566" t="str">
        <f>'AO Call 1'!B3</f>
        <v>2/26/23-8/25/23</v>
      </c>
      <c r="C2" s="567">
        <f>'AO Call 1'!B4</f>
        <v>2041574.3999999999</v>
      </c>
      <c r="D2" s="567">
        <f>SUM('AO Call 1'!E113:Q113)</f>
        <v>3069951.4849999999</v>
      </c>
      <c r="E2" s="568">
        <f>7/21</f>
        <v>0.33333333333333331</v>
      </c>
      <c r="F2" s="567">
        <f>D2/6</f>
        <v>511658.58083333331</v>
      </c>
      <c r="G2" s="475"/>
      <c r="H2" s="475"/>
      <c r="I2" s="475"/>
      <c r="J2" s="564"/>
    </row>
    <row r="3" spans="1:10" x14ac:dyDescent="0.25">
      <c r="A3" s="444" t="s">
        <v>293</v>
      </c>
      <c r="B3" s="566" t="str">
        <f>'AO Call 1.2'!B3</f>
        <v>8/26/23-2/25/24</v>
      </c>
      <c r="C3" s="449">
        <f>'AO Call 1.2'!B4</f>
        <v>2645784</v>
      </c>
      <c r="D3" s="567">
        <f>SUM('AO Call 1.2'!E188:K188)</f>
        <v>1897381.5249999999</v>
      </c>
      <c r="E3" s="568">
        <f>3/24</f>
        <v>0.125</v>
      </c>
      <c r="F3" s="567">
        <f>D3/6</f>
        <v>316230.25416666665</v>
      </c>
      <c r="G3" s="565"/>
      <c r="H3" s="475"/>
      <c r="I3" s="475"/>
      <c r="J3" s="564"/>
    </row>
    <row r="4" spans="1:10" x14ac:dyDescent="0.25">
      <c r="A4" s="444" t="s">
        <v>294</v>
      </c>
      <c r="B4" s="569" t="str">
        <f>'AO Call 1.3'!B3</f>
        <v>2/26/24-8/25/24</v>
      </c>
      <c r="C4" s="449">
        <f>'AO Call 1.3'!B4</f>
        <v>2714870.4</v>
      </c>
      <c r="D4" s="567">
        <f>SUM('AO Call 1.3'!F193:L193)</f>
        <v>2316712.605</v>
      </c>
      <c r="E4" s="568">
        <f>4/26</f>
        <v>0.15384615384615385</v>
      </c>
      <c r="F4" s="567">
        <f>D4/6</f>
        <v>386118.76750000002</v>
      </c>
      <c r="G4" s="565"/>
      <c r="H4" s="475"/>
      <c r="I4" s="475"/>
      <c r="J4" s="564"/>
    </row>
    <row r="5" spans="1:10" x14ac:dyDescent="0.25">
      <c r="A5" s="444" t="s">
        <v>295</v>
      </c>
      <c r="B5" s="569" t="str">
        <f>'AO Call 1.4'!B3</f>
        <v>8/26/24-2/25/25</v>
      </c>
      <c r="C5" s="449">
        <f>'AO Call 1.4'!B4</f>
        <v>2539315.2000000002</v>
      </c>
      <c r="D5" s="567">
        <f>SUM('AO Call 1.4'!E178:K178)</f>
        <v>2199776.37</v>
      </c>
      <c r="E5" s="568">
        <f>4/20</f>
        <v>0.2</v>
      </c>
      <c r="F5" s="567">
        <f>D5/6</f>
        <v>366629.39500000002</v>
      </c>
      <c r="G5" s="565"/>
      <c r="H5" s="475"/>
      <c r="I5" s="475"/>
      <c r="J5" s="564"/>
    </row>
    <row r="6" spans="1:10" x14ac:dyDescent="0.25">
      <c r="A6" s="444" t="s">
        <v>296</v>
      </c>
      <c r="B6" s="569" t="str">
        <f>'AO Call 2'!B3</f>
        <v>9/26/22 - 9/25/23</v>
      </c>
      <c r="C6" s="567">
        <f>'AO Call 2'!B4</f>
        <v>951925.9</v>
      </c>
      <c r="D6" s="567">
        <f>SUM('AO Call 2'!E95:Q95)</f>
        <v>761448.52</v>
      </c>
      <c r="E6" s="568">
        <v>0</v>
      </c>
      <c r="F6" s="567">
        <f>D6/12</f>
        <v>63454.043333333335</v>
      </c>
      <c r="G6" s="565"/>
      <c r="H6" s="475"/>
      <c r="I6" s="475"/>
      <c r="J6" s="564"/>
    </row>
    <row r="7" spans="1:10" x14ac:dyDescent="0.25">
      <c r="A7" s="444" t="s">
        <v>297</v>
      </c>
      <c r="B7" s="569" t="str">
        <f>'AO Call 2.1'!B3</f>
        <v>9/26/23 - 9/25/24</v>
      </c>
      <c r="C7" s="567">
        <f>'AO Call 2.1'!B4</f>
        <v>1549632</v>
      </c>
      <c r="D7" s="567">
        <f>SUM('AO Call 2.1'!F158:Q158)</f>
        <v>1323896.7599999998</v>
      </c>
      <c r="E7" s="568">
        <v>0</v>
      </c>
      <c r="F7" s="567">
        <f>D7/12</f>
        <v>110324.72999999998</v>
      </c>
      <c r="G7" s="565"/>
      <c r="H7" s="475"/>
      <c r="I7" s="475"/>
      <c r="J7" s="564"/>
    </row>
    <row r="8" spans="1:10" x14ac:dyDescent="0.25">
      <c r="A8" s="444" t="s">
        <v>298</v>
      </c>
      <c r="B8" s="569" t="str">
        <f>'AO Call 2.2'!B3</f>
        <v>9/26/24 - 9/25/25</v>
      </c>
      <c r="C8" s="567">
        <f>'AO Call 2.2'!B4</f>
        <v>3162581.84</v>
      </c>
      <c r="D8" s="567">
        <f>SUM('AO Call 2.2'!F159:R159)</f>
        <v>2726775.98</v>
      </c>
      <c r="E8" s="568">
        <v>0</v>
      </c>
      <c r="F8" s="567">
        <f>D8/12</f>
        <v>227231.33166666667</v>
      </c>
      <c r="G8" s="565"/>
      <c r="H8" s="475"/>
      <c r="I8" s="475"/>
      <c r="J8" s="564"/>
    </row>
    <row r="9" spans="1:10" ht="15.75" thickBot="1" x14ac:dyDescent="0.3">
      <c r="A9" s="444" t="s">
        <v>221</v>
      </c>
      <c r="B9" s="397" t="s">
        <v>222</v>
      </c>
      <c r="C9" s="449">
        <f>'AO Call 2.3'!B4</f>
        <v>3225811.68</v>
      </c>
      <c r="D9" s="449">
        <f>SUM('AO Call 2.3'!F159:R159)</f>
        <v>2575020.37</v>
      </c>
      <c r="E9" s="568">
        <v>0</v>
      </c>
      <c r="F9" s="567">
        <f t="shared" ref="F9:F29" si="0">D9/12</f>
        <v>214585.03083333335</v>
      </c>
      <c r="G9" s="287">
        <f>C9-D9</f>
        <v>650791.31000000006</v>
      </c>
      <c r="H9" s="287">
        <f>SUM('AO Call 2.3'!F159:R159)+SUM('AO Call 2.3'!N104:R104)</f>
        <v>4074504.37</v>
      </c>
      <c r="I9" s="286">
        <f>C9-H9</f>
        <v>-848692.69</v>
      </c>
    </row>
    <row r="10" spans="1:10" ht="15.75" thickBot="1" x14ac:dyDescent="0.3">
      <c r="A10" s="444" t="s">
        <v>299</v>
      </c>
      <c r="B10" s="397" t="str">
        <f>'AO Call 3'!B3</f>
        <v>3/13/23-3/12/24</v>
      </c>
      <c r="C10" s="449">
        <f>'AO Call 3'!B4</f>
        <v>740213.85</v>
      </c>
      <c r="D10" s="449">
        <f>SUM('AO Call 3'!F128:N128)</f>
        <v>740213.82000000007</v>
      </c>
      <c r="E10" s="568">
        <v>0.5</v>
      </c>
      <c r="F10" s="567">
        <f t="shared" si="0"/>
        <v>61684.485000000008</v>
      </c>
      <c r="G10" s="287"/>
      <c r="H10" s="287"/>
      <c r="I10" s="286"/>
    </row>
    <row r="11" spans="1:10" ht="15.75" thickBot="1" x14ac:dyDescent="0.3">
      <c r="A11" s="444" t="s">
        <v>300</v>
      </c>
      <c r="B11" s="397" t="str">
        <f>'AO Call 4'!B3</f>
        <v>4/10/23-4/9/24</v>
      </c>
      <c r="C11" s="449">
        <f>'AO Call 4'!B4</f>
        <v>954417.6</v>
      </c>
      <c r="D11" s="449">
        <f>SUM('AO Call 4'!F165:R165)</f>
        <v>755735.67999999993</v>
      </c>
      <c r="E11" s="568">
        <v>0</v>
      </c>
      <c r="F11" s="567">
        <f t="shared" si="0"/>
        <v>62977.973333333328</v>
      </c>
      <c r="G11" s="287"/>
      <c r="H11" s="287"/>
      <c r="I11" s="286"/>
    </row>
    <row r="12" spans="1:10" ht="15.75" thickBot="1" x14ac:dyDescent="0.3">
      <c r="A12" s="444" t="s">
        <v>301</v>
      </c>
      <c r="B12" s="397" t="str">
        <f>'AO Call 4.1'!B3</f>
        <v>4/10/24-4/9/25</v>
      </c>
      <c r="C12" s="449">
        <f>'AO Call 4.1'!B4</f>
        <v>1723238.3999999999</v>
      </c>
      <c r="D12" s="449">
        <f>SUM('AO Call 4.1'!E163:Q163)</f>
        <v>1450735.6800000002</v>
      </c>
      <c r="E12" s="568">
        <v>0</v>
      </c>
      <c r="F12" s="567">
        <f t="shared" si="0"/>
        <v>120894.64000000001</v>
      </c>
      <c r="G12" s="287"/>
      <c r="H12" s="287"/>
      <c r="I12" s="286"/>
    </row>
    <row r="13" spans="1:10" ht="15.75" thickBot="1" x14ac:dyDescent="0.3">
      <c r="A13" s="444" t="s">
        <v>302</v>
      </c>
      <c r="B13" s="397" t="s">
        <v>303</v>
      </c>
      <c r="C13" s="449">
        <f>'AO Call 4.2'!B4</f>
        <v>1903545.6</v>
      </c>
      <c r="D13" s="449">
        <f>SUM('AO Call 4.2'!E163:Q163)</f>
        <v>1483875.7100000002</v>
      </c>
      <c r="E13" s="568">
        <v>0</v>
      </c>
      <c r="F13" s="567">
        <f t="shared" si="0"/>
        <v>123656.30916666669</v>
      </c>
      <c r="G13" s="287">
        <f t="shared" ref="G13:G30" si="1">C13-D13</f>
        <v>419669.8899999999</v>
      </c>
      <c r="H13" s="287">
        <f>SUM('AO Call 4.2'!E163:P163)+SUM('AO Call 4.2'!Q110)</f>
        <v>1510035.1500000004</v>
      </c>
      <c r="I13" s="286">
        <f t="shared" ref="I13" si="2">C13-H13</f>
        <v>393510.44999999972</v>
      </c>
    </row>
    <row r="14" spans="1:10" ht="15.75" thickBot="1" x14ac:dyDescent="0.3">
      <c r="A14" s="444" t="s">
        <v>223</v>
      </c>
      <c r="B14" s="397" t="s">
        <v>224</v>
      </c>
      <c r="C14" s="449">
        <f>'AO Call 4.3'!B4</f>
        <v>1941638.4</v>
      </c>
      <c r="D14" s="449">
        <f>SUM('AO Call 4.3'!E164:Q164)</f>
        <v>520681.92</v>
      </c>
      <c r="E14" s="568">
        <v>0</v>
      </c>
      <c r="F14" s="567">
        <f t="shared" si="0"/>
        <v>43390.159999999996</v>
      </c>
      <c r="G14" s="287">
        <f t="shared" si="1"/>
        <v>1420956.48</v>
      </c>
      <c r="H14" s="287" t="s">
        <v>304</v>
      </c>
      <c r="I14" s="286" t="s">
        <v>304</v>
      </c>
    </row>
    <row r="15" spans="1:10" ht="15.75" thickBot="1" x14ac:dyDescent="0.3">
      <c r="A15" s="444" t="s">
        <v>305</v>
      </c>
      <c r="B15" s="397" t="str">
        <f>'AO Call 5'!B3</f>
        <v>5/1/23 - 4/30/24</v>
      </c>
      <c r="C15" s="449">
        <f>'AO Call 5'!B4</f>
        <v>1051922</v>
      </c>
      <c r="D15" s="449">
        <f>SUM('AO Call 5'!F144:Q144)</f>
        <v>687212.39999999991</v>
      </c>
      <c r="E15" s="568">
        <f>2/6</f>
        <v>0.33333333333333331</v>
      </c>
      <c r="F15" s="567">
        <f t="shared" si="0"/>
        <v>57267.69999999999</v>
      </c>
      <c r="G15" s="287"/>
      <c r="H15" s="287"/>
      <c r="I15" s="286"/>
    </row>
    <row r="16" spans="1:10" ht="15.75" thickBot="1" x14ac:dyDescent="0.3">
      <c r="A16" s="444" t="s">
        <v>306</v>
      </c>
      <c r="B16" s="397" t="str">
        <f>'AO Call 5.1'!B3</f>
        <v>5/1/24 - 4/30/25</v>
      </c>
      <c r="C16" s="449">
        <f>'AO Call 5.1'!B4</f>
        <v>2003328</v>
      </c>
      <c r="D16" s="449">
        <f>SUM('AO Call 5.1'!E165:P165)</f>
        <v>1989024</v>
      </c>
      <c r="E16" s="568">
        <f>3/6</f>
        <v>0.5</v>
      </c>
      <c r="F16" s="567">
        <f t="shared" si="0"/>
        <v>165752</v>
      </c>
      <c r="G16" s="287"/>
      <c r="H16" s="287"/>
      <c r="I16" s="286"/>
    </row>
    <row r="17" spans="1:9" ht="15.75" thickBot="1" x14ac:dyDescent="0.3">
      <c r="A17" s="444" t="s">
        <v>307</v>
      </c>
      <c r="B17" s="397" t="str">
        <f>'AO Call 6'!B3</f>
        <v>5/25/23 - 5/24/24</v>
      </c>
      <c r="C17" s="449">
        <f>'AO Call 6'!B4</f>
        <v>1028368</v>
      </c>
      <c r="D17" s="449">
        <f>SUM('AO Call 6'!F163:R163)</f>
        <v>886516.8</v>
      </c>
      <c r="E17" s="568">
        <v>0</v>
      </c>
      <c r="F17" s="567">
        <f t="shared" si="0"/>
        <v>73876.400000000009</v>
      </c>
      <c r="G17" s="287"/>
      <c r="H17" s="287"/>
      <c r="I17" s="286"/>
    </row>
    <row r="18" spans="1:9" ht="15.75" thickBot="1" x14ac:dyDescent="0.3">
      <c r="A18" s="444" t="s">
        <v>308</v>
      </c>
      <c r="B18" s="397" t="str">
        <f>'AO Call 6.1'!C3</f>
        <v>5/15/25-5/24/26</v>
      </c>
      <c r="C18" s="449">
        <f>'AO Call 6.1'!C4</f>
        <v>886516.8</v>
      </c>
      <c r="D18" s="449">
        <f>SUM('AO Call 6.1'!F164:R164)</f>
        <v>747057.56</v>
      </c>
      <c r="E18" s="568">
        <v>0</v>
      </c>
      <c r="F18" s="567">
        <f t="shared" si="0"/>
        <v>62254.796666666669</v>
      </c>
      <c r="G18" s="287"/>
      <c r="H18" s="287"/>
      <c r="I18" s="286"/>
    </row>
    <row r="19" spans="1:9" ht="15.75" thickBot="1" x14ac:dyDescent="0.3">
      <c r="A19" s="444" t="s">
        <v>309</v>
      </c>
      <c r="B19" s="397" t="str">
        <f>'AO Call 7'!B3</f>
        <v>7/14/23 - 11/13/23</v>
      </c>
      <c r="C19" s="449">
        <f>'AO Call 7'!B4</f>
        <v>72030.399999999994</v>
      </c>
      <c r="D19" s="449">
        <f>C19</f>
        <v>72030.399999999994</v>
      </c>
      <c r="E19" s="568">
        <f>2/3</f>
        <v>0.66666666666666663</v>
      </c>
      <c r="F19" s="567">
        <f t="shared" si="0"/>
        <v>6002.5333333333328</v>
      </c>
      <c r="G19" s="287"/>
      <c r="H19" s="287"/>
      <c r="I19" s="286"/>
    </row>
    <row r="20" spans="1:9" ht="15.75" thickBot="1" x14ac:dyDescent="0.3">
      <c r="A20" s="444" t="s">
        <v>310</v>
      </c>
      <c r="B20" s="397" t="str">
        <f>'AO Call 8'!B3</f>
        <v>1/31/24 - 1/30/25</v>
      </c>
      <c r="C20" s="449">
        <f>'AO Call 8'!B4</f>
        <v>173114.4</v>
      </c>
      <c r="D20" s="449">
        <f>SUM('AO Call 8'!E147:P147)</f>
        <v>158688.20000000001</v>
      </c>
      <c r="E20" s="568">
        <v>0</v>
      </c>
      <c r="F20" s="567">
        <f t="shared" si="0"/>
        <v>13224.016666666668</v>
      </c>
      <c r="G20" s="287"/>
      <c r="H20" s="287"/>
      <c r="I20" s="286"/>
    </row>
    <row r="21" spans="1:9" ht="15.75" thickBot="1" x14ac:dyDescent="0.3">
      <c r="A21" s="444" t="s">
        <v>311</v>
      </c>
      <c r="B21" s="397" t="str">
        <f>'AO Call 9'!B3</f>
        <v>3/12/24 - 3/11/25</v>
      </c>
      <c r="C21" s="449">
        <f>'AO Call 9'!B4</f>
        <v>2066204.69</v>
      </c>
      <c r="D21" s="449">
        <f>SUM('AO Call 9'!E147:P147)</f>
        <v>838858.34000000008</v>
      </c>
      <c r="E21" s="568">
        <f>1/8</f>
        <v>0.125</v>
      </c>
      <c r="F21" s="567">
        <f t="shared" si="0"/>
        <v>69904.861666666679</v>
      </c>
      <c r="G21" s="287"/>
      <c r="H21" s="287"/>
      <c r="I21" s="286"/>
    </row>
    <row r="22" spans="1:9" ht="15.75" thickBot="1" x14ac:dyDescent="0.3">
      <c r="A22" s="444" t="s">
        <v>312</v>
      </c>
      <c r="B22" s="397" t="str">
        <f>'AO Call 10'!B3</f>
        <v>3/12/24 - 9/11/24</v>
      </c>
      <c r="C22" s="449">
        <f>'AO Call 10'!B4</f>
        <v>339782.40000000002</v>
      </c>
      <c r="D22" s="449">
        <f>SUM('AO Call 10'!E163:P163)</f>
        <v>311026.56</v>
      </c>
      <c r="E22" s="568">
        <v>0</v>
      </c>
      <c r="F22" s="567">
        <f t="shared" si="0"/>
        <v>25918.880000000001</v>
      </c>
      <c r="G22" s="287"/>
      <c r="H22" s="287"/>
      <c r="I22" s="286"/>
    </row>
    <row r="23" spans="1:9" ht="15.75" thickBot="1" x14ac:dyDescent="0.3">
      <c r="A23" s="444" t="s">
        <v>313</v>
      </c>
      <c r="B23" s="397" t="str">
        <f>'AO Call 10.1'!B3</f>
        <v>9/12/24 - 3/11/25</v>
      </c>
      <c r="C23" s="449">
        <f>'AO Call 10.1'!B4</f>
        <v>339782.40000000002</v>
      </c>
      <c r="D23" s="449">
        <f>SUM('AO Call 10.1'!E163:K163)</f>
        <v>181390.68000000002</v>
      </c>
      <c r="E23" s="568">
        <v>0</v>
      </c>
      <c r="F23" s="567">
        <f t="shared" si="0"/>
        <v>15115.890000000001</v>
      </c>
      <c r="G23" s="287"/>
      <c r="H23" s="287"/>
      <c r="I23" s="286"/>
    </row>
    <row r="24" spans="1:9" ht="15.75" thickBot="1" x14ac:dyDescent="0.3">
      <c r="A24" s="444" t="s">
        <v>314</v>
      </c>
      <c r="B24" s="397" t="str">
        <f>'AO Call 11'!B3</f>
        <v>9/2/24 - 9/1/25</v>
      </c>
      <c r="C24" s="449">
        <f>'AO Call 11'!B4</f>
        <v>1114155</v>
      </c>
      <c r="D24" s="449">
        <f>SUM('AO Call 11'!E189:I189)</f>
        <v>162721.65</v>
      </c>
      <c r="E24" s="568">
        <v>0</v>
      </c>
      <c r="F24" s="567">
        <f t="shared" si="0"/>
        <v>13560.137499999999</v>
      </c>
      <c r="G24" s="287"/>
      <c r="H24" s="287"/>
      <c r="I24" s="286"/>
    </row>
    <row r="25" spans="1:9" ht="15.75" thickBot="1" x14ac:dyDescent="0.3">
      <c r="A25" s="444" t="s">
        <v>315</v>
      </c>
      <c r="B25" s="397" t="str">
        <f>'AO Call 12'!B3</f>
        <v>9/2/24 - 9/1/25</v>
      </c>
      <c r="C25" s="449">
        <f>'AO Call 12'!B4</f>
        <v>1121708.8799999999</v>
      </c>
      <c r="D25" s="449">
        <f>SUM('AO Call 12'!E197:Q197)</f>
        <v>1100318.8600000001</v>
      </c>
      <c r="E25" s="568">
        <f>1/7</f>
        <v>0.14285714285714285</v>
      </c>
      <c r="F25" s="567">
        <f t="shared" si="0"/>
        <v>91693.238333333342</v>
      </c>
      <c r="G25" s="287"/>
      <c r="H25" s="287"/>
      <c r="I25" s="286"/>
    </row>
    <row r="26" spans="1:9" ht="15.75" thickBot="1" x14ac:dyDescent="0.3">
      <c r="A26" s="444" t="s">
        <v>230</v>
      </c>
      <c r="B26" s="397" t="str">
        <f>'AO Call 13'!B3</f>
        <v>9/13/24 - 9/12/25</v>
      </c>
      <c r="C26" s="449">
        <f>'AO Call 13'!B4</f>
        <v>1397088</v>
      </c>
      <c r="D26" s="449">
        <f>SUM('AO Call 13'!E163:R163)</f>
        <v>1214185.7</v>
      </c>
      <c r="E26" s="568">
        <f>1/6</f>
        <v>0.16666666666666666</v>
      </c>
      <c r="F26" s="567">
        <f t="shared" si="0"/>
        <v>101182.14166666666</v>
      </c>
      <c r="G26" s="287"/>
      <c r="H26" s="287"/>
      <c r="I26" s="286"/>
    </row>
    <row r="27" spans="1:9" ht="15.75" thickBot="1" x14ac:dyDescent="0.3">
      <c r="A27" s="444" t="s">
        <v>225</v>
      </c>
      <c r="B27" s="397" t="str">
        <f>'AO Call 13.1'!B3</f>
        <v>9/13/25 - 9/12/26</v>
      </c>
      <c r="C27" s="449">
        <f>'AO Call 13.1'!B4</f>
        <v>1491977.28</v>
      </c>
      <c r="D27" s="449">
        <f>SUM('AO Call 13.1'!E163:L163)</f>
        <v>744032.29</v>
      </c>
      <c r="E27" s="568">
        <f>1/7</f>
        <v>0.14285714285714285</v>
      </c>
      <c r="F27" s="567"/>
      <c r="G27" s="287">
        <f t="shared" si="1"/>
        <v>747944.99</v>
      </c>
      <c r="H27" s="287">
        <f>SUM('AO Call 13.1'!N110:R110)+SUM('AO Call 13.1'!E163:R163)</f>
        <v>1837610.15</v>
      </c>
      <c r="I27" s="286">
        <f t="shared" ref="I27:I34" si="3">C27-H27</f>
        <v>-345632.86999999988</v>
      </c>
    </row>
    <row r="28" spans="1:9" ht="15.75" thickBot="1" x14ac:dyDescent="0.3">
      <c r="A28" s="444" t="s">
        <v>316</v>
      </c>
      <c r="B28" s="397" t="str">
        <f>'AO Call 14'!B3</f>
        <v>9/13/24 - 9/12/25</v>
      </c>
      <c r="C28" s="449">
        <f>'AO Call 14'!B4</f>
        <v>1248088.44</v>
      </c>
      <c r="D28" s="449">
        <f>SUM('AO Call 14'!E200:Q200)</f>
        <v>1084825.8499999999</v>
      </c>
      <c r="E28" s="568">
        <f>1/3</f>
        <v>0.33333333333333331</v>
      </c>
      <c r="F28" s="567">
        <f t="shared" si="0"/>
        <v>90402.15416666666</v>
      </c>
      <c r="G28" s="287"/>
      <c r="H28" s="287"/>
      <c r="I28" s="286"/>
    </row>
    <row r="29" spans="1:9" ht="15.75" thickBot="1" x14ac:dyDescent="0.3">
      <c r="A29" s="444" t="s">
        <v>254</v>
      </c>
      <c r="B29" s="397" t="str">
        <f>'AO Call 15'!B3</f>
        <v>9/25/24 - 9/24/25</v>
      </c>
      <c r="C29" s="449">
        <f>'AO Call 15'!B4</f>
        <v>1817640.01</v>
      </c>
      <c r="D29" s="449">
        <f>SUM('AO Call 15'!E162:Q162)</f>
        <v>1288439.51</v>
      </c>
      <c r="E29" s="568">
        <v>0</v>
      </c>
      <c r="F29" s="567">
        <f t="shared" si="0"/>
        <v>107369.95916666667</v>
      </c>
      <c r="G29" s="287"/>
      <c r="H29" s="287"/>
      <c r="I29" s="286"/>
    </row>
    <row r="30" spans="1:9" ht="15.75" thickBot="1" x14ac:dyDescent="0.3">
      <c r="A30" s="444" t="s">
        <v>226</v>
      </c>
      <c r="B30" s="397" t="str">
        <f>'AO Call 15.1'!B3</f>
        <v>9/25/25 - 9/24/26</v>
      </c>
      <c r="C30" s="449">
        <f>'AO Call 15.1'!B4</f>
        <v>1853995.87</v>
      </c>
      <c r="D30" s="449">
        <f>SUM('AO Call 15.1'!E162:O162)</f>
        <v>948808.60000000009</v>
      </c>
      <c r="E30" s="568">
        <v>0</v>
      </c>
      <c r="F30" s="567"/>
      <c r="G30" s="287">
        <f t="shared" si="1"/>
        <v>905187.27</v>
      </c>
      <c r="H30" s="287">
        <f>SUM('AO Call 15.1'!E162:R162)+SUM('AO Call 15.1'!N110:R110)</f>
        <v>1702762.24</v>
      </c>
      <c r="I30" s="286">
        <f t="shared" si="3"/>
        <v>151233.63000000012</v>
      </c>
    </row>
    <row r="31" spans="1:9" ht="15.75" thickBot="1" x14ac:dyDescent="0.3">
      <c r="A31" s="444" t="s">
        <v>317</v>
      </c>
      <c r="B31" s="397" t="str">
        <f>'AO Call 16'!B3</f>
        <v>2/26/25 - 2/25/26</v>
      </c>
      <c r="C31" s="449">
        <f>'AO Call 16'!B4</f>
        <v>4578624</v>
      </c>
      <c r="D31" s="449">
        <f>SUM('AO Call 16'!E174:Q174)</f>
        <v>3451621.7399999998</v>
      </c>
      <c r="E31" s="568">
        <f>3/18</f>
        <v>0.16666666666666666</v>
      </c>
      <c r="F31" s="567">
        <f>D31/12</f>
        <v>287635.14499999996</v>
      </c>
      <c r="G31" s="287"/>
      <c r="H31" s="287"/>
      <c r="I31" s="286"/>
    </row>
    <row r="32" spans="1:9" ht="15.75" thickBot="1" x14ac:dyDescent="0.3">
      <c r="A32" s="444" t="s">
        <v>227</v>
      </c>
      <c r="B32" s="570" t="str">
        <f>'AO Call 16.1'!B3</f>
        <v>2/26/26 - 2/25/27</v>
      </c>
      <c r="C32" s="449">
        <f>'AO Call 16.1'!B4</f>
        <v>3383404.8</v>
      </c>
      <c r="D32" s="449">
        <f>SUM('AO Call 16.1'!E174:Q174)</f>
        <v>1270961.2199999997</v>
      </c>
      <c r="E32" s="568">
        <f>3/15</f>
        <v>0.2</v>
      </c>
      <c r="F32" s="567"/>
      <c r="G32" s="287">
        <f>C32-D32</f>
        <v>2112443.58</v>
      </c>
      <c r="H32" s="287">
        <f>D32+SUM('AO Call 16.1'!H113:R113)</f>
        <v>3998244.9800000004</v>
      </c>
      <c r="I32" s="286">
        <f t="shared" si="3"/>
        <v>-614840.18000000063</v>
      </c>
    </row>
    <row r="33" spans="1:10" ht="15.75" thickBot="1" x14ac:dyDescent="0.3">
      <c r="A33" s="444" t="s">
        <v>228</v>
      </c>
      <c r="B33" s="570" t="str">
        <f>'AO Call 17'!B3</f>
        <v>9/1/25 - 8/31/26</v>
      </c>
      <c r="C33" s="449">
        <f>'AO Call 17'!B4</f>
        <v>1681420.8</v>
      </c>
      <c r="D33" s="449">
        <f>SUM('AO Call 17'!E174:U174)</f>
        <v>1452328.66</v>
      </c>
      <c r="E33" s="568">
        <f>1/8</f>
        <v>0.125</v>
      </c>
      <c r="F33" s="567"/>
      <c r="G33" s="287">
        <f>C33-D33</f>
        <v>229092.14000000013</v>
      </c>
      <c r="H33" s="287">
        <f>D33+SUM('AO Call 17'!M113:P113)</f>
        <v>2096241.8599999999</v>
      </c>
      <c r="I33" s="286">
        <f t="shared" si="3"/>
        <v>-414821.05999999982</v>
      </c>
    </row>
    <row r="34" spans="1:10" ht="15.75" thickBot="1" x14ac:dyDescent="0.3">
      <c r="A34" s="444" t="s">
        <v>229</v>
      </c>
      <c r="B34" s="570" t="str">
        <f>'AO Call 18'!B3</f>
        <v>9/15/25 - 9/14/26</v>
      </c>
      <c r="C34" s="449">
        <f>'AO Call 18'!B4</f>
        <v>2000000</v>
      </c>
      <c r="D34" s="449">
        <f>SUM('AO Call 18'!E175:T175)</f>
        <v>1469174.48</v>
      </c>
      <c r="E34" s="568">
        <f>4/9</f>
        <v>0.44444444444444442</v>
      </c>
      <c r="F34" s="567"/>
      <c r="G34" s="287">
        <f>C34-D34</f>
        <v>530825.52</v>
      </c>
      <c r="H34" s="287">
        <f>D34+SUM('AO Call 18'!M113:R113)</f>
        <v>2328406.56</v>
      </c>
      <c r="I34" s="286">
        <f t="shared" si="3"/>
        <v>-328406.56000000006</v>
      </c>
    </row>
    <row r="35" spans="1:10" ht="15.75" thickBot="1" x14ac:dyDescent="0.3">
      <c r="A35" s="397"/>
      <c r="B35" s="456" t="s">
        <v>147</v>
      </c>
      <c r="C35" s="571">
        <f>SUM(C2:C34)</f>
        <v>55743701.43999999</v>
      </c>
      <c r="D35" s="571">
        <f>SUM(D2:D34)</f>
        <v>41881429.92499999</v>
      </c>
      <c r="E35" s="571"/>
      <c r="F35" s="571"/>
      <c r="G35" s="290">
        <f>SUM(G9:G34)</f>
        <v>7016911.1799999997</v>
      </c>
      <c r="H35" s="290">
        <f>SUM(H9:H34)</f>
        <v>17547805.309999999</v>
      </c>
      <c r="I35" s="290">
        <f>SUM(I9:I34)</f>
        <v>-2007649.2800000005</v>
      </c>
      <c r="J35" s="1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5FFB-605D-41D7-8C94-01DE10F2D8FF}">
  <dimension ref="A2:AC183"/>
  <sheetViews>
    <sheetView zoomScale="80" zoomScaleNormal="80" workbookViewId="0">
      <pane xSplit="1" topLeftCell="B1" activePane="topRight" state="frozen"/>
      <selection pane="topRight" activeCell="A25" sqref="A25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customWidth="1"/>
    <col min="5" max="5" width="13.28515625" customWidth="1"/>
    <col min="6" max="6" width="15.85546875" bestFit="1" customWidth="1"/>
    <col min="7" max="7" width="12" customWidth="1"/>
    <col min="8" max="8" width="13" customWidth="1"/>
    <col min="9" max="9" width="13.28515625" customWidth="1"/>
    <col min="10" max="10" width="12.7109375" customWidth="1"/>
    <col min="11" max="11" width="12.42578125" customWidth="1"/>
    <col min="12" max="15" width="6" bestFit="1" customWidth="1"/>
    <col min="17" max="17" width="10.5703125" customWidth="1"/>
    <col min="29" max="29" width="18" customWidth="1"/>
  </cols>
  <sheetData>
    <row r="2" spans="1:27" x14ac:dyDescent="0.25">
      <c r="A2" s="9" t="s">
        <v>81</v>
      </c>
      <c r="B2" t="s">
        <v>318</v>
      </c>
    </row>
    <row r="3" spans="1:27" x14ac:dyDescent="0.25">
      <c r="A3" s="9" t="s">
        <v>83</v>
      </c>
      <c r="B3" t="s">
        <v>319</v>
      </c>
    </row>
    <row r="4" spans="1:27" x14ac:dyDescent="0.25">
      <c r="A4" s="9" t="s">
        <v>85</v>
      </c>
      <c r="B4" s="330">
        <v>3383404.8</v>
      </c>
    </row>
    <row r="5" spans="1:27" x14ac:dyDescent="0.25">
      <c r="A5" s="9"/>
      <c r="B5" s="127"/>
    </row>
    <row r="6" spans="1:27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9"/>
      <c r="B7" s="9"/>
      <c r="C7" s="9"/>
      <c r="D7" s="9"/>
      <c r="E7" s="623">
        <v>2026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5">
        <v>2027</v>
      </c>
      <c r="Q7" s="626"/>
      <c r="R7" s="626"/>
      <c r="S7" s="626"/>
      <c r="T7" s="626"/>
      <c r="U7" s="626"/>
      <c r="V7" s="626"/>
      <c r="W7" s="626"/>
      <c r="X7" s="626"/>
      <c r="Y7" s="626"/>
      <c r="Z7" s="626"/>
      <c r="AA7" s="627"/>
    </row>
    <row r="8" spans="1:27" x14ac:dyDescent="0.25">
      <c r="A8" s="9"/>
      <c r="B8" s="9"/>
      <c r="C8" s="9"/>
      <c r="D8" s="459" t="s">
        <v>33</v>
      </c>
      <c r="E8" s="345">
        <v>19</v>
      </c>
      <c r="F8" s="345">
        <v>21</v>
      </c>
      <c r="G8" s="345">
        <v>22</v>
      </c>
      <c r="H8" s="345">
        <v>23</v>
      </c>
      <c r="I8" s="345">
        <v>19</v>
      </c>
      <c r="J8" s="345">
        <v>23</v>
      </c>
      <c r="K8" s="345">
        <v>22</v>
      </c>
      <c r="L8" s="345">
        <v>18</v>
      </c>
      <c r="M8" s="345">
        <v>21</v>
      </c>
      <c r="N8" s="345">
        <v>20</v>
      </c>
      <c r="O8" s="345">
        <v>20</v>
      </c>
      <c r="P8" s="345">
        <v>21</v>
      </c>
      <c r="Q8" s="38" t="s">
        <v>304</v>
      </c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  <c r="K9" s="11">
        <v>8</v>
      </c>
      <c r="L9" s="11">
        <v>9</v>
      </c>
      <c r="M9" s="11">
        <v>10</v>
      </c>
      <c r="N9" s="11">
        <v>11</v>
      </c>
      <c r="O9" s="11">
        <v>12</v>
      </c>
      <c r="P9" s="11">
        <v>1</v>
      </c>
      <c r="Q9" s="11">
        <v>2</v>
      </c>
      <c r="R9" s="11">
        <v>3</v>
      </c>
      <c r="S9" s="11">
        <v>4</v>
      </c>
      <c r="T9" s="11">
        <v>5</v>
      </c>
      <c r="U9" s="11">
        <v>6</v>
      </c>
      <c r="V9" s="11">
        <v>7</v>
      </c>
      <c r="W9" s="11">
        <v>8</v>
      </c>
      <c r="X9" s="11">
        <v>9</v>
      </c>
      <c r="Y9" s="11">
        <v>10</v>
      </c>
      <c r="Z9" s="11">
        <v>11</v>
      </c>
      <c r="AA9" s="11">
        <v>12</v>
      </c>
    </row>
    <row r="10" spans="1:27" x14ac:dyDescent="0.25">
      <c r="A10" s="143" t="s">
        <v>320</v>
      </c>
      <c r="B10" s="125" t="s">
        <v>97</v>
      </c>
      <c r="C10" s="125" t="s">
        <v>321</v>
      </c>
      <c r="D10" s="120">
        <v>122.45</v>
      </c>
      <c r="E10" s="125">
        <f t="shared" ref="E10:P24" si="0">(E$8*8)-8</f>
        <v>144</v>
      </c>
      <c r="F10" s="125">
        <f t="shared" si="0"/>
        <v>160</v>
      </c>
      <c r="G10" s="125">
        <f t="shared" si="0"/>
        <v>168</v>
      </c>
      <c r="H10" s="125">
        <f t="shared" si="0"/>
        <v>176</v>
      </c>
      <c r="I10" s="125">
        <f t="shared" si="0"/>
        <v>144</v>
      </c>
      <c r="J10" s="125">
        <f t="shared" si="0"/>
        <v>176</v>
      </c>
      <c r="K10" s="125">
        <f t="shared" si="0"/>
        <v>168</v>
      </c>
      <c r="L10" s="125">
        <f t="shared" si="0"/>
        <v>136</v>
      </c>
      <c r="M10" s="125">
        <f t="shared" si="0"/>
        <v>160</v>
      </c>
      <c r="N10" s="125">
        <f t="shared" si="0"/>
        <v>152</v>
      </c>
      <c r="O10" s="125">
        <f t="shared" si="0"/>
        <v>152</v>
      </c>
      <c r="P10" s="125">
        <f t="shared" si="0"/>
        <v>160</v>
      </c>
      <c r="Q10" s="4">
        <f>19*8</f>
        <v>152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143" t="s">
        <v>322</v>
      </c>
      <c r="B11" s="125" t="s">
        <v>97</v>
      </c>
      <c r="C11" s="125" t="s">
        <v>153</v>
      </c>
      <c r="D11" s="120">
        <v>81.63</v>
      </c>
      <c r="E11" s="125">
        <f t="shared" ref="E11:F24" si="1">(E$8*8)-8</f>
        <v>144</v>
      </c>
      <c r="F11" s="125">
        <f t="shared" si="1"/>
        <v>160</v>
      </c>
      <c r="G11" s="125">
        <f t="shared" si="0"/>
        <v>168</v>
      </c>
      <c r="H11" s="125">
        <f t="shared" si="0"/>
        <v>176</v>
      </c>
      <c r="I11" s="125">
        <f t="shared" si="0"/>
        <v>144</v>
      </c>
      <c r="J11" s="125">
        <f t="shared" si="0"/>
        <v>176</v>
      </c>
      <c r="K11" s="125">
        <f t="shared" si="0"/>
        <v>168</v>
      </c>
      <c r="L11" s="125">
        <f t="shared" si="0"/>
        <v>136</v>
      </c>
      <c r="M11" s="125">
        <f t="shared" si="0"/>
        <v>160</v>
      </c>
      <c r="N11" s="125">
        <f t="shared" si="0"/>
        <v>152</v>
      </c>
      <c r="O11" s="125">
        <f t="shared" si="0"/>
        <v>152</v>
      </c>
      <c r="P11" s="125">
        <f t="shared" si="0"/>
        <v>160</v>
      </c>
      <c r="Q11" s="4">
        <f t="shared" ref="Q11:Q24" si="2">19*8</f>
        <v>152</v>
      </c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143" t="s">
        <v>323</v>
      </c>
      <c r="B12" s="125" t="s">
        <v>97</v>
      </c>
      <c r="C12" s="125" t="s">
        <v>159</v>
      </c>
      <c r="D12" s="120">
        <v>75.92</v>
      </c>
      <c r="E12" s="125">
        <f t="shared" si="1"/>
        <v>144</v>
      </c>
      <c r="F12" s="125">
        <f t="shared" si="1"/>
        <v>160</v>
      </c>
      <c r="G12" s="125">
        <f t="shared" si="0"/>
        <v>168</v>
      </c>
      <c r="H12" s="125">
        <f t="shared" si="0"/>
        <v>176</v>
      </c>
      <c r="I12" s="125">
        <f t="shared" si="0"/>
        <v>144</v>
      </c>
      <c r="J12" s="125">
        <f t="shared" si="0"/>
        <v>176</v>
      </c>
      <c r="K12" s="125">
        <f t="shared" si="0"/>
        <v>168</v>
      </c>
      <c r="L12" s="125">
        <f t="shared" si="0"/>
        <v>136</v>
      </c>
      <c r="M12" s="125">
        <f t="shared" si="0"/>
        <v>160</v>
      </c>
      <c r="N12" s="125">
        <f t="shared" si="0"/>
        <v>152</v>
      </c>
      <c r="O12" s="125">
        <f t="shared" si="0"/>
        <v>152</v>
      </c>
      <c r="P12" s="125">
        <f t="shared" si="0"/>
        <v>160</v>
      </c>
      <c r="Q12" s="4">
        <f t="shared" si="2"/>
        <v>152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43" t="s">
        <v>324</v>
      </c>
      <c r="B13" s="125" t="s">
        <v>325</v>
      </c>
      <c r="C13" s="125" t="s">
        <v>261</v>
      </c>
      <c r="D13" s="120">
        <v>141.13999999999999</v>
      </c>
      <c r="E13" s="125">
        <f t="shared" si="1"/>
        <v>144</v>
      </c>
      <c r="F13" s="125">
        <f t="shared" si="1"/>
        <v>160</v>
      </c>
      <c r="G13" s="125">
        <f t="shared" si="0"/>
        <v>168</v>
      </c>
      <c r="H13" s="125">
        <f t="shared" si="0"/>
        <v>176</v>
      </c>
      <c r="I13" s="125">
        <f t="shared" si="0"/>
        <v>144</v>
      </c>
      <c r="J13" s="125">
        <f t="shared" si="0"/>
        <v>176</v>
      </c>
      <c r="K13" s="125">
        <f t="shared" si="0"/>
        <v>168</v>
      </c>
      <c r="L13" s="125">
        <f t="shared" si="0"/>
        <v>136</v>
      </c>
      <c r="M13" s="125">
        <f t="shared" si="0"/>
        <v>160</v>
      </c>
      <c r="N13" s="125">
        <f t="shared" si="0"/>
        <v>152</v>
      </c>
      <c r="O13" s="125">
        <f t="shared" si="0"/>
        <v>152</v>
      </c>
      <c r="P13" s="125">
        <f t="shared" si="0"/>
        <v>160</v>
      </c>
      <c r="Q13" s="4">
        <f t="shared" si="2"/>
        <v>152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143" t="s">
        <v>326</v>
      </c>
      <c r="B14" s="125" t="s">
        <v>97</v>
      </c>
      <c r="C14" s="125" t="s">
        <v>327</v>
      </c>
      <c r="D14" s="120">
        <v>96.18</v>
      </c>
      <c r="E14" s="125">
        <f t="shared" si="1"/>
        <v>144</v>
      </c>
      <c r="F14" s="125">
        <f t="shared" si="1"/>
        <v>160</v>
      </c>
      <c r="G14" s="125">
        <f t="shared" si="0"/>
        <v>168</v>
      </c>
      <c r="H14" s="125">
        <f t="shared" si="0"/>
        <v>176</v>
      </c>
      <c r="I14" s="125">
        <f t="shared" si="0"/>
        <v>144</v>
      </c>
      <c r="J14" s="125">
        <f t="shared" si="0"/>
        <v>176</v>
      </c>
      <c r="K14" s="125">
        <f t="shared" si="0"/>
        <v>168</v>
      </c>
      <c r="L14" s="125">
        <f t="shared" si="0"/>
        <v>136</v>
      </c>
      <c r="M14" s="125">
        <f t="shared" si="0"/>
        <v>160</v>
      </c>
      <c r="N14" s="125">
        <f t="shared" si="0"/>
        <v>152</v>
      </c>
      <c r="O14" s="125">
        <f t="shared" si="0"/>
        <v>152</v>
      </c>
      <c r="P14" s="125">
        <f t="shared" si="0"/>
        <v>160</v>
      </c>
      <c r="Q14" s="4">
        <f t="shared" si="2"/>
        <v>152</v>
      </c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143" t="s">
        <v>328</v>
      </c>
      <c r="B15" s="125" t="s">
        <v>97</v>
      </c>
      <c r="C15" s="125" t="s">
        <v>321</v>
      </c>
      <c r="D15" s="120">
        <v>122.45</v>
      </c>
      <c r="E15" s="125">
        <f t="shared" si="1"/>
        <v>144</v>
      </c>
      <c r="F15" s="125">
        <f t="shared" si="1"/>
        <v>160</v>
      </c>
      <c r="G15" s="125">
        <f t="shared" si="0"/>
        <v>168</v>
      </c>
      <c r="H15" s="125">
        <f t="shared" si="0"/>
        <v>176</v>
      </c>
      <c r="I15" s="125">
        <f t="shared" si="0"/>
        <v>144</v>
      </c>
      <c r="J15" s="125">
        <f t="shared" si="0"/>
        <v>176</v>
      </c>
      <c r="K15" s="125">
        <f t="shared" si="0"/>
        <v>168</v>
      </c>
      <c r="L15" s="125">
        <f t="shared" si="0"/>
        <v>136</v>
      </c>
      <c r="M15" s="125">
        <f t="shared" si="0"/>
        <v>160</v>
      </c>
      <c r="N15" s="125">
        <f t="shared" si="0"/>
        <v>152</v>
      </c>
      <c r="O15" s="125">
        <f t="shared" si="0"/>
        <v>152</v>
      </c>
      <c r="P15" s="125">
        <f t="shared" si="0"/>
        <v>160</v>
      </c>
      <c r="Q15" s="4">
        <f t="shared" si="2"/>
        <v>152</v>
      </c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143" t="s">
        <v>329</v>
      </c>
      <c r="B16" s="125" t="s">
        <v>330</v>
      </c>
      <c r="C16" s="125" t="s">
        <v>331</v>
      </c>
      <c r="D16" s="120">
        <v>111.43</v>
      </c>
      <c r="E16" s="125">
        <f t="shared" si="1"/>
        <v>144</v>
      </c>
      <c r="F16" s="125">
        <f t="shared" si="1"/>
        <v>160</v>
      </c>
      <c r="G16" s="125">
        <f t="shared" si="0"/>
        <v>168</v>
      </c>
      <c r="H16" s="125">
        <f t="shared" si="0"/>
        <v>176</v>
      </c>
      <c r="I16" s="125">
        <f t="shared" si="0"/>
        <v>144</v>
      </c>
      <c r="J16" s="125">
        <f t="shared" si="0"/>
        <v>176</v>
      </c>
      <c r="K16" s="125">
        <f t="shared" si="0"/>
        <v>168</v>
      </c>
      <c r="L16" s="125">
        <f t="shared" si="0"/>
        <v>136</v>
      </c>
      <c r="M16" s="125">
        <f t="shared" si="0"/>
        <v>160</v>
      </c>
      <c r="N16" s="125">
        <f t="shared" si="0"/>
        <v>152</v>
      </c>
      <c r="O16" s="125">
        <f t="shared" si="0"/>
        <v>152</v>
      </c>
      <c r="P16" s="125">
        <f t="shared" si="0"/>
        <v>160</v>
      </c>
      <c r="Q16" s="4">
        <f t="shared" si="2"/>
        <v>152</v>
      </c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143" t="s">
        <v>332</v>
      </c>
      <c r="B17" s="125" t="s">
        <v>97</v>
      </c>
      <c r="C17" s="125" t="s">
        <v>331</v>
      </c>
      <c r="D17" s="120">
        <v>111.43</v>
      </c>
      <c r="E17" s="125">
        <f t="shared" si="1"/>
        <v>144</v>
      </c>
      <c r="F17" s="125">
        <f t="shared" si="1"/>
        <v>160</v>
      </c>
      <c r="G17" s="125">
        <f t="shared" si="0"/>
        <v>168</v>
      </c>
      <c r="H17" s="125">
        <f t="shared" si="0"/>
        <v>176</v>
      </c>
      <c r="I17" s="125">
        <f t="shared" si="0"/>
        <v>144</v>
      </c>
      <c r="J17" s="125">
        <f t="shared" si="0"/>
        <v>176</v>
      </c>
      <c r="K17" s="125">
        <f t="shared" si="0"/>
        <v>168</v>
      </c>
      <c r="L17" s="125">
        <f t="shared" si="0"/>
        <v>136</v>
      </c>
      <c r="M17" s="125">
        <f t="shared" si="0"/>
        <v>160</v>
      </c>
      <c r="N17" s="125">
        <f t="shared" si="0"/>
        <v>152</v>
      </c>
      <c r="O17" s="125">
        <f t="shared" si="0"/>
        <v>152</v>
      </c>
      <c r="P17" s="125">
        <f t="shared" si="0"/>
        <v>160</v>
      </c>
      <c r="Q17" s="4">
        <f t="shared" si="2"/>
        <v>152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143" t="s">
        <v>333</v>
      </c>
      <c r="B18" s="125" t="s">
        <v>97</v>
      </c>
      <c r="C18" s="125" t="s">
        <v>334</v>
      </c>
      <c r="D18" s="120">
        <v>143.11000000000001</v>
      </c>
      <c r="E18" s="125">
        <f t="shared" si="1"/>
        <v>144</v>
      </c>
      <c r="F18" s="125">
        <f t="shared" si="1"/>
        <v>160</v>
      </c>
      <c r="G18" s="125">
        <f t="shared" si="0"/>
        <v>168</v>
      </c>
      <c r="H18" s="125">
        <f t="shared" si="0"/>
        <v>176</v>
      </c>
      <c r="I18" s="125">
        <f t="shared" si="0"/>
        <v>144</v>
      </c>
      <c r="J18" s="125">
        <f t="shared" si="0"/>
        <v>176</v>
      </c>
      <c r="K18" s="125">
        <f t="shared" si="0"/>
        <v>168</v>
      </c>
      <c r="L18" s="125">
        <f t="shared" si="0"/>
        <v>136</v>
      </c>
      <c r="M18" s="125">
        <f t="shared" si="0"/>
        <v>160</v>
      </c>
      <c r="N18" s="125">
        <f t="shared" si="0"/>
        <v>152</v>
      </c>
      <c r="O18" s="125">
        <f t="shared" si="0"/>
        <v>152</v>
      </c>
      <c r="P18" s="125">
        <f t="shared" si="0"/>
        <v>160</v>
      </c>
      <c r="Q18" s="4">
        <f t="shared" si="2"/>
        <v>152</v>
      </c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143" t="s">
        <v>335</v>
      </c>
      <c r="B19" s="125" t="s">
        <v>97</v>
      </c>
      <c r="C19" s="125" t="s">
        <v>327</v>
      </c>
      <c r="D19" s="120">
        <v>96.18</v>
      </c>
      <c r="E19" s="125">
        <f t="shared" si="1"/>
        <v>144</v>
      </c>
      <c r="F19" s="125">
        <f t="shared" si="1"/>
        <v>160</v>
      </c>
      <c r="G19" s="125">
        <f t="shared" si="0"/>
        <v>168</v>
      </c>
      <c r="H19" s="125">
        <f t="shared" si="0"/>
        <v>176</v>
      </c>
      <c r="I19" s="125">
        <f t="shared" si="0"/>
        <v>144</v>
      </c>
      <c r="J19" s="125">
        <f t="shared" si="0"/>
        <v>176</v>
      </c>
      <c r="K19" s="125">
        <f t="shared" si="0"/>
        <v>168</v>
      </c>
      <c r="L19" s="125">
        <f t="shared" si="0"/>
        <v>136</v>
      </c>
      <c r="M19" s="125">
        <f t="shared" si="0"/>
        <v>160</v>
      </c>
      <c r="N19" s="125">
        <f t="shared" si="0"/>
        <v>152</v>
      </c>
      <c r="O19" s="125">
        <f t="shared" si="0"/>
        <v>152</v>
      </c>
      <c r="P19" s="125">
        <f t="shared" si="0"/>
        <v>160</v>
      </c>
      <c r="Q19" s="4">
        <f t="shared" si="2"/>
        <v>152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143" t="s">
        <v>336</v>
      </c>
      <c r="B20" s="125" t="s">
        <v>337</v>
      </c>
      <c r="C20" s="125" t="s">
        <v>171</v>
      </c>
      <c r="D20" s="120">
        <v>115.47</v>
      </c>
      <c r="E20" s="125">
        <f t="shared" si="1"/>
        <v>144</v>
      </c>
      <c r="F20" s="125">
        <f t="shared" si="1"/>
        <v>160</v>
      </c>
      <c r="G20" s="125">
        <f t="shared" si="0"/>
        <v>168</v>
      </c>
      <c r="H20" s="125">
        <f t="shared" si="0"/>
        <v>176</v>
      </c>
      <c r="I20" s="125">
        <f t="shared" si="0"/>
        <v>144</v>
      </c>
      <c r="J20" s="125">
        <f t="shared" si="0"/>
        <v>176</v>
      </c>
      <c r="K20" s="125">
        <f t="shared" si="0"/>
        <v>168</v>
      </c>
      <c r="L20" s="125">
        <f t="shared" si="0"/>
        <v>136</v>
      </c>
      <c r="M20" s="125">
        <f t="shared" si="0"/>
        <v>160</v>
      </c>
      <c r="N20" s="125">
        <f t="shared" si="0"/>
        <v>152</v>
      </c>
      <c r="O20" s="125">
        <f t="shared" si="0"/>
        <v>152</v>
      </c>
      <c r="P20" s="125">
        <f t="shared" si="0"/>
        <v>160</v>
      </c>
      <c r="Q20" s="4">
        <f t="shared" si="2"/>
        <v>152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125" t="s">
        <v>338</v>
      </c>
      <c r="B21" s="125" t="s">
        <v>97</v>
      </c>
      <c r="C21" s="125" t="s">
        <v>334</v>
      </c>
      <c r="D21" s="120">
        <v>143.11000000000001</v>
      </c>
      <c r="E21" s="125">
        <f t="shared" si="1"/>
        <v>144</v>
      </c>
      <c r="F21" s="125">
        <f t="shared" si="1"/>
        <v>160</v>
      </c>
      <c r="G21" s="125">
        <f t="shared" si="0"/>
        <v>168</v>
      </c>
      <c r="H21" s="125">
        <f t="shared" si="0"/>
        <v>176</v>
      </c>
      <c r="I21" s="125">
        <f t="shared" si="0"/>
        <v>144</v>
      </c>
      <c r="J21" s="125">
        <f t="shared" si="0"/>
        <v>176</v>
      </c>
      <c r="K21" s="125">
        <f t="shared" si="0"/>
        <v>168</v>
      </c>
      <c r="L21" s="125">
        <f t="shared" si="0"/>
        <v>136</v>
      </c>
      <c r="M21" s="125">
        <f t="shared" si="0"/>
        <v>160</v>
      </c>
      <c r="N21" s="125">
        <f t="shared" si="0"/>
        <v>152</v>
      </c>
      <c r="O21" s="125">
        <f t="shared" si="0"/>
        <v>152</v>
      </c>
      <c r="P21" s="125">
        <f t="shared" si="0"/>
        <v>160</v>
      </c>
      <c r="Q21" s="4">
        <f t="shared" si="2"/>
        <v>152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125" t="s">
        <v>339</v>
      </c>
      <c r="B22" s="125" t="s">
        <v>97</v>
      </c>
      <c r="C22" s="125" t="s">
        <v>334</v>
      </c>
      <c r="D22" s="120">
        <v>143.11000000000001</v>
      </c>
      <c r="E22" s="125">
        <f t="shared" si="1"/>
        <v>144</v>
      </c>
      <c r="F22" s="125">
        <f t="shared" si="1"/>
        <v>160</v>
      </c>
      <c r="G22" s="125">
        <f t="shared" si="0"/>
        <v>168</v>
      </c>
      <c r="H22" s="125">
        <f t="shared" si="0"/>
        <v>176</v>
      </c>
      <c r="I22" s="125">
        <f t="shared" si="0"/>
        <v>144</v>
      </c>
      <c r="J22" s="125">
        <f t="shared" si="0"/>
        <v>176</v>
      </c>
      <c r="K22" s="125">
        <f t="shared" si="0"/>
        <v>168</v>
      </c>
      <c r="L22" s="125">
        <f t="shared" si="0"/>
        <v>136</v>
      </c>
      <c r="M22" s="125">
        <f t="shared" si="0"/>
        <v>160</v>
      </c>
      <c r="N22" s="125">
        <f t="shared" si="0"/>
        <v>152</v>
      </c>
      <c r="O22" s="125">
        <f t="shared" si="0"/>
        <v>152</v>
      </c>
      <c r="P22" s="125">
        <f t="shared" si="0"/>
        <v>160</v>
      </c>
      <c r="Q22" s="4">
        <f t="shared" si="2"/>
        <v>152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143" t="s">
        <v>340</v>
      </c>
      <c r="B23" s="125" t="s">
        <v>97</v>
      </c>
      <c r="C23" s="125" t="s">
        <v>331</v>
      </c>
      <c r="D23" s="120">
        <v>111.43</v>
      </c>
      <c r="E23" s="125">
        <f t="shared" si="1"/>
        <v>144</v>
      </c>
      <c r="F23" s="125">
        <f t="shared" si="1"/>
        <v>160</v>
      </c>
      <c r="G23" s="125">
        <f t="shared" si="0"/>
        <v>168</v>
      </c>
      <c r="H23" s="125">
        <f t="shared" si="0"/>
        <v>176</v>
      </c>
      <c r="I23" s="125">
        <f t="shared" si="0"/>
        <v>144</v>
      </c>
      <c r="J23" s="125">
        <f t="shared" si="0"/>
        <v>176</v>
      </c>
      <c r="K23" s="125">
        <f t="shared" si="0"/>
        <v>168</v>
      </c>
      <c r="L23" s="125">
        <f t="shared" si="0"/>
        <v>136</v>
      </c>
      <c r="M23" s="125">
        <f t="shared" si="0"/>
        <v>160</v>
      </c>
      <c r="N23" s="125">
        <f t="shared" si="0"/>
        <v>152</v>
      </c>
      <c r="O23" s="125">
        <f t="shared" si="0"/>
        <v>152</v>
      </c>
      <c r="P23" s="125">
        <f t="shared" si="0"/>
        <v>160</v>
      </c>
      <c r="Q23" s="4">
        <f t="shared" si="2"/>
        <v>152</v>
      </c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125" t="s">
        <v>341</v>
      </c>
      <c r="B24" s="125" t="s">
        <v>97</v>
      </c>
      <c r="C24" s="125" t="s">
        <v>171</v>
      </c>
      <c r="D24" s="120">
        <v>115.47</v>
      </c>
      <c r="E24" s="125">
        <f t="shared" si="1"/>
        <v>144</v>
      </c>
      <c r="F24" s="125">
        <f t="shared" si="1"/>
        <v>160</v>
      </c>
      <c r="G24" s="125">
        <f t="shared" si="0"/>
        <v>168</v>
      </c>
      <c r="H24" s="125">
        <f t="shared" si="0"/>
        <v>176</v>
      </c>
      <c r="I24" s="125">
        <f t="shared" si="0"/>
        <v>144</v>
      </c>
      <c r="J24" s="125">
        <f t="shared" si="0"/>
        <v>176</v>
      </c>
      <c r="K24" s="125">
        <f t="shared" si="0"/>
        <v>168</v>
      </c>
      <c r="L24" s="125">
        <f t="shared" si="0"/>
        <v>136</v>
      </c>
      <c r="M24" s="125">
        <f t="shared" si="0"/>
        <v>160</v>
      </c>
      <c r="N24" s="125">
        <f t="shared" si="0"/>
        <v>152</v>
      </c>
      <c r="O24" s="125">
        <f t="shared" si="0"/>
        <v>152</v>
      </c>
      <c r="P24" s="125">
        <f t="shared" si="0"/>
        <v>160</v>
      </c>
      <c r="Q24" s="4">
        <f t="shared" si="2"/>
        <v>152</v>
      </c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125" t="s">
        <v>342</v>
      </c>
      <c r="B25" s="125" t="s">
        <v>97</v>
      </c>
      <c r="C25" s="125" t="s">
        <v>334</v>
      </c>
      <c r="D25" s="120">
        <v>143.11000000000001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143" t="s">
        <v>343</v>
      </c>
      <c r="B26" s="125" t="s">
        <v>97</v>
      </c>
      <c r="C26" s="125" t="s">
        <v>334</v>
      </c>
      <c r="D26" s="120">
        <v>143.11000000000001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125"/>
      <c r="B27" s="125"/>
      <c r="C27" s="125"/>
      <c r="D27" s="125"/>
      <c r="E27" s="1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5">
      <c r="A28" s="132"/>
      <c r="B28" s="133"/>
      <c r="C28" s="133"/>
      <c r="D28" s="133"/>
      <c r="E28" s="1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5">
      <c r="A29" s="4"/>
      <c r="B29" s="4"/>
      <c r="C29" s="4"/>
      <c r="D29" s="4"/>
      <c r="E29" s="12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5">
      <c r="A30" s="4"/>
      <c r="B30" s="4"/>
      <c r="C30" s="4"/>
      <c r="D30" s="4"/>
      <c r="E30" s="125"/>
      <c r="F30" s="4" t="s">
        <v>77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5">
      <c r="A31" s="12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5">
      <c r="A32" s="143"/>
      <c r="B32" s="125"/>
      <c r="C32" s="125"/>
      <c r="D32" s="4"/>
      <c r="E32" s="1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5">
      <c r="A33" s="143"/>
      <c r="B33" s="125"/>
      <c r="C33" s="125"/>
      <c r="D33" s="4"/>
      <c r="E33" s="1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5">
      <c r="A34" s="5"/>
      <c r="B34" s="125"/>
      <c r="C34" s="125"/>
      <c r="D34" s="4"/>
      <c r="E34" s="1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5">
      <c r="A35" s="143"/>
      <c r="B35" s="125"/>
      <c r="C35" s="125"/>
      <c r="D35" s="4"/>
      <c r="E35" s="125"/>
      <c r="F35" s="13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5">
      <c r="A36" s="143"/>
      <c r="B36" s="125"/>
      <c r="C36" s="125"/>
      <c r="D36" s="4"/>
      <c r="E36" s="125"/>
      <c r="F36" s="13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5">
      <c r="A37" s="143"/>
      <c r="B37" s="125"/>
      <c r="C37" s="125"/>
      <c r="D37" s="4"/>
      <c r="E37" s="125"/>
      <c r="F37" s="13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5">
      <c r="A38" s="5"/>
      <c r="B38" s="4"/>
      <c r="C38" s="125"/>
      <c r="D38" s="4"/>
      <c r="E38" s="125"/>
      <c r="F38" s="13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 x14ac:dyDescent="0.25">
      <c r="A39" s="5"/>
      <c r="B39" s="4"/>
      <c r="C39" s="4"/>
      <c r="D39" s="4"/>
      <c r="E39" s="1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5">
      <c r="A40" s="143"/>
      <c r="B40" s="143"/>
      <c r="C40" s="143"/>
      <c r="D40" s="14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5">
      <c r="E41" s="28">
        <f t="shared" ref="E41:AA41" si="3">SUM(E10:E40)</f>
        <v>2160</v>
      </c>
      <c r="F41" s="28">
        <f t="shared" si="3"/>
        <v>2400</v>
      </c>
      <c r="G41" s="28">
        <f t="shared" si="3"/>
        <v>2520</v>
      </c>
      <c r="H41" s="28">
        <f t="shared" si="3"/>
        <v>2640</v>
      </c>
      <c r="I41" s="28">
        <f t="shared" si="3"/>
        <v>2160</v>
      </c>
      <c r="J41" s="28">
        <f t="shared" si="3"/>
        <v>2640</v>
      </c>
      <c r="K41" s="28">
        <f t="shared" si="3"/>
        <v>2520</v>
      </c>
      <c r="L41" s="28">
        <f t="shared" si="3"/>
        <v>2040</v>
      </c>
      <c r="M41" s="28">
        <f t="shared" si="3"/>
        <v>2400</v>
      </c>
      <c r="N41" s="28">
        <f t="shared" si="3"/>
        <v>2280</v>
      </c>
      <c r="O41" s="28">
        <f t="shared" si="3"/>
        <v>2280</v>
      </c>
      <c r="P41" s="28">
        <f t="shared" si="3"/>
        <v>2400</v>
      </c>
      <c r="Q41" s="28">
        <f t="shared" si="3"/>
        <v>2280</v>
      </c>
      <c r="R41" s="28">
        <f t="shared" si="3"/>
        <v>0</v>
      </c>
      <c r="S41" s="28">
        <f t="shared" si="3"/>
        <v>0</v>
      </c>
      <c r="T41" s="28">
        <f t="shared" si="3"/>
        <v>0</v>
      </c>
      <c r="U41" s="28">
        <f t="shared" si="3"/>
        <v>0</v>
      </c>
      <c r="V41" s="28">
        <f t="shared" si="3"/>
        <v>0</v>
      </c>
      <c r="W41" s="28">
        <f t="shared" si="3"/>
        <v>0</v>
      </c>
      <c r="X41" s="28">
        <f t="shared" si="3"/>
        <v>0</v>
      </c>
      <c r="Y41" s="28">
        <f t="shared" si="3"/>
        <v>0</v>
      </c>
      <c r="Z41" s="28">
        <f t="shared" si="3"/>
        <v>0</v>
      </c>
      <c r="AA41" s="28">
        <f t="shared" si="3"/>
        <v>0</v>
      </c>
    </row>
    <row r="42" spans="1:27" x14ac:dyDescent="0.25">
      <c r="B42" s="25"/>
    </row>
    <row r="43" spans="1:27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9"/>
      <c r="B44" s="9"/>
      <c r="C44" s="9"/>
      <c r="D44" s="9"/>
      <c r="E44" s="623">
        <v>2026</v>
      </c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5">
        <v>2027</v>
      </c>
      <c r="Q44" s="626"/>
      <c r="R44" s="626"/>
      <c r="S44" s="626"/>
      <c r="T44" s="626"/>
      <c r="U44" s="626"/>
      <c r="V44" s="626"/>
      <c r="W44" s="626"/>
      <c r="X44" s="626"/>
      <c r="Y44" s="626"/>
      <c r="Z44" s="626"/>
      <c r="AA44" s="627"/>
    </row>
    <row r="45" spans="1:27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2</v>
      </c>
      <c r="F45" s="11">
        <v>3</v>
      </c>
      <c r="G45" s="11">
        <v>4</v>
      </c>
      <c r="H45" s="11">
        <v>5</v>
      </c>
      <c r="I45" s="11">
        <v>6</v>
      </c>
      <c r="J45" s="11">
        <v>7</v>
      </c>
      <c r="K45" s="354">
        <v>8</v>
      </c>
      <c r="L45" s="354">
        <v>9</v>
      </c>
      <c r="M45" s="354">
        <v>10</v>
      </c>
      <c r="N45" s="354">
        <v>11</v>
      </c>
      <c r="O45" s="354">
        <v>12</v>
      </c>
      <c r="P45" s="354">
        <v>1</v>
      </c>
      <c r="Q45" s="354">
        <v>2</v>
      </c>
      <c r="R45" s="354">
        <v>3</v>
      </c>
      <c r="S45" s="354">
        <v>4</v>
      </c>
      <c r="T45" s="354">
        <v>5</v>
      </c>
      <c r="U45" s="354">
        <v>6</v>
      </c>
      <c r="V45" s="354">
        <v>7</v>
      </c>
      <c r="W45" s="354">
        <v>8</v>
      </c>
      <c r="X45" s="354">
        <v>9</v>
      </c>
      <c r="Y45" s="354">
        <v>10</v>
      </c>
      <c r="Z45" s="354">
        <v>11</v>
      </c>
      <c r="AA45" s="354">
        <v>12</v>
      </c>
    </row>
    <row r="46" spans="1:27" x14ac:dyDescent="0.25">
      <c r="A46" s="125" t="str">
        <f t="shared" ref="A46:D61" si="4">A10</f>
        <v>Boykin, Darren</v>
      </c>
      <c r="B46" s="125" t="str">
        <f t="shared" si="4"/>
        <v>TechSur</v>
      </c>
      <c r="C46" s="125" t="str">
        <f t="shared" si="4"/>
        <v>Information Systems Engineer</v>
      </c>
      <c r="D46" s="125">
        <f t="shared" si="4"/>
        <v>122.45</v>
      </c>
      <c r="E46" s="4">
        <v>16</v>
      </c>
      <c r="F46" s="4">
        <v>176</v>
      </c>
      <c r="G46" s="4">
        <v>176</v>
      </c>
      <c r="H46" s="4">
        <v>152</v>
      </c>
      <c r="I46" s="4">
        <v>168</v>
      </c>
      <c r="J46" s="4">
        <v>168</v>
      </c>
      <c r="K46" s="488"/>
      <c r="L46" s="488"/>
      <c r="M46" s="488"/>
      <c r="N46" s="488"/>
      <c r="O46" s="488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</row>
    <row r="47" spans="1:27" x14ac:dyDescent="0.25">
      <c r="A47" s="125" t="str">
        <f t="shared" si="4"/>
        <v>Camp, Andrew</v>
      </c>
      <c r="B47" s="125" t="str">
        <f t="shared" si="4"/>
        <v>TechSur</v>
      </c>
      <c r="C47" s="125" t="str">
        <f t="shared" si="4"/>
        <v>Project Manager</v>
      </c>
      <c r="D47" s="125">
        <f t="shared" si="4"/>
        <v>81.63</v>
      </c>
      <c r="E47" s="4">
        <v>9</v>
      </c>
      <c r="F47" s="4">
        <v>162</v>
      </c>
      <c r="G47" s="4">
        <v>172</v>
      </c>
      <c r="H47" s="4">
        <v>136</v>
      </c>
      <c r="I47" s="4">
        <v>168</v>
      </c>
      <c r="J47" s="4">
        <v>168</v>
      </c>
      <c r="K47" s="488"/>
      <c r="L47" s="488"/>
      <c r="M47" s="488"/>
      <c r="N47" s="488"/>
      <c r="O47" s="488"/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</row>
    <row r="48" spans="1:27" x14ac:dyDescent="0.25">
      <c r="A48" s="125" t="str">
        <f t="shared" si="4"/>
        <v>De La Salle, Jessica</v>
      </c>
      <c r="B48" s="125" t="str">
        <f t="shared" si="4"/>
        <v>TechSur</v>
      </c>
      <c r="C48" s="125" t="str">
        <f t="shared" si="4"/>
        <v>Communications Specialist</v>
      </c>
      <c r="D48" s="125">
        <f t="shared" si="4"/>
        <v>75.92</v>
      </c>
      <c r="E48" s="4">
        <v>16</v>
      </c>
      <c r="F48" s="4">
        <v>176</v>
      </c>
      <c r="G48" s="4">
        <v>176</v>
      </c>
      <c r="H48" s="4">
        <v>160</v>
      </c>
      <c r="I48" s="4">
        <v>168</v>
      </c>
      <c r="J48" s="4">
        <v>152</v>
      </c>
      <c r="K48" s="488"/>
      <c r="L48" s="488"/>
      <c r="M48" s="488"/>
      <c r="N48" s="488"/>
      <c r="O48" s="488"/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</row>
    <row r="49" spans="1:27" x14ac:dyDescent="0.25">
      <c r="A49" s="125" t="str">
        <f t="shared" si="4"/>
        <v xml:space="preserve">Duong, Hao (Ray) </v>
      </c>
      <c r="B49" s="125" t="str">
        <f t="shared" si="4"/>
        <v>JB Mgmt Solutions</v>
      </c>
      <c r="C49" s="125" t="str">
        <f t="shared" si="4"/>
        <v>Software Engineer</v>
      </c>
      <c r="D49" s="125">
        <f t="shared" si="4"/>
        <v>141.13999999999999</v>
      </c>
      <c r="E49" s="4">
        <v>16</v>
      </c>
      <c r="F49" s="4">
        <v>176</v>
      </c>
      <c r="G49" s="4">
        <v>176</v>
      </c>
      <c r="H49" s="4">
        <v>160</v>
      </c>
      <c r="I49" s="4">
        <v>168</v>
      </c>
      <c r="J49" s="4">
        <v>176</v>
      </c>
      <c r="K49" s="488"/>
      <c r="L49" s="488"/>
      <c r="M49" s="488"/>
      <c r="N49" s="488"/>
      <c r="O49" s="488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</row>
    <row r="50" spans="1:27" x14ac:dyDescent="0.25">
      <c r="A50" s="125" t="str">
        <f t="shared" si="4"/>
        <v>Eseku, Benjamin</v>
      </c>
      <c r="B50" s="125" t="str">
        <f t="shared" si="4"/>
        <v>TechSur</v>
      </c>
      <c r="C50" s="125" t="str">
        <f t="shared" si="4"/>
        <v>Cyber Threat Analyst</v>
      </c>
      <c r="D50" s="125">
        <f t="shared" si="4"/>
        <v>96.18</v>
      </c>
      <c r="E50" s="4">
        <v>16</v>
      </c>
      <c r="F50" s="4">
        <v>144</v>
      </c>
      <c r="G50" s="4">
        <v>176</v>
      </c>
      <c r="H50" s="4">
        <v>160</v>
      </c>
      <c r="I50" s="4">
        <v>168</v>
      </c>
      <c r="J50" s="4">
        <v>152</v>
      </c>
      <c r="K50" s="488"/>
      <c r="L50" s="488"/>
      <c r="M50" s="488"/>
      <c r="N50" s="488"/>
      <c r="O50" s="488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</row>
    <row r="51" spans="1:27" x14ac:dyDescent="0.25">
      <c r="A51" s="125" t="str">
        <f t="shared" si="4"/>
        <v>Gaddam, Prathyusha</v>
      </c>
      <c r="B51" s="125" t="str">
        <f t="shared" si="4"/>
        <v>TechSur</v>
      </c>
      <c r="C51" s="125" t="str">
        <f t="shared" si="4"/>
        <v>Information Systems Engineer</v>
      </c>
      <c r="D51" s="125">
        <f t="shared" si="4"/>
        <v>122.45</v>
      </c>
      <c r="E51" s="4">
        <v>16</v>
      </c>
      <c r="F51" s="4">
        <v>176</v>
      </c>
      <c r="G51" s="4">
        <v>176</v>
      </c>
      <c r="H51" s="4">
        <v>160</v>
      </c>
      <c r="I51" s="4">
        <v>144</v>
      </c>
      <c r="J51" s="4">
        <v>80</v>
      </c>
      <c r="K51" s="488"/>
      <c r="L51" s="488"/>
      <c r="M51" s="488"/>
      <c r="N51" s="488"/>
      <c r="O51" s="488"/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</row>
    <row r="52" spans="1:27" x14ac:dyDescent="0.25">
      <c r="A52" s="125" t="str">
        <f t="shared" si="4"/>
        <v>Johnson, Deloy</v>
      </c>
      <c r="B52" s="125" t="str">
        <f t="shared" si="4"/>
        <v>Guidehouse</v>
      </c>
      <c r="C52" s="125" t="str">
        <f t="shared" si="4"/>
        <v>Systems Engineer</v>
      </c>
      <c r="D52" s="125">
        <f t="shared" si="4"/>
        <v>111.43</v>
      </c>
      <c r="E52" s="4">
        <v>0</v>
      </c>
      <c r="F52" s="4">
        <v>13.5</v>
      </c>
      <c r="G52" s="4">
        <v>39</v>
      </c>
      <c r="H52" s="4">
        <v>52</v>
      </c>
      <c r="I52" s="4">
        <v>50</v>
      </c>
      <c r="J52" s="4">
        <v>38.5</v>
      </c>
      <c r="K52" s="488"/>
      <c r="L52" s="488"/>
      <c r="M52" s="488"/>
      <c r="N52" s="488"/>
      <c r="O52" s="488"/>
      <c r="P52" s="488"/>
      <c r="Q52" s="488"/>
      <c r="R52" s="488"/>
      <c r="S52" s="488"/>
      <c r="T52" s="488"/>
      <c r="U52" s="488"/>
      <c r="V52" s="488"/>
      <c r="W52" s="488"/>
      <c r="X52" s="488"/>
      <c r="Y52" s="488"/>
      <c r="Z52" s="488"/>
      <c r="AA52" s="488"/>
    </row>
    <row r="53" spans="1:27" x14ac:dyDescent="0.25">
      <c r="A53" s="125" t="str">
        <f t="shared" si="4"/>
        <v>Lee, Joseph</v>
      </c>
      <c r="B53" s="125" t="str">
        <f t="shared" si="4"/>
        <v>TechSur</v>
      </c>
      <c r="C53" s="125" t="str">
        <f t="shared" si="4"/>
        <v>Systems Engineer</v>
      </c>
      <c r="D53" s="125">
        <f t="shared" si="4"/>
        <v>111.43</v>
      </c>
      <c r="E53" s="4">
        <v>16</v>
      </c>
      <c r="F53" s="4">
        <v>160</v>
      </c>
      <c r="G53" s="4">
        <v>144</v>
      </c>
      <c r="H53" s="4">
        <v>160</v>
      </c>
      <c r="I53" s="4">
        <v>144</v>
      </c>
      <c r="J53" s="4">
        <v>176</v>
      </c>
      <c r="K53" s="488"/>
      <c r="L53" s="488"/>
      <c r="M53" s="488"/>
      <c r="N53" s="488"/>
      <c r="O53" s="488"/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</row>
    <row r="54" spans="1:27" x14ac:dyDescent="0.25">
      <c r="A54" s="125" t="str">
        <f t="shared" si="4"/>
        <v>Matalia, Parag</v>
      </c>
      <c r="B54" s="125" t="str">
        <f t="shared" si="4"/>
        <v>TechSur</v>
      </c>
      <c r="C54" s="125" t="str">
        <f t="shared" si="4"/>
        <v>Agile Coach</v>
      </c>
      <c r="D54" s="125">
        <f t="shared" si="4"/>
        <v>143.11000000000001</v>
      </c>
      <c r="E54" s="4">
        <v>16</v>
      </c>
      <c r="F54" s="4">
        <v>160</v>
      </c>
      <c r="G54" s="4">
        <v>150.5</v>
      </c>
      <c r="H54" s="4">
        <v>151</v>
      </c>
      <c r="I54" s="4">
        <v>148</v>
      </c>
      <c r="J54" s="4">
        <v>56</v>
      </c>
      <c r="K54" s="488"/>
      <c r="L54" s="488"/>
      <c r="M54" s="488"/>
      <c r="N54" s="488"/>
      <c r="O54" s="488"/>
      <c r="P54" s="488"/>
      <c r="Q54" s="488"/>
      <c r="R54" s="488"/>
      <c r="S54" s="488"/>
      <c r="T54" s="488"/>
      <c r="U54" s="488"/>
      <c r="V54" s="488"/>
      <c r="W54" s="488"/>
      <c r="X54" s="488"/>
      <c r="Y54" s="488"/>
      <c r="Z54" s="488"/>
      <c r="AA54" s="488"/>
    </row>
    <row r="55" spans="1:27" x14ac:dyDescent="0.25">
      <c r="A55" s="125" t="str">
        <f t="shared" si="4"/>
        <v>Mensah, Dora</v>
      </c>
      <c r="B55" s="125" t="str">
        <f t="shared" si="4"/>
        <v>TechSur</v>
      </c>
      <c r="C55" s="125" t="str">
        <f t="shared" si="4"/>
        <v>Cyber Threat Analyst</v>
      </c>
      <c r="D55" s="125">
        <f t="shared" si="4"/>
        <v>96.18</v>
      </c>
      <c r="E55" s="4">
        <v>16</v>
      </c>
      <c r="F55" s="4">
        <v>152</v>
      </c>
      <c r="G55" s="4">
        <v>176</v>
      </c>
      <c r="H55" s="4">
        <v>160</v>
      </c>
      <c r="I55" s="4">
        <v>120</v>
      </c>
      <c r="J55" s="4">
        <v>176</v>
      </c>
      <c r="K55" s="488"/>
      <c r="L55" s="488"/>
      <c r="M55" s="488"/>
      <c r="N55" s="488"/>
      <c r="O55" s="488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</row>
    <row r="56" spans="1:27" x14ac:dyDescent="0.25">
      <c r="A56" s="125" t="str">
        <f t="shared" si="4"/>
        <v>Niazi, Shamroze</v>
      </c>
      <c r="B56" s="125" t="str">
        <f t="shared" si="4"/>
        <v>NMA Consulting</v>
      </c>
      <c r="C56" s="125" t="str">
        <f t="shared" si="4"/>
        <v>Enterprise Architect</v>
      </c>
      <c r="D56" s="125">
        <f t="shared" si="4"/>
        <v>115.47</v>
      </c>
      <c r="E56" s="4">
        <v>16</v>
      </c>
      <c r="F56" s="4">
        <v>166</v>
      </c>
      <c r="G56" s="4">
        <v>170.5</v>
      </c>
      <c r="H56" s="4">
        <v>125</v>
      </c>
      <c r="I56" s="4">
        <v>118</v>
      </c>
      <c r="J56" s="4">
        <v>173</v>
      </c>
      <c r="K56" s="488"/>
      <c r="L56" s="488"/>
      <c r="M56" s="488"/>
      <c r="N56" s="488"/>
      <c r="O56" s="488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488"/>
      <c r="AA56" s="488"/>
    </row>
    <row r="57" spans="1:27" x14ac:dyDescent="0.25">
      <c r="A57" s="125" t="str">
        <f t="shared" si="4"/>
        <v>Schomburg, Paul</v>
      </c>
      <c r="B57" s="125" t="str">
        <f t="shared" si="4"/>
        <v>TechSur</v>
      </c>
      <c r="C57" s="125" t="str">
        <f t="shared" si="4"/>
        <v>Agile Coach</v>
      </c>
      <c r="D57" s="125">
        <f t="shared" si="4"/>
        <v>143.11000000000001</v>
      </c>
      <c r="E57" s="4">
        <v>10</v>
      </c>
      <c r="F57" s="4">
        <v>111</v>
      </c>
      <c r="G57" s="4">
        <v>158</v>
      </c>
      <c r="H57" s="4">
        <v>134</v>
      </c>
      <c r="I57" s="4">
        <v>160</v>
      </c>
      <c r="J57" s="4">
        <v>176</v>
      </c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</row>
    <row r="58" spans="1:27" x14ac:dyDescent="0.25">
      <c r="A58" s="125" t="str">
        <f t="shared" si="4"/>
        <v>Shishodia, Pankaj</v>
      </c>
      <c r="B58" s="125" t="str">
        <f t="shared" si="4"/>
        <v>TechSur</v>
      </c>
      <c r="C58" s="125" t="str">
        <f t="shared" si="4"/>
        <v>Agile Coach</v>
      </c>
      <c r="D58" s="125">
        <f t="shared" si="4"/>
        <v>143.11000000000001</v>
      </c>
      <c r="E58" s="4">
        <v>8</v>
      </c>
      <c r="F58" s="4">
        <v>176</v>
      </c>
      <c r="G58" s="4">
        <v>176</v>
      </c>
      <c r="H58" s="4">
        <v>160</v>
      </c>
      <c r="I58" s="4">
        <v>168</v>
      </c>
      <c r="J58" s="4">
        <v>176</v>
      </c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8"/>
    </row>
    <row r="59" spans="1:27" x14ac:dyDescent="0.25">
      <c r="A59" s="125" t="str">
        <f t="shared" si="4"/>
        <v>Shubird, Patrick</v>
      </c>
      <c r="B59" s="125" t="str">
        <f t="shared" si="4"/>
        <v>TechSur</v>
      </c>
      <c r="C59" s="125" t="str">
        <f t="shared" si="4"/>
        <v>Systems Engineer</v>
      </c>
      <c r="D59" s="125">
        <f t="shared" si="4"/>
        <v>111.43</v>
      </c>
      <c r="E59" s="4">
        <v>1.5</v>
      </c>
      <c r="F59" s="4">
        <v>35</v>
      </c>
      <c r="G59" s="4">
        <v>29</v>
      </c>
      <c r="H59" s="4">
        <v>33</v>
      </c>
      <c r="I59" s="4">
        <v>25.75</v>
      </c>
      <c r="J59" s="4">
        <v>37</v>
      </c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</row>
    <row r="60" spans="1:27" x14ac:dyDescent="0.25">
      <c r="A60" s="125" t="str">
        <f t="shared" si="4"/>
        <v>Sundar, Nick</v>
      </c>
      <c r="B60" s="125" t="str">
        <f t="shared" si="4"/>
        <v>TechSur</v>
      </c>
      <c r="C60" s="125" t="str">
        <f t="shared" si="4"/>
        <v>Enterprise Architect</v>
      </c>
      <c r="D60" s="125">
        <f t="shared" si="4"/>
        <v>115.47</v>
      </c>
      <c r="E60" s="4">
        <v>16</v>
      </c>
      <c r="F60" s="4">
        <v>176</v>
      </c>
      <c r="G60" s="4">
        <v>176</v>
      </c>
      <c r="H60" s="4">
        <v>80</v>
      </c>
      <c r="I60" s="4">
        <v>168</v>
      </c>
      <c r="J60" s="4">
        <v>176</v>
      </c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8"/>
    </row>
    <row r="61" spans="1:27" x14ac:dyDescent="0.25">
      <c r="A61" s="125" t="s">
        <v>342</v>
      </c>
      <c r="B61" s="125" t="s">
        <v>97</v>
      </c>
      <c r="C61" s="125" t="str">
        <f t="shared" si="4"/>
        <v>Agile Coach</v>
      </c>
      <c r="D61" s="125">
        <f t="shared" si="4"/>
        <v>143.11000000000001</v>
      </c>
      <c r="E61" s="4">
        <v>0</v>
      </c>
      <c r="F61" s="4"/>
      <c r="G61" s="4"/>
      <c r="H61" s="4"/>
      <c r="I61" s="4">
        <v>16</v>
      </c>
      <c r="J61" s="4">
        <v>176</v>
      </c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</row>
    <row r="62" spans="1:27" x14ac:dyDescent="0.25">
      <c r="A62" s="125" t="str">
        <f t="shared" ref="A62:D62" si="5">A26</f>
        <v>Bishop, Austin</v>
      </c>
      <c r="B62" s="125" t="str">
        <f t="shared" si="5"/>
        <v>TechSur</v>
      </c>
      <c r="C62" s="125" t="str">
        <f t="shared" si="5"/>
        <v>Agile Coach</v>
      </c>
      <c r="D62" s="125">
        <f t="shared" si="5"/>
        <v>143.11000000000001</v>
      </c>
      <c r="E62" s="4"/>
      <c r="F62" s="4"/>
      <c r="G62" s="4"/>
      <c r="H62" s="4"/>
      <c r="I62" s="4"/>
      <c r="J62" s="4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</row>
    <row r="63" spans="1:27" x14ac:dyDescent="0.25">
      <c r="A63" s="125">
        <f t="shared" ref="A63:D63" si="6">A27</f>
        <v>0</v>
      </c>
      <c r="B63" s="125">
        <f t="shared" si="6"/>
        <v>0</v>
      </c>
      <c r="C63" s="125">
        <f t="shared" si="6"/>
        <v>0</v>
      </c>
      <c r="D63" s="125">
        <f t="shared" si="6"/>
        <v>0</v>
      </c>
      <c r="E63" s="4"/>
      <c r="F63" s="4"/>
      <c r="G63" s="4"/>
      <c r="H63" s="4"/>
      <c r="I63" s="4"/>
      <c r="J63" s="4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</row>
    <row r="64" spans="1:27" x14ac:dyDescent="0.25">
      <c r="A64" s="125">
        <f t="shared" ref="A64:D64" si="7">A28</f>
        <v>0</v>
      </c>
      <c r="B64" s="125">
        <f t="shared" si="7"/>
        <v>0</v>
      </c>
      <c r="C64" s="125">
        <f t="shared" si="7"/>
        <v>0</v>
      </c>
      <c r="D64" s="125">
        <f t="shared" si="7"/>
        <v>0</v>
      </c>
      <c r="E64" s="4"/>
      <c r="F64" s="4"/>
      <c r="G64" s="4"/>
      <c r="H64" s="4"/>
      <c r="I64" s="4"/>
      <c r="J64" s="4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</row>
    <row r="65" spans="1:27" x14ac:dyDescent="0.25">
      <c r="A65" s="125">
        <f t="shared" ref="A65:D65" si="8">A29</f>
        <v>0</v>
      </c>
      <c r="B65" s="125">
        <f t="shared" si="8"/>
        <v>0</v>
      </c>
      <c r="C65" s="125">
        <f t="shared" si="8"/>
        <v>0</v>
      </c>
      <c r="D65" s="125">
        <f t="shared" si="8"/>
        <v>0</v>
      </c>
      <c r="E65" s="4"/>
      <c r="F65" s="4"/>
      <c r="G65" s="4"/>
      <c r="H65" s="4"/>
      <c r="I65" s="4"/>
      <c r="J65" s="4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</row>
    <row r="66" spans="1:27" x14ac:dyDescent="0.25">
      <c r="A66" s="125">
        <f t="shared" ref="A66:D66" si="9">A30</f>
        <v>0</v>
      </c>
      <c r="B66" s="125">
        <f t="shared" si="9"/>
        <v>0</v>
      </c>
      <c r="C66" s="125">
        <f t="shared" si="9"/>
        <v>0</v>
      </c>
      <c r="D66" s="125">
        <f t="shared" si="9"/>
        <v>0</v>
      </c>
      <c r="E66" s="4"/>
      <c r="F66" s="4"/>
      <c r="G66" s="4"/>
      <c r="H66" s="4"/>
      <c r="I66" s="4"/>
      <c r="J66" s="4"/>
      <c r="K66" s="488"/>
      <c r="L66" s="488"/>
      <c r="M66" s="488"/>
      <c r="N66" s="488"/>
      <c r="O66" s="488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</row>
    <row r="67" spans="1:27" x14ac:dyDescent="0.25">
      <c r="A67" s="125">
        <f t="shared" ref="A67:D67" si="10">A31</f>
        <v>0</v>
      </c>
      <c r="B67" s="125">
        <f t="shared" si="10"/>
        <v>0</v>
      </c>
      <c r="C67" s="125">
        <f t="shared" si="10"/>
        <v>0</v>
      </c>
      <c r="D67" s="125">
        <f t="shared" si="10"/>
        <v>0</v>
      </c>
      <c r="E67" s="4"/>
      <c r="F67" s="4"/>
      <c r="G67" s="4"/>
      <c r="H67" s="4"/>
      <c r="I67" s="4"/>
      <c r="J67" s="4"/>
      <c r="K67" s="488"/>
      <c r="L67" s="488"/>
      <c r="M67" s="488"/>
      <c r="N67" s="488"/>
      <c r="O67" s="488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</row>
    <row r="68" spans="1:27" x14ac:dyDescent="0.25">
      <c r="A68" s="125">
        <f t="shared" ref="A68:D68" si="11">A32</f>
        <v>0</v>
      </c>
      <c r="B68" s="125">
        <f t="shared" si="11"/>
        <v>0</v>
      </c>
      <c r="C68" s="125">
        <f t="shared" si="11"/>
        <v>0</v>
      </c>
      <c r="D68" s="125">
        <f t="shared" si="11"/>
        <v>0</v>
      </c>
      <c r="E68" s="4"/>
      <c r="F68" s="4"/>
      <c r="G68" s="4"/>
      <c r="H68" s="4"/>
      <c r="I68" s="4"/>
      <c r="J68" s="4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</row>
    <row r="69" spans="1:27" x14ac:dyDescent="0.25">
      <c r="A69" s="125">
        <f t="shared" ref="A69:D69" si="12">A33</f>
        <v>0</v>
      </c>
      <c r="B69" s="125">
        <f t="shared" si="12"/>
        <v>0</v>
      </c>
      <c r="C69" s="125">
        <f t="shared" si="12"/>
        <v>0</v>
      </c>
      <c r="D69" s="125">
        <f t="shared" si="12"/>
        <v>0</v>
      </c>
      <c r="E69" s="4"/>
      <c r="F69" s="4"/>
      <c r="G69" s="4"/>
      <c r="H69" s="4"/>
      <c r="I69" s="4"/>
      <c r="J69" s="4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</row>
    <row r="70" spans="1:27" x14ac:dyDescent="0.25">
      <c r="A70" s="125">
        <f t="shared" ref="A70:D70" si="13">A34</f>
        <v>0</v>
      </c>
      <c r="B70" s="125">
        <f t="shared" si="13"/>
        <v>0</v>
      </c>
      <c r="C70" s="125">
        <f t="shared" si="13"/>
        <v>0</v>
      </c>
      <c r="D70" s="125">
        <f t="shared" si="13"/>
        <v>0</v>
      </c>
      <c r="E70" s="4"/>
      <c r="F70" s="4"/>
      <c r="G70" s="4"/>
      <c r="H70" s="4"/>
      <c r="I70" s="4"/>
      <c r="J70" s="4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</row>
    <row r="71" spans="1:27" x14ac:dyDescent="0.25">
      <c r="A71" s="125">
        <f t="shared" ref="A71:D71" si="14">A35</f>
        <v>0</v>
      </c>
      <c r="B71" s="125">
        <f t="shared" si="14"/>
        <v>0</v>
      </c>
      <c r="C71" s="125">
        <f t="shared" si="14"/>
        <v>0</v>
      </c>
      <c r="D71" s="125">
        <f t="shared" si="14"/>
        <v>0</v>
      </c>
      <c r="E71" s="4"/>
      <c r="F71" s="4"/>
      <c r="G71" s="4"/>
      <c r="H71" s="4"/>
      <c r="I71" s="4"/>
      <c r="J71" s="4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8"/>
    </row>
    <row r="72" spans="1:27" x14ac:dyDescent="0.25">
      <c r="A72" s="125">
        <f t="shared" ref="A72:D72" si="15">A36</f>
        <v>0</v>
      </c>
      <c r="B72" s="125">
        <f t="shared" si="15"/>
        <v>0</v>
      </c>
      <c r="C72" s="125">
        <f t="shared" si="15"/>
        <v>0</v>
      </c>
      <c r="D72" s="125">
        <f t="shared" si="15"/>
        <v>0</v>
      </c>
      <c r="E72" s="4"/>
      <c r="F72" s="4"/>
      <c r="G72" s="4"/>
      <c r="H72" s="4"/>
      <c r="I72" s="4"/>
      <c r="J72" s="4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</row>
    <row r="73" spans="1:27" x14ac:dyDescent="0.25">
      <c r="A73" s="125">
        <f t="shared" ref="A73:D73" si="16">A37</f>
        <v>0</v>
      </c>
      <c r="B73" s="125">
        <f t="shared" si="16"/>
        <v>0</v>
      </c>
      <c r="C73" s="125">
        <f t="shared" si="16"/>
        <v>0</v>
      </c>
      <c r="D73" s="125">
        <f t="shared" si="16"/>
        <v>0</v>
      </c>
      <c r="E73" s="4"/>
      <c r="F73" s="4"/>
      <c r="G73" s="4"/>
      <c r="H73" s="4"/>
      <c r="I73" s="4"/>
      <c r="J73" s="4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8"/>
    </row>
    <row r="74" spans="1:27" x14ac:dyDescent="0.25">
      <c r="A74" s="125">
        <f t="shared" ref="A74:D74" si="17">A38</f>
        <v>0</v>
      </c>
      <c r="B74" s="125">
        <f t="shared" si="17"/>
        <v>0</v>
      </c>
      <c r="C74" s="125">
        <f t="shared" si="17"/>
        <v>0</v>
      </c>
      <c r="D74" s="125">
        <f t="shared" si="17"/>
        <v>0</v>
      </c>
      <c r="E74" s="4"/>
      <c r="F74" s="4"/>
      <c r="G74" s="4"/>
      <c r="H74" s="4"/>
      <c r="I74" s="4"/>
      <c r="J74" s="4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</row>
    <row r="75" spans="1:27" x14ac:dyDescent="0.25">
      <c r="A75" s="125">
        <f t="shared" ref="A75:D75" si="18">A39</f>
        <v>0</v>
      </c>
      <c r="B75" s="125">
        <f t="shared" si="18"/>
        <v>0</v>
      </c>
      <c r="C75" s="125">
        <f t="shared" si="18"/>
        <v>0</v>
      </c>
      <c r="D75" s="125">
        <f t="shared" si="18"/>
        <v>0</v>
      </c>
      <c r="E75" s="125"/>
      <c r="F75" s="125"/>
      <c r="G75" s="125"/>
      <c r="H75" s="125"/>
      <c r="I75" s="125"/>
      <c r="J75" s="125"/>
      <c r="K75" s="487"/>
      <c r="L75" s="487"/>
      <c r="M75" s="487"/>
      <c r="N75" s="487"/>
      <c r="O75" s="487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</row>
    <row r="76" spans="1:27" x14ac:dyDescent="0.25">
      <c r="A76" s="125">
        <f t="shared" ref="A76:D76" si="19">A40</f>
        <v>0</v>
      </c>
      <c r="B76" s="125">
        <f t="shared" si="19"/>
        <v>0</v>
      </c>
      <c r="C76" s="125">
        <f t="shared" si="19"/>
        <v>0</v>
      </c>
      <c r="D76" s="125">
        <f t="shared" si="19"/>
        <v>0</v>
      </c>
      <c r="E76" s="125"/>
      <c r="F76" s="125"/>
      <c r="G76" s="125"/>
      <c r="H76" s="125"/>
      <c r="I76" s="125"/>
      <c r="J76" s="125"/>
      <c r="K76" s="487"/>
      <c r="L76" s="487"/>
      <c r="M76" s="487"/>
      <c r="N76" s="487"/>
      <c r="O76" s="487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</row>
    <row r="77" spans="1:27" x14ac:dyDescent="0.25">
      <c r="E77" s="28">
        <f t="shared" ref="E77:AA77" si="20">SUM(E46:E76)</f>
        <v>188.5</v>
      </c>
      <c r="F77" s="28">
        <f t="shared" si="20"/>
        <v>2159.5</v>
      </c>
      <c r="G77" s="28">
        <f t="shared" si="20"/>
        <v>2271</v>
      </c>
      <c r="H77" s="28">
        <f t="shared" si="20"/>
        <v>1983</v>
      </c>
      <c r="I77" s="28">
        <f t="shared" si="20"/>
        <v>2101.75</v>
      </c>
      <c r="J77" s="28">
        <f t="shared" si="20"/>
        <v>2256.5</v>
      </c>
      <c r="K77" s="28">
        <f t="shared" si="20"/>
        <v>0</v>
      </c>
      <c r="L77" s="28">
        <f t="shared" si="20"/>
        <v>0</v>
      </c>
      <c r="M77" s="28">
        <f t="shared" si="20"/>
        <v>0</v>
      </c>
      <c r="N77" s="28">
        <f t="shared" si="20"/>
        <v>0</v>
      </c>
      <c r="O77" s="28">
        <f t="shared" si="20"/>
        <v>0</v>
      </c>
      <c r="P77" s="28">
        <f t="shared" si="20"/>
        <v>0</v>
      </c>
      <c r="Q77" s="28">
        <f t="shared" si="20"/>
        <v>0</v>
      </c>
      <c r="R77" s="28">
        <f t="shared" si="20"/>
        <v>0</v>
      </c>
      <c r="S77" s="28">
        <f t="shared" si="20"/>
        <v>0</v>
      </c>
      <c r="T77" s="28">
        <f t="shared" si="20"/>
        <v>0</v>
      </c>
      <c r="U77" s="28">
        <f t="shared" si="20"/>
        <v>0</v>
      </c>
      <c r="V77" s="28">
        <f t="shared" si="20"/>
        <v>0</v>
      </c>
      <c r="W77" s="28">
        <f t="shared" si="20"/>
        <v>0</v>
      </c>
      <c r="X77" s="28">
        <f t="shared" si="20"/>
        <v>0</v>
      </c>
      <c r="Y77" s="28">
        <f t="shared" si="20"/>
        <v>0</v>
      </c>
      <c r="Z77" s="28">
        <f t="shared" si="20"/>
        <v>0</v>
      </c>
      <c r="AA77" s="28">
        <f t="shared" si="20"/>
        <v>0</v>
      </c>
    </row>
    <row r="79" spans="1:27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9"/>
      <c r="B80" s="9"/>
      <c r="C80" s="9"/>
      <c r="D80" s="9"/>
      <c r="E80" s="623">
        <v>2026</v>
      </c>
      <c r="F80" s="623"/>
      <c r="G80" s="623"/>
      <c r="H80" s="623"/>
      <c r="I80" s="623"/>
      <c r="J80" s="623"/>
      <c r="K80" s="623"/>
      <c r="L80" s="623"/>
      <c r="M80" s="623"/>
      <c r="N80" s="623"/>
      <c r="O80" s="623"/>
      <c r="P80" s="625">
        <v>2027</v>
      </c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7"/>
    </row>
    <row r="81" spans="1:27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2</v>
      </c>
      <c r="F81" s="11">
        <v>3</v>
      </c>
      <c r="G81" s="11">
        <v>4</v>
      </c>
      <c r="H81" s="11">
        <v>5</v>
      </c>
      <c r="I81" s="11">
        <v>6</v>
      </c>
      <c r="J81" s="11">
        <v>7</v>
      </c>
      <c r="K81" s="11">
        <v>8</v>
      </c>
      <c r="L81" s="11">
        <v>9</v>
      </c>
      <c r="M81" s="11">
        <v>10</v>
      </c>
      <c r="N81" s="11">
        <v>11</v>
      </c>
      <c r="O81" s="11">
        <v>12</v>
      </c>
      <c r="P81" s="11">
        <v>1</v>
      </c>
      <c r="Q81" s="11">
        <v>2</v>
      </c>
      <c r="R81" s="11">
        <v>3</v>
      </c>
      <c r="S81" s="11">
        <v>4</v>
      </c>
      <c r="T81" s="11">
        <v>5</v>
      </c>
      <c r="U81" s="11">
        <v>6</v>
      </c>
      <c r="V81" s="11">
        <v>7</v>
      </c>
      <c r="W81" s="11">
        <v>8</v>
      </c>
      <c r="X81" s="11">
        <v>9</v>
      </c>
      <c r="Y81" s="11">
        <v>10</v>
      </c>
      <c r="Z81" s="11">
        <v>11</v>
      </c>
      <c r="AA81" s="11">
        <v>12</v>
      </c>
    </row>
    <row r="82" spans="1:27" x14ac:dyDescent="0.25">
      <c r="A82" s="4" t="str">
        <f t="shared" ref="A82:D103" si="21">A10</f>
        <v>Boykin, Darren</v>
      </c>
      <c r="B82" s="4" t="str">
        <f t="shared" si="21"/>
        <v>TechSur</v>
      </c>
      <c r="C82" s="4" t="str">
        <f t="shared" si="21"/>
        <v>Information Systems Engineer</v>
      </c>
      <c r="D82" s="4">
        <f t="shared" si="21"/>
        <v>122.45</v>
      </c>
      <c r="E82" s="120">
        <f t="shared" ref="E82:AA82" si="22">E10*$D10</f>
        <v>17632.8</v>
      </c>
      <c r="F82" s="120">
        <f t="shared" si="22"/>
        <v>19592</v>
      </c>
      <c r="G82" s="120">
        <f t="shared" si="22"/>
        <v>20571.600000000002</v>
      </c>
      <c r="H82" s="120">
        <f t="shared" si="22"/>
        <v>21551.200000000001</v>
      </c>
      <c r="I82" s="120">
        <f t="shared" si="22"/>
        <v>17632.8</v>
      </c>
      <c r="J82" s="120">
        <f t="shared" si="22"/>
        <v>21551.200000000001</v>
      </c>
      <c r="K82" s="120">
        <f t="shared" si="22"/>
        <v>20571.600000000002</v>
      </c>
      <c r="L82" s="120">
        <f t="shared" si="22"/>
        <v>16653.2</v>
      </c>
      <c r="M82" s="120">
        <f t="shared" si="22"/>
        <v>19592</v>
      </c>
      <c r="N82" s="120">
        <f t="shared" si="22"/>
        <v>18612.400000000001</v>
      </c>
      <c r="O82" s="120">
        <f t="shared" si="22"/>
        <v>18612.400000000001</v>
      </c>
      <c r="P82" s="120">
        <f t="shared" si="22"/>
        <v>19592</v>
      </c>
      <c r="Q82" s="120">
        <f t="shared" si="22"/>
        <v>18612.400000000001</v>
      </c>
      <c r="R82" s="120">
        <f t="shared" si="22"/>
        <v>0</v>
      </c>
      <c r="S82" s="120">
        <f t="shared" si="22"/>
        <v>0</v>
      </c>
      <c r="T82" s="120">
        <f t="shared" si="22"/>
        <v>0</v>
      </c>
      <c r="U82" s="120">
        <f t="shared" si="22"/>
        <v>0</v>
      </c>
      <c r="V82" s="120">
        <f t="shared" si="22"/>
        <v>0</v>
      </c>
      <c r="W82" s="120">
        <f t="shared" si="22"/>
        <v>0</v>
      </c>
      <c r="X82" s="120">
        <f t="shared" si="22"/>
        <v>0</v>
      </c>
      <c r="Y82" s="120">
        <f t="shared" si="22"/>
        <v>0</v>
      </c>
      <c r="Z82" s="120">
        <f t="shared" si="22"/>
        <v>0</v>
      </c>
      <c r="AA82" s="120">
        <f t="shared" si="22"/>
        <v>0</v>
      </c>
    </row>
    <row r="83" spans="1:27" x14ac:dyDescent="0.25">
      <c r="A83" s="4" t="str">
        <f t="shared" si="21"/>
        <v>Camp, Andrew</v>
      </c>
      <c r="B83" s="4" t="str">
        <f t="shared" si="21"/>
        <v>TechSur</v>
      </c>
      <c r="C83" s="4" t="str">
        <f t="shared" si="21"/>
        <v>Project Manager</v>
      </c>
      <c r="D83" s="4">
        <f t="shared" si="21"/>
        <v>81.63</v>
      </c>
      <c r="E83" s="120">
        <f t="shared" ref="E83:AA83" si="23">E11*$D11</f>
        <v>11754.72</v>
      </c>
      <c r="F83" s="120">
        <f t="shared" si="23"/>
        <v>13060.8</v>
      </c>
      <c r="G83" s="120">
        <f t="shared" si="23"/>
        <v>13713.84</v>
      </c>
      <c r="H83" s="120">
        <f t="shared" si="23"/>
        <v>14366.88</v>
      </c>
      <c r="I83" s="120">
        <f t="shared" si="23"/>
        <v>11754.72</v>
      </c>
      <c r="J83" s="120">
        <f t="shared" si="23"/>
        <v>14366.88</v>
      </c>
      <c r="K83" s="120">
        <f t="shared" si="23"/>
        <v>13713.84</v>
      </c>
      <c r="L83" s="120">
        <f t="shared" si="23"/>
        <v>11101.68</v>
      </c>
      <c r="M83" s="120">
        <f t="shared" si="23"/>
        <v>13060.8</v>
      </c>
      <c r="N83" s="120">
        <f t="shared" si="23"/>
        <v>12407.759999999998</v>
      </c>
      <c r="O83" s="120">
        <f t="shared" si="23"/>
        <v>12407.759999999998</v>
      </c>
      <c r="P83" s="120">
        <f t="shared" si="23"/>
        <v>13060.8</v>
      </c>
      <c r="Q83" s="120">
        <f t="shared" si="23"/>
        <v>12407.759999999998</v>
      </c>
      <c r="R83" s="120">
        <f t="shared" si="23"/>
        <v>0</v>
      </c>
      <c r="S83" s="120">
        <f t="shared" si="23"/>
        <v>0</v>
      </c>
      <c r="T83" s="120">
        <f t="shared" si="23"/>
        <v>0</v>
      </c>
      <c r="U83" s="120">
        <f t="shared" si="23"/>
        <v>0</v>
      </c>
      <c r="V83" s="120">
        <f t="shared" si="23"/>
        <v>0</v>
      </c>
      <c r="W83" s="120">
        <f t="shared" si="23"/>
        <v>0</v>
      </c>
      <c r="X83" s="120">
        <f t="shared" si="23"/>
        <v>0</v>
      </c>
      <c r="Y83" s="120">
        <f t="shared" si="23"/>
        <v>0</v>
      </c>
      <c r="Z83" s="120">
        <f t="shared" si="23"/>
        <v>0</v>
      </c>
      <c r="AA83" s="120">
        <f t="shared" si="23"/>
        <v>0</v>
      </c>
    </row>
    <row r="84" spans="1:27" x14ac:dyDescent="0.25">
      <c r="A84" s="4" t="str">
        <f t="shared" si="21"/>
        <v>De La Salle, Jessica</v>
      </c>
      <c r="B84" s="4" t="str">
        <f t="shared" si="21"/>
        <v>TechSur</v>
      </c>
      <c r="C84" s="4" t="str">
        <f t="shared" si="21"/>
        <v>Communications Specialist</v>
      </c>
      <c r="D84" s="4">
        <f t="shared" si="21"/>
        <v>75.92</v>
      </c>
      <c r="E84" s="120">
        <f t="shared" ref="E84:AA84" si="24">E12*$D12</f>
        <v>10932.48</v>
      </c>
      <c r="F84" s="120">
        <f t="shared" si="24"/>
        <v>12147.2</v>
      </c>
      <c r="G84" s="120">
        <f t="shared" si="24"/>
        <v>12754.56</v>
      </c>
      <c r="H84" s="120">
        <f t="shared" si="24"/>
        <v>13361.92</v>
      </c>
      <c r="I84" s="120">
        <f t="shared" si="24"/>
        <v>10932.48</v>
      </c>
      <c r="J84" s="120">
        <f t="shared" si="24"/>
        <v>13361.92</v>
      </c>
      <c r="K84" s="120">
        <f t="shared" si="24"/>
        <v>12754.56</v>
      </c>
      <c r="L84" s="120">
        <f t="shared" si="24"/>
        <v>10325.120000000001</v>
      </c>
      <c r="M84" s="120">
        <f t="shared" si="24"/>
        <v>12147.2</v>
      </c>
      <c r="N84" s="120">
        <f t="shared" si="24"/>
        <v>11539.84</v>
      </c>
      <c r="O84" s="120">
        <f t="shared" si="24"/>
        <v>11539.84</v>
      </c>
      <c r="P84" s="120">
        <f t="shared" si="24"/>
        <v>12147.2</v>
      </c>
      <c r="Q84" s="120">
        <f t="shared" si="24"/>
        <v>11539.84</v>
      </c>
      <c r="R84" s="120">
        <f t="shared" si="24"/>
        <v>0</v>
      </c>
      <c r="S84" s="120">
        <f t="shared" si="24"/>
        <v>0</v>
      </c>
      <c r="T84" s="120">
        <f t="shared" si="24"/>
        <v>0</v>
      </c>
      <c r="U84" s="120">
        <f t="shared" si="24"/>
        <v>0</v>
      </c>
      <c r="V84" s="120">
        <f t="shared" si="24"/>
        <v>0</v>
      </c>
      <c r="W84" s="120">
        <f t="shared" si="24"/>
        <v>0</v>
      </c>
      <c r="X84" s="120">
        <f t="shared" si="24"/>
        <v>0</v>
      </c>
      <c r="Y84" s="120">
        <f t="shared" si="24"/>
        <v>0</v>
      </c>
      <c r="Z84" s="120">
        <f t="shared" si="24"/>
        <v>0</v>
      </c>
      <c r="AA84" s="120">
        <f t="shared" si="24"/>
        <v>0</v>
      </c>
    </row>
    <row r="85" spans="1:27" x14ac:dyDescent="0.25">
      <c r="A85" s="4" t="str">
        <f t="shared" si="21"/>
        <v xml:space="preserve">Duong, Hao (Ray) </v>
      </c>
      <c r="B85" s="4" t="str">
        <f t="shared" si="21"/>
        <v>JB Mgmt Solutions</v>
      </c>
      <c r="C85" s="4" t="str">
        <f t="shared" si="21"/>
        <v>Software Engineer</v>
      </c>
      <c r="D85" s="4">
        <f t="shared" si="21"/>
        <v>141.13999999999999</v>
      </c>
      <c r="E85" s="120">
        <f t="shared" ref="E85:AA85" si="25">E13*$D13</f>
        <v>20324.159999999996</v>
      </c>
      <c r="F85" s="120">
        <f t="shared" si="25"/>
        <v>22582.399999999998</v>
      </c>
      <c r="G85" s="120">
        <f t="shared" si="25"/>
        <v>23711.519999999997</v>
      </c>
      <c r="H85" s="120">
        <f t="shared" si="25"/>
        <v>24840.639999999999</v>
      </c>
      <c r="I85" s="120">
        <f t="shared" si="25"/>
        <v>20324.159999999996</v>
      </c>
      <c r="J85" s="120">
        <f t="shared" si="25"/>
        <v>24840.639999999999</v>
      </c>
      <c r="K85" s="120">
        <f t="shared" si="25"/>
        <v>23711.519999999997</v>
      </c>
      <c r="L85" s="120">
        <f t="shared" si="25"/>
        <v>19195.039999999997</v>
      </c>
      <c r="M85" s="120">
        <f t="shared" si="25"/>
        <v>22582.399999999998</v>
      </c>
      <c r="N85" s="120">
        <f t="shared" si="25"/>
        <v>21453.279999999999</v>
      </c>
      <c r="O85" s="120">
        <f t="shared" si="25"/>
        <v>21453.279999999999</v>
      </c>
      <c r="P85" s="120">
        <f t="shared" si="25"/>
        <v>22582.399999999998</v>
      </c>
      <c r="Q85" s="120">
        <f t="shared" si="25"/>
        <v>21453.279999999999</v>
      </c>
      <c r="R85" s="120">
        <f t="shared" si="25"/>
        <v>0</v>
      </c>
      <c r="S85" s="120">
        <f t="shared" si="25"/>
        <v>0</v>
      </c>
      <c r="T85" s="120">
        <f t="shared" si="25"/>
        <v>0</v>
      </c>
      <c r="U85" s="120">
        <f t="shared" si="25"/>
        <v>0</v>
      </c>
      <c r="V85" s="120">
        <f t="shared" si="25"/>
        <v>0</v>
      </c>
      <c r="W85" s="120">
        <f t="shared" si="25"/>
        <v>0</v>
      </c>
      <c r="X85" s="120">
        <f t="shared" si="25"/>
        <v>0</v>
      </c>
      <c r="Y85" s="120">
        <f t="shared" si="25"/>
        <v>0</v>
      </c>
      <c r="Z85" s="120">
        <f t="shared" si="25"/>
        <v>0</v>
      </c>
      <c r="AA85" s="120">
        <f t="shared" si="25"/>
        <v>0</v>
      </c>
    </row>
    <row r="86" spans="1:27" x14ac:dyDescent="0.25">
      <c r="A86" s="4" t="str">
        <f t="shared" si="21"/>
        <v>Eseku, Benjamin</v>
      </c>
      <c r="B86" s="4" t="str">
        <f t="shared" si="21"/>
        <v>TechSur</v>
      </c>
      <c r="C86" s="4" t="str">
        <f t="shared" si="21"/>
        <v>Cyber Threat Analyst</v>
      </c>
      <c r="D86" s="4">
        <f t="shared" si="21"/>
        <v>96.18</v>
      </c>
      <c r="E86" s="120">
        <f t="shared" ref="E86:AA86" si="26">E14*$D14</f>
        <v>13849.920000000002</v>
      </c>
      <c r="F86" s="120">
        <f t="shared" si="26"/>
        <v>15388.800000000001</v>
      </c>
      <c r="G86" s="120">
        <f t="shared" si="26"/>
        <v>16158.240000000002</v>
      </c>
      <c r="H86" s="120">
        <f t="shared" si="26"/>
        <v>16927.68</v>
      </c>
      <c r="I86" s="120">
        <f t="shared" si="26"/>
        <v>13849.920000000002</v>
      </c>
      <c r="J86" s="120">
        <f t="shared" si="26"/>
        <v>16927.68</v>
      </c>
      <c r="K86" s="120">
        <f t="shared" si="26"/>
        <v>16158.240000000002</v>
      </c>
      <c r="L86" s="120">
        <f t="shared" si="26"/>
        <v>13080.480000000001</v>
      </c>
      <c r="M86" s="120">
        <f t="shared" si="26"/>
        <v>15388.800000000001</v>
      </c>
      <c r="N86" s="120">
        <f t="shared" si="26"/>
        <v>14619.36</v>
      </c>
      <c r="O86" s="120">
        <f t="shared" si="26"/>
        <v>14619.36</v>
      </c>
      <c r="P86" s="120">
        <f t="shared" si="26"/>
        <v>15388.800000000001</v>
      </c>
      <c r="Q86" s="120">
        <f t="shared" si="26"/>
        <v>14619.36</v>
      </c>
      <c r="R86" s="120">
        <f t="shared" si="26"/>
        <v>0</v>
      </c>
      <c r="S86" s="120">
        <f t="shared" si="26"/>
        <v>0</v>
      </c>
      <c r="T86" s="120">
        <f t="shared" si="26"/>
        <v>0</v>
      </c>
      <c r="U86" s="120">
        <f t="shared" si="26"/>
        <v>0</v>
      </c>
      <c r="V86" s="120">
        <f t="shared" si="26"/>
        <v>0</v>
      </c>
      <c r="W86" s="120">
        <f t="shared" si="26"/>
        <v>0</v>
      </c>
      <c r="X86" s="120">
        <f t="shared" si="26"/>
        <v>0</v>
      </c>
      <c r="Y86" s="120">
        <f t="shared" si="26"/>
        <v>0</v>
      </c>
      <c r="Z86" s="120">
        <f t="shared" si="26"/>
        <v>0</v>
      </c>
      <c r="AA86" s="120">
        <f t="shared" si="26"/>
        <v>0</v>
      </c>
    </row>
    <row r="87" spans="1:27" x14ac:dyDescent="0.25">
      <c r="A87" s="4" t="str">
        <f t="shared" si="21"/>
        <v>Gaddam, Prathyusha</v>
      </c>
      <c r="B87" s="4" t="str">
        <f t="shared" si="21"/>
        <v>TechSur</v>
      </c>
      <c r="C87" s="4" t="str">
        <f t="shared" si="21"/>
        <v>Information Systems Engineer</v>
      </c>
      <c r="D87" s="4">
        <f t="shared" si="21"/>
        <v>122.45</v>
      </c>
      <c r="E87" s="120">
        <f t="shared" ref="E87:AA87" si="27">E15*$D15</f>
        <v>17632.8</v>
      </c>
      <c r="F87" s="120">
        <f t="shared" si="27"/>
        <v>19592</v>
      </c>
      <c r="G87" s="120">
        <f t="shared" si="27"/>
        <v>20571.600000000002</v>
      </c>
      <c r="H87" s="120">
        <f t="shared" si="27"/>
        <v>21551.200000000001</v>
      </c>
      <c r="I87" s="120">
        <f t="shared" si="27"/>
        <v>17632.8</v>
      </c>
      <c r="J87" s="120">
        <f t="shared" si="27"/>
        <v>21551.200000000001</v>
      </c>
      <c r="K87" s="120">
        <f t="shared" si="27"/>
        <v>20571.600000000002</v>
      </c>
      <c r="L87" s="120">
        <f t="shared" si="27"/>
        <v>16653.2</v>
      </c>
      <c r="M87" s="120">
        <f t="shared" si="27"/>
        <v>19592</v>
      </c>
      <c r="N87" s="120">
        <f t="shared" si="27"/>
        <v>18612.400000000001</v>
      </c>
      <c r="O87" s="120">
        <f t="shared" si="27"/>
        <v>18612.400000000001</v>
      </c>
      <c r="P87" s="120">
        <f t="shared" si="27"/>
        <v>19592</v>
      </c>
      <c r="Q87" s="120">
        <f t="shared" si="27"/>
        <v>18612.400000000001</v>
      </c>
      <c r="R87" s="120">
        <f t="shared" si="27"/>
        <v>0</v>
      </c>
      <c r="S87" s="120">
        <f t="shared" si="27"/>
        <v>0</v>
      </c>
      <c r="T87" s="120">
        <f t="shared" si="27"/>
        <v>0</v>
      </c>
      <c r="U87" s="120">
        <f t="shared" si="27"/>
        <v>0</v>
      </c>
      <c r="V87" s="120">
        <f t="shared" si="27"/>
        <v>0</v>
      </c>
      <c r="W87" s="120">
        <f t="shared" si="27"/>
        <v>0</v>
      </c>
      <c r="X87" s="120">
        <f t="shared" si="27"/>
        <v>0</v>
      </c>
      <c r="Y87" s="120">
        <f t="shared" si="27"/>
        <v>0</v>
      </c>
      <c r="Z87" s="120">
        <f t="shared" si="27"/>
        <v>0</v>
      </c>
      <c r="AA87" s="120">
        <f t="shared" si="27"/>
        <v>0</v>
      </c>
    </row>
    <row r="88" spans="1:27" x14ac:dyDescent="0.25">
      <c r="A88" s="4" t="str">
        <f t="shared" si="21"/>
        <v>Johnson, Deloy</v>
      </c>
      <c r="B88" s="4" t="str">
        <f t="shared" si="21"/>
        <v>Guidehouse</v>
      </c>
      <c r="C88" s="4" t="str">
        <f t="shared" si="21"/>
        <v>Systems Engineer</v>
      </c>
      <c r="D88" s="4">
        <f t="shared" si="21"/>
        <v>111.43</v>
      </c>
      <c r="E88" s="120">
        <f t="shared" ref="E88:AA88" si="28">E16*$D16</f>
        <v>16045.920000000002</v>
      </c>
      <c r="F88" s="120">
        <f t="shared" si="28"/>
        <v>17828.800000000003</v>
      </c>
      <c r="G88" s="120">
        <f t="shared" si="28"/>
        <v>18720.240000000002</v>
      </c>
      <c r="H88" s="120">
        <f t="shared" si="28"/>
        <v>19611.68</v>
      </c>
      <c r="I88" s="120">
        <f t="shared" si="28"/>
        <v>16045.920000000002</v>
      </c>
      <c r="J88" s="120">
        <f t="shared" si="28"/>
        <v>19611.68</v>
      </c>
      <c r="K88" s="120">
        <f t="shared" si="28"/>
        <v>18720.240000000002</v>
      </c>
      <c r="L88" s="120">
        <f t="shared" si="28"/>
        <v>15154.480000000001</v>
      </c>
      <c r="M88" s="120">
        <f t="shared" si="28"/>
        <v>17828.800000000003</v>
      </c>
      <c r="N88" s="120">
        <f t="shared" si="28"/>
        <v>16937.36</v>
      </c>
      <c r="O88" s="120">
        <f t="shared" si="28"/>
        <v>16937.36</v>
      </c>
      <c r="P88" s="120">
        <f t="shared" si="28"/>
        <v>17828.800000000003</v>
      </c>
      <c r="Q88" s="120">
        <f t="shared" si="28"/>
        <v>16937.36</v>
      </c>
      <c r="R88" s="120">
        <f t="shared" si="28"/>
        <v>0</v>
      </c>
      <c r="S88" s="120">
        <f t="shared" si="28"/>
        <v>0</v>
      </c>
      <c r="T88" s="120">
        <f t="shared" si="28"/>
        <v>0</v>
      </c>
      <c r="U88" s="120">
        <f t="shared" si="28"/>
        <v>0</v>
      </c>
      <c r="V88" s="120">
        <f t="shared" si="28"/>
        <v>0</v>
      </c>
      <c r="W88" s="120">
        <f t="shared" si="28"/>
        <v>0</v>
      </c>
      <c r="X88" s="120">
        <f t="shared" si="28"/>
        <v>0</v>
      </c>
      <c r="Y88" s="120">
        <f t="shared" si="28"/>
        <v>0</v>
      </c>
      <c r="Z88" s="120">
        <f t="shared" si="28"/>
        <v>0</v>
      </c>
      <c r="AA88" s="120">
        <f t="shared" si="28"/>
        <v>0</v>
      </c>
    </row>
    <row r="89" spans="1:27" x14ac:dyDescent="0.25">
      <c r="A89" s="4" t="str">
        <f t="shared" si="21"/>
        <v>Lee, Joseph</v>
      </c>
      <c r="B89" s="4" t="str">
        <f t="shared" si="21"/>
        <v>TechSur</v>
      </c>
      <c r="C89" s="4" t="str">
        <f t="shared" si="21"/>
        <v>Systems Engineer</v>
      </c>
      <c r="D89" s="4">
        <f t="shared" si="21"/>
        <v>111.43</v>
      </c>
      <c r="E89" s="120">
        <f t="shared" ref="E89:AA89" si="29">E17*$D17</f>
        <v>16045.920000000002</v>
      </c>
      <c r="F89" s="120">
        <f t="shared" si="29"/>
        <v>17828.800000000003</v>
      </c>
      <c r="G89" s="120">
        <f t="shared" si="29"/>
        <v>18720.240000000002</v>
      </c>
      <c r="H89" s="120">
        <f t="shared" si="29"/>
        <v>19611.68</v>
      </c>
      <c r="I89" s="120">
        <f t="shared" si="29"/>
        <v>16045.920000000002</v>
      </c>
      <c r="J89" s="120">
        <f t="shared" si="29"/>
        <v>19611.68</v>
      </c>
      <c r="K89" s="120">
        <f t="shared" si="29"/>
        <v>18720.240000000002</v>
      </c>
      <c r="L89" s="120">
        <f t="shared" si="29"/>
        <v>15154.480000000001</v>
      </c>
      <c r="M89" s="120">
        <f t="shared" si="29"/>
        <v>17828.800000000003</v>
      </c>
      <c r="N89" s="120">
        <f t="shared" si="29"/>
        <v>16937.36</v>
      </c>
      <c r="O89" s="120">
        <f t="shared" si="29"/>
        <v>16937.36</v>
      </c>
      <c r="P89" s="120">
        <f t="shared" si="29"/>
        <v>17828.800000000003</v>
      </c>
      <c r="Q89" s="120">
        <f t="shared" si="29"/>
        <v>16937.36</v>
      </c>
      <c r="R89" s="120">
        <f t="shared" si="29"/>
        <v>0</v>
      </c>
      <c r="S89" s="120">
        <f t="shared" si="29"/>
        <v>0</v>
      </c>
      <c r="T89" s="120">
        <f t="shared" si="29"/>
        <v>0</v>
      </c>
      <c r="U89" s="120">
        <f t="shared" si="29"/>
        <v>0</v>
      </c>
      <c r="V89" s="120">
        <f t="shared" si="29"/>
        <v>0</v>
      </c>
      <c r="W89" s="120">
        <f t="shared" si="29"/>
        <v>0</v>
      </c>
      <c r="X89" s="120">
        <f t="shared" si="29"/>
        <v>0</v>
      </c>
      <c r="Y89" s="120">
        <f t="shared" si="29"/>
        <v>0</v>
      </c>
      <c r="Z89" s="120">
        <f t="shared" si="29"/>
        <v>0</v>
      </c>
      <c r="AA89" s="120">
        <f t="shared" si="29"/>
        <v>0</v>
      </c>
    </row>
    <row r="90" spans="1:27" x14ac:dyDescent="0.25">
      <c r="A90" s="4" t="str">
        <f t="shared" si="21"/>
        <v>Matalia, Parag</v>
      </c>
      <c r="B90" s="4" t="str">
        <f t="shared" si="21"/>
        <v>TechSur</v>
      </c>
      <c r="C90" s="4" t="str">
        <f t="shared" si="21"/>
        <v>Agile Coach</v>
      </c>
      <c r="D90" s="4">
        <f t="shared" si="21"/>
        <v>143.11000000000001</v>
      </c>
      <c r="E90" s="120">
        <f t="shared" ref="E90:AA90" si="30">E18*$D18</f>
        <v>20607.840000000004</v>
      </c>
      <c r="F90" s="120">
        <f t="shared" si="30"/>
        <v>22897.600000000002</v>
      </c>
      <c r="G90" s="120">
        <f t="shared" si="30"/>
        <v>24042.480000000003</v>
      </c>
      <c r="H90" s="120">
        <f t="shared" si="30"/>
        <v>25187.360000000001</v>
      </c>
      <c r="I90" s="120">
        <f t="shared" si="30"/>
        <v>20607.840000000004</v>
      </c>
      <c r="J90" s="120">
        <f t="shared" si="30"/>
        <v>25187.360000000001</v>
      </c>
      <c r="K90" s="120">
        <f t="shared" si="30"/>
        <v>24042.480000000003</v>
      </c>
      <c r="L90" s="120">
        <f t="shared" si="30"/>
        <v>19462.960000000003</v>
      </c>
      <c r="M90" s="120">
        <f t="shared" si="30"/>
        <v>22897.600000000002</v>
      </c>
      <c r="N90" s="120">
        <f t="shared" si="30"/>
        <v>21752.720000000001</v>
      </c>
      <c r="O90" s="120">
        <f t="shared" si="30"/>
        <v>21752.720000000001</v>
      </c>
      <c r="P90" s="120">
        <f t="shared" si="30"/>
        <v>22897.600000000002</v>
      </c>
      <c r="Q90" s="120">
        <f t="shared" si="30"/>
        <v>21752.720000000001</v>
      </c>
      <c r="R90" s="120">
        <f t="shared" si="30"/>
        <v>0</v>
      </c>
      <c r="S90" s="120">
        <f t="shared" si="30"/>
        <v>0</v>
      </c>
      <c r="T90" s="120">
        <f t="shared" si="30"/>
        <v>0</v>
      </c>
      <c r="U90" s="120">
        <f t="shared" si="30"/>
        <v>0</v>
      </c>
      <c r="V90" s="120">
        <f t="shared" si="30"/>
        <v>0</v>
      </c>
      <c r="W90" s="120">
        <f t="shared" si="30"/>
        <v>0</v>
      </c>
      <c r="X90" s="120">
        <f t="shared" si="30"/>
        <v>0</v>
      </c>
      <c r="Y90" s="120">
        <f t="shared" si="30"/>
        <v>0</v>
      </c>
      <c r="Z90" s="120">
        <f t="shared" si="30"/>
        <v>0</v>
      </c>
      <c r="AA90" s="120">
        <f t="shared" si="30"/>
        <v>0</v>
      </c>
    </row>
    <row r="91" spans="1:27" x14ac:dyDescent="0.25">
      <c r="A91" s="4" t="str">
        <f t="shared" si="21"/>
        <v>Mensah, Dora</v>
      </c>
      <c r="B91" s="4" t="str">
        <f t="shared" si="21"/>
        <v>TechSur</v>
      </c>
      <c r="C91" s="4" t="str">
        <f t="shared" si="21"/>
        <v>Cyber Threat Analyst</v>
      </c>
      <c r="D91" s="4">
        <f t="shared" si="21"/>
        <v>96.18</v>
      </c>
      <c r="E91" s="120">
        <f t="shared" ref="E91:AA91" si="31">E19*$D19</f>
        <v>13849.920000000002</v>
      </c>
      <c r="F91" s="120">
        <f t="shared" si="31"/>
        <v>15388.800000000001</v>
      </c>
      <c r="G91" s="120">
        <f t="shared" si="31"/>
        <v>16158.240000000002</v>
      </c>
      <c r="H91" s="120">
        <f t="shared" si="31"/>
        <v>16927.68</v>
      </c>
      <c r="I91" s="120">
        <f t="shared" si="31"/>
        <v>13849.920000000002</v>
      </c>
      <c r="J91" s="120">
        <f t="shared" si="31"/>
        <v>16927.68</v>
      </c>
      <c r="K91" s="120">
        <f t="shared" si="31"/>
        <v>16158.240000000002</v>
      </c>
      <c r="L91" s="120">
        <f t="shared" si="31"/>
        <v>13080.480000000001</v>
      </c>
      <c r="M91" s="120">
        <f t="shared" si="31"/>
        <v>15388.800000000001</v>
      </c>
      <c r="N91" s="120">
        <f t="shared" si="31"/>
        <v>14619.36</v>
      </c>
      <c r="O91" s="120">
        <f t="shared" si="31"/>
        <v>14619.36</v>
      </c>
      <c r="P91" s="120">
        <f t="shared" si="31"/>
        <v>15388.800000000001</v>
      </c>
      <c r="Q91" s="120">
        <f t="shared" si="31"/>
        <v>14619.36</v>
      </c>
      <c r="R91" s="120">
        <f t="shared" si="31"/>
        <v>0</v>
      </c>
      <c r="S91" s="120">
        <f t="shared" si="31"/>
        <v>0</v>
      </c>
      <c r="T91" s="120">
        <f t="shared" si="31"/>
        <v>0</v>
      </c>
      <c r="U91" s="120">
        <f t="shared" si="31"/>
        <v>0</v>
      </c>
      <c r="V91" s="120">
        <f t="shared" si="31"/>
        <v>0</v>
      </c>
      <c r="W91" s="120">
        <f t="shared" si="31"/>
        <v>0</v>
      </c>
      <c r="X91" s="120">
        <f t="shared" si="31"/>
        <v>0</v>
      </c>
      <c r="Y91" s="120">
        <f t="shared" si="31"/>
        <v>0</v>
      </c>
      <c r="Z91" s="120">
        <f t="shared" si="31"/>
        <v>0</v>
      </c>
      <c r="AA91" s="120">
        <f t="shared" si="31"/>
        <v>0</v>
      </c>
    </row>
    <row r="92" spans="1:27" x14ac:dyDescent="0.25">
      <c r="A92" s="4" t="str">
        <f t="shared" si="21"/>
        <v>Niazi, Shamroze</v>
      </c>
      <c r="B92" s="4" t="str">
        <f t="shared" si="21"/>
        <v>NMA Consulting</v>
      </c>
      <c r="C92" s="4" t="str">
        <f t="shared" si="21"/>
        <v>Enterprise Architect</v>
      </c>
      <c r="D92" s="4">
        <f t="shared" si="21"/>
        <v>115.47</v>
      </c>
      <c r="E92" s="120">
        <f t="shared" ref="E92:AA92" si="32">E20*$D20</f>
        <v>16627.68</v>
      </c>
      <c r="F92" s="120">
        <f t="shared" si="32"/>
        <v>18475.2</v>
      </c>
      <c r="G92" s="120">
        <f t="shared" si="32"/>
        <v>19398.96</v>
      </c>
      <c r="H92" s="120">
        <f t="shared" si="32"/>
        <v>20322.72</v>
      </c>
      <c r="I92" s="120">
        <f t="shared" si="32"/>
        <v>16627.68</v>
      </c>
      <c r="J92" s="120">
        <f t="shared" si="32"/>
        <v>20322.72</v>
      </c>
      <c r="K92" s="120">
        <f t="shared" si="32"/>
        <v>19398.96</v>
      </c>
      <c r="L92" s="120">
        <f t="shared" si="32"/>
        <v>15703.92</v>
      </c>
      <c r="M92" s="120">
        <f t="shared" si="32"/>
        <v>18475.2</v>
      </c>
      <c r="N92" s="120">
        <f t="shared" si="32"/>
        <v>17551.439999999999</v>
      </c>
      <c r="O92" s="120">
        <f t="shared" si="32"/>
        <v>17551.439999999999</v>
      </c>
      <c r="P92" s="120">
        <f t="shared" si="32"/>
        <v>18475.2</v>
      </c>
      <c r="Q92" s="120">
        <f t="shared" si="32"/>
        <v>17551.439999999999</v>
      </c>
      <c r="R92" s="120">
        <f t="shared" si="32"/>
        <v>0</v>
      </c>
      <c r="S92" s="120">
        <f t="shared" si="32"/>
        <v>0</v>
      </c>
      <c r="T92" s="120">
        <f t="shared" si="32"/>
        <v>0</v>
      </c>
      <c r="U92" s="120">
        <f t="shared" si="32"/>
        <v>0</v>
      </c>
      <c r="V92" s="120">
        <f t="shared" si="32"/>
        <v>0</v>
      </c>
      <c r="W92" s="120">
        <f t="shared" si="32"/>
        <v>0</v>
      </c>
      <c r="X92" s="120">
        <f t="shared" si="32"/>
        <v>0</v>
      </c>
      <c r="Y92" s="120">
        <f t="shared" si="32"/>
        <v>0</v>
      </c>
      <c r="Z92" s="120">
        <f t="shared" si="32"/>
        <v>0</v>
      </c>
      <c r="AA92" s="120">
        <f t="shared" si="32"/>
        <v>0</v>
      </c>
    </row>
    <row r="93" spans="1:27" x14ac:dyDescent="0.25">
      <c r="A93" s="4" t="str">
        <f t="shared" si="21"/>
        <v>Schomburg, Paul</v>
      </c>
      <c r="B93" s="4" t="str">
        <f t="shared" si="21"/>
        <v>TechSur</v>
      </c>
      <c r="C93" s="4" t="str">
        <f t="shared" si="21"/>
        <v>Agile Coach</v>
      </c>
      <c r="D93" s="4">
        <f t="shared" si="21"/>
        <v>143.11000000000001</v>
      </c>
      <c r="E93" s="120">
        <f t="shared" ref="E93:AA93" si="33">E21*$D21</f>
        <v>20607.840000000004</v>
      </c>
      <c r="F93" s="120">
        <f t="shared" si="33"/>
        <v>22897.600000000002</v>
      </c>
      <c r="G93" s="120">
        <f t="shared" si="33"/>
        <v>24042.480000000003</v>
      </c>
      <c r="H93" s="120">
        <f t="shared" si="33"/>
        <v>25187.360000000001</v>
      </c>
      <c r="I93" s="120">
        <f t="shared" si="33"/>
        <v>20607.840000000004</v>
      </c>
      <c r="J93" s="120">
        <f t="shared" si="33"/>
        <v>25187.360000000001</v>
      </c>
      <c r="K93" s="120">
        <f t="shared" si="33"/>
        <v>24042.480000000003</v>
      </c>
      <c r="L93" s="120">
        <f t="shared" si="33"/>
        <v>19462.960000000003</v>
      </c>
      <c r="M93" s="120">
        <f t="shared" si="33"/>
        <v>22897.600000000002</v>
      </c>
      <c r="N93" s="120">
        <f t="shared" si="33"/>
        <v>21752.720000000001</v>
      </c>
      <c r="O93" s="120">
        <f t="shared" si="33"/>
        <v>21752.720000000001</v>
      </c>
      <c r="P93" s="120">
        <f t="shared" si="33"/>
        <v>22897.600000000002</v>
      </c>
      <c r="Q93" s="120">
        <f t="shared" si="33"/>
        <v>21752.720000000001</v>
      </c>
      <c r="R93" s="120">
        <f t="shared" si="33"/>
        <v>0</v>
      </c>
      <c r="S93" s="120">
        <f t="shared" si="33"/>
        <v>0</v>
      </c>
      <c r="T93" s="120">
        <f t="shared" si="33"/>
        <v>0</v>
      </c>
      <c r="U93" s="120">
        <f t="shared" si="33"/>
        <v>0</v>
      </c>
      <c r="V93" s="120">
        <f t="shared" si="33"/>
        <v>0</v>
      </c>
      <c r="W93" s="120">
        <f t="shared" si="33"/>
        <v>0</v>
      </c>
      <c r="X93" s="120">
        <f t="shared" si="33"/>
        <v>0</v>
      </c>
      <c r="Y93" s="120">
        <f t="shared" si="33"/>
        <v>0</v>
      </c>
      <c r="Z93" s="120">
        <f t="shared" si="33"/>
        <v>0</v>
      </c>
      <c r="AA93" s="120">
        <f t="shared" si="33"/>
        <v>0</v>
      </c>
    </row>
    <row r="94" spans="1:27" x14ac:dyDescent="0.25">
      <c r="A94" s="4" t="str">
        <f t="shared" si="21"/>
        <v>Shishodia, Pankaj</v>
      </c>
      <c r="B94" s="4" t="str">
        <f t="shared" si="21"/>
        <v>TechSur</v>
      </c>
      <c r="C94" s="4" t="str">
        <f t="shared" si="21"/>
        <v>Agile Coach</v>
      </c>
      <c r="D94" s="4">
        <f t="shared" si="21"/>
        <v>143.11000000000001</v>
      </c>
      <c r="E94" s="120">
        <f t="shared" ref="E94:AA94" si="34">E22*$D22</f>
        <v>20607.840000000004</v>
      </c>
      <c r="F94" s="120">
        <f t="shared" si="34"/>
        <v>22897.600000000002</v>
      </c>
      <c r="G94" s="120">
        <f t="shared" si="34"/>
        <v>24042.480000000003</v>
      </c>
      <c r="H94" s="120">
        <f t="shared" si="34"/>
        <v>25187.360000000001</v>
      </c>
      <c r="I94" s="120">
        <f t="shared" si="34"/>
        <v>20607.840000000004</v>
      </c>
      <c r="J94" s="120">
        <f t="shared" si="34"/>
        <v>25187.360000000001</v>
      </c>
      <c r="K94" s="120">
        <f t="shared" si="34"/>
        <v>24042.480000000003</v>
      </c>
      <c r="L94" s="120">
        <f t="shared" si="34"/>
        <v>19462.960000000003</v>
      </c>
      <c r="M94" s="120">
        <f t="shared" si="34"/>
        <v>22897.600000000002</v>
      </c>
      <c r="N94" s="120">
        <f t="shared" si="34"/>
        <v>21752.720000000001</v>
      </c>
      <c r="O94" s="120">
        <f t="shared" si="34"/>
        <v>21752.720000000001</v>
      </c>
      <c r="P94" s="120">
        <f t="shared" si="34"/>
        <v>22897.600000000002</v>
      </c>
      <c r="Q94" s="120">
        <f t="shared" si="34"/>
        <v>21752.720000000001</v>
      </c>
      <c r="R94" s="120">
        <f t="shared" si="34"/>
        <v>0</v>
      </c>
      <c r="S94" s="120">
        <f t="shared" si="34"/>
        <v>0</v>
      </c>
      <c r="T94" s="120">
        <f t="shared" si="34"/>
        <v>0</v>
      </c>
      <c r="U94" s="120">
        <f t="shared" si="34"/>
        <v>0</v>
      </c>
      <c r="V94" s="120">
        <f t="shared" si="34"/>
        <v>0</v>
      </c>
      <c r="W94" s="120">
        <f t="shared" si="34"/>
        <v>0</v>
      </c>
      <c r="X94" s="120">
        <f t="shared" si="34"/>
        <v>0</v>
      </c>
      <c r="Y94" s="120">
        <f t="shared" si="34"/>
        <v>0</v>
      </c>
      <c r="Z94" s="120">
        <f t="shared" si="34"/>
        <v>0</v>
      </c>
      <c r="AA94" s="120">
        <f t="shared" si="34"/>
        <v>0</v>
      </c>
    </row>
    <row r="95" spans="1:27" x14ac:dyDescent="0.25">
      <c r="A95" s="4" t="str">
        <f t="shared" si="21"/>
        <v>Shubird, Patrick</v>
      </c>
      <c r="B95" s="4" t="str">
        <f t="shared" si="21"/>
        <v>TechSur</v>
      </c>
      <c r="C95" s="4" t="str">
        <f t="shared" si="21"/>
        <v>Systems Engineer</v>
      </c>
      <c r="D95" s="4">
        <f t="shared" si="21"/>
        <v>111.43</v>
      </c>
      <c r="E95" s="120">
        <f t="shared" ref="E95:AA95" si="35">E23*$D23</f>
        <v>16045.920000000002</v>
      </c>
      <c r="F95" s="120">
        <f t="shared" si="35"/>
        <v>17828.800000000003</v>
      </c>
      <c r="G95" s="120">
        <f t="shared" si="35"/>
        <v>18720.240000000002</v>
      </c>
      <c r="H95" s="120">
        <f t="shared" si="35"/>
        <v>19611.68</v>
      </c>
      <c r="I95" s="120">
        <f t="shared" si="35"/>
        <v>16045.920000000002</v>
      </c>
      <c r="J95" s="120">
        <f t="shared" si="35"/>
        <v>19611.68</v>
      </c>
      <c r="K95" s="120">
        <f t="shared" si="35"/>
        <v>18720.240000000002</v>
      </c>
      <c r="L95" s="120">
        <f t="shared" si="35"/>
        <v>15154.480000000001</v>
      </c>
      <c r="M95" s="120">
        <f t="shared" si="35"/>
        <v>17828.800000000003</v>
      </c>
      <c r="N95" s="120">
        <f t="shared" si="35"/>
        <v>16937.36</v>
      </c>
      <c r="O95" s="120">
        <f t="shared" si="35"/>
        <v>16937.36</v>
      </c>
      <c r="P95" s="120">
        <f t="shared" si="35"/>
        <v>17828.800000000003</v>
      </c>
      <c r="Q95" s="120">
        <f t="shared" si="35"/>
        <v>16937.36</v>
      </c>
      <c r="R95" s="120">
        <f t="shared" si="35"/>
        <v>0</v>
      </c>
      <c r="S95" s="120">
        <f t="shared" si="35"/>
        <v>0</v>
      </c>
      <c r="T95" s="120">
        <f t="shared" si="35"/>
        <v>0</v>
      </c>
      <c r="U95" s="120">
        <f t="shared" si="35"/>
        <v>0</v>
      </c>
      <c r="V95" s="120">
        <f t="shared" si="35"/>
        <v>0</v>
      </c>
      <c r="W95" s="120">
        <f t="shared" si="35"/>
        <v>0</v>
      </c>
      <c r="X95" s="120">
        <f t="shared" si="35"/>
        <v>0</v>
      </c>
      <c r="Y95" s="120">
        <f t="shared" si="35"/>
        <v>0</v>
      </c>
      <c r="Z95" s="120">
        <f t="shared" si="35"/>
        <v>0</v>
      </c>
      <c r="AA95" s="120">
        <f t="shared" si="35"/>
        <v>0</v>
      </c>
    </row>
    <row r="96" spans="1:27" x14ac:dyDescent="0.25">
      <c r="A96" s="4" t="str">
        <f t="shared" si="21"/>
        <v>Sundar, Nick</v>
      </c>
      <c r="B96" s="4" t="str">
        <f t="shared" si="21"/>
        <v>TechSur</v>
      </c>
      <c r="C96" s="4" t="str">
        <f t="shared" si="21"/>
        <v>Enterprise Architect</v>
      </c>
      <c r="D96" s="4">
        <f t="shared" si="21"/>
        <v>115.47</v>
      </c>
      <c r="E96" s="120">
        <f t="shared" ref="E96:AA96" si="36">E24*$D24</f>
        <v>16627.68</v>
      </c>
      <c r="F96" s="120">
        <f t="shared" si="36"/>
        <v>18475.2</v>
      </c>
      <c r="G96" s="120">
        <f t="shared" si="36"/>
        <v>19398.96</v>
      </c>
      <c r="H96" s="120">
        <f t="shared" si="36"/>
        <v>20322.72</v>
      </c>
      <c r="I96" s="120">
        <f t="shared" si="36"/>
        <v>16627.68</v>
      </c>
      <c r="J96" s="120">
        <f t="shared" si="36"/>
        <v>20322.72</v>
      </c>
      <c r="K96" s="120">
        <f t="shared" si="36"/>
        <v>19398.96</v>
      </c>
      <c r="L96" s="120">
        <f t="shared" si="36"/>
        <v>15703.92</v>
      </c>
      <c r="M96" s="120">
        <f t="shared" si="36"/>
        <v>18475.2</v>
      </c>
      <c r="N96" s="120">
        <f t="shared" si="36"/>
        <v>17551.439999999999</v>
      </c>
      <c r="O96" s="120">
        <f t="shared" si="36"/>
        <v>17551.439999999999</v>
      </c>
      <c r="P96" s="120">
        <f t="shared" si="36"/>
        <v>18475.2</v>
      </c>
      <c r="Q96" s="120">
        <f t="shared" si="36"/>
        <v>17551.439999999999</v>
      </c>
      <c r="R96" s="120">
        <f t="shared" si="36"/>
        <v>0</v>
      </c>
      <c r="S96" s="120">
        <f t="shared" si="36"/>
        <v>0</v>
      </c>
      <c r="T96" s="120">
        <f t="shared" si="36"/>
        <v>0</v>
      </c>
      <c r="U96" s="120">
        <f t="shared" si="36"/>
        <v>0</v>
      </c>
      <c r="V96" s="120">
        <f t="shared" si="36"/>
        <v>0</v>
      </c>
      <c r="W96" s="120">
        <f t="shared" si="36"/>
        <v>0</v>
      </c>
      <c r="X96" s="120">
        <f t="shared" si="36"/>
        <v>0</v>
      </c>
      <c r="Y96" s="120">
        <f t="shared" si="36"/>
        <v>0</v>
      </c>
      <c r="Z96" s="120">
        <f t="shared" si="36"/>
        <v>0</v>
      </c>
      <c r="AA96" s="120">
        <f t="shared" si="36"/>
        <v>0</v>
      </c>
    </row>
    <row r="97" spans="1:27" x14ac:dyDescent="0.25">
      <c r="A97" s="4" t="str">
        <f t="shared" si="21"/>
        <v>Dasari, Ram</v>
      </c>
      <c r="B97" s="4" t="str">
        <f t="shared" si="21"/>
        <v>TechSur</v>
      </c>
      <c r="C97" s="4" t="str">
        <f t="shared" si="21"/>
        <v>Agile Coach</v>
      </c>
      <c r="D97" s="4">
        <f t="shared" si="21"/>
        <v>143.11000000000001</v>
      </c>
      <c r="E97" s="120">
        <f t="shared" ref="E97:AA97" si="37">E25*$D25</f>
        <v>0</v>
      </c>
      <c r="F97" s="120">
        <f t="shared" si="37"/>
        <v>0</v>
      </c>
      <c r="G97" s="120">
        <f t="shared" si="37"/>
        <v>0</v>
      </c>
      <c r="H97" s="120">
        <f t="shared" si="37"/>
        <v>0</v>
      </c>
      <c r="I97" s="120">
        <f t="shared" si="37"/>
        <v>0</v>
      </c>
      <c r="J97" s="120">
        <f t="shared" si="37"/>
        <v>0</v>
      </c>
      <c r="K97" s="120">
        <f t="shared" si="37"/>
        <v>0</v>
      </c>
      <c r="L97" s="120">
        <f t="shared" si="37"/>
        <v>0</v>
      </c>
      <c r="M97" s="120">
        <f t="shared" si="37"/>
        <v>0</v>
      </c>
      <c r="N97" s="120">
        <f t="shared" si="37"/>
        <v>0</v>
      </c>
      <c r="O97" s="120">
        <f t="shared" si="37"/>
        <v>0</v>
      </c>
      <c r="P97" s="120">
        <f t="shared" si="37"/>
        <v>0</v>
      </c>
      <c r="Q97" s="120">
        <f t="shared" si="37"/>
        <v>0</v>
      </c>
      <c r="R97" s="120">
        <f t="shared" si="37"/>
        <v>0</v>
      </c>
      <c r="S97" s="120">
        <f t="shared" si="37"/>
        <v>0</v>
      </c>
      <c r="T97" s="120">
        <f t="shared" si="37"/>
        <v>0</v>
      </c>
      <c r="U97" s="120">
        <f t="shared" si="37"/>
        <v>0</v>
      </c>
      <c r="V97" s="120">
        <f t="shared" si="37"/>
        <v>0</v>
      </c>
      <c r="W97" s="120">
        <f t="shared" si="37"/>
        <v>0</v>
      </c>
      <c r="X97" s="120">
        <f t="shared" si="37"/>
        <v>0</v>
      </c>
      <c r="Y97" s="120">
        <f t="shared" si="37"/>
        <v>0</v>
      </c>
      <c r="Z97" s="120">
        <f t="shared" si="37"/>
        <v>0</v>
      </c>
      <c r="AA97" s="120">
        <f t="shared" si="37"/>
        <v>0</v>
      </c>
    </row>
    <row r="98" spans="1:27" x14ac:dyDescent="0.25">
      <c r="A98" s="4" t="str">
        <f t="shared" si="21"/>
        <v>Bishop, Austin</v>
      </c>
      <c r="B98" s="4" t="str">
        <f t="shared" si="21"/>
        <v>TechSur</v>
      </c>
      <c r="C98" s="4" t="str">
        <f t="shared" si="21"/>
        <v>Agile Coach</v>
      </c>
      <c r="D98" s="4">
        <f t="shared" si="21"/>
        <v>143.11000000000001</v>
      </c>
      <c r="E98" s="120">
        <f t="shared" ref="E98:AA98" si="38">E26*$D26</f>
        <v>0</v>
      </c>
      <c r="F98" s="120">
        <f t="shared" si="38"/>
        <v>0</v>
      </c>
      <c r="G98" s="120">
        <f t="shared" si="38"/>
        <v>0</v>
      </c>
      <c r="H98" s="120">
        <f t="shared" si="38"/>
        <v>0</v>
      </c>
      <c r="I98" s="120">
        <f t="shared" si="38"/>
        <v>0</v>
      </c>
      <c r="J98" s="120">
        <f t="shared" si="38"/>
        <v>0</v>
      </c>
      <c r="K98" s="120">
        <f t="shared" si="38"/>
        <v>0</v>
      </c>
      <c r="L98" s="120">
        <f t="shared" si="38"/>
        <v>0</v>
      </c>
      <c r="M98" s="120">
        <f t="shared" si="38"/>
        <v>0</v>
      </c>
      <c r="N98" s="120">
        <f t="shared" si="38"/>
        <v>0</v>
      </c>
      <c r="O98" s="120">
        <f t="shared" si="38"/>
        <v>0</v>
      </c>
      <c r="P98" s="120">
        <f t="shared" si="38"/>
        <v>0</v>
      </c>
      <c r="Q98" s="120">
        <f t="shared" si="38"/>
        <v>0</v>
      </c>
      <c r="R98" s="120">
        <f t="shared" si="38"/>
        <v>0</v>
      </c>
      <c r="S98" s="120">
        <f t="shared" si="38"/>
        <v>0</v>
      </c>
      <c r="T98" s="120">
        <f t="shared" si="38"/>
        <v>0</v>
      </c>
      <c r="U98" s="120">
        <f t="shared" si="38"/>
        <v>0</v>
      </c>
      <c r="V98" s="120">
        <f t="shared" si="38"/>
        <v>0</v>
      </c>
      <c r="W98" s="120">
        <f t="shared" si="38"/>
        <v>0</v>
      </c>
      <c r="X98" s="120">
        <f t="shared" si="38"/>
        <v>0</v>
      </c>
      <c r="Y98" s="120">
        <f t="shared" si="38"/>
        <v>0</v>
      </c>
      <c r="Z98" s="120">
        <f t="shared" si="38"/>
        <v>0</v>
      </c>
      <c r="AA98" s="120">
        <f t="shared" si="38"/>
        <v>0</v>
      </c>
    </row>
    <row r="99" spans="1:27" x14ac:dyDescent="0.25">
      <c r="A99" s="4">
        <f t="shared" si="21"/>
        <v>0</v>
      </c>
      <c r="B99" s="4">
        <f t="shared" si="21"/>
        <v>0</v>
      </c>
      <c r="C99" s="4">
        <f t="shared" si="21"/>
        <v>0</v>
      </c>
      <c r="D99" s="4">
        <f t="shared" si="21"/>
        <v>0</v>
      </c>
      <c r="E99" s="120">
        <f t="shared" ref="E99:AA99" si="39">E27*$D27</f>
        <v>0</v>
      </c>
      <c r="F99" s="120">
        <f t="shared" si="39"/>
        <v>0</v>
      </c>
      <c r="G99" s="120">
        <f t="shared" si="39"/>
        <v>0</v>
      </c>
      <c r="H99" s="120">
        <f t="shared" si="39"/>
        <v>0</v>
      </c>
      <c r="I99" s="120">
        <f t="shared" si="39"/>
        <v>0</v>
      </c>
      <c r="J99" s="120">
        <f t="shared" si="39"/>
        <v>0</v>
      </c>
      <c r="K99" s="120">
        <f t="shared" si="39"/>
        <v>0</v>
      </c>
      <c r="L99" s="120">
        <f t="shared" si="39"/>
        <v>0</v>
      </c>
      <c r="M99" s="120">
        <f t="shared" si="39"/>
        <v>0</v>
      </c>
      <c r="N99" s="120">
        <f t="shared" si="39"/>
        <v>0</v>
      </c>
      <c r="O99" s="120">
        <f t="shared" si="39"/>
        <v>0</v>
      </c>
      <c r="P99" s="120">
        <f t="shared" si="39"/>
        <v>0</v>
      </c>
      <c r="Q99" s="120">
        <f t="shared" si="39"/>
        <v>0</v>
      </c>
      <c r="R99" s="120">
        <f t="shared" si="39"/>
        <v>0</v>
      </c>
      <c r="S99" s="120">
        <f t="shared" si="39"/>
        <v>0</v>
      </c>
      <c r="T99" s="120">
        <f t="shared" si="39"/>
        <v>0</v>
      </c>
      <c r="U99" s="120">
        <f t="shared" si="39"/>
        <v>0</v>
      </c>
      <c r="V99" s="120">
        <f t="shared" si="39"/>
        <v>0</v>
      </c>
      <c r="W99" s="120">
        <f t="shared" si="39"/>
        <v>0</v>
      </c>
      <c r="X99" s="120">
        <f t="shared" si="39"/>
        <v>0</v>
      </c>
      <c r="Y99" s="120">
        <f t="shared" si="39"/>
        <v>0</v>
      </c>
      <c r="Z99" s="120">
        <f t="shared" si="39"/>
        <v>0</v>
      </c>
      <c r="AA99" s="120">
        <f t="shared" si="39"/>
        <v>0</v>
      </c>
    </row>
    <row r="100" spans="1:27" x14ac:dyDescent="0.25">
      <c r="A100" s="4">
        <f t="shared" si="21"/>
        <v>0</v>
      </c>
      <c r="B100" s="4">
        <f t="shared" si="21"/>
        <v>0</v>
      </c>
      <c r="C100" s="4">
        <f t="shared" si="21"/>
        <v>0</v>
      </c>
      <c r="D100" s="4">
        <f t="shared" si="21"/>
        <v>0</v>
      </c>
      <c r="E100" s="120">
        <f t="shared" ref="E100:AA100" si="40">E28*$D28</f>
        <v>0</v>
      </c>
      <c r="F100" s="120">
        <f t="shared" si="40"/>
        <v>0</v>
      </c>
      <c r="G100" s="120">
        <f t="shared" si="40"/>
        <v>0</v>
      </c>
      <c r="H100" s="120">
        <f t="shared" si="40"/>
        <v>0</v>
      </c>
      <c r="I100" s="120">
        <f t="shared" si="40"/>
        <v>0</v>
      </c>
      <c r="J100" s="120">
        <f t="shared" si="40"/>
        <v>0</v>
      </c>
      <c r="K100" s="120">
        <f t="shared" si="40"/>
        <v>0</v>
      </c>
      <c r="L100" s="120">
        <f t="shared" si="40"/>
        <v>0</v>
      </c>
      <c r="M100" s="120">
        <f t="shared" si="40"/>
        <v>0</v>
      </c>
      <c r="N100" s="120">
        <f t="shared" si="40"/>
        <v>0</v>
      </c>
      <c r="O100" s="120">
        <f t="shared" si="40"/>
        <v>0</v>
      </c>
      <c r="P100" s="120">
        <f t="shared" si="40"/>
        <v>0</v>
      </c>
      <c r="Q100" s="120">
        <f t="shared" si="40"/>
        <v>0</v>
      </c>
      <c r="R100" s="120">
        <f t="shared" si="40"/>
        <v>0</v>
      </c>
      <c r="S100" s="120">
        <f t="shared" si="40"/>
        <v>0</v>
      </c>
      <c r="T100" s="120">
        <f t="shared" si="40"/>
        <v>0</v>
      </c>
      <c r="U100" s="120">
        <f t="shared" si="40"/>
        <v>0</v>
      </c>
      <c r="V100" s="120">
        <f t="shared" si="40"/>
        <v>0</v>
      </c>
      <c r="W100" s="120">
        <f t="shared" si="40"/>
        <v>0</v>
      </c>
      <c r="X100" s="120">
        <f t="shared" si="40"/>
        <v>0</v>
      </c>
      <c r="Y100" s="120">
        <f t="shared" si="40"/>
        <v>0</v>
      </c>
      <c r="Z100" s="120">
        <f t="shared" si="40"/>
        <v>0</v>
      </c>
      <c r="AA100" s="120">
        <f t="shared" si="40"/>
        <v>0</v>
      </c>
    </row>
    <row r="101" spans="1:27" x14ac:dyDescent="0.25">
      <c r="A101" s="4">
        <f t="shared" si="21"/>
        <v>0</v>
      </c>
      <c r="B101" s="4">
        <f t="shared" si="21"/>
        <v>0</v>
      </c>
      <c r="C101" s="4">
        <f t="shared" si="21"/>
        <v>0</v>
      </c>
      <c r="D101" s="4">
        <f t="shared" si="21"/>
        <v>0</v>
      </c>
      <c r="E101" s="120">
        <f t="shared" ref="E101:AA101" si="41">E29*$D29</f>
        <v>0</v>
      </c>
      <c r="F101" s="120">
        <f t="shared" si="41"/>
        <v>0</v>
      </c>
      <c r="G101" s="120">
        <f t="shared" si="41"/>
        <v>0</v>
      </c>
      <c r="H101" s="120">
        <f t="shared" si="41"/>
        <v>0</v>
      </c>
      <c r="I101" s="120">
        <f t="shared" si="41"/>
        <v>0</v>
      </c>
      <c r="J101" s="120">
        <f t="shared" si="41"/>
        <v>0</v>
      </c>
      <c r="K101" s="120">
        <f t="shared" si="41"/>
        <v>0</v>
      </c>
      <c r="L101" s="120">
        <f t="shared" si="41"/>
        <v>0</v>
      </c>
      <c r="M101" s="120">
        <f t="shared" si="41"/>
        <v>0</v>
      </c>
      <c r="N101" s="120">
        <f t="shared" si="41"/>
        <v>0</v>
      </c>
      <c r="O101" s="120">
        <f t="shared" si="41"/>
        <v>0</v>
      </c>
      <c r="P101" s="120">
        <f t="shared" si="41"/>
        <v>0</v>
      </c>
      <c r="Q101" s="120">
        <f t="shared" si="41"/>
        <v>0</v>
      </c>
      <c r="R101" s="120">
        <f t="shared" si="41"/>
        <v>0</v>
      </c>
      <c r="S101" s="120">
        <f t="shared" si="41"/>
        <v>0</v>
      </c>
      <c r="T101" s="120">
        <f t="shared" si="41"/>
        <v>0</v>
      </c>
      <c r="U101" s="120">
        <f t="shared" si="41"/>
        <v>0</v>
      </c>
      <c r="V101" s="120">
        <f t="shared" si="41"/>
        <v>0</v>
      </c>
      <c r="W101" s="120">
        <f t="shared" si="41"/>
        <v>0</v>
      </c>
      <c r="X101" s="120">
        <f t="shared" si="41"/>
        <v>0</v>
      </c>
      <c r="Y101" s="120">
        <f t="shared" si="41"/>
        <v>0</v>
      </c>
      <c r="Z101" s="120">
        <f t="shared" si="41"/>
        <v>0</v>
      </c>
      <c r="AA101" s="120">
        <f t="shared" si="41"/>
        <v>0</v>
      </c>
    </row>
    <row r="102" spans="1:27" x14ac:dyDescent="0.25">
      <c r="A102" s="4">
        <f t="shared" si="21"/>
        <v>0</v>
      </c>
      <c r="B102" s="4">
        <f t="shared" si="21"/>
        <v>0</v>
      </c>
      <c r="C102" s="4">
        <f t="shared" si="21"/>
        <v>0</v>
      </c>
      <c r="D102" s="4">
        <f t="shared" si="21"/>
        <v>0</v>
      </c>
      <c r="E102" s="120">
        <f t="shared" ref="E102:AA102" si="42">E30*$D30</f>
        <v>0</v>
      </c>
      <c r="F102" s="120">
        <v>0</v>
      </c>
      <c r="G102" s="120">
        <f t="shared" si="42"/>
        <v>0</v>
      </c>
      <c r="H102" s="120">
        <f t="shared" si="42"/>
        <v>0</v>
      </c>
      <c r="I102" s="120">
        <f t="shared" si="42"/>
        <v>0</v>
      </c>
      <c r="J102" s="120">
        <f t="shared" si="42"/>
        <v>0</v>
      </c>
      <c r="K102" s="120">
        <f t="shared" si="42"/>
        <v>0</v>
      </c>
      <c r="L102" s="120">
        <f t="shared" si="42"/>
        <v>0</v>
      </c>
      <c r="M102" s="120">
        <f t="shared" si="42"/>
        <v>0</v>
      </c>
      <c r="N102" s="120">
        <f t="shared" si="42"/>
        <v>0</v>
      </c>
      <c r="O102" s="120">
        <f t="shared" si="42"/>
        <v>0</v>
      </c>
      <c r="P102" s="120">
        <f t="shared" si="42"/>
        <v>0</v>
      </c>
      <c r="Q102" s="120">
        <f t="shared" si="42"/>
        <v>0</v>
      </c>
      <c r="R102" s="120">
        <f t="shared" si="42"/>
        <v>0</v>
      </c>
      <c r="S102" s="120">
        <f t="shared" si="42"/>
        <v>0</v>
      </c>
      <c r="T102" s="120">
        <f t="shared" si="42"/>
        <v>0</v>
      </c>
      <c r="U102" s="120">
        <f t="shared" si="42"/>
        <v>0</v>
      </c>
      <c r="V102" s="120">
        <f t="shared" si="42"/>
        <v>0</v>
      </c>
      <c r="W102" s="120">
        <f t="shared" si="42"/>
        <v>0</v>
      </c>
      <c r="X102" s="120">
        <f t="shared" si="42"/>
        <v>0</v>
      </c>
      <c r="Y102" s="120">
        <f t="shared" si="42"/>
        <v>0</v>
      </c>
      <c r="Z102" s="120">
        <f t="shared" si="42"/>
        <v>0</v>
      </c>
      <c r="AA102" s="120">
        <f t="shared" si="42"/>
        <v>0</v>
      </c>
    </row>
    <row r="103" spans="1:27" x14ac:dyDescent="0.25">
      <c r="A103" s="4">
        <f t="shared" si="21"/>
        <v>0</v>
      </c>
      <c r="B103" s="4">
        <f t="shared" si="21"/>
        <v>0</v>
      </c>
      <c r="C103" s="4">
        <f t="shared" si="21"/>
        <v>0</v>
      </c>
      <c r="D103" s="4">
        <f t="shared" si="21"/>
        <v>0</v>
      </c>
      <c r="E103" s="120">
        <f t="shared" ref="E103:AA103" si="43">E31*$D31</f>
        <v>0</v>
      </c>
      <c r="F103" s="120">
        <f t="shared" si="43"/>
        <v>0</v>
      </c>
      <c r="G103" s="120">
        <f t="shared" si="43"/>
        <v>0</v>
      </c>
      <c r="H103" s="120">
        <f t="shared" si="43"/>
        <v>0</v>
      </c>
      <c r="I103" s="120">
        <f t="shared" si="43"/>
        <v>0</v>
      </c>
      <c r="J103" s="120">
        <f t="shared" si="43"/>
        <v>0</v>
      </c>
      <c r="K103" s="120">
        <f t="shared" si="43"/>
        <v>0</v>
      </c>
      <c r="L103" s="120">
        <f t="shared" si="43"/>
        <v>0</v>
      </c>
      <c r="M103" s="120">
        <f t="shared" si="43"/>
        <v>0</v>
      </c>
      <c r="N103" s="120">
        <f t="shared" si="43"/>
        <v>0</v>
      </c>
      <c r="O103" s="120">
        <f t="shared" si="43"/>
        <v>0</v>
      </c>
      <c r="P103" s="120">
        <f t="shared" si="43"/>
        <v>0</v>
      </c>
      <c r="Q103" s="120">
        <f t="shared" si="43"/>
        <v>0</v>
      </c>
      <c r="R103" s="120">
        <f t="shared" si="43"/>
        <v>0</v>
      </c>
      <c r="S103" s="120">
        <f t="shared" si="43"/>
        <v>0</v>
      </c>
      <c r="T103" s="120">
        <f t="shared" si="43"/>
        <v>0</v>
      </c>
      <c r="U103" s="120">
        <f t="shared" si="43"/>
        <v>0</v>
      </c>
      <c r="V103" s="120">
        <f t="shared" si="43"/>
        <v>0</v>
      </c>
      <c r="W103" s="120">
        <f t="shared" si="43"/>
        <v>0</v>
      </c>
      <c r="X103" s="120">
        <f t="shared" si="43"/>
        <v>0</v>
      </c>
      <c r="Y103" s="120">
        <f t="shared" si="43"/>
        <v>0</v>
      </c>
      <c r="Z103" s="120">
        <f t="shared" si="43"/>
        <v>0</v>
      </c>
      <c r="AA103" s="120">
        <f t="shared" si="43"/>
        <v>0</v>
      </c>
    </row>
    <row r="104" spans="1:27" x14ac:dyDescent="0.25">
      <c r="A104" s="4">
        <f t="shared" ref="A104:D112" si="44">A32</f>
        <v>0</v>
      </c>
      <c r="B104" s="4">
        <f t="shared" si="44"/>
        <v>0</v>
      </c>
      <c r="C104" s="4">
        <f t="shared" si="44"/>
        <v>0</v>
      </c>
      <c r="D104" s="4">
        <f t="shared" si="44"/>
        <v>0</v>
      </c>
      <c r="E104" s="120">
        <f t="shared" ref="E104:AA104" si="45">E32*$D32</f>
        <v>0</v>
      </c>
      <c r="F104" s="120">
        <f t="shared" si="45"/>
        <v>0</v>
      </c>
      <c r="G104" s="120">
        <f t="shared" si="45"/>
        <v>0</v>
      </c>
      <c r="H104" s="120">
        <f t="shared" si="45"/>
        <v>0</v>
      </c>
      <c r="I104" s="120">
        <f t="shared" si="45"/>
        <v>0</v>
      </c>
      <c r="J104" s="120">
        <f t="shared" si="45"/>
        <v>0</v>
      </c>
      <c r="K104" s="120">
        <f t="shared" si="45"/>
        <v>0</v>
      </c>
      <c r="L104" s="120">
        <f t="shared" si="45"/>
        <v>0</v>
      </c>
      <c r="M104" s="120">
        <f t="shared" si="45"/>
        <v>0</v>
      </c>
      <c r="N104" s="120">
        <f t="shared" si="45"/>
        <v>0</v>
      </c>
      <c r="O104" s="120">
        <f t="shared" si="45"/>
        <v>0</v>
      </c>
      <c r="P104" s="120">
        <f t="shared" si="45"/>
        <v>0</v>
      </c>
      <c r="Q104" s="120">
        <f t="shared" si="45"/>
        <v>0</v>
      </c>
      <c r="R104" s="120">
        <f t="shared" si="45"/>
        <v>0</v>
      </c>
      <c r="S104" s="120">
        <f t="shared" si="45"/>
        <v>0</v>
      </c>
      <c r="T104" s="120">
        <f t="shared" si="45"/>
        <v>0</v>
      </c>
      <c r="U104" s="120">
        <f t="shared" si="45"/>
        <v>0</v>
      </c>
      <c r="V104" s="120">
        <f t="shared" si="45"/>
        <v>0</v>
      </c>
      <c r="W104" s="120">
        <f t="shared" si="45"/>
        <v>0</v>
      </c>
      <c r="X104" s="120">
        <f t="shared" si="45"/>
        <v>0</v>
      </c>
      <c r="Y104" s="120">
        <f t="shared" si="45"/>
        <v>0</v>
      </c>
      <c r="Z104" s="120">
        <f t="shared" si="45"/>
        <v>0</v>
      </c>
      <c r="AA104" s="120">
        <f t="shared" si="45"/>
        <v>0</v>
      </c>
    </row>
    <row r="105" spans="1:27" x14ac:dyDescent="0.25">
      <c r="A105" s="4">
        <f t="shared" si="44"/>
        <v>0</v>
      </c>
      <c r="B105" s="4">
        <f t="shared" si="44"/>
        <v>0</v>
      </c>
      <c r="C105" s="4">
        <f t="shared" si="44"/>
        <v>0</v>
      </c>
      <c r="D105" s="4">
        <f t="shared" si="44"/>
        <v>0</v>
      </c>
      <c r="E105" s="120">
        <f t="shared" ref="E105:AA105" si="46">E33*$D33</f>
        <v>0</v>
      </c>
      <c r="F105" s="120">
        <f t="shared" si="46"/>
        <v>0</v>
      </c>
      <c r="G105" s="120">
        <f t="shared" si="46"/>
        <v>0</v>
      </c>
      <c r="H105" s="120">
        <f t="shared" si="46"/>
        <v>0</v>
      </c>
      <c r="I105" s="120">
        <f t="shared" si="46"/>
        <v>0</v>
      </c>
      <c r="J105" s="120">
        <f t="shared" si="46"/>
        <v>0</v>
      </c>
      <c r="K105" s="120">
        <f t="shared" si="46"/>
        <v>0</v>
      </c>
      <c r="L105" s="120">
        <f t="shared" si="46"/>
        <v>0</v>
      </c>
      <c r="M105" s="120">
        <f t="shared" si="46"/>
        <v>0</v>
      </c>
      <c r="N105" s="120">
        <f t="shared" si="46"/>
        <v>0</v>
      </c>
      <c r="O105" s="120">
        <f t="shared" si="46"/>
        <v>0</v>
      </c>
      <c r="P105" s="120">
        <f t="shared" si="46"/>
        <v>0</v>
      </c>
      <c r="Q105" s="120">
        <f t="shared" si="46"/>
        <v>0</v>
      </c>
      <c r="R105" s="120">
        <f t="shared" si="46"/>
        <v>0</v>
      </c>
      <c r="S105" s="120">
        <f t="shared" si="46"/>
        <v>0</v>
      </c>
      <c r="T105" s="120">
        <f t="shared" si="46"/>
        <v>0</v>
      </c>
      <c r="U105" s="120">
        <f t="shared" si="46"/>
        <v>0</v>
      </c>
      <c r="V105" s="120">
        <f t="shared" si="46"/>
        <v>0</v>
      </c>
      <c r="W105" s="120">
        <f t="shared" si="46"/>
        <v>0</v>
      </c>
      <c r="X105" s="120">
        <f t="shared" si="46"/>
        <v>0</v>
      </c>
      <c r="Y105" s="120">
        <f t="shared" si="46"/>
        <v>0</v>
      </c>
      <c r="Z105" s="120">
        <f t="shared" si="46"/>
        <v>0</v>
      </c>
      <c r="AA105" s="120">
        <f t="shared" si="46"/>
        <v>0</v>
      </c>
    </row>
    <row r="106" spans="1:27" x14ac:dyDescent="0.25">
      <c r="A106" s="4">
        <f t="shared" si="44"/>
        <v>0</v>
      </c>
      <c r="B106" s="4">
        <f t="shared" si="44"/>
        <v>0</v>
      </c>
      <c r="C106" s="4">
        <f t="shared" si="44"/>
        <v>0</v>
      </c>
      <c r="D106" s="4">
        <f t="shared" si="44"/>
        <v>0</v>
      </c>
      <c r="E106" s="120">
        <f t="shared" ref="E106:AA110" si="47">E34*$D34</f>
        <v>0</v>
      </c>
      <c r="F106" s="120">
        <f t="shared" si="47"/>
        <v>0</v>
      </c>
      <c r="G106" s="120">
        <f t="shared" si="47"/>
        <v>0</v>
      </c>
      <c r="H106" s="120">
        <f t="shared" si="47"/>
        <v>0</v>
      </c>
      <c r="I106" s="120">
        <f t="shared" si="47"/>
        <v>0</v>
      </c>
      <c r="J106" s="120">
        <f t="shared" si="47"/>
        <v>0</v>
      </c>
      <c r="K106" s="120">
        <f t="shared" si="47"/>
        <v>0</v>
      </c>
      <c r="L106" s="120">
        <f t="shared" si="47"/>
        <v>0</v>
      </c>
      <c r="M106" s="120">
        <f t="shared" si="47"/>
        <v>0</v>
      </c>
      <c r="N106" s="120">
        <f t="shared" si="47"/>
        <v>0</v>
      </c>
      <c r="O106" s="120">
        <f t="shared" si="47"/>
        <v>0</v>
      </c>
      <c r="P106" s="120">
        <f t="shared" si="47"/>
        <v>0</v>
      </c>
      <c r="Q106" s="120">
        <f t="shared" si="47"/>
        <v>0</v>
      </c>
      <c r="R106" s="120">
        <f t="shared" si="47"/>
        <v>0</v>
      </c>
      <c r="S106" s="120">
        <f t="shared" si="47"/>
        <v>0</v>
      </c>
      <c r="T106" s="120">
        <f t="shared" si="47"/>
        <v>0</v>
      </c>
      <c r="U106" s="120">
        <f t="shared" si="47"/>
        <v>0</v>
      </c>
      <c r="V106" s="120">
        <f t="shared" si="47"/>
        <v>0</v>
      </c>
      <c r="W106" s="120">
        <f t="shared" si="47"/>
        <v>0</v>
      </c>
      <c r="X106" s="120">
        <f t="shared" si="47"/>
        <v>0</v>
      </c>
      <c r="Y106" s="120">
        <f t="shared" si="47"/>
        <v>0</v>
      </c>
      <c r="Z106" s="120">
        <f t="shared" si="47"/>
        <v>0</v>
      </c>
      <c r="AA106" s="120">
        <f t="shared" si="47"/>
        <v>0</v>
      </c>
    </row>
    <row r="107" spans="1:27" x14ac:dyDescent="0.25">
      <c r="A107" s="4">
        <f t="shared" si="44"/>
        <v>0</v>
      </c>
      <c r="B107" s="4">
        <f t="shared" si="44"/>
        <v>0</v>
      </c>
      <c r="C107" s="4">
        <f t="shared" si="44"/>
        <v>0</v>
      </c>
      <c r="D107" s="4">
        <f t="shared" si="44"/>
        <v>0</v>
      </c>
      <c r="E107" s="120">
        <f t="shared" si="47"/>
        <v>0</v>
      </c>
      <c r="F107" s="120">
        <f t="shared" si="47"/>
        <v>0</v>
      </c>
      <c r="G107" s="120">
        <f t="shared" si="47"/>
        <v>0</v>
      </c>
      <c r="H107" s="120">
        <f t="shared" si="47"/>
        <v>0</v>
      </c>
      <c r="I107" s="120">
        <f t="shared" si="47"/>
        <v>0</v>
      </c>
      <c r="J107" s="120">
        <f t="shared" si="47"/>
        <v>0</v>
      </c>
      <c r="K107" s="120">
        <f t="shared" si="47"/>
        <v>0</v>
      </c>
      <c r="L107" s="120">
        <f t="shared" si="47"/>
        <v>0</v>
      </c>
      <c r="M107" s="120">
        <f t="shared" si="47"/>
        <v>0</v>
      </c>
      <c r="N107" s="120">
        <f t="shared" si="47"/>
        <v>0</v>
      </c>
      <c r="O107" s="120">
        <f t="shared" si="47"/>
        <v>0</v>
      </c>
      <c r="P107" s="120">
        <f t="shared" si="47"/>
        <v>0</v>
      </c>
      <c r="Q107" s="120">
        <f t="shared" si="47"/>
        <v>0</v>
      </c>
      <c r="R107" s="120">
        <f t="shared" si="47"/>
        <v>0</v>
      </c>
      <c r="S107" s="120">
        <f t="shared" si="47"/>
        <v>0</v>
      </c>
      <c r="T107" s="120">
        <f t="shared" si="47"/>
        <v>0</v>
      </c>
      <c r="U107" s="120">
        <f t="shared" si="47"/>
        <v>0</v>
      </c>
      <c r="V107" s="120">
        <f t="shared" si="47"/>
        <v>0</v>
      </c>
      <c r="W107" s="120">
        <f t="shared" si="47"/>
        <v>0</v>
      </c>
      <c r="X107" s="120">
        <f t="shared" si="47"/>
        <v>0</v>
      </c>
      <c r="Y107" s="120">
        <f t="shared" si="47"/>
        <v>0</v>
      </c>
      <c r="Z107" s="120">
        <f t="shared" si="47"/>
        <v>0</v>
      </c>
      <c r="AA107" s="120">
        <f t="shared" si="47"/>
        <v>0</v>
      </c>
    </row>
    <row r="108" spans="1:27" x14ac:dyDescent="0.25">
      <c r="A108" s="4">
        <f t="shared" si="44"/>
        <v>0</v>
      </c>
      <c r="B108" s="4">
        <f t="shared" si="44"/>
        <v>0</v>
      </c>
      <c r="C108" s="4">
        <f t="shared" si="44"/>
        <v>0</v>
      </c>
      <c r="D108" s="4">
        <f t="shared" si="44"/>
        <v>0</v>
      </c>
      <c r="E108" s="120">
        <f t="shared" si="47"/>
        <v>0</v>
      </c>
      <c r="F108" s="120">
        <f t="shared" si="47"/>
        <v>0</v>
      </c>
      <c r="G108" s="120">
        <f t="shared" si="47"/>
        <v>0</v>
      </c>
      <c r="H108" s="120">
        <f t="shared" si="47"/>
        <v>0</v>
      </c>
      <c r="I108" s="120">
        <f t="shared" si="47"/>
        <v>0</v>
      </c>
      <c r="J108" s="120">
        <f t="shared" si="47"/>
        <v>0</v>
      </c>
      <c r="K108" s="120">
        <f t="shared" si="47"/>
        <v>0</v>
      </c>
      <c r="L108" s="120">
        <f t="shared" si="47"/>
        <v>0</v>
      </c>
      <c r="M108" s="120">
        <f t="shared" si="47"/>
        <v>0</v>
      </c>
      <c r="N108" s="120">
        <f t="shared" si="47"/>
        <v>0</v>
      </c>
      <c r="O108" s="120">
        <f t="shared" si="47"/>
        <v>0</v>
      </c>
      <c r="P108" s="120">
        <f t="shared" si="47"/>
        <v>0</v>
      </c>
      <c r="Q108" s="120">
        <f t="shared" si="47"/>
        <v>0</v>
      </c>
      <c r="R108" s="120">
        <f t="shared" si="47"/>
        <v>0</v>
      </c>
      <c r="S108" s="120">
        <f t="shared" si="47"/>
        <v>0</v>
      </c>
      <c r="T108" s="120">
        <f t="shared" si="47"/>
        <v>0</v>
      </c>
      <c r="U108" s="120">
        <f t="shared" si="47"/>
        <v>0</v>
      </c>
      <c r="V108" s="120">
        <f t="shared" si="47"/>
        <v>0</v>
      </c>
      <c r="W108" s="120">
        <f t="shared" si="47"/>
        <v>0</v>
      </c>
      <c r="X108" s="120">
        <f t="shared" si="47"/>
        <v>0</v>
      </c>
      <c r="Y108" s="120">
        <f t="shared" si="47"/>
        <v>0</v>
      </c>
      <c r="Z108" s="120">
        <f t="shared" si="47"/>
        <v>0</v>
      </c>
      <c r="AA108" s="120">
        <f t="shared" si="47"/>
        <v>0</v>
      </c>
    </row>
    <row r="109" spans="1:27" x14ac:dyDescent="0.25">
      <c r="A109" s="4">
        <f t="shared" si="44"/>
        <v>0</v>
      </c>
      <c r="B109" s="4">
        <f t="shared" si="44"/>
        <v>0</v>
      </c>
      <c r="C109" s="4">
        <f t="shared" si="44"/>
        <v>0</v>
      </c>
      <c r="D109" s="4">
        <f t="shared" si="44"/>
        <v>0</v>
      </c>
      <c r="E109" s="120">
        <f t="shared" si="47"/>
        <v>0</v>
      </c>
      <c r="F109" s="120">
        <f t="shared" si="47"/>
        <v>0</v>
      </c>
      <c r="G109" s="120">
        <f t="shared" si="47"/>
        <v>0</v>
      </c>
      <c r="H109" s="120">
        <f t="shared" si="47"/>
        <v>0</v>
      </c>
      <c r="I109" s="120">
        <f t="shared" si="47"/>
        <v>0</v>
      </c>
      <c r="J109" s="120">
        <f t="shared" si="47"/>
        <v>0</v>
      </c>
      <c r="K109" s="120">
        <f t="shared" si="47"/>
        <v>0</v>
      </c>
      <c r="L109" s="120">
        <f t="shared" si="47"/>
        <v>0</v>
      </c>
      <c r="M109" s="120">
        <f t="shared" si="47"/>
        <v>0</v>
      </c>
      <c r="N109" s="120">
        <f t="shared" si="47"/>
        <v>0</v>
      </c>
      <c r="O109" s="120">
        <f t="shared" si="47"/>
        <v>0</v>
      </c>
      <c r="P109" s="120">
        <f t="shared" si="47"/>
        <v>0</v>
      </c>
      <c r="Q109" s="120">
        <f t="shared" si="47"/>
        <v>0</v>
      </c>
      <c r="R109" s="120">
        <f t="shared" si="47"/>
        <v>0</v>
      </c>
      <c r="S109" s="120">
        <f t="shared" si="47"/>
        <v>0</v>
      </c>
      <c r="T109" s="120">
        <f t="shared" si="47"/>
        <v>0</v>
      </c>
      <c r="U109" s="120">
        <f t="shared" si="47"/>
        <v>0</v>
      </c>
      <c r="V109" s="120">
        <f t="shared" si="47"/>
        <v>0</v>
      </c>
      <c r="W109" s="120">
        <f t="shared" si="47"/>
        <v>0</v>
      </c>
      <c r="X109" s="120">
        <f t="shared" si="47"/>
        <v>0</v>
      </c>
      <c r="Y109" s="120">
        <f t="shared" si="47"/>
        <v>0</v>
      </c>
      <c r="Z109" s="120">
        <f t="shared" si="47"/>
        <v>0</v>
      </c>
      <c r="AA109" s="120">
        <f t="shared" si="47"/>
        <v>0</v>
      </c>
    </row>
    <row r="110" spans="1:27" x14ac:dyDescent="0.25">
      <c r="A110" s="4">
        <f t="shared" si="44"/>
        <v>0</v>
      </c>
      <c r="B110" s="4">
        <f t="shared" si="44"/>
        <v>0</v>
      </c>
      <c r="C110" s="4">
        <f t="shared" si="44"/>
        <v>0</v>
      </c>
      <c r="D110" s="4">
        <f t="shared" si="44"/>
        <v>0</v>
      </c>
      <c r="E110" s="120">
        <f t="shared" si="47"/>
        <v>0</v>
      </c>
      <c r="F110" s="120">
        <f t="shared" si="47"/>
        <v>0</v>
      </c>
      <c r="G110" s="120">
        <f t="shared" si="47"/>
        <v>0</v>
      </c>
      <c r="H110" s="120">
        <f t="shared" si="47"/>
        <v>0</v>
      </c>
      <c r="I110" s="120">
        <f t="shared" si="47"/>
        <v>0</v>
      </c>
      <c r="J110" s="120">
        <f t="shared" si="47"/>
        <v>0</v>
      </c>
      <c r="K110" s="120">
        <f t="shared" si="47"/>
        <v>0</v>
      </c>
      <c r="L110" s="120">
        <f t="shared" si="47"/>
        <v>0</v>
      </c>
      <c r="M110" s="120">
        <f t="shared" si="47"/>
        <v>0</v>
      </c>
      <c r="N110" s="120">
        <f t="shared" si="47"/>
        <v>0</v>
      </c>
      <c r="O110" s="120">
        <f t="shared" si="47"/>
        <v>0</v>
      </c>
      <c r="P110" s="120">
        <f t="shared" si="47"/>
        <v>0</v>
      </c>
      <c r="Q110" s="120">
        <f t="shared" si="47"/>
        <v>0</v>
      </c>
      <c r="R110" s="120">
        <f t="shared" si="47"/>
        <v>0</v>
      </c>
      <c r="S110" s="120">
        <f t="shared" si="47"/>
        <v>0</v>
      </c>
      <c r="T110" s="120">
        <f t="shared" si="47"/>
        <v>0</v>
      </c>
      <c r="U110" s="120">
        <f t="shared" si="47"/>
        <v>0</v>
      </c>
      <c r="V110" s="120">
        <f t="shared" si="47"/>
        <v>0</v>
      </c>
      <c r="W110" s="120">
        <f t="shared" si="47"/>
        <v>0</v>
      </c>
      <c r="X110" s="120">
        <f t="shared" si="47"/>
        <v>0</v>
      </c>
      <c r="Y110" s="120">
        <f t="shared" si="47"/>
        <v>0</v>
      </c>
      <c r="Z110" s="120">
        <f t="shared" si="47"/>
        <v>0</v>
      </c>
      <c r="AA110" s="120">
        <f t="shared" si="47"/>
        <v>0</v>
      </c>
    </row>
    <row r="111" spans="1:27" x14ac:dyDescent="0.25">
      <c r="A111" s="4">
        <f t="shared" si="44"/>
        <v>0</v>
      </c>
      <c r="B111" s="4">
        <f t="shared" si="44"/>
        <v>0</v>
      </c>
      <c r="C111" s="4">
        <f t="shared" si="44"/>
        <v>0</v>
      </c>
      <c r="D111" s="4">
        <f t="shared" si="44"/>
        <v>0</v>
      </c>
      <c r="E111" s="120">
        <f t="shared" ref="E111:AA112" si="48">E40*$D40</f>
        <v>0</v>
      </c>
      <c r="F111" s="120">
        <f t="shared" si="48"/>
        <v>0</v>
      </c>
      <c r="G111" s="120">
        <f t="shared" si="48"/>
        <v>0</v>
      </c>
      <c r="H111" s="120">
        <f t="shared" si="48"/>
        <v>0</v>
      </c>
      <c r="I111" s="120">
        <f t="shared" si="48"/>
        <v>0</v>
      </c>
      <c r="J111" s="120">
        <f t="shared" si="48"/>
        <v>0</v>
      </c>
      <c r="K111" s="120">
        <f t="shared" si="48"/>
        <v>0</v>
      </c>
      <c r="L111" s="120">
        <f t="shared" si="48"/>
        <v>0</v>
      </c>
      <c r="M111" s="120">
        <f t="shared" si="48"/>
        <v>0</v>
      </c>
      <c r="N111" s="120">
        <f t="shared" si="48"/>
        <v>0</v>
      </c>
      <c r="O111" s="120">
        <f t="shared" si="48"/>
        <v>0</v>
      </c>
      <c r="P111" s="120">
        <f t="shared" si="48"/>
        <v>0</v>
      </c>
      <c r="Q111" s="120">
        <f t="shared" si="48"/>
        <v>0</v>
      </c>
      <c r="R111" s="120">
        <f t="shared" si="48"/>
        <v>0</v>
      </c>
      <c r="S111" s="120">
        <f t="shared" si="48"/>
        <v>0</v>
      </c>
      <c r="T111" s="120">
        <f t="shared" si="48"/>
        <v>0</v>
      </c>
      <c r="U111" s="120">
        <f t="shared" si="48"/>
        <v>0</v>
      </c>
      <c r="V111" s="120">
        <f t="shared" si="48"/>
        <v>0</v>
      </c>
      <c r="W111" s="120">
        <f t="shared" si="48"/>
        <v>0</v>
      </c>
      <c r="X111" s="120">
        <f t="shared" si="48"/>
        <v>0</v>
      </c>
      <c r="Y111" s="120">
        <f t="shared" si="48"/>
        <v>0</v>
      </c>
      <c r="Z111" s="120">
        <f t="shared" si="48"/>
        <v>0</v>
      </c>
      <c r="AA111" s="120">
        <f t="shared" si="48"/>
        <v>0</v>
      </c>
    </row>
    <row r="112" spans="1:27" x14ac:dyDescent="0.25">
      <c r="A112" s="4">
        <f t="shared" si="44"/>
        <v>0</v>
      </c>
      <c r="B112" s="4">
        <f t="shared" si="44"/>
        <v>0</v>
      </c>
      <c r="C112" s="4">
        <f t="shared" si="44"/>
        <v>0</v>
      </c>
      <c r="D112" s="4">
        <f t="shared" si="44"/>
        <v>0</v>
      </c>
      <c r="E112" s="120">
        <f t="shared" si="48"/>
        <v>0</v>
      </c>
      <c r="F112" s="120">
        <f t="shared" si="48"/>
        <v>0</v>
      </c>
      <c r="G112" s="120">
        <f t="shared" si="48"/>
        <v>0</v>
      </c>
      <c r="H112" s="120">
        <f t="shared" si="48"/>
        <v>0</v>
      </c>
      <c r="I112" s="120">
        <f t="shared" si="48"/>
        <v>0</v>
      </c>
      <c r="J112" s="120">
        <f t="shared" si="48"/>
        <v>0</v>
      </c>
      <c r="K112" s="120">
        <f t="shared" si="48"/>
        <v>0</v>
      </c>
      <c r="L112" s="120">
        <f t="shared" si="48"/>
        <v>0</v>
      </c>
      <c r="M112" s="120">
        <f t="shared" si="48"/>
        <v>0</v>
      </c>
      <c r="N112" s="120">
        <f t="shared" si="48"/>
        <v>0</v>
      </c>
      <c r="O112" s="120">
        <f t="shared" si="48"/>
        <v>0</v>
      </c>
      <c r="P112" s="120">
        <f t="shared" si="48"/>
        <v>0</v>
      </c>
      <c r="Q112" s="120">
        <f t="shared" si="48"/>
        <v>0</v>
      </c>
      <c r="R112" s="120">
        <f t="shared" si="48"/>
        <v>0</v>
      </c>
      <c r="S112" s="120">
        <f t="shared" si="48"/>
        <v>0</v>
      </c>
      <c r="T112" s="120">
        <f t="shared" si="48"/>
        <v>0</v>
      </c>
      <c r="U112" s="120">
        <f t="shared" si="48"/>
        <v>0</v>
      </c>
      <c r="V112" s="120">
        <f t="shared" si="48"/>
        <v>0</v>
      </c>
      <c r="W112" s="120">
        <f t="shared" si="48"/>
        <v>0</v>
      </c>
      <c r="X112" s="120">
        <f t="shared" si="48"/>
        <v>0</v>
      </c>
      <c r="Y112" s="120">
        <f t="shared" si="48"/>
        <v>0</v>
      </c>
      <c r="Z112" s="120">
        <f t="shared" si="48"/>
        <v>0</v>
      </c>
      <c r="AA112" s="120">
        <f t="shared" si="48"/>
        <v>0</v>
      </c>
    </row>
    <row r="113" spans="1:27" x14ac:dyDescent="0.25">
      <c r="E113" s="7">
        <f t="shared" ref="E113:AA113" si="49">SUM(E82:E112)</f>
        <v>249193.44</v>
      </c>
      <c r="F113" s="7">
        <f t="shared" si="49"/>
        <v>276881.60000000003</v>
      </c>
      <c r="G113" s="7">
        <f t="shared" si="49"/>
        <v>290725.68000000005</v>
      </c>
      <c r="H113" s="7">
        <f t="shared" si="49"/>
        <v>304569.76</v>
      </c>
      <c r="I113" s="7">
        <f t="shared" si="49"/>
        <v>249193.44</v>
      </c>
      <c r="J113" s="7">
        <f t="shared" si="49"/>
        <v>304569.76</v>
      </c>
      <c r="K113" s="7">
        <f t="shared" si="49"/>
        <v>290725.68000000005</v>
      </c>
      <c r="L113" s="7">
        <f t="shared" si="49"/>
        <v>235349.36000000002</v>
      </c>
      <c r="M113" s="7">
        <f t="shared" si="49"/>
        <v>276881.60000000003</v>
      </c>
      <c r="N113" s="7">
        <f t="shared" si="49"/>
        <v>263037.52</v>
      </c>
      <c r="O113" s="7">
        <f t="shared" si="49"/>
        <v>263037.52</v>
      </c>
      <c r="P113" s="7">
        <f t="shared" si="49"/>
        <v>276881.60000000003</v>
      </c>
      <c r="Q113" s="7">
        <f t="shared" si="49"/>
        <v>263037.52</v>
      </c>
      <c r="R113" s="7">
        <f t="shared" si="49"/>
        <v>0</v>
      </c>
      <c r="S113" s="7">
        <f t="shared" si="49"/>
        <v>0</v>
      </c>
      <c r="T113" s="7">
        <f t="shared" si="49"/>
        <v>0</v>
      </c>
      <c r="U113" s="7">
        <f t="shared" si="49"/>
        <v>0</v>
      </c>
      <c r="V113" s="7">
        <f t="shared" si="49"/>
        <v>0</v>
      </c>
      <c r="W113" s="7">
        <f t="shared" si="49"/>
        <v>0</v>
      </c>
      <c r="X113" s="7">
        <f t="shared" si="49"/>
        <v>0</v>
      </c>
      <c r="Y113" s="7">
        <f t="shared" si="49"/>
        <v>0</v>
      </c>
      <c r="Z113" s="7">
        <f t="shared" si="49"/>
        <v>0</v>
      </c>
      <c r="AA113" s="7">
        <f t="shared" si="49"/>
        <v>0</v>
      </c>
    </row>
    <row r="115" spans="1:27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9"/>
      <c r="B116" s="9"/>
      <c r="C116" s="9"/>
      <c r="D116" s="9"/>
      <c r="E116" s="623">
        <v>2026</v>
      </c>
      <c r="F116" s="623"/>
      <c r="G116" s="623"/>
      <c r="H116" s="623"/>
      <c r="I116" s="623"/>
      <c r="J116" s="623"/>
      <c r="K116" s="623"/>
      <c r="L116" s="623"/>
      <c r="M116" s="623"/>
      <c r="N116" s="623"/>
      <c r="O116" s="623"/>
      <c r="P116" s="625">
        <v>2027</v>
      </c>
      <c r="Q116" s="626"/>
      <c r="R116" s="626"/>
      <c r="S116" s="626"/>
      <c r="T116" s="626"/>
      <c r="U116" s="626"/>
      <c r="V116" s="626"/>
      <c r="W116" s="626"/>
      <c r="X116" s="626"/>
      <c r="Y116" s="626"/>
      <c r="Z116" s="626"/>
      <c r="AA116" s="627"/>
    </row>
    <row r="117" spans="1:27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2</v>
      </c>
      <c r="F117" s="11">
        <v>3</v>
      </c>
      <c r="G117" s="11">
        <v>4</v>
      </c>
      <c r="H117" s="11">
        <v>5</v>
      </c>
      <c r="I117" s="11">
        <v>6</v>
      </c>
      <c r="J117" s="11">
        <v>7</v>
      </c>
      <c r="K117" s="11">
        <v>8</v>
      </c>
      <c r="L117" s="11">
        <v>9</v>
      </c>
      <c r="M117" s="11">
        <v>10</v>
      </c>
      <c r="N117" s="11">
        <v>11</v>
      </c>
      <c r="O117" s="11">
        <v>12</v>
      </c>
      <c r="P117" s="11">
        <v>1</v>
      </c>
      <c r="Q117" s="11">
        <v>2</v>
      </c>
      <c r="R117" s="11">
        <v>3</v>
      </c>
      <c r="S117" s="11">
        <v>4</v>
      </c>
      <c r="T117" s="11">
        <v>5</v>
      </c>
      <c r="U117" s="11">
        <v>6</v>
      </c>
      <c r="V117" s="11">
        <v>7</v>
      </c>
      <c r="W117" s="11">
        <v>8</v>
      </c>
      <c r="X117" s="11">
        <v>9</v>
      </c>
      <c r="Y117" s="11">
        <v>10</v>
      </c>
      <c r="Z117" s="11">
        <v>11</v>
      </c>
      <c r="AA117" s="11">
        <v>12</v>
      </c>
    </row>
    <row r="118" spans="1:27" x14ac:dyDescent="0.25">
      <c r="A118" s="4" t="str">
        <f t="shared" ref="A118:D135" si="50">A10</f>
        <v>Boykin, Darren</v>
      </c>
      <c r="B118" s="4" t="str">
        <f t="shared" si="50"/>
        <v>TechSur</v>
      </c>
      <c r="C118" s="4" t="str">
        <f t="shared" si="50"/>
        <v>Information Systems Engineer</v>
      </c>
      <c r="D118" s="4">
        <f t="shared" si="50"/>
        <v>122.45</v>
      </c>
      <c r="E118" s="120">
        <f t="shared" ref="E118:AA124" si="51">E46*$D46</f>
        <v>1959.2</v>
      </c>
      <c r="F118" s="120">
        <f t="shared" si="51"/>
        <v>21551.200000000001</v>
      </c>
      <c r="G118" s="120">
        <f t="shared" si="51"/>
        <v>21551.200000000001</v>
      </c>
      <c r="H118" s="120">
        <f t="shared" si="51"/>
        <v>18612.400000000001</v>
      </c>
      <c r="I118" s="120">
        <f t="shared" si="51"/>
        <v>20571.600000000002</v>
      </c>
      <c r="J118" s="120">
        <f t="shared" si="51"/>
        <v>20571.600000000002</v>
      </c>
      <c r="K118" s="120">
        <f t="shared" si="51"/>
        <v>0</v>
      </c>
      <c r="L118" s="120">
        <f t="shared" si="51"/>
        <v>0</v>
      </c>
      <c r="M118" s="120">
        <f t="shared" si="51"/>
        <v>0</v>
      </c>
      <c r="N118" s="120">
        <f t="shared" si="51"/>
        <v>0</v>
      </c>
      <c r="O118" s="120">
        <f t="shared" si="51"/>
        <v>0</v>
      </c>
      <c r="P118" s="120">
        <f t="shared" si="51"/>
        <v>0</v>
      </c>
      <c r="Q118" s="120">
        <f t="shared" si="51"/>
        <v>0</v>
      </c>
      <c r="R118" s="120">
        <f t="shared" si="51"/>
        <v>0</v>
      </c>
      <c r="S118" s="120">
        <f t="shared" si="51"/>
        <v>0</v>
      </c>
      <c r="T118" s="120">
        <f t="shared" si="51"/>
        <v>0</v>
      </c>
      <c r="U118" s="120">
        <f t="shared" si="51"/>
        <v>0</v>
      </c>
      <c r="V118" s="120">
        <f t="shared" si="51"/>
        <v>0</v>
      </c>
      <c r="W118" s="120">
        <f t="shared" si="51"/>
        <v>0</v>
      </c>
      <c r="X118" s="120">
        <f t="shared" si="51"/>
        <v>0</v>
      </c>
      <c r="Y118" s="120">
        <f t="shared" si="51"/>
        <v>0</v>
      </c>
      <c r="Z118" s="120">
        <f t="shared" si="51"/>
        <v>0</v>
      </c>
      <c r="AA118" s="120">
        <f t="shared" si="51"/>
        <v>0</v>
      </c>
    </row>
    <row r="119" spans="1:27" x14ac:dyDescent="0.25">
      <c r="A119" s="4" t="str">
        <f t="shared" si="50"/>
        <v>Camp, Andrew</v>
      </c>
      <c r="B119" s="4" t="str">
        <f t="shared" si="50"/>
        <v>TechSur</v>
      </c>
      <c r="C119" s="4" t="str">
        <f t="shared" si="50"/>
        <v>Project Manager</v>
      </c>
      <c r="D119" s="4">
        <f t="shared" si="50"/>
        <v>81.63</v>
      </c>
      <c r="E119" s="120">
        <f t="shared" si="51"/>
        <v>734.67</v>
      </c>
      <c r="F119" s="120">
        <f t="shared" si="51"/>
        <v>13224.06</v>
      </c>
      <c r="G119" s="120">
        <f t="shared" si="51"/>
        <v>14040.359999999999</v>
      </c>
      <c r="H119" s="120">
        <f t="shared" si="51"/>
        <v>11101.68</v>
      </c>
      <c r="I119" s="120">
        <f t="shared" si="51"/>
        <v>13713.84</v>
      </c>
      <c r="J119" s="120">
        <f t="shared" si="51"/>
        <v>13713.84</v>
      </c>
      <c r="K119" s="120">
        <f t="shared" si="51"/>
        <v>0</v>
      </c>
      <c r="L119" s="120">
        <f t="shared" si="51"/>
        <v>0</v>
      </c>
      <c r="M119" s="120">
        <f t="shared" si="51"/>
        <v>0</v>
      </c>
      <c r="N119" s="120">
        <f t="shared" si="51"/>
        <v>0</v>
      </c>
      <c r="O119" s="120">
        <f t="shared" si="51"/>
        <v>0</v>
      </c>
      <c r="P119" s="120">
        <f t="shared" si="51"/>
        <v>0</v>
      </c>
      <c r="Q119" s="120">
        <f t="shared" si="51"/>
        <v>0</v>
      </c>
      <c r="R119" s="120">
        <f t="shared" si="51"/>
        <v>0</v>
      </c>
      <c r="S119" s="120">
        <f t="shared" si="51"/>
        <v>0</v>
      </c>
      <c r="T119" s="120">
        <f t="shared" si="51"/>
        <v>0</v>
      </c>
      <c r="U119" s="120">
        <f t="shared" si="51"/>
        <v>0</v>
      </c>
      <c r="V119" s="120">
        <f t="shared" si="51"/>
        <v>0</v>
      </c>
      <c r="W119" s="120">
        <f t="shared" si="51"/>
        <v>0</v>
      </c>
      <c r="X119" s="120">
        <f t="shared" si="51"/>
        <v>0</v>
      </c>
      <c r="Y119" s="120">
        <f t="shared" si="51"/>
        <v>0</v>
      </c>
      <c r="Z119" s="120">
        <f t="shared" si="51"/>
        <v>0</v>
      </c>
      <c r="AA119" s="120">
        <f t="shared" si="51"/>
        <v>0</v>
      </c>
    </row>
    <row r="120" spans="1:27" x14ac:dyDescent="0.25">
      <c r="A120" s="4" t="str">
        <f t="shared" si="50"/>
        <v>De La Salle, Jessica</v>
      </c>
      <c r="B120" s="4" t="str">
        <f t="shared" si="50"/>
        <v>TechSur</v>
      </c>
      <c r="C120" s="4" t="str">
        <f t="shared" si="50"/>
        <v>Communications Specialist</v>
      </c>
      <c r="D120" s="4">
        <f t="shared" si="50"/>
        <v>75.92</v>
      </c>
      <c r="E120" s="120">
        <f t="shared" si="51"/>
        <v>1214.72</v>
      </c>
      <c r="F120" s="120">
        <f t="shared" si="51"/>
        <v>13361.92</v>
      </c>
      <c r="G120" s="120">
        <f t="shared" si="51"/>
        <v>13361.92</v>
      </c>
      <c r="H120" s="120">
        <f t="shared" si="51"/>
        <v>12147.2</v>
      </c>
      <c r="I120" s="120">
        <f t="shared" si="51"/>
        <v>12754.56</v>
      </c>
      <c r="J120" s="120">
        <f t="shared" si="51"/>
        <v>11539.84</v>
      </c>
      <c r="K120" s="120">
        <f t="shared" si="51"/>
        <v>0</v>
      </c>
      <c r="L120" s="120">
        <f t="shared" si="51"/>
        <v>0</v>
      </c>
      <c r="M120" s="120">
        <f t="shared" si="51"/>
        <v>0</v>
      </c>
      <c r="N120" s="120">
        <f t="shared" si="51"/>
        <v>0</v>
      </c>
      <c r="O120" s="120">
        <f t="shared" si="51"/>
        <v>0</v>
      </c>
      <c r="P120" s="120">
        <f t="shared" si="51"/>
        <v>0</v>
      </c>
      <c r="Q120" s="120">
        <f t="shared" si="51"/>
        <v>0</v>
      </c>
      <c r="R120" s="120">
        <f t="shared" si="51"/>
        <v>0</v>
      </c>
      <c r="S120" s="120">
        <f t="shared" si="51"/>
        <v>0</v>
      </c>
      <c r="T120" s="120">
        <f t="shared" si="51"/>
        <v>0</v>
      </c>
      <c r="U120" s="120">
        <f t="shared" si="51"/>
        <v>0</v>
      </c>
      <c r="V120" s="120">
        <f t="shared" si="51"/>
        <v>0</v>
      </c>
      <c r="W120" s="120">
        <f t="shared" si="51"/>
        <v>0</v>
      </c>
      <c r="X120" s="120">
        <f t="shared" si="51"/>
        <v>0</v>
      </c>
      <c r="Y120" s="120">
        <f t="shared" si="51"/>
        <v>0</v>
      </c>
      <c r="Z120" s="120">
        <f t="shared" si="51"/>
        <v>0</v>
      </c>
      <c r="AA120" s="120">
        <f t="shared" si="51"/>
        <v>0</v>
      </c>
    </row>
    <row r="121" spans="1:27" x14ac:dyDescent="0.25">
      <c r="A121" s="4" t="str">
        <f t="shared" si="50"/>
        <v xml:space="preserve">Duong, Hao (Ray) </v>
      </c>
      <c r="B121" s="4" t="str">
        <f t="shared" si="50"/>
        <v>JB Mgmt Solutions</v>
      </c>
      <c r="C121" s="4" t="str">
        <f t="shared" si="50"/>
        <v>Software Engineer</v>
      </c>
      <c r="D121" s="4">
        <f t="shared" si="50"/>
        <v>141.13999999999999</v>
      </c>
      <c r="E121" s="120">
        <f t="shared" si="51"/>
        <v>2258.2399999999998</v>
      </c>
      <c r="F121" s="120">
        <f t="shared" si="51"/>
        <v>24840.639999999999</v>
      </c>
      <c r="G121" s="120">
        <f t="shared" si="51"/>
        <v>24840.639999999999</v>
      </c>
      <c r="H121" s="120">
        <f t="shared" si="51"/>
        <v>22582.399999999998</v>
      </c>
      <c r="I121" s="120">
        <f t="shared" si="51"/>
        <v>23711.519999999997</v>
      </c>
      <c r="J121" s="120">
        <f t="shared" si="51"/>
        <v>24840.639999999999</v>
      </c>
      <c r="K121" s="120">
        <f t="shared" si="51"/>
        <v>0</v>
      </c>
      <c r="L121" s="120">
        <f t="shared" si="51"/>
        <v>0</v>
      </c>
      <c r="M121" s="120">
        <f t="shared" si="51"/>
        <v>0</v>
      </c>
      <c r="N121" s="120">
        <f t="shared" si="51"/>
        <v>0</v>
      </c>
      <c r="O121" s="120">
        <f t="shared" si="51"/>
        <v>0</v>
      </c>
      <c r="P121" s="120">
        <f t="shared" si="51"/>
        <v>0</v>
      </c>
      <c r="Q121" s="120">
        <f t="shared" si="51"/>
        <v>0</v>
      </c>
      <c r="R121" s="120">
        <f t="shared" si="51"/>
        <v>0</v>
      </c>
      <c r="S121" s="120">
        <f t="shared" si="51"/>
        <v>0</v>
      </c>
      <c r="T121" s="120">
        <f t="shared" si="51"/>
        <v>0</v>
      </c>
      <c r="U121" s="120">
        <f t="shared" si="51"/>
        <v>0</v>
      </c>
      <c r="V121" s="120">
        <f t="shared" si="51"/>
        <v>0</v>
      </c>
      <c r="W121" s="120">
        <f t="shared" si="51"/>
        <v>0</v>
      </c>
      <c r="X121" s="120">
        <f t="shared" si="51"/>
        <v>0</v>
      </c>
      <c r="Y121" s="120">
        <f t="shared" si="51"/>
        <v>0</v>
      </c>
      <c r="Z121" s="120">
        <f t="shared" si="51"/>
        <v>0</v>
      </c>
      <c r="AA121" s="120">
        <f t="shared" si="51"/>
        <v>0</v>
      </c>
    </row>
    <row r="122" spans="1:27" x14ac:dyDescent="0.25">
      <c r="A122" s="4" t="str">
        <f t="shared" si="50"/>
        <v>Eseku, Benjamin</v>
      </c>
      <c r="B122" s="4" t="str">
        <f t="shared" si="50"/>
        <v>TechSur</v>
      </c>
      <c r="C122" s="4" t="str">
        <f t="shared" si="50"/>
        <v>Cyber Threat Analyst</v>
      </c>
      <c r="D122" s="4">
        <f t="shared" si="50"/>
        <v>96.18</v>
      </c>
      <c r="E122" s="120">
        <f t="shared" si="51"/>
        <v>1538.88</v>
      </c>
      <c r="F122" s="120">
        <f t="shared" si="51"/>
        <v>13849.920000000002</v>
      </c>
      <c r="G122" s="120">
        <f t="shared" si="51"/>
        <v>16927.68</v>
      </c>
      <c r="H122" s="120">
        <f t="shared" si="51"/>
        <v>15388.800000000001</v>
      </c>
      <c r="I122" s="120">
        <f t="shared" si="51"/>
        <v>16158.240000000002</v>
      </c>
      <c r="J122" s="120">
        <f t="shared" si="51"/>
        <v>14619.36</v>
      </c>
      <c r="K122" s="120">
        <f t="shared" si="51"/>
        <v>0</v>
      </c>
      <c r="L122" s="120">
        <f t="shared" si="51"/>
        <v>0</v>
      </c>
      <c r="M122" s="120">
        <f t="shared" si="51"/>
        <v>0</v>
      </c>
      <c r="N122" s="120">
        <f t="shared" si="51"/>
        <v>0</v>
      </c>
      <c r="O122" s="120">
        <f t="shared" si="51"/>
        <v>0</v>
      </c>
      <c r="P122" s="120">
        <f t="shared" si="51"/>
        <v>0</v>
      </c>
      <c r="Q122" s="120">
        <f t="shared" si="51"/>
        <v>0</v>
      </c>
      <c r="R122" s="120">
        <f t="shared" si="51"/>
        <v>0</v>
      </c>
      <c r="S122" s="120">
        <f t="shared" si="51"/>
        <v>0</v>
      </c>
      <c r="T122" s="120">
        <f t="shared" si="51"/>
        <v>0</v>
      </c>
      <c r="U122" s="120">
        <f t="shared" si="51"/>
        <v>0</v>
      </c>
      <c r="V122" s="120">
        <f t="shared" si="51"/>
        <v>0</v>
      </c>
      <c r="W122" s="120">
        <f t="shared" si="51"/>
        <v>0</v>
      </c>
      <c r="X122" s="120">
        <f t="shared" si="51"/>
        <v>0</v>
      </c>
      <c r="Y122" s="120">
        <f t="shared" si="51"/>
        <v>0</v>
      </c>
      <c r="Z122" s="120">
        <f t="shared" si="51"/>
        <v>0</v>
      </c>
      <c r="AA122" s="120">
        <f t="shared" si="51"/>
        <v>0</v>
      </c>
    </row>
    <row r="123" spans="1:27" x14ac:dyDescent="0.25">
      <c r="A123" s="4" t="str">
        <f t="shared" si="50"/>
        <v>Gaddam, Prathyusha</v>
      </c>
      <c r="B123" s="4" t="str">
        <f t="shared" si="50"/>
        <v>TechSur</v>
      </c>
      <c r="C123" s="4" t="str">
        <f t="shared" si="50"/>
        <v>Information Systems Engineer</v>
      </c>
      <c r="D123" s="4">
        <f t="shared" si="50"/>
        <v>122.45</v>
      </c>
      <c r="E123" s="120">
        <f t="shared" si="51"/>
        <v>1959.2</v>
      </c>
      <c r="F123" s="120">
        <f t="shared" si="51"/>
        <v>21551.200000000001</v>
      </c>
      <c r="G123" s="120">
        <f t="shared" si="51"/>
        <v>21551.200000000001</v>
      </c>
      <c r="H123" s="120">
        <f t="shared" si="51"/>
        <v>19592</v>
      </c>
      <c r="I123" s="120">
        <f t="shared" si="51"/>
        <v>17632.8</v>
      </c>
      <c r="J123" s="120">
        <f t="shared" si="51"/>
        <v>9796</v>
      </c>
      <c r="K123" s="120">
        <f t="shared" si="51"/>
        <v>0</v>
      </c>
      <c r="L123" s="120">
        <f t="shared" si="51"/>
        <v>0</v>
      </c>
      <c r="M123" s="120">
        <f t="shared" si="51"/>
        <v>0</v>
      </c>
      <c r="N123" s="120">
        <f t="shared" si="51"/>
        <v>0</v>
      </c>
      <c r="O123" s="120">
        <f t="shared" si="51"/>
        <v>0</v>
      </c>
      <c r="P123" s="120">
        <f t="shared" si="51"/>
        <v>0</v>
      </c>
      <c r="Q123" s="120">
        <f t="shared" si="51"/>
        <v>0</v>
      </c>
      <c r="R123" s="120">
        <f t="shared" si="51"/>
        <v>0</v>
      </c>
      <c r="S123" s="120">
        <f t="shared" si="51"/>
        <v>0</v>
      </c>
      <c r="T123" s="120">
        <f t="shared" si="51"/>
        <v>0</v>
      </c>
      <c r="U123" s="120">
        <f t="shared" si="51"/>
        <v>0</v>
      </c>
      <c r="V123" s="120">
        <f t="shared" si="51"/>
        <v>0</v>
      </c>
      <c r="W123" s="120">
        <f t="shared" si="51"/>
        <v>0</v>
      </c>
      <c r="X123" s="120">
        <f t="shared" si="51"/>
        <v>0</v>
      </c>
      <c r="Y123" s="120">
        <f t="shared" si="51"/>
        <v>0</v>
      </c>
      <c r="Z123" s="120">
        <f t="shared" si="51"/>
        <v>0</v>
      </c>
      <c r="AA123" s="120">
        <f t="shared" si="51"/>
        <v>0</v>
      </c>
    </row>
    <row r="124" spans="1:27" x14ac:dyDescent="0.25">
      <c r="A124" s="4" t="str">
        <f t="shared" si="50"/>
        <v>Johnson, Deloy</v>
      </c>
      <c r="B124" s="4" t="str">
        <f t="shared" si="50"/>
        <v>Guidehouse</v>
      </c>
      <c r="C124" s="4" t="str">
        <f t="shared" si="50"/>
        <v>Systems Engineer</v>
      </c>
      <c r="D124" s="4">
        <f t="shared" si="50"/>
        <v>111.43</v>
      </c>
      <c r="E124" s="120">
        <f t="shared" si="51"/>
        <v>0</v>
      </c>
      <c r="F124" s="120">
        <f t="shared" si="51"/>
        <v>1504.3050000000001</v>
      </c>
      <c r="G124" s="120">
        <f t="shared" si="51"/>
        <v>4345.7700000000004</v>
      </c>
      <c r="H124" s="120">
        <f t="shared" si="51"/>
        <v>5794.3600000000006</v>
      </c>
      <c r="I124" s="120">
        <f t="shared" si="51"/>
        <v>5571.5</v>
      </c>
      <c r="J124" s="120">
        <f t="shared" si="51"/>
        <v>4290.0550000000003</v>
      </c>
      <c r="K124" s="120">
        <f t="shared" si="51"/>
        <v>0</v>
      </c>
      <c r="L124" s="120">
        <f t="shared" si="51"/>
        <v>0</v>
      </c>
      <c r="M124" s="120">
        <f t="shared" si="51"/>
        <v>0</v>
      </c>
      <c r="N124" s="120">
        <f t="shared" si="51"/>
        <v>0</v>
      </c>
      <c r="O124" s="120">
        <f t="shared" si="51"/>
        <v>0</v>
      </c>
      <c r="P124" s="120">
        <f t="shared" si="51"/>
        <v>0</v>
      </c>
      <c r="Q124" s="120">
        <f t="shared" si="51"/>
        <v>0</v>
      </c>
      <c r="R124" s="120">
        <f t="shared" si="51"/>
        <v>0</v>
      </c>
      <c r="S124" s="120">
        <f t="shared" si="51"/>
        <v>0</v>
      </c>
      <c r="T124" s="120">
        <f t="shared" si="51"/>
        <v>0</v>
      </c>
      <c r="U124" s="120">
        <f t="shared" si="51"/>
        <v>0</v>
      </c>
      <c r="V124" s="120">
        <f t="shared" si="51"/>
        <v>0</v>
      </c>
      <c r="W124" s="120">
        <f t="shared" si="51"/>
        <v>0</v>
      </c>
      <c r="X124" s="120">
        <f t="shared" si="51"/>
        <v>0</v>
      </c>
      <c r="Y124" s="120">
        <f t="shared" si="51"/>
        <v>0</v>
      </c>
      <c r="Z124" s="120">
        <f t="shared" si="51"/>
        <v>0</v>
      </c>
      <c r="AA124" s="120">
        <f t="shared" si="51"/>
        <v>0</v>
      </c>
    </row>
    <row r="125" spans="1:27" x14ac:dyDescent="0.25">
      <c r="A125" s="4" t="str">
        <f t="shared" si="50"/>
        <v>Lee, Joseph</v>
      </c>
      <c r="B125" s="4" t="str">
        <f t="shared" si="50"/>
        <v>TechSur</v>
      </c>
      <c r="C125" s="4" t="str">
        <f t="shared" si="50"/>
        <v>Systems Engineer</v>
      </c>
      <c r="D125" s="4">
        <f t="shared" si="50"/>
        <v>111.43</v>
      </c>
      <c r="E125" s="120">
        <f t="shared" ref="E125:AA125" si="52">E53*$D53</f>
        <v>1782.88</v>
      </c>
      <c r="F125" s="120">
        <f t="shared" si="52"/>
        <v>17828.800000000003</v>
      </c>
      <c r="G125" s="120">
        <f t="shared" si="52"/>
        <v>16045.920000000002</v>
      </c>
      <c r="H125" s="120">
        <f t="shared" si="52"/>
        <v>17828.800000000003</v>
      </c>
      <c r="I125" s="120">
        <f t="shared" si="52"/>
        <v>16045.920000000002</v>
      </c>
      <c r="J125" s="120">
        <f t="shared" si="52"/>
        <v>19611.68</v>
      </c>
      <c r="K125" s="120">
        <f t="shared" si="52"/>
        <v>0</v>
      </c>
      <c r="L125" s="120">
        <f t="shared" si="52"/>
        <v>0</v>
      </c>
      <c r="M125" s="120">
        <f t="shared" si="52"/>
        <v>0</v>
      </c>
      <c r="N125" s="120">
        <f t="shared" si="52"/>
        <v>0</v>
      </c>
      <c r="O125" s="120">
        <f t="shared" si="52"/>
        <v>0</v>
      </c>
      <c r="P125" s="120">
        <f t="shared" si="52"/>
        <v>0</v>
      </c>
      <c r="Q125" s="120">
        <f t="shared" si="52"/>
        <v>0</v>
      </c>
      <c r="R125" s="120">
        <f t="shared" si="52"/>
        <v>0</v>
      </c>
      <c r="S125" s="120">
        <f t="shared" si="52"/>
        <v>0</v>
      </c>
      <c r="T125" s="120">
        <f t="shared" si="52"/>
        <v>0</v>
      </c>
      <c r="U125" s="120">
        <f t="shared" si="52"/>
        <v>0</v>
      </c>
      <c r="V125" s="120">
        <f t="shared" si="52"/>
        <v>0</v>
      </c>
      <c r="W125" s="120">
        <f t="shared" si="52"/>
        <v>0</v>
      </c>
      <c r="X125" s="120">
        <f t="shared" si="52"/>
        <v>0</v>
      </c>
      <c r="Y125" s="120">
        <f t="shared" si="52"/>
        <v>0</v>
      </c>
      <c r="Z125" s="120">
        <f t="shared" si="52"/>
        <v>0</v>
      </c>
      <c r="AA125" s="120">
        <f t="shared" si="52"/>
        <v>0</v>
      </c>
    </row>
    <row r="126" spans="1:27" x14ac:dyDescent="0.25">
      <c r="A126" s="4" t="str">
        <f t="shared" si="50"/>
        <v>Matalia, Parag</v>
      </c>
      <c r="B126" s="4" t="str">
        <f t="shared" si="50"/>
        <v>TechSur</v>
      </c>
      <c r="C126" s="4" t="str">
        <f t="shared" si="50"/>
        <v>Agile Coach</v>
      </c>
      <c r="D126" s="4">
        <f t="shared" si="50"/>
        <v>143.11000000000001</v>
      </c>
      <c r="E126" s="120">
        <f t="shared" ref="E126:AA132" si="53">E54*$D54</f>
        <v>2289.7600000000002</v>
      </c>
      <c r="F126" s="120">
        <f t="shared" si="53"/>
        <v>22897.600000000002</v>
      </c>
      <c r="G126" s="120">
        <f t="shared" si="53"/>
        <v>21538.055</v>
      </c>
      <c r="H126" s="120">
        <f t="shared" si="53"/>
        <v>21609.61</v>
      </c>
      <c r="I126" s="120">
        <f t="shared" si="53"/>
        <v>21180.280000000002</v>
      </c>
      <c r="J126" s="120">
        <f t="shared" si="53"/>
        <v>8014.1600000000008</v>
      </c>
      <c r="K126" s="120">
        <f t="shared" si="53"/>
        <v>0</v>
      </c>
      <c r="L126" s="120">
        <f t="shared" si="53"/>
        <v>0</v>
      </c>
      <c r="M126" s="120">
        <f t="shared" si="53"/>
        <v>0</v>
      </c>
      <c r="N126" s="120">
        <f t="shared" si="53"/>
        <v>0</v>
      </c>
      <c r="O126" s="120">
        <f t="shared" si="53"/>
        <v>0</v>
      </c>
      <c r="P126" s="120">
        <f t="shared" si="53"/>
        <v>0</v>
      </c>
      <c r="Q126" s="120">
        <f t="shared" si="53"/>
        <v>0</v>
      </c>
      <c r="R126" s="120">
        <f t="shared" si="53"/>
        <v>0</v>
      </c>
      <c r="S126" s="120">
        <f t="shared" si="53"/>
        <v>0</v>
      </c>
      <c r="T126" s="120">
        <f t="shared" si="53"/>
        <v>0</v>
      </c>
      <c r="U126" s="120">
        <f t="shared" si="53"/>
        <v>0</v>
      </c>
      <c r="V126" s="120">
        <f t="shared" si="53"/>
        <v>0</v>
      </c>
      <c r="W126" s="120">
        <f t="shared" si="53"/>
        <v>0</v>
      </c>
      <c r="X126" s="120">
        <f t="shared" si="53"/>
        <v>0</v>
      </c>
      <c r="Y126" s="120">
        <f t="shared" si="53"/>
        <v>0</v>
      </c>
      <c r="Z126" s="120">
        <f t="shared" si="53"/>
        <v>0</v>
      </c>
      <c r="AA126" s="120">
        <f t="shared" si="53"/>
        <v>0</v>
      </c>
    </row>
    <row r="127" spans="1:27" x14ac:dyDescent="0.25">
      <c r="A127" s="4" t="str">
        <f t="shared" si="50"/>
        <v>Mensah, Dora</v>
      </c>
      <c r="B127" s="4" t="str">
        <f t="shared" si="50"/>
        <v>TechSur</v>
      </c>
      <c r="C127" s="4" t="str">
        <f t="shared" si="50"/>
        <v>Cyber Threat Analyst</v>
      </c>
      <c r="D127" s="4">
        <f t="shared" si="50"/>
        <v>96.18</v>
      </c>
      <c r="E127" s="120">
        <f t="shared" si="53"/>
        <v>1538.88</v>
      </c>
      <c r="F127" s="120">
        <f t="shared" si="53"/>
        <v>14619.36</v>
      </c>
      <c r="G127" s="120">
        <f t="shared" si="53"/>
        <v>16927.68</v>
      </c>
      <c r="H127" s="120">
        <f t="shared" si="53"/>
        <v>15388.800000000001</v>
      </c>
      <c r="I127" s="120">
        <f t="shared" si="53"/>
        <v>11541.6</v>
      </c>
      <c r="J127" s="120">
        <f t="shared" si="53"/>
        <v>16927.68</v>
      </c>
      <c r="K127" s="120">
        <f t="shared" si="53"/>
        <v>0</v>
      </c>
      <c r="L127" s="120">
        <f t="shared" si="53"/>
        <v>0</v>
      </c>
      <c r="M127" s="120">
        <f t="shared" si="53"/>
        <v>0</v>
      </c>
      <c r="N127" s="120">
        <f t="shared" si="53"/>
        <v>0</v>
      </c>
      <c r="O127" s="120">
        <f t="shared" si="53"/>
        <v>0</v>
      </c>
      <c r="P127" s="120">
        <f t="shared" si="53"/>
        <v>0</v>
      </c>
      <c r="Q127" s="120">
        <f t="shared" si="53"/>
        <v>0</v>
      </c>
      <c r="R127" s="120">
        <f t="shared" si="53"/>
        <v>0</v>
      </c>
      <c r="S127" s="120">
        <f t="shared" si="53"/>
        <v>0</v>
      </c>
      <c r="T127" s="120">
        <f t="shared" si="53"/>
        <v>0</v>
      </c>
      <c r="U127" s="120">
        <f t="shared" si="53"/>
        <v>0</v>
      </c>
      <c r="V127" s="120">
        <f t="shared" si="53"/>
        <v>0</v>
      </c>
      <c r="W127" s="120">
        <f t="shared" si="53"/>
        <v>0</v>
      </c>
      <c r="X127" s="120">
        <f t="shared" si="53"/>
        <v>0</v>
      </c>
      <c r="Y127" s="120">
        <f t="shared" si="53"/>
        <v>0</v>
      </c>
      <c r="Z127" s="120">
        <f t="shared" si="53"/>
        <v>0</v>
      </c>
      <c r="AA127" s="120">
        <f t="shared" si="53"/>
        <v>0</v>
      </c>
    </row>
    <row r="128" spans="1:27" x14ac:dyDescent="0.25">
      <c r="A128" s="4" t="str">
        <f t="shared" si="50"/>
        <v>Niazi, Shamroze</v>
      </c>
      <c r="B128" s="4" t="str">
        <f t="shared" si="50"/>
        <v>NMA Consulting</v>
      </c>
      <c r="C128" s="4" t="str">
        <f t="shared" si="50"/>
        <v>Enterprise Architect</v>
      </c>
      <c r="D128" s="4">
        <f t="shared" si="50"/>
        <v>115.47</v>
      </c>
      <c r="E128" s="120">
        <f t="shared" si="53"/>
        <v>1847.52</v>
      </c>
      <c r="F128" s="120">
        <f t="shared" si="53"/>
        <v>19168.02</v>
      </c>
      <c r="G128" s="120">
        <f t="shared" si="53"/>
        <v>19687.634999999998</v>
      </c>
      <c r="H128" s="120">
        <f t="shared" si="53"/>
        <v>14433.75</v>
      </c>
      <c r="I128" s="120">
        <f t="shared" si="53"/>
        <v>13625.46</v>
      </c>
      <c r="J128" s="120">
        <f t="shared" si="53"/>
        <v>19976.310000000001</v>
      </c>
      <c r="K128" s="120">
        <f t="shared" si="53"/>
        <v>0</v>
      </c>
      <c r="L128" s="120">
        <f t="shared" si="53"/>
        <v>0</v>
      </c>
      <c r="M128" s="120">
        <f t="shared" si="53"/>
        <v>0</v>
      </c>
      <c r="N128" s="120">
        <f t="shared" si="53"/>
        <v>0</v>
      </c>
      <c r="O128" s="120">
        <f t="shared" si="53"/>
        <v>0</v>
      </c>
      <c r="P128" s="120">
        <f t="shared" si="53"/>
        <v>0</v>
      </c>
      <c r="Q128" s="120">
        <f t="shared" si="53"/>
        <v>0</v>
      </c>
      <c r="R128" s="120">
        <f t="shared" si="53"/>
        <v>0</v>
      </c>
      <c r="S128" s="120">
        <f t="shared" si="53"/>
        <v>0</v>
      </c>
      <c r="T128" s="120">
        <f t="shared" si="53"/>
        <v>0</v>
      </c>
      <c r="U128" s="120">
        <f t="shared" si="53"/>
        <v>0</v>
      </c>
      <c r="V128" s="120">
        <f t="shared" si="53"/>
        <v>0</v>
      </c>
      <c r="W128" s="120">
        <f t="shared" si="53"/>
        <v>0</v>
      </c>
      <c r="X128" s="120">
        <f t="shared" si="53"/>
        <v>0</v>
      </c>
      <c r="Y128" s="120">
        <f t="shared" si="53"/>
        <v>0</v>
      </c>
      <c r="Z128" s="120">
        <f t="shared" si="53"/>
        <v>0</v>
      </c>
      <c r="AA128" s="120">
        <f t="shared" si="53"/>
        <v>0</v>
      </c>
    </row>
    <row r="129" spans="1:27" x14ac:dyDescent="0.25">
      <c r="A129" s="4" t="str">
        <f t="shared" si="50"/>
        <v>Schomburg, Paul</v>
      </c>
      <c r="B129" s="4" t="str">
        <f t="shared" si="50"/>
        <v>TechSur</v>
      </c>
      <c r="C129" s="4" t="str">
        <f t="shared" si="50"/>
        <v>Agile Coach</v>
      </c>
      <c r="D129" s="4">
        <f t="shared" si="50"/>
        <v>143.11000000000001</v>
      </c>
      <c r="E129" s="120">
        <f t="shared" si="53"/>
        <v>1431.1000000000001</v>
      </c>
      <c r="F129" s="120">
        <f t="shared" si="53"/>
        <v>15885.210000000001</v>
      </c>
      <c r="G129" s="120">
        <f t="shared" si="53"/>
        <v>22611.38</v>
      </c>
      <c r="H129" s="120">
        <f t="shared" si="53"/>
        <v>19176.740000000002</v>
      </c>
      <c r="I129" s="120">
        <f t="shared" si="53"/>
        <v>22897.600000000002</v>
      </c>
      <c r="J129" s="120">
        <f t="shared" si="53"/>
        <v>25187.360000000001</v>
      </c>
      <c r="K129" s="120">
        <f t="shared" si="53"/>
        <v>0</v>
      </c>
      <c r="L129" s="120">
        <f t="shared" si="53"/>
        <v>0</v>
      </c>
      <c r="M129" s="120">
        <f t="shared" si="53"/>
        <v>0</v>
      </c>
      <c r="N129" s="120">
        <f t="shared" si="53"/>
        <v>0</v>
      </c>
      <c r="O129" s="120">
        <f t="shared" si="53"/>
        <v>0</v>
      </c>
      <c r="P129" s="120">
        <f t="shared" si="53"/>
        <v>0</v>
      </c>
      <c r="Q129" s="120">
        <f t="shared" si="53"/>
        <v>0</v>
      </c>
      <c r="R129" s="120">
        <f t="shared" si="53"/>
        <v>0</v>
      </c>
      <c r="S129" s="120">
        <f t="shared" si="53"/>
        <v>0</v>
      </c>
      <c r="T129" s="120">
        <f t="shared" si="53"/>
        <v>0</v>
      </c>
      <c r="U129" s="120">
        <f t="shared" si="53"/>
        <v>0</v>
      </c>
      <c r="V129" s="120">
        <f t="shared" si="53"/>
        <v>0</v>
      </c>
      <c r="W129" s="120">
        <f t="shared" si="53"/>
        <v>0</v>
      </c>
      <c r="X129" s="120">
        <f t="shared" si="53"/>
        <v>0</v>
      </c>
      <c r="Y129" s="120">
        <f t="shared" si="53"/>
        <v>0</v>
      </c>
      <c r="Z129" s="120">
        <f t="shared" si="53"/>
        <v>0</v>
      </c>
      <c r="AA129" s="120">
        <f t="shared" si="53"/>
        <v>0</v>
      </c>
    </row>
    <row r="130" spans="1:27" x14ac:dyDescent="0.25">
      <c r="A130" s="4" t="str">
        <f t="shared" si="50"/>
        <v>Shishodia, Pankaj</v>
      </c>
      <c r="B130" s="4" t="str">
        <f t="shared" si="50"/>
        <v>TechSur</v>
      </c>
      <c r="C130" s="4" t="str">
        <f t="shared" si="50"/>
        <v>Agile Coach</v>
      </c>
      <c r="D130" s="4">
        <f t="shared" si="50"/>
        <v>143.11000000000001</v>
      </c>
      <c r="E130" s="120">
        <f t="shared" si="53"/>
        <v>1144.8800000000001</v>
      </c>
      <c r="F130" s="120">
        <f t="shared" si="53"/>
        <v>25187.360000000001</v>
      </c>
      <c r="G130" s="120">
        <f t="shared" si="53"/>
        <v>25187.360000000001</v>
      </c>
      <c r="H130" s="120">
        <f t="shared" si="53"/>
        <v>22897.600000000002</v>
      </c>
      <c r="I130" s="120">
        <f t="shared" si="53"/>
        <v>24042.480000000003</v>
      </c>
      <c r="J130" s="120">
        <f t="shared" si="53"/>
        <v>25187.360000000001</v>
      </c>
      <c r="K130" s="120">
        <f t="shared" si="53"/>
        <v>0</v>
      </c>
      <c r="L130" s="120">
        <f t="shared" si="53"/>
        <v>0</v>
      </c>
      <c r="M130" s="120">
        <f t="shared" si="53"/>
        <v>0</v>
      </c>
      <c r="N130" s="120">
        <f t="shared" si="53"/>
        <v>0</v>
      </c>
      <c r="O130" s="120">
        <f t="shared" si="53"/>
        <v>0</v>
      </c>
      <c r="P130" s="120">
        <f t="shared" si="53"/>
        <v>0</v>
      </c>
      <c r="Q130" s="120">
        <f t="shared" si="53"/>
        <v>0</v>
      </c>
      <c r="R130" s="120">
        <f t="shared" si="53"/>
        <v>0</v>
      </c>
      <c r="S130" s="120">
        <f t="shared" si="53"/>
        <v>0</v>
      </c>
      <c r="T130" s="120">
        <f t="shared" si="53"/>
        <v>0</v>
      </c>
      <c r="U130" s="120">
        <f t="shared" si="53"/>
        <v>0</v>
      </c>
      <c r="V130" s="120">
        <f t="shared" si="53"/>
        <v>0</v>
      </c>
      <c r="W130" s="120">
        <f t="shared" si="53"/>
        <v>0</v>
      </c>
      <c r="X130" s="120">
        <f t="shared" si="53"/>
        <v>0</v>
      </c>
      <c r="Y130" s="120">
        <f t="shared" si="53"/>
        <v>0</v>
      </c>
      <c r="Z130" s="120">
        <f t="shared" si="53"/>
        <v>0</v>
      </c>
      <c r="AA130" s="120">
        <f t="shared" si="53"/>
        <v>0</v>
      </c>
    </row>
    <row r="131" spans="1:27" x14ac:dyDescent="0.25">
      <c r="A131" s="4" t="str">
        <f t="shared" si="50"/>
        <v>Shubird, Patrick</v>
      </c>
      <c r="B131" s="4" t="str">
        <f t="shared" si="50"/>
        <v>TechSur</v>
      </c>
      <c r="C131" s="4" t="str">
        <f t="shared" si="50"/>
        <v>Systems Engineer</v>
      </c>
      <c r="D131" s="4">
        <f t="shared" si="50"/>
        <v>111.43</v>
      </c>
      <c r="E131" s="120">
        <f t="shared" si="53"/>
        <v>167.14500000000001</v>
      </c>
      <c r="F131" s="120">
        <f t="shared" si="53"/>
        <v>3900.05</v>
      </c>
      <c r="G131" s="120">
        <f t="shared" si="53"/>
        <v>3231.4700000000003</v>
      </c>
      <c r="H131" s="120">
        <f t="shared" si="53"/>
        <v>3677.19</v>
      </c>
      <c r="I131" s="120">
        <f t="shared" si="53"/>
        <v>2869.3225000000002</v>
      </c>
      <c r="J131" s="120">
        <f t="shared" si="53"/>
        <v>4122.91</v>
      </c>
      <c r="K131" s="120">
        <f t="shared" si="53"/>
        <v>0</v>
      </c>
      <c r="L131" s="120">
        <f t="shared" si="53"/>
        <v>0</v>
      </c>
      <c r="M131" s="120">
        <f t="shared" si="53"/>
        <v>0</v>
      </c>
      <c r="N131" s="120">
        <f t="shared" si="53"/>
        <v>0</v>
      </c>
      <c r="O131" s="120">
        <f t="shared" si="53"/>
        <v>0</v>
      </c>
      <c r="P131" s="120">
        <f t="shared" si="53"/>
        <v>0</v>
      </c>
      <c r="Q131" s="120">
        <f t="shared" si="53"/>
        <v>0</v>
      </c>
      <c r="R131" s="120">
        <f t="shared" si="53"/>
        <v>0</v>
      </c>
      <c r="S131" s="120">
        <f t="shared" si="53"/>
        <v>0</v>
      </c>
      <c r="T131" s="120">
        <f t="shared" si="53"/>
        <v>0</v>
      </c>
      <c r="U131" s="120">
        <f t="shared" si="53"/>
        <v>0</v>
      </c>
      <c r="V131" s="120">
        <f t="shared" si="53"/>
        <v>0</v>
      </c>
      <c r="W131" s="120">
        <f t="shared" si="53"/>
        <v>0</v>
      </c>
      <c r="X131" s="120">
        <f t="shared" si="53"/>
        <v>0</v>
      </c>
      <c r="Y131" s="120">
        <f t="shared" si="53"/>
        <v>0</v>
      </c>
      <c r="Z131" s="120">
        <f t="shared" si="53"/>
        <v>0</v>
      </c>
      <c r="AA131" s="120">
        <f t="shared" si="53"/>
        <v>0</v>
      </c>
    </row>
    <row r="132" spans="1:27" x14ac:dyDescent="0.25">
      <c r="A132" s="4" t="str">
        <f t="shared" si="50"/>
        <v>Sundar, Nick</v>
      </c>
      <c r="B132" s="4" t="str">
        <f t="shared" si="50"/>
        <v>TechSur</v>
      </c>
      <c r="C132" s="4" t="str">
        <f t="shared" si="50"/>
        <v>Enterprise Architect</v>
      </c>
      <c r="D132" s="4">
        <f t="shared" si="50"/>
        <v>115.47</v>
      </c>
      <c r="E132" s="120">
        <f t="shared" si="53"/>
        <v>1847.52</v>
      </c>
      <c r="F132" s="120">
        <f t="shared" si="53"/>
        <v>20322.72</v>
      </c>
      <c r="G132" s="120">
        <f t="shared" si="53"/>
        <v>20322.72</v>
      </c>
      <c r="H132" s="120">
        <f t="shared" si="53"/>
        <v>9237.6</v>
      </c>
      <c r="I132" s="120">
        <f t="shared" si="53"/>
        <v>19398.96</v>
      </c>
      <c r="J132" s="120">
        <f t="shared" si="53"/>
        <v>20322.72</v>
      </c>
      <c r="K132" s="120">
        <f t="shared" si="53"/>
        <v>0</v>
      </c>
      <c r="L132" s="120">
        <f t="shared" si="53"/>
        <v>0</v>
      </c>
      <c r="M132" s="120">
        <f t="shared" si="53"/>
        <v>0</v>
      </c>
      <c r="N132" s="120">
        <f t="shared" si="53"/>
        <v>0</v>
      </c>
      <c r="O132" s="120">
        <f t="shared" si="53"/>
        <v>0</v>
      </c>
      <c r="P132" s="120">
        <f t="shared" si="53"/>
        <v>0</v>
      </c>
      <c r="Q132" s="120">
        <f t="shared" si="53"/>
        <v>0</v>
      </c>
      <c r="R132" s="120">
        <f t="shared" si="53"/>
        <v>0</v>
      </c>
      <c r="S132" s="120">
        <f t="shared" si="53"/>
        <v>0</v>
      </c>
      <c r="T132" s="120">
        <f t="shared" si="53"/>
        <v>0</v>
      </c>
      <c r="U132" s="120">
        <f t="shared" si="53"/>
        <v>0</v>
      </c>
      <c r="V132" s="120">
        <f t="shared" si="53"/>
        <v>0</v>
      </c>
      <c r="W132" s="120">
        <f t="shared" si="53"/>
        <v>0</v>
      </c>
      <c r="X132" s="120">
        <f t="shared" si="53"/>
        <v>0</v>
      </c>
      <c r="Y132" s="120">
        <f t="shared" si="53"/>
        <v>0</v>
      </c>
      <c r="Z132" s="120">
        <f t="shared" si="53"/>
        <v>0</v>
      </c>
      <c r="AA132" s="120">
        <f t="shared" si="53"/>
        <v>0</v>
      </c>
    </row>
    <row r="133" spans="1:27" x14ac:dyDescent="0.25">
      <c r="A133" s="4" t="str">
        <f t="shared" si="50"/>
        <v>Dasari, Ram</v>
      </c>
      <c r="B133" s="4" t="str">
        <f t="shared" si="50"/>
        <v>TechSur</v>
      </c>
      <c r="C133" s="4" t="str">
        <f t="shared" si="50"/>
        <v>Agile Coach</v>
      </c>
      <c r="D133" s="4">
        <f t="shared" si="50"/>
        <v>143.11000000000001</v>
      </c>
      <c r="E133" s="120">
        <f t="shared" ref="E133:AA135" si="54">E61*$D61</f>
        <v>0</v>
      </c>
      <c r="F133" s="120">
        <f t="shared" si="54"/>
        <v>0</v>
      </c>
      <c r="G133" s="120">
        <f t="shared" si="54"/>
        <v>0</v>
      </c>
      <c r="H133" s="120">
        <f t="shared" si="54"/>
        <v>0</v>
      </c>
      <c r="I133" s="120">
        <f t="shared" si="54"/>
        <v>2289.7600000000002</v>
      </c>
      <c r="J133" s="120">
        <f t="shared" si="54"/>
        <v>25187.360000000001</v>
      </c>
      <c r="K133" s="120">
        <f t="shared" si="54"/>
        <v>0</v>
      </c>
      <c r="L133" s="120">
        <f t="shared" si="54"/>
        <v>0</v>
      </c>
      <c r="M133" s="120">
        <f t="shared" si="54"/>
        <v>0</v>
      </c>
      <c r="N133" s="120">
        <f t="shared" si="54"/>
        <v>0</v>
      </c>
      <c r="O133" s="120">
        <f t="shared" si="54"/>
        <v>0</v>
      </c>
      <c r="P133" s="120">
        <f t="shared" si="54"/>
        <v>0</v>
      </c>
      <c r="Q133" s="120">
        <f t="shared" si="54"/>
        <v>0</v>
      </c>
      <c r="R133" s="120">
        <f t="shared" si="54"/>
        <v>0</v>
      </c>
      <c r="S133" s="120">
        <f t="shared" si="54"/>
        <v>0</v>
      </c>
      <c r="T133" s="120">
        <f t="shared" si="54"/>
        <v>0</v>
      </c>
      <c r="U133" s="120">
        <f t="shared" si="54"/>
        <v>0</v>
      </c>
      <c r="V133" s="120">
        <f t="shared" si="54"/>
        <v>0</v>
      </c>
      <c r="W133" s="120">
        <f t="shared" si="54"/>
        <v>0</v>
      </c>
      <c r="X133" s="120">
        <f t="shared" si="54"/>
        <v>0</v>
      </c>
      <c r="Y133" s="120">
        <f t="shared" si="54"/>
        <v>0</v>
      </c>
      <c r="Z133" s="120">
        <f t="shared" si="54"/>
        <v>0</v>
      </c>
      <c r="AA133" s="120">
        <f t="shared" si="54"/>
        <v>0</v>
      </c>
    </row>
    <row r="134" spans="1:27" x14ac:dyDescent="0.25">
      <c r="A134" s="4" t="str">
        <f t="shared" si="50"/>
        <v>Bishop, Austin</v>
      </c>
      <c r="B134" s="4" t="str">
        <f t="shared" si="50"/>
        <v>TechSur</v>
      </c>
      <c r="C134" s="4" t="str">
        <f t="shared" si="50"/>
        <v>Agile Coach</v>
      </c>
      <c r="D134" s="4">
        <f t="shared" si="50"/>
        <v>143.11000000000001</v>
      </c>
      <c r="E134" s="120">
        <f t="shared" si="54"/>
        <v>0</v>
      </c>
      <c r="F134" s="120">
        <f t="shared" si="54"/>
        <v>0</v>
      </c>
      <c r="G134" s="120">
        <f t="shared" si="54"/>
        <v>0</v>
      </c>
      <c r="H134" s="120">
        <f t="shared" si="54"/>
        <v>0</v>
      </c>
      <c r="I134" s="120">
        <f t="shared" si="54"/>
        <v>0</v>
      </c>
      <c r="J134" s="120">
        <f t="shared" si="54"/>
        <v>0</v>
      </c>
      <c r="K134" s="120">
        <f t="shared" si="54"/>
        <v>0</v>
      </c>
      <c r="L134" s="120">
        <f t="shared" si="54"/>
        <v>0</v>
      </c>
      <c r="M134" s="120">
        <f t="shared" si="54"/>
        <v>0</v>
      </c>
      <c r="N134" s="120">
        <f t="shared" si="54"/>
        <v>0</v>
      </c>
      <c r="O134" s="120">
        <f t="shared" si="54"/>
        <v>0</v>
      </c>
      <c r="P134" s="120">
        <f t="shared" si="54"/>
        <v>0</v>
      </c>
      <c r="Q134" s="120">
        <f t="shared" si="54"/>
        <v>0</v>
      </c>
      <c r="R134" s="120">
        <f t="shared" si="54"/>
        <v>0</v>
      </c>
      <c r="S134" s="120">
        <f t="shared" si="54"/>
        <v>0</v>
      </c>
      <c r="T134" s="120">
        <f t="shared" si="54"/>
        <v>0</v>
      </c>
      <c r="U134" s="120">
        <f t="shared" si="54"/>
        <v>0</v>
      </c>
      <c r="V134" s="120">
        <f t="shared" si="54"/>
        <v>0</v>
      </c>
      <c r="W134" s="120">
        <f t="shared" si="54"/>
        <v>0</v>
      </c>
      <c r="X134" s="120">
        <f t="shared" si="54"/>
        <v>0</v>
      </c>
      <c r="Y134" s="120">
        <f t="shared" si="54"/>
        <v>0</v>
      </c>
      <c r="Z134" s="120">
        <f t="shared" si="54"/>
        <v>0</v>
      </c>
      <c r="AA134" s="120">
        <f t="shared" si="54"/>
        <v>0</v>
      </c>
    </row>
    <row r="135" spans="1:27" x14ac:dyDescent="0.25">
      <c r="A135" s="4">
        <f t="shared" si="50"/>
        <v>0</v>
      </c>
      <c r="B135" s="4">
        <f t="shared" si="50"/>
        <v>0</v>
      </c>
      <c r="C135" s="4">
        <f t="shared" si="50"/>
        <v>0</v>
      </c>
      <c r="D135" s="4">
        <f t="shared" si="50"/>
        <v>0</v>
      </c>
      <c r="E135" s="120">
        <f t="shared" si="54"/>
        <v>0</v>
      </c>
      <c r="F135" s="120">
        <f t="shared" si="54"/>
        <v>0</v>
      </c>
      <c r="G135" s="120">
        <f t="shared" si="54"/>
        <v>0</v>
      </c>
      <c r="H135" s="120">
        <f t="shared" si="54"/>
        <v>0</v>
      </c>
      <c r="I135" s="120">
        <f t="shared" si="54"/>
        <v>0</v>
      </c>
      <c r="J135" s="120">
        <f t="shared" si="54"/>
        <v>0</v>
      </c>
      <c r="K135" s="120">
        <f t="shared" si="54"/>
        <v>0</v>
      </c>
      <c r="L135" s="120">
        <f t="shared" si="54"/>
        <v>0</v>
      </c>
      <c r="M135" s="120">
        <f t="shared" si="54"/>
        <v>0</v>
      </c>
      <c r="N135" s="120">
        <f t="shared" si="54"/>
        <v>0</v>
      </c>
      <c r="O135" s="120">
        <f t="shared" si="54"/>
        <v>0</v>
      </c>
      <c r="P135" s="120">
        <f t="shared" si="54"/>
        <v>0</v>
      </c>
      <c r="Q135" s="120">
        <f t="shared" si="54"/>
        <v>0</v>
      </c>
      <c r="R135" s="120">
        <f t="shared" si="54"/>
        <v>0</v>
      </c>
      <c r="S135" s="120">
        <f t="shared" si="54"/>
        <v>0</v>
      </c>
      <c r="T135" s="120">
        <f t="shared" si="54"/>
        <v>0</v>
      </c>
      <c r="U135" s="120">
        <f t="shared" si="54"/>
        <v>0</v>
      </c>
      <c r="V135" s="120">
        <f t="shared" si="54"/>
        <v>0</v>
      </c>
      <c r="W135" s="120">
        <f t="shared" si="54"/>
        <v>0</v>
      </c>
      <c r="X135" s="120">
        <f t="shared" si="54"/>
        <v>0</v>
      </c>
      <c r="Y135" s="120">
        <f t="shared" si="54"/>
        <v>0</v>
      </c>
      <c r="Z135" s="120">
        <f t="shared" si="54"/>
        <v>0</v>
      </c>
      <c r="AA135" s="120">
        <f t="shared" si="54"/>
        <v>0</v>
      </c>
    </row>
    <row r="136" spans="1:27" x14ac:dyDescent="0.25">
      <c r="A136" s="4">
        <f t="shared" ref="A136:D148" si="55">A28</f>
        <v>0</v>
      </c>
      <c r="B136" s="4">
        <f t="shared" si="55"/>
        <v>0</v>
      </c>
      <c r="C136" s="4">
        <f t="shared" si="55"/>
        <v>0</v>
      </c>
      <c r="D136" s="4">
        <f t="shared" si="55"/>
        <v>0</v>
      </c>
      <c r="E136" s="120">
        <f t="shared" ref="E136:AA140" si="56">E64*$D64</f>
        <v>0</v>
      </c>
      <c r="F136" s="120">
        <f t="shared" si="56"/>
        <v>0</v>
      </c>
      <c r="G136" s="120">
        <f t="shared" si="56"/>
        <v>0</v>
      </c>
      <c r="H136" s="120">
        <f t="shared" si="56"/>
        <v>0</v>
      </c>
      <c r="I136" s="120">
        <f t="shared" si="56"/>
        <v>0</v>
      </c>
      <c r="J136" s="120">
        <f t="shared" si="56"/>
        <v>0</v>
      </c>
      <c r="K136" s="120">
        <f t="shared" si="56"/>
        <v>0</v>
      </c>
      <c r="L136" s="120">
        <f t="shared" si="56"/>
        <v>0</v>
      </c>
      <c r="M136" s="120">
        <f t="shared" si="56"/>
        <v>0</v>
      </c>
      <c r="N136" s="120">
        <f t="shared" si="56"/>
        <v>0</v>
      </c>
      <c r="O136" s="120">
        <f t="shared" si="56"/>
        <v>0</v>
      </c>
      <c r="P136" s="120">
        <f t="shared" si="56"/>
        <v>0</v>
      </c>
      <c r="Q136" s="120">
        <f t="shared" si="56"/>
        <v>0</v>
      </c>
      <c r="R136" s="120">
        <f t="shared" si="56"/>
        <v>0</v>
      </c>
      <c r="S136" s="120">
        <f t="shared" si="56"/>
        <v>0</v>
      </c>
      <c r="T136" s="120">
        <f t="shared" si="56"/>
        <v>0</v>
      </c>
      <c r="U136" s="120">
        <f t="shared" si="56"/>
        <v>0</v>
      </c>
      <c r="V136" s="120">
        <f t="shared" si="56"/>
        <v>0</v>
      </c>
      <c r="W136" s="120">
        <f t="shared" si="56"/>
        <v>0</v>
      </c>
      <c r="X136" s="120">
        <f t="shared" si="56"/>
        <v>0</v>
      </c>
      <c r="Y136" s="120">
        <f t="shared" si="56"/>
        <v>0</v>
      </c>
      <c r="Z136" s="120">
        <f t="shared" si="56"/>
        <v>0</v>
      </c>
      <c r="AA136" s="120">
        <f t="shared" si="56"/>
        <v>0</v>
      </c>
    </row>
    <row r="137" spans="1:27" x14ac:dyDescent="0.25">
      <c r="A137" s="4">
        <f t="shared" si="55"/>
        <v>0</v>
      </c>
      <c r="B137" s="4">
        <f t="shared" si="55"/>
        <v>0</v>
      </c>
      <c r="C137" s="4">
        <f t="shared" si="55"/>
        <v>0</v>
      </c>
      <c r="D137" s="4">
        <f t="shared" si="55"/>
        <v>0</v>
      </c>
      <c r="E137" s="120">
        <f t="shared" si="56"/>
        <v>0</v>
      </c>
      <c r="F137" s="120">
        <f t="shared" si="56"/>
        <v>0</v>
      </c>
      <c r="G137" s="120">
        <f t="shared" si="56"/>
        <v>0</v>
      </c>
      <c r="H137" s="120">
        <f t="shared" si="56"/>
        <v>0</v>
      </c>
      <c r="I137" s="120">
        <f t="shared" si="56"/>
        <v>0</v>
      </c>
      <c r="J137" s="120">
        <f t="shared" si="56"/>
        <v>0</v>
      </c>
      <c r="K137" s="120">
        <f t="shared" si="56"/>
        <v>0</v>
      </c>
      <c r="L137" s="120">
        <f t="shared" si="56"/>
        <v>0</v>
      </c>
      <c r="M137" s="120">
        <f t="shared" si="56"/>
        <v>0</v>
      </c>
      <c r="N137" s="120">
        <f t="shared" si="56"/>
        <v>0</v>
      </c>
      <c r="O137" s="120">
        <f t="shared" si="56"/>
        <v>0</v>
      </c>
      <c r="P137" s="120">
        <f t="shared" si="56"/>
        <v>0</v>
      </c>
      <c r="Q137" s="120">
        <f t="shared" si="56"/>
        <v>0</v>
      </c>
      <c r="R137" s="120">
        <f t="shared" si="56"/>
        <v>0</v>
      </c>
      <c r="S137" s="120">
        <f t="shared" si="56"/>
        <v>0</v>
      </c>
      <c r="T137" s="120">
        <f t="shared" si="56"/>
        <v>0</v>
      </c>
      <c r="U137" s="120">
        <f t="shared" si="56"/>
        <v>0</v>
      </c>
      <c r="V137" s="120">
        <f t="shared" si="56"/>
        <v>0</v>
      </c>
      <c r="W137" s="120">
        <f t="shared" si="56"/>
        <v>0</v>
      </c>
      <c r="X137" s="120">
        <f t="shared" si="56"/>
        <v>0</v>
      </c>
      <c r="Y137" s="120">
        <f t="shared" si="56"/>
        <v>0</v>
      </c>
      <c r="Z137" s="120">
        <f t="shared" si="56"/>
        <v>0</v>
      </c>
      <c r="AA137" s="120">
        <f t="shared" si="56"/>
        <v>0</v>
      </c>
    </row>
    <row r="138" spans="1:27" x14ac:dyDescent="0.25">
      <c r="A138" s="4">
        <f t="shared" si="55"/>
        <v>0</v>
      </c>
      <c r="B138" s="4">
        <f t="shared" si="55"/>
        <v>0</v>
      </c>
      <c r="C138" s="4">
        <f t="shared" si="55"/>
        <v>0</v>
      </c>
      <c r="D138" s="4">
        <f t="shared" si="55"/>
        <v>0</v>
      </c>
      <c r="E138" s="120">
        <f t="shared" si="56"/>
        <v>0</v>
      </c>
      <c r="F138" s="120">
        <f t="shared" si="56"/>
        <v>0</v>
      </c>
      <c r="G138" s="120">
        <f t="shared" si="56"/>
        <v>0</v>
      </c>
      <c r="H138" s="120">
        <f t="shared" si="56"/>
        <v>0</v>
      </c>
      <c r="I138" s="120">
        <f t="shared" si="56"/>
        <v>0</v>
      </c>
      <c r="J138" s="120">
        <f t="shared" si="56"/>
        <v>0</v>
      </c>
      <c r="K138" s="120">
        <f t="shared" si="56"/>
        <v>0</v>
      </c>
      <c r="L138" s="120">
        <f t="shared" si="56"/>
        <v>0</v>
      </c>
      <c r="M138" s="120">
        <f t="shared" si="56"/>
        <v>0</v>
      </c>
      <c r="N138" s="120">
        <f t="shared" si="56"/>
        <v>0</v>
      </c>
      <c r="O138" s="120">
        <f t="shared" si="56"/>
        <v>0</v>
      </c>
      <c r="P138" s="120">
        <f t="shared" si="56"/>
        <v>0</v>
      </c>
      <c r="Q138" s="120">
        <f t="shared" si="56"/>
        <v>0</v>
      </c>
      <c r="R138" s="120">
        <f t="shared" si="56"/>
        <v>0</v>
      </c>
      <c r="S138" s="120">
        <f t="shared" si="56"/>
        <v>0</v>
      </c>
      <c r="T138" s="120">
        <f t="shared" si="56"/>
        <v>0</v>
      </c>
      <c r="U138" s="120">
        <f t="shared" si="56"/>
        <v>0</v>
      </c>
      <c r="V138" s="120">
        <f t="shared" si="56"/>
        <v>0</v>
      </c>
      <c r="W138" s="120">
        <f t="shared" si="56"/>
        <v>0</v>
      </c>
      <c r="X138" s="120">
        <f t="shared" si="56"/>
        <v>0</v>
      </c>
      <c r="Y138" s="120">
        <f t="shared" si="56"/>
        <v>0</v>
      </c>
      <c r="Z138" s="120">
        <f t="shared" si="56"/>
        <v>0</v>
      </c>
      <c r="AA138" s="120">
        <f t="shared" si="56"/>
        <v>0</v>
      </c>
    </row>
    <row r="139" spans="1:27" x14ac:dyDescent="0.25">
      <c r="A139" s="4">
        <f t="shared" si="55"/>
        <v>0</v>
      </c>
      <c r="B139" s="4">
        <f t="shared" si="55"/>
        <v>0</v>
      </c>
      <c r="C139" s="4">
        <f t="shared" si="55"/>
        <v>0</v>
      </c>
      <c r="D139" s="4">
        <f t="shared" si="55"/>
        <v>0</v>
      </c>
      <c r="E139" s="120">
        <f t="shared" si="56"/>
        <v>0</v>
      </c>
      <c r="F139" s="120">
        <f t="shared" si="56"/>
        <v>0</v>
      </c>
      <c r="G139" s="120">
        <f t="shared" si="56"/>
        <v>0</v>
      </c>
      <c r="H139" s="120">
        <f t="shared" si="56"/>
        <v>0</v>
      </c>
      <c r="I139" s="120">
        <f t="shared" si="56"/>
        <v>0</v>
      </c>
      <c r="J139" s="120">
        <f t="shared" si="56"/>
        <v>0</v>
      </c>
      <c r="K139" s="120">
        <f t="shared" si="56"/>
        <v>0</v>
      </c>
      <c r="L139" s="120">
        <f t="shared" si="56"/>
        <v>0</v>
      </c>
      <c r="M139" s="120">
        <f t="shared" si="56"/>
        <v>0</v>
      </c>
      <c r="N139" s="120">
        <f t="shared" si="56"/>
        <v>0</v>
      </c>
      <c r="O139" s="120">
        <f t="shared" si="56"/>
        <v>0</v>
      </c>
      <c r="P139" s="120">
        <f t="shared" si="56"/>
        <v>0</v>
      </c>
      <c r="Q139" s="120">
        <f t="shared" si="56"/>
        <v>0</v>
      </c>
      <c r="R139" s="120">
        <f t="shared" si="56"/>
        <v>0</v>
      </c>
      <c r="S139" s="120">
        <f t="shared" si="56"/>
        <v>0</v>
      </c>
      <c r="T139" s="120">
        <f t="shared" si="56"/>
        <v>0</v>
      </c>
      <c r="U139" s="120">
        <f t="shared" si="56"/>
        <v>0</v>
      </c>
      <c r="V139" s="120">
        <f t="shared" si="56"/>
        <v>0</v>
      </c>
      <c r="W139" s="120">
        <f t="shared" si="56"/>
        <v>0</v>
      </c>
      <c r="X139" s="120">
        <f t="shared" si="56"/>
        <v>0</v>
      </c>
      <c r="Y139" s="120">
        <f t="shared" si="56"/>
        <v>0</v>
      </c>
      <c r="Z139" s="120">
        <f t="shared" si="56"/>
        <v>0</v>
      </c>
      <c r="AA139" s="120">
        <f t="shared" si="56"/>
        <v>0</v>
      </c>
    </row>
    <row r="140" spans="1:27" x14ac:dyDescent="0.25">
      <c r="A140" s="4">
        <f t="shared" si="55"/>
        <v>0</v>
      </c>
      <c r="B140" s="4">
        <f t="shared" si="55"/>
        <v>0</v>
      </c>
      <c r="C140" s="4">
        <f t="shared" si="55"/>
        <v>0</v>
      </c>
      <c r="D140" s="4">
        <f t="shared" si="55"/>
        <v>0</v>
      </c>
      <c r="E140" s="120">
        <f t="shared" si="56"/>
        <v>0</v>
      </c>
      <c r="F140" s="120">
        <f t="shared" si="56"/>
        <v>0</v>
      </c>
      <c r="G140" s="120">
        <f t="shared" si="56"/>
        <v>0</v>
      </c>
      <c r="H140" s="120">
        <f t="shared" si="56"/>
        <v>0</v>
      </c>
      <c r="I140" s="120">
        <f t="shared" si="56"/>
        <v>0</v>
      </c>
      <c r="J140" s="120">
        <f t="shared" si="56"/>
        <v>0</v>
      </c>
      <c r="K140" s="120">
        <f t="shared" si="56"/>
        <v>0</v>
      </c>
      <c r="L140" s="120">
        <f t="shared" si="56"/>
        <v>0</v>
      </c>
      <c r="M140" s="120">
        <f t="shared" si="56"/>
        <v>0</v>
      </c>
      <c r="N140" s="120">
        <f t="shared" si="56"/>
        <v>0</v>
      </c>
      <c r="O140" s="120">
        <f t="shared" si="56"/>
        <v>0</v>
      </c>
      <c r="P140" s="120">
        <f t="shared" si="56"/>
        <v>0</v>
      </c>
      <c r="Q140" s="120">
        <f t="shared" si="56"/>
        <v>0</v>
      </c>
      <c r="R140" s="120">
        <f t="shared" si="56"/>
        <v>0</v>
      </c>
      <c r="S140" s="120">
        <f t="shared" si="56"/>
        <v>0</v>
      </c>
      <c r="T140" s="120">
        <f t="shared" si="56"/>
        <v>0</v>
      </c>
      <c r="U140" s="120">
        <f t="shared" si="56"/>
        <v>0</v>
      </c>
      <c r="V140" s="120">
        <f t="shared" si="56"/>
        <v>0</v>
      </c>
      <c r="W140" s="120">
        <f t="shared" si="56"/>
        <v>0</v>
      </c>
      <c r="X140" s="120">
        <f t="shared" si="56"/>
        <v>0</v>
      </c>
      <c r="Y140" s="120">
        <f t="shared" si="56"/>
        <v>0</v>
      </c>
      <c r="Z140" s="120">
        <f t="shared" si="56"/>
        <v>0</v>
      </c>
      <c r="AA140" s="120">
        <f t="shared" si="56"/>
        <v>0</v>
      </c>
    </row>
    <row r="141" spans="1:27" x14ac:dyDescent="0.25">
      <c r="A141" s="4">
        <f t="shared" si="55"/>
        <v>0</v>
      </c>
      <c r="B141" s="4">
        <f t="shared" si="55"/>
        <v>0</v>
      </c>
      <c r="C141" s="4">
        <f t="shared" si="55"/>
        <v>0</v>
      </c>
      <c r="D141" s="4">
        <f t="shared" si="55"/>
        <v>0</v>
      </c>
      <c r="E141" s="120">
        <f t="shared" ref="E141:AA141" si="57">E69*$D69</f>
        <v>0</v>
      </c>
      <c r="F141" s="120">
        <f t="shared" si="57"/>
        <v>0</v>
      </c>
      <c r="G141" s="120">
        <f t="shared" si="57"/>
        <v>0</v>
      </c>
      <c r="H141" s="120">
        <f t="shared" si="57"/>
        <v>0</v>
      </c>
      <c r="I141" s="120">
        <f t="shared" si="57"/>
        <v>0</v>
      </c>
      <c r="J141" s="120">
        <f t="shared" si="57"/>
        <v>0</v>
      </c>
      <c r="K141" s="120">
        <f t="shared" si="57"/>
        <v>0</v>
      </c>
      <c r="L141" s="120">
        <f t="shared" si="57"/>
        <v>0</v>
      </c>
      <c r="M141" s="120">
        <f t="shared" si="57"/>
        <v>0</v>
      </c>
      <c r="N141" s="120">
        <f t="shared" si="57"/>
        <v>0</v>
      </c>
      <c r="O141" s="120">
        <f t="shared" si="57"/>
        <v>0</v>
      </c>
      <c r="P141" s="120">
        <f t="shared" si="57"/>
        <v>0</v>
      </c>
      <c r="Q141" s="120">
        <f t="shared" si="57"/>
        <v>0</v>
      </c>
      <c r="R141" s="120">
        <f t="shared" si="57"/>
        <v>0</v>
      </c>
      <c r="S141" s="120">
        <f t="shared" si="57"/>
        <v>0</v>
      </c>
      <c r="T141" s="120">
        <f t="shared" si="57"/>
        <v>0</v>
      </c>
      <c r="U141" s="120">
        <f t="shared" si="57"/>
        <v>0</v>
      </c>
      <c r="V141" s="120">
        <f t="shared" si="57"/>
        <v>0</v>
      </c>
      <c r="W141" s="120">
        <f t="shared" si="57"/>
        <v>0</v>
      </c>
      <c r="X141" s="120">
        <f t="shared" si="57"/>
        <v>0</v>
      </c>
      <c r="Y141" s="120">
        <f t="shared" si="57"/>
        <v>0</v>
      </c>
      <c r="Z141" s="120">
        <f t="shared" si="57"/>
        <v>0</v>
      </c>
      <c r="AA141" s="120">
        <f t="shared" si="57"/>
        <v>0</v>
      </c>
    </row>
    <row r="142" spans="1:27" x14ac:dyDescent="0.25">
      <c r="A142" s="4">
        <f t="shared" si="55"/>
        <v>0</v>
      </c>
      <c r="B142" s="4">
        <f t="shared" si="55"/>
        <v>0</v>
      </c>
      <c r="C142" s="4">
        <f t="shared" si="55"/>
        <v>0</v>
      </c>
      <c r="D142" s="4">
        <f t="shared" si="55"/>
        <v>0</v>
      </c>
      <c r="E142" s="120">
        <f t="shared" ref="E142:AA146" si="58">E70*$D70</f>
        <v>0</v>
      </c>
      <c r="F142" s="120">
        <f t="shared" si="58"/>
        <v>0</v>
      </c>
      <c r="G142" s="120">
        <f t="shared" si="58"/>
        <v>0</v>
      </c>
      <c r="H142" s="120">
        <f t="shared" si="58"/>
        <v>0</v>
      </c>
      <c r="I142" s="120">
        <f t="shared" si="58"/>
        <v>0</v>
      </c>
      <c r="J142" s="120">
        <f t="shared" si="58"/>
        <v>0</v>
      </c>
      <c r="K142" s="120">
        <f t="shared" si="58"/>
        <v>0</v>
      </c>
      <c r="L142" s="120">
        <f t="shared" si="58"/>
        <v>0</v>
      </c>
      <c r="M142" s="120">
        <f t="shared" si="58"/>
        <v>0</v>
      </c>
      <c r="N142" s="120">
        <f t="shared" si="58"/>
        <v>0</v>
      </c>
      <c r="O142" s="120">
        <f t="shared" si="58"/>
        <v>0</v>
      </c>
      <c r="P142" s="120">
        <f t="shared" si="58"/>
        <v>0</v>
      </c>
      <c r="Q142" s="120">
        <f t="shared" si="58"/>
        <v>0</v>
      </c>
      <c r="R142" s="120">
        <f t="shared" si="58"/>
        <v>0</v>
      </c>
      <c r="S142" s="120">
        <f t="shared" si="58"/>
        <v>0</v>
      </c>
      <c r="T142" s="120">
        <f t="shared" si="58"/>
        <v>0</v>
      </c>
      <c r="U142" s="120">
        <f t="shared" si="58"/>
        <v>0</v>
      </c>
      <c r="V142" s="120">
        <f t="shared" si="58"/>
        <v>0</v>
      </c>
      <c r="W142" s="120">
        <f t="shared" si="58"/>
        <v>0</v>
      </c>
      <c r="X142" s="120">
        <f t="shared" si="58"/>
        <v>0</v>
      </c>
      <c r="Y142" s="120">
        <f t="shared" si="58"/>
        <v>0</v>
      </c>
      <c r="Z142" s="120">
        <f t="shared" si="58"/>
        <v>0</v>
      </c>
      <c r="AA142" s="120">
        <f t="shared" si="58"/>
        <v>0</v>
      </c>
    </row>
    <row r="143" spans="1:27" x14ac:dyDescent="0.25">
      <c r="A143" s="4">
        <f t="shared" si="55"/>
        <v>0</v>
      </c>
      <c r="B143" s="4">
        <f t="shared" si="55"/>
        <v>0</v>
      </c>
      <c r="C143" s="4">
        <f t="shared" si="55"/>
        <v>0</v>
      </c>
      <c r="D143" s="4">
        <f t="shared" si="55"/>
        <v>0</v>
      </c>
      <c r="E143" s="120">
        <f t="shared" si="58"/>
        <v>0</v>
      </c>
      <c r="F143" s="120">
        <f t="shared" si="58"/>
        <v>0</v>
      </c>
      <c r="G143" s="120">
        <f t="shared" si="58"/>
        <v>0</v>
      </c>
      <c r="H143" s="120">
        <f t="shared" si="58"/>
        <v>0</v>
      </c>
      <c r="I143" s="120">
        <f t="shared" si="58"/>
        <v>0</v>
      </c>
      <c r="J143" s="120">
        <f t="shared" si="58"/>
        <v>0</v>
      </c>
      <c r="K143" s="120">
        <f t="shared" si="58"/>
        <v>0</v>
      </c>
      <c r="L143" s="120">
        <f t="shared" si="58"/>
        <v>0</v>
      </c>
      <c r="M143" s="120">
        <f t="shared" si="58"/>
        <v>0</v>
      </c>
      <c r="N143" s="120">
        <f t="shared" si="58"/>
        <v>0</v>
      </c>
      <c r="O143" s="120">
        <f t="shared" si="58"/>
        <v>0</v>
      </c>
      <c r="P143" s="120">
        <f t="shared" si="58"/>
        <v>0</v>
      </c>
      <c r="Q143" s="120">
        <f t="shared" si="58"/>
        <v>0</v>
      </c>
      <c r="R143" s="120">
        <f t="shared" si="58"/>
        <v>0</v>
      </c>
      <c r="S143" s="120">
        <f t="shared" si="58"/>
        <v>0</v>
      </c>
      <c r="T143" s="120">
        <f t="shared" si="58"/>
        <v>0</v>
      </c>
      <c r="U143" s="120">
        <f t="shared" si="58"/>
        <v>0</v>
      </c>
      <c r="V143" s="120">
        <f t="shared" si="58"/>
        <v>0</v>
      </c>
      <c r="W143" s="120">
        <f t="shared" si="58"/>
        <v>0</v>
      </c>
      <c r="X143" s="120">
        <f t="shared" si="58"/>
        <v>0</v>
      </c>
      <c r="Y143" s="120">
        <f t="shared" si="58"/>
        <v>0</v>
      </c>
      <c r="Z143" s="120">
        <f t="shared" si="58"/>
        <v>0</v>
      </c>
      <c r="AA143" s="120">
        <f t="shared" si="58"/>
        <v>0</v>
      </c>
    </row>
    <row r="144" spans="1:27" x14ac:dyDescent="0.25">
      <c r="A144" s="4">
        <f t="shared" si="55"/>
        <v>0</v>
      </c>
      <c r="B144" s="4">
        <f t="shared" si="55"/>
        <v>0</v>
      </c>
      <c r="C144" s="4">
        <f t="shared" si="55"/>
        <v>0</v>
      </c>
      <c r="D144" s="4">
        <f t="shared" si="55"/>
        <v>0</v>
      </c>
      <c r="E144" s="120">
        <f t="shared" si="58"/>
        <v>0</v>
      </c>
      <c r="F144" s="120">
        <f t="shared" si="58"/>
        <v>0</v>
      </c>
      <c r="G144" s="120">
        <f t="shared" si="58"/>
        <v>0</v>
      </c>
      <c r="H144" s="120">
        <f t="shared" si="58"/>
        <v>0</v>
      </c>
      <c r="I144" s="120">
        <f t="shared" si="58"/>
        <v>0</v>
      </c>
      <c r="J144" s="120">
        <f t="shared" si="58"/>
        <v>0</v>
      </c>
      <c r="K144" s="120">
        <f t="shared" si="58"/>
        <v>0</v>
      </c>
      <c r="L144" s="120">
        <f t="shared" si="58"/>
        <v>0</v>
      </c>
      <c r="M144" s="120">
        <f t="shared" si="58"/>
        <v>0</v>
      </c>
      <c r="N144" s="120">
        <f t="shared" si="58"/>
        <v>0</v>
      </c>
      <c r="O144" s="120">
        <f t="shared" si="58"/>
        <v>0</v>
      </c>
      <c r="P144" s="120">
        <f t="shared" si="58"/>
        <v>0</v>
      </c>
      <c r="Q144" s="120">
        <f t="shared" si="58"/>
        <v>0</v>
      </c>
      <c r="R144" s="120">
        <f t="shared" si="58"/>
        <v>0</v>
      </c>
      <c r="S144" s="120">
        <f t="shared" si="58"/>
        <v>0</v>
      </c>
      <c r="T144" s="120">
        <f t="shared" si="58"/>
        <v>0</v>
      </c>
      <c r="U144" s="120">
        <f t="shared" si="58"/>
        <v>0</v>
      </c>
      <c r="V144" s="120">
        <f t="shared" si="58"/>
        <v>0</v>
      </c>
      <c r="W144" s="120">
        <f t="shared" si="58"/>
        <v>0</v>
      </c>
      <c r="X144" s="120">
        <f t="shared" si="58"/>
        <v>0</v>
      </c>
      <c r="Y144" s="120">
        <f t="shared" si="58"/>
        <v>0</v>
      </c>
      <c r="Z144" s="120">
        <f t="shared" si="58"/>
        <v>0</v>
      </c>
      <c r="AA144" s="120">
        <f t="shared" si="58"/>
        <v>0</v>
      </c>
    </row>
    <row r="145" spans="1:29" x14ac:dyDescent="0.25">
      <c r="A145" s="4">
        <f t="shared" si="55"/>
        <v>0</v>
      </c>
      <c r="B145" s="4">
        <f t="shared" si="55"/>
        <v>0</v>
      </c>
      <c r="C145" s="4">
        <f t="shared" si="55"/>
        <v>0</v>
      </c>
      <c r="D145" s="4">
        <f t="shared" si="55"/>
        <v>0</v>
      </c>
      <c r="E145" s="120">
        <f t="shared" si="58"/>
        <v>0</v>
      </c>
      <c r="F145" s="120">
        <f t="shared" si="58"/>
        <v>0</v>
      </c>
      <c r="G145" s="120">
        <f t="shared" si="58"/>
        <v>0</v>
      </c>
      <c r="H145" s="120">
        <f t="shared" si="58"/>
        <v>0</v>
      </c>
      <c r="I145" s="120">
        <f t="shared" si="58"/>
        <v>0</v>
      </c>
      <c r="J145" s="120">
        <f t="shared" si="58"/>
        <v>0</v>
      </c>
      <c r="K145" s="120">
        <f t="shared" si="58"/>
        <v>0</v>
      </c>
      <c r="L145" s="120">
        <f t="shared" si="58"/>
        <v>0</v>
      </c>
      <c r="M145" s="120">
        <f t="shared" si="58"/>
        <v>0</v>
      </c>
      <c r="N145" s="120">
        <f t="shared" si="58"/>
        <v>0</v>
      </c>
      <c r="O145" s="120">
        <f t="shared" si="58"/>
        <v>0</v>
      </c>
      <c r="P145" s="120">
        <f t="shared" si="58"/>
        <v>0</v>
      </c>
      <c r="Q145" s="120">
        <f t="shared" si="58"/>
        <v>0</v>
      </c>
      <c r="R145" s="120">
        <f t="shared" si="58"/>
        <v>0</v>
      </c>
      <c r="S145" s="120">
        <f t="shared" si="58"/>
        <v>0</v>
      </c>
      <c r="T145" s="120">
        <f t="shared" si="58"/>
        <v>0</v>
      </c>
      <c r="U145" s="120">
        <f t="shared" si="58"/>
        <v>0</v>
      </c>
      <c r="V145" s="120">
        <f t="shared" si="58"/>
        <v>0</v>
      </c>
      <c r="W145" s="120">
        <f t="shared" si="58"/>
        <v>0</v>
      </c>
      <c r="X145" s="120">
        <f t="shared" si="58"/>
        <v>0</v>
      </c>
      <c r="Y145" s="120">
        <f t="shared" si="58"/>
        <v>0</v>
      </c>
      <c r="Z145" s="120">
        <f t="shared" si="58"/>
        <v>0</v>
      </c>
      <c r="AA145" s="120">
        <f t="shared" si="58"/>
        <v>0</v>
      </c>
    </row>
    <row r="146" spans="1:29" x14ac:dyDescent="0.25">
      <c r="A146" s="4">
        <f t="shared" si="55"/>
        <v>0</v>
      </c>
      <c r="B146" s="4">
        <f t="shared" si="55"/>
        <v>0</v>
      </c>
      <c r="C146" s="4">
        <f t="shared" si="55"/>
        <v>0</v>
      </c>
      <c r="D146" s="4">
        <f t="shared" si="55"/>
        <v>0</v>
      </c>
      <c r="E146" s="120">
        <f t="shared" si="58"/>
        <v>0</v>
      </c>
      <c r="F146" s="120">
        <f t="shared" si="58"/>
        <v>0</v>
      </c>
      <c r="G146" s="120">
        <f t="shared" si="58"/>
        <v>0</v>
      </c>
      <c r="H146" s="120">
        <f t="shared" si="58"/>
        <v>0</v>
      </c>
      <c r="I146" s="120">
        <f t="shared" si="58"/>
        <v>0</v>
      </c>
      <c r="J146" s="120">
        <f t="shared" si="58"/>
        <v>0</v>
      </c>
      <c r="K146" s="120">
        <f t="shared" si="58"/>
        <v>0</v>
      </c>
      <c r="L146" s="120">
        <f t="shared" si="58"/>
        <v>0</v>
      </c>
      <c r="M146" s="120">
        <f t="shared" si="58"/>
        <v>0</v>
      </c>
      <c r="N146" s="120">
        <f t="shared" si="58"/>
        <v>0</v>
      </c>
      <c r="O146" s="120">
        <f t="shared" si="58"/>
        <v>0</v>
      </c>
      <c r="P146" s="120">
        <f t="shared" si="58"/>
        <v>0</v>
      </c>
      <c r="Q146" s="120">
        <f t="shared" si="58"/>
        <v>0</v>
      </c>
      <c r="R146" s="120">
        <f t="shared" si="58"/>
        <v>0</v>
      </c>
      <c r="S146" s="120">
        <f t="shared" si="58"/>
        <v>0</v>
      </c>
      <c r="T146" s="120">
        <f t="shared" si="58"/>
        <v>0</v>
      </c>
      <c r="U146" s="120">
        <f t="shared" si="58"/>
        <v>0</v>
      </c>
      <c r="V146" s="120">
        <f t="shared" si="58"/>
        <v>0</v>
      </c>
      <c r="W146" s="120">
        <f t="shared" si="58"/>
        <v>0</v>
      </c>
      <c r="X146" s="120">
        <f t="shared" si="58"/>
        <v>0</v>
      </c>
      <c r="Y146" s="120">
        <f t="shared" si="58"/>
        <v>0</v>
      </c>
      <c r="Z146" s="120">
        <f t="shared" si="58"/>
        <v>0</v>
      </c>
      <c r="AA146" s="120">
        <f t="shared" si="58"/>
        <v>0</v>
      </c>
    </row>
    <row r="147" spans="1:29" x14ac:dyDescent="0.25">
      <c r="A147" s="4">
        <f t="shared" si="55"/>
        <v>0</v>
      </c>
      <c r="B147" s="4">
        <f t="shared" si="55"/>
        <v>0</v>
      </c>
      <c r="C147" s="4">
        <f t="shared" si="55"/>
        <v>0</v>
      </c>
      <c r="D147" s="4">
        <f t="shared" si="55"/>
        <v>0</v>
      </c>
      <c r="E147" s="120">
        <f t="shared" ref="E147:AA148" si="59">E77*$D77</f>
        <v>0</v>
      </c>
      <c r="F147" s="120">
        <f t="shared" si="59"/>
        <v>0</v>
      </c>
      <c r="G147" s="120">
        <f t="shared" si="59"/>
        <v>0</v>
      </c>
      <c r="H147" s="120">
        <f t="shared" si="59"/>
        <v>0</v>
      </c>
      <c r="I147" s="120">
        <f t="shared" si="59"/>
        <v>0</v>
      </c>
      <c r="J147" s="120">
        <f t="shared" si="59"/>
        <v>0</v>
      </c>
      <c r="K147" s="120">
        <f t="shared" si="59"/>
        <v>0</v>
      </c>
      <c r="L147" s="120">
        <f t="shared" si="59"/>
        <v>0</v>
      </c>
      <c r="M147" s="120">
        <f t="shared" si="59"/>
        <v>0</v>
      </c>
      <c r="N147" s="120">
        <f t="shared" si="59"/>
        <v>0</v>
      </c>
      <c r="O147" s="120">
        <f t="shared" si="59"/>
        <v>0</v>
      </c>
      <c r="P147" s="120">
        <f t="shared" si="59"/>
        <v>0</v>
      </c>
      <c r="Q147" s="120">
        <f t="shared" si="59"/>
        <v>0</v>
      </c>
      <c r="R147" s="120">
        <f t="shared" si="59"/>
        <v>0</v>
      </c>
      <c r="S147" s="120">
        <f t="shared" si="59"/>
        <v>0</v>
      </c>
      <c r="T147" s="120">
        <f t="shared" si="59"/>
        <v>0</v>
      </c>
      <c r="U147" s="120">
        <f t="shared" si="59"/>
        <v>0</v>
      </c>
      <c r="V147" s="120">
        <f t="shared" si="59"/>
        <v>0</v>
      </c>
      <c r="W147" s="120">
        <f t="shared" si="59"/>
        <v>0</v>
      </c>
      <c r="X147" s="120">
        <f t="shared" si="59"/>
        <v>0</v>
      </c>
      <c r="Y147" s="120">
        <f t="shared" si="59"/>
        <v>0</v>
      </c>
      <c r="Z147" s="120">
        <f t="shared" si="59"/>
        <v>0</v>
      </c>
      <c r="AA147" s="120">
        <f t="shared" si="59"/>
        <v>0</v>
      </c>
    </row>
    <row r="148" spans="1:29" x14ac:dyDescent="0.25">
      <c r="A148" s="4">
        <f t="shared" si="55"/>
        <v>0</v>
      </c>
      <c r="B148" s="4">
        <f t="shared" si="55"/>
        <v>0</v>
      </c>
      <c r="C148" s="4">
        <f t="shared" si="55"/>
        <v>0</v>
      </c>
      <c r="D148" s="4">
        <f t="shared" si="55"/>
        <v>0</v>
      </c>
      <c r="E148" s="120">
        <f t="shared" si="59"/>
        <v>0</v>
      </c>
      <c r="F148" s="120">
        <f t="shared" si="59"/>
        <v>0</v>
      </c>
      <c r="G148" s="120">
        <f t="shared" si="59"/>
        <v>0</v>
      </c>
      <c r="H148" s="120">
        <f t="shared" si="59"/>
        <v>0</v>
      </c>
      <c r="I148" s="120">
        <f t="shared" si="59"/>
        <v>0</v>
      </c>
      <c r="J148" s="120">
        <f t="shared" si="59"/>
        <v>0</v>
      </c>
      <c r="K148" s="120">
        <f t="shared" si="59"/>
        <v>0</v>
      </c>
      <c r="L148" s="120">
        <f t="shared" si="59"/>
        <v>0</v>
      </c>
      <c r="M148" s="120">
        <f t="shared" si="59"/>
        <v>0</v>
      </c>
      <c r="N148" s="120">
        <f t="shared" si="59"/>
        <v>0</v>
      </c>
      <c r="O148" s="120">
        <f t="shared" si="59"/>
        <v>0</v>
      </c>
      <c r="P148" s="120">
        <f t="shared" si="59"/>
        <v>0</v>
      </c>
      <c r="Q148" s="120">
        <f t="shared" si="59"/>
        <v>0</v>
      </c>
      <c r="R148" s="120">
        <f t="shared" si="59"/>
        <v>0</v>
      </c>
      <c r="S148" s="120">
        <f t="shared" si="59"/>
        <v>0</v>
      </c>
      <c r="T148" s="120">
        <f t="shared" si="59"/>
        <v>0</v>
      </c>
      <c r="U148" s="120">
        <f t="shared" si="59"/>
        <v>0</v>
      </c>
      <c r="V148" s="120">
        <f t="shared" si="59"/>
        <v>0</v>
      </c>
      <c r="W148" s="120">
        <f t="shared" si="59"/>
        <v>0</v>
      </c>
      <c r="X148" s="120">
        <f t="shared" si="59"/>
        <v>0</v>
      </c>
      <c r="Y148" s="120">
        <f t="shared" si="59"/>
        <v>0</v>
      </c>
      <c r="Z148" s="120">
        <f t="shared" si="59"/>
        <v>0</v>
      </c>
      <c r="AA148" s="120">
        <f t="shared" si="59"/>
        <v>0</v>
      </c>
    </row>
    <row r="149" spans="1:29" x14ac:dyDescent="0.25">
      <c r="E149" s="7">
        <f t="shared" ref="E149:AA149" si="60">SUM(E118:E148)</f>
        <v>21714.595000000001</v>
      </c>
      <c r="F149" s="7">
        <f t="shared" si="60"/>
        <v>249692.36499999996</v>
      </c>
      <c r="G149" s="7">
        <f t="shared" si="60"/>
        <v>262170.99</v>
      </c>
      <c r="H149" s="7">
        <f t="shared" si="60"/>
        <v>229468.93</v>
      </c>
      <c r="I149" s="7">
        <f t="shared" si="60"/>
        <v>244005.44250000003</v>
      </c>
      <c r="J149" s="7">
        <f t="shared" si="60"/>
        <v>263908.87499999994</v>
      </c>
      <c r="K149" s="7">
        <f t="shared" si="60"/>
        <v>0</v>
      </c>
      <c r="L149" s="7">
        <f t="shared" si="60"/>
        <v>0</v>
      </c>
      <c r="M149" s="7">
        <f t="shared" si="60"/>
        <v>0</v>
      </c>
      <c r="N149" s="7">
        <f t="shared" si="60"/>
        <v>0</v>
      </c>
      <c r="O149" s="7">
        <f t="shared" si="60"/>
        <v>0</v>
      </c>
      <c r="P149" s="7">
        <f t="shared" si="60"/>
        <v>0</v>
      </c>
      <c r="Q149" s="7">
        <f t="shared" si="60"/>
        <v>0</v>
      </c>
      <c r="R149" s="7">
        <f t="shared" si="60"/>
        <v>0</v>
      </c>
      <c r="S149" s="7">
        <f t="shared" si="60"/>
        <v>0</v>
      </c>
      <c r="T149" s="7">
        <f t="shared" si="60"/>
        <v>0</v>
      </c>
      <c r="U149" s="7">
        <f t="shared" si="60"/>
        <v>0</v>
      </c>
      <c r="V149" s="7">
        <f t="shared" si="60"/>
        <v>0</v>
      </c>
      <c r="W149" s="7">
        <f t="shared" si="60"/>
        <v>0</v>
      </c>
      <c r="X149" s="7">
        <f t="shared" si="60"/>
        <v>0</v>
      </c>
      <c r="Y149" s="7">
        <f t="shared" si="60"/>
        <v>0</v>
      </c>
      <c r="Z149" s="7">
        <f t="shared" si="60"/>
        <v>0</v>
      </c>
      <c r="AA149" s="7">
        <f t="shared" si="60"/>
        <v>0</v>
      </c>
      <c r="AC149" s="25">
        <f>SUM(E149:AB149)</f>
        <v>1270961.1974999998</v>
      </c>
    </row>
    <row r="151" spans="1:29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spans="1:29" x14ac:dyDescent="0.25">
      <c r="A152" s="9"/>
      <c r="B152" s="9"/>
      <c r="C152" s="9"/>
      <c r="D152" s="9"/>
      <c r="E152" s="623">
        <v>2026</v>
      </c>
      <c r="F152" s="623"/>
      <c r="G152" s="623"/>
      <c r="H152" s="623"/>
      <c r="I152" s="623"/>
      <c r="J152" s="623"/>
      <c r="K152" s="623"/>
      <c r="L152" s="623"/>
      <c r="M152" s="623"/>
      <c r="N152" s="623"/>
      <c r="O152" s="623"/>
      <c r="P152" s="625">
        <v>2027</v>
      </c>
      <c r="Q152" s="626"/>
      <c r="R152" s="626"/>
      <c r="S152" s="626"/>
      <c r="T152" s="626"/>
      <c r="U152" s="626"/>
      <c r="V152" s="626"/>
      <c r="W152" s="626"/>
      <c r="X152" s="626"/>
      <c r="Y152" s="626"/>
      <c r="Z152" s="626"/>
      <c r="AA152" s="627"/>
    </row>
    <row r="153" spans="1:29" x14ac:dyDescent="0.25">
      <c r="C153" s="11" t="s">
        <v>105</v>
      </c>
      <c r="D153" s="11" t="s">
        <v>106</v>
      </c>
      <c r="E153" s="11">
        <v>2</v>
      </c>
      <c r="F153" s="11">
        <v>3</v>
      </c>
      <c r="G153" s="11">
        <v>4</v>
      </c>
      <c r="H153" s="11">
        <v>5</v>
      </c>
      <c r="I153" s="11">
        <v>6</v>
      </c>
      <c r="J153" s="11">
        <v>7</v>
      </c>
      <c r="K153" s="11">
        <v>8</v>
      </c>
      <c r="L153" s="11">
        <v>9</v>
      </c>
      <c r="M153" s="11">
        <v>10</v>
      </c>
      <c r="N153" s="11">
        <v>11</v>
      </c>
      <c r="O153" s="11">
        <v>12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9" x14ac:dyDescent="0.25">
      <c r="C154" s="4" t="s">
        <v>345</v>
      </c>
      <c r="D154" s="26">
        <v>46098</v>
      </c>
      <c r="E154" s="532">
        <v>21714.6</v>
      </c>
      <c r="F154" s="4"/>
      <c r="G154" s="4"/>
      <c r="H154" s="4"/>
      <c r="I154" s="4"/>
      <c r="J154" s="4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</row>
    <row r="155" spans="1:29" x14ac:dyDescent="0.25">
      <c r="C155" s="4" t="s">
        <v>346</v>
      </c>
      <c r="D155" s="26">
        <v>46116</v>
      </c>
      <c r="E155" s="532"/>
      <c r="F155" s="4">
        <v>249692.37</v>
      </c>
      <c r="G155" s="4"/>
      <c r="H155" s="4"/>
      <c r="I155" s="4"/>
      <c r="J155" s="4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</row>
    <row r="156" spans="1:29" x14ac:dyDescent="0.25">
      <c r="C156" s="4" t="s">
        <v>347</v>
      </c>
      <c r="D156" s="26">
        <v>46146</v>
      </c>
      <c r="E156" s="532"/>
      <c r="F156" s="4"/>
      <c r="G156" s="6">
        <v>262171</v>
      </c>
      <c r="H156" s="4"/>
      <c r="I156" s="4"/>
      <c r="J156" s="4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</row>
    <row r="157" spans="1:29" x14ac:dyDescent="0.25">
      <c r="C157" s="4" t="s">
        <v>348</v>
      </c>
      <c r="D157" s="26">
        <v>46176</v>
      </c>
      <c r="E157" s="532"/>
      <c r="F157" s="4"/>
      <c r="G157" s="4"/>
      <c r="H157" s="280">
        <v>229468.93</v>
      </c>
      <c r="I157" s="4"/>
      <c r="J157" s="4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</row>
    <row r="158" spans="1:29" x14ac:dyDescent="0.25">
      <c r="C158" s="4" t="s">
        <v>349</v>
      </c>
      <c r="D158" s="26">
        <v>46209</v>
      </c>
      <c r="E158" s="532"/>
      <c r="F158" s="4"/>
      <c r="G158" s="4"/>
      <c r="H158" s="4"/>
      <c r="I158" s="280">
        <v>244005.44</v>
      </c>
      <c r="J158" s="4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</row>
    <row r="159" spans="1:29" x14ac:dyDescent="0.25">
      <c r="C159" s="4" t="s">
        <v>350</v>
      </c>
      <c r="D159" s="26">
        <v>46238</v>
      </c>
      <c r="E159" s="532"/>
      <c r="F159" s="4"/>
      <c r="G159" s="4"/>
      <c r="H159" s="4"/>
      <c r="I159" s="4"/>
      <c r="J159" s="401">
        <v>263908.88</v>
      </c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</row>
    <row r="160" spans="1:29" x14ac:dyDescent="0.25">
      <c r="C160" s="4"/>
      <c r="D160" s="26"/>
      <c r="E160" s="532"/>
      <c r="F160" s="4"/>
      <c r="G160" s="4"/>
      <c r="H160" s="4"/>
      <c r="I160" s="4"/>
      <c r="J160" s="4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</row>
    <row r="161" spans="3:29" x14ac:dyDescent="0.25">
      <c r="C161" s="4"/>
      <c r="D161" s="26"/>
      <c r="E161" s="532"/>
      <c r="F161" s="4"/>
      <c r="G161" s="4"/>
      <c r="H161" s="4"/>
      <c r="I161" s="4"/>
      <c r="J161" s="4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</row>
    <row r="162" spans="3:29" x14ac:dyDescent="0.25">
      <c r="C162" s="4"/>
      <c r="D162" s="26"/>
      <c r="E162" s="532"/>
      <c r="F162" s="4"/>
      <c r="G162" s="4"/>
      <c r="H162" s="4"/>
      <c r="I162" s="4"/>
      <c r="J162" s="4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</row>
    <row r="163" spans="3:29" x14ac:dyDescent="0.25">
      <c r="C163" s="4"/>
      <c r="D163" s="26"/>
      <c r="E163" s="532"/>
      <c r="F163" s="4"/>
      <c r="G163" s="4"/>
      <c r="H163" s="4"/>
      <c r="I163" s="4"/>
      <c r="J163" s="4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</row>
    <row r="164" spans="3:29" x14ac:dyDescent="0.25">
      <c r="C164" s="4"/>
      <c r="D164" s="26"/>
      <c r="E164" s="532"/>
      <c r="F164" s="4"/>
      <c r="G164" s="4"/>
      <c r="H164" s="4"/>
      <c r="I164" s="4"/>
      <c r="J164" s="4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</row>
    <row r="165" spans="3:29" x14ac:dyDescent="0.25">
      <c r="C165" s="4"/>
      <c r="D165" s="26"/>
      <c r="E165" s="532"/>
      <c r="F165" s="4"/>
      <c r="G165" s="4"/>
      <c r="H165" s="4"/>
      <c r="I165" s="4"/>
      <c r="J165" s="4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</row>
    <row r="166" spans="3:29" x14ac:dyDescent="0.25">
      <c r="C166" s="4"/>
      <c r="D166" s="26"/>
      <c r="E166" s="532"/>
      <c r="F166" s="4"/>
      <c r="G166" s="4"/>
      <c r="H166" s="4"/>
      <c r="I166" s="4"/>
      <c r="J166" s="4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</row>
    <row r="167" spans="3:29" x14ac:dyDescent="0.25">
      <c r="C167" s="4"/>
      <c r="D167" s="26"/>
      <c r="E167" s="532"/>
      <c r="F167" s="4"/>
      <c r="G167" s="4"/>
      <c r="H167" s="4"/>
      <c r="I167" s="4"/>
      <c r="J167" s="4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</row>
    <row r="168" spans="3:29" x14ac:dyDescent="0.25">
      <c r="C168" s="4"/>
      <c r="D168" s="26"/>
      <c r="E168" s="532"/>
      <c r="F168" s="4"/>
      <c r="G168" s="4"/>
      <c r="H168" s="4"/>
      <c r="I168" s="4"/>
      <c r="J168" s="4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</row>
    <row r="169" spans="3:29" x14ac:dyDescent="0.25">
      <c r="C169" s="4"/>
      <c r="D169" s="26"/>
      <c r="E169" s="532"/>
      <c r="F169" s="4"/>
      <c r="G169" s="4"/>
      <c r="H169" s="4"/>
      <c r="I169" s="4"/>
      <c r="J169" s="4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</row>
    <row r="170" spans="3:29" x14ac:dyDescent="0.25">
      <c r="C170" s="4"/>
      <c r="D170" s="26"/>
      <c r="E170" s="532"/>
      <c r="F170" s="4"/>
      <c r="G170" s="4"/>
      <c r="H170" s="4"/>
      <c r="I170" s="4"/>
      <c r="J170" s="4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</row>
    <row r="171" spans="3:29" x14ac:dyDescent="0.25">
      <c r="C171" s="4"/>
      <c r="D171" s="26"/>
      <c r="E171" s="532"/>
      <c r="F171" s="4"/>
      <c r="G171" s="4"/>
      <c r="H171" s="4"/>
      <c r="I171" s="4"/>
      <c r="J171" s="4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</row>
    <row r="172" spans="3:29" x14ac:dyDescent="0.25">
      <c r="C172" s="4"/>
      <c r="D172" s="26"/>
      <c r="E172" s="532"/>
      <c r="F172" s="4"/>
      <c r="G172" s="4"/>
      <c r="H172" s="4"/>
      <c r="I172" s="4"/>
      <c r="J172" s="4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</row>
    <row r="173" spans="3:29" x14ac:dyDescent="0.25">
      <c r="C173" s="4"/>
      <c r="D173" s="26"/>
      <c r="E173" s="532"/>
      <c r="F173" s="4"/>
      <c r="G173" s="4"/>
      <c r="H173" s="4"/>
      <c r="I173" s="4"/>
      <c r="J173" s="4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</row>
    <row r="174" spans="3:29" x14ac:dyDescent="0.25">
      <c r="D174" s="93" t="s">
        <v>39</v>
      </c>
      <c r="E174" s="30">
        <f t="shared" ref="E174:AA174" si="61">SUM(E154:E173)</f>
        <v>21714.6</v>
      </c>
      <c r="F174" s="30">
        <f t="shared" si="61"/>
        <v>249692.37</v>
      </c>
      <c r="G174" s="30">
        <f t="shared" si="61"/>
        <v>262171</v>
      </c>
      <c r="H174" s="30">
        <f t="shared" si="61"/>
        <v>229468.93</v>
      </c>
      <c r="I174" s="30">
        <f t="shared" si="61"/>
        <v>244005.44</v>
      </c>
      <c r="J174" s="30">
        <f t="shared" si="61"/>
        <v>263908.88</v>
      </c>
      <c r="K174" s="30">
        <f t="shared" si="61"/>
        <v>0</v>
      </c>
      <c r="L174" s="30">
        <f t="shared" si="61"/>
        <v>0</v>
      </c>
      <c r="M174" s="30">
        <f t="shared" si="61"/>
        <v>0</v>
      </c>
      <c r="N174" s="30">
        <f t="shared" si="61"/>
        <v>0</v>
      </c>
      <c r="O174" s="30">
        <f t="shared" si="61"/>
        <v>0</v>
      </c>
      <c r="P174" s="30">
        <f t="shared" si="61"/>
        <v>0</v>
      </c>
      <c r="Q174" s="30">
        <f t="shared" si="61"/>
        <v>0</v>
      </c>
      <c r="R174" s="30">
        <f t="shared" si="61"/>
        <v>0</v>
      </c>
      <c r="S174" s="30">
        <f t="shared" si="61"/>
        <v>0</v>
      </c>
      <c r="T174" s="30">
        <f t="shared" si="61"/>
        <v>0</v>
      </c>
      <c r="U174" s="30">
        <f t="shared" si="61"/>
        <v>0</v>
      </c>
      <c r="V174" s="30">
        <f t="shared" si="61"/>
        <v>0</v>
      </c>
      <c r="W174" s="30">
        <f t="shared" si="61"/>
        <v>0</v>
      </c>
      <c r="X174" s="30">
        <f t="shared" si="61"/>
        <v>0</v>
      </c>
      <c r="Y174" s="30">
        <f t="shared" si="61"/>
        <v>0</v>
      </c>
      <c r="Z174" s="30">
        <f t="shared" si="61"/>
        <v>0</v>
      </c>
      <c r="AA174" s="30">
        <f t="shared" si="61"/>
        <v>0</v>
      </c>
      <c r="AC174" s="25">
        <f>SUM(E174:AB174)</f>
        <v>1270961.2199999997</v>
      </c>
    </row>
    <row r="178" spans="4:17" x14ac:dyDescent="0.25">
      <c r="D178" s="11"/>
      <c r="E178" s="500">
        <v>2</v>
      </c>
      <c r="F178" s="500">
        <v>3</v>
      </c>
      <c r="G178" s="500">
        <v>4</v>
      </c>
      <c r="H178" s="500">
        <v>5</v>
      </c>
      <c r="I178" s="500">
        <v>6</v>
      </c>
      <c r="J178" s="500">
        <v>7</v>
      </c>
      <c r="K178" s="597">
        <v>8</v>
      </c>
      <c r="L178" s="597">
        <v>9</v>
      </c>
      <c r="M178" s="597">
        <v>10</v>
      </c>
      <c r="N178" s="597">
        <v>11</v>
      </c>
      <c r="O178" s="597">
        <v>12</v>
      </c>
      <c r="P178" s="597">
        <v>1</v>
      </c>
      <c r="Q178" s="597">
        <v>2</v>
      </c>
    </row>
    <row r="179" spans="4:17" x14ac:dyDescent="0.25">
      <c r="D179" s="9" t="s">
        <v>27</v>
      </c>
      <c r="E179" s="25">
        <f>E113</f>
        <v>249193.44</v>
      </c>
      <c r="F179" s="25">
        <f>E179+F113</f>
        <v>526075.04</v>
      </c>
      <c r="G179" s="25">
        <f>F179+G113</f>
        <v>816800.72000000009</v>
      </c>
      <c r="H179" s="25">
        <f>G179+H113</f>
        <v>1121370.48</v>
      </c>
      <c r="I179" s="25">
        <f>H179+I113</f>
        <v>1370563.92</v>
      </c>
      <c r="J179" s="25">
        <f>I179+J113</f>
        <v>1675133.68</v>
      </c>
      <c r="K179" s="497"/>
      <c r="L179" s="497"/>
      <c r="M179" s="497"/>
      <c r="N179" s="497"/>
      <c r="O179" s="497"/>
      <c r="P179" s="497"/>
      <c r="Q179" s="497"/>
    </row>
    <row r="180" spans="4:17" x14ac:dyDescent="0.25">
      <c r="D180" s="9" t="s">
        <v>132</v>
      </c>
      <c r="E180" s="25">
        <f>E174</f>
        <v>21714.6</v>
      </c>
      <c r="F180" s="25">
        <f>E180+F174</f>
        <v>271406.96999999997</v>
      </c>
      <c r="G180" s="25">
        <f>F180+G174</f>
        <v>533577.97</v>
      </c>
      <c r="H180" s="25">
        <f>G180+H174</f>
        <v>763046.89999999991</v>
      </c>
      <c r="I180" s="25">
        <f>H180+I174</f>
        <v>1007052.3399999999</v>
      </c>
      <c r="J180" s="25">
        <f>I180+J174</f>
        <v>1270961.2199999997</v>
      </c>
      <c r="K180" s="497"/>
      <c r="L180" s="497"/>
      <c r="M180" s="497"/>
      <c r="N180" s="497"/>
      <c r="O180" s="497"/>
      <c r="P180" s="497"/>
      <c r="Q180" s="497"/>
    </row>
    <row r="181" spans="4:17" x14ac:dyDescent="0.25">
      <c r="D181" s="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spans="4:17" x14ac:dyDescent="0.25">
      <c r="D182" s="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spans="4:17" x14ac:dyDescent="0.25">
      <c r="D183" s="9"/>
      <c r="E183" s="492"/>
      <c r="F183" s="492"/>
      <c r="G183" s="492"/>
      <c r="H183" s="492"/>
      <c r="I183" s="492"/>
      <c r="J183" s="492"/>
      <c r="K183" s="492"/>
      <c r="L183" s="492"/>
      <c r="M183" s="492"/>
      <c r="N183" s="492"/>
      <c r="O183" s="492"/>
      <c r="P183" s="492"/>
      <c r="Q183" s="492"/>
    </row>
  </sheetData>
  <sortState xmlns:xlrd2="http://schemas.microsoft.com/office/spreadsheetml/2017/richdata2" ref="A10:D24">
    <sortCondition ref="A10:A24"/>
  </sortState>
  <mergeCells count="10">
    <mergeCell ref="E7:O7"/>
    <mergeCell ref="P7:AA7"/>
    <mergeCell ref="E44:O44"/>
    <mergeCell ref="P44:AA44"/>
    <mergeCell ref="E152:O152"/>
    <mergeCell ref="P152:AA152"/>
    <mergeCell ref="E80:O80"/>
    <mergeCell ref="P80:AA80"/>
    <mergeCell ref="E116:O116"/>
    <mergeCell ref="P116:AA116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F961-C662-4A71-B0C9-AF6E367B236E}">
  <dimension ref="A2:AF185"/>
  <sheetViews>
    <sheetView zoomScale="80" zoomScaleNormal="80" workbookViewId="0">
      <pane xSplit="1" topLeftCell="B1" activePane="topRight" state="frozen"/>
      <selection activeCell="A38" sqref="A38"/>
      <selection pane="topRight" activeCell="A13" sqref="A13"/>
    </sheetView>
  </sheetViews>
  <sheetFormatPr defaultRowHeight="15" x14ac:dyDescent="0.25"/>
  <cols>
    <col min="1" max="1" width="24.42578125" bestFit="1" customWidth="1"/>
    <col min="2" max="2" width="29.42578125" customWidth="1"/>
    <col min="3" max="3" width="39.28515625" bestFit="1" customWidth="1"/>
    <col min="4" max="4" width="12" customWidth="1"/>
    <col min="5" max="5" width="13.42578125" customWidth="1"/>
    <col min="6" max="6" width="13.5703125" customWidth="1"/>
    <col min="7" max="7" width="13.28515625" customWidth="1"/>
    <col min="8" max="8" width="12.85546875" customWidth="1"/>
    <col min="9" max="9" width="13.140625" customWidth="1"/>
    <col min="10" max="10" width="13.28515625" customWidth="1"/>
    <col min="11" max="16" width="13.28515625" bestFit="1" customWidth="1"/>
    <col min="17" max="17" width="5.7109375" bestFit="1" customWidth="1"/>
    <col min="18" max="20" width="6" bestFit="1" customWidth="1"/>
  </cols>
  <sheetData>
    <row r="2" spans="1:32" x14ac:dyDescent="0.25">
      <c r="A2" s="9" t="s">
        <v>81</v>
      </c>
      <c r="B2" t="s">
        <v>228</v>
      </c>
      <c r="G2">
        <v>48</v>
      </c>
      <c r="M2">
        <f>SUM(E8:P8)</f>
        <v>249</v>
      </c>
    </row>
    <row r="3" spans="1:32" x14ac:dyDescent="0.25">
      <c r="A3" s="9" t="s">
        <v>83</v>
      </c>
      <c r="B3" t="s">
        <v>351</v>
      </c>
      <c r="C3" t="s">
        <v>352</v>
      </c>
      <c r="G3">
        <v>43</v>
      </c>
      <c r="H3">
        <f>8*G3</f>
        <v>344</v>
      </c>
      <c r="M3">
        <f>SUM(M8:P8)</f>
        <v>87</v>
      </c>
    </row>
    <row r="4" spans="1:32" x14ac:dyDescent="0.25">
      <c r="A4" s="9" t="s">
        <v>85</v>
      </c>
      <c r="B4" s="330">
        <v>1681420.8</v>
      </c>
      <c r="L4">
        <f>1920*M4</f>
        <v>670.84337349397595</v>
      </c>
      <c r="M4">
        <f>M3/M2</f>
        <v>0.3493975903614458</v>
      </c>
    </row>
    <row r="5" spans="1:32" x14ac:dyDescent="0.25">
      <c r="A5" s="9"/>
      <c r="B5" s="127"/>
    </row>
    <row r="6" spans="1:32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x14ac:dyDescent="0.25">
      <c r="A7" s="9"/>
      <c r="B7" s="9"/>
      <c r="C7" s="9"/>
      <c r="D7" s="9"/>
      <c r="E7" s="626">
        <v>2025</v>
      </c>
      <c r="F7" s="626"/>
      <c r="G7" s="626"/>
      <c r="H7" s="627"/>
      <c r="I7" s="625">
        <v>2026</v>
      </c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627"/>
      <c r="U7" s="625">
        <v>2027</v>
      </c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7"/>
    </row>
    <row r="8" spans="1:32" x14ac:dyDescent="0.25">
      <c r="A8" s="9"/>
      <c r="B8" s="9"/>
      <c r="C8" s="9"/>
      <c r="D8" s="37" t="s">
        <v>33</v>
      </c>
      <c r="E8" s="345">
        <v>18</v>
      </c>
      <c r="F8" s="345">
        <v>21</v>
      </c>
      <c r="G8" s="345">
        <v>20</v>
      </c>
      <c r="H8" s="345">
        <v>20</v>
      </c>
      <c r="I8" s="345">
        <v>21</v>
      </c>
      <c r="J8" s="345">
        <v>19</v>
      </c>
      <c r="K8" s="345">
        <v>21</v>
      </c>
      <c r="L8" s="345">
        <v>22</v>
      </c>
      <c r="M8" s="345">
        <v>23</v>
      </c>
      <c r="N8" s="345">
        <v>19</v>
      </c>
      <c r="O8" s="345">
        <v>23</v>
      </c>
      <c r="P8" s="345">
        <v>22</v>
      </c>
      <c r="Q8" s="345">
        <v>18</v>
      </c>
      <c r="R8" s="345">
        <v>21</v>
      </c>
      <c r="S8" s="345">
        <v>20</v>
      </c>
      <c r="T8" s="345">
        <v>20</v>
      </c>
      <c r="U8" s="345">
        <v>21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9</v>
      </c>
      <c r="F9" s="11">
        <v>10</v>
      </c>
      <c r="G9" s="11">
        <v>11</v>
      </c>
      <c r="H9" s="11">
        <v>12</v>
      </c>
      <c r="I9" s="11">
        <v>1</v>
      </c>
      <c r="J9" s="11">
        <v>2</v>
      </c>
      <c r="K9" s="11">
        <v>3</v>
      </c>
      <c r="L9" s="11">
        <v>4</v>
      </c>
      <c r="M9" s="11">
        <v>5</v>
      </c>
      <c r="N9" s="11">
        <v>6</v>
      </c>
      <c r="O9" s="11">
        <v>7</v>
      </c>
      <c r="P9" s="11">
        <v>8</v>
      </c>
      <c r="Q9" s="11">
        <v>9</v>
      </c>
      <c r="R9" s="11">
        <v>10</v>
      </c>
      <c r="S9" s="11">
        <v>11</v>
      </c>
      <c r="T9" s="11">
        <v>12</v>
      </c>
      <c r="U9" s="11">
        <v>1</v>
      </c>
      <c r="V9" s="11">
        <v>2</v>
      </c>
      <c r="W9" s="11">
        <v>3</v>
      </c>
      <c r="X9" s="11">
        <v>4</v>
      </c>
      <c r="Y9" s="11">
        <v>5</v>
      </c>
      <c r="Z9" s="11">
        <v>6</v>
      </c>
      <c r="AA9" s="11">
        <v>7</v>
      </c>
      <c r="AB9" s="11">
        <v>8</v>
      </c>
      <c r="AC9" s="11">
        <v>9</v>
      </c>
      <c r="AD9" s="11">
        <v>10</v>
      </c>
      <c r="AE9" s="11">
        <v>11</v>
      </c>
      <c r="AF9" s="11">
        <v>12</v>
      </c>
    </row>
    <row r="10" spans="1:32" x14ac:dyDescent="0.25">
      <c r="A10" s="4" t="s">
        <v>353</v>
      </c>
      <c r="B10" s="4" t="s">
        <v>97</v>
      </c>
      <c r="C10" s="4" t="s">
        <v>153</v>
      </c>
      <c r="D10" s="4">
        <v>81.63</v>
      </c>
      <c r="E10" s="125">
        <f t="shared" ref="E10:I16" si="0">(E$8*8)-8</f>
        <v>136</v>
      </c>
      <c r="F10" s="125">
        <f t="shared" si="0"/>
        <v>160</v>
      </c>
      <c r="G10" s="125">
        <f t="shared" si="0"/>
        <v>152</v>
      </c>
      <c r="H10" s="125">
        <f t="shared" si="0"/>
        <v>152</v>
      </c>
      <c r="I10" s="125">
        <f t="shared" si="0"/>
        <v>160</v>
      </c>
      <c r="J10" s="125">
        <f t="shared" ref="J10:J16" si="1">(J$8*8)-16</f>
        <v>136</v>
      </c>
      <c r="K10" s="125">
        <f t="shared" ref="K10:P17" si="2">(K$8*8)-16</f>
        <v>152</v>
      </c>
      <c r="L10" s="125">
        <f t="shared" si="2"/>
        <v>160</v>
      </c>
      <c r="M10" s="125">
        <f t="shared" si="2"/>
        <v>168</v>
      </c>
      <c r="N10" s="125">
        <f t="shared" si="2"/>
        <v>136</v>
      </c>
      <c r="O10" s="125">
        <f t="shared" si="2"/>
        <v>168</v>
      </c>
      <c r="P10" s="125">
        <f t="shared" si="2"/>
        <v>160</v>
      </c>
      <c r="Q10" s="125"/>
      <c r="R10" s="125"/>
      <c r="S10" s="125"/>
      <c r="T10" s="12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 s="4" t="s">
        <v>354</v>
      </c>
      <c r="B11" s="4" t="s">
        <v>97</v>
      </c>
      <c r="C11" s="4" t="s">
        <v>355</v>
      </c>
      <c r="D11" s="4">
        <v>143.11000000000001</v>
      </c>
      <c r="E11" s="125">
        <f t="shared" si="0"/>
        <v>136</v>
      </c>
      <c r="F11" s="125">
        <f t="shared" si="0"/>
        <v>160</v>
      </c>
      <c r="G11" s="125">
        <f t="shared" si="0"/>
        <v>152</v>
      </c>
      <c r="H11" s="125">
        <f t="shared" si="0"/>
        <v>152</v>
      </c>
      <c r="I11" s="125">
        <f t="shared" si="0"/>
        <v>160</v>
      </c>
      <c r="J11" s="125">
        <f t="shared" si="1"/>
        <v>136</v>
      </c>
      <c r="L11">
        <f>14*7</f>
        <v>98</v>
      </c>
      <c r="M11" s="125">
        <f>M8*8</f>
        <v>184</v>
      </c>
      <c r="N11" s="125">
        <f t="shared" ref="N11:P11" si="3">N8*8</f>
        <v>152</v>
      </c>
      <c r="O11" s="125">
        <f t="shared" si="3"/>
        <v>184</v>
      </c>
      <c r="P11" s="125">
        <f t="shared" si="3"/>
        <v>176</v>
      </c>
      <c r="Q11" s="125"/>
      <c r="R11" s="125"/>
      <c r="S11" s="125"/>
      <c r="T11" s="125"/>
      <c r="U11" s="1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5">
      <c r="A12" s="4" t="s">
        <v>356</v>
      </c>
      <c r="B12" s="4" t="s">
        <v>97</v>
      </c>
      <c r="C12" s="4" t="s">
        <v>355</v>
      </c>
      <c r="D12" s="133">
        <v>143.11000000000001</v>
      </c>
      <c r="E12" s="125">
        <f t="shared" si="0"/>
        <v>136</v>
      </c>
      <c r="F12" s="125">
        <f t="shared" si="0"/>
        <v>160</v>
      </c>
      <c r="G12" s="125">
        <f t="shared" si="0"/>
        <v>152</v>
      </c>
      <c r="H12" s="125">
        <f t="shared" si="0"/>
        <v>152</v>
      </c>
      <c r="I12" s="125">
        <f t="shared" si="0"/>
        <v>160</v>
      </c>
      <c r="J12" s="125">
        <f t="shared" si="1"/>
        <v>136</v>
      </c>
      <c r="K12" s="125">
        <f t="shared" si="2"/>
        <v>152</v>
      </c>
      <c r="L12" s="125">
        <f t="shared" si="2"/>
        <v>160</v>
      </c>
      <c r="M12" s="125">
        <f t="shared" si="2"/>
        <v>168</v>
      </c>
      <c r="N12" s="125">
        <f t="shared" si="2"/>
        <v>136</v>
      </c>
      <c r="O12" s="125">
        <f t="shared" si="2"/>
        <v>168</v>
      </c>
      <c r="P12" s="125">
        <f t="shared" si="2"/>
        <v>160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5">
      <c r="A13" s="4" t="s">
        <v>357</v>
      </c>
      <c r="B13" s="4" t="s">
        <v>358</v>
      </c>
      <c r="C13" s="4" t="s">
        <v>355</v>
      </c>
      <c r="D13" s="133">
        <v>143.11000000000001</v>
      </c>
      <c r="E13" s="133">
        <f t="shared" si="0"/>
        <v>136</v>
      </c>
      <c r="F13" s="133">
        <f t="shared" si="0"/>
        <v>160</v>
      </c>
      <c r="G13" s="133">
        <f t="shared" si="0"/>
        <v>152</v>
      </c>
      <c r="H13" s="133">
        <f t="shared" si="0"/>
        <v>152</v>
      </c>
      <c r="I13" s="133">
        <f t="shared" si="0"/>
        <v>160</v>
      </c>
      <c r="J13" s="133">
        <f t="shared" si="1"/>
        <v>136</v>
      </c>
      <c r="K13" s="125">
        <f t="shared" si="2"/>
        <v>152</v>
      </c>
      <c r="L13" s="125">
        <f t="shared" si="2"/>
        <v>160</v>
      </c>
      <c r="M13" s="125">
        <f t="shared" si="2"/>
        <v>168</v>
      </c>
      <c r="N13" s="125">
        <f t="shared" si="2"/>
        <v>136</v>
      </c>
      <c r="O13" s="125">
        <f t="shared" si="2"/>
        <v>168</v>
      </c>
      <c r="P13" s="125">
        <f t="shared" si="2"/>
        <v>160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 s="4" t="s">
        <v>359</v>
      </c>
      <c r="B14" s="4" t="s">
        <v>97</v>
      </c>
      <c r="C14" s="4" t="s">
        <v>355</v>
      </c>
      <c r="D14" s="4">
        <v>143.11000000000001</v>
      </c>
      <c r="E14" s="133">
        <f t="shared" si="0"/>
        <v>136</v>
      </c>
      <c r="F14" s="133">
        <f t="shared" si="0"/>
        <v>160</v>
      </c>
      <c r="G14" s="133">
        <f t="shared" si="0"/>
        <v>152</v>
      </c>
      <c r="H14" s="133">
        <f t="shared" si="0"/>
        <v>152</v>
      </c>
      <c r="I14" s="133">
        <f t="shared" si="0"/>
        <v>160</v>
      </c>
      <c r="J14" s="133">
        <f t="shared" si="1"/>
        <v>136</v>
      </c>
      <c r="K14" s="125">
        <f t="shared" si="2"/>
        <v>152</v>
      </c>
      <c r="L14" s="125">
        <f t="shared" si="2"/>
        <v>160</v>
      </c>
      <c r="M14" s="125">
        <f t="shared" si="2"/>
        <v>168</v>
      </c>
      <c r="N14" s="125">
        <f t="shared" si="2"/>
        <v>136</v>
      </c>
      <c r="O14" s="125">
        <f t="shared" si="2"/>
        <v>168</v>
      </c>
      <c r="P14" s="125">
        <f t="shared" si="2"/>
        <v>160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5">
      <c r="A15" s="4" t="s">
        <v>360</v>
      </c>
      <c r="B15" s="4" t="s">
        <v>97</v>
      </c>
      <c r="C15" s="4" t="s">
        <v>355</v>
      </c>
      <c r="D15" s="4">
        <v>143.11000000000001</v>
      </c>
      <c r="E15" s="133">
        <f t="shared" si="0"/>
        <v>136</v>
      </c>
      <c r="F15" s="133">
        <f t="shared" si="0"/>
        <v>160</v>
      </c>
      <c r="G15" s="133">
        <f t="shared" si="0"/>
        <v>152</v>
      </c>
      <c r="H15" s="133">
        <f t="shared" si="0"/>
        <v>152</v>
      </c>
      <c r="I15" s="133">
        <f t="shared" si="0"/>
        <v>160</v>
      </c>
      <c r="J15" s="133">
        <f t="shared" si="1"/>
        <v>136</v>
      </c>
      <c r="K15" s="125">
        <f t="shared" si="2"/>
        <v>152</v>
      </c>
      <c r="L15" s="125">
        <f t="shared" si="2"/>
        <v>160</v>
      </c>
      <c r="M15" s="125">
        <f t="shared" si="2"/>
        <v>168</v>
      </c>
      <c r="N15" s="125">
        <f t="shared" si="2"/>
        <v>136</v>
      </c>
      <c r="O15" s="125">
        <f t="shared" si="2"/>
        <v>168</v>
      </c>
      <c r="P15" s="125">
        <f t="shared" si="2"/>
        <v>160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5">
      <c r="A16" s="4" t="s">
        <v>361</v>
      </c>
      <c r="B16" s="4" t="s">
        <v>97</v>
      </c>
      <c r="C16" s="4" t="s">
        <v>362</v>
      </c>
      <c r="D16" s="133">
        <v>78.56</v>
      </c>
      <c r="E16" s="133">
        <f t="shared" si="0"/>
        <v>136</v>
      </c>
      <c r="F16" s="133">
        <f t="shared" si="0"/>
        <v>160</v>
      </c>
      <c r="G16" s="133">
        <f t="shared" si="0"/>
        <v>152</v>
      </c>
      <c r="H16" s="133">
        <f t="shared" si="0"/>
        <v>152</v>
      </c>
      <c r="I16" s="133">
        <f t="shared" si="0"/>
        <v>160</v>
      </c>
      <c r="J16" s="133">
        <f t="shared" si="1"/>
        <v>136</v>
      </c>
      <c r="K16" s="125">
        <f t="shared" si="2"/>
        <v>152</v>
      </c>
      <c r="L16" s="125">
        <f t="shared" si="2"/>
        <v>160</v>
      </c>
      <c r="M16" s="125">
        <f t="shared" si="2"/>
        <v>168</v>
      </c>
      <c r="N16" s="125">
        <f t="shared" si="2"/>
        <v>136</v>
      </c>
      <c r="O16" s="125">
        <f t="shared" si="2"/>
        <v>168</v>
      </c>
      <c r="P16" s="125">
        <f t="shared" si="2"/>
        <v>160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5">
      <c r="A17" s="4" t="s">
        <v>363</v>
      </c>
      <c r="B17" s="4" t="s">
        <v>97</v>
      </c>
      <c r="C17" s="4" t="s">
        <v>355</v>
      </c>
      <c r="D17" s="133">
        <v>143.11000000000001</v>
      </c>
      <c r="E17" s="125"/>
      <c r="F17" s="125"/>
      <c r="G17" s="125"/>
      <c r="H17" s="125"/>
      <c r="I17" s="125"/>
      <c r="J17" s="125"/>
      <c r="K17" s="125">
        <f t="shared" si="2"/>
        <v>152</v>
      </c>
      <c r="L17" s="125">
        <f t="shared" si="2"/>
        <v>160</v>
      </c>
      <c r="M17" s="125">
        <f t="shared" si="2"/>
        <v>168</v>
      </c>
      <c r="N17" s="125">
        <f t="shared" si="2"/>
        <v>136</v>
      </c>
      <c r="O17" s="125">
        <f t="shared" si="2"/>
        <v>168</v>
      </c>
      <c r="P17" s="125">
        <f t="shared" si="2"/>
        <v>160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 s="143"/>
      <c r="B18" s="125"/>
      <c r="C18" s="125"/>
      <c r="D18" s="4"/>
      <c r="E18" s="125"/>
      <c r="F18" s="125"/>
      <c r="G18" s="125"/>
      <c r="H18" s="125"/>
      <c r="I18" s="125"/>
      <c r="J18" s="1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5">
      <c r="A19" s="5"/>
      <c r="B19" s="4"/>
      <c r="C19" s="125"/>
      <c r="D19" s="4"/>
      <c r="E19" s="125"/>
      <c r="F19" s="125"/>
      <c r="G19" s="125"/>
      <c r="H19" s="125"/>
      <c r="I19" s="125"/>
      <c r="J19" s="12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43"/>
      <c r="B20" s="133"/>
      <c r="C20" s="133"/>
      <c r="D20" s="133"/>
      <c r="E20" s="133"/>
      <c r="F20" s="133"/>
      <c r="G20" s="133"/>
      <c r="H20" s="133"/>
      <c r="I20" s="133"/>
      <c r="J20" s="1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4"/>
      <c r="B21" s="4"/>
      <c r="C21" s="4"/>
      <c r="D21" s="4"/>
      <c r="E21" s="125"/>
      <c r="F21" s="125"/>
      <c r="G21" s="125"/>
      <c r="H21" s="125"/>
      <c r="I21" s="125"/>
      <c r="J21" s="1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43"/>
      <c r="B23" s="125"/>
      <c r="C23" s="125"/>
      <c r="D23" s="4"/>
      <c r="E23" s="125"/>
      <c r="F23" s="125"/>
      <c r="G23" s="125"/>
      <c r="H23" s="125"/>
      <c r="I23" s="125"/>
      <c r="J23" s="1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32"/>
      <c r="B24" s="133"/>
      <c r="C24" s="133"/>
      <c r="D24" s="133"/>
      <c r="E24" s="133"/>
      <c r="F24" s="133"/>
      <c r="G24" s="133"/>
      <c r="H24" s="133"/>
      <c r="I24" s="133"/>
      <c r="J24" s="1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43"/>
      <c r="B25" s="125"/>
      <c r="C25" s="125"/>
      <c r="D25" s="4"/>
      <c r="E25" s="125"/>
      <c r="F25" s="125"/>
      <c r="G25" s="125"/>
      <c r="H25" s="125"/>
      <c r="I25" s="125"/>
      <c r="J25" s="12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43"/>
      <c r="B26" s="125"/>
      <c r="C26" s="125"/>
      <c r="D26" s="4"/>
      <c r="E26" s="125"/>
      <c r="F26" s="125"/>
      <c r="G26" s="125"/>
      <c r="H26" s="125"/>
      <c r="I26" s="125"/>
      <c r="J26" s="1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5"/>
      <c r="B27" s="125"/>
      <c r="C27" s="125"/>
      <c r="D27" s="4"/>
      <c r="E27" s="125"/>
      <c r="F27" s="125"/>
      <c r="G27" s="125"/>
      <c r="H27" s="125"/>
      <c r="I27" s="125"/>
      <c r="J27" s="12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43"/>
      <c r="B28" s="125"/>
      <c r="C28" s="125"/>
      <c r="D28" s="4"/>
      <c r="E28" s="125"/>
      <c r="F28" s="125"/>
      <c r="G28" s="125"/>
      <c r="H28" s="125"/>
      <c r="I28" s="125"/>
      <c r="J28" s="125"/>
      <c r="K28" s="13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43"/>
      <c r="B29" s="125"/>
      <c r="C29" s="125"/>
      <c r="D29" s="4"/>
      <c r="E29" s="125"/>
      <c r="F29" s="125"/>
      <c r="G29" s="125"/>
      <c r="H29" s="125"/>
      <c r="I29" s="125"/>
      <c r="J29" s="125"/>
      <c r="K29" s="13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43"/>
      <c r="B30" s="125"/>
      <c r="C30" s="125"/>
      <c r="D30" s="4"/>
      <c r="E30" s="125"/>
      <c r="F30" s="125"/>
      <c r="G30" s="125"/>
      <c r="H30" s="125"/>
      <c r="I30" s="125"/>
      <c r="J30" s="125"/>
      <c r="K30" s="13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5"/>
      <c r="B31" s="125"/>
      <c r="C31" s="125"/>
      <c r="D31" s="4"/>
      <c r="E31" s="125"/>
      <c r="F31" s="125"/>
      <c r="G31" s="125"/>
      <c r="H31" s="125"/>
      <c r="I31" s="125"/>
      <c r="J31" s="125"/>
      <c r="K31" s="13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5"/>
      <c r="B32" s="4"/>
      <c r="C32" s="125"/>
      <c r="D32" s="4"/>
      <c r="E32" s="125"/>
      <c r="F32" s="125"/>
      <c r="G32" s="125"/>
      <c r="H32" s="125"/>
      <c r="I32" s="125"/>
      <c r="J32" s="125"/>
      <c r="K32" s="13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5"/>
      <c r="B33" s="4"/>
      <c r="C33" s="4"/>
      <c r="D33" s="4"/>
      <c r="E33" s="125"/>
      <c r="F33" s="125"/>
      <c r="G33" s="125"/>
      <c r="H33" s="125"/>
      <c r="I33" s="125"/>
      <c r="J33" s="125"/>
      <c r="K33" s="13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5"/>
      <c r="B35" s="4"/>
      <c r="C35" s="4"/>
      <c r="D35" s="4"/>
      <c r="E35" s="125"/>
      <c r="F35" s="125"/>
      <c r="G35" s="125"/>
      <c r="H35" s="125"/>
      <c r="I35" s="125"/>
      <c r="J35" s="12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33"/>
      <c r="B36" s="4"/>
      <c r="C36" s="4"/>
      <c r="D36" s="4"/>
      <c r="E36" s="125"/>
      <c r="F36" s="125"/>
      <c r="G36" s="125"/>
      <c r="H36" s="125"/>
      <c r="I36" s="125"/>
      <c r="J36" s="12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43"/>
      <c r="B37" s="143"/>
      <c r="C37" s="143"/>
      <c r="D37" s="1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32"/>
      <c r="B38" s="125"/>
      <c r="C38" s="12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43"/>
      <c r="B39" s="125"/>
      <c r="C39" s="1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43"/>
      <c r="B40" s="125"/>
      <c r="C40" s="125"/>
      <c r="D40" s="1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E41" s="28">
        <f t="shared" ref="E41:AF41" si="4">SUM(E10:E40)</f>
        <v>952</v>
      </c>
      <c r="F41" s="28">
        <f t="shared" si="4"/>
        <v>1120</v>
      </c>
      <c r="G41" s="28">
        <f t="shared" si="4"/>
        <v>1064</v>
      </c>
      <c r="H41" s="28">
        <f t="shared" si="4"/>
        <v>1064</v>
      </c>
      <c r="I41" s="28">
        <f t="shared" si="4"/>
        <v>1120</v>
      </c>
      <c r="J41" s="28">
        <f t="shared" si="4"/>
        <v>952</v>
      </c>
      <c r="K41" s="28">
        <f t="shared" si="4"/>
        <v>1064</v>
      </c>
      <c r="L41" s="28">
        <f t="shared" si="4"/>
        <v>1218</v>
      </c>
      <c r="M41" s="28">
        <f t="shared" si="4"/>
        <v>1360</v>
      </c>
      <c r="N41" s="28">
        <f t="shared" si="4"/>
        <v>1104</v>
      </c>
      <c r="O41" s="28">
        <f t="shared" si="4"/>
        <v>1360</v>
      </c>
      <c r="P41" s="28">
        <f t="shared" si="4"/>
        <v>1296</v>
      </c>
      <c r="Q41" s="28">
        <f t="shared" si="4"/>
        <v>0</v>
      </c>
      <c r="R41" s="28">
        <f t="shared" si="4"/>
        <v>0</v>
      </c>
      <c r="S41" s="28">
        <f t="shared" si="4"/>
        <v>0</v>
      </c>
      <c r="T41" s="28">
        <f t="shared" si="4"/>
        <v>0</v>
      </c>
      <c r="U41" s="28">
        <f t="shared" si="4"/>
        <v>0</v>
      </c>
      <c r="V41" s="28">
        <f t="shared" si="4"/>
        <v>0</v>
      </c>
      <c r="W41" s="28">
        <f t="shared" si="4"/>
        <v>0</v>
      </c>
      <c r="X41" s="28">
        <f t="shared" si="4"/>
        <v>0</v>
      </c>
      <c r="Y41" s="28">
        <f t="shared" si="4"/>
        <v>0</v>
      </c>
      <c r="Z41" s="28">
        <f t="shared" si="4"/>
        <v>0</v>
      </c>
      <c r="AA41" s="28">
        <f t="shared" si="4"/>
        <v>0</v>
      </c>
      <c r="AB41" s="28">
        <f t="shared" si="4"/>
        <v>0</v>
      </c>
      <c r="AC41" s="28">
        <f t="shared" si="4"/>
        <v>0</v>
      </c>
      <c r="AD41" s="28">
        <f t="shared" si="4"/>
        <v>0</v>
      </c>
      <c r="AE41" s="28">
        <f t="shared" si="4"/>
        <v>0</v>
      </c>
      <c r="AF41" s="28">
        <f t="shared" si="4"/>
        <v>0</v>
      </c>
    </row>
    <row r="42" spans="1:32" x14ac:dyDescent="0.25">
      <c r="B42" s="25"/>
    </row>
    <row r="43" spans="1:32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x14ac:dyDescent="0.25">
      <c r="A44" s="9"/>
      <c r="B44" s="9"/>
      <c r="C44" s="9"/>
      <c r="D44" s="9"/>
      <c r="E44" s="626">
        <v>2025</v>
      </c>
      <c r="F44" s="626"/>
      <c r="G44" s="626"/>
      <c r="H44" s="627"/>
      <c r="I44" s="625">
        <v>2026</v>
      </c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7"/>
      <c r="U44" s="625">
        <v>2027</v>
      </c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7"/>
    </row>
    <row r="45" spans="1:32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9</v>
      </c>
      <c r="F45" s="11">
        <v>10</v>
      </c>
      <c r="G45" s="11">
        <v>11</v>
      </c>
      <c r="H45" s="11">
        <v>12</v>
      </c>
      <c r="I45" s="11">
        <v>1</v>
      </c>
      <c r="J45" s="11">
        <v>2</v>
      </c>
      <c r="K45" s="11">
        <v>3</v>
      </c>
      <c r="L45" s="11">
        <v>4</v>
      </c>
      <c r="M45" s="11">
        <v>5</v>
      </c>
      <c r="N45" s="11">
        <v>6</v>
      </c>
      <c r="O45" s="11">
        <v>7</v>
      </c>
      <c r="P45" s="354">
        <v>8</v>
      </c>
      <c r="Q45" s="354">
        <v>9</v>
      </c>
      <c r="R45" s="354">
        <v>10</v>
      </c>
      <c r="S45" s="354">
        <v>11</v>
      </c>
      <c r="T45" s="354">
        <v>12</v>
      </c>
      <c r="U45" s="354">
        <v>1</v>
      </c>
      <c r="V45" s="354">
        <v>2</v>
      </c>
      <c r="W45" s="354">
        <v>3</v>
      </c>
      <c r="X45" s="354">
        <v>4</v>
      </c>
      <c r="Y45" s="354">
        <v>5</v>
      </c>
      <c r="Z45" s="354">
        <v>6</v>
      </c>
      <c r="AA45" s="354">
        <v>7</v>
      </c>
      <c r="AB45" s="354">
        <v>8</v>
      </c>
      <c r="AC45" s="354">
        <v>9</v>
      </c>
      <c r="AD45" s="354">
        <v>10</v>
      </c>
      <c r="AE45" s="354">
        <v>11</v>
      </c>
      <c r="AF45" s="354">
        <v>12</v>
      </c>
    </row>
    <row r="46" spans="1:32" x14ac:dyDescent="0.25">
      <c r="A46" s="143" t="str">
        <f t="shared" ref="A46:D61" si="5">A10</f>
        <v>Adenuga, Taiwo</v>
      </c>
      <c r="B46" s="143" t="str">
        <f t="shared" si="5"/>
        <v>TechSur</v>
      </c>
      <c r="C46" s="143" t="str">
        <f t="shared" si="5"/>
        <v>Project Manager</v>
      </c>
      <c r="D46" s="143">
        <f t="shared" si="5"/>
        <v>81.63</v>
      </c>
      <c r="E46" s="4">
        <v>168</v>
      </c>
      <c r="F46" s="4">
        <v>96</v>
      </c>
      <c r="G46" s="4">
        <v>80</v>
      </c>
      <c r="H46" s="4">
        <v>176</v>
      </c>
      <c r="I46" s="4">
        <v>136</v>
      </c>
      <c r="J46" s="4">
        <v>152</v>
      </c>
      <c r="K46" s="4">
        <v>176</v>
      </c>
      <c r="L46" s="4">
        <v>176</v>
      </c>
      <c r="M46" s="4">
        <v>160</v>
      </c>
      <c r="N46" s="4">
        <v>88</v>
      </c>
      <c r="O46" s="4">
        <v>160</v>
      </c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</row>
    <row r="47" spans="1:32" x14ac:dyDescent="0.25">
      <c r="A47" s="143" t="str">
        <f t="shared" si="5"/>
        <v>Rader, James</v>
      </c>
      <c r="B47" s="143" t="str">
        <f t="shared" si="5"/>
        <v>TechSur</v>
      </c>
      <c r="C47" s="143" t="str">
        <f t="shared" si="5"/>
        <v>Agile Coach/Consultant</v>
      </c>
      <c r="D47" s="143">
        <f t="shared" si="5"/>
        <v>143.11000000000001</v>
      </c>
      <c r="E47" s="4">
        <v>168</v>
      </c>
      <c r="F47" s="4">
        <v>76.5</v>
      </c>
      <c r="G47" s="4">
        <v>76</v>
      </c>
      <c r="H47" s="4">
        <v>140.5</v>
      </c>
      <c r="I47" s="4">
        <v>84.5</v>
      </c>
      <c r="J47" s="4">
        <v>7.5</v>
      </c>
      <c r="K47" s="4">
        <v>0</v>
      </c>
      <c r="L47" s="4">
        <v>103</v>
      </c>
      <c r="M47" s="4">
        <v>140</v>
      </c>
      <c r="N47" s="4">
        <v>152</v>
      </c>
      <c r="O47" s="4">
        <v>113.5</v>
      </c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</row>
    <row r="48" spans="1:32" x14ac:dyDescent="0.25">
      <c r="A48" s="143" t="str">
        <f t="shared" si="5"/>
        <v>April, Patti</v>
      </c>
      <c r="B48" s="143" t="str">
        <f t="shared" si="5"/>
        <v>TechSur</v>
      </c>
      <c r="C48" s="143" t="str">
        <f t="shared" si="5"/>
        <v>Agile Coach/Consultant</v>
      </c>
      <c r="D48" s="143">
        <f t="shared" si="5"/>
        <v>143.11000000000001</v>
      </c>
      <c r="E48" s="4">
        <v>168</v>
      </c>
      <c r="F48" s="4">
        <v>92</v>
      </c>
      <c r="G48" s="4">
        <v>64</v>
      </c>
      <c r="H48" s="4">
        <v>168</v>
      </c>
      <c r="I48" s="4">
        <v>147</v>
      </c>
      <c r="J48" s="4">
        <v>144</v>
      </c>
      <c r="K48" s="4">
        <v>168</v>
      </c>
      <c r="L48" s="4">
        <v>168</v>
      </c>
      <c r="M48" s="4">
        <v>160</v>
      </c>
      <c r="N48" s="4">
        <v>168</v>
      </c>
      <c r="O48" s="4">
        <v>176</v>
      </c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</row>
    <row r="49" spans="1:32" x14ac:dyDescent="0.25">
      <c r="A49" s="143" t="str">
        <f t="shared" si="5"/>
        <v>Carpenter, Robert</v>
      </c>
      <c r="B49" s="143" t="str">
        <f t="shared" si="5"/>
        <v>Agile Zenith</v>
      </c>
      <c r="C49" s="143" t="str">
        <f t="shared" si="5"/>
        <v>Agile Coach/Consultant</v>
      </c>
      <c r="D49" s="143">
        <f t="shared" si="5"/>
        <v>143.11000000000001</v>
      </c>
      <c r="E49" s="4">
        <v>160</v>
      </c>
      <c r="F49" s="4">
        <v>96</v>
      </c>
      <c r="G49" s="4">
        <v>72</v>
      </c>
      <c r="H49" s="4">
        <v>136</v>
      </c>
      <c r="I49" s="4">
        <v>160</v>
      </c>
      <c r="J49" s="4">
        <v>152</v>
      </c>
      <c r="K49" s="4">
        <v>144</v>
      </c>
      <c r="L49" s="4">
        <v>168</v>
      </c>
      <c r="M49" s="4">
        <v>104</v>
      </c>
      <c r="N49" s="4">
        <v>168</v>
      </c>
      <c r="O49" s="4">
        <v>164</v>
      </c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</row>
    <row r="50" spans="1:32" x14ac:dyDescent="0.25">
      <c r="A50" s="143" t="str">
        <f t="shared" si="5"/>
        <v>Savage, Natalee</v>
      </c>
      <c r="B50" s="143" t="str">
        <f t="shared" si="5"/>
        <v>TechSur</v>
      </c>
      <c r="C50" s="143" t="str">
        <f t="shared" si="5"/>
        <v>Agile Coach/Consultant</v>
      </c>
      <c r="D50" s="143">
        <f t="shared" si="5"/>
        <v>143.11000000000001</v>
      </c>
      <c r="E50" s="4">
        <v>160</v>
      </c>
      <c r="F50" s="4">
        <v>84</v>
      </c>
      <c r="G50" s="4">
        <v>72</v>
      </c>
      <c r="H50" s="4">
        <v>168</v>
      </c>
      <c r="I50" s="4">
        <v>160</v>
      </c>
      <c r="J50" s="4">
        <v>128</v>
      </c>
      <c r="K50" s="4">
        <v>176</v>
      </c>
      <c r="L50" s="4">
        <v>176</v>
      </c>
      <c r="M50" s="4">
        <v>160</v>
      </c>
      <c r="N50" s="4">
        <v>128</v>
      </c>
      <c r="O50" s="4">
        <v>176</v>
      </c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</row>
    <row r="51" spans="1:32" x14ac:dyDescent="0.25">
      <c r="A51" s="143" t="str">
        <f t="shared" si="5"/>
        <v>Bawani, Amir</v>
      </c>
      <c r="B51" s="143" t="str">
        <f t="shared" si="5"/>
        <v>TechSur</v>
      </c>
      <c r="C51" s="143" t="str">
        <f t="shared" si="5"/>
        <v>Agile Coach/Consultant</v>
      </c>
      <c r="D51" s="143">
        <f t="shared" si="5"/>
        <v>143.11000000000001</v>
      </c>
      <c r="E51" s="4">
        <v>168</v>
      </c>
      <c r="F51" s="4">
        <v>96</v>
      </c>
      <c r="G51" s="4">
        <v>80</v>
      </c>
      <c r="H51" s="4">
        <v>176</v>
      </c>
      <c r="I51" s="4">
        <v>160</v>
      </c>
      <c r="J51" s="4">
        <v>152</v>
      </c>
      <c r="K51" s="4">
        <v>176</v>
      </c>
      <c r="L51" s="4">
        <v>176</v>
      </c>
      <c r="M51" s="4">
        <v>152</v>
      </c>
      <c r="N51" s="4">
        <v>168</v>
      </c>
      <c r="O51" s="4">
        <v>176</v>
      </c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</row>
    <row r="52" spans="1:32" x14ac:dyDescent="0.25">
      <c r="A52" s="143" t="str">
        <f t="shared" si="5"/>
        <v>Jain, Dipika</v>
      </c>
      <c r="B52" s="143" t="str">
        <f t="shared" si="5"/>
        <v>TechSur</v>
      </c>
      <c r="C52" s="143" t="str">
        <f t="shared" si="5"/>
        <v>Agile Certified Professional</v>
      </c>
      <c r="D52" s="143">
        <f t="shared" si="5"/>
        <v>78.56</v>
      </c>
      <c r="E52" s="4">
        <v>168</v>
      </c>
      <c r="F52" s="4">
        <v>96</v>
      </c>
      <c r="G52" s="4">
        <v>64</v>
      </c>
      <c r="H52" s="4">
        <v>176</v>
      </c>
      <c r="I52" s="4">
        <v>160</v>
      </c>
      <c r="J52" s="4">
        <v>152</v>
      </c>
      <c r="K52" s="4">
        <v>176</v>
      </c>
      <c r="L52" s="4">
        <v>176</v>
      </c>
      <c r="M52" s="4">
        <v>160</v>
      </c>
      <c r="N52" s="4">
        <v>160</v>
      </c>
      <c r="O52" s="4">
        <v>176</v>
      </c>
      <c r="P52" s="488"/>
      <c r="Q52" s="488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</row>
    <row r="53" spans="1:32" x14ac:dyDescent="0.25">
      <c r="A53" s="143" t="str">
        <f t="shared" si="5"/>
        <v>Kasif, Samrah</v>
      </c>
      <c r="B53" s="143" t="str">
        <f t="shared" si="5"/>
        <v>TechSur</v>
      </c>
      <c r="C53" s="143" t="str">
        <f t="shared" si="5"/>
        <v>Agile Coach/Consultant</v>
      </c>
      <c r="D53" s="143">
        <f t="shared" si="5"/>
        <v>143.11000000000001</v>
      </c>
      <c r="E53" s="4"/>
      <c r="F53" s="4"/>
      <c r="G53" s="4"/>
      <c r="H53" s="4"/>
      <c r="I53" s="4"/>
      <c r="J53" s="4">
        <v>72</v>
      </c>
      <c r="K53" s="4">
        <v>160</v>
      </c>
      <c r="L53" s="4">
        <v>128</v>
      </c>
      <c r="M53" s="4">
        <v>160</v>
      </c>
      <c r="N53" s="4">
        <v>168</v>
      </c>
      <c r="O53" s="4">
        <v>176</v>
      </c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</row>
    <row r="54" spans="1:32" x14ac:dyDescent="0.25">
      <c r="A54" s="143">
        <f t="shared" si="5"/>
        <v>0</v>
      </c>
      <c r="B54" s="143">
        <f t="shared" si="5"/>
        <v>0</v>
      </c>
      <c r="C54" s="143">
        <f t="shared" si="5"/>
        <v>0</v>
      </c>
      <c r="D54" s="143">
        <f t="shared" si="5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88"/>
      <c r="Q54" s="488"/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</row>
    <row r="55" spans="1:32" x14ac:dyDescent="0.25">
      <c r="A55" s="143">
        <f t="shared" si="5"/>
        <v>0</v>
      </c>
      <c r="B55" s="143">
        <f t="shared" si="5"/>
        <v>0</v>
      </c>
      <c r="C55" s="143">
        <f t="shared" si="5"/>
        <v>0</v>
      </c>
      <c r="D55" s="143">
        <f t="shared" si="5"/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</row>
    <row r="56" spans="1:32" x14ac:dyDescent="0.25">
      <c r="A56" s="143">
        <f t="shared" si="5"/>
        <v>0</v>
      </c>
      <c r="B56" s="143">
        <f t="shared" si="5"/>
        <v>0</v>
      </c>
      <c r="C56" s="143">
        <f t="shared" si="5"/>
        <v>0</v>
      </c>
      <c r="D56" s="143">
        <f t="shared" si="5"/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</row>
    <row r="57" spans="1:32" x14ac:dyDescent="0.25">
      <c r="A57" s="143">
        <f t="shared" si="5"/>
        <v>0</v>
      </c>
      <c r="B57" s="143">
        <f t="shared" si="5"/>
        <v>0</v>
      </c>
      <c r="C57" s="143">
        <f t="shared" si="5"/>
        <v>0</v>
      </c>
      <c r="D57" s="143">
        <f t="shared" si="5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</row>
    <row r="58" spans="1:32" x14ac:dyDescent="0.25">
      <c r="A58" s="143">
        <f t="shared" si="5"/>
        <v>0</v>
      </c>
      <c r="B58" s="143">
        <f t="shared" si="5"/>
        <v>0</v>
      </c>
      <c r="C58" s="143">
        <f t="shared" si="5"/>
        <v>0</v>
      </c>
      <c r="D58" s="143">
        <f t="shared" si="5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</row>
    <row r="59" spans="1:32" x14ac:dyDescent="0.25">
      <c r="A59" s="143">
        <f t="shared" si="5"/>
        <v>0</v>
      </c>
      <c r="B59" s="143">
        <f t="shared" si="5"/>
        <v>0</v>
      </c>
      <c r="C59" s="143">
        <f t="shared" si="5"/>
        <v>0</v>
      </c>
      <c r="D59" s="143">
        <f t="shared" si="5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</row>
    <row r="60" spans="1:32" x14ac:dyDescent="0.25">
      <c r="A60" s="143">
        <f t="shared" si="5"/>
        <v>0</v>
      </c>
      <c r="B60" s="143">
        <f t="shared" si="5"/>
        <v>0</v>
      </c>
      <c r="C60" s="143">
        <f t="shared" si="5"/>
        <v>0</v>
      </c>
      <c r="D60" s="143">
        <f t="shared" si="5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</row>
    <row r="61" spans="1:32" x14ac:dyDescent="0.25">
      <c r="A61" s="143">
        <f t="shared" si="5"/>
        <v>0</v>
      </c>
      <c r="B61" s="143">
        <f t="shared" si="5"/>
        <v>0</v>
      </c>
      <c r="C61" s="143">
        <f t="shared" si="5"/>
        <v>0</v>
      </c>
      <c r="D61" s="143">
        <f t="shared" si="5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</row>
    <row r="62" spans="1:32" x14ac:dyDescent="0.25">
      <c r="A62" s="143">
        <f t="shared" ref="A62:D76" si="6">A26</f>
        <v>0</v>
      </c>
      <c r="B62" s="143">
        <f t="shared" si="6"/>
        <v>0</v>
      </c>
      <c r="C62" s="143">
        <f t="shared" si="6"/>
        <v>0</v>
      </c>
      <c r="D62" s="143">
        <f t="shared" si="6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</row>
    <row r="63" spans="1:32" x14ac:dyDescent="0.25">
      <c r="A63" s="143">
        <f t="shared" si="6"/>
        <v>0</v>
      </c>
      <c r="B63" s="143">
        <f t="shared" si="6"/>
        <v>0</v>
      </c>
      <c r="C63" s="143">
        <f t="shared" si="6"/>
        <v>0</v>
      </c>
      <c r="D63" s="143">
        <f t="shared" si="6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</row>
    <row r="64" spans="1:32" x14ac:dyDescent="0.25">
      <c r="A64" s="143">
        <f t="shared" si="6"/>
        <v>0</v>
      </c>
      <c r="B64" s="143">
        <f t="shared" si="6"/>
        <v>0</v>
      </c>
      <c r="C64" s="143">
        <f t="shared" si="6"/>
        <v>0</v>
      </c>
      <c r="D64" s="143">
        <f t="shared" si="6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</row>
    <row r="65" spans="1:32" x14ac:dyDescent="0.25">
      <c r="A65" s="143">
        <f t="shared" si="6"/>
        <v>0</v>
      </c>
      <c r="B65" s="143">
        <f t="shared" si="6"/>
        <v>0</v>
      </c>
      <c r="C65" s="143">
        <f t="shared" si="6"/>
        <v>0</v>
      </c>
      <c r="D65" s="143">
        <f t="shared" si="6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</row>
    <row r="66" spans="1:32" x14ac:dyDescent="0.25">
      <c r="A66" s="143">
        <f t="shared" si="6"/>
        <v>0</v>
      </c>
      <c r="B66" s="143">
        <f t="shared" si="6"/>
        <v>0</v>
      </c>
      <c r="C66" s="143">
        <f t="shared" si="6"/>
        <v>0</v>
      </c>
      <c r="D66" s="143">
        <f t="shared" si="6"/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</row>
    <row r="67" spans="1:32" x14ac:dyDescent="0.25">
      <c r="A67" s="143">
        <f t="shared" si="6"/>
        <v>0</v>
      </c>
      <c r="B67" s="143">
        <f t="shared" si="6"/>
        <v>0</v>
      </c>
      <c r="C67" s="143">
        <f t="shared" si="6"/>
        <v>0</v>
      </c>
      <c r="D67" s="143">
        <f t="shared" si="6"/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</row>
    <row r="68" spans="1:32" x14ac:dyDescent="0.25">
      <c r="A68" s="143">
        <f t="shared" si="6"/>
        <v>0</v>
      </c>
      <c r="B68" s="143">
        <f t="shared" si="6"/>
        <v>0</v>
      </c>
      <c r="C68" s="143">
        <f t="shared" si="6"/>
        <v>0</v>
      </c>
      <c r="D68" s="143">
        <f t="shared" si="6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</row>
    <row r="69" spans="1:32" x14ac:dyDescent="0.25">
      <c r="A69" s="143">
        <f t="shared" si="6"/>
        <v>0</v>
      </c>
      <c r="B69" s="143">
        <f t="shared" si="6"/>
        <v>0</v>
      </c>
      <c r="C69" s="143">
        <f t="shared" si="6"/>
        <v>0</v>
      </c>
      <c r="D69" s="143">
        <f t="shared" si="6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</row>
    <row r="70" spans="1:32" x14ac:dyDescent="0.25">
      <c r="A70" s="143"/>
      <c r="B70" s="143"/>
      <c r="C70" s="143"/>
      <c r="D70" s="14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</row>
    <row r="71" spans="1:32" x14ac:dyDescent="0.25">
      <c r="A71" s="143"/>
      <c r="B71" s="143"/>
      <c r="C71" s="143"/>
      <c r="D71" s="14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</row>
    <row r="72" spans="1:32" x14ac:dyDescent="0.25">
      <c r="A72" s="143"/>
      <c r="B72" s="143"/>
      <c r="C72" s="143"/>
      <c r="D72" s="14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</row>
    <row r="73" spans="1:32" x14ac:dyDescent="0.25">
      <c r="A73" s="143"/>
      <c r="B73" s="143"/>
      <c r="C73" s="143"/>
      <c r="D73" s="14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</row>
    <row r="74" spans="1:32" x14ac:dyDescent="0.25">
      <c r="A74" s="143">
        <f t="shared" si="6"/>
        <v>0</v>
      </c>
      <c r="B74" s="143">
        <f t="shared" si="6"/>
        <v>0</v>
      </c>
      <c r="C74" s="143">
        <f t="shared" si="6"/>
        <v>0</v>
      </c>
      <c r="D74" s="143">
        <f t="shared" si="6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</row>
    <row r="75" spans="1:32" x14ac:dyDescent="0.25">
      <c r="A75" s="143"/>
      <c r="B75" s="143">
        <f t="shared" si="6"/>
        <v>0</v>
      </c>
      <c r="C75" s="143">
        <f t="shared" si="6"/>
        <v>0</v>
      </c>
      <c r="D75" s="143">
        <f t="shared" si="6"/>
        <v>0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</row>
    <row r="76" spans="1:32" x14ac:dyDescent="0.25">
      <c r="A76" s="143">
        <f>A40</f>
        <v>0</v>
      </c>
      <c r="B76" s="143">
        <f t="shared" si="6"/>
        <v>0</v>
      </c>
      <c r="C76" s="143">
        <f t="shared" si="6"/>
        <v>0</v>
      </c>
      <c r="D76" s="143">
        <f t="shared" si="6"/>
        <v>0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</row>
    <row r="77" spans="1:32" x14ac:dyDescent="0.25">
      <c r="E77" s="28">
        <f t="shared" ref="E77:AF77" si="7">SUM(E46:E76)</f>
        <v>1160</v>
      </c>
      <c r="F77" s="28">
        <f t="shared" si="7"/>
        <v>636.5</v>
      </c>
      <c r="G77" s="28">
        <f t="shared" si="7"/>
        <v>508</v>
      </c>
      <c r="H77" s="28">
        <f t="shared" si="7"/>
        <v>1140.5</v>
      </c>
      <c r="I77" s="28">
        <f t="shared" si="7"/>
        <v>1007.5</v>
      </c>
      <c r="J77" s="28">
        <f t="shared" si="7"/>
        <v>959.5</v>
      </c>
      <c r="K77" s="28">
        <f t="shared" si="7"/>
        <v>1176</v>
      </c>
      <c r="L77" s="28">
        <f t="shared" si="7"/>
        <v>1271</v>
      </c>
      <c r="M77" s="28">
        <f t="shared" si="7"/>
        <v>1196</v>
      </c>
      <c r="N77" s="28">
        <f t="shared" si="7"/>
        <v>1200</v>
      </c>
      <c r="O77" s="28">
        <f t="shared" si="7"/>
        <v>1317.5</v>
      </c>
      <c r="P77" s="28">
        <f t="shared" si="7"/>
        <v>0</v>
      </c>
      <c r="Q77" s="28">
        <f t="shared" si="7"/>
        <v>0</v>
      </c>
      <c r="R77" s="28">
        <f t="shared" si="7"/>
        <v>0</v>
      </c>
      <c r="S77" s="28">
        <f t="shared" si="7"/>
        <v>0</v>
      </c>
      <c r="T77" s="28">
        <f t="shared" si="7"/>
        <v>0</v>
      </c>
      <c r="U77" s="28">
        <f t="shared" si="7"/>
        <v>0</v>
      </c>
      <c r="V77" s="28">
        <f t="shared" si="7"/>
        <v>0</v>
      </c>
      <c r="W77" s="28">
        <f t="shared" si="7"/>
        <v>0</v>
      </c>
      <c r="X77" s="28">
        <f t="shared" si="7"/>
        <v>0</v>
      </c>
      <c r="Y77" s="28">
        <f t="shared" si="7"/>
        <v>0</v>
      </c>
      <c r="Z77" s="28">
        <f t="shared" si="7"/>
        <v>0</v>
      </c>
      <c r="AA77" s="28">
        <f t="shared" si="7"/>
        <v>0</v>
      </c>
      <c r="AB77" s="28">
        <f t="shared" si="7"/>
        <v>0</v>
      </c>
      <c r="AC77" s="28">
        <f t="shared" si="7"/>
        <v>0</v>
      </c>
      <c r="AD77" s="28">
        <f t="shared" si="7"/>
        <v>0</v>
      </c>
      <c r="AE77" s="28">
        <f t="shared" si="7"/>
        <v>0</v>
      </c>
      <c r="AF77" s="28">
        <f t="shared" si="7"/>
        <v>0</v>
      </c>
    </row>
    <row r="79" spans="1:32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x14ac:dyDescent="0.25">
      <c r="A80" s="9"/>
      <c r="B80" s="9"/>
      <c r="C80" s="9"/>
      <c r="D80" s="9"/>
      <c r="E80" s="626"/>
      <c r="F80" s="626"/>
      <c r="G80" s="626"/>
      <c r="H80" s="627"/>
      <c r="I80" s="625">
        <v>2026</v>
      </c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7"/>
      <c r="U80" s="625">
        <v>2027</v>
      </c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7"/>
    </row>
    <row r="81" spans="1:32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9</v>
      </c>
      <c r="F81" s="11">
        <v>10</v>
      </c>
      <c r="G81" s="11">
        <v>11</v>
      </c>
      <c r="H81" s="11">
        <v>12</v>
      </c>
      <c r="I81" s="11">
        <v>1</v>
      </c>
      <c r="J81" s="11">
        <v>2</v>
      </c>
      <c r="K81" s="11">
        <v>3</v>
      </c>
      <c r="L81" s="11">
        <v>4</v>
      </c>
      <c r="M81" s="11">
        <v>5</v>
      </c>
      <c r="N81" s="11">
        <v>6</v>
      </c>
      <c r="O81" s="11">
        <v>7</v>
      </c>
      <c r="P81" s="11">
        <v>8</v>
      </c>
      <c r="Q81" s="11">
        <v>9</v>
      </c>
      <c r="R81" s="11">
        <v>10</v>
      </c>
      <c r="S81" s="11">
        <v>11</v>
      </c>
      <c r="T81" s="11">
        <v>12</v>
      </c>
      <c r="U81" s="11">
        <v>1</v>
      </c>
      <c r="V81" s="11">
        <v>2</v>
      </c>
      <c r="W81" s="11">
        <v>3</v>
      </c>
      <c r="X81" s="11">
        <v>4</v>
      </c>
      <c r="Y81" s="11">
        <v>5</v>
      </c>
      <c r="Z81" s="11">
        <v>6</v>
      </c>
      <c r="AA81" s="11">
        <v>7</v>
      </c>
      <c r="AB81" s="11">
        <v>8</v>
      </c>
      <c r="AC81" s="11">
        <v>9</v>
      </c>
      <c r="AD81" s="11">
        <v>10</v>
      </c>
      <c r="AE81" s="11">
        <v>11</v>
      </c>
      <c r="AF81" s="11">
        <v>12</v>
      </c>
    </row>
    <row r="82" spans="1:32" x14ac:dyDescent="0.25">
      <c r="A82" s="4" t="str">
        <f t="shared" ref="A82:D97" si="8">A10</f>
        <v>Adenuga, Taiwo</v>
      </c>
      <c r="B82" s="4" t="str">
        <f t="shared" si="8"/>
        <v>TechSur</v>
      </c>
      <c r="C82" s="4" t="str">
        <f t="shared" si="8"/>
        <v>Project Manager</v>
      </c>
      <c r="D82" s="4">
        <f t="shared" si="8"/>
        <v>81.63</v>
      </c>
      <c r="E82" s="120">
        <f t="shared" ref="E82:AF89" si="9">E10*$D10</f>
        <v>11101.68</v>
      </c>
      <c r="F82" s="120">
        <f t="shared" si="9"/>
        <v>13060.8</v>
      </c>
      <c r="G82" s="120">
        <f t="shared" si="9"/>
        <v>12407.759999999998</v>
      </c>
      <c r="H82" s="120">
        <f t="shared" si="9"/>
        <v>12407.759999999998</v>
      </c>
      <c r="I82" s="120">
        <f t="shared" si="9"/>
        <v>13060.8</v>
      </c>
      <c r="J82" s="120">
        <f t="shared" si="9"/>
        <v>11101.68</v>
      </c>
      <c r="K82" s="120">
        <f t="shared" si="9"/>
        <v>12407.759999999998</v>
      </c>
      <c r="L82" s="120">
        <f t="shared" si="9"/>
        <v>13060.8</v>
      </c>
      <c r="M82" s="120">
        <f t="shared" si="9"/>
        <v>13713.84</v>
      </c>
      <c r="N82" s="120">
        <f t="shared" si="9"/>
        <v>11101.68</v>
      </c>
      <c r="O82" s="120">
        <f t="shared" si="9"/>
        <v>13713.84</v>
      </c>
      <c r="P82" s="120">
        <f t="shared" si="9"/>
        <v>13060.8</v>
      </c>
      <c r="Q82" s="120">
        <f t="shared" si="9"/>
        <v>0</v>
      </c>
      <c r="R82" s="120">
        <f t="shared" si="9"/>
        <v>0</v>
      </c>
      <c r="S82" s="120">
        <f t="shared" si="9"/>
        <v>0</v>
      </c>
      <c r="T82" s="120">
        <f t="shared" si="9"/>
        <v>0</v>
      </c>
      <c r="U82" s="120">
        <f t="shared" si="9"/>
        <v>0</v>
      </c>
      <c r="V82" s="120">
        <f t="shared" si="9"/>
        <v>0</v>
      </c>
      <c r="W82" s="120">
        <f t="shared" si="9"/>
        <v>0</v>
      </c>
      <c r="X82" s="120">
        <f t="shared" si="9"/>
        <v>0</v>
      </c>
      <c r="Y82" s="120">
        <f t="shared" si="9"/>
        <v>0</v>
      </c>
      <c r="Z82" s="120">
        <f t="shared" si="9"/>
        <v>0</v>
      </c>
      <c r="AA82" s="120">
        <f t="shared" si="9"/>
        <v>0</v>
      </c>
      <c r="AB82" s="120">
        <f t="shared" si="9"/>
        <v>0</v>
      </c>
      <c r="AC82" s="120">
        <f t="shared" si="9"/>
        <v>0</v>
      </c>
      <c r="AD82" s="120">
        <f t="shared" si="9"/>
        <v>0</v>
      </c>
      <c r="AE82" s="120">
        <f t="shared" si="9"/>
        <v>0</v>
      </c>
      <c r="AF82" s="120">
        <f t="shared" si="9"/>
        <v>0</v>
      </c>
    </row>
    <row r="83" spans="1:32" x14ac:dyDescent="0.25">
      <c r="A83" s="4" t="str">
        <f t="shared" si="8"/>
        <v>Rader, James</v>
      </c>
      <c r="B83" s="4" t="str">
        <f t="shared" si="8"/>
        <v>TechSur</v>
      </c>
      <c r="C83" s="4" t="str">
        <f t="shared" si="8"/>
        <v>Agile Coach/Consultant</v>
      </c>
      <c r="D83" s="4">
        <f t="shared" si="8"/>
        <v>143.11000000000001</v>
      </c>
      <c r="E83" s="120">
        <f t="shared" si="9"/>
        <v>19462.960000000003</v>
      </c>
      <c r="F83" s="120">
        <f t="shared" si="9"/>
        <v>22897.600000000002</v>
      </c>
      <c r="G83" s="120">
        <f t="shared" si="9"/>
        <v>21752.720000000001</v>
      </c>
      <c r="H83" s="120">
        <f t="shared" si="9"/>
        <v>21752.720000000001</v>
      </c>
      <c r="I83" s="120">
        <f t="shared" si="9"/>
        <v>22897.600000000002</v>
      </c>
      <c r="J83" s="120">
        <f t="shared" si="9"/>
        <v>19462.960000000003</v>
      </c>
      <c r="K83" s="120">
        <f t="shared" ref="K83:P83" si="10">K17*$D11</f>
        <v>21752.720000000001</v>
      </c>
      <c r="L83" s="120">
        <f t="shared" si="10"/>
        <v>22897.600000000002</v>
      </c>
      <c r="M83" s="120">
        <f t="shared" si="10"/>
        <v>24042.480000000003</v>
      </c>
      <c r="N83" s="120">
        <f t="shared" si="10"/>
        <v>19462.960000000003</v>
      </c>
      <c r="O83" s="120">
        <f t="shared" si="10"/>
        <v>24042.480000000003</v>
      </c>
      <c r="P83" s="120">
        <f t="shared" si="10"/>
        <v>22897.600000000002</v>
      </c>
      <c r="Q83" s="120">
        <f t="shared" si="9"/>
        <v>0</v>
      </c>
      <c r="R83" s="120">
        <f t="shared" si="9"/>
        <v>0</v>
      </c>
      <c r="S83" s="120">
        <f t="shared" si="9"/>
        <v>0</v>
      </c>
      <c r="T83" s="120">
        <f t="shared" si="9"/>
        <v>0</v>
      </c>
      <c r="U83" s="120">
        <f t="shared" si="9"/>
        <v>0</v>
      </c>
      <c r="V83" s="120">
        <f t="shared" si="9"/>
        <v>0</v>
      </c>
      <c r="W83" s="120">
        <f t="shared" si="9"/>
        <v>0</v>
      </c>
      <c r="X83" s="120">
        <f t="shared" si="9"/>
        <v>0</v>
      </c>
      <c r="Y83" s="120">
        <f t="shared" si="9"/>
        <v>0</v>
      </c>
      <c r="Z83" s="120">
        <f t="shared" si="9"/>
        <v>0</v>
      </c>
      <c r="AA83" s="120">
        <f t="shared" si="9"/>
        <v>0</v>
      </c>
      <c r="AB83" s="120">
        <f t="shared" si="9"/>
        <v>0</v>
      </c>
      <c r="AC83" s="120">
        <f t="shared" si="9"/>
        <v>0</v>
      </c>
      <c r="AD83" s="120">
        <f t="shared" si="9"/>
        <v>0</v>
      </c>
      <c r="AE83" s="120">
        <f t="shared" si="9"/>
        <v>0</v>
      </c>
      <c r="AF83" s="120">
        <f t="shared" si="9"/>
        <v>0</v>
      </c>
    </row>
    <row r="84" spans="1:32" x14ac:dyDescent="0.25">
      <c r="A84" s="4" t="str">
        <f t="shared" si="8"/>
        <v>April, Patti</v>
      </c>
      <c r="B84" s="4" t="str">
        <f t="shared" si="8"/>
        <v>TechSur</v>
      </c>
      <c r="C84" s="4" t="str">
        <f t="shared" si="8"/>
        <v>Agile Coach/Consultant</v>
      </c>
      <c r="D84" s="4">
        <f t="shared" si="8"/>
        <v>143.11000000000001</v>
      </c>
      <c r="E84" s="120">
        <f t="shared" si="9"/>
        <v>19462.960000000003</v>
      </c>
      <c r="F84" s="120">
        <f t="shared" si="9"/>
        <v>22897.600000000002</v>
      </c>
      <c r="G84" s="120">
        <f t="shared" si="9"/>
        <v>21752.720000000001</v>
      </c>
      <c r="H84" s="120">
        <f t="shared" si="9"/>
        <v>21752.720000000001</v>
      </c>
      <c r="I84" s="120">
        <f t="shared" si="9"/>
        <v>22897.600000000002</v>
      </c>
      <c r="J84" s="120">
        <f t="shared" si="9"/>
        <v>19462.960000000003</v>
      </c>
      <c r="K84" s="120">
        <f t="shared" si="9"/>
        <v>21752.720000000001</v>
      </c>
      <c r="L84" s="120">
        <f t="shared" si="9"/>
        <v>22897.600000000002</v>
      </c>
      <c r="M84" s="120">
        <f t="shared" si="9"/>
        <v>24042.480000000003</v>
      </c>
      <c r="N84" s="120">
        <f t="shared" si="9"/>
        <v>19462.960000000003</v>
      </c>
      <c r="O84" s="120">
        <f t="shared" si="9"/>
        <v>24042.480000000003</v>
      </c>
      <c r="P84" s="120">
        <f t="shared" si="9"/>
        <v>22897.600000000002</v>
      </c>
      <c r="Q84" s="120">
        <f t="shared" si="9"/>
        <v>0</v>
      </c>
      <c r="R84" s="120">
        <f t="shared" si="9"/>
        <v>0</v>
      </c>
      <c r="S84" s="120">
        <f t="shared" si="9"/>
        <v>0</v>
      </c>
      <c r="T84" s="120">
        <f t="shared" si="9"/>
        <v>0</v>
      </c>
      <c r="U84" s="120">
        <f t="shared" si="9"/>
        <v>0</v>
      </c>
      <c r="V84" s="120">
        <f t="shared" si="9"/>
        <v>0</v>
      </c>
      <c r="W84" s="120">
        <f t="shared" si="9"/>
        <v>0</v>
      </c>
      <c r="X84" s="120">
        <f t="shared" si="9"/>
        <v>0</v>
      </c>
      <c r="Y84" s="120">
        <f t="shared" si="9"/>
        <v>0</v>
      </c>
      <c r="Z84" s="120">
        <f t="shared" si="9"/>
        <v>0</v>
      </c>
      <c r="AA84" s="120">
        <f t="shared" si="9"/>
        <v>0</v>
      </c>
      <c r="AB84" s="120">
        <f t="shared" si="9"/>
        <v>0</v>
      </c>
      <c r="AC84" s="120">
        <f t="shared" si="9"/>
        <v>0</v>
      </c>
      <c r="AD84" s="120">
        <f t="shared" si="9"/>
        <v>0</v>
      </c>
      <c r="AE84" s="120">
        <f t="shared" si="9"/>
        <v>0</v>
      </c>
      <c r="AF84" s="120">
        <f t="shared" si="9"/>
        <v>0</v>
      </c>
    </row>
    <row r="85" spans="1:32" x14ac:dyDescent="0.25">
      <c r="A85" s="4" t="str">
        <f t="shared" si="8"/>
        <v>Carpenter, Robert</v>
      </c>
      <c r="B85" s="4" t="str">
        <f t="shared" si="8"/>
        <v>Agile Zenith</v>
      </c>
      <c r="C85" s="4" t="str">
        <f t="shared" si="8"/>
        <v>Agile Coach/Consultant</v>
      </c>
      <c r="D85" s="4">
        <f t="shared" si="8"/>
        <v>143.11000000000001</v>
      </c>
      <c r="E85" s="120">
        <f t="shared" si="9"/>
        <v>19462.960000000003</v>
      </c>
      <c r="F85" s="120">
        <f t="shared" si="9"/>
        <v>22897.600000000002</v>
      </c>
      <c r="G85" s="120">
        <f t="shared" si="9"/>
        <v>21752.720000000001</v>
      </c>
      <c r="H85" s="120">
        <f t="shared" si="9"/>
        <v>21752.720000000001</v>
      </c>
      <c r="I85" s="120">
        <f t="shared" si="9"/>
        <v>22897.600000000002</v>
      </c>
      <c r="J85" s="120">
        <f t="shared" si="9"/>
        <v>19462.960000000003</v>
      </c>
      <c r="K85" s="120">
        <f t="shared" si="9"/>
        <v>21752.720000000001</v>
      </c>
      <c r="L85" s="120">
        <f t="shared" si="9"/>
        <v>22897.600000000002</v>
      </c>
      <c r="M85" s="120">
        <f t="shared" si="9"/>
        <v>24042.480000000003</v>
      </c>
      <c r="N85" s="120">
        <f t="shared" si="9"/>
        <v>19462.960000000003</v>
      </c>
      <c r="O85" s="120">
        <f t="shared" si="9"/>
        <v>24042.480000000003</v>
      </c>
      <c r="P85" s="120">
        <f t="shared" si="9"/>
        <v>22897.600000000002</v>
      </c>
      <c r="Q85" s="120">
        <f t="shared" si="9"/>
        <v>0</v>
      </c>
      <c r="R85" s="120">
        <f t="shared" si="9"/>
        <v>0</v>
      </c>
      <c r="S85" s="120">
        <f t="shared" si="9"/>
        <v>0</v>
      </c>
      <c r="T85" s="120">
        <f t="shared" si="9"/>
        <v>0</v>
      </c>
      <c r="U85" s="120">
        <f t="shared" si="9"/>
        <v>0</v>
      </c>
      <c r="V85" s="120">
        <f t="shared" si="9"/>
        <v>0</v>
      </c>
      <c r="W85" s="120">
        <f t="shared" si="9"/>
        <v>0</v>
      </c>
      <c r="X85" s="120">
        <f t="shared" si="9"/>
        <v>0</v>
      </c>
      <c r="Y85" s="120">
        <f t="shared" si="9"/>
        <v>0</v>
      </c>
      <c r="Z85" s="120">
        <f t="shared" si="9"/>
        <v>0</v>
      </c>
      <c r="AA85" s="120">
        <f t="shared" si="9"/>
        <v>0</v>
      </c>
      <c r="AB85" s="120">
        <f t="shared" si="9"/>
        <v>0</v>
      </c>
      <c r="AC85" s="120">
        <f t="shared" si="9"/>
        <v>0</v>
      </c>
      <c r="AD85" s="120">
        <f t="shared" si="9"/>
        <v>0</v>
      </c>
      <c r="AE85" s="120">
        <f t="shared" si="9"/>
        <v>0</v>
      </c>
      <c r="AF85" s="120">
        <f t="shared" si="9"/>
        <v>0</v>
      </c>
    </row>
    <row r="86" spans="1:32" x14ac:dyDescent="0.25">
      <c r="A86" s="4" t="str">
        <f t="shared" si="8"/>
        <v>Savage, Natalee</v>
      </c>
      <c r="B86" s="4" t="str">
        <f t="shared" si="8"/>
        <v>TechSur</v>
      </c>
      <c r="C86" s="4" t="str">
        <f t="shared" si="8"/>
        <v>Agile Coach/Consultant</v>
      </c>
      <c r="D86" s="4">
        <f t="shared" si="8"/>
        <v>143.11000000000001</v>
      </c>
      <c r="E86" s="120">
        <f t="shared" si="9"/>
        <v>19462.960000000003</v>
      </c>
      <c r="F86" s="120">
        <f t="shared" si="9"/>
        <v>22897.600000000002</v>
      </c>
      <c r="G86" s="120">
        <f t="shared" si="9"/>
        <v>21752.720000000001</v>
      </c>
      <c r="H86" s="120">
        <f t="shared" si="9"/>
        <v>21752.720000000001</v>
      </c>
      <c r="I86" s="120">
        <f t="shared" si="9"/>
        <v>22897.600000000002</v>
      </c>
      <c r="J86" s="120">
        <f t="shared" si="9"/>
        <v>19462.960000000003</v>
      </c>
      <c r="K86" s="120">
        <f t="shared" si="9"/>
        <v>21752.720000000001</v>
      </c>
      <c r="L86" s="120">
        <f t="shared" si="9"/>
        <v>22897.600000000002</v>
      </c>
      <c r="M86" s="120">
        <f t="shared" si="9"/>
        <v>24042.480000000003</v>
      </c>
      <c r="N86" s="120">
        <f t="shared" si="9"/>
        <v>19462.960000000003</v>
      </c>
      <c r="O86" s="120">
        <f t="shared" si="9"/>
        <v>24042.480000000003</v>
      </c>
      <c r="P86" s="120">
        <f t="shared" si="9"/>
        <v>22897.600000000002</v>
      </c>
      <c r="Q86" s="120">
        <f t="shared" si="9"/>
        <v>0</v>
      </c>
      <c r="R86" s="120">
        <f t="shared" si="9"/>
        <v>0</v>
      </c>
      <c r="S86" s="120">
        <f t="shared" si="9"/>
        <v>0</v>
      </c>
      <c r="T86" s="120">
        <f t="shared" si="9"/>
        <v>0</v>
      </c>
      <c r="U86" s="120">
        <f t="shared" si="9"/>
        <v>0</v>
      </c>
      <c r="V86" s="120">
        <f t="shared" si="9"/>
        <v>0</v>
      </c>
      <c r="W86" s="120">
        <f t="shared" si="9"/>
        <v>0</v>
      </c>
      <c r="X86" s="120">
        <f t="shared" si="9"/>
        <v>0</v>
      </c>
      <c r="Y86" s="120">
        <f t="shared" si="9"/>
        <v>0</v>
      </c>
      <c r="Z86" s="120">
        <f t="shared" si="9"/>
        <v>0</v>
      </c>
      <c r="AA86" s="120">
        <f t="shared" si="9"/>
        <v>0</v>
      </c>
      <c r="AB86" s="120">
        <f t="shared" si="9"/>
        <v>0</v>
      </c>
      <c r="AC86" s="120">
        <f t="shared" si="9"/>
        <v>0</v>
      </c>
      <c r="AD86" s="120">
        <f t="shared" si="9"/>
        <v>0</v>
      </c>
      <c r="AE86" s="120">
        <f t="shared" si="9"/>
        <v>0</v>
      </c>
      <c r="AF86" s="120">
        <f t="shared" si="9"/>
        <v>0</v>
      </c>
    </row>
    <row r="87" spans="1:32" x14ac:dyDescent="0.25">
      <c r="A87" s="4" t="str">
        <f t="shared" si="8"/>
        <v>Bawani, Amir</v>
      </c>
      <c r="B87" s="4" t="str">
        <f t="shared" si="8"/>
        <v>TechSur</v>
      </c>
      <c r="C87" s="4" t="str">
        <f t="shared" si="8"/>
        <v>Agile Coach/Consultant</v>
      </c>
      <c r="D87" s="4">
        <f t="shared" si="8"/>
        <v>143.11000000000001</v>
      </c>
      <c r="E87" s="120">
        <f t="shared" si="9"/>
        <v>19462.960000000003</v>
      </c>
      <c r="F87" s="120">
        <f t="shared" si="9"/>
        <v>22897.600000000002</v>
      </c>
      <c r="G87" s="120">
        <f t="shared" si="9"/>
        <v>21752.720000000001</v>
      </c>
      <c r="H87" s="120">
        <f t="shared" si="9"/>
        <v>21752.720000000001</v>
      </c>
      <c r="I87" s="120">
        <f t="shared" si="9"/>
        <v>22897.600000000002</v>
      </c>
      <c r="J87" s="120">
        <f t="shared" si="9"/>
        <v>19462.960000000003</v>
      </c>
      <c r="K87" s="120">
        <f t="shared" si="9"/>
        <v>21752.720000000001</v>
      </c>
      <c r="L87" s="120">
        <f t="shared" si="9"/>
        <v>22897.600000000002</v>
      </c>
      <c r="M87" s="120">
        <f t="shared" si="9"/>
        <v>24042.480000000003</v>
      </c>
      <c r="N87" s="120">
        <f t="shared" si="9"/>
        <v>19462.960000000003</v>
      </c>
      <c r="O87" s="120">
        <f t="shared" si="9"/>
        <v>24042.480000000003</v>
      </c>
      <c r="P87" s="120">
        <f t="shared" si="9"/>
        <v>22897.600000000002</v>
      </c>
      <c r="Q87" s="120">
        <f t="shared" si="9"/>
        <v>0</v>
      </c>
      <c r="R87" s="120">
        <f t="shared" si="9"/>
        <v>0</v>
      </c>
      <c r="S87" s="120">
        <f t="shared" si="9"/>
        <v>0</v>
      </c>
      <c r="T87" s="120">
        <f t="shared" si="9"/>
        <v>0</v>
      </c>
      <c r="U87" s="120">
        <f t="shared" si="9"/>
        <v>0</v>
      </c>
      <c r="V87" s="120">
        <f t="shared" si="9"/>
        <v>0</v>
      </c>
      <c r="W87" s="120">
        <f t="shared" si="9"/>
        <v>0</v>
      </c>
      <c r="X87" s="120">
        <f t="shared" si="9"/>
        <v>0</v>
      </c>
      <c r="Y87" s="120">
        <f t="shared" si="9"/>
        <v>0</v>
      </c>
      <c r="Z87" s="120">
        <f t="shared" si="9"/>
        <v>0</v>
      </c>
      <c r="AA87" s="120">
        <f t="shared" si="9"/>
        <v>0</v>
      </c>
      <c r="AB87" s="120">
        <f t="shared" si="9"/>
        <v>0</v>
      </c>
      <c r="AC87" s="120">
        <f t="shared" si="9"/>
        <v>0</v>
      </c>
      <c r="AD87" s="120">
        <f t="shared" si="9"/>
        <v>0</v>
      </c>
      <c r="AE87" s="120">
        <f t="shared" si="9"/>
        <v>0</v>
      </c>
      <c r="AF87" s="120">
        <f t="shared" si="9"/>
        <v>0</v>
      </c>
    </row>
    <row r="88" spans="1:32" x14ac:dyDescent="0.25">
      <c r="A88" s="4" t="str">
        <f t="shared" si="8"/>
        <v>Jain, Dipika</v>
      </c>
      <c r="B88" s="4" t="str">
        <f t="shared" si="8"/>
        <v>TechSur</v>
      </c>
      <c r="C88" s="4" t="str">
        <f t="shared" si="8"/>
        <v>Agile Certified Professional</v>
      </c>
      <c r="D88" s="4">
        <f t="shared" si="8"/>
        <v>78.56</v>
      </c>
      <c r="E88" s="120">
        <f t="shared" si="9"/>
        <v>10684.16</v>
      </c>
      <c r="F88" s="120">
        <f t="shared" si="9"/>
        <v>12569.6</v>
      </c>
      <c r="G88" s="120">
        <f t="shared" si="9"/>
        <v>11941.12</v>
      </c>
      <c r="H88" s="120">
        <f t="shared" si="9"/>
        <v>11941.12</v>
      </c>
      <c r="I88" s="120">
        <f t="shared" si="9"/>
        <v>12569.6</v>
      </c>
      <c r="J88" s="120">
        <f t="shared" si="9"/>
        <v>10684.16</v>
      </c>
      <c r="K88" s="120">
        <f t="shared" si="9"/>
        <v>11941.12</v>
      </c>
      <c r="L88" s="120">
        <f t="shared" si="9"/>
        <v>12569.6</v>
      </c>
      <c r="M88" s="120">
        <f t="shared" si="9"/>
        <v>13198.08</v>
      </c>
      <c r="N88" s="120">
        <f t="shared" si="9"/>
        <v>10684.16</v>
      </c>
      <c r="O88" s="120">
        <f t="shared" si="9"/>
        <v>13198.08</v>
      </c>
      <c r="P88" s="120">
        <f t="shared" si="9"/>
        <v>12569.6</v>
      </c>
      <c r="Q88" s="120">
        <f t="shared" si="9"/>
        <v>0</v>
      </c>
      <c r="R88" s="120">
        <f t="shared" si="9"/>
        <v>0</v>
      </c>
      <c r="S88" s="120">
        <f t="shared" si="9"/>
        <v>0</v>
      </c>
      <c r="T88" s="120">
        <f t="shared" si="9"/>
        <v>0</v>
      </c>
      <c r="U88" s="120">
        <f t="shared" si="9"/>
        <v>0</v>
      </c>
      <c r="V88" s="120">
        <f t="shared" si="9"/>
        <v>0</v>
      </c>
      <c r="W88" s="120">
        <f t="shared" si="9"/>
        <v>0</v>
      </c>
      <c r="X88" s="120">
        <f t="shared" si="9"/>
        <v>0</v>
      </c>
      <c r="Y88" s="120">
        <f t="shared" si="9"/>
        <v>0</v>
      </c>
      <c r="Z88" s="120">
        <f t="shared" si="9"/>
        <v>0</v>
      </c>
      <c r="AA88" s="120">
        <f t="shared" si="9"/>
        <v>0</v>
      </c>
      <c r="AB88" s="120">
        <f t="shared" si="9"/>
        <v>0</v>
      </c>
      <c r="AC88" s="120">
        <f t="shared" si="9"/>
        <v>0</v>
      </c>
      <c r="AD88" s="120">
        <f t="shared" si="9"/>
        <v>0</v>
      </c>
      <c r="AE88" s="120">
        <f t="shared" si="9"/>
        <v>0</v>
      </c>
      <c r="AF88" s="120">
        <f t="shared" si="9"/>
        <v>0</v>
      </c>
    </row>
    <row r="89" spans="1:32" x14ac:dyDescent="0.25">
      <c r="A89" s="4" t="str">
        <f t="shared" si="8"/>
        <v>Kasif, Samrah</v>
      </c>
      <c r="B89" s="4" t="str">
        <f t="shared" si="8"/>
        <v>TechSur</v>
      </c>
      <c r="C89" s="4" t="str">
        <f t="shared" si="8"/>
        <v>Agile Coach/Consultant</v>
      </c>
      <c r="D89" s="4">
        <f t="shared" si="8"/>
        <v>143.11000000000001</v>
      </c>
      <c r="E89" s="120">
        <f t="shared" si="9"/>
        <v>0</v>
      </c>
      <c r="F89" s="120">
        <f t="shared" si="9"/>
        <v>0</v>
      </c>
      <c r="G89" s="120">
        <f t="shared" si="9"/>
        <v>0</v>
      </c>
      <c r="H89" s="120">
        <f t="shared" ref="H89:AF89" si="11">H17*$D17</f>
        <v>0</v>
      </c>
      <c r="I89" s="120">
        <f t="shared" si="11"/>
        <v>0</v>
      </c>
      <c r="J89" s="120">
        <f t="shared" si="11"/>
        <v>0</v>
      </c>
      <c r="K89" s="120">
        <f t="shared" ref="K89:P89" si="12">K17*$D17</f>
        <v>21752.720000000001</v>
      </c>
      <c r="L89" s="120">
        <f t="shared" si="12"/>
        <v>22897.600000000002</v>
      </c>
      <c r="M89" s="120">
        <f t="shared" si="12"/>
        <v>24042.480000000003</v>
      </c>
      <c r="N89" s="120">
        <f t="shared" si="12"/>
        <v>19462.960000000003</v>
      </c>
      <c r="O89" s="120">
        <f t="shared" si="12"/>
        <v>24042.480000000003</v>
      </c>
      <c r="P89" s="120">
        <f t="shared" si="12"/>
        <v>22897.600000000002</v>
      </c>
      <c r="Q89" s="120">
        <f t="shared" si="11"/>
        <v>0</v>
      </c>
      <c r="R89" s="120">
        <f t="shared" si="11"/>
        <v>0</v>
      </c>
      <c r="S89" s="120">
        <f t="shared" si="11"/>
        <v>0</v>
      </c>
      <c r="T89" s="120">
        <f t="shared" si="11"/>
        <v>0</v>
      </c>
      <c r="U89" s="120">
        <f t="shared" si="11"/>
        <v>0</v>
      </c>
      <c r="V89" s="120">
        <f t="shared" si="11"/>
        <v>0</v>
      </c>
      <c r="W89" s="120">
        <f t="shared" si="11"/>
        <v>0</v>
      </c>
      <c r="X89" s="120">
        <f t="shared" si="11"/>
        <v>0</v>
      </c>
      <c r="Y89" s="120">
        <f t="shared" si="11"/>
        <v>0</v>
      </c>
      <c r="Z89" s="120">
        <f t="shared" si="11"/>
        <v>0</v>
      </c>
      <c r="AA89" s="120">
        <f t="shared" si="11"/>
        <v>0</v>
      </c>
      <c r="AB89" s="120">
        <f t="shared" si="11"/>
        <v>0</v>
      </c>
      <c r="AC89" s="120">
        <f t="shared" si="11"/>
        <v>0</v>
      </c>
      <c r="AD89" s="120">
        <f t="shared" si="11"/>
        <v>0</v>
      </c>
      <c r="AE89" s="120">
        <f t="shared" si="11"/>
        <v>0</v>
      </c>
      <c r="AF89" s="120">
        <f t="shared" si="11"/>
        <v>0</v>
      </c>
    </row>
    <row r="90" spans="1:32" x14ac:dyDescent="0.25">
      <c r="A90" s="4">
        <f t="shared" si="8"/>
        <v>0</v>
      </c>
      <c r="B90" s="4">
        <f t="shared" si="8"/>
        <v>0</v>
      </c>
      <c r="C90" s="4">
        <f t="shared" si="8"/>
        <v>0</v>
      </c>
      <c r="D90" s="4">
        <f t="shared" si="8"/>
        <v>0</v>
      </c>
      <c r="E90" s="120">
        <f t="shared" ref="E90:AF97" si="13">E18*$D18</f>
        <v>0</v>
      </c>
      <c r="F90" s="120">
        <f t="shared" si="13"/>
        <v>0</v>
      </c>
      <c r="G90" s="120">
        <f t="shared" si="13"/>
        <v>0</v>
      </c>
      <c r="H90" s="120">
        <f t="shared" si="13"/>
        <v>0</v>
      </c>
      <c r="I90" s="120">
        <f t="shared" si="13"/>
        <v>0</v>
      </c>
      <c r="J90" s="120">
        <f t="shared" si="13"/>
        <v>0</v>
      </c>
      <c r="K90" s="120">
        <f t="shared" si="13"/>
        <v>0</v>
      </c>
      <c r="L90" s="120">
        <f t="shared" si="13"/>
        <v>0</v>
      </c>
      <c r="M90" s="120">
        <f t="shared" si="13"/>
        <v>0</v>
      </c>
      <c r="N90" s="120">
        <f t="shared" si="13"/>
        <v>0</v>
      </c>
      <c r="O90" s="120">
        <f t="shared" si="13"/>
        <v>0</v>
      </c>
      <c r="P90" s="120">
        <f t="shared" si="13"/>
        <v>0</v>
      </c>
      <c r="Q90" s="120">
        <f t="shared" si="13"/>
        <v>0</v>
      </c>
      <c r="R90" s="120">
        <f t="shared" si="13"/>
        <v>0</v>
      </c>
      <c r="S90" s="120">
        <f t="shared" si="13"/>
        <v>0</v>
      </c>
      <c r="T90" s="120">
        <f t="shared" si="13"/>
        <v>0</v>
      </c>
      <c r="U90" s="120">
        <f t="shared" si="13"/>
        <v>0</v>
      </c>
      <c r="V90" s="120">
        <f t="shared" si="13"/>
        <v>0</v>
      </c>
      <c r="W90" s="120">
        <f t="shared" si="13"/>
        <v>0</v>
      </c>
      <c r="X90" s="120">
        <f t="shared" si="13"/>
        <v>0</v>
      </c>
      <c r="Y90" s="120">
        <f t="shared" si="13"/>
        <v>0</v>
      </c>
      <c r="Z90" s="120">
        <f t="shared" si="13"/>
        <v>0</v>
      </c>
      <c r="AA90" s="120">
        <f t="shared" si="13"/>
        <v>0</v>
      </c>
      <c r="AB90" s="120">
        <f t="shared" si="13"/>
        <v>0</v>
      </c>
      <c r="AC90" s="120">
        <f t="shared" si="13"/>
        <v>0</v>
      </c>
      <c r="AD90" s="120">
        <f t="shared" si="13"/>
        <v>0</v>
      </c>
      <c r="AE90" s="120">
        <f t="shared" si="13"/>
        <v>0</v>
      </c>
      <c r="AF90" s="120">
        <f t="shared" si="13"/>
        <v>0</v>
      </c>
    </row>
    <row r="91" spans="1:32" x14ac:dyDescent="0.25">
      <c r="A91" s="4">
        <f t="shared" si="8"/>
        <v>0</v>
      </c>
      <c r="B91" s="4">
        <f t="shared" si="8"/>
        <v>0</v>
      </c>
      <c r="C91" s="4">
        <f t="shared" si="8"/>
        <v>0</v>
      </c>
      <c r="D91" s="4">
        <f t="shared" si="8"/>
        <v>0</v>
      </c>
      <c r="E91" s="120">
        <f t="shared" si="13"/>
        <v>0</v>
      </c>
      <c r="F91" s="120">
        <f t="shared" si="13"/>
        <v>0</v>
      </c>
      <c r="G91" s="120">
        <f t="shared" si="13"/>
        <v>0</v>
      </c>
      <c r="H91" s="120">
        <f t="shared" si="13"/>
        <v>0</v>
      </c>
      <c r="I91" s="120">
        <f t="shared" si="13"/>
        <v>0</v>
      </c>
      <c r="J91" s="120">
        <f t="shared" si="13"/>
        <v>0</v>
      </c>
      <c r="K91" s="120">
        <f t="shared" si="13"/>
        <v>0</v>
      </c>
      <c r="L91" s="120">
        <f t="shared" si="13"/>
        <v>0</v>
      </c>
      <c r="M91" s="120">
        <f t="shared" si="13"/>
        <v>0</v>
      </c>
      <c r="N91" s="120">
        <f t="shared" si="13"/>
        <v>0</v>
      </c>
      <c r="O91" s="120">
        <f t="shared" si="13"/>
        <v>0</v>
      </c>
      <c r="P91" s="120">
        <f t="shared" si="13"/>
        <v>0</v>
      </c>
      <c r="Q91" s="120">
        <f t="shared" si="13"/>
        <v>0</v>
      </c>
      <c r="R91" s="120">
        <f t="shared" si="13"/>
        <v>0</v>
      </c>
      <c r="S91" s="120">
        <f t="shared" si="13"/>
        <v>0</v>
      </c>
      <c r="T91" s="120">
        <f t="shared" si="13"/>
        <v>0</v>
      </c>
      <c r="U91" s="120">
        <f t="shared" si="13"/>
        <v>0</v>
      </c>
      <c r="V91" s="120">
        <f t="shared" si="13"/>
        <v>0</v>
      </c>
      <c r="W91" s="120">
        <f t="shared" si="13"/>
        <v>0</v>
      </c>
      <c r="X91" s="120">
        <f t="shared" si="13"/>
        <v>0</v>
      </c>
      <c r="Y91" s="120">
        <f t="shared" si="13"/>
        <v>0</v>
      </c>
      <c r="Z91" s="120">
        <f t="shared" si="13"/>
        <v>0</v>
      </c>
      <c r="AA91" s="120">
        <f t="shared" si="13"/>
        <v>0</v>
      </c>
      <c r="AB91" s="120">
        <f t="shared" si="13"/>
        <v>0</v>
      </c>
      <c r="AC91" s="120">
        <f t="shared" si="13"/>
        <v>0</v>
      </c>
      <c r="AD91" s="120">
        <f t="shared" si="13"/>
        <v>0</v>
      </c>
      <c r="AE91" s="120">
        <f t="shared" si="13"/>
        <v>0</v>
      </c>
      <c r="AF91" s="120">
        <f t="shared" si="13"/>
        <v>0</v>
      </c>
    </row>
    <row r="92" spans="1:32" x14ac:dyDescent="0.25">
      <c r="A92" s="4">
        <f t="shared" si="8"/>
        <v>0</v>
      </c>
      <c r="B92" s="4">
        <f t="shared" si="8"/>
        <v>0</v>
      </c>
      <c r="C92" s="4">
        <f t="shared" si="8"/>
        <v>0</v>
      </c>
      <c r="D92" s="4">
        <f t="shared" si="8"/>
        <v>0</v>
      </c>
      <c r="E92" s="120">
        <f t="shared" si="13"/>
        <v>0</v>
      </c>
      <c r="F92" s="120">
        <f t="shared" si="13"/>
        <v>0</v>
      </c>
      <c r="G92" s="120">
        <f t="shared" si="13"/>
        <v>0</v>
      </c>
      <c r="H92" s="120">
        <f t="shared" si="13"/>
        <v>0</v>
      </c>
      <c r="I92" s="120">
        <f t="shared" si="13"/>
        <v>0</v>
      </c>
      <c r="J92" s="120">
        <f t="shared" si="13"/>
        <v>0</v>
      </c>
      <c r="K92" s="120">
        <f t="shared" si="13"/>
        <v>0</v>
      </c>
      <c r="L92" s="120">
        <f t="shared" si="13"/>
        <v>0</v>
      </c>
      <c r="M92" s="120">
        <f t="shared" si="13"/>
        <v>0</v>
      </c>
      <c r="N92" s="120">
        <f t="shared" si="13"/>
        <v>0</v>
      </c>
      <c r="O92" s="120">
        <f t="shared" si="13"/>
        <v>0</v>
      </c>
      <c r="P92" s="120">
        <f t="shared" si="13"/>
        <v>0</v>
      </c>
      <c r="Q92" s="120">
        <f t="shared" si="13"/>
        <v>0</v>
      </c>
      <c r="R92" s="120">
        <f t="shared" si="13"/>
        <v>0</v>
      </c>
      <c r="S92" s="120">
        <f t="shared" si="13"/>
        <v>0</v>
      </c>
      <c r="T92" s="120">
        <f t="shared" si="13"/>
        <v>0</v>
      </c>
      <c r="U92" s="120">
        <f t="shared" si="13"/>
        <v>0</v>
      </c>
      <c r="V92" s="120">
        <f t="shared" si="13"/>
        <v>0</v>
      </c>
      <c r="W92" s="120">
        <f t="shared" si="13"/>
        <v>0</v>
      </c>
      <c r="X92" s="120">
        <f t="shared" si="13"/>
        <v>0</v>
      </c>
      <c r="Y92" s="120">
        <f t="shared" si="13"/>
        <v>0</v>
      </c>
      <c r="Z92" s="120">
        <f t="shared" si="13"/>
        <v>0</v>
      </c>
      <c r="AA92" s="120">
        <f t="shared" si="13"/>
        <v>0</v>
      </c>
      <c r="AB92" s="120">
        <f t="shared" si="13"/>
        <v>0</v>
      </c>
      <c r="AC92" s="120">
        <f t="shared" si="13"/>
        <v>0</v>
      </c>
      <c r="AD92" s="120">
        <f t="shared" si="13"/>
        <v>0</v>
      </c>
      <c r="AE92" s="120">
        <f t="shared" si="13"/>
        <v>0</v>
      </c>
      <c r="AF92" s="120">
        <f t="shared" si="13"/>
        <v>0</v>
      </c>
    </row>
    <row r="93" spans="1:32" x14ac:dyDescent="0.25">
      <c r="A93" s="4">
        <f t="shared" si="8"/>
        <v>0</v>
      </c>
      <c r="B93" s="4">
        <f t="shared" si="8"/>
        <v>0</v>
      </c>
      <c r="C93" s="4">
        <f t="shared" si="8"/>
        <v>0</v>
      </c>
      <c r="D93" s="4">
        <f t="shared" si="8"/>
        <v>0</v>
      </c>
      <c r="E93" s="120">
        <f t="shared" si="13"/>
        <v>0</v>
      </c>
      <c r="F93" s="120">
        <f t="shared" si="13"/>
        <v>0</v>
      </c>
      <c r="G93" s="120">
        <f t="shared" si="13"/>
        <v>0</v>
      </c>
      <c r="H93" s="120">
        <f t="shared" si="13"/>
        <v>0</v>
      </c>
      <c r="I93" s="120">
        <f t="shared" si="13"/>
        <v>0</v>
      </c>
      <c r="J93" s="120">
        <f t="shared" si="13"/>
        <v>0</v>
      </c>
      <c r="K93" s="120">
        <f t="shared" si="13"/>
        <v>0</v>
      </c>
      <c r="L93" s="120">
        <f t="shared" si="13"/>
        <v>0</v>
      </c>
      <c r="M93" s="120">
        <f t="shared" si="13"/>
        <v>0</v>
      </c>
      <c r="N93" s="120">
        <f t="shared" si="13"/>
        <v>0</v>
      </c>
      <c r="O93" s="120">
        <f t="shared" si="13"/>
        <v>0</v>
      </c>
      <c r="P93" s="120">
        <f t="shared" si="13"/>
        <v>0</v>
      </c>
      <c r="Q93" s="120">
        <f t="shared" si="13"/>
        <v>0</v>
      </c>
      <c r="R93" s="120">
        <f t="shared" si="13"/>
        <v>0</v>
      </c>
      <c r="S93" s="120">
        <f t="shared" si="13"/>
        <v>0</v>
      </c>
      <c r="T93" s="120">
        <f t="shared" si="13"/>
        <v>0</v>
      </c>
      <c r="U93" s="120">
        <f t="shared" si="13"/>
        <v>0</v>
      </c>
      <c r="V93" s="120">
        <f t="shared" si="13"/>
        <v>0</v>
      </c>
      <c r="W93" s="120">
        <f t="shared" si="13"/>
        <v>0</v>
      </c>
      <c r="X93" s="120">
        <f t="shared" si="13"/>
        <v>0</v>
      </c>
      <c r="Y93" s="120">
        <f t="shared" si="13"/>
        <v>0</v>
      </c>
      <c r="Z93" s="120">
        <f t="shared" si="13"/>
        <v>0</v>
      </c>
      <c r="AA93" s="120">
        <f t="shared" si="13"/>
        <v>0</v>
      </c>
      <c r="AB93" s="120">
        <f t="shared" si="13"/>
        <v>0</v>
      </c>
      <c r="AC93" s="120">
        <f t="shared" si="13"/>
        <v>0</v>
      </c>
      <c r="AD93" s="120">
        <f t="shared" si="13"/>
        <v>0</v>
      </c>
      <c r="AE93" s="120">
        <f t="shared" si="13"/>
        <v>0</v>
      </c>
      <c r="AF93" s="120">
        <f t="shared" si="13"/>
        <v>0</v>
      </c>
    </row>
    <row r="94" spans="1:32" x14ac:dyDescent="0.25">
      <c r="A94" s="4">
        <f t="shared" si="8"/>
        <v>0</v>
      </c>
      <c r="B94" s="4">
        <f t="shared" si="8"/>
        <v>0</v>
      </c>
      <c r="C94" s="4">
        <f t="shared" si="8"/>
        <v>0</v>
      </c>
      <c r="D94" s="4">
        <f t="shared" si="8"/>
        <v>0</v>
      </c>
      <c r="E94" s="120">
        <f t="shared" si="13"/>
        <v>0</v>
      </c>
      <c r="F94" s="120">
        <f t="shared" si="13"/>
        <v>0</v>
      </c>
      <c r="G94" s="120">
        <f t="shared" si="13"/>
        <v>0</v>
      </c>
      <c r="H94" s="120">
        <f t="shared" si="13"/>
        <v>0</v>
      </c>
      <c r="I94" s="120">
        <f t="shared" si="13"/>
        <v>0</v>
      </c>
      <c r="J94" s="120">
        <f t="shared" si="13"/>
        <v>0</v>
      </c>
      <c r="K94" s="120">
        <f t="shared" si="13"/>
        <v>0</v>
      </c>
      <c r="L94" s="120">
        <f t="shared" si="13"/>
        <v>0</v>
      </c>
      <c r="M94" s="120">
        <f t="shared" si="13"/>
        <v>0</v>
      </c>
      <c r="N94" s="120">
        <f t="shared" si="13"/>
        <v>0</v>
      </c>
      <c r="O94" s="120">
        <f t="shared" si="13"/>
        <v>0</v>
      </c>
      <c r="P94" s="120">
        <f t="shared" si="13"/>
        <v>0</v>
      </c>
      <c r="Q94" s="120">
        <f t="shared" si="13"/>
        <v>0</v>
      </c>
      <c r="R94" s="120">
        <f t="shared" si="13"/>
        <v>0</v>
      </c>
      <c r="S94" s="120">
        <f t="shared" si="13"/>
        <v>0</v>
      </c>
      <c r="T94" s="120">
        <f t="shared" si="13"/>
        <v>0</v>
      </c>
      <c r="U94" s="120">
        <f t="shared" si="13"/>
        <v>0</v>
      </c>
      <c r="V94" s="120">
        <f t="shared" si="13"/>
        <v>0</v>
      </c>
      <c r="W94" s="120">
        <f t="shared" si="13"/>
        <v>0</v>
      </c>
      <c r="X94" s="120">
        <f t="shared" si="13"/>
        <v>0</v>
      </c>
      <c r="Y94" s="120">
        <f t="shared" si="13"/>
        <v>0</v>
      </c>
      <c r="Z94" s="120">
        <f t="shared" si="13"/>
        <v>0</v>
      </c>
      <c r="AA94" s="120">
        <f t="shared" si="13"/>
        <v>0</v>
      </c>
      <c r="AB94" s="120">
        <f t="shared" si="13"/>
        <v>0</v>
      </c>
      <c r="AC94" s="120">
        <f t="shared" si="13"/>
        <v>0</v>
      </c>
      <c r="AD94" s="120">
        <f t="shared" si="13"/>
        <v>0</v>
      </c>
      <c r="AE94" s="120">
        <f t="shared" si="13"/>
        <v>0</v>
      </c>
      <c r="AF94" s="120">
        <f t="shared" si="13"/>
        <v>0</v>
      </c>
    </row>
    <row r="95" spans="1:32" x14ac:dyDescent="0.25">
      <c r="A95" s="4">
        <f t="shared" si="8"/>
        <v>0</v>
      </c>
      <c r="B95" s="4">
        <f t="shared" si="8"/>
        <v>0</v>
      </c>
      <c r="C95" s="4">
        <f t="shared" si="8"/>
        <v>0</v>
      </c>
      <c r="D95" s="4">
        <f t="shared" si="8"/>
        <v>0</v>
      </c>
      <c r="E95" s="120">
        <f t="shared" si="13"/>
        <v>0</v>
      </c>
      <c r="F95" s="120">
        <f t="shared" si="13"/>
        <v>0</v>
      </c>
      <c r="G95" s="120">
        <f t="shared" si="13"/>
        <v>0</v>
      </c>
      <c r="H95" s="120">
        <f t="shared" si="13"/>
        <v>0</v>
      </c>
      <c r="I95" s="120">
        <f t="shared" si="13"/>
        <v>0</v>
      </c>
      <c r="J95" s="120">
        <f t="shared" si="13"/>
        <v>0</v>
      </c>
      <c r="K95" s="120">
        <f t="shared" si="13"/>
        <v>0</v>
      </c>
      <c r="L95" s="120">
        <f t="shared" si="13"/>
        <v>0</v>
      </c>
      <c r="M95" s="120">
        <f t="shared" si="13"/>
        <v>0</v>
      </c>
      <c r="N95" s="120">
        <f t="shared" si="13"/>
        <v>0</v>
      </c>
      <c r="O95" s="120">
        <f t="shared" si="13"/>
        <v>0</v>
      </c>
      <c r="P95" s="120">
        <f t="shared" si="13"/>
        <v>0</v>
      </c>
      <c r="Q95" s="120">
        <f t="shared" si="13"/>
        <v>0</v>
      </c>
      <c r="R95" s="120">
        <f t="shared" si="13"/>
        <v>0</v>
      </c>
      <c r="S95" s="120">
        <f t="shared" si="13"/>
        <v>0</v>
      </c>
      <c r="T95" s="120">
        <f t="shared" si="13"/>
        <v>0</v>
      </c>
      <c r="U95" s="120">
        <f t="shared" si="13"/>
        <v>0</v>
      </c>
      <c r="V95" s="120">
        <f t="shared" si="13"/>
        <v>0</v>
      </c>
      <c r="W95" s="120">
        <f t="shared" si="13"/>
        <v>0</v>
      </c>
      <c r="X95" s="120">
        <f t="shared" si="13"/>
        <v>0</v>
      </c>
      <c r="Y95" s="120">
        <f t="shared" si="13"/>
        <v>0</v>
      </c>
      <c r="Z95" s="120">
        <f t="shared" si="13"/>
        <v>0</v>
      </c>
      <c r="AA95" s="120">
        <f t="shared" si="13"/>
        <v>0</v>
      </c>
      <c r="AB95" s="120">
        <f t="shared" si="13"/>
        <v>0</v>
      </c>
      <c r="AC95" s="120">
        <f t="shared" si="13"/>
        <v>0</v>
      </c>
      <c r="AD95" s="120">
        <f t="shared" si="13"/>
        <v>0</v>
      </c>
      <c r="AE95" s="120">
        <f t="shared" si="13"/>
        <v>0</v>
      </c>
      <c r="AF95" s="120">
        <f t="shared" si="13"/>
        <v>0</v>
      </c>
    </row>
    <row r="96" spans="1:32" x14ac:dyDescent="0.25">
      <c r="A96" s="4">
        <f t="shared" si="8"/>
        <v>0</v>
      </c>
      <c r="B96" s="4">
        <f t="shared" si="8"/>
        <v>0</v>
      </c>
      <c r="C96" s="4">
        <f t="shared" si="8"/>
        <v>0</v>
      </c>
      <c r="D96" s="4">
        <f t="shared" si="8"/>
        <v>0</v>
      </c>
      <c r="E96" s="120">
        <f t="shared" si="13"/>
        <v>0</v>
      </c>
      <c r="F96" s="120">
        <f t="shared" si="13"/>
        <v>0</v>
      </c>
      <c r="G96" s="120">
        <f t="shared" si="13"/>
        <v>0</v>
      </c>
      <c r="H96" s="120">
        <f t="shared" si="13"/>
        <v>0</v>
      </c>
      <c r="I96" s="120">
        <f t="shared" si="13"/>
        <v>0</v>
      </c>
      <c r="J96" s="120">
        <f t="shared" si="13"/>
        <v>0</v>
      </c>
      <c r="K96" s="120">
        <f t="shared" si="13"/>
        <v>0</v>
      </c>
      <c r="L96" s="120">
        <f t="shared" si="13"/>
        <v>0</v>
      </c>
      <c r="M96" s="120">
        <f t="shared" si="13"/>
        <v>0</v>
      </c>
      <c r="N96" s="120">
        <f t="shared" si="13"/>
        <v>0</v>
      </c>
      <c r="O96" s="120">
        <f t="shared" si="13"/>
        <v>0</v>
      </c>
      <c r="P96" s="120">
        <f t="shared" si="13"/>
        <v>0</v>
      </c>
      <c r="Q96" s="120">
        <f t="shared" si="13"/>
        <v>0</v>
      </c>
      <c r="R96" s="120">
        <f t="shared" si="13"/>
        <v>0</v>
      </c>
      <c r="S96" s="120">
        <f t="shared" si="13"/>
        <v>0</v>
      </c>
      <c r="T96" s="120">
        <f t="shared" si="13"/>
        <v>0</v>
      </c>
      <c r="U96" s="120">
        <f t="shared" si="13"/>
        <v>0</v>
      </c>
      <c r="V96" s="120">
        <f t="shared" si="13"/>
        <v>0</v>
      </c>
      <c r="W96" s="120">
        <f t="shared" si="13"/>
        <v>0</v>
      </c>
      <c r="X96" s="120">
        <f t="shared" si="13"/>
        <v>0</v>
      </c>
      <c r="Y96" s="120">
        <f t="shared" si="13"/>
        <v>0</v>
      </c>
      <c r="Z96" s="120">
        <f t="shared" si="13"/>
        <v>0</v>
      </c>
      <c r="AA96" s="120">
        <f t="shared" si="13"/>
        <v>0</v>
      </c>
      <c r="AB96" s="120">
        <f t="shared" si="13"/>
        <v>0</v>
      </c>
      <c r="AC96" s="120">
        <f t="shared" si="13"/>
        <v>0</v>
      </c>
      <c r="AD96" s="120">
        <f t="shared" si="13"/>
        <v>0</v>
      </c>
      <c r="AE96" s="120">
        <f t="shared" si="13"/>
        <v>0</v>
      </c>
      <c r="AF96" s="120">
        <f t="shared" si="13"/>
        <v>0</v>
      </c>
    </row>
    <row r="97" spans="1:32" x14ac:dyDescent="0.25">
      <c r="A97" s="4">
        <f t="shared" si="8"/>
        <v>0</v>
      </c>
      <c r="B97" s="4">
        <f t="shared" si="8"/>
        <v>0</v>
      </c>
      <c r="C97" s="4">
        <f t="shared" si="8"/>
        <v>0</v>
      </c>
      <c r="D97" s="4">
        <f t="shared" si="8"/>
        <v>0</v>
      </c>
      <c r="E97" s="120">
        <f t="shared" si="13"/>
        <v>0</v>
      </c>
      <c r="F97" s="120">
        <f t="shared" si="13"/>
        <v>0</v>
      </c>
      <c r="G97" s="120">
        <f t="shared" si="13"/>
        <v>0</v>
      </c>
      <c r="H97" s="120">
        <f t="shared" ref="H97:AF97" si="14">H25*$D25</f>
        <v>0</v>
      </c>
      <c r="I97" s="120">
        <f t="shared" si="14"/>
        <v>0</v>
      </c>
      <c r="J97" s="120">
        <f t="shared" si="14"/>
        <v>0</v>
      </c>
      <c r="K97" s="120">
        <f t="shared" si="14"/>
        <v>0</v>
      </c>
      <c r="L97" s="120">
        <f t="shared" si="14"/>
        <v>0</v>
      </c>
      <c r="M97" s="120">
        <f t="shared" si="14"/>
        <v>0</v>
      </c>
      <c r="N97" s="120">
        <f t="shared" si="14"/>
        <v>0</v>
      </c>
      <c r="O97" s="120">
        <f t="shared" si="14"/>
        <v>0</v>
      </c>
      <c r="P97" s="120">
        <f t="shared" si="14"/>
        <v>0</v>
      </c>
      <c r="Q97" s="120">
        <f t="shared" si="14"/>
        <v>0</v>
      </c>
      <c r="R97" s="120">
        <f t="shared" si="14"/>
        <v>0</v>
      </c>
      <c r="S97" s="120">
        <f t="shared" si="14"/>
        <v>0</v>
      </c>
      <c r="T97" s="120">
        <f t="shared" si="14"/>
        <v>0</v>
      </c>
      <c r="U97" s="120">
        <f t="shared" si="14"/>
        <v>0</v>
      </c>
      <c r="V97" s="120">
        <f t="shared" si="14"/>
        <v>0</v>
      </c>
      <c r="W97" s="120">
        <f t="shared" si="14"/>
        <v>0</v>
      </c>
      <c r="X97" s="120">
        <f t="shared" si="14"/>
        <v>0</v>
      </c>
      <c r="Y97" s="120">
        <f t="shared" si="14"/>
        <v>0</v>
      </c>
      <c r="Z97" s="120">
        <f t="shared" si="14"/>
        <v>0</v>
      </c>
      <c r="AA97" s="120">
        <f t="shared" si="14"/>
        <v>0</v>
      </c>
      <c r="AB97" s="120">
        <f t="shared" si="14"/>
        <v>0</v>
      </c>
      <c r="AC97" s="120">
        <f t="shared" si="14"/>
        <v>0</v>
      </c>
      <c r="AD97" s="120">
        <f t="shared" si="14"/>
        <v>0</v>
      </c>
      <c r="AE97" s="120">
        <f t="shared" si="14"/>
        <v>0</v>
      </c>
      <c r="AF97" s="120">
        <f t="shared" si="14"/>
        <v>0</v>
      </c>
    </row>
    <row r="98" spans="1:32" x14ac:dyDescent="0.25">
      <c r="A98" s="4">
        <f t="shared" ref="A98:D111" si="15">A26</f>
        <v>0</v>
      </c>
      <c r="B98" s="4">
        <f t="shared" si="15"/>
        <v>0</v>
      </c>
      <c r="C98" s="4">
        <f t="shared" si="15"/>
        <v>0</v>
      </c>
      <c r="D98" s="4">
        <f t="shared" si="15"/>
        <v>0</v>
      </c>
      <c r="E98" s="120">
        <f t="shared" ref="E98:AF105" si="16">E26*$D26</f>
        <v>0</v>
      </c>
      <c r="F98" s="120">
        <f t="shared" si="16"/>
        <v>0</v>
      </c>
      <c r="G98" s="120">
        <f t="shared" si="16"/>
        <v>0</v>
      </c>
      <c r="H98" s="120">
        <f t="shared" si="16"/>
        <v>0</v>
      </c>
      <c r="I98" s="120">
        <f t="shared" si="16"/>
        <v>0</v>
      </c>
      <c r="J98" s="120">
        <f t="shared" si="16"/>
        <v>0</v>
      </c>
      <c r="K98" s="120">
        <f t="shared" si="16"/>
        <v>0</v>
      </c>
      <c r="L98" s="120">
        <f t="shared" si="16"/>
        <v>0</v>
      </c>
      <c r="M98" s="120">
        <f t="shared" si="16"/>
        <v>0</v>
      </c>
      <c r="N98" s="120">
        <f t="shared" si="16"/>
        <v>0</v>
      </c>
      <c r="O98" s="120">
        <f t="shared" si="16"/>
        <v>0</v>
      </c>
      <c r="P98" s="120">
        <f t="shared" si="16"/>
        <v>0</v>
      </c>
      <c r="Q98" s="120">
        <f t="shared" si="16"/>
        <v>0</v>
      </c>
      <c r="R98" s="120">
        <f t="shared" si="16"/>
        <v>0</v>
      </c>
      <c r="S98" s="120">
        <f t="shared" si="16"/>
        <v>0</v>
      </c>
      <c r="T98" s="120">
        <f t="shared" si="16"/>
        <v>0</v>
      </c>
      <c r="U98" s="120">
        <f t="shared" si="16"/>
        <v>0</v>
      </c>
      <c r="V98" s="120">
        <f t="shared" si="16"/>
        <v>0</v>
      </c>
      <c r="W98" s="120">
        <f t="shared" si="16"/>
        <v>0</v>
      </c>
      <c r="X98" s="120">
        <f t="shared" si="16"/>
        <v>0</v>
      </c>
      <c r="Y98" s="120">
        <f t="shared" si="16"/>
        <v>0</v>
      </c>
      <c r="Z98" s="120">
        <f t="shared" si="16"/>
        <v>0</v>
      </c>
      <c r="AA98" s="120">
        <f t="shared" si="16"/>
        <v>0</v>
      </c>
      <c r="AB98" s="120">
        <f t="shared" si="16"/>
        <v>0</v>
      </c>
      <c r="AC98" s="120">
        <f t="shared" si="16"/>
        <v>0</v>
      </c>
      <c r="AD98" s="120">
        <f t="shared" si="16"/>
        <v>0</v>
      </c>
      <c r="AE98" s="120">
        <f t="shared" si="16"/>
        <v>0</v>
      </c>
      <c r="AF98" s="120">
        <f t="shared" si="16"/>
        <v>0</v>
      </c>
    </row>
    <row r="99" spans="1:32" x14ac:dyDescent="0.25">
      <c r="A99" s="4">
        <f t="shared" si="15"/>
        <v>0</v>
      </c>
      <c r="B99" s="4">
        <f t="shared" si="15"/>
        <v>0</v>
      </c>
      <c r="C99" s="4">
        <f t="shared" si="15"/>
        <v>0</v>
      </c>
      <c r="D99" s="4">
        <f t="shared" si="15"/>
        <v>0</v>
      </c>
      <c r="E99" s="120">
        <f t="shared" si="16"/>
        <v>0</v>
      </c>
      <c r="F99" s="120">
        <f t="shared" si="16"/>
        <v>0</v>
      </c>
      <c r="G99" s="120">
        <f t="shared" si="16"/>
        <v>0</v>
      </c>
      <c r="H99" s="120">
        <f t="shared" si="16"/>
        <v>0</v>
      </c>
      <c r="I99" s="120">
        <f t="shared" si="16"/>
        <v>0</v>
      </c>
      <c r="J99" s="120">
        <f t="shared" si="16"/>
        <v>0</v>
      </c>
      <c r="K99" s="120">
        <f t="shared" si="16"/>
        <v>0</v>
      </c>
      <c r="L99" s="120">
        <f t="shared" si="16"/>
        <v>0</v>
      </c>
      <c r="M99" s="120">
        <f t="shared" si="16"/>
        <v>0</v>
      </c>
      <c r="N99" s="120">
        <f t="shared" si="16"/>
        <v>0</v>
      </c>
      <c r="O99" s="120">
        <f t="shared" si="16"/>
        <v>0</v>
      </c>
      <c r="P99" s="120">
        <f t="shared" si="16"/>
        <v>0</v>
      </c>
      <c r="Q99" s="120">
        <f t="shared" si="16"/>
        <v>0</v>
      </c>
      <c r="R99" s="120">
        <f t="shared" si="16"/>
        <v>0</v>
      </c>
      <c r="S99" s="120">
        <f t="shared" si="16"/>
        <v>0</v>
      </c>
      <c r="T99" s="120">
        <f t="shared" si="16"/>
        <v>0</v>
      </c>
      <c r="U99" s="120">
        <f t="shared" si="16"/>
        <v>0</v>
      </c>
      <c r="V99" s="120">
        <f t="shared" si="16"/>
        <v>0</v>
      </c>
      <c r="W99" s="120">
        <f t="shared" si="16"/>
        <v>0</v>
      </c>
      <c r="X99" s="120">
        <f t="shared" si="16"/>
        <v>0</v>
      </c>
      <c r="Y99" s="120">
        <f t="shared" si="16"/>
        <v>0</v>
      </c>
      <c r="Z99" s="120">
        <f t="shared" si="16"/>
        <v>0</v>
      </c>
      <c r="AA99" s="120">
        <f t="shared" si="16"/>
        <v>0</v>
      </c>
      <c r="AB99" s="120">
        <f t="shared" si="16"/>
        <v>0</v>
      </c>
      <c r="AC99" s="120">
        <f t="shared" si="16"/>
        <v>0</v>
      </c>
      <c r="AD99" s="120">
        <f t="shared" si="16"/>
        <v>0</v>
      </c>
      <c r="AE99" s="120">
        <f t="shared" si="16"/>
        <v>0</v>
      </c>
      <c r="AF99" s="120">
        <f t="shared" si="16"/>
        <v>0</v>
      </c>
    </row>
    <row r="100" spans="1:32" x14ac:dyDescent="0.25">
      <c r="A100" s="4">
        <f t="shared" si="15"/>
        <v>0</v>
      </c>
      <c r="B100" s="4">
        <f t="shared" si="15"/>
        <v>0</v>
      </c>
      <c r="C100" s="4">
        <f t="shared" si="15"/>
        <v>0</v>
      </c>
      <c r="D100" s="4">
        <f t="shared" si="15"/>
        <v>0</v>
      </c>
      <c r="E100" s="120">
        <f t="shared" si="16"/>
        <v>0</v>
      </c>
      <c r="F100" s="120">
        <f t="shared" si="16"/>
        <v>0</v>
      </c>
      <c r="G100" s="120">
        <f t="shared" si="16"/>
        <v>0</v>
      </c>
      <c r="H100" s="120">
        <f t="shared" si="16"/>
        <v>0</v>
      </c>
      <c r="I100" s="120">
        <f t="shared" si="16"/>
        <v>0</v>
      </c>
      <c r="J100" s="120">
        <f t="shared" si="16"/>
        <v>0</v>
      </c>
      <c r="K100" s="120">
        <f t="shared" si="16"/>
        <v>0</v>
      </c>
      <c r="L100" s="120">
        <f t="shared" si="16"/>
        <v>0</v>
      </c>
      <c r="M100" s="120">
        <f t="shared" si="16"/>
        <v>0</v>
      </c>
      <c r="N100" s="120">
        <f t="shared" si="16"/>
        <v>0</v>
      </c>
      <c r="O100" s="120">
        <f t="shared" si="16"/>
        <v>0</v>
      </c>
      <c r="P100" s="120">
        <f t="shared" si="16"/>
        <v>0</v>
      </c>
      <c r="Q100" s="120">
        <f t="shared" si="16"/>
        <v>0</v>
      </c>
      <c r="R100" s="120">
        <f t="shared" si="16"/>
        <v>0</v>
      </c>
      <c r="S100" s="120">
        <f t="shared" si="16"/>
        <v>0</v>
      </c>
      <c r="T100" s="120">
        <f t="shared" si="16"/>
        <v>0</v>
      </c>
      <c r="U100" s="120">
        <f t="shared" si="16"/>
        <v>0</v>
      </c>
      <c r="V100" s="120">
        <f t="shared" si="16"/>
        <v>0</v>
      </c>
      <c r="W100" s="120">
        <f t="shared" si="16"/>
        <v>0</v>
      </c>
      <c r="X100" s="120">
        <f t="shared" si="16"/>
        <v>0</v>
      </c>
      <c r="Y100" s="120">
        <f t="shared" si="16"/>
        <v>0</v>
      </c>
      <c r="Z100" s="120">
        <f t="shared" si="16"/>
        <v>0</v>
      </c>
      <c r="AA100" s="120">
        <f t="shared" si="16"/>
        <v>0</v>
      </c>
      <c r="AB100" s="120">
        <f t="shared" si="16"/>
        <v>0</v>
      </c>
      <c r="AC100" s="120">
        <f t="shared" si="16"/>
        <v>0</v>
      </c>
      <c r="AD100" s="120">
        <f t="shared" si="16"/>
        <v>0</v>
      </c>
      <c r="AE100" s="120">
        <f t="shared" si="16"/>
        <v>0</v>
      </c>
      <c r="AF100" s="120">
        <f t="shared" si="16"/>
        <v>0</v>
      </c>
    </row>
    <row r="101" spans="1:32" x14ac:dyDescent="0.25">
      <c r="A101" s="4">
        <f t="shared" si="15"/>
        <v>0</v>
      </c>
      <c r="B101" s="4">
        <f t="shared" si="15"/>
        <v>0</v>
      </c>
      <c r="C101" s="4">
        <f t="shared" si="15"/>
        <v>0</v>
      </c>
      <c r="D101" s="4">
        <f t="shared" si="15"/>
        <v>0</v>
      </c>
      <c r="E101" s="120">
        <f t="shared" si="16"/>
        <v>0</v>
      </c>
      <c r="F101" s="120">
        <f t="shared" si="16"/>
        <v>0</v>
      </c>
      <c r="G101" s="120">
        <f t="shared" si="16"/>
        <v>0</v>
      </c>
      <c r="H101" s="120">
        <f t="shared" si="16"/>
        <v>0</v>
      </c>
      <c r="I101" s="120">
        <f t="shared" si="16"/>
        <v>0</v>
      </c>
      <c r="J101" s="120">
        <f t="shared" si="16"/>
        <v>0</v>
      </c>
      <c r="K101" s="120">
        <f t="shared" si="16"/>
        <v>0</v>
      </c>
      <c r="L101" s="120">
        <f t="shared" si="16"/>
        <v>0</v>
      </c>
      <c r="M101" s="120">
        <f t="shared" si="16"/>
        <v>0</v>
      </c>
      <c r="N101" s="120">
        <f t="shared" si="16"/>
        <v>0</v>
      </c>
      <c r="O101" s="120">
        <f t="shared" si="16"/>
        <v>0</v>
      </c>
      <c r="P101" s="120">
        <f t="shared" si="16"/>
        <v>0</v>
      </c>
      <c r="Q101" s="120">
        <f t="shared" si="16"/>
        <v>0</v>
      </c>
      <c r="R101" s="120">
        <f t="shared" si="16"/>
        <v>0</v>
      </c>
      <c r="S101" s="120">
        <f t="shared" si="16"/>
        <v>0</v>
      </c>
      <c r="T101" s="120">
        <f t="shared" si="16"/>
        <v>0</v>
      </c>
      <c r="U101" s="120">
        <f t="shared" si="16"/>
        <v>0</v>
      </c>
      <c r="V101" s="120">
        <f t="shared" si="16"/>
        <v>0</v>
      </c>
      <c r="W101" s="120">
        <f t="shared" si="16"/>
        <v>0</v>
      </c>
      <c r="X101" s="120">
        <f t="shared" si="16"/>
        <v>0</v>
      </c>
      <c r="Y101" s="120">
        <f t="shared" si="16"/>
        <v>0</v>
      </c>
      <c r="Z101" s="120">
        <f t="shared" si="16"/>
        <v>0</v>
      </c>
      <c r="AA101" s="120">
        <f t="shared" si="16"/>
        <v>0</v>
      </c>
      <c r="AB101" s="120">
        <f t="shared" si="16"/>
        <v>0</v>
      </c>
      <c r="AC101" s="120">
        <f t="shared" si="16"/>
        <v>0</v>
      </c>
      <c r="AD101" s="120">
        <f t="shared" si="16"/>
        <v>0</v>
      </c>
      <c r="AE101" s="120">
        <f t="shared" si="16"/>
        <v>0</v>
      </c>
      <c r="AF101" s="120">
        <f t="shared" si="16"/>
        <v>0</v>
      </c>
    </row>
    <row r="102" spans="1:32" x14ac:dyDescent="0.25">
      <c r="A102" s="4">
        <f t="shared" si="15"/>
        <v>0</v>
      </c>
      <c r="B102" s="4">
        <f t="shared" si="15"/>
        <v>0</v>
      </c>
      <c r="C102" s="4">
        <f t="shared" si="15"/>
        <v>0</v>
      </c>
      <c r="D102" s="4">
        <f t="shared" si="15"/>
        <v>0</v>
      </c>
      <c r="E102" s="120">
        <f t="shared" si="16"/>
        <v>0</v>
      </c>
      <c r="F102" s="120">
        <f t="shared" si="16"/>
        <v>0</v>
      </c>
      <c r="G102" s="120">
        <f t="shared" si="16"/>
        <v>0</v>
      </c>
      <c r="H102" s="120">
        <f t="shared" si="16"/>
        <v>0</v>
      </c>
      <c r="I102" s="120">
        <f t="shared" si="16"/>
        <v>0</v>
      </c>
      <c r="J102" s="120">
        <f t="shared" si="16"/>
        <v>0</v>
      </c>
      <c r="K102" s="120">
        <f t="shared" si="16"/>
        <v>0</v>
      </c>
      <c r="L102" s="120">
        <f t="shared" si="16"/>
        <v>0</v>
      </c>
      <c r="M102" s="120">
        <f t="shared" si="16"/>
        <v>0</v>
      </c>
      <c r="N102" s="120">
        <f t="shared" si="16"/>
        <v>0</v>
      </c>
      <c r="O102" s="120">
        <f t="shared" si="16"/>
        <v>0</v>
      </c>
      <c r="P102" s="120">
        <f t="shared" si="16"/>
        <v>0</v>
      </c>
      <c r="Q102" s="120">
        <f t="shared" si="16"/>
        <v>0</v>
      </c>
      <c r="R102" s="120">
        <f t="shared" si="16"/>
        <v>0</v>
      </c>
      <c r="S102" s="120">
        <f t="shared" si="16"/>
        <v>0</v>
      </c>
      <c r="T102" s="120">
        <f t="shared" si="16"/>
        <v>0</v>
      </c>
      <c r="U102" s="120">
        <f t="shared" si="16"/>
        <v>0</v>
      </c>
      <c r="V102" s="120">
        <f t="shared" si="16"/>
        <v>0</v>
      </c>
      <c r="W102" s="120">
        <f t="shared" si="16"/>
        <v>0</v>
      </c>
      <c r="X102" s="120">
        <f t="shared" si="16"/>
        <v>0</v>
      </c>
      <c r="Y102" s="120">
        <f t="shared" si="16"/>
        <v>0</v>
      </c>
      <c r="Z102" s="120">
        <f t="shared" si="16"/>
        <v>0</v>
      </c>
      <c r="AA102" s="120">
        <f t="shared" si="16"/>
        <v>0</v>
      </c>
      <c r="AB102" s="120">
        <f t="shared" si="16"/>
        <v>0</v>
      </c>
      <c r="AC102" s="120">
        <f t="shared" si="16"/>
        <v>0</v>
      </c>
      <c r="AD102" s="120">
        <f t="shared" si="16"/>
        <v>0</v>
      </c>
      <c r="AE102" s="120">
        <f t="shared" si="16"/>
        <v>0</v>
      </c>
      <c r="AF102" s="120">
        <f t="shared" si="16"/>
        <v>0</v>
      </c>
    </row>
    <row r="103" spans="1:32" x14ac:dyDescent="0.25">
      <c r="A103" s="4">
        <f t="shared" si="15"/>
        <v>0</v>
      </c>
      <c r="B103" s="4">
        <f t="shared" si="15"/>
        <v>0</v>
      </c>
      <c r="C103" s="4">
        <f t="shared" si="15"/>
        <v>0</v>
      </c>
      <c r="D103" s="4">
        <f t="shared" si="15"/>
        <v>0</v>
      </c>
      <c r="E103" s="120">
        <f t="shared" si="16"/>
        <v>0</v>
      </c>
      <c r="F103" s="120">
        <f t="shared" si="16"/>
        <v>0</v>
      </c>
      <c r="G103" s="120">
        <f t="shared" si="16"/>
        <v>0</v>
      </c>
      <c r="H103" s="120">
        <f t="shared" si="16"/>
        <v>0</v>
      </c>
      <c r="I103" s="120">
        <f t="shared" si="16"/>
        <v>0</v>
      </c>
      <c r="J103" s="120">
        <f t="shared" si="16"/>
        <v>0</v>
      </c>
      <c r="K103" s="120">
        <f t="shared" si="16"/>
        <v>0</v>
      </c>
      <c r="L103" s="120">
        <f t="shared" si="16"/>
        <v>0</v>
      </c>
      <c r="M103" s="120">
        <f t="shared" si="16"/>
        <v>0</v>
      </c>
      <c r="N103" s="120">
        <f t="shared" si="16"/>
        <v>0</v>
      </c>
      <c r="O103" s="120">
        <f t="shared" si="16"/>
        <v>0</v>
      </c>
      <c r="P103" s="120">
        <f t="shared" si="16"/>
        <v>0</v>
      </c>
      <c r="Q103" s="120">
        <f t="shared" si="16"/>
        <v>0</v>
      </c>
      <c r="R103" s="120">
        <f t="shared" si="16"/>
        <v>0</v>
      </c>
      <c r="S103" s="120">
        <f t="shared" si="16"/>
        <v>0</v>
      </c>
      <c r="T103" s="120">
        <f t="shared" si="16"/>
        <v>0</v>
      </c>
      <c r="U103" s="120">
        <f t="shared" si="16"/>
        <v>0</v>
      </c>
      <c r="V103" s="120">
        <f t="shared" si="16"/>
        <v>0</v>
      </c>
      <c r="W103" s="120">
        <f t="shared" si="16"/>
        <v>0</v>
      </c>
      <c r="X103" s="120">
        <f t="shared" si="16"/>
        <v>0</v>
      </c>
      <c r="Y103" s="120">
        <f t="shared" si="16"/>
        <v>0</v>
      </c>
      <c r="Z103" s="120">
        <f t="shared" si="16"/>
        <v>0</v>
      </c>
      <c r="AA103" s="120">
        <f t="shared" si="16"/>
        <v>0</v>
      </c>
      <c r="AB103" s="120">
        <f t="shared" si="16"/>
        <v>0</v>
      </c>
      <c r="AC103" s="120">
        <f t="shared" si="16"/>
        <v>0</v>
      </c>
      <c r="AD103" s="120">
        <f t="shared" si="16"/>
        <v>0</v>
      </c>
      <c r="AE103" s="120">
        <f t="shared" si="16"/>
        <v>0</v>
      </c>
      <c r="AF103" s="120">
        <f t="shared" si="16"/>
        <v>0</v>
      </c>
    </row>
    <row r="104" spans="1:32" x14ac:dyDescent="0.25">
      <c r="A104" s="4">
        <f t="shared" si="15"/>
        <v>0</v>
      </c>
      <c r="B104" s="4">
        <f t="shared" si="15"/>
        <v>0</v>
      </c>
      <c r="C104" s="4">
        <f t="shared" si="15"/>
        <v>0</v>
      </c>
      <c r="D104" s="4">
        <f t="shared" si="15"/>
        <v>0</v>
      </c>
      <c r="E104" s="120">
        <f t="shared" si="16"/>
        <v>0</v>
      </c>
      <c r="F104" s="120">
        <f t="shared" si="16"/>
        <v>0</v>
      </c>
      <c r="G104" s="120">
        <f t="shared" si="16"/>
        <v>0</v>
      </c>
      <c r="H104" s="120">
        <f t="shared" si="16"/>
        <v>0</v>
      </c>
      <c r="I104" s="120">
        <f t="shared" si="16"/>
        <v>0</v>
      </c>
      <c r="J104" s="120">
        <f t="shared" si="16"/>
        <v>0</v>
      </c>
      <c r="K104" s="120">
        <f t="shared" si="16"/>
        <v>0</v>
      </c>
      <c r="L104" s="120">
        <f t="shared" si="16"/>
        <v>0</v>
      </c>
      <c r="M104" s="120">
        <f t="shared" si="16"/>
        <v>0</v>
      </c>
      <c r="N104" s="120">
        <f t="shared" si="16"/>
        <v>0</v>
      </c>
      <c r="O104" s="120">
        <f t="shared" si="16"/>
        <v>0</v>
      </c>
      <c r="P104" s="120">
        <f t="shared" si="16"/>
        <v>0</v>
      </c>
      <c r="Q104" s="120">
        <f t="shared" si="16"/>
        <v>0</v>
      </c>
      <c r="R104" s="120">
        <f t="shared" si="16"/>
        <v>0</v>
      </c>
      <c r="S104" s="120">
        <f t="shared" si="16"/>
        <v>0</v>
      </c>
      <c r="T104" s="120">
        <f t="shared" si="16"/>
        <v>0</v>
      </c>
      <c r="U104" s="120">
        <f t="shared" si="16"/>
        <v>0</v>
      </c>
      <c r="V104" s="120">
        <f t="shared" si="16"/>
        <v>0</v>
      </c>
      <c r="W104" s="120">
        <f t="shared" si="16"/>
        <v>0</v>
      </c>
      <c r="X104" s="120">
        <f t="shared" si="16"/>
        <v>0</v>
      </c>
      <c r="Y104" s="120">
        <f t="shared" si="16"/>
        <v>0</v>
      </c>
      <c r="Z104" s="120">
        <f t="shared" si="16"/>
        <v>0</v>
      </c>
      <c r="AA104" s="120">
        <f t="shared" si="16"/>
        <v>0</v>
      </c>
      <c r="AB104" s="120">
        <f t="shared" si="16"/>
        <v>0</v>
      </c>
      <c r="AC104" s="120">
        <f t="shared" si="16"/>
        <v>0</v>
      </c>
      <c r="AD104" s="120">
        <f t="shared" si="16"/>
        <v>0</v>
      </c>
      <c r="AE104" s="120">
        <f t="shared" si="16"/>
        <v>0</v>
      </c>
      <c r="AF104" s="120">
        <f t="shared" si="16"/>
        <v>0</v>
      </c>
    </row>
    <row r="105" spans="1:32" x14ac:dyDescent="0.25">
      <c r="A105" s="4">
        <f t="shared" si="15"/>
        <v>0</v>
      </c>
      <c r="B105" s="4">
        <f t="shared" si="15"/>
        <v>0</v>
      </c>
      <c r="C105" s="4">
        <f t="shared" si="15"/>
        <v>0</v>
      </c>
      <c r="D105" s="4">
        <f t="shared" si="15"/>
        <v>0</v>
      </c>
      <c r="E105" s="120">
        <f t="shared" si="16"/>
        <v>0</v>
      </c>
      <c r="F105" s="120">
        <f t="shared" si="16"/>
        <v>0</v>
      </c>
      <c r="G105" s="120">
        <f t="shared" si="16"/>
        <v>0</v>
      </c>
      <c r="H105" s="120">
        <f t="shared" ref="H105:AF105" si="17">H33*$D33</f>
        <v>0</v>
      </c>
      <c r="I105" s="120">
        <f t="shared" si="17"/>
        <v>0</v>
      </c>
      <c r="J105" s="120">
        <f t="shared" si="17"/>
        <v>0</v>
      </c>
      <c r="K105" s="120">
        <f t="shared" si="17"/>
        <v>0</v>
      </c>
      <c r="L105" s="120">
        <f t="shared" si="17"/>
        <v>0</v>
      </c>
      <c r="M105" s="120">
        <f t="shared" si="17"/>
        <v>0</v>
      </c>
      <c r="N105" s="120">
        <f t="shared" si="17"/>
        <v>0</v>
      </c>
      <c r="O105" s="120">
        <f t="shared" si="17"/>
        <v>0</v>
      </c>
      <c r="P105" s="120">
        <f t="shared" si="17"/>
        <v>0</v>
      </c>
      <c r="Q105" s="120">
        <f t="shared" si="17"/>
        <v>0</v>
      </c>
      <c r="R105" s="120">
        <f t="shared" si="17"/>
        <v>0</v>
      </c>
      <c r="S105" s="120">
        <f t="shared" si="17"/>
        <v>0</v>
      </c>
      <c r="T105" s="120">
        <f t="shared" si="17"/>
        <v>0</v>
      </c>
      <c r="U105" s="120">
        <f t="shared" si="17"/>
        <v>0</v>
      </c>
      <c r="V105" s="120">
        <f t="shared" si="17"/>
        <v>0</v>
      </c>
      <c r="W105" s="120">
        <f t="shared" si="17"/>
        <v>0</v>
      </c>
      <c r="X105" s="120">
        <f t="shared" si="17"/>
        <v>0</v>
      </c>
      <c r="Y105" s="120">
        <f t="shared" si="17"/>
        <v>0</v>
      </c>
      <c r="Z105" s="120">
        <f t="shared" si="17"/>
        <v>0</v>
      </c>
      <c r="AA105" s="120">
        <f t="shared" si="17"/>
        <v>0</v>
      </c>
      <c r="AB105" s="120">
        <f t="shared" si="17"/>
        <v>0</v>
      </c>
      <c r="AC105" s="120">
        <f t="shared" si="17"/>
        <v>0</v>
      </c>
      <c r="AD105" s="120">
        <f t="shared" si="17"/>
        <v>0</v>
      </c>
      <c r="AE105" s="120">
        <f t="shared" si="17"/>
        <v>0</v>
      </c>
      <c r="AF105" s="120">
        <f t="shared" si="17"/>
        <v>0</v>
      </c>
    </row>
    <row r="106" spans="1:32" x14ac:dyDescent="0.25">
      <c r="A106" s="4">
        <f t="shared" si="15"/>
        <v>0</v>
      </c>
      <c r="B106" s="4">
        <f t="shared" si="15"/>
        <v>0</v>
      </c>
      <c r="C106" s="4">
        <f t="shared" si="15"/>
        <v>0</v>
      </c>
      <c r="D106" s="4">
        <f>D70</f>
        <v>0</v>
      </c>
      <c r="E106" s="120">
        <f t="shared" ref="E106:AF110" si="18">E34*$D34</f>
        <v>0</v>
      </c>
      <c r="F106" s="120">
        <f t="shared" si="18"/>
        <v>0</v>
      </c>
      <c r="G106" s="120">
        <f t="shared" si="18"/>
        <v>0</v>
      </c>
      <c r="H106" s="120">
        <f t="shared" si="18"/>
        <v>0</v>
      </c>
      <c r="I106" s="120">
        <f t="shared" si="18"/>
        <v>0</v>
      </c>
      <c r="J106" s="120">
        <f t="shared" si="18"/>
        <v>0</v>
      </c>
      <c r="K106" s="120">
        <f t="shared" si="18"/>
        <v>0</v>
      </c>
      <c r="L106" s="120">
        <f t="shared" si="18"/>
        <v>0</v>
      </c>
      <c r="M106" s="120">
        <f t="shared" si="18"/>
        <v>0</v>
      </c>
      <c r="N106" s="120">
        <f t="shared" si="18"/>
        <v>0</v>
      </c>
      <c r="O106" s="120">
        <f t="shared" si="18"/>
        <v>0</v>
      </c>
      <c r="P106" s="120">
        <f t="shared" si="18"/>
        <v>0</v>
      </c>
      <c r="Q106" s="120">
        <f t="shared" si="18"/>
        <v>0</v>
      </c>
      <c r="R106" s="120">
        <f t="shared" si="18"/>
        <v>0</v>
      </c>
      <c r="S106" s="120">
        <f t="shared" si="18"/>
        <v>0</v>
      </c>
      <c r="T106" s="120">
        <f t="shared" si="18"/>
        <v>0</v>
      </c>
      <c r="U106" s="120">
        <f t="shared" si="18"/>
        <v>0</v>
      </c>
      <c r="V106" s="120">
        <f t="shared" si="18"/>
        <v>0</v>
      </c>
      <c r="W106" s="120">
        <f t="shared" si="18"/>
        <v>0</v>
      </c>
      <c r="X106" s="120">
        <f t="shared" si="18"/>
        <v>0</v>
      </c>
      <c r="Y106" s="120">
        <f t="shared" si="18"/>
        <v>0</v>
      </c>
      <c r="Z106" s="120">
        <f t="shared" si="18"/>
        <v>0</v>
      </c>
      <c r="AA106" s="120">
        <f t="shared" si="18"/>
        <v>0</v>
      </c>
      <c r="AB106" s="120">
        <f t="shared" si="18"/>
        <v>0</v>
      </c>
      <c r="AC106" s="120">
        <f t="shared" si="18"/>
        <v>0</v>
      </c>
      <c r="AD106" s="120">
        <f t="shared" si="18"/>
        <v>0</v>
      </c>
      <c r="AE106" s="120">
        <f t="shared" si="18"/>
        <v>0</v>
      </c>
      <c r="AF106" s="120">
        <f t="shared" si="18"/>
        <v>0</v>
      </c>
    </row>
    <row r="107" spans="1:32" x14ac:dyDescent="0.25">
      <c r="A107" s="4">
        <f t="shared" si="15"/>
        <v>0</v>
      </c>
      <c r="B107" s="4">
        <f t="shared" si="15"/>
        <v>0</v>
      </c>
      <c r="C107" s="4">
        <f t="shared" si="15"/>
        <v>0</v>
      </c>
      <c r="D107" s="4">
        <f t="shared" si="15"/>
        <v>0</v>
      </c>
      <c r="E107" s="120">
        <f t="shared" si="18"/>
        <v>0</v>
      </c>
      <c r="F107" s="120">
        <f t="shared" si="18"/>
        <v>0</v>
      </c>
      <c r="G107" s="120">
        <f t="shared" si="18"/>
        <v>0</v>
      </c>
      <c r="H107" s="120">
        <f t="shared" si="18"/>
        <v>0</v>
      </c>
      <c r="I107" s="120">
        <f t="shared" si="18"/>
        <v>0</v>
      </c>
      <c r="J107" s="120">
        <f t="shared" si="18"/>
        <v>0</v>
      </c>
      <c r="K107" s="120">
        <f t="shared" si="18"/>
        <v>0</v>
      </c>
      <c r="L107" s="120">
        <f t="shared" si="18"/>
        <v>0</v>
      </c>
      <c r="M107" s="120">
        <f t="shared" si="18"/>
        <v>0</v>
      </c>
      <c r="N107" s="120">
        <f t="shared" si="18"/>
        <v>0</v>
      </c>
      <c r="O107" s="120">
        <f t="shared" si="18"/>
        <v>0</v>
      </c>
      <c r="P107" s="120">
        <f t="shared" si="18"/>
        <v>0</v>
      </c>
      <c r="Q107" s="120">
        <f t="shared" si="18"/>
        <v>0</v>
      </c>
      <c r="R107" s="120">
        <f t="shared" si="18"/>
        <v>0</v>
      </c>
      <c r="S107" s="120">
        <f t="shared" si="18"/>
        <v>0</v>
      </c>
      <c r="T107" s="120">
        <f t="shared" si="18"/>
        <v>0</v>
      </c>
      <c r="U107" s="120">
        <f t="shared" si="18"/>
        <v>0</v>
      </c>
      <c r="V107" s="120">
        <f t="shared" si="18"/>
        <v>0</v>
      </c>
      <c r="W107" s="120">
        <f t="shared" si="18"/>
        <v>0</v>
      </c>
      <c r="X107" s="120">
        <f t="shared" si="18"/>
        <v>0</v>
      </c>
      <c r="Y107" s="120">
        <f t="shared" si="18"/>
        <v>0</v>
      </c>
      <c r="Z107" s="120">
        <f t="shared" si="18"/>
        <v>0</v>
      </c>
      <c r="AA107" s="120">
        <f t="shared" si="18"/>
        <v>0</v>
      </c>
      <c r="AB107" s="120">
        <f t="shared" si="18"/>
        <v>0</v>
      </c>
      <c r="AC107" s="120">
        <f t="shared" si="18"/>
        <v>0</v>
      </c>
      <c r="AD107" s="120">
        <f t="shared" si="18"/>
        <v>0</v>
      </c>
      <c r="AE107" s="120">
        <f t="shared" si="18"/>
        <v>0</v>
      </c>
      <c r="AF107" s="120">
        <f t="shared" si="18"/>
        <v>0</v>
      </c>
    </row>
    <row r="108" spans="1:32" x14ac:dyDescent="0.25">
      <c r="A108" s="4">
        <f t="shared" si="15"/>
        <v>0</v>
      </c>
      <c r="B108" s="4">
        <f t="shared" si="15"/>
        <v>0</v>
      </c>
      <c r="C108" s="4">
        <f t="shared" si="15"/>
        <v>0</v>
      </c>
      <c r="D108" s="4">
        <f t="shared" si="15"/>
        <v>0</v>
      </c>
      <c r="E108" s="120">
        <f t="shared" si="18"/>
        <v>0</v>
      </c>
      <c r="F108" s="120">
        <f t="shared" si="18"/>
        <v>0</v>
      </c>
      <c r="G108" s="120">
        <f t="shared" si="18"/>
        <v>0</v>
      </c>
      <c r="H108" s="120">
        <f t="shared" si="18"/>
        <v>0</v>
      </c>
      <c r="I108" s="120">
        <f t="shared" si="18"/>
        <v>0</v>
      </c>
      <c r="J108" s="120">
        <f t="shared" si="18"/>
        <v>0</v>
      </c>
      <c r="K108" s="120">
        <f t="shared" si="18"/>
        <v>0</v>
      </c>
      <c r="L108" s="120">
        <f t="shared" si="18"/>
        <v>0</v>
      </c>
      <c r="M108" s="120">
        <f t="shared" si="18"/>
        <v>0</v>
      </c>
      <c r="N108" s="120">
        <f t="shared" si="18"/>
        <v>0</v>
      </c>
      <c r="O108" s="120">
        <f t="shared" si="18"/>
        <v>0</v>
      </c>
      <c r="P108" s="120">
        <f t="shared" si="18"/>
        <v>0</v>
      </c>
      <c r="Q108" s="120">
        <f t="shared" si="18"/>
        <v>0</v>
      </c>
      <c r="R108" s="120">
        <f t="shared" si="18"/>
        <v>0</v>
      </c>
      <c r="S108" s="120">
        <f t="shared" si="18"/>
        <v>0</v>
      </c>
      <c r="T108" s="120">
        <f t="shared" si="18"/>
        <v>0</v>
      </c>
      <c r="U108" s="120">
        <f t="shared" si="18"/>
        <v>0</v>
      </c>
      <c r="V108" s="120">
        <f t="shared" si="18"/>
        <v>0</v>
      </c>
      <c r="W108" s="120">
        <f t="shared" si="18"/>
        <v>0</v>
      </c>
      <c r="X108" s="120">
        <f t="shared" si="18"/>
        <v>0</v>
      </c>
      <c r="Y108" s="120">
        <f t="shared" si="18"/>
        <v>0</v>
      </c>
      <c r="Z108" s="120">
        <f t="shared" si="18"/>
        <v>0</v>
      </c>
      <c r="AA108" s="120">
        <f t="shared" si="18"/>
        <v>0</v>
      </c>
      <c r="AB108" s="120">
        <f t="shared" si="18"/>
        <v>0</v>
      </c>
      <c r="AC108" s="120">
        <f t="shared" si="18"/>
        <v>0</v>
      </c>
      <c r="AD108" s="120">
        <f t="shared" si="18"/>
        <v>0</v>
      </c>
      <c r="AE108" s="120">
        <f t="shared" si="18"/>
        <v>0</v>
      </c>
      <c r="AF108" s="120">
        <f t="shared" si="18"/>
        <v>0</v>
      </c>
    </row>
    <row r="109" spans="1:32" x14ac:dyDescent="0.25">
      <c r="A109" s="4">
        <f t="shared" si="15"/>
        <v>0</v>
      </c>
      <c r="B109" s="4">
        <f t="shared" si="15"/>
        <v>0</v>
      </c>
      <c r="C109" s="4">
        <f t="shared" si="15"/>
        <v>0</v>
      </c>
      <c r="D109" s="4">
        <f t="shared" si="15"/>
        <v>0</v>
      </c>
      <c r="E109" s="120">
        <f t="shared" si="18"/>
        <v>0</v>
      </c>
      <c r="F109" s="120">
        <f t="shared" si="18"/>
        <v>0</v>
      </c>
      <c r="G109" s="120">
        <f t="shared" si="18"/>
        <v>0</v>
      </c>
      <c r="H109" s="120">
        <f t="shared" si="18"/>
        <v>0</v>
      </c>
      <c r="I109" s="120">
        <f t="shared" si="18"/>
        <v>0</v>
      </c>
      <c r="J109" s="120">
        <f t="shared" si="18"/>
        <v>0</v>
      </c>
      <c r="K109" s="120">
        <f t="shared" si="18"/>
        <v>0</v>
      </c>
      <c r="L109" s="120">
        <f t="shared" si="18"/>
        <v>0</v>
      </c>
      <c r="M109" s="120">
        <f t="shared" si="18"/>
        <v>0</v>
      </c>
      <c r="N109" s="120">
        <f t="shared" si="18"/>
        <v>0</v>
      </c>
      <c r="O109" s="120">
        <f t="shared" si="18"/>
        <v>0</v>
      </c>
      <c r="P109" s="120">
        <f t="shared" si="18"/>
        <v>0</v>
      </c>
      <c r="Q109" s="120">
        <f t="shared" si="18"/>
        <v>0</v>
      </c>
      <c r="R109" s="120">
        <f t="shared" si="18"/>
        <v>0</v>
      </c>
      <c r="S109" s="120">
        <f t="shared" si="18"/>
        <v>0</v>
      </c>
      <c r="T109" s="120">
        <f t="shared" si="18"/>
        <v>0</v>
      </c>
      <c r="U109" s="120">
        <f t="shared" si="18"/>
        <v>0</v>
      </c>
      <c r="V109" s="120">
        <f t="shared" si="18"/>
        <v>0</v>
      </c>
      <c r="W109" s="120">
        <f t="shared" si="18"/>
        <v>0</v>
      </c>
      <c r="X109" s="120">
        <f t="shared" si="18"/>
        <v>0</v>
      </c>
      <c r="Y109" s="120">
        <f t="shared" si="18"/>
        <v>0</v>
      </c>
      <c r="Z109" s="120">
        <f t="shared" si="18"/>
        <v>0</v>
      </c>
      <c r="AA109" s="120">
        <f t="shared" si="18"/>
        <v>0</v>
      </c>
      <c r="AB109" s="120">
        <f t="shared" si="18"/>
        <v>0</v>
      </c>
      <c r="AC109" s="120">
        <f t="shared" si="18"/>
        <v>0</v>
      </c>
      <c r="AD109" s="120">
        <f t="shared" si="18"/>
        <v>0</v>
      </c>
      <c r="AE109" s="120">
        <f t="shared" si="18"/>
        <v>0</v>
      </c>
      <c r="AF109" s="120">
        <f t="shared" si="18"/>
        <v>0</v>
      </c>
    </row>
    <row r="110" spans="1:32" x14ac:dyDescent="0.25">
      <c r="A110" s="4">
        <f t="shared" si="15"/>
        <v>0</v>
      </c>
      <c r="B110" s="4">
        <f t="shared" si="15"/>
        <v>0</v>
      </c>
      <c r="C110" s="4">
        <f t="shared" si="15"/>
        <v>0</v>
      </c>
      <c r="D110" s="4">
        <f t="shared" si="15"/>
        <v>0</v>
      </c>
      <c r="E110" s="120">
        <f t="shared" si="18"/>
        <v>0</v>
      </c>
      <c r="F110" s="120">
        <f t="shared" si="18"/>
        <v>0</v>
      </c>
      <c r="G110" s="120">
        <f t="shared" si="18"/>
        <v>0</v>
      </c>
      <c r="H110" s="120">
        <f t="shared" si="18"/>
        <v>0</v>
      </c>
      <c r="I110" s="120">
        <f t="shared" si="18"/>
        <v>0</v>
      </c>
      <c r="J110" s="120">
        <f t="shared" si="18"/>
        <v>0</v>
      </c>
      <c r="K110" s="120">
        <f t="shared" si="18"/>
        <v>0</v>
      </c>
      <c r="L110" s="120">
        <f t="shared" si="18"/>
        <v>0</v>
      </c>
      <c r="M110" s="120">
        <f t="shared" si="18"/>
        <v>0</v>
      </c>
      <c r="N110" s="120">
        <f t="shared" si="18"/>
        <v>0</v>
      </c>
      <c r="O110" s="120">
        <f t="shared" si="18"/>
        <v>0</v>
      </c>
      <c r="P110" s="120">
        <f t="shared" si="18"/>
        <v>0</v>
      </c>
      <c r="Q110" s="120">
        <f t="shared" si="18"/>
        <v>0</v>
      </c>
      <c r="R110" s="120">
        <f t="shared" si="18"/>
        <v>0</v>
      </c>
      <c r="S110" s="120">
        <f t="shared" si="18"/>
        <v>0</v>
      </c>
      <c r="T110" s="120">
        <f t="shared" si="18"/>
        <v>0</v>
      </c>
      <c r="U110" s="120">
        <f t="shared" si="18"/>
        <v>0</v>
      </c>
      <c r="V110" s="120">
        <f t="shared" si="18"/>
        <v>0</v>
      </c>
      <c r="W110" s="120">
        <f t="shared" si="18"/>
        <v>0</v>
      </c>
      <c r="X110" s="120">
        <f t="shared" si="18"/>
        <v>0</v>
      </c>
      <c r="Y110" s="120">
        <f t="shared" si="18"/>
        <v>0</v>
      </c>
      <c r="Z110" s="120">
        <f t="shared" si="18"/>
        <v>0</v>
      </c>
      <c r="AA110" s="120">
        <f t="shared" si="18"/>
        <v>0</v>
      </c>
      <c r="AB110" s="120">
        <f t="shared" si="18"/>
        <v>0</v>
      </c>
      <c r="AC110" s="120">
        <f t="shared" si="18"/>
        <v>0</v>
      </c>
      <c r="AD110" s="120">
        <f t="shared" si="18"/>
        <v>0</v>
      </c>
      <c r="AE110" s="120">
        <f t="shared" si="18"/>
        <v>0</v>
      </c>
      <c r="AF110" s="120">
        <f t="shared" si="18"/>
        <v>0</v>
      </c>
    </row>
    <row r="111" spans="1:32" x14ac:dyDescent="0.25">
      <c r="A111" s="4">
        <f t="shared" si="15"/>
        <v>0</v>
      </c>
      <c r="B111" s="4">
        <f t="shared" si="15"/>
        <v>0</v>
      </c>
      <c r="C111" s="4">
        <f t="shared" si="15"/>
        <v>0</v>
      </c>
      <c r="D111" s="4">
        <f t="shared" si="15"/>
        <v>0</v>
      </c>
      <c r="E111" s="120">
        <f t="shared" ref="E111:AF112" si="19">E40*$D40</f>
        <v>0</v>
      </c>
      <c r="F111" s="120">
        <f t="shared" si="19"/>
        <v>0</v>
      </c>
      <c r="G111" s="120">
        <f t="shared" si="19"/>
        <v>0</v>
      </c>
      <c r="H111" s="120">
        <f t="shared" si="19"/>
        <v>0</v>
      </c>
      <c r="I111" s="120">
        <f t="shared" si="19"/>
        <v>0</v>
      </c>
      <c r="J111" s="120">
        <f t="shared" si="19"/>
        <v>0</v>
      </c>
      <c r="K111" s="120">
        <f t="shared" si="19"/>
        <v>0</v>
      </c>
      <c r="L111" s="120">
        <f t="shared" si="19"/>
        <v>0</v>
      </c>
      <c r="M111" s="120">
        <f t="shared" si="19"/>
        <v>0</v>
      </c>
      <c r="N111" s="120">
        <f t="shared" si="19"/>
        <v>0</v>
      </c>
      <c r="O111" s="120">
        <f t="shared" si="19"/>
        <v>0</v>
      </c>
      <c r="P111" s="120">
        <f t="shared" si="19"/>
        <v>0</v>
      </c>
      <c r="Q111" s="120">
        <f t="shared" si="19"/>
        <v>0</v>
      </c>
      <c r="R111" s="120">
        <f t="shared" si="19"/>
        <v>0</v>
      </c>
      <c r="S111" s="120">
        <f t="shared" si="19"/>
        <v>0</v>
      </c>
      <c r="T111" s="120">
        <f t="shared" si="19"/>
        <v>0</v>
      </c>
      <c r="U111" s="120">
        <f t="shared" si="19"/>
        <v>0</v>
      </c>
      <c r="V111" s="120">
        <f t="shared" si="19"/>
        <v>0</v>
      </c>
      <c r="W111" s="120">
        <f t="shared" si="19"/>
        <v>0</v>
      </c>
      <c r="X111" s="120">
        <f t="shared" si="19"/>
        <v>0</v>
      </c>
      <c r="Y111" s="120">
        <f t="shared" si="19"/>
        <v>0</v>
      </c>
      <c r="Z111" s="120">
        <f t="shared" si="19"/>
        <v>0</v>
      </c>
      <c r="AA111" s="120">
        <f t="shared" si="19"/>
        <v>0</v>
      </c>
      <c r="AB111" s="120">
        <f t="shared" si="19"/>
        <v>0</v>
      </c>
      <c r="AC111" s="120">
        <f t="shared" si="19"/>
        <v>0</v>
      </c>
      <c r="AD111" s="120">
        <f t="shared" si="19"/>
        <v>0</v>
      </c>
      <c r="AE111" s="120">
        <f t="shared" si="19"/>
        <v>0</v>
      </c>
      <c r="AF111" s="120">
        <f t="shared" si="19"/>
        <v>0</v>
      </c>
    </row>
    <row r="112" spans="1:32" x14ac:dyDescent="0.25">
      <c r="A112" s="4"/>
      <c r="B112" s="4"/>
      <c r="C112" s="4"/>
      <c r="D112" s="4"/>
      <c r="E112" s="120">
        <f t="shared" si="19"/>
        <v>0</v>
      </c>
      <c r="F112" s="120">
        <f t="shared" si="19"/>
        <v>0</v>
      </c>
      <c r="G112" s="120">
        <f t="shared" si="19"/>
        <v>0</v>
      </c>
      <c r="H112" s="120">
        <f t="shared" si="19"/>
        <v>0</v>
      </c>
      <c r="I112" s="120">
        <f t="shared" si="19"/>
        <v>0</v>
      </c>
      <c r="J112" s="120">
        <f t="shared" si="19"/>
        <v>0</v>
      </c>
      <c r="K112" s="120">
        <f t="shared" si="19"/>
        <v>0</v>
      </c>
      <c r="L112" s="120">
        <f t="shared" si="19"/>
        <v>0</v>
      </c>
      <c r="M112" s="120">
        <f t="shared" si="19"/>
        <v>0</v>
      </c>
      <c r="N112" s="120">
        <f t="shared" si="19"/>
        <v>0</v>
      </c>
      <c r="O112" s="120">
        <f t="shared" si="19"/>
        <v>0</v>
      </c>
      <c r="P112" s="120">
        <f t="shared" si="19"/>
        <v>0</v>
      </c>
      <c r="Q112" s="120">
        <f t="shared" si="19"/>
        <v>0</v>
      </c>
      <c r="R112" s="120">
        <f t="shared" si="19"/>
        <v>0</v>
      </c>
      <c r="S112" s="120">
        <f t="shared" si="19"/>
        <v>0</v>
      </c>
      <c r="T112" s="120">
        <f t="shared" si="19"/>
        <v>0</v>
      </c>
      <c r="U112" s="120">
        <f t="shared" si="19"/>
        <v>0</v>
      </c>
      <c r="V112" s="120">
        <f t="shared" si="19"/>
        <v>0</v>
      </c>
      <c r="W112" s="120">
        <f t="shared" si="19"/>
        <v>0</v>
      </c>
      <c r="X112" s="120">
        <f t="shared" si="19"/>
        <v>0</v>
      </c>
      <c r="Y112" s="120">
        <f t="shared" si="19"/>
        <v>0</v>
      </c>
      <c r="Z112" s="120">
        <f t="shared" si="19"/>
        <v>0</v>
      </c>
      <c r="AA112" s="120">
        <f t="shared" si="19"/>
        <v>0</v>
      </c>
      <c r="AB112" s="120">
        <f t="shared" si="19"/>
        <v>0</v>
      </c>
      <c r="AC112" s="120">
        <f t="shared" si="19"/>
        <v>0</v>
      </c>
      <c r="AD112" s="120">
        <f t="shared" si="19"/>
        <v>0</v>
      </c>
      <c r="AE112" s="120">
        <f t="shared" si="19"/>
        <v>0</v>
      </c>
      <c r="AF112" s="120">
        <f t="shared" si="19"/>
        <v>0</v>
      </c>
    </row>
    <row r="113" spans="1:32" x14ac:dyDescent="0.25">
      <c r="E113" s="7">
        <f t="shared" ref="E113:AF113" si="20">SUM(E82:E112)</f>
        <v>119100.64000000003</v>
      </c>
      <c r="F113" s="7">
        <f t="shared" si="20"/>
        <v>140118.40000000002</v>
      </c>
      <c r="G113" s="7">
        <f t="shared" si="20"/>
        <v>133112.48000000001</v>
      </c>
      <c r="H113" s="7">
        <f t="shared" si="20"/>
        <v>133112.48000000001</v>
      </c>
      <c r="I113" s="7">
        <f t="shared" si="20"/>
        <v>140118.40000000002</v>
      </c>
      <c r="J113" s="7">
        <f>SUM(J82:J112)</f>
        <v>119100.64000000003</v>
      </c>
      <c r="K113" s="7">
        <f>SUM(K82:K112)</f>
        <v>154865.20000000001</v>
      </c>
      <c r="L113" s="7">
        <f t="shared" si="20"/>
        <v>163016.00000000003</v>
      </c>
      <c r="M113" s="7">
        <f t="shared" si="20"/>
        <v>171166.80000000002</v>
      </c>
      <c r="N113" s="7">
        <f t="shared" si="20"/>
        <v>138563.60000000003</v>
      </c>
      <c r="O113" s="7">
        <f t="shared" si="20"/>
        <v>171166.80000000002</v>
      </c>
      <c r="P113" s="7">
        <f t="shared" si="20"/>
        <v>163016.00000000003</v>
      </c>
      <c r="Q113" s="7">
        <f t="shared" si="20"/>
        <v>0</v>
      </c>
      <c r="R113" s="7">
        <f t="shared" si="20"/>
        <v>0</v>
      </c>
      <c r="S113" s="7">
        <f t="shared" si="20"/>
        <v>0</v>
      </c>
      <c r="T113" s="7">
        <f t="shared" si="20"/>
        <v>0</v>
      </c>
      <c r="U113" s="7">
        <f t="shared" si="20"/>
        <v>0</v>
      </c>
      <c r="V113" s="7">
        <f t="shared" si="20"/>
        <v>0</v>
      </c>
      <c r="W113" s="7">
        <f t="shared" si="20"/>
        <v>0</v>
      </c>
      <c r="X113" s="7">
        <f t="shared" si="20"/>
        <v>0</v>
      </c>
      <c r="Y113" s="7">
        <f t="shared" si="20"/>
        <v>0</v>
      </c>
      <c r="Z113" s="7">
        <f t="shared" si="20"/>
        <v>0</v>
      </c>
      <c r="AA113" s="7">
        <f t="shared" si="20"/>
        <v>0</v>
      </c>
      <c r="AB113" s="7">
        <f t="shared" si="20"/>
        <v>0</v>
      </c>
      <c r="AC113" s="7">
        <f t="shared" si="20"/>
        <v>0</v>
      </c>
      <c r="AD113" s="7">
        <f t="shared" si="20"/>
        <v>0</v>
      </c>
      <c r="AE113" s="7">
        <f t="shared" si="20"/>
        <v>0</v>
      </c>
      <c r="AF113" s="7">
        <f t="shared" si="20"/>
        <v>0</v>
      </c>
    </row>
    <row r="115" spans="1:32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x14ac:dyDescent="0.25">
      <c r="A116" s="9"/>
      <c r="B116" s="9"/>
      <c r="C116" s="9"/>
      <c r="D116" s="9"/>
      <c r="E116" s="626"/>
      <c r="F116" s="626"/>
      <c r="G116" s="626"/>
      <c r="H116" s="627"/>
      <c r="I116" s="625">
        <v>2026</v>
      </c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7"/>
      <c r="U116" s="625">
        <v>2027</v>
      </c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7"/>
    </row>
    <row r="117" spans="1:32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9</v>
      </c>
      <c r="F117" s="11">
        <v>10</v>
      </c>
      <c r="G117" s="11">
        <v>11</v>
      </c>
      <c r="H117" s="11">
        <v>12</v>
      </c>
      <c r="I117" s="11">
        <v>1</v>
      </c>
      <c r="J117" s="11">
        <v>2</v>
      </c>
      <c r="K117" s="11">
        <v>3</v>
      </c>
      <c r="L117" s="11">
        <v>4</v>
      </c>
      <c r="M117" s="11">
        <v>5</v>
      </c>
      <c r="N117" s="11">
        <v>6</v>
      </c>
      <c r="O117" s="11">
        <v>7</v>
      </c>
      <c r="P117" s="11">
        <v>8</v>
      </c>
      <c r="Q117" s="11">
        <v>9</v>
      </c>
      <c r="R117" s="11">
        <v>10</v>
      </c>
      <c r="S117" s="11">
        <v>11</v>
      </c>
      <c r="T117" s="11">
        <v>12</v>
      </c>
      <c r="U117" s="11">
        <v>1</v>
      </c>
      <c r="V117" s="11">
        <v>2</v>
      </c>
      <c r="W117" s="11">
        <v>3</v>
      </c>
      <c r="X117" s="11">
        <v>4</v>
      </c>
      <c r="Y117" s="11">
        <v>5</v>
      </c>
      <c r="Z117" s="11">
        <v>6</v>
      </c>
      <c r="AA117" s="11">
        <v>7</v>
      </c>
      <c r="AB117" s="11">
        <v>8</v>
      </c>
      <c r="AC117" s="11">
        <v>9</v>
      </c>
      <c r="AD117" s="11">
        <v>10</v>
      </c>
      <c r="AE117" s="11">
        <v>11</v>
      </c>
      <c r="AF117" s="11">
        <v>12</v>
      </c>
    </row>
    <row r="118" spans="1:32" x14ac:dyDescent="0.25">
      <c r="A118" s="4" t="str">
        <f t="shared" ref="A118:D133" si="21">A10</f>
        <v>Adenuga, Taiwo</v>
      </c>
      <c r="B118" s="4" t="str">
        <f t="shared" si="21"/>
        <v>TechSur</v>
      </c>
      <c r="C118" s="4" t="str">
        <f t="shared" si="21"/>
        <v>Project Manager</v>
      </c>
      <c r="D118" s="4">
        <f t="shared" si="21"/>
        <v>81.63</v>
      </c>
      <c r="E118" s="120">
        <f t="shared" ref="E118:AF125" si="22">E46*$D46</f>
        <v>13713.84</v>
      </c>
      <c r="F118" s="120">
        <f t="shared" si="22"/>
        <v>7836.48</v>
      </c>
      <c r="G118" s="120">
        <f t="shared" si="22"/>
        <v>6530.4</v>
      </c>
      <c r="H118" s="120">
        <f t="shared" si="22"/>
        <v>14366.88</v>
      </c>
      <c r="I118" s="120">
        <f t="shared" si="22"/>
        <v>11101.68</v>
      </c>
      <c r="J118" s="120">
        <f t="shared" si="22"/>
        <v>12407.759999999998</v>
      </c>
      <c r="K118" s="120">
        <f t="shared" si="22"/>
        <v>14366.88</v>
      </c>
      <c r="L118" s="120">
        <f t="shared" si="22"/>
        <v>14366.88</v>
      </c>
      <c r="M118" s="120">
        <f t="shared" si="22"/>
        <v>13060.8</v>
      </c>
      <c r="N118" s="120">
        <f t="shared" si="22"/>
        <v>7183.44</v>
      </c>
      <c r="O118" s="120">
        <f t="shared" si="22"/>
        <v>13060.8</v>
      </c>
      <c r="P118" s="120">
        <f t="shared" si="22"/>
        <v>0</v>
      </c>
      <c r="Q118" s="120">
        <f t="shared" si="22"/>
        <v>0</v>
      </c>
      <c r="R118" s="120">
        <f t="shared" si="22"/>
        <v>0</v>
      </c>
      <c r="S118" s="120">
        <f t="shared" si="22"/>
        <v>0</v>
      </c>
      <c r="T118" s="120">
        <f t="shared" si="22"/>
        <v>0</v>
      </c>
      <c r="U118" s="120">
        <f t="shared" si="22"/>
        <v>0</v>
      </c>
      <c r="V118" s="120">
        <f t="shared" si="22"/>
        <v>0</v>
      </c>
      <c r="W118" s="120">
        <f t="shared" si="22"/>
        <v>0</v>
      </c>
      <c r="X118" s="120">
        <f t="shared" si="22"/>
        <v>0</v>
      </c>
      <c r="Y118" s="120">
        <f t="shared" si="22"/>
        <v>0</v>
      </c>
      <c r="Z118" s="120">
        <f t="shared" si="22"/>
        <v>0</v>
      </c>
      <c r="AA118" s="120">
        <f t="shared" si="22"/>
        <v>0</v>
      </c>
      <c r="AB118" s="120">
        <f t="shared" si="22"/>
        <v>0</v>
      </c>
      <c r="AC118" s="120">
        <f t="shared" si="22"/>
        <v>0</v>
      </c>
      <c r="AD118" s="120">
        <f t="shared" si="22"/>
        <v>0</v>
      </c>
      <c r="AE118" s="120">
        <f t="shared" si="22"/>
        <v>0</v>
      </c>
      <c r="AF118" s="120">
        <f t="shared" si="22"/>
        <v>0</v>
      </c>
    </row>
    <row r="119" spans="1:32" x14ac:dyDescent="0.25">
      <c r="A119" s="4" t="str">
        <f t="shared" si="21"/>
        <v>Rader, James</v>
      </c>
      <c r="B119" s="4" t="str">
        <f t="shared" si="21"/>
        <v>TechSur</v>
      </c>
      <c r="C119" s="4" t="str">
        <f t="shared" si="21"/>
        <v>Agile Coach/Consultant</v>
      </c>
      <c r="D119" s="4">
        <f t="shared" si="21"/>
        <v>143.11000000000001</v>
      </c>
      <c r="E119" s="120">
        <f t="shared" si="22"/>
        <v>24042.480000000003</v>
      </c>
      <c r="F119" s="120">
        <f t="shared" si="22"/>
        <v>10947.915000000001</v>
      </c>
      <c r="G119" s="120">
        <f t="shared" si="22"/>
        <v>10876.36</v>
      </c>
      <c r="H119" s="120">
        <f t="shared" si="22"/>
        <v>20106.955000000002</v>
      </c>
      <c r="I119" s="120">
        <f t="shared" si="22"/>
        <v>12092.795000000002</v>
      </c>
      <c r="J119" s="120">
        <f t="shared" si="22"/>
        <v>1073.325</v>
      </c>
      <c r="K119" s="120">
        <f t="shared" si="22"/>
        <v>0</v>
      </c>
      <c r="L119" s="120">
        <f t="shared" si="22"/>
        <v>14740.330000000002</v>
      </c>
      <c r="M119" s="120">
        <f t="shared" si="22"/>
        <v>20035.400000000001</v>
      </c>
      <c r="N119" s="120">
        <f t="shared" si="22"/>
        <v>21752.720000000001</v>
      </c>
      <c r="O119" s="120">
        <f t="shared" si="22"/>
        <v>16242.985000000002</v>
      </c>
      <c r="P119" s="120">
        <f t="shared" si="22"/>
        <v>0</v>
      </c>
      <c r="Q119" s="120">
        <f t="shared" si="22"/>
        <v>0</v>
      </c>
      <c r="R119" s="120">
        <f t="shared" si="22"/>
        <v>0</v>
      </c>
      <c r="S119" s="120">
        <f t="shared" si="22"/>
        <v>0</v>
      </c>
      <c r="T119" s="120">
        <f t="shared" si="22"/>
        <v>0</v>
      </c>
      <c r="U119" s="120">
        <f t="shared" si="22"/>
        <v>0</v>
      </c>
      <c r="V119" s="120">
        <f t="shared" si="22"/>
        <v>0</v>
      </c>
      <c r="W119" s="120">
        <f t="shared" si="22"/>
        <v>0</v>
      </c>
      <c r="X119" s="120">
        <f t="shared" si="22"/>
        <v>0</v>
      </c>
      <c r="Y119" s="120">
        <f t="shared" si="22"/>
        <v>0</v>
      </c>
      <c r="Z119" s="120">
        <f t="shared" si="22"/>
        <v>0</v>
      </c>
      <c r="AA119" s="120">
        <f t="shared" si="22"/>
        <v>0</v>
      </c>
      <c r="AB119" s="120">
        <f t="shared" si="22"/>
        <v>0</v>
      </c>
      <c r="AC119" s="120">
        <f t="shared" si="22"/>
        <v>0</v>
      </c>
      <c r="AD119" s="120">
        <f t="shared" si="22"/>
        <v>0</v>
      </c>
      <c r="AE119" s="120">
        <f t="shared" si="22"/>
        <v>0</v>
      </c>
      <c r="AF119" s="120">
        <f t="shared" si="22"/>
        <v>0</v>
      </c>
    </row>
    <row r="120" spans="1:32" x14ac:dyDescent="0.25">
      <c r="A120" s="4" t="str">
        <f t="shared" si="21"/>
        <v>April, Patti</v>
      </c>
      <c r="B120" s="4" t="str">
        <f t="shared" si="21"/>
        <v>TechSur</v>
      </c>
      <c r="C120" s="4" t="str">
        <f t="shared" si="21"/>
        <v>Agile Coach/Consultant</v>
      </c>
      <c r="D120" s="4">
        <f t="shared" si="21"/>
        <v>143.11000000000001</v>
      </c>
      <c r="E120" s="120">
        <f t="shared" si="22"/>
        <v>24042.480000000003</v>
      </c>
      <c r="F120" s="120">
        <f t="shared" si="22"/>
        <v>13166.12</v>
      </c>
      <c r="G120" s="120">
        <f t="shared" si="22"/>
        <v>9159.0400000000009</v>
      </c>
      <c r="H120" s="120">
        <f t="shared" si="22"/>
        <v>24042.480000000003</v>
      </c>
      <c r="I120" s="120">
        <f t="shared" si="22"/>
        <v>21037.170000000002</v>
      </c>
      <c r="J120" s="120">
        <f t="shared" si="22"/>
        <v>20607.840000000004</v>
      </c>
      <c r="K120" s="120">
        <f t="shared" si="22"/>
        <v>24042.480000000003</v>
      </c>
      <c r="L120" s="120">
        <f t="shared" si="22"/>
        <v>24042.480000000003</v>
      </c>
      <c r="M120" s="120">
        <f t="shared" si="22"/>
        <v>22897.600000000002</v>
      </c>
      <c r="N120" s="120">
        <f t="shared" si="22"/>
        <v>24042.480000000003</v>
      </c>
      <c r="O120" s="120">
        <f t="shared" si="22"/>
        <v>25187.360000000001</v>
      </c>
      <c r="P120" s="120">
        <f t="shared" si="22"/>
        <v>0</v>
      </c>
      <c r="Q120" s="120">
        <f t="shared" si="22"/>
        <v>0</v>
      </c>
      <c r="R120" s="120">
        <f t="shared" si="22"/>
        <v>0</v>
      </c>
      <c r="S120" s="120">
        <f t="shared" si="22"/>
        <v>0</v>
      </c>
      <c r="T120" s="120">
        <f t="shared" si="22"/>
        <v>0</v>
      </c>
      <c r="U120" s="120">
        <f t="shared" si="22"/>
        <v>0</v>
      </c>
      <c r="V120" s="120">
        <f t="shared" si="22"/>
        <v>0</v>
      </c>
      <c r="W120" s="120">
        <f t="shared" si="22"/>
        <v>0</v>
      </c>
      <c r="X120" s="120">
        <f t="shared" si="22"/>
        <v>0</v>
      </c>
      <c r="Y120" s="120">
        <f t="shared" si="22"/>
        <v>0</v>
      </c>
      <c r="Z120" s="120">
        <f t="shared" si="22"/>
        <v>0</v>
      </c>
      <c r="AA120" s="120">
        <f t="shared" si="22"/>
        <v>0</v>
      </c>
      <c r="AB120" s="120">
        <f t="shared" si="22"/>
        <v>0</v>
      </c>
      <c r="AC120" s="120">
        <f t="shared" si="22"/>
        <v>0</v>
      </c>
      <c r="AD120" s="120">
        <f t="shared" si="22"/>
        <v>0</v>
      </c>
      <c r="AE120" s="120">
        <f t="shared" si="22"/>
        <v>0</v>
      </c>
      <c r="AF120" s="120">
        <f t="shared" si="22"/>
        <v>0</v>
      </c>
    </row>
    <row r="121" spans="1:32" x14ac:dyDescent="0.25">
      <c r="A121" s="4" t="str">
        <f t="shared" si="21"/>
        <v>Carpenter, Robert</v>
      </c>
      <c r="B121" s="4" t="str">
        <f t="shared" si="21"/>
        <v>Agile Zenith</v>
      </c>
      <c r="C121" s="4" t="str">
        <f t="shared" si="21"/>
        <v>Agile Coach/Consultant</v>
      </c>
      <c r="D121" s="4">
        <f t="shared" si="21"/>
        <v>143.11000000000001</v>
      </c>
      <c r="E121" s="120">
        <f t="shared" si="22"/>
        <v>22897.600000000002</v>
      </c>
      <c r="F121" s="120">
        <f t="shared" si="22"/>
        <v>13738.560000000001</v>
      </c>
      <c r="G121" s="120">
        <f t="shared" si="22"/>
        <v>10303.920000000002</v>
      </c>
      <c r="H121" s="120">
        <f t="shared" si="22"/>
        <v>19462.960000000003</v>
      </c>
      <c r="I121" s="120">
        <f t="shared" si="22"/>
        <v>22897.600000000002</v>
      </c>
      <c r="J121" s="120">
        <f t="shared" si="22"/>
        <v>21752.720000000001</v>
      </c>
      <c r="K121" s="120">
        <f t="shared" si="22"/>
        <v>20607.840000000004</v>
      </c>
      <c r="L121" s="120">
        <f t="shared" si="22"/>
        <v>24042.480000000003</v>
      </c>
      <c r="M121" s="120">
        <f t="shared" si="22"/>
        <v>14883.440000000002</v>
      </c>
      <c r="N121" s="120">
        <f t="shared" si="22"/>
        <v>24042.480000000003</v>
      </c>
      <c r="O121" s="120">
        <f t="shared" si="22"/>
        <v>23470.04</v>
      </c>
      <c r="P121" s="120">
        <f t="shared" si="22"/>
        <v>0</v>
      </c>
      <c r="Q121" s="120">
        <f t="shared" si="22"/>
        <v>0</v>
      </c>
      <c r="R121" s="120">
        <f t="shared" si="22"/>
        <v>0</v>
      </c>
      <c r="S121" s="120">
        <f t="shared" si="22"/>
        <v>0</v>
      </c>
      <c r="T121" s="120">
        <f t="shared" si="22"/>
        <v>0</v>
      </c>
      <c r="U121" s="120">
        <f t="shared" si="22"/>
        <v>0</v>
      </c>
      <c r="V121" s="120">
        <f t="shared" si="22"/>
        <v>0</v>
      </c>
      <c r="W121" s="120">
        <f t="shared" si="22"/>
        <v>0</v>
      </c>
      <c r="X121" s="120">
        <f t="shared" si="22"/>
        <v>0</v>
      </c>
      <c r="Y121" s="120">
        <f t="shared" si="22"/>
        <v>0</v>
      </c>
      <c r="Z121" s="120">
        <f t="shared" si="22"/>
        <v>0</v>
      </c>
      <c r="AA121" s="120">
        <f t="shared" si="22"/>
        <v>0</v>
      </c>
      <c r="AB121" s="120">
        <f t="shared" si="22"/>
        <v>0</v>
      </c>
      <c r="AC121" s="120">
        <f t="shared" si="22"/>
        <v>0</v>
      </c>
      <c r="AD121" s="120">
        <f t="shared" si="22"/>
        <v>0</v>
      </c>
      <c r="AE121" s="120">
        <f t="shared" si="22"/>
        <v>0</v>
      </c>
      <c r="AF121" s="120">
        <f t="shared" si="22"/>
        <v>0</v>
      </c>
    </row>
    <row r="122" spans="1:32" x14ac:dyDescent="0.25">
      <c r="A122" s="4" t="str">
        <f t="shared" si="21"/>
        <v>Savage, Natalee</v>
      </c>
      <c r="B122" s="4" t="str">
        <f t="shared" si="21"/>
        <v>TechSur</v>
      </c>
      <c r="C122" s="4" t="str">
        <f t="shared" si="21"/>
        <v>Agile Coach/Consultant</v>
      </c>
      <c r="D122" s="4">
        <f t="shared" si="21"/>
        <v>143.11000000000001</v>
      </c>
      <c r="E122" s="120">
        <f t="shared" si="22"/>
        <v>22897.600000000002</v>
      </c>
      <c r="F122" s="120">
        <f t="shared" si="22"/>
        <v>12021.240000000002</v>
      </c>
      <c r="G122" s="120">
        <f t="shared" si="22"/>
        <v>10303.920000000002</v>
      </c>
      <c r="H122" s="120">
        <f t="shared" si="22"/>
        <v>24042.480000000003</v>
      </c>
      <c r="I122" s="120">
        <f t="shared" si="22"/>
        <v>22897.600000000002</v>
      </c>
      <c r="J122" s="120">
        <f t="shared" si="22"/>
        <v>18318.080000000002</v>
      </c>
      <c r="K122" s="120">
        <f t="shared" si="22"/>
        <v>25187.360000000001</v>
      </c>
      <c r="L122" s="120">
        <f t="shared" si="22"/>
        <v>25187.360000000001</v>
      </c>
      <c r="M122" s="120">
        <f t="shared" si="22"/>
        <v>22897.600000000002</v>
      </c>
      <c r="N122" s="120">
        <f t="shared" si="22"/>
        <v>18318.080000000002</v>
      </c>
      <c r="O122" s="120">
        <f t="shared" si="22"/>
        <v>25187.360000000001</v>
      </c>
      <c r="P122" s="120">
        <f t="shared" si="22"/>
        <v>0</v>
      </c>
      <c r="Q122" s="120">
        <f t="shared" si="22"/>
        <v>0</v>
      </c>
      <c r="R122" s="120">
        <f t="shared" si="22"/>
        <v>0</v>
      </c>
      <c r="S122" s="120">
        <f t="shared" si="22"/>
        <v>0</v>
      </c>
      <c r="T122" s="120">
        <f t="shared" si="22"/>
        <v>0</v>
      </c>
      <c r="U122" s="120">
        <f t="shared" si="22"/>
        <v>0</v>
      </c>
      <c r="V122" s="120">
        <f t="shared" si="22"/>
        <v>0</v>
      </c>
      <c r="W122" s="120">
        <f t="shared" si="22"/>
        <v>0</v>
      </c>
      <c r="X122" s="120">
        <f t="shared" si="22"/>
        <v>0</v>
      </c>
      <c r="Y122" s="120">
        <f t="shared" si="22"/>
        <v>0</v>
      </c>
      <c r="Z122" s="120">
        <f t="shared" si="22"/>
        <v>0</v>
      </c>
      <c r="AA122" s="120">
        <f t="shared" si="22"/>
        <v>0</v>
      </c>
      <c r="AB122" s="120">
        <f t="shared" si="22"/>
        <v>0</v>
      </c>
      <c r="AC122" s="120">
        <f t="shared" si="22"/>
        <v>0</v>
      </c>
      <c r="AD122" s="120">
        <f t="shared" si="22"/>
        <v>0</v>
      </c>
      <c r="AE122" s="120">
        <f t="shared" si="22"/>
        <v>0</v>
      </c>
      <c r="AF122" s="120">
        <f t="shared" si="22"/>
        <v>0</v>
      </c>
    </row>
    <row r="123" spans="1:32" x14ac:dyDescent="0.25">
      <c r="A123" s="4" t="str">
        <f t="shared" si="21"/>
        <v>Bawani, Amir</v>
      </c>
      <c r="B123" s="4" t="str">
        <f t="shared" si="21"/>
        <v>TechSur</v>
      </c>
      <c r="C123" s="4" t="str">
        <f t="shared" si="21"/>
        <v>Agile Coach/Consultant</v>
      </c>
      <c r="D123" s="4">
        <f t="shared" si="21"/>
        <v>143.11000000000001</v>
      </c>
      <c r="E123" s="120">
        <f t="shared" si="22"/>
        <v>24042.480000000003</v>
      </c>
      <c r="F123" s="120">
        <f t="shared" si="22"/>
        <v>13738.560000000001</v>
      </c>
      <c r="G123" s="120">
        <f t="shared" si="22"/>
        <v>11448.800000000001</v>
      </c>
      <c r="H123" s="120">
        <f t="shared" si="22"/>
        <v>25187.360000000001</v>
      </c>
      <c r="I123" s="120">
        <f t="shared" si="22"/>
        <v>22897.600000000002</v>
      </c>
      <c r="J123" s="120">
        <f t="shared" si="22"/>
        <v>21752.720000000001</v>
      </c>
      <c r="K123" s="120">
        <f t="shared" si="22"/>
        <v>25187.360000000001</v>
      </c>
      <c r="L123" s="120">
        <f t="shared" si="22"/>
        <v>25187.360000000001</v>
      </c>
      <c r="M123" s="120">
        <f t="shared" si="22"/>
        <v>21752.720000000001</v>
      </c>
      <c r="N123" s="120">
        <f t="shared" si="22"/>
        <v>24042.480000000003</v>
      </c>
      <c r="O123" s="120">
        <f t="shared" si="22"/>
        <v>25187.360000000001</v>
      </c>
      <c r="P123" s="120">
        <f t="shared" si="22"/>
        <v>0</v>
      </c>
      <c r="Q123" s="120">
        <f t="shared" si="22"/>
        <v>0</v>
      </c>
      <c r="R123" s="120">
        <f t="shared" si="22"/>
        <v>0</v>
      </c>
      <c r="S123" s="120">
        <f t="shared" si="22"/>
        <v>0</v>
      </c>
      <c r="T123" s="120">
        <f t="shared" si="22"/>
        <v>0</v>
      </c>
      <c r="U123" s="120">
        <f t="shared" si="22"/>
        <v>0</v>
      </c>
      <c r="V123" s="120">
        <f t="shared" si="22"/>
        <v>0</v>
      </c>
      <c r="W123" s="120">
        <f t="shared" si="22"/>
        <v>0</v>
      </c>
      <c r="X123" s="120">
        <f t="shared" si="22"/>
        <v>0</v>
      </c>
      <c r="Y123" s="120">
        <f t="shared" si="22"/>
        <v>0</v>
      </c>
      <c r="Z123" s="120">
        <f t="shared" si="22"/>
        <v>0</v>
      </c>
      <c r="AA123" s="120">
        <f t="shared" si="22"/>
        <v>0</v>
      </c>
      <c r="AB123" s="120">
        <f t="shared" si="22"/>
        <v>0</v>
      </c>
      <c r="AC123" s="120">
        <f t="shared" si="22"/>
        <v>0</v>
      </c>
      <c r="AD123" s="120">
        <f t="shared" si="22"/>
        <v>0</v>
      </c>
      <c r="AE123" s="120">
        <f t="shared" si="22"/>
        <v>0</v>
      </c>
      <c r="AF123" s="120">
        <f t="shared" si="22"/>
        <v>0</v>
      </c>
    </row>
    <row r="124" spans="1:32" x14ac:dyDescent="0.25">
      <c r="A124" s="4" t="str">
        <f t="shared" si="21"/>
        <v>Jain, Dipika</v>
      </c>
      <c r="B124" s="4" t="str">
        <f t="shared" si="21"/>
        <v>TechSur</v>
      </c>
      <c r="C124" s="4" t="str">
        <f t="shared" si="21"/>
        <v>Agile Certified Professional</v>
      </c>
      <c r="D124" s="4">
        <f t="shared" si="21"/>
        <v>78.56</v>
      </c>
      <c r="E124" s="120">
        <f t="shared" si="22"/>
        <v>13198.08</v>
      </c>
      <c r="F124" s="120">
        <f t="shared" si="22"/>
        <v>7541.76</v>
      </c>
      <c r="G124" s="120">
        <f t="shared" si="22"/>
        <v>5027.84</v>
      </c>
      <c r="H124" s="120">
        <f t="shared" si="22"/>
        <v>13826.560000000001</v>
      </c>
      <c r="I124" s="120">
        <f t="shared" si="22"/>
        <v>12569.6</v>
      </c>
      <c r="J124" s="120">
        <f t="shared" si="22"/>
        <v>11941.12</v>
      </c>
      <c r="K124" s="120">
        <f t="shared" si="22"/>
        <v>13826.560000000001</v>
      </c>
      <c r="L124" s="120">
        <f t="shared" si="22"/>
        <v>13826.560000000001</v>
      </c>
      <c r="M124" s="120">
        <f t="shared" si="22"/>
        <v>12569.6</v>
      </c>
      <c r="N124" s="120">
        <f t="shared" si="22"/>
        <v>12569.6</v>
      </c>
      <c r="O124" s="120">
        <f t="shared" si="22"/>
        <v>13826.560000000001</v>
      </c>
      <c r="P124" s="120">
        <f t="shared" si="22"/>
        <v>0</v>
      </c>
      <c r="Q124" s="120">
        <f t="shared" si="22"/>
        <v>0</v>
      </c>
      <c r="R124" s="120">
        <f t="shared" si="22"/>
        <v>0</v>
      </c>
      <c r="S124" s="120">
        <f t="shared" si="22"/>
        <v>0</v>
      </c>
      <c r="T124" s="120">
        <f t="shared" si="22"/>
        <v>0</v>
      </c>
      <c r="U124" s="120">
        <f t="shared" si="22"/>
        <v>0</v>
      </c>
      <c r="V124" s="120">
        <f t="shared" si="22"/>
        <v>0</v>
      </c>
      <c r="W124" s="120">
        <f t="shared" si="22"/>
        <v>0</v>
      </c>
      <c r="X124" s="120">
        <f t="shared" si="22"/>
        <v>0</v>
      </c>
      <c r="Y124" s="120">
        <f t="shared" si="22"/>
        <v>0</v>
      </c>
      <c r="Z124" s="120">
        <f t="shared" si="22"/>
        <v>0</v>
      </c>
      <c r="AA124" s="120">
        <f t="shared" si="22"/>
        <v>0</v>
      </c>
      <c r="AB124" s="120">
        <f t="shared" si="22"/>
        <v>0</v>
      </c>
      <c r="AC124" s="120">
        <f t="shared" si="22"/>
        <v>0</v>
      </c>
      <c r="AD124" s="120">
        <f t="shared" si="22"/>
        <v>0</v>
      </c>
      <c r="AE124" s="120">
        <f t="shared" si="22"/>
        <v>0</v>
      </c>
      <c r="AF124" s="120">
        <f t="shared" si="22"/>
        <v>0</v>
      </c>
    </row>
    <row r="125" spans="1:32" x14ac:dyDescent="0.25">
      <c r="A125" s="4" t="str">
        <f t="shared" si="21"/>
        <v>Kasif, Samrah</v>
      </c>
      <c r="B125" s="4" t="str">
        <f t="shared" si="21"/>
        <v>TechSur</v>
      </c>
      <c r="C125" s="4" t="str">
        <f t="shared" si="21"/>
        <v>Agile Coach/Consultant</v>
      </c>
      <c r="D125" s="4">
        <f t="shared" si="21"/>
        <v>143.11000000000001</v>
      </c>
      <c r="E125" s="120">
        <f t="shared" si="22"/>
        <v>0</v>
      </c>
      <c r="F125" s="120">
        <f t="shared" si="22"/>
        <v>0</v>
      </c>
      <c r="G125" s="120">
        <f t="shared" ref="E125:AF133" si="23">G53*$D53</f>
        <v>0</v>
      </c>
      <c r="H125" s="120">
        <f t="shared" ref="H125:AF125" si="24">H53*$D53</f>
        <v>0</v>
      </c>
      <c r="I125" s="120">
        <f t="shared" si="24"/>
        <v>0</v>
      </c>
      <c r="J125" s="120">
        <f t="shared" si="24"/>
        <v>10303.920000000002</v>
      </c>
      <c r="K125" s="120">
        <f t="shared" si="24"/>
        <v>22897.600000000002</v>
      </c>
      <c r="L125" s="120">
        <f t="shared" si="24"/>
        <v>18318.080000000002</v>
      </c>
      <c r="M125" s="120">
        <f t="shared" si="24"/>
        <v>22897.600000000002</v>
      </c>
      <c r="N125" s="120">
        <f t="shared" si="24"/>
        <v>24042.480000000003</v>
      </c>
      <c r="O125" s="120">
        <f t="shared" si="24"/>
        <v>25187.360000000001</v>
      </c>
      <c r="P125" s="120">
        <f t="shared" si="24"/>
        <v>0</v>
      </c>
      <c r="Q125" s="120">
        <f t="shared" si="24"/>
        <v>0</v>
      </c>
      <c r="R125" s="120">
        <f t="shared" si="24"/>
        <v>0</v>
      </c>
      <c r="S125" s="120">
        <f t="shared" si="24"/>
        <v>0</v>
      </c>
      <c r="T125" s="120">
        <f t="shared" si="24"/>
        <v>0</v>
      </c>
      <c r="U125" s="120">
        <f t="shared" si="24"/>
        <v>0</v>
      </c>
      <c r="V125" s="120">
        <f t="shared" si="24"/>
        <v>0</v>
      </c>
      <c r="W125" s="120">
        <f t="shared" si="24"/>
        <v>0</v>
      </c>
      <c r="X125" s="120">
        <f t="shared" si="24"/>
        <v>0</v>
      </c>
      <c r="Y125" s="120">
        <f t="shared" si="24"/>
        <v>0</v>
      </c>
      <c r="Z125" s="120">
        <f t="shared" si="24"/>
        <v>0</v>
      </c>
      <c r="AA125" s="120">
        <f t="shared" si="24"/>
        <v>0</v>
      </c>
      <c r="AB125" s="120">
        <f t="shared" si="24"/>
        <v>0</v>
      </c>
      <c r="AC125" s="120">
        <f t="shared" si="24"/>
        <v>0</v>
      </c>
      <c r="AD125" s="120">
        <f t="shared" si="24"/>
        <v>0</v>
      </c>
      <c r="AE125" s="120">
        <f t="shared" si="24"/>
        <v>0</v>
      </c>
      <c r="AF125" s="120">
        <f t="shared" si="24"/>
        <v>0</v>
      </c>
    </row>
    <row r="126" spans="1:32" x14ac:dyDescent="0.25">
      <c r="A126" s="4">
        <f t="shared" si="21"/>
        <v>0</v>
      </c>
      <c r="B126" s="4">
        <f t="shared" si="21"/>
        <v>0</v>
      </c>
      <c r="C126" s="4">
        <f t="shared" si="21"/>
        <v>0</v>
      </c>
      <c r="D126" s="4">
        <f t="shared" si="21"/>
        <v>0</v>
      </c>
      <c r="E126" s="120">
        <f t="shared" si="23"/>
        <v>0</v>
      </c>
      <c r="F126" s="120">
        <f t="shared" si="23"/>
        <v>0</v>
      </c>
      <c r="G126" s="120">
        <f t="shared" si="23"/>
        <v>0</v>
      </c>
      <c r="H126" s="120">
        <f t="shared" si="23"/>
        <v>0</v>
      </c>
      <c r="I126" s="120">
        <f t="shared" si="23"/>
        <v>0</v>
      </c>
      <c r="J126" s="120">
        <f t="shared" si="23"/>
        <v>0</v>
      </c>
      <c r="K126" s="120">
        <f t="shared" si="23"/>
        <v>0</v>
      </c>
      <c r="L126" s="120">
        <f t="shared" si="23"/>
        <v>0</v>
      </c>
      <c r="M126" s="120">
        <f t="shared" si="23"/>
        <v>0</v>
      </c>
      <c r="N126" s="120">
        <f t="shared" si="23"/>
        <v>0</v>
      </c>
      <c r="O126" s="120">
        <f t="shared" si="23"/>
        <v>0</v>
      </c>
      <c r="P126" s="120">
        <f t="shared" si="23"/>
        <v>0</v>
      </c>
      <c r="Q126" s="120">
        <f t="shared" si="23"/>
        <v>0</v>
      </c>
      <c r="R126" s="120">
        <f t="shared" si="23"/>
        <v>0</v>
      </c>
      <c r="S126" s="120">
        <f t="shared" si="23"/>
        <v>0</v>
      </c>
      <c r="T126" s="120">
        <f t="shared" si="23"/>
        <v>0</v>
      </c>
      <c r="U126" s="120">
        <f t="shared" si="23"/>
        <v>0</v>
      </c>
      <c r="V126" s="120">
        <f t="shared" si="23"/>
        <v>0</v>
      </c>
      <c r="W126" s="120">
        <f t="shared" si="23"/>
        <v>0</v>
      </c>
      <c r="X126" s="120">
        <f t="shared" si="23"/>
        <v>0</v>
      </c>
      <c r="Y126" s="120">
        <f t="shared" si="23"/>
        <v>0</v>
      </c>
      <c r="Z126" s="120">
        <f t="shared" si="23"/>
        <v>0</v>
      </c>
      <c r="AA126" s="120">
        <f t="shared" si="23"/>
        <v>0</v>
      </c>
      <c r="AB126" s="120">
        <f t="shared" si="23"/>
        <v>0</v>
      </c>
      <c r="AC126" s="120">
        <f t="shared" si="23"/>
        <v>0</v>
      </c>
      <c r="AD126" s="120">
        <f t="shared" si="23"/>
        <v>0</v>
      </c>
      <c r="AE126" s="120">
        <f t="shared" si="23"/>
        <v>0</v>
      </c>
      <c r="AF126" s="120">
        <f t="shared" si="23"/>
        <v>0</v>
      </c>
    </row>
    <row r="127" spans="1:32" x14ac:dyDescent="0.25">
      <c r="A127" s="4">
        <f t="shared" si="21"/>
        <v>0</v>
      </c>
      <c r="B127" s="4">
        <f t="shared" si="21"/>
        <v>0</v>
      </c>
      <c r="C127" s="4">
        <f t="shared" si="21"/>
        <v>0</v>
      </c>
      <c r="D127" s="4">
        <f t="shared" si="21"/>
        <v>0</v>
      </c>
      <c r="E127" s="120">
        <f t="shared" si="23"/>
        <v>0</v>
      </c>
      <c r="F127" s="120">
        <f t="shared" si="23"/>
        <v>0</v>
      </c>
      <c r="G127" s="120">
        <f t="shared" si="23"/>
        <v>0</v>
      </c>
      <c r="H127" s="120">
        <f t="shared" si="23"/>
        <v>0</v>
      </c>
      <c r="I127" s="120">
        <f t="shared" si="23"/>
        <v>0</v>
      </c>
      <c r="J127" s="120">
        <f t="shared" si="23"/>
        <v>0</v>
      </c>
      <c r="K127" s="120">
        <f t="shared" si="23"/>
        <v>0</v>
      </c>
      <c r="L127" s="120">
        <f t="shared" si="23"/>
        <v>0</v>
      </c>
      <c r="M127" s="120">
        <f t="shared" si="23"/>
        <v>0</v>
      </c>
      <c r="N127" s="120">
        <f t="shared" si="23"/>
        <v>0</v>
      </c>
      <c r="O127" s="120">
        <f t="shared" si="23"/>
        <v>0</v>
      </c>
      <c r="P127" s="120">
        <f t="shared" si="23"/>
        <v>0</v>
      </c>
      <c r="Q127" s="120">
        <f t="shared" si="23"/>
        <v>0</v>
      </c>
      <c r="R127" s="120">
        <f t="shared" si="23"/>
        <v>0</v>
      </c>
      <c r="S127" s="120">
        <f t="shared" si="23"/>
        <v>0</v>
      </c>
      <c r="T127" s="120">
        <f t="shared" si="23"/>
        <v>0</v>
      </c>
      <c r="U127" s="120">
        <f t="shared" si="23"/>
        <v>0</v>
      </c>
      <c r="V127" s="120">
        <f t="shared" si="23"/>
        <v>0</v>
      </c>
      <c r="W127" s="120">
        <f t="shared" si="23"/>
        <v>0</v>
      </c>
      <c r="X127" s="120">
        <f t="shared" si="23"/>
        <v>0</v>
      </c>
      <c r="Y127" s="120">
        <f t="shared" si="23"/>
        <v>0</v>
      </c>
      <c r="Z127" s="120">
        <f t="shared" si="23"/>
        <v>0</v>
      </c>
      <c r="AA127" s="120">
        <f t="shared" si="23"/>
        <v>0</v>
      </c>
      <c r="AB127" s="120">
        <f t="shared" si="23"/>
        <v>0</v>
      </c>
      <c r="AC127" s="120">
        <f t="shared" si="23"/>
        <v>0</v>
      </c>
      <c r="AD127" s="120">
        <f t="shared" si="23"/>
        <v>0</v>
      </c>
      <c r="AE127" s="120">
        <f t="shared" si="23"/>
        <v>0</v>
      </c>
      <c r="AF127" s="120">
        <f t="shared" si="23"/>
        <v>0</v>
      </c>
    </row>
    <row r="128" spans="1:32" x14ac:dyDescent="0.25">
      <c r="A128" s="4">
        <f t="shared" si="21"/>
        <v>0</v>
      </c>
      <c r="B128" s="4">
        <f t="shared" si="21"/>
        <v>0</v>
      </c>
      <c r="C128" s="4">
        <f t="shared" si="21"/>
        <v>0</v>
      </c>
      <c r="D128" s="4">
        <f t="shared" si="21"/>
        <v>0</v>
      </c>
      <c r="E128" s="120">
        <f t="shared" si="23"/>
        <v>0</v>
      </c>
      <c r="F128" s="120">
        <f t="shared" si="23"/>
        <v>0</v>
      </c>
      <c r="G128" s="120">
        <f t="shared" si="23"/>
        <v>0</v>
      </c>
      <c r="H128" s="120">
        <f t="shared" si="23"/>
        <v>0</v>
      </c>
      <c r="I128" s="120">
        <f t="shared" si="23"/>
        <v>0</v>
      </c>
      <c r="J128" s="120">
        <f t="shared" si="23"/>
        <v>0</v>
      </c>
      <c r="K128" s="120">
        <f t="shared" si="23"/>
        <v>0</v>
      </c>
      <c r="L128" s="120">
        <f t="shared" si="23"/>
        <v>0</v>
      </c>
      <c r="M128" s="120">
        <f t="shared" si="23"/>
        <v>0</v>
      </c>
      <c r="N128" s="120">
        <f t="shared" si="23"/>
        <v>0</v>
      </c>
      <c r="O128" s="120">
        <f t="shared" si="23"/>
        <v>0</v>
      </c>
      <c r="P128" s="120">
        <f t="shared" si="23"/>
        <v>0</v>
      </c>
      <c r="Q128" s="120">
        <f t="shared" si="23"/>
        <v>0</v>
      </c>
      <c r="R128" s="120">
        <f t="shared" si="23"/>
        <v>0</v>
      </c>
      <c r="S128" s="120">
        <f t="shared" si="23"/>
        <v>0</v>
      </c>
      <c r="T128" s="120">
        <f t="shared" si="23"/>
        <v>0</v>
      </c>
      <c r="U128" s="120">
        <f t="shared" si="23"/>
        <v>0</v>
      </c>
      <c r="V128" s="120">
        <f t="shared" si="23"/>
        <v>0</v>
      </c>
      <c r="W128" s="120">
        <f t="shared" si="23"/>
        <v>0</v>
      </c>
      <c r="X128" s="120">
        <f t="shared" si="23"/>
        <v>0</v>
      </c>
      <c r="Y128" s="120">
        <f t="shared" si="23"/>
        <v>0</v>
      </c>
      <c r="Z128" s="120">
        <f t="shared" si="23"/>
        <v>0</v>
      </c>
      <c r="AA128" s="120">
        <f t="shared" si="23"/>
        <v>0</v>
      </c>
      <c r="AB128" s="120">
        <f t="shared" si="23"/>
        <v>0</v>
      </c>
      <c r="AC128" s="120">
        <f t="shared" si="23"/>
        <v>0</v>
      </c>
      <c r="AD128" s="120">
        <f t="shared" si="23"/>
        <v>0</v>
      </c>
      <c r="AE128" s="120">
        <f t="shared" si="23"/>
        <v>0</v>
      </c>
      <c r="AF128" s="120">
        <f t="shared" si="23"/>
        <v>0</v>
      </c>
    </row>
    <row r="129" spans="1:32" x14ac:dyDescent="0.25">
      <c r="A129" s="4">
        <f t="shared" si="21"/>
        <v>0</v>
      </c>
      <c r="B129" s="4">
        <f t="shared" si="21"/>
        <v>0</v>
      </c>
      <c r="C129" s="4">
        <f t="shared" si="21"/>
        <v>0</v>
      </c>
      <c r="D129" s="4">
        <f t="shared" si="21"/>
        <v>0</v>
      </c>
      <c r="E129" s="120">
        <f t="shared" si="23"/>
        <v>0</v>
      </c>
      <c r="F129" s="120">
        <f t="shared" si="23"/>
        <v>0</v>
      </c>
      <c r="G129" s="120">
        <f t="shared" si="23"/>
        <v>0</v>
      </c>
      <c r="H129" s="120">
        <f t="shared" si="23"/>
        <v>0</v>
      </c>
      <c r="I129" s="120">
        <f t="shared" si="23"/>
        <v>0</v>
      </c>
      <c r="J129" s="120">
        <f t="shared" si="23"/>
        <v>0</v>
      </c>
      <c r="K129" s="120">
        <f t="shared" si="23"/>
        <v>0</v>
      </c>
      <c r="L129" s="120">
        <f t="shared" si="23"/>
        <v>0</v>
      </c>
      <c r="M129" s="120">
        <f t="shared" si="23"/>
        <v>0</v>
      </c>
      <c r="N129" s="120">
        <f t="shared" si="23"/>
        <v>0</v>
      </c>
      <c r="O129" s="120">
        <f t="shared" si="23"/>
        <v>0</v>
      </c>
      <c r="P129" s="120">
        <f t="shared" si="23"/>
        <v>0</v>
      </c>
      <c r="Q129" s="120">
        <f t="shared" si="23"/>
        <v>0</v>
      </c>
      <c r="R129" s="120">
        <f t="shared" si="23"/>
        <v>0</v>
      </c>
      <c r="S129" s="120">
        <f t="shared" si="23"/>
        <v>0</v>
      </c>
      <c r="T129" s="120">
        <f t="shared" si="23"/>
        <v>0</v>
      </c>
      <c r="U129" s="120">
        <f t="shared" si="23"/>
        <v>0</v>
      </c>
      <c r="V129" s="120">
        <f t="shared" si="23"/>
        <v>0</v>
      </c>
      <c r="W129" s="120">
        <f t="shared" si="23"/>
        <v>0</v>
      </c>
      <c r="X129" s="120">
        <f t="shared" si="23"/>
        <v>0</v>
      </c>
      <c r="Y129" s="120">
        <f t="shared" si="23"/>
        <v>0</v>
      </c>
      <c r="Z129" s="120">
        <f t="shared" si="23"/>
        <v>0</v>
      </c>
      <c r="AA129" s="120">
        <f t="shared" si="23"/>
        <v>0</v>
      </c>
      <c r="AB129" s="120">
        <f t="shared" si="23"/>
        <v>0</v>
      </c>
      <c r="AC129" s="120">
        <f t="shared" si="23"/>
        <v>0</v>
      </c>
      <c r="AD129" s="120">
        <f t="shared" si="23"/>
        <v>0</v>
      </c>
      <c r="AE129" s="120">
        <f t="shared" si="23"/>
        <v>0</v>
      </c>
      <c r="AF129" s="120">
        <f t="shared" si="23"/>
        <v>0</v>
      </c>
    </row>
    <row r="130" spans="1:32" x14ac:dyDescent="0.25">
      <c r="A130" s="4">
        <f t="shared" si="21"/>
        <v>0</v>
      </c>
      <c r="B130" s="4">
        <f t="shared" si="21"/>
        <v>0</v>
      </c>
      <c r="C130" s="4">
        <f t="shared" si="21"/>
        <v>0</v>
      </c>
      <c r="D130" s="4">
        <f t="shared" si="21"/>
        <v>0</v>
      </c>
      <c r="E130" s="120">
        <f t="shared" si="23"/>
        <v>0</v>
      </c>
      <c r="F130" s="120">
        <f t="shared" si="23"/>
        <v>0</v>
      </c>
      <c r="G130" s="120">
        <f t="shared" si="23"/>
        <v>0</v>
      </c>
      <c r="H130" s="120">
        <f t="shared" si="23"/>
        <v>0</v>
      </c>
      <c r="I130" s="120">
        <f t="shared" si="23"/>
        <v>0</v>
      </c>
      <c r="J130" s="120">
        <f t="shared" si="23"/>
        <v>0</v>
      </c>
      <c r="K130" s="120">
        <f t="shared" si="23"/>
        <v>0</v>
      </c>
      <c r="L130" s="120">
        <f t="shared" si="23"/>
        <v>0</v>
      </c>
      <c r="M130" s="120">
        <f t="shared" si="23"/>
        <v>0</v>
      </c>
      <c r="N130" s="120">
        <f t="shared" si="23"/>
        <v>0</v>
      </c>
      <c r="O130" s="120">
        <f t="shared" si="23"/>
        <v>0</v>
      </c>
      <c r="P130" s="120">
        <f t="shared" si="23"/>
        <v>0</v>
      </c>
      <c r="Q130" s="120">
        <f t="shared" si="23"/>
        <v>0</v>
      </c>
      <c r="R130" s="120">
        <f t="shared" si="23"/>
        <v>0</v>
      </c>
      <c r="S130" s="120">
        <f t="shared" si="23"/>
        <v>0</v>
      </c>
      <c r="T130" s="120">
        <f t="shared" si="23"/>
        <v>0</v>
      </c>
      <c r="U130" s="120">
        <f t="shared" si="23"/>
        <v>0</v>
      </c>
      <c r="V130" s="120">
        <f t="shared" si="23"/>
        <v>0</v>
      </c>
      <c r="W130" s="120">
        <f t="shared" si="23"/>
        <v>0</v>
      </c>
      <c r="X130" s="120">
        <f t="shared" si="23"/>
        <v>0</v>
      </c>
      <c r="Y130" s="120">
        <f t="shared" si="23"/>
        <v>0</v>
      </c>
      <c r="Z130" s="120">
        <f t="shared" si="23"/>
        <v>0</v>
      </c>
      <c r="AA130" s="120">
        <f t="shared" si="23"/>
        <v>0</v>
      </c>
      <c r="AB130" s="120">
        <f t="shared" si="23"/>
        <v>0</v>
      </c>
      <c r="AC130" s="120">
        <f t="shared" si="23"/>
        <v>0</v>
      </c>
      <c r="AD130" s="120">
        <f t="shared" si="23"/>
        <v>0</v>
      </c>
      <c r="AE130" s="120">
        <f t="shared" si="23"/>
        <v>0</v>
      </c>
      <c r="AF130" s="120">
        <f t="shared" si="23"/>
        <v>0</v>
      </c>
    </row>
    <row r="131" spans="1:32" x14ac:dyDescent="0.25">
      <c r="A131" s="4">
        <f t="shared" si="21"/>
        <v>0</v>
      </c>
      <c r="B131" s="4">
        <f t="shared" si="21"/>
        <v>0</v>
      </c>
      <c r="C131" s="4">
        <f t="shared" si="21"/>
        <v>0</v>
      </c>
      <c r="D131" s="4">
        <f t="shared" si="21"/>
        <v>0</v>
      </c>
      <c r="E131" s="120">
        <f t="shared" si="23"/>
        <v>0</v>
      </c>
      <c r="F131" s="120">
        <f t="shared" si="23"/>
        <v>0</v>
      </c>
      <c r="G131" s="120">
        <f t="shared" si="23"/>
        <v>0</v>
      </c>
      <c r="H131" s="120">
        <f t="shared" si="23"/>
        <v>0</v>
      </c>
      <c r="I131" s="120">
        <f t="shared" si="23"/>
        <v>0</v>
      </c>
      <c r="J131" s="120">
        <f t="shared" si="23"/>
        <v>0</v>
      </c>
      <c r="K131" s="120">
        <f t="shared" si="23"/>
        <v>0</v>
      </c>
      <c r="L131" s="120">
        <f t="shared" si="23"/>
        <v>0</v>
      </c>
      <c r="M131" s="120">
        <f t="shared" si="23"/>
        <v>0</v>
      </c>
      <c r="N131" s="120">
        <f t="shared" si="23"/>
        <v>0</v>
      </c>
      <c r="O131" s="120">
        <f t="shared" si="23"/>
        <v>0</v>
      </c>
      <c r="P131" s="120">
        <f t="shared" si="23"/>
        <v>0</v>
      </c>
      <c r="Q131" s="120">
        <f t="shared" si="23"/>
        <v>0</v>
      </c>
      <c r="R131" s="120">
        <f t="shared" si="23"/>
        <v>0</v>
      </c>
      <c r="S131" s="120">
        <f t="shared" si="23"/>
        <v>0</v>
      </c>
      <c r="T131" s="120">
        <f t="shared" si="23"/>
        <v>0</v>
      </c>
      <c r="U131" s="120">
        <f t="shared" si="23"/>
        <v>0</v>
      </c>
      <c r="V131" s="120">
        <f t="shared" si="23"/>
        <v>0</v>
      </c>
      <c r="W131" s="120">
        <f t="shared" si="23"/>
        <v>0</v>
      </c>
      <c r="X131" s="120">
        <f t="shared" si="23"/>
        <v>0</v>
      </c>
      <c r="Y131" s="120">
        <f t="shared" si="23"/>
        <v>0</v>
      </c>
      <c r="Z131" s="120">
        <f t="shared" si="23"/>
        <v>0</v>
      </c>
      <c r="AA131" s="120">
        <f t="shared" si="23"/>
        <v>0</v>
      </c>
      <c r="AB131" s="120">
        <f t="shared" si="23"/>
        <v>0</v>
      </c>
      <c r="AC131" s="120">
        <f t="shared" si="23"/>
        <v>0</v>
      </c>
      <c r="AD131" s="120">
        <f t="shared" si="23"/>
        <v>0</v>
      </c>
      <c r="AE131" s="120">
        <f t="shared" si="23"/>
        <v>0</v>
      </c>
      <c r="AF131" s="120">
        <f t="shared" si="23"/>
        <v>0</v>
      </c>
    </row>
    <row r="132" spans="1:32" x14ac:dyDescent="0.25">
      <c r="A132" s="4">
        <f t="shared" si="21"/>
        <v>0</v>
      </c>
      <c r="B132" s="4">
        <f t="shared" si="21"/>
        <v>0</v>
      </c>
      <c r="C132" s="4">
        <f t="shared" si="21"/>
        <v>0</v>
      </c>
      <c r="D132" s="4">
        <f t="shared" si="21"/>
        <v>0</v>
      </c>
      <c r="E132" s="120">
        <f t="shared" si="23"/>
        <v>0</v>
      </c>
      <c r="F132" s="120">
        <f t="shared" si="23"/>
        <v>0</v>
      </c>
      <c r="G132" s="120">
        <f t="shared" si="23"/>
        <v>0</v>
      </c>
      <c r="H132" s="120">
        <f t="shared" si="23"/>
        <v>0</v>
      </c>
      <c r="I132" s="120">
        <f t="shared" si="23"/>
        <v>0</v>
      </c>
      <c r="J132" s="120">
        <f t="shared" si="23"/>
        <v>0</v>
      </c>
      <c r="K132" s="120">
        <f t="shared" si="23"/>
        <v>0</v>
      </c>
      <c r="L132" s="120">
        <f t="shared" si="23"/>
        <v>0</v>
      </c>
      <c r="M132" s="120">
        <f t="shared" si="23"/>
        <v>0</v>
      </c>
      <c r="N132" s="120">
        <f t="shared" si="23"/>
        <v>0</v>
      </c>
      <c r="O132" s="120">
        <f t="shared" si="23"/>
        <v>0</v>
      </c>
      <c r="P132" s="120">
        <f t="shared" si="23"/>
        <v>0</v>
      </c>
      <c r="Q132" s="120">
        <f t="shared" si="23"/>
        <v>0</v>
      </c>
      <c r="R132" s="120">
        <f t="shared" si="23"/>
        <v>0</v>
      </c>
      <c r="S132" s="120">
        <f t="shared" si="23"/>
        <v>0</v>
      </c>
      <c r="T132" s="120">
        <f t="shared" si="23"/>
        <v>0</v>
      </c>
      <c r="U132" s="120">
        <f t="shared" si="23"/>
        <v>0</v>
      </c>
      <c r="V132" s="120">
        <f t="shared" si="23"/>
        <v>0</v>
      </c>
      <c r="W132" s="120">
        <f t="shared" si="23"/>
        <v>0</v>
      </c>
      <c r="X132" s="120">
        <f t="shared" si="23"/>
        <v>0</v>
      </c>
      <c r="Y132" s="120">
        <f t="shared" si="23"/>
        <v>0</v>
      </c>
      <c r="Z132" s="120">
        <f t="shared" si="23"/>
        <v>0</v>
      </c>
      <c r="AA132" s="120">
        <f t="shared" si="23"/>
        <v>0</v>
      </c>
      <c r="AB132" s="120">
        <f t="shared" si="23"/>
        <v>0</v>
      </c>
      <c r="AC132" s="120">
        <f t="shared" si="23"/>
        <v>0</v>
      </c>
      <c r="AD132" s="120">
        <f t="shared" si="23"/>
        <v>0</v>
      </c>
      <c r="AE132" s="120">
        <f t="shared" si="23"/>
        <v>0</v>
      </c>
      <c r="AF132" s="120">
        <f t="shared" si="23"/>
        <v>0</v>
      </c>
    </row>
    <row r="133" spans="1:32" x14ac:dyDescent="0.25">
      <c r="A133" s="4">
        <f t="shared" si="21"/>
        <v>0</v>
      </c>
      <c r="B133" s="4">
        <f t="shared" si="21"/>
        <v>0</v>
      </c>
      <c r="C133" s="4">
        <f t="shared" si="21"/>
        <v>0</v>
      </c>
      <c r="D133" s="4">
        <f t="shared" si="21"/>
        <v>0</v>
      </c>
      <c r="E133" s="120">
        <f t="shared" si="23"/>
        <v>0</v>
      </c>
      <c r="F133" s="120">
        <f t="shared" si="23"/>
        <v>0</v>
      </c>
      <c r="G133" s="120">
        <f t="shared" si="23"/>
        <v>0</v>
      </c>
      <c r="H133" s="120">
        <f t="shared" ref="H133:AF133" si="25">H61*$D61</f>
        <v>0</v>
      </c>
      <c r="I133" s="120">
        <f t="shared" si="25"/>
        <v>0</v>
      </c>
      <c r="J133" s="120">
        <f t="shared" si="25"/>
        <v>0</v>
      </c>
      <c r="K133" s="120">
        <f t="shared" si="25"/>
        <v>0</v>
      </c>
      <c r="L133" s="120">
        <f t="shared" si="25"/>
        <v>0</v>
      </c>
      <c r="M133" s="120">
        <f t="shared" si="25"/>
        <v>0</v>
      </c>
      <c r="N133" s="120">
        <f t="shared" si="25"/>
        <v>0</v>
      </c>
      <c r="O133" s="120">
        <f t="shared" si="25"/>
        <v>0</v>
      </c>
      <c r="P133" s="120">
        <f t="shared" si="25"/>
        <v>0</v>
      </c>
      <c r="Q133" s="120">
        <f t="shared" si="25"/>
        <v>0</v>
      </c>
      <c r="R133" s="120">
        <f t="shared" si="25"/>
        <v>0</v>
      </c>
      <c r="S133" s="120">
        <f t="shared" si="25"/>
        <v>0</v>
      </c>
      <c r="T133" s="120">
        <f t="shared" si="25"/>
        <v>0</v>
      </c>
      <c r="U133" s="120">
        <f t="shared" si="25"/>
        <v>0</v>
      </c>
      <c r="V133" s="120">
        <f t="shared" si="25"/>
        <v>0</v>
      </c>
      <c r="W133" s="120">
        <f t="shared" si="25"/>
        <v>0</v>
      </c>
      <c r="X133" s="120">
        <f t="shared" si="25"/>
        <v>0</v>
      </c>
      <c r="Y133" s="120">
        <f t="shared" si="25"/>
        <v>0</v>
      </c>
      <c r="Z133" s="120">
        <f t="shared" si="25"/>
        <v>0</v>
      </c>
      <c r="AA133" s="120">
        <f t="shared" si="25"/>
        <v>0</v>
      </c>
      <c r="AB133" s="120">
        <f t="shared" si="25"/>
        <v>0</v>
      </c>
      <c r="AC133" s="120">
        <f t="shared" si="25"/>
        <v>0</v>
      </c>
      <c r="AD133" s="120">
        <f t="shared" si="25"/>
        <v>0</v>
      </c>
      <c r="AE133" s="120">
        <f t="shared" si="25"/>
        <v>0</v>
      </c>
      <c r="AF133" s="120">
        <f t="shared" si="25"/>
        <v>0</v>
      </c>
    </row>
    <row r="134" spans="1:32" x14ac:dyDescent="0.25">
      <c r="A134" s="4">
        <f t="shared" ref="A134:D147" si="26">A26</f>
        <v>0</v>
      </c>
      <c r="B134" s="4">
        <f t="shared" si="26"/>
        <v>0</v>
      </c>
      <c r="C134" s="4">
        <f t="shared" si="26"/>
        <v>0</v>
      </c>
      <c r="D134" s="4">
        <f t="shared" si="26"/>
        <v>0</v>
      </c>
      <c r="E134" s="120">
        <f t="shared" ref="E134:AF141" si="27">E62*$D62</f>
        <v>0</v>
      </c>
      <c r="F134" s="120">
        <f t="shared" si="27"/>
        <v>0</v>
      </c>
      <c r="G134" s="120">
        <f t="shared" si="27"/>
        <v>0</v>
      </c>
      <c r="H134" s="120">
        <f t="shared" si="27"/>
        <v>0</v>
      </c>
      <c r="I134" s="120">
        <f t="shared" si="27"/>
        <v>0</v>
      </c>
      <c r="J134" s="120">
        <f t="shared" si="27"/>
        <v>0</v>
      </c>
      <c r="K134" s="120">
        <f t="shared" si="27"/>
        <v>0</v>
      </c>
      <c r="L134" s="120">
        <f t="shared" si="27"/>
        <v>0</v>
      </c>
      <c r="M134" s="120">
        <f t="shared" si="27"/>
        <v>0</v>
      </c>
      <c r="N134" s="120">
        <f t="shared" si="27"/>
        <v>0</v>
      </c>
      <c r="O134" s="120">
        <f t="shared" si="27"/>
        <v>0</v>
      </c>
      <c r="P134" s="120">
        <f t="shared" si="27"/>
        <v>0</v>
      </c>
      <c r="Q134" s="120">
        <f t="shared" si="27"/>
        <v>0</v>
      </c>
      <c r="R134" s="120">
        <f t="shared" si="27"/>
        <v>0</v>
      </c>
      <c r="S134" s="120">
        <f t="shared" si="27"/>
        <v>0</v>
      </c>
      <c r="T134" s="120">
        <f t="shared" si="27"/>
        <v>0</v>
      </c>
      <c r="U134" s="120">
        <f t="shared" si="27"/>
        <v>0</v>
      </c>
      <c r="V134" s="120">
        <f t="shared" si="27"/>
        <v>0</v>
      </c>
      <c r="W134" s="120">
        <f t="shared" si="27"/>
        <v>0</v>
      </c>
      <c r="X134" s="120">
        <f t="shared" si="27"/>
        <v>0</v>
      </c>
      <c r="Y134" s="120">
        <f t="shared" si="27"/>
        <v>0</v>
      </c>
      <c r="Z134" s="120">
        <f t="shared" si="27"/>
        <v>0</v>
      </c>
      <c r="AA134" s="120">
        <f t="shared" si="27"/>
        <v>0</v>
      </c>
      <c r="AB134" s="120">
        <f t="shared" si="27"/>
        <v>0</v>
      </c>
      <c r="AC134" s="120">
        <f t="shared" si="27"/>
        <v>0</v>
      </c>
      <c r="AD134" s="120">
        <f t="shared" si="27"/>
        <v>0</v>
      </c>
      <c r="AE134" s="120">
        <f t="shared" si="27"/>
        <v>0</v>
      </c>
      <c r="AF134" s="120">
        <f t="shared" si="27"/>
        <v>0</v>
      </c>
    </row>
    <row r="135" spans="1:32" x14ac:dyDescent="0.25">
      <c r="A135" s="4">
        <f t="shared" si="26"/>
        <v>0</v>
      </c>
      <c r="B135" s="4">
        <f t="shared" si="26"/>
        <v>0</v>
      </c>
      <c r="C135" s="4">
        <f t="shared" si="26"/>
        <v>0</v>
      </c>
      <c r="D135" s="4">
        <f t="shared" si="26"/>
        <v>0</v>
      </c>
      <c r="E135" s="120">
        <f t="shared" si="27"/>
        <v>0</v>
      </c>
      <c r="F135" s="120">
        <f t="shared" si="27"/>
        <v>0</v>
      </c>
      <c r="G135" s="120">
        <f t="shared" si="27"/>
        <v>0</v>
      </c>
      <c r="H135" s="120">
        <f t="shared" si="27"/>
        <v>0</v>
      </c>
      <c r="I135" s="120">
        <f t="shared" si="27"/>
        <v>0</v>
      </c>
      <c r="J135" s="120">
        <f t="shared" si="27"/>
        <v>0</v>
      </c>
      <c r="K135" s="120">
        <f t="shared" si="27"/>
        <v>0</v>
      </c>
      <c r="L135" s="120">
        <f t="shared" si="27"/>
        <v>0</v>
      </c>
      <c r="M135" s="120">
        <f t="shared" si="27"/>
        <v>0</v>
      </c>
      <c r="N135" s="120">
        <f t="shared" si="27"/>
        <v>0</v>
      </c>
      <c r="O135" s="120">
        <f t="shared" si="27"/>
        <v>0</v>
      </c>
      <c r="P135" s="120">
        <f t="shared" si="27"/>
        <v>0</v>
      </c>
      <c r="Q135" s="120">
        <f t="shared" si="27"/>
        <v>0</v>
      </c>
      <c r="R135" s="120">
        <f t="shared" si="27"/>
        <v>0</v>
      </c>
      <c r="S135" s="120">
        <f t="shared" si="27"/>
        <v>0</v>
      </c>
      <c r="T135" s="120">
        <f t="shared" si="27"/>
        <v>0</v>
      </c>
      <c r="U135" s="120">
        <f t="shared" si="27"/>
        <v>0</v>
      </c>
      <c r="V135" s="120">
        <f t="shared" si="27"/>
        <v>0</v>
      </c>
      <c r="W135" s="120">
        <f t="shared" si="27"/>
        <v>0</v>
      </c>
      <c r="X135" s="120">
        <f t="shared" si="27"/>
        <v>0</v>
      </c>
      <c r="Y135" s="120">
        <f t="shared" si="27"/>
        <v>0</v>
      </c>
      <c r="Z135" s="120">
        <f t="shared" si="27"/>
        <v>0</v>
      </c>
      <c r="AA135" s="120">
        <f t="shared" si="27"/>
        <v>0</v>
      </c>
      <c r="AB135" s="120">
        <f t="shared" si="27"/>
        <v>0</v>
      </c>
      <c r="AC135" s="120">
        <f t="shared" si="27"/>
        <v>0</v>
      </c>
      <c r="AD135" s="120">
        <f t="shared" si="27"/>
        <v>0</v>
      </c>
      <c r="AE135" s="120">
        <f t="shared" si="27"/>
        <v>0</v>
      </c>
      <c r="AF135" s="120">
        <f t="shared" si="27"/>
        <v>0</v>
      </c>
    </row>
    <row r="136" spans="1:32" x14ac:dyDescent="0.25">
      <c r="A136" s="4">
        <f t="shared" si="26"/>
        <v>0</v>
      </c>
      <c r="B136" s="4">
        <f t="shared" si="26"/>
        <v>0</v>
      </c>
      <c r="C136" s="4">
        <f t="shared" si="26"/>
        <v>0</v>
      </c>
      <c r="D136" s="4">
        <f t="shared" si="26"/>
        <v>0</v>
      </c>
      <c r="E136" s="120">
        <f t="shared" si="27"/>
        <v>0</v>
      </c>
      <c r="F136" s="120">
        <f t="shared" si="27"/>
        <v>0</v>
      </c>
      <c r="G136" s="120">
        <f t="shared" si="27"/>
        <v>0</v>
      </c>
      <c r="H136" s="120">
        <f t="shared" si="27"/>
        <v>0</v>
      </c>
      <c r="I136" s="120">
        <f t="shared" si="27"/>
        <v>0</v>
      </c>
      <c r="J136" s="120">
        <f t="shared" si="27"/>
        <v>0</v>
      </c>
      <c r="K136" s="120">
        <f t="shared" si="27"/>
        <v>0</v>
      </c>
      <c r="L136" s="120">
        <f t="shared" si="27"/>
        <v>0</v>
      </c>
      <c r="M136" s="120">
        <f t="shared" si="27"/>
        <v>0</v>
      </c>
      <c r="N136" s="120">
        <f t="shared" si="27"/>
        <v>0</v>
      </c>
      <c r="O136" s="120">
        <f t="shared" si="27"/>
        <v>0</v>
      </c>
      <c r="P136" s="120">
        <f t="shared" si="27"/>
        <v>0</v>
      </c>
      <c r="Q136" s="120">
        <f t="shared" si="27"/>
        <v>0</v>
      </c>
      <c r="R136" s="120">
        <f t="shared" si="27"/>
        <v>0</v>
      </c>
      <c r="S136" s="120">
        <f t="shared" si="27"/>
        <v>0</v>
      </c>
      <c r="T136" s="120">
        <f t="shared" si="27"/>
        <v>0</v>
      </c>
      <c r="U136" s="120">
        <f t="shared" si="27"/>
        <v>0</v>
      </c>
      <c r="V136" s="120">
        <f t="shared" si="27"/>
        <v>0</v>
      </c>
      <c r="W136" s="120">
        <f t="shared" si="27"/>
        <v>0</v>
      </c>
      <c r="X136" s="120">
        <f t="shared" si="27"/>
        <v>0</v>
      </c>
      <c r="Y136" s="120">
        <f t="shared" si="27"/>
        <v>0</v>
      </c>
      <c r="Z136" s="120">
        <f t="shared" si="27"/>
        <v>0</v>
      </c>
      <c r="AA136" s="120">
        <f t="shared" si="27"/>
        <v>0</v>
      </c>
      <c r="AB136" s="120">
        <f t="shared" si="27"/>
        <v>0</v>
      </c>
      <c r="AC136" s="120">
        <f t="shared" si="27"/>
        <v>0</v>
      </c>
      <c r="AD136" s="120">
        <f t="shared" si="27"/>
        <v>0</v>
      </c>
      <c r="AE136" s="120">
        <f t="shared" si="27"/>
        <v>0</v>
      </c>
      <c r="AF136" s="120">
        <f t="shared" si="27"/>
        <v>0</v>
      </c>
    </row>
    <row r="137" spans="1:32" x14ac:dyDescent="0.25">
      <c r="A137" s="4">
        <f t="shared" si="26"/>
        <v>0</v>
      </c>
      <c r="B137" s="4">
        <f t="shared" si="26"/>
        <v>0</v>
      </c>
      <c r="C137" s="4">
        <f t="shared" si="26"/>
        <v>0</v>
      </c>
      <c r="D137" s="4">
        <f t="shared" si="26"/>
        <v>0</v>
      </c>
      <c r="E137" s="120">
        <f t="shared" si="27"/>
        <v>0</v>
      </c>
      <c r="F137" s="120">
        <f t="shared" si="27"/>
        <v>0</v>
      </c>
      <c r="G137" s="120">
        <f t="shared" si="27"/>
        <v>0</v>
      </c>
      <c r="H137" s="120">
        <f t="shared" si="27"/>
        <v>0</v>
      </c>
      <c r="I137" s="120">
        <f t="shared" si="27"/>
        <v>0</v>
      </c>
      <c r="J137" s="120">
        <f t="shared" si="27"/>
        <v>0</v>
      </c>
      <c r="K137" s="120">
        <f t="shared" si="27"/>
        <v>0</v>
      </c>
      <c r="L137" s="120">
        <f t="shared" si="27"/>
        <v>0</v>
      </c>
      <c r="M137" s="120">
        <f t="shared" si="27"/>
        <v>0</v>
      </c>
      <c r="N137" s="120">
        <f t="shared" si="27"/>
        <v>0</v>
      </c>
      <c r="O137" s="120">
        <f t="shared" si="27"/>
        <v>0</v>
      </c>
      <c r="P137" s="120">
        <f t="shared" si="27"/>
        <v>0</v>
      </c>
      <c r="Q137" s="120">
        <f t="shared" si="27"/>
        <v>0</v>
      </c>
      <c r="R137" s="120">
        <f t="shared" si="27"/>
        <v>0</v>
      </c>
      <c r="S137" s="120">
        <f t="shared" si="27"/>
        <v>0</v>
      </c>
      <c r="T137" s="120">
        <f t="shared" si="27"/>
        <v>0</v>
      </c>
      <c r="U137" s="120">
        <f t="shared" si="27"/>
        <v>0</v>
      </c>
      <c r="V137" s="120">
        <f t="shared" si="27"/>
        <v>0</v>
      </c>
      <c r="W137" s="120">
        <f t="shared" si="27"/>
        <v>0</v>
      </c>
      <c r="X137" s="120">
        <f t="shared" si="27"/>
        <v>0</v>
      </c>
      <c r="Y137" s="120">
        <f t="shared" si="27"/>
        <v>0</v>
      </c>
      <c r="Z137" s="120">
        <f t="shared" si="27"/>
        <v>0</v>
      </c>
      <c r="AA137" s="120">
        <f t="shared" si="27"/>
        <v>0</v>
      </c>
      <c r="AB137" s="120">
        <f t="shared" si="27"/>
        <v>0</v>
      </c>
      <c r="AC137" s="120">
        <f t="shared" si="27"/>
        <v>0</v>
      </c>
      <c r="AD137" s="120">
        <f t="shared" si="27"/>
        <v>0</v>
      </c>
      <c r="AE137" s="120">
        <f t="shared" si="27"/>
        <v>0</v>
      </c>
      <c r="AF137" s="120">
        <f t="shared" si="27"/>
        <v>0</v>
      </c>
    </row>
    <row r="138" spans="1:32" x14ac:dyDescent="0.25">
      <c r="A138" s="4">
        <f t="shared" si="26"/>
        <v>0</v>
      </c>
      <c r="B138" s="4">
        <f t="shared" si="26"/>
        <v>0</v>
      </c>
      <c r="C138" s="4">
        <f t="shared" si="26"/>
        <v>0</v>
      </c>
      <c r="D138" s="4">
        <f t="shared" si="26"/>
        <v>0</v>
      </c>
      <c r="E138" s="120">
        <f t="shared" si="27"/>
        <v>0</v>
      </c>
      <c r="F138" s="120">
        <f t="shared" si="27"/>
        <v>0</v>
      </c>
      <c r="G138" s="120">
        <f t="shared" si="27"/>
        <v>0</v>
      </c>
      <c r="H138" s="120">
        <f t="shared" si="27"/>
        <v>0</v>
      </c>
      <c r="I138" s="120">
        <f t="shared" si="27"/>
        <v>0</v>
      </c>
      <c r="J138" s="120">
        <f t="shared" si="27"/>
        <v>0</v>
      </c>
      <c r="K138" s="120">
        <f t="shared" si="27"/>
        <v>0</v>
      </c>
      <c r="L138" s="120">
        <f t="shared" si="27"/>
        <v>0</v>
      </c>
      <c r="M138" s="120">
        <f t="shared" si="27"/>
        <v>0</v>
      </c>
      <c r="N138" s="120">
        <f t="shared" si="27"/>
        <v>0</v>
      </c>
      <c r="O138" s="120">
        <f t="shared" si="27"/>
        <v>0</v>
      </c>
      <c r="P138" s="120">
        <f t="shared" si="27"/>
        <v>0</v>
      </c>
      <c r="Q138" s="120">
        <f t="shared" si="27"/>
        <v>0</v>
      </c>
      <c r="R138" s="120">
        <f t="shared" si="27"/>
        <v>0</v>
      </c>
      <c r="S138" s="120">
        <f t="shared" si="27"/>
        <v>0</v>
      </c>
      <c r="T138" s="120">
        <f t="shared" si="27"/>
        <v>0</v>
      </c>
      <c r="U138" s="120">
        <f t="shared" si="27"/>
        <v>0</v>
      </c>
      <c r="V138" s="120">
        <f t="shared" si="27"/>
        <v>0</v>
      </c>
      <c r="W138" s="120">
        <f t="shared" si="27"/>
        <v>0</v>
      </c>
      <c r="X138" s="120">
        <f t="shared" si="27"/>
        <v>0</v>
      </c>
      <c r="Y138" s="120">
        <f t="shared" si="27"/>
        <v>0</v>
      </c>
      <c r="Z138" s="120">
        <f t="shared" si="27"/>
        <v>0</v>
      </c>
      <c r="AA138" s="120">
        <f t="shared" si="27"/>
        <v>0</v>
      </c>
      <c r="AB138" s="120">
        <f t="shared" si="27"/>
        <v>0</v>
      </c>
      <c r="AC138" s="120">
        <f t="shared" si="27"/>
        <v>0</v>
      </c>
      <c r="AD138" s="120">
        <f t="shared" si="27"/>
        <v>0</v>
      </c>
      <c r="AE138" s="120">
        <f t="shared" si="27"/>
        <v>0</v>
      </c>
      <c r="AF138" s="120">
        <f t="shared" si="27"/>
        <v>0</v>
      </c>
    </row>
    <row r="139" spans="1:32" x14ac:dyDescent="0.25">
      <c r="A139" s="4">
        <f t="shared" si="26"/>
        <v>0</v>
      </c>
      <c r="B139" s="4">
        <f t="shared" si="26"/>
        <v>0</v>
      </c>
      <c r="C139" s="4">
        <f t="shared" si="26"/>
        <v>0</v>
      </c>
      <c r="D139" s="4">
        <f t="shared" si="26"/>
        <v>0</v>
      </c>
      <c r="E139" s="120">
        <f t="shared" si="27"/>
        <v>0</v>
      </c>
      <c r="F139" s="120">
        <f t="shared" si="27"/>
        <v>0</v>
      </c>
      <c r="G139" s="120">
        <f t="shared" si="27"/>
        <v>0</v>
      </c>
      <c r="H139" s="120">
        <f t="shared" si="27"/>
        <v>0</v>
      </c>
      <c r="I139" s="120">
        <f t="shared" si="27"/>
        <v>0</v>
      </c>
      <c r="J139" s="120">
        <f t="shared" si="27"/>
        <v>0</v>
      </c>
      <c r="K139" s="120">
        <f t="shared" si="27"/>
        <v>0</v>
      </c>
      <c r="L139" s="120">
        <f t="shared" si="27"/>
        <v>0</v>
      </c>
      <c r="M139" s="120">
        <f t="shared" si="27"/>
        <v>0</v>
      </c>
      <c r="N139" s="120">
        <f t="shared" si="27"/>
        <v>0</v>
      </c>
      <c r="O139" s="120">
        <f t="shared" si="27"/>
        <v>0</v>
      </c>
      <c r="P139" s="120">
        <f t="shared" si="27"/>
        <v>0</v>
      </c>
      <c r="Q139" s="120">
        <f t="shared" si="27"/>
        <v>0</v>
      </c>
      <c r="R139" s="120">
        <f t="shared" si="27"/>
        <v>0</v>
      </c>
      <c r="S139" s="120">
        <f t="shared" si="27"/>
        <v>0</v>
      </c>
      <c r="T139" s="120">
        <f t="shared" si="27"/>
        <v>0</v>
      </c>
      <c r="U139" s="120">
        <f t="shared" si="27"/>
        <v>0</v>
      </c>
      <c r="V139" s="120">
        <f t="shared" si="27"/>
        <v>0</v>
      </c>
      <c r="W139" s="120">
        <f t="shared" si="27"/>
        <v>0</v>
      </c>
      <c r="X139" s="120">
        <f t="shared" si="27"/>
        <v>0</v>
      </c>
      <c r="Y139" s="120">
        <f t="shared" si="27"/>
        <v>0</v>
      </c>
      <c r="Z139" s="120">
        <f t="shared" si="27"/>
        <v>0</v>
      </c>
      <c r="AA139" s="120">
        <f t="shared" si="27"/>
        <v>0</v>
      </c>
      <c r="AB139" s="120">
        <f t="shared" si="27"/>
        <v>0</v>
      </c>
      <c r="AC139" s="120">
        <f t="shared" si="27"/>
        <v>0</v>
      </c>
      <c r="AD139" s="120">
        <f t="shared" si="27"/>
        <v>0</v>
      </c>
      <c r="AE139" s="120">
        <f t="shared" si="27"/>
        <v>0</v>
      </c>
      <c r="AF139" s="120">
        <f t="shared" si="27"/>
        <v>0</v>
      </c>
    </row>
    <row r="140" spans="1:32" x14ac:dyDescent="0.25">
      <c r="A140" s="4">
        <f t="shared" si="26"/>
        <v>0</v>
      </c>
      <c r="B140" s="4">
        <f t="shared" si="26"/>
        <v>0</v>
      </c>
      <c r="C140" s="4">
        <f t="shared" si="26"/>
        <v>0</v>
      </c>
      <c r="D140" s="4">
        <f t="shared" si="26"/>
        <v>0</v>
      </c>
      <c r="E140" s="120">
        <f t="shared" si="27"/>
        <v>0</v>
      </c>
      <c r="F140" s="120">
        <f t="shared" si="27"/>
        <v>0</v>
      </c>
      <c r="G140" s="120">
        <f t="shared" si="27"/>
        <v>0</v>
      </c>
      <c r="H140" s="120">
        <f t="shared" si="27"/>
        <v>0</v>
      </c>
      <c r="I140" s="120">
        <f t="shared" si="27"/>
        <v>0</v>
      </c>
      <c r="J140" s="120">
        <f t="shared" si="27"/>
        <v>0</v>
      </c>
      <c r="K140" s="120">
        <f t="shared" si="27"/>
        <v>0</v>
      </c>
      <c r="L140" s="120">
        <f t="shared" si="27"/>
        <v>0</v>
      </c>
      <c r="M140" s="120">
        <f t="shared" si="27"/>
        <v>0</v>
      </c>
      <c r="N140" s="120">
        <f t="shared" si="27"/>
        <v>0</v>
      </c>
      <c r="O140" s="120">
        <f t="shared" si="27"/>
        <v>0</v>
      </c>
      <c r="P140" s="120">
        <f t="shared" si="27"/>
        <v>0</v>
      </c>
      <c r="Q140" s="120">
        <f t="shared" si="27"/>
        <v>0</v>
      </c>
      <c r="R140" s="120">
        <f t="shared" si="27"/>
        <v>0</v>
      </c>
      <c r="S140" s="120">
        <f t="shared" si="27"/>
        <v>0</v>
      </c>
      <c r="T140" s="120">
        <f t="shared" si="27"/>
        <v>0</v>
      </c>
      <c r="U140" s="120">
        <f t="shared" si="27"/>
        <v>0</v>
      </c>
      <c r="V140" s="120">
        <f t="shared" si="27"/>
        <v>0</v>
      </c>
      <c r="W140" s="120">
        <f t="shared" si="27"/>
        <v>0</v>
      </c>
      <c r="X140" s="120">
        <f t="shared" si="27"/>
        <v>0</v>
      </c>
      <c r="Y140" s="120">
        <f t="shared" si="27"/>
        <v>0</v>
      </c>
      <c r="Z140" s="120">
        <f t="shared" si="27"/>
        <v>0</v>
      </c>
      <c r="AA140" s="120">
        <f t="shared" si="27"/>
        <v>0</v>
      </c>
      <c r="AB140" s="120">
        <f t="shared" si="27"/>
        <v>0</v>
      </c>
      <c r="AC140" s="120">
        <f t="shared" si="27"/>
        <v>0</v>
      </c>
      <c r="AD140" s="120">
        <f t="shared" si="27"/>
        <v>0</v>
      </c>
      <c r="AE140" s="120">
        <f t="shared" si="27"/>
        <v>0</v>
      </c>
      <c r="AF140" s="120">
        <f t="shared" si="27"/>
        <v>0</v>
      </c>
    </row>
    <row r="141" spans="1:32" x14ac:dyDescent="0.25">
      <c r="A141" s="4">
        <f t="shared" si="26"/>
        <v>0</v>
      </c>
      <c r="B141" s="4">
        <f t="shared" si="26"/>
        <v>0</v>
      </c>
      <c r="C141" s="4">
        <f t="shared" si="26"/>
        <v>0</v>
      </c>
      <c r="D141" s="4">
        <f t="shared" si="26"/>
        <v>0</v>
      </c>
      <c r="E141" s="120">
        <f t="shared" si="27"/>
        <v>0</v>
      </c>
      <c r="F141" s="120">
        <f t="shared" si="27"/>
        <v>0</v>
      </c>
      <c r="G141" s="120">
        <f t="shared" si="27"/>
        <v>0</v>
      </c>
      <c r="H141" s="120">
        <f t="shared" ref="H141:AF141" si="28">H69*$D69</f>
        <v>0</v>
      </c>
      <c r="I141" s="120">
        <f t="shared" si="28"/>
        <v>0</v>
      </c>
      <c r="J141" s="120">
        <f t="shared" si="28"/>
        <v>0</v>
      </c>
      <c r="K141" s="120">
        <f t="shared" si="28"/>
        <v>0</v>
      </c>
      <c r="L141" s="120">
        <f t="shared" si="28"/>
        <v>0</v>
      </c>
      <c r="M141" s="120">
        <f t="shared" si="28"/>
        <v>0</v>
      </c>
      <c r="N141" s="120">
        <f t="shared" si="28"/>
        <v>0</v>
      </c>
      <c r="O141" s="120">
        <f t="shared" si="28"/>
        <v>0</v>
      </c>
      <c r="P141" s="120">
        <f t="shared" si="28"/>
        <v>0</v>
      </c>
      <c r="Q141" s="120">
        <f t="shared" si="28"/>
        <v>0</v>
      </c>
      <c r="R141" s="120">
        <f t="shared" si="28"/>
        <v>0</v>
      </c>
      <c r="S141" s="120">
        <f t="shared" si="28"/>
        <v>0</v>
      </c>
      <c r="T141" s="120">
        <f t="shared" si="28"/>
        <v>0</v>
      </c>
      <c r="U141" s="120">
        <f t="shared" si="28"/>
        <v>0</v>
      </c>
      <c r="V141" s="120">
        <f t="shared" si="28"/>
        <v>0</v>
      </c>
      <c r="W141" s="120">
        <f t="shared" si="28"/>
        <v>0</v>
      </c>
      <c r="X141" s="120">
        <f t="shared" si="28"/>
        <v>0</v>
      </c>
      <c r="Y141" s="120">
        <f t="shared" si="28"/>
        <v>0</v>
      </c>
      <c r="Z141" s="120">
        <f t="shared" si="28"/>
        <v>0</v>
      </c>
      <c r="AA141" s="120">
        <f t="shared" si="28"/>
        <v>0</v>
      </c>
      <c r="AB141" s="120">
        <f t="shared" si="28"/>
        <v>0</v>
      </c>
      <c r="AC141" s="120">
        <f t="shared" si="28"/>
        <v>0</v>
      </c>
      <c r="AD141" s="120">
        <f t="shared" si="28"/>
        <v>0</v>
      </c>
      <c r="AE141" s="120">
        <f t="shared" si="28"/>
        <v>0</v>
      </c>
      <c r="AF141" s="120">
        <f t="shared" si="28"/>
        <v>0</v>
      </c>
    </row>
    <row r="142" spans="1:32" x14ac:dyDescent="0.25">
      <c r="A142" s="4">
        <f t="shared" si="26"/>
        <v>0</v>
      </c>
      <c r="B142" s="4">
        <f t="shared" si="26"/>
        <v>0</v>
      </c>
      <c r="C142" s="4">
        <f t="shared" si="26"/>
        <v>0</v>
      </c>
      <c r="D142" s="4">
        <f>D70</f>
        <v>0</v>
      </c>
      <c r="E142" s="120">
        <f t="shared" ref="E142:AF146" si="29">E70*$D70</f>
        <v>0</v>
      </c>
      <c r="F142" s="120">
        <f t="shared" si="29"/>
        <v>0</v>
      </c>
      <c r="G142" s="120">
        <f t="shared" si="29"/>
        <v>0</v>
      </c>
      <c r="H142" s="120">
        <f t="shared" si="29"/>
        <v>0</v>
      </c>
      <c r="I142" s="120">
        <f t="shared" si="29"/>
        <v>0</v>
      </c>
      <c r="J142" s="120">
        <f t="shared" si="29"/>
        <v>0</v>
      </c>
      <c r="K142" s="120">
        <f t="shared" si="29"/>
        <v>0</v>
      </c>
      <c r="L142" s="120">
        <f t="shared" si="29"/>
        <v>0</v>
      </c>
      <c r="M142" s="120">
        <f t="shared" si="29"/>
        <v>0</v>
      </c>
      <c r="N142" s="120">
        <f t="shared" si="29"/>
        <v>0</v>
      </c>
      <c r="O142" s="120">
        <f t="shared" si="29"/>
        <v>0</v>
      </c>
      <c r="P142" s="120">
        <f t="shared" si="29"/>
        <v>0</v>
      </c>
      <c r="Q142" s="120">
        <f t="shared" si="29"/>
        <v>0</v>
      </c>
      <c r="R142" s="120">
        <f t="shared" si="29"/>
        <v>0</v>
      </c>
      <c r="S142" s="120">
        <f t="shared" si="29"/>
        <v>0</v>
      </c>
      <c r="T142" s="120">
        <f t="shared" si="29"/>
        <v>0</v>
      </c>
      <c r="U142" s="120">
        <f t="shared" si="29"/>
        <v>0</v>
      </c>
      <c r="V142" s="120">
        <f t="shared" si="29"/>
        <v>0</v>
      </c>
      <c r="W142" s="120">
        <f t="shared" si="29"/>
        <v>0</v>
      </c>
      <c r="X142" s="120">
        <f t="shared" si="29"/>
        <v>0</v>
      </c>
      <c r="Y142" s="120">
        <f t="shared" si="29"/>
        <v>0</v>
      </c>
      <c r="Z142" s="120">
        <f t="shared" si="29"/>
        <v>0</v>
      </c>
      <c r="AA142" s="120">
        <f t="shared" si="29"/>
        <v>0</v>
      </c>
      <c r="AB142" s="120">
        <f t="shared" si="29"/>
        <v>0</v>
      </c>
      <c r="AC142" s="120">
        <f t="shared" si="29"/>
        <v>0</v>
      </c>
      <c r="AD142" s="120">
        <f t="shared" si="29"/>
        <v>0</v>
      </c>
      <c r="AE142" s="120">
        <f t="shared" si="29"/>
        <v>0</v>
      </c>
      <c r="AF142" s="120">
        <f t="shared" si="29"/>
        <v>0</v>
      </c>
    </row>
    <row r="143" spans="1:32" x14ac:dyDescent="0.25">
      <c r="A143" s="4">
        <f t="shared" si="26"/>
        <v>0</v>
      </c>
      <c r="B143" s="4">
        <f t="shared" si="26"/>
        <v>0</v>
      </c>
      <c r="C143" s="4">
        <f t="shared" si="26"/>
        <v>0</v>
      </c>
      <c r="D143" s="4">
        <f t="shared" si="26"/>
        <v>0</v>
      </c>
      <c r="E143" s="120">
        <f t="shared" si="29"/>
        <v>0</v>
      </c>
      <c r="F143" s="120">
        <f t="shared" si="29"/>
        <v>0</v>
      </c>
      <c r="G143" s="120">
        <f t="shared" si="29"/>
        <v>0</v>
      </c>
      <c r="H143" s="120">
        <f t="shared" si="29"/>
        <v>0</v>
      </c>
      <c r="I143" s="120">
        <f t="shared" si="29"/>
        <v>0</v>
      </c>
      <c r="J143" s="120">
        <f t="shared" si="29"/>
        <v>0</v>
      </c>
      <c r="K143" s="120">
        <f t="shared" si="29"/>
        <v>0</v>
      </c>
      <c r="L143" s="120">
        <f t="shared" si="29"/>
        <v>0</v>
      </c>
      <c r="M143" s="120">
        <f t="shared" si="29"/>
        <v>0</v>
      </c>
      <c r="N143" s="120">
        <f t="shared" si="29"/>
        <v>0</v>
      </c>
      <c r="O143" s="120">
        <f t="shared" si="29"/>
        <v>0</v>
      </c>
      <c r="P143" s="120">
        <f t="shared" si="29"/>
        <v>0</v>
      </c>
      <c r="Q143" s="120">
        <f t="shared" si="29"/>
        <v>0</v>
      </c>
      <c r="R143" s="120">
        <f t="shared" si="29"/>
        <v>0</v>
      </c>
      <c r="S143" s="120">
        <f t="shared" si="29"/>
        <v>0</v>
      </c>
      <c r="T143" s="120">
        <f t="shared" si="29"/>
        <v>0</v>
      </c>
      <c r="U143" s="120">
        <f t="shared" si="29"/>
        <v>0</v>
      </c>
      <c r="V143" s="120">
        <f t="shared" si="29"/>
        <v>0</v>
      </c>
      <c r="W143" s="120">
        <f t="shared" si="29"/>
        <v>0</v>
      </c>
      <c r="X143" s="120">
        <f t="shared" si="29"/>
        <v>0</v>
      </c>
      <c r="Y143" s="120">
        <f t="shared" si="29"/>
        <v>0</v>
      </c>
      <c r="Z143" s="120">
        <f t="shared" si="29"/>
        <v>0</v>
      </c>
      <c r="AA143" s="120">
        <f t="shared" si="29"/>
        <v>0</v>
      </c>
      <c r="AB143" s="120">
        <f t="shared" si="29"/>
        <v>0</v>
      </c>
      <c r="AC143" s="120">
        <f t="shared" si="29"/>
        <v>0</v>
      </c>
      <c r="AD143" s="120">
        <f t="shared" si="29"/>
        <v>0</v>
      </c>
      <c r="AE143" s="120">
        <f t="shared" si="29"/>
        <v>0</v>
      </c>
      <c r="AF143" s="120">
        <f t="shared" si="29"/>
        <v>0</v>
      </c>
    </row>
    <row r="144" spans="1:32" x14ac:dyDescent="0.25">
      <c r="A144" s="4">
        <f t="shared" si="26"/>
        <v>0</v>
      </c>
      <c r="B144" s="4">
        <f t="shared" si="26"/>
        <v>0</v>
      </c>
      <c r="C144" s="4">
        <f t="shared" si="26"/>
        <v>0</v>
      </c>
      <c r="D144" s="4">
        <f t="shared" si="26"/>
        <v>0</v>
      </c>
      <c r="E144" s="120">
        <f t="shared" si="29"/>
        <v>0</v>
      </c>
      <c r="F144" s="120">
        <f t="shared" si="29"/>
        <v>0</v>
      </c>
      <c r="G144" s="120">
        <f t="shared" si="29"/>
        <v>0</v>
      </c>
      <c r="H144" s="120">
        <f t="shared" si="29"/>
        <v>0</v>
      </c>
      <c r="I144" s="120">
        <f t="shared" si="29"/>
        <v>0</v>
      </c>
      <c r="J144" s="120">
        <f t="shared" si="29"/>
        <v>0</v>
      </c>
      <c r="K144" s="120">
        <f t="shared" si="29"/>
        <v>0</v>
      </c>
      <c r="L144" s="120">
        <f t="shared" si="29"/>
        <v>0</v>
      </c>
      <c r="M144" s="120">
        <f t="shared" si="29"/>
        <v>0</v>
      </c>
      <c r="N144" s="120">
        <f t="shared" si="29"/>
        <v>0</v>
      </c>
      <c r="O144" s="120">
        <f t="shared" si="29"/>
        <v>0</v>
      </c>
      <c r="P144" s="120">
        <f t="shared" si="29"/>
        <v>0</v>
      </c>
      <c r="Q144" s="120">
        <f t="shared" si="29"/>
        <v>0</v>
      </c>
      <c r="R144" s="120">
        <f t="shared" si="29"/>
        <v>0</v>
      </c>
      <c r="S144" s="120">
        <f t="shared" si="29"/>
        <v>0</v>
      </c>
      <c r="T144" s="120">
        <f t="shared" si="29"/>
        <v>0</v>
      </c>
      <c r="U144" s="120">
        <f t="shared" si="29"/>
        <v>0</v>
      </c>
      <c r="V144" s="120">
        <f t="shared" si="29"/>
        <v>0</v>
      </c>
      <c r="W144" s="120">
        <f t="shared" si="29"/>
        <v>0</v>
      </c>
      <c r="X144" s="120">
        <f t="shared" si="29"/>
        <v>0</v>
      </c>
      <c r="Y144" s="120">
        <f t="shared" si="29"/>
        <v>0</v>
      </c>
      <c r="Z144" s="120">
        <f t="shared" si="29"/>
        <v>0</v>
      </c>
      <c r="AA144" s="120">
        <f t="shared" si="29"/>
        <v>0</v>
      </c>
      <c r="AB144" s="120">
        <f t="shared" si="29"/>
        <v>0</v>
      </c>
      <c r="AC144" s="120">
        <f t="shared" si="29"/>
        <v>0</v>
      </c>
      <c r="AD144" s="120">
        <f t="shared" si="29"/>
        <v>0</v>
      </c>
      <c r="AE144" s="120">
        <f t="shared" si="29"/>
        <v>0</v>
      </c>
      <c r="AF144" s="120">
        <f t="shared" si="29"/>
        <v>0</v>
      </c>
    </row>
    <row r="145" spans="1:32" x14ac:dyDescent="0.25">
      <c r="A145" s="4">
        <f t="shared" si="26"/>
        <v>0</v>
      </c>
      <c r="B145" s="4">
        <f t="shared" si="26"/>
        <v>0</v>
      </c>
      <c r="C145" s="4">
        <f t="shared" si="26"/>
        <v>0</v>
      </c>
      <c r="D145" s="4">
        <f t="shared" si="26"/>
        <v>0</v>
      </c>
      <c r="E145" s="120">
        <f t="shared" si="29"/>
        <v>0</v>
      </c>
      <c r="F145" s="120">
        <f t="shared" si="29"/>
        <v>0</v>
      </c>
      <c r="G145" s="120">
        <f t="shared" si="29"/>
        <v>0</v>
      </c>
      <c r="H145" s="120">
        <f t="shared" si="29"/>
        <v>0</v>
      </c>
      <c r="I145" s="120">
        <f t="shared" si="29"/>
        <v>0</v>
      </c>
      <c r="J145" s="120">
        <f t="shared" si="29"/>
        <v>0</v>
      </c>
      <c r="K145" s="120">
        <f t="shared" si="29"/>
        <v>0</v>
      </c>
      <c r="L145" s="120">
        <f t="shared" si="29"/>
        <v>0</v>
      </c>
      <c r="M145" s="120">
        <f t="shared" si="29"/>
        <v>0</v>
      </c>
      <c r="N145" s="120">
        <f t="shared" si="29"/>
        <v>0</v>
      </c>
      <c r="O145" s="120">
        <f t="shared" si="29"/>
        <v>0</v>
      </c>
      <c r="P145" s="120">
        <f t="shared" si="29"/>
        <v>0</v>
      </c>
      <c r="Q145" s="120">
        <f t="shared" si="29"/>
        <v>0</v>
      </c>
      <c r="R145" s="120">
        <f t="shared" si="29"/>
        <v>0</v>
      </c>
      <c r="S145" s="120">
        <f t="shared" si="29"/>
        <v>0</v>
      </c>
      <c r="T145" s="120">
        <f t="shared" si="29"/>
        <v>0</v>
      </c>
      <c r="U145" s="120">
        <f t="shared" si="29"/>
        <v>0</v>
      </c>
      <c r="V145" s="120">
        <f t="shared" si="29"/>
        <v>0</v>
      </c>
      <c r="W145" s="120">
        <f t="shared" si="29"/>
        <v>0</v>
      </c>
      <c r="X145" s="120">
        <f t="shared" si="29"/>
        <v>0</v>
      </c>
      <c r="Y145" s="120">
        <f t="shared" si="29"/>
        <v>0</v>
      </c>
      <c r="Z145" s="120">
        <f t="shared" si="29"/>
        <v>0</v>
      </c>
      <c r="AA145" s="120">
        <f t="shared" si="29"/>
        <v>0</v>
      </c>
      <c r="AB145" s="120">
        <f t="shared" si="29"/>
        <v>0</v>
      </c>
      <c r="AC145" s="120">
        <f t="shared" si="29"/>
        <v>0</v>
      </c>
      <c r="AD145" s="120">
        <f t="shared" si="29"/>
        <v>0</v>
      </c>
      <c r="AE145" s="120">
        <f t="shared" si="29"/>
        <v>0</v>
      </c>
      <c r="AF145" s="120">
        <f t="shared" si="29"/>
        <v>0</v>
      </c>
    </row>
    <row r="146" spans="1:32" x14ac:dyDescent="0.25">
      <c r="A146" s="4">
        <f t="shared" si="26"/>
        <v>0</v>
      </c>
      <c r="B146" s="4">
        <f t="shared" si="26"/>
        <v>0</v>
      </c>
      <c r="C146" s="4">
        <f t="shared" si="26"/>
        <v>0</v>
      </c>
      <c r="D146" s="4">
        <f t="shared" si="26"/>
        <v>0</v>
      </c>
      <c r="E146" s="120">
        <f t="shared" si="29"/>
        <v>0</v>
      </c>
      <c r="F146" s="120">
        <f t="shared" si="29"/>
        <v>0</v>
      </c>
      <c r="G146" s="120">
        <f t="shared" si="29"/>
        <v>0</v>
      </c>
      <c r="H146" s="120">
        <f t="shared" si="29"/>
        <v>0</v>
      </c>
      <c r="I146" s="120">
        <f t="shared" si="29"/>
        <v>0</v>
      </c>
      <c r="J146" s="120">
        <f t="shared" si="29"/>
        <v>0</v>
      </c>
      <c r="K146" s="120">
        <f t="shared" si="29"/>
        <v>0</v>
      </c>
      <c r="L146" s="120">
        <f t="shared" si="29"/>
        <v>0</v>
      </c>
      <c r="M146" s="120">
        <f t="shared" si="29"/>
        <v>0</v>
      </c>
      <c r="N146" s="120">
        <f t="shared" si="29"/>
        <v>0</v>
      </c>
      <c r="O146" s="120">
        <f t="shared" si="29"/>
        <v>0</v>
      </c>
      <c r="P146" s="120">
        <f t="shared" si="29"/>
        <v>0</v>
      </c>
      <c r="Q146" s="120">
        <f t="shared" si="29"/>
        <v>0</v>
      </c>
      <c r="R146" s="120">
        <f t="shared" si="29"/>
        <v>0</v>
      </c>
      <c r="S146" s="120">
        <f t="shared" si="29"/>
        <v>0</v>
      </c>
      <c r="T146" s="120">
        <f t="shared" si="29"/>
        <v>0</v>
      </c>
      <c r="U146" s="120">
        <f t="shared" si="29"/>
        <v>0</v>
      </c>
      <c r="V146" s="120">
        <f t="shared" si="29"/>
        <v>0</v>
      </c>
      <c r="W146" s="120">
        <f t="shared" si="29"/>
        <v>0</v>
      </c>
      <c r="X146" s="120">
        <f t="shared" si="29"/>
        <v>0</v>
      </c>
      <c r="Y146" s="120">
        <f t="shared" si="29"/>
        <v>0</v>
      </c>
      <c r="Z146" s="120">
        <f t="shared" si="29"/>
        <v>0</v>
      </c>
      <c r="AA146" s="120">
        <f t="shared" si="29"/>
        <v>0</v>
      </c>
      <c r="AB146" s="120">
        <f t="shared" si="29"/>
        <v>0</v>
      </c>
      <c r="AC146" s="120">
        <f t="shared" si="29"/>
        <v>0</v>
      </c>
      <c r="AD146" s="120">
        <f t="shared" si="29"/>
        <v>0</v>
      </c>
      <c r="AE146" s="120">
        <f t="shared" si="29"/>
        <v>0</v>
      </c>
      <c r="AF146" s="120">
        <f t="shared" si="29"/>
        <v>0</v>
      </c>
    </row>
    <row r="147" spans="1:32" x14ac:dyDescent="0.25">
      <c r="A147" s="4">
        <f t="shared" si="26"/>
        <v>0</v>
      </c>
      <c r="B147" s="4">
        <f t="shared" si="26"/>
        <v>0</v>
      </c>
      <c r="C147" s="4">
        <f t="shared" si="26"/>
        <v>0</v>
      </c>
      <c r="D147" s="4">
        <f t="shared" si="26"/>
        <v>0</v>
      </c>
      <c r="E147" s="120">
        <f t="shared" ref="E147:AF148" si="30">E77*$D77</f>
        <v>0</v>
      </c>
      <c r="F147" s="120">
        <f t="shared" si="30"/>
        <v>0</v>
      </c>
      <c r="G147" s="120">
        <f t="shared" si="30"/>
        <v>0</v>
      </c>
      <c r="H147" s="120">
        <f t="shared" si="30"/>
        <v>0</v>
      </c>
      <c r="I147" s="120">
        <f t="shared" si="30"/>
        <v>0</v>
      </c>
      <c r="J147" s="120">
        <f t="shared" si="30"/>
        <v>0</v>
      </c>
      <c r="K147" s="120">
        <f t="shared" si="30"/>
        <v>0</v>
      </c>
      <c r="L147" s="120">
        <f t="shared" si="30"/>
        <v>0</v>
      </c>
      <c r="M147" s="120">
        <f t="shared" si="30"/>
        <v>0</v>
      </c>
      <c r="N147" s="120">
        <f t="shared" si="30"/>
        <v>0</v>
      </c>
      <c r="O147" s="120">
        <f t="shared" si="30"/>
        <v>0</v>
      </c>
      <c r="P147" s="120">
        <f t="shared" si="30"/>
        <v>0</v>
      </c>
      <c r="Q147" s="120">
        <f t="shared" si="30"/>
        <v>0</v>
      </c>
      <c r="R147" s="120">
        <f t="shared" si="30"/>
        <v>0</v>
      </c>
      <c r="S147" s="120">
        <f t="shared" si="30"/>
        <v>0</v>
      </c>
      <c r="T147" s="120">
        <f t="shared" si="30"/>
        <v>0</v>
      </c>
      <c r="U147" s="120">
        <f t="shared" si="30"/>
        <v>0</v>
      </c>
      <c r="V147" s="120">
        <f t="shared" si="30"/>
        <v>0</v>
      </c>
      <c r="W147" s="120">
        <f t="shared" si="30"/>
        <v>0</v>
      </c>
      <c r="X147" s="120">
        <f t="shared" si="30"/>
        <v>0</v>
      </c>
      <c r="Y147" s="120">
        <f t="shared" si="30"/>
        <v>0</v>
      </c>
      <c r="Z147" s="120">
        <f t="shared" si="30"/>
        <v>0</v>
      </c>
      <c r="AA147" s="120">
        <f t="shared" si="30"/>
        <v>0</v>
      </c>
      <c r="AB147" s="120">
        <f t="shared" si="30"/>
        <v>0</v>
      </c>
      <c r="AC147" s="120">
        <f t="shared" si="30"/>
        <v>0</v>
      </c>
      <c r="AD147" s="120">
        <f t="shared" si="30"/>
        <v>0</v>
      </c>
      <c r="AE147" s="120">
        <f t="shared" si="30"/>
        <v>0</v>
      </c>
      <c r="AF147" s="120">
        <f t="shared" si="30"/>
        <v>0</v>
      </c>
    </row>
    <row r="148" spans="1:32" x14ac:dyDescent="0.25">
      <c r="A148" s="5"/>
      <c r="B148" s="4"/>
      <c r="C148" s="4"/>
      <c r="D148" s="4"/>
      <c r="E148" s="120">
        <f t="shared" si="30"/>
        <v>0</v>
      </c>
      <c r="F148" s="120">
        <f t="shared" si="30"/>
        <v>0</v>
      </c>
      <c r="G148" s="120">
        <f t="shared" si="30"/>
        <v>0</v>
      </c>
      <c r="H148" s="120">
        <f t="shared" si="30"/>
        <v>0</v>
      </c>
      <c r="I148" s="120">
        <f t="shared" si="30"/>
        <v>0</v>
      </c>
      <c r="J148" s="120">
        <f t="shared" si="30"/>
        <v>0</v>
      </c>
      <c r="K148" s="120">
        <f t="shared" si="30"/>
        <v>0</v>
      </c>
      <c r="L148" s="120">
        <f t="shared" si="30"/>
        <v>0</v>
      </c>
      <c r="M148" s="120">
        <f t="shared" si="30"/>
        <v>0</v>
      </c>
      <c r="N148" s="120">
        <f t="shared" si="30"/>
        <v>0</v>
      </c>
      <c r="O148" s="120">
        <f t="shared" si="30"/>
        <v>0</v>
      </c>
      <c r="P148" s="120">
        <f t="shared" si="30"/>
        <v>0</v>
      </c>
      <c r="Q148" s="120">
        <f t="shared" si="30"/>
        <v>0</v>
      </c>
      <c r="R148" s="120">
        <f t="shared" si="30"/>
        <v>0</v>
      </c>
      <c r="S148" s="120">
        <f t="shared" si="30"/>
        <v>0</v>
      </c>
      <c r="T148" s="120">
        <f t="shared" si="30"/>
        <v>0</v>
      </c>
      <c r="U148" s="120">
        <f t="shared" si="30"/>
        <v>0</v>
      </c>
      <c r="V148" s="120">
        <f t="shared" si="30"/>
        <v>0</v>
      </c>
      <c r="W148" s="120">
        <f t="shared" si="30"/>
        <v>0</v>
      </c>
      <c r="X148" s="120">
        <f t="shared" si="30"/>
        <v>0</v>
      </c>
      <c r="Y148" s="120">
        <f t="shared" si="30"/>
        <v>0</v>
      </c>
      <c r="Z148" s="120">
        <f t="shared" si="30"/>
        <v>0</v>
      </c>
      <c r="AA148" s="120">
        <f t="shared" si="30"/>
        <v>0</v>
      </c>
      <c r="AB148" s="120">
        <f t="shared" si="30"/>
        <v>0</v>
      </c>
      <c r="AC148" s="120">
        <f t="shared" si="30"/>
        <v>0</v>
      </c>
      <c r="AD148" s="120">
        <f t="shared" si="30"/>
        <v>0</v>
      </c>
      <c r="AE148" s="120">
        <f t="shared" si="30"/>
        <v>0</v>
      </c>
      <c r="AF148" s="120">
        <f t="shared" si="30"/>
        <v>0</v>
      </c>
    </row>
    <row r="149" spans="1:32" x14ac:dyDescent="0.25">
      <c r="E149" s="7">
        <f t="shared" ref="E149:AF149" si="31">SUM(E118:E148)</f>
        <v>144834.56</v>
      </c>
      <c r="F149" s="7">
        <f t="shared" si="31"/>
        <v>78990.634999999995</v>
      </c>
      <c r="G149" s="7">
        <f t="shared" si="31"/>
        <v>63650.28</v>
      </c>
      <c r="H149" s="7">
        <f t="shared" si="31"/>
        <v>141035.67500000002</v>
      </c>
      <c r="I149" s="7">
        <f t="shared" si="31"/>
        <v>125494.04500000003</v>
      </c>
      <c r="J149" s="7">
        <f t="shared" si="31"/>
        <v>118157.485</v>
      </c>
      <c r="K149" s="7">
        <f t="shared" si="31"/>
        <v>146116.07999999999</v>
      </c>
      <c r="L149" s="7">
        <f t="shared" si="31"/>
        <v>159711.53000000003</v>
      </c>
      <c r="M149" s="7">
        <f t="shared" si="31"/>
        <v>150994.76</v>
      </c>
      <c r="N149" s="7">
        <f t="shared" si="31"/>
        <v>155993.76</v>
      </c>
      <c r="O149" s="7">
        <f t="shared" si="31"/>
        <v>167349.82500000001</v>
      </c>
      <c r="P149" s="7">
        <f t="shared" si="31"/>
        <v>0</v>
      </c>
      <c r="Q149" s="7">
        <f t="shared" si="31"/>
        <v>0</v>
      </c>
      <c r="R149" s="7">
        <f t="shared" si="31"/>
        <v>0</v>
      </c>
      <c r="S149" s="7">
        <f t="shared" si="31"/>
        <v>0</v>
      </c>
      <c r="T149" s="7">
        <f t="shared" si="31"/>
        <v>0</v>
      </c>
      <c r="U149" s="7">
        <f t="shared" si="31"/>
        <v>0</v>
      </c>
      <c r="V149" s="7">
        <f t="shared" si="31"/>
        <v>0</v>
      </c>
      <c r="W149" s="7">
        <f t="shared" si="31"/>
        <v>0</v>
      </c>
      <c r="X149" s="7">
        <f t="shared" si="31"/>
        <v>0</v>
      </c>
      <c r="Y149" s="7">
        <f t="shared" si="31"/>
        <v>0</v>
      </c>
      <c r="Z149" s="7">
        <f t="shared" si="31"/>
        <v>0</v>
      </c>
      <c r="AA149" s="7">
        <f t="shared" si="31"/>
        <v>0</v>
      </c>
      <c r="AB149" s="7">
        <f t="shared" si="31"/>
        <v>0</v>
      </c>
      <c r="AC149" s="7">
        <f t="shared" si="31"/>
        <v>0</v>
      </c>
      <c r="AD149" s="7">
        <f t="shared" si="31"/>
        <v>0</v>
      </c>
      <c r="AE149" s="7">
        <f t="shared" si="31"/>
        <v>0</v>
      </c>
      <c r="AF149" s="7">
        <f t="shared" si="31"/>
        <v>0</v>
      </c>
    </row>
    <row r="151" spans="1:32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</row>
    <row r="152" spans="1:32" x14ac:dyDescent="0.25">
      <c r="A152" s="9"/>
      <c r="B152" s="9"/>
      <c r="C152" s="9"/>
      <c r="D152" s="9"/>
      <c r="E152" s="626"/>
      <c r="F152" s="626"/>
      <c r="G152" s="626"/>
      <c r="H152" s="627"/>
      <c r="I152" s="625">
        <v>2026</v>
      </c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7"/>
      <c r="U152" s="625">
        <v>2027</v>
      </c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7"/>
    </row>
    <row r="153" spans="1:32" x14ac:dyDescent="0.25">
      <c r="C153" s="11" t="s">
        <v>105</v>
      </c>
      <c r="D153" s="11" t="s">
        <v>106</v>
      </c>
      <c r="E153" s="11">
        <v>9</v>
      </c>
      <c r="F153" s="11">
        <v>10</v>
      </c>
      <c r="G153" s="11">
        <v>11</v>
      </c>
      <c r="H153" s="11">
        <v>12</v>
      </c>
      <c r="I153" s="11">
        <v>1</v>
      </c>
      <c r="J153" s="11">
        <v>2</v>
      </c>
      <c r="K153" s="11">
        <v>3</v>
      </c>
      <c r="L153" s="11">
        <v>4</v>
      </c>
      <c r="M153" s="11">
        <v>5</v>
      </c>
      <c r="N153" s="11">
        <v>6</v>
      </c>
      <c r="O153" s="11">
        <v>7</v>
      </c>
      <c r="P153" s="11">
        <v>8</v>
      </c>
      <c r="Q153" s="11">
        <v>9</v>
      </c>
      <c r="R153" s="11">
        <v>10</v>
      </c>
      <c r="S153" s="11">
        <v>11</v>
      </c>
      <c r="T153" s="11">
        <v>12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C154" s="4" t="s">
        <v>364</v>
      </c>
      <c r="D154" s="26">
        <v>45936</v>
      </c>
      <c r="E154" s="4">
        <v>144834.56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spans="1:32" x14ac:dyDescent="0.25">
      <c r="C155" s="4" t="s">
        <v>365</v>
      </c>
      <c r="D155" s="26">
        <v>45967</v>
      </c>
      <c r="E155" s="4"/>
      <c r="F155" s="4">
        <v>78990.64</v>
      </c>
      <c r="G155" s="4"/>
      <c r="H155" s="4"/>
      <c r="I155" s="4"/>
      <c r="J155" s="4"/>
      <c r="K155" s="4"/>
      <c r="L155" s="4"/>
      <c r="M155" s="4"/>
      <c r="N155" s="4"/>
      <c r="O155" s="4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spans="1:32" x14ac:dyDescent="0.25">
      <c r="C156" s="4" t="s">
        <v>366</v>
      </c>
      <c r="D156" s="26">
        <v>46000</v>
      </c>
      <c r="E156" s="4"/>
      <c r="F156" s="4"/>
      <c r="G156" s="4">
        <v>63650.28</v>
      </c>
      <c r="H156" s="4"/>
      <c r="I156" s="4"/>
      <c r="J156" s="4"/>
      <c r="K156" s="4"/>
      <c r="L156" s="4"/>
      <c r="M156" s="4"/>
      <c r="N156" s="4"/>
      <c r="O156" s="4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spans="1:32" x14ac:dyDescent="0.25">
      <c r="C157" s="4" t="s">
        <v>367</v>
      </c>
      <c r="D157" s="26">
        <v>46028</v>
      </c>
      <c r="E157" s="4"/>
      <c r="F157" s="4"/>
      <c r="G157" s="4"/>
      <c r="H157" s="4">
        <v>141035.68</v>
      </c>
      <c r="I157" s="4"/>
      <c r="J157" s="4"/>
      <c r="K157" s="4"/>
      <c r="L157" s="4"/>
      <c r="M157" s="4"/>
      <c r="N157" s="4"/>
      <c r="O157" s="4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spans="1:32" x14ac:dyDescent="0.25">
      <c r="C158" s="4" t="s">
        <v>368</v>
      </c>
      <c r="D158" s="26">
        <v>46059</v>
      </c>
      <c r="E158" s="4"/>
      <c r="F158" s="4"/>
      <c r="G158" s="4"/>
      <c r="H158" s="4"/>
      <c r="I158" s="4">
        <v>125494.05</v>
      </c>
      <c r="J158" s="4"/>
      <c r="K158" s="4"/>
      <c r="L158" s="4"/>
      <c r="M158" s="4"/>
      <c r="N158" s="4"/>
      <c r="O158" s="4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spans="1:32" x14ac:dyDescent="0.25">
      <c r="C159" s="4" t="s">
        <v>369</v>
      </c>
      <c r="D159" s="26">
        <v>46086</v>
      </c>
      <c r="E159" s="4"/>
      <c r="F159" s="4"/>
      <c r="G159" s="4"/>
      <c r="H159" s="4"/>
      <c r="I159" s="4"/>
      <c r="J159" s="401">
        <v>118157.49</v>
      </c>
      <c r="K159" s="4"/>
      <c r="L159" s="4"/>
      <c r="M159" s="4"/>
      <c r="N159" s="4"/>
      <c r="O159" s="4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spans="1:32" x14ac:dyDescent="0.25">
      <c r="C160" s="4" t="s">
        <v>370</v>
      </c>
      <c r="D160" s="26">
        <v>46116</v>
      </c>
      <c r="E160" s="4"/>
      <c r="F160" s="4"/>
      <c r="G160" s="4"/>
      <c r="H160" s="4"/>
      <c r="I160" s="4"/>
      <c r="J160" s="4"/>
      <c r="K160" s="401">
        <v>146116.07999999999</v>
      </c>
      <c r="L160" s="4"/>
      <c r="M160" s="4"/>
      <c r="N160" s="4"/>
      <c r="O160" s="4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spans="3:32" x14ac:dyDescent="0.25">
      <c r="C161" s="4" t="s">
        <v>371</v>
      </c>
      <c r="D161" s="26">
        <v>46146</v>
      </c>
      <c r="E161" s="4"/>
      <c r="F161" s="4"/>
      <c r="G161" s="4"/>
      <c r="H161" s="4"/>
      <c r="I161" s="4"/>
      <c r="J161" s="4"/>
      <c r="K161" s="4"/>
      <c r="L161" s="401">
        <f>L149</f>
        <v>159711.53000000003</v>
      </c>
      <c r="M161" s="4"/>
      <c r="N161" s="4"/>
      <c r="O161" s="4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spans="3:32" x14ac:dyDescent="0.25">
      <c r="C162" s="4" t="s">
        <v>372</v>
      </c>
      <c r="D162" s="26">
        <v>46176</v>
      </c>
      <c r="E162" s="4"/>
      <c r="F162" s="4"/>
      <c r="G162" s="4"/>
      <c r="H162" s="4"/>
      <c r="I162" s="4"/>
      <c r="J162" s="4"/>
      <c r="K162" s="4"/>
      <c r="L162" s="4"/>
      <c r="M162" s="280">
        <v>150994.76</v>
      </c>
      <c r="N162" s="4"/>
      <c r="O162" s="4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spans="3:32" x14ac:dyDescent="0.25">
      <c r="C163" s="4" t="s">
        <v>373</v>
      </c>
      <c r="D163" s="26">
        <v>46209</v>
      </c>
      <c r="E163" s="4"/>
      <c r="F163" s="4"/>
      <c r="G163" s="4"/>
      <c r="H163" s="4"/>
      <c r="I163" s="4"/>
      <c r="J163" s="4"/>
      <c r="K163" s="4"/>
      <c r="L163" s="4"/>
      <c r="M163" s="4"/>
      <c r="N163" s="6">
        <v>155993.76</v>
      </c>
      <c r="O163" s="4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spans="3:32" x14ac:dyDescent="0.25">
      <c r="C164" s="4" t="s">
        <v>374</v>
      </c>
      <c r="D164" s="26">
        <v>46238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>
        <v>167349.82999999999</v>
      </c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spans="3:32" x14ac:dyDescent="0.25">
      <c r="C165" s="4"/>
      <c r="D165" s="2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spans="3:32" x14ac:dyDescent="0.25">
      <c r="C166" s="4"/>
      <c r="D166" s="2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spans="3:32" x14ac:dyDescent="0.25">
      <c r="C167" s="4"/>
      <c r="D167" s="2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spans="3:32" x14ac:dyDescent="0.25">
      <c r="C168" s="4"/>
      <c r="D168" s="2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spans="3:32" x14ac:dyDescent="0.25">
      <c r="C169" s="4"/>
      <c r="D169" s="2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spans="3:32" x14ac:dyDescent="0.25">
      <c r="C170" s="4"/>
      <c r="D170" s="2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spans="3:32" x14ac:dyDescent="0.25">
      <c r="C171" s="4"/>
      <c r="D171" s="2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spans="3:32" x14ac:dyDescent="0.25">
      <c r="C172" s="4"/>
      <c r="D172" s="2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spans="3:32" x14ac:dyDescent="0.25">
      <c r="C173" s="4"/>
      <c r="D173" s="2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spans="3:32" x14ac:dyDescent="0.25">
      <c r="D174" s="93" t="s">
        <v>39</v>
      </c>
      <c r="E174" s="30">
        <f t="shared" ref="E174:AF174" si="32">SUM(E154:E173)</f>
        <v>144834.56</v>
      </c>
      <c r="F174" s="30">
        <f t="shared" si="32"/>
        <v>78990.64</v>
      </c>
      <c r="G174" s="30">
        <f t="shared" si="32"/>
        <v>63650.28</v>
      </c>
      <c r="H174" s="30">
        <f t="shared" si="32"/>
        <v>141035.68</v>
      </c>
      <c r="I174" s="30">
        <f t="shared" si="32"/>
        <v>125494.05</v>
      </c>
      <c r="J174" s="30">
        <f t="shared" si="32"/>
        <v>118157.49</v>
      </c>
      <c r="K174" s="30">
        <f t="shared" si="32"/>
        <v>146116.07999999999</v>
      </c>
      <c r="L174" s="30">
        <f t="shared" si="32"/>
        <v>159711.53000000003</v>
      </c>
      <c r="M174" s="30">
        <f t="shared" si="32"/>
        <v>150994.76</v>
      </c>
      <c r="N174" s="30">
        <f t="shared" si="32"/>
        <v>155993.76</v>
      </c>
      <c r="O174" s="30">
        <f t="shared" si="32"/>
        <v>167349.82999999999</v>
      </c>
      <c r="P174" s="30">
        <f t="shared" si="32"/>
        <v>0</v>
      </c>
      <c r="Q174" s="30">
        <f t="shared" si="32"/>
        <v>0</v>
      </c>
      <c r="R174" s="30">
        <f t="shared" si="32"/>
        <v>0</v>
      </c>
      <c r="S174" s="30">
        <f t="shared" si="32"/>
        <v>0</v>
      </c>
      <c r="T174" s="30">
        <f t="shared" si="32"/>
        <v>0</v>
      </c>
      <c r="U174" s="30">
        <f t="shared" si="32"/>
        <v>0</v>
      </c>
      <c r="V174" s="30">
        <f t="shared" si="32"/>
        <v>0</v>
      </c>
      <c r="W174" s="30">
        <f t="shared" si="32"/>
        <v>0</v>
      </c>
      <c r="X174" s="30">
        <f t="shared" si="32"/>
        <v>0</v>
      </c>
      <c r="Y174" s="30">
        <f t="shared" si="32"/>
        <v>0</v>
      </c>
      <c r="Z174" s="30">
        <f t="shared" si="32"/>
        <v>0</v>
      </c>
      <c r="AA174" s="30">
        <f t="shared" si="32"/>
        <v>0</v>
      </c>
      <c r="AB174" s="30">
        <f t="shared" si="32"/>
        <v>0</v>
      </c>
      <c r="AC174" s="30">
        <f t="shared" si="32"/>
        <v>0</v>
      </c>
      <c r="AD174" s="30">
        <f t="shared" si="32"/>
        <v>0</v>
      </c>
      <c r="AE174" s="30">
        <f t="shared" si="32"/>
        <v>0</v>
      </c>
      <c r="AF174" s="30">
        <f t="shared" si="32"/>
        <v>0</v>
      </c>
    </row>
    <row r="178" spans="4:17" x14ac:dyDescent="0.25">
      <c r="D178" s="11"/>
      <c r="E178" s="500">
        <v>9</v>
      </c>
      <c r="F178" s="500">
        <v>10</v>
      </c>
      <c r="G178" s="500">
        <v>11</v>
      </c>
      <c r="H178" s="500">
        <v>12</v>
      </c>
      <c r="I178" s="500">
        <v>1</v>
      </c>
      <c r="J178" s="500">
        <v>2</v>
      </c>
      <c r="K178" s="500" t="s">
        <v>375</v>
      </c>
      <c r="L178" s="500" t="s">
        <v>376</v>
      </c>
      <c r="M178" s="500" t="s">
        <v>377</v>
      </c>
      <c r="N178" s="500" t="s">
        <v>378</v>
      </c>
      <c r="O178" s="504" t="s">
        <v>379</v>
      </c>
      <c r="P178" s="504" t="s">
        <v>380</v>
      </c>
      <c r="Q178" s="504"/>
    </row>
    <row r="179" spans="4:17" x14ac:dyDescent="0.25">
      <c r="D179" s="9" t="s">
        <v>27</v>
      </c>
      <c r="E179" s="25">
        <f>E113</f>
        <v>119100.64000000003</v>
      </c>
      <c r="F179" s="25">
        <f t="shared" ref="F179:P179" si="33">E179+F113</f>
        <v>259219.04000000004</v>
      </c>
      <c r="G179" s="25">
        <f t="shared" si="33"/>
        <v>392331.52000000002</v>
      </c>
      <c r="H179" s="25">
        <f t="shared" si="33"/>
        <v>525444</v>
      </c>
      <c r="I179" s="25">
        <f t="shared" si="33"/>
        <v>665562.4</v>
      </c>
      <c r="J179" s="25">
        <f t="shared" si="33"/>
        <v>784663.04000000004</v>
      </c>
      <c r="K179" s="25">
        <f t="shared" si="33"/>
        <v>939528.24</v>
      </c>
      <c r="L179" s="25">
        <f t="shared" si="33"/>
        <v>1102544.24</v>
      </c>
      <c r="M179" s="25">
        <f t="shared" si="33"/>
        <v>1273711.04</v>
      </c>
      <c r="N179" s="25">
        <f t="shared" si="33"/>
        <v>1412274.6400000001</v>
      </c>
      <c r="O179" s="505">
        <f t="shared" si="33"/>
        <v>1583441.4400000002</v>
      </c>
      <c r="P179" s="505">
        <f t="shared" si="33"/>
        <v>1746457.4400000002</v>
      </c>
      <c r="Q179" s="505"/>
    </row>
    <row r="180" spans="4:17" x14ac:dyDescent="0.25">
      <c r="D180" s="9" t="s">
        <v>132</v>
      </c>
      <c r="E180" s="25">
        <f>E174</f>
        <v>144834.56</v>
      </c>
      <c r="F180" s="25">
        <f t="shared" ref="F180:P180" si="34">E180+F174</f>
        <v>223825.2</v>
      </c>
      <c r="G180" s="25">
        <f t="shared" si="34"/>
        <v>287475.48</v>
      </c>
      <c r="H180" s="25">
        <f t="shared" si="34"/>
        <v>428511.16</v>
      </c>
      <c r="I180" s="25">
        <f t="shared" si="34"/>
        <v>554005.21</v>
      </c>
      <c r="J180" s="25">
        <f t="shared" si="34"/>
        <v>672162.7</v>
      </c>
      <c r="K180" s="25">
        <f t="shared" si="34"/>
        <v>818278.77999999991</v>
      </c>
      <c r="L180" s="25">
        <f t="shared" si="34"/>
        <v>977990.30999999994</v>
      </c>
      <c r="M180" s="25">
        <f t="shared" si="34"/>
        <v>1128985.0699999998</v>
      </c>
      <c r="N180" s="25">
        <f t="shared" si="34"/>
        <v>1284978.8299999998</v>
      </c>
      <c r="O180" s="505">
        <f t="shared" si="34"/>
        <v>1452328.66</v>
      </c>
      <c r="P180" s="505">
        <f t="shared" si="34"/>
        <v>1452328.66</v>
      </c>
      <c r="Q180" s="505"/>
    </row>
    <row r="181" spans="4:17" x14ac:dyDescent="0.25">
      <c r="D181" s="9" t="s">
        <v>133</v>
      </c>
      <c r="E181" s="25">
        <f t="shared" ref="E181:P181" si="35">$B$4</f>
        <v>1681420.8</v>
      </c>
      <c r="F181" s="25">
        <f t="shared" si="35"/>
        <v>1681420.8</v>
      </c>
      <c r="G181" s="25">
        <f t="shared" si="35"/>
        <v>1681420.8</v>
      </c>
      <c r="H181" s="25">
        <f t="shared" si="35"/>
        <v>1681420.8</v>
      </c>
      <c r="I181" s="25">
        <f t="shared" si="35"/>
        <v>1681420.8</v>
      </c>
      <c r="J181" s="25">
        <f t="shared" si="35"/>
        <v>1681420.8</v>
      </c>
      <c r="K181" s="25">
        <f t="shared" si="35"/>
        <v>1681420.8</v>
      </c>
      <c r="L181" s="25">
        <f t="shared" si="35"/>
        <v>1681420.8</v>
      </c>
      <c r="M181" s="25">
        <f t="shared" si="35"/>
        <v>1681420.8</v>
      </c>
      <c r="N181" s="25">
        <f t="shared" si="35"/>
        <v>1681420.8</v>
      </c>
      <c r="O181" s="505">
        <f t="shared" si="35"/>
        <v>1681420.8</v>
      </c>
      <c r="P181" s="505">
        <f t="shared" si="35"/>
        <v>1681420.8</v>
      </c>
      <c r="Q181" s="505"/>
    </row>
    <row r="182" spans="4:17" x14ac:dyDescent="0.25">
      <c r="D182" s="9" t="s">
        <v>198</v>
      </c>
      <c r="E182" s="25">
        <f t="shared" ref="E182:J182" si="36">E179-E180</f>
        <v>-25733.919999999969</v>
      </c>
      <c r="F182" s="25">
        <f t="shared" si="36"/>
        <v>35393.840000000026</v>
      </c>
      <c r="G182" s="25">
        <f t="shared" si="36"/>
        <v>104856.04000000004</v>
      </c>
      <c r="H182" s="25">
        <f t="shared" si="36"/>
        <v>96932.840000000026</v>
      </c>
      <c r="I182" s="25">
        <f t="shared" si="36"/>
        <v>111557.19000000006</v>
      </c>
      <c r="J182" s="25">
        <f t="shared" si="36"/>
        <v>112500.34000000008</v>
      </c>
      <c r="K182" s="25">
        <f t="shared" ref="K182:P182" si="37">K179-K180</f>
        <v>121249.46000000008</v>
      </c>
      <c r="L182" s="25">
        <f t="shared" si="37"/>
        <v>124553.93000000005</v>
      </c>
      <c r="M182" s="25">
        <f t="shared" si="37"/>
        <v>144725.9700000002</v>
      </c>
      <c r="N182" s="25">
        <f t="shared" si="37"/>
        <v>127295.81000000029</v>
      </c>
      <c r="O182" s="505">
        <f t="shared" si="37"/>
        <v>131112.78000000026</v>
      </c>
      <c r="P182" s="505">
        <f t="shared" si="37"/>
        <v>294128.78000000026</v>
      </c>
      <c r="Q182" s="505"/>
    </row>
    <row r="183" spans="4:17" x14ac:dyDescent="0.25">
      <c r="D183" s="9" t="s">
        <v>199</v>
      </c>
      <c r="E183" s="492">
        <f t="shared" ref="E183:J183" si="38">E180/E179</f>
        <v>1.216068696188366</v>
      </c>
      <c r="F183" s="492">
        <f t="shared" si="38"/>
        <v>0.86345972116863012</v>
      </c>
      <c r="G183" s="492">
        <f t="shared" si="38"/>
        <v>0.73273613091295842</v>
      </c>
      <c r="H183" s="492">
        <f t="shared" si="38"/>
        <v>0.81552203469827422</v>
      </c>
      <c r="I183" s="492">
        <f t="shared" si="38"/>
        <v>0.83238658013132949</v>
      </c>
      <c r="J183" s="492">
        <f t="shared" si="38"/>
        <v>0.85662592187341957</v>
      </c>
      <c r="K183" s="492">
        <f t="shared" ref="K183:P183" si="39">K180/K179</f>
        <v>0.87094644435594604</v>
      </c>
      <c r="L183" s="492">
        <f t="shared" si="39"/>
        <v>0.88703044695966116</v>
      </c>
      <c r="M183" s="492">
        <f t="shared" si="39"/>
        <v>0.88637456577278295</v>
      </c>
      <c r="N183" s="492">
        <f t="shared" si="39"/>
        <v>0.90986469175712148</v>
      </c>
      <c r="O183" s="506">
        <f t="shared" si="39"/>
        <v>0.9171975819958329</v>
      </c>
      <c r="P183" s="506">
        <f t="shared" si="39"/>
        <v>0.83158548656072595</v>
      </c>
      <c r="Q183" s="506"/>
    </row>
    <row r="185" spans="4:17" x14ac:dyDescent="0.25">
      <c r="K185" s="25"/>
    </row>
  </sheetData>
  <mergeCells count="15">
    <mergeCell ref="E7:H7"/>
    <mergeCell ref="I7:T7"/>
    <mergeCell ref="U7:AF7"/>
    <mergeCell ref="E44:H44"/>
    <mergeCell ref="I44:T44"/>
    <mergeCell ref="U44:AF44"/>
    <mergeCell ref="E152:H152"/>
    <mergeCell ref="I152:T152"/>
    <mergeCell ref="U152:AF152"/>
    <mergeCell ref="E80:H80"/>
    <mergeCell ref="I80:T80"/>
    <mergeCell ref="U80:AF80"/>
    <mergeCell ref="E116:H116"/>
    <mergeCell ref="I116:T116"/>
    <mergeCell ref="U116:AF116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03B5-7DD5-4A6B-AA7B-8CCB3F55EA3A}">
  <dimension ref="A2:AF185"/>
  <sheetViews>
    <sheetView zoomScale="80" zoomScaleNormal="80" workbookViewId="0">
      <pane xSplit="1" topLeftCell="B1" activePane="topRight" state="frozen"/>
      <selection activeCell="A38" sqref="A38"/>
      <selection pane="topRight" activeCell="B17" sqref="B17"/>
    </sheetView>
  </sheetViews>
  <sheetFormatPr defaultRowHeight="15" x14ac:dyDescent="0.25"/>
  <cols>
    <col min="1" max="1" width="24.42578125" bestFit="1" customWidth="1"/>
    <col min="2" max="2" width="29.42578125" customWidth="1"/>
    <col min="3" max="3" width="39.28515625" bestFit="1" customWidth="1"/>
    <col min="4" max="4" width="12" customWidth="1"/>
    <col min="5" max="5" width="13.42578125" customWidth="1"/>
    <col min="6" max="6" width="13.5703125" customWidth="1"/>
    <col min="7" max="7" width="13.28515625" customWidth="1"/>
    <col min="8" max="8" width="12.85546875" customWidth="1"/>
    <col min="9" max="9" width="13.140625" customWidth="1"/>
    <col min="10" max="10" width="13.28515625" customWidth="1"/>
    <col min="11" max="16" width="13.28515625" bestFit="1" customWidth="1"/>
    <col min="17" max="17" width="5.7109375" bestFit="1" customWidth="1"/>
    <col min="18" max="20" width="6" bestFit="1" customWidth="1"/>
  </cols>
  <sheetData>
    <row r="2" spans="1:32" x14ac:dyDescent="0.25">
      <c r="A2" s="9" t="s">
        <v>81</v>
      </c>
      <c r="B2" t="s">
        <v>228</v>
      </c>
    </row>
    <row r="3" spans="1:32" x14ac:dyDescent="0.25">
      <c r="A3" s="9" t="s">
        <v>83</v>
      </c>
      <c r="B3" t="s">
        <v>1497</v>
      </c>
    </row>
    <row r="4" spans="1:32" x14ac:dyDescent="0.25">
      <c r="A4" s="9" t="s">
        <v>85</v>
      </c>
      <c r="B4" s="330">
        <v>1940185.51</v>
      </c>
    </row>
    <row r="5" spans="1:32" x14ac:dyDescent="0.25">
      <c r="A5" s="9"/>
      <c r="B5" s="127"/>
    </row>
    <row r="6" spans="1:32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x14ac:dyDescent="0.25">
      <c r="A7" s="9"/>
      <c r="B7" s="9"/>
      <c r="C7" s="9"/>
      <c r="D7" s="9"/>
      <c r="E7" s="626">
        <v>2025</v>
      </c>
      <c r="F7" s="626"/>
      <c r="G7" s="626"/>
      <c r="H7" s="627"/>
      <c r="I7" s="625">
        <v>2026</v>
      </c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627"/>
      <c r="U7" s="625">
        <v>2027</v>
      </c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7"/>
    </row>
    <row r="8" spans="1:32" x14ac:dyDescent="0.25">
      <c r="A8" s="9"/>
      <c r="B8" s="9"/>
      <c r="C8" s="9"/>
      <c r="D8" s="37" t="s">
        <v>33</v>
      </c>
      <c r="E8" s="345">
        <v>18</v>
      </c>
      <c r="F8" s="345">
        <v>21</v>
      </c>
      <c r="G8" s="345">
        <v>20</v>
      </c>
      <c r="H8" s="345">
        <v>20</v>
      </c>
      <c r="I8" s="345">
        <v>21</v>
      </c>
      <c r="J8" s="345">
        <v>19</v>
      </c>
      <c r="K8" s="345">
        <v>21</v>
      </c>
      <c r="L8" s="345">
        <v>22</v>
      </c>
      <c r="M8" s="345">
        <v>23</v>
      </c>
      <c r="N8" s="345">
        <v>19</v>
      </c>
      <c r="O8" s="345">
        <v>23</v>
      </c>
      <c r="P8" s="345">
        <v>22</v>
      </c>
      <c r="Q8" s="345">
        <v>18</v>
      </c>
      <c r="R8" s="345">
        <v>21</v>
      </c>
      <c r="S8" s="345">
        <v>20</v>
      </c>
      <c r="T8" s="345">
        <v>20</v>
      </c>
      <c r="U8" s="345">
        <v>21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9</v>
      </c>
      <c r="F9" s="11">
        <v>10</v>
      </c>
      <c r="G9" s="11">
        <v>11</v>
      </c>
      <c r="H9" s="11">
        <v>12</v>
      </c>
      <c r="I9" s="11">
        <v>1</v>
      </c>
      <c r="J9" s="11">
        <v>2</v>
      </c>
      <c r="K9" s="11">
        <v>3</v>
      </c>
      <c r="L9" s="11">
        <v>4</v>
      </c>
      <c r="M9" s="11">
        <v>5</v>
      </c>
      <c r="N9" s="11">
        <v>6</v>
      </c>
      <c r="O9" s="11">
        <v>7</v>
      </c>
      <c r="P9" s="11">
        <v>8</v>
      </c>
      <c r="Q9" s="11">
        <v>9</v>
      </c>
      <c r="R9" s="11">
        <v>10</v>
      </c>
      <c r="S9" s="11">
        <v>11</v>
      </c>
      <c r="T9" s="11">
        <v>12</v>
      </c>
      <c r="U9" s="11">
        <v>1</v>
      </c>
      <c r="V9" s="11">
        <v>2</v>
      </c>
      <c r="W9" s="11">
        <v>3</v>
      </c>
      <c r="X9" s="11">
        <v>4</v>
      </c>
      <c r="Y9" s="11">
        <v>5</v>
      </c>
      <c r="Z9" s="11">
        <v>6</v>
      </c>
      <c r="AA9" s="11">
        <v>7</v>
      </c>
      <c r="AB9" s="11">
        <v>8</v>
      </c>
      <c r="AC9" s="11">
        <v>9</v>
      </c>
      <c r="AD9" s="11">
        <v>10</v>
      </c>
      <c r="AE9" s="11">
        <v>11</v>
      </c>
      <c r="AF9" s="11">
        <v>12</v>
      </c>
    </row>
    <row r="10" spans="1:32" x14ac:dyDescent="0.25">
      <c r="A10" s="4" t="s">
        <v>353</v>
      </c>
      <c r="B10" s="4" t="s">
        <v>97</v>
      </c>
      <c r="C10" s="4" t="s">
        <v>153</v>
      </c>
      <c r="D10" s="4">
        <v>83.26</v>
      </c>
      <c r="E10" s="125">
        <f t="shared" ref="E10:I17" si="0">(E$8*8)-8</f>
        <v>136</v>
      </c>
      <c r="F10" s="125">
        <f t="shared" si="0"/>
        <v>160</v>
      </c>
      <c r="G10" s="125">
        <f t="shared" si="0"/>
        <v>152</v>
      </c>
      <c r="H10" s="125">
        <f t="shared" si="0"/>
        <v>152</v>
      </c>
      <c r="I10" s="125">
        <f t="shared" si="0"/>
        <v>160</v>
      </c>
      <c r="J10" s="125">
        <f t="shared" ref="J10:P17" si="1">(J$8*8)-16</f>
        <v>136</v>
      </c>
      <c r="K10" s="125">
        <f t="shared" si="1"/>
        <v>152</v>
      </c>
      <c r="L10" s="125">
        <f t="shared" si="1"/>
        <v>160</v>
      </c>
      <c r="M10" s="125">
        <f t="shared" si="1"/>
        <v>168</v>
      </c>
      <c r="N10" s="125">
        <f t="shared" si="1"/>
        <v>136</v>
      </c>
      <c r="O10" s="125">
        <f t="shared" si="1"/>
        <v>168</v>
      </c>
      <c r="P10" s="125">
        <f t="shared" si="1"/>
        <v>160</v>
      </c>
      <c r="Q10" s="125"/>
      <c r="R10" s="125"/>
      <c r="S10" s="125"/>
      <c r="T10" s="12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 s="4" t="s">
        <v>354</v>
      </c>
      <c r="B11" s="4" t="s">
        <v>97</v>
      </c>
      <c r="C11" s="4" t="s">
        <v>355</v>
      </c>
      <c r="D11" s="4">
        <v>145.97</v>
      </c>
      <c r="E11" s="125">
        <f t="shared" si="0"/>
        <v>136</v>
      </c>
      <c r="F11" s="125">
        <f t="shared" si="0"/>
        <v>160</v>
      </c>
      <c r="G11" s="125">
        <f t="shared" si="0"/>
        <v>152</v>
      </c>
      <c r="H11" s="125">
        <f t="shared" si="0"/>
        <v>152</v>
      </c>
      <c r="I11" s="125">
        <f t="shared" si="0"/>
        <v>160</v>
      </c>
      <c r="J11" s="125">
        <f t="shared" si="1"/>
        <v>136</v>
      </c>
      <c r="K11" s="125">
        <f t="shared" si="1"/>
        <v>152</v>
      </c>
      <c r="L11" s="125">
        <f t="shared" si="1"/>
        <v>160</v>
      </c>
      <c r="M11" s="125">
        <f t="shared" si="1"/>
        <v>168</v>
      </c>
      <c r="N11" s="125">
        <f t="shared" si="1"/>
        <v>136</v>
      </c>
      <c r="O11" s="125">
        <f t="shared" si="1"/>
        <v>168</v>
      </c>
      <c r="P11" s="125">
        <f t="shared" si="1"/>
        <v>160</v>
      </c>
      <c r="Q11" s="125"/>
      <c r="R11" s="125"/>
      <c r="S11" s="125"/>
      <c r="T11" s="125"/>
      <c r="U11" s="1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5">
      <c r="A12" s="4" t="s">
        <v>356</v>
      </c>
      <c r="B12" s="4" t="s">
        <v>97</v>
      </c>
      <c r="C12" s="4" t="s">
        <v>355</v>
      </c>
      <c r="D12" s="4">
        <v>145.97</v>
      </c>
      <c r="E12" s="125">
        <f t="shared" si="0"/>
        <v>136</v>
      </c>
      <c r="F12" s="125">
        <f t="shared" si="0"/>
        <v>160</v>
      </c>
      <c r="G12" s="125">
        <f t="shared" si="0"/>
        <v>152</v>
      </c>
      <c r="H12" s="125">
        <f t="shared" si="0"/>
        <v>152</v>
      </c>
      <c r="I12" s="125">
        <f t="shared" si="0"/>
        <v>160</v>
      </c>
      <c r="J12" s="125">
        <f t="shared" si="1"/>
        <v>136</v>
      </c>
      <c r="K12" s="125">
        <f t="shared" si="1"/>
        <v>152</v>
      </c>
      <c r="L12" s="125">
        <f t="shared" si="1"/>
        <v>160</v>
      </c>
      <c r="M12" s="125">
        <f t="shared" si="1"/>
        <v>168</v>
      </c>
      <c r="N12" s="125">
        <f t="shared" si="1"/>
        <v>136</v>
      </c>
      <c r="O12" s="125">
        <f t="shared" si="1"/>
        <v>168</v>
      </c>
      <c r="P12" s="125">
        <f t="shared" si="1"/>
        <v>160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5">
      <c r="A13" s="4" t="s">
        <v>357</v>
      </c>
      <c r="B13" s="4" t="s">
        <v>358</v>
      </c>
      <c r="C13" s="4" t="s">
        <v>355</v>
      </c>
      <c r="D13" s="4">
        <v>145.97</v>
      </c>
      <c r="E13" s="125">
        <f t="shared" si="0"/>
        <v>136</v>
      </c>
      <c r="F13" s="125">
        <f t="shared" si="0"/>
        <v>160</v>
      </c>
      <c r="G13" s="125">
        <f t="shared" si="0"/>
        <v>152</v>
      </c>
      <c r="H13" s="125">
        <f t="shared" si="0"/>
        <v>152</v>
      </c>
      <c r="I13" s="125">
        <f t="shared" si="0"/>
        <v>160</v>
      </c>
      <c r="J13" s="125">
        <f t="shared" si="1"/>
        <v>136</v>
      </c>
      <c r="K13" s="125">
        <f t="shared" si="1"/>
        <v>152</v>
      </c>
      <c r="L13" s="125">
        <f t="shared" si="1"/>
        <v>160</v>
      </c>
      <c r="M13" s="125">
        <f t="shared" si="1"/>
        <v>168</v>
      </c>
      <c r="N13" s="125">
        <f t="shared" si="1"/>
        <v>136</v>
      </c>
      <c r="O13" s="125">
        <f t="shared" si="1"/>
        <v>168</v>
      </c>
      <c r="P13" s="125">
        <f t="shared" si="1"/>
        <v>160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 s="4" t="s">
        <v>359</v>
      </c>
      <c r="B14" s="4" t="s">
        <v>97</v>
      </c>
      <c r="C14" s="4" t="s">
        <v>355</v>
      </c>
      <c r="D14" s="4">
        <v>145.97</v>
      </c>
      <c r="E14" s="125">
        <f t="shared" si="0"/>
        <v>136</v>
      </c>
      <c r="F14" s="125">
        <f t="shared" si="0"/>
        <v>160</v>
      </c>
      <c r="G14" s="125">
        <f t="shared" si="0"/>
        <v>152</v>
      </c>
      <c r="H14" s="125">
        <f t="shared" si="0"/>
        <v>152</v>
      </c>
      <c r="I14" s="125">
        <f t="shared" si="0"/>
        <v>160</v>
      </c>
      <c r="J14" s="125">
        <f t="shared" si="1"/>
        <v>136</v>
      </c>
      <c r="K14" s="125">
        <f t="shared" si="1"/>
        <v>152</v>
      </c>
      <c r="L14" s="125">
        <f t="shared" si="1"/>
        <v>160</v>
      </c>
      <c r="M14" s="125">
        <f t="shared" si="1"/>
        <v>168</v>
      </c>
      <c r="N14" s="125">
        <f t="shared" si="1"/>
        <v>136</v>
      </c>
      <c r="O14" s="125">
        <f t="shared" si="1"/>
        <v>168</v>
      </c>
      <c r="P14" s="125">
        <f t="shared" si="1"/>
        <v>160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5">
      <c r="A15" s="4" t="s">
        <v>360</v>
      </c>
      <c r="B15" s="4" t="s">
        <v>97</v>
      </c>
      <c r="C15" s="4" t="s">
        <v>355</v>
      </c>
      <c r="D15" s="4">
        <v>145.97</v>
      </c>
      <c r="E15" s="125">
        <f t="shared" si="0"/>
        <v>136</v>
      </c>
      <c r="F15" s="125">
        <f t="shared" si="0"/>
        <v>160</v>
      </c>
      <c r="G15" s="125">
        <f t="shared" si="0"/>
        <v>152</v>
      </c>
      <c r="H15" s="125">
        <f t="shared" si="0"/>
        <v>152</v>
      </c>
      <c r="I15" s="125">
        <f t="shared" si="0"/>
        <v>160</v>
      </c>
      <c r="J15" s="125">
        <f t="shared" si="1"/>
        <v>136</v>
      </c>
      <c r="K15" s="125">
        <f t="shared" si="1"/>
        <v>152</v>
      </c>
      <c r="L15" s="125">
        <f t="shared" si="1"/>
        <v>160</v>
      </c>
      <c r="M15" s="125">
        <f t="shared" si="1"/>
        <v>168</v>
      </c>
      <c r="N15" s="125">
        <f t="shared" si="1"/>
        <v>136</v>
      </c>
      <c r="O15" s="125">
        <f t="shared" si="1"/>
        <v>168</v>
      </c>
      <c r="P15" s="125">
        <f t="shared" si="1"/>
        <v>160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5">
      <c r="A16" s="4" t="s">
        <v>361</v>
      </c>
      <c r="B16" s="4" t="s">
        <v>97</v>
      </c>
      <c r="C16" s="4" t="s">
        <v>362</v>
      </c>
      <c r="D16" s="4">
        <v>80.13</v>
      </c>
      <c r="E16" s="125">
        <f t="shared" si="0"/>
        <v>136</v>
      </c>
      <c r="F16" s="125">
        <f t="shared" si="0"/>
        <v>160</v>
      </c>
      <c r="G16" s="125">
        <f t="shared" si="0"/>
        <v>152</v>
      </c>
      <c r="H16" s="125">
        <f t="shared" si="0"/>
        <v>152</v>
      </c>
      <c r="I16" s="125">
        <f t="shared" si="0"/>
        <v>160</v>
      </c>
      <c r="J16" s="125">
        <f t="shared" si="1"/>
        <v>136</v>
      </c>
      <c r="K16" s="125">
        <f t="shared" si="1"/>
        <v>152</v>
      </c>
      <c r="L16" s="125">
        <f t="shared" si="1"/>
        <v>160</v>
      </c>
      <c r="M16" s="125">
        <f t="shared" si="1"/>
        <v>168</v>
      </c>
      <c r="N16" s="125">
        <f t="shared" si="1"/>
        <v>136</v>
      </c>
      <c r="O16" s="125">
        <f t="shared" si="1"/>
        <v>168</v>
      </c>
      <c r="P16" s="125">
        <f t="shared" si="1"/>
        <v>160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5">
      <c r="A17" s="4" t="s">
        <v>363</v>
      </c>
      <c r="B17" s="4" t="s">
        <v>97</v>
      </c>
      <c r="C17" s="4" t="s">
        <v>355</v>
      </c>
      <c r="D17" s="4">
        <v>145.97</v>
      </c>
      <c r="E17" s="125">
        <f t="shared" si="0"/>
        <v>136</v>
      </c>
      <c r="F17" s="125">
        <f t="shared" si="0"/>
        <v>160</v>
      </c>
      <c r="G17" s="125">
        <f t="shared" si="0"/>
        <v>152</v>
      </c>
      <c r="H17" s="125">
        <f t="shared" si="0"/>
        <v>152</v>
      </c>
      <c r="I17" s="125">
        <f t="shared" si="0"/>
        <v>160</v>
      </c>
      <c r="J17" s="125">
        <f t="shared" si="1"/>
        <v>136</v>
      </c>
      <c r="K17" s="125">
        <f t="shared" si="1"/>
        <v>152</v>
      </c>
      <c r="L17" s="125">
        <f t="shared" si="1"/>
        <v>160</v>
      </c>
      <c r="M17" s="125">
        <f t="shared" si="1"/>
        <v>168</v>
      </c>
      <c r="N17" s="125">
        <f t="shared" si="1"/>
        <v>136</v>
      </c>
      <c r="O17" s="125">
        <f t="shared" si="1"/>
        <v>168</v>
      </c>
      <c r="P17" s="125">
        <f t="shared" si="1"/>
        <v>160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 s="143"/>
      <c r="B18" s="125"/>
      <c r="C18" s="125"/>
      <c r="D18" s="4"/>
      <c r="E18" s="125"/>
      <c r="F18" s="125"/>
      <c r="G18" s="125"/>
      <c r="H18" s="125"/>
      <c r="I18" s="125"/>
      <c r="J18" s="12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5">
      <c r="A19" s="5"/>
      <c r="B19" s="4"/>
      <c r="C19" s="125"/>
      <c r="D19" s="4"/>
      <c r="E19" s="125"/>
      <c r="F19" s="125"/>
      <c r="G19" s="125"/>
      <c r="H19" s="125"/>
      <c r="I19" s="125"/>
      <c r="J19" s="12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43"/>
      <c r="B20" s="133"/>
      <c r="C20" s="133"/>
      <c r="D20" s="133"/>
      <c r="E20" s="133"/>
      <c r="F20" s="133"/>
      <c r="G20" s="133"/>
      <c r="H20" s="133"/>
      <c r="I20" s="133"/>
      <c r="J20" s="1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4"/>
      <c r="B21" s="4"/>
      <c r="C21" s="4"/>
      <c r="D21" s="4"/>
      <c r="E21" s="125"/>
      <c r="F21" s="125"/>
      <c r="G21" s="125"/>
      <c r="H21" s="125"/>
      <c r="I21" s="125"/>
      <c r="J21" s="1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43"/>
      <c r="B23" s="125"/>
      <c r="C23" s="125"/>
      <c r="D23" s="4"/>
      <c r="E23" s="125"/>
      <c r="F23" s="125"/>
      <c r="G23" s="125"/>
      <c r="H23" s="125"/>
      <c r="I23" s="125"/>
      <c r="J23" s="1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32"/>
      <c r="B24" s="133"/>
      <c r="C24" s="133"/>
      <c r="D24" s="133"/>
      <c r="E24" s="133"/>
      <c r="F24" s="133"/>
      <c r="G24" s="133"/>
      <c r="H24" s="133"/>
      <c r="I24" s="133"/>
      <c r="J24" s="1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43"/>
      <c r="B25" s="125"/>
      <c r="C25" s="125"/>
      <c r="D25" s="4"/>
      <c r="E25" s="125"/>
      <c r="F25" s="125"/>
      <c r="G25" s="125"/>
      <c r="H25" s="125"/>
      <c r="I25" s="125"/>
      <c r="J25" s="12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43"/>
      <c r="B26" s="125"/>
      <c r="C26" s="125"/>
      <c r="D26" s="4"/>
      <c r="E26" s="125"/>
      <c r="F26" s="125"/>
      <c r="G26" s="125"/>
      <c r="H26" s="125"/>
      <c r="I26" s="125"/>
      <c r="J26" s="1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5"/>
      <c r="B27" s="125"/>
      <c r="C27" s="125"/>
      <c r="D27" s="4"/>
      <c r="E27" s="125"/>
      <c r="F27" s="125"/>
      <c r="G27" s="125"/>
      <c r="H27" s="125"/>
      <c r="I27" s="125"/>
      <c r="J27" s="12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43"/>
      <c r="B28" s="125"/>
      <c r="C28" s="125"/>
      <c r="D28" s="4"/>
      <c r="E28" s="125"/>
      <c r="F28" s="125"/>
      <c r="G28" s="125"/>
      <c r="H28" s="125"/>
      <c r="I28" s="125"/>
      <c r="J28" s="125"/>
      <c r="K28" s="13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43"/>
      <c r="B29" s="125"/>
      <c r="C29" s="125"/>
      <c r="D29" s="4"/>
      <c r="E29" s="125"/>
      <c r="F29" s="125"/>
      <c r="G29" s="125"/>
      <c r="H29" s="125"/>
      <c r="I29" s="125"/>
      <c r="J29" s="125"/>
      <c r="K29" s="13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43"/>
      <c r="B30" s="125"/>
      <c r="C30" s="125"/>
      <c r="D30" s="4"/>
      <c r="E30" s="125"/>
      <c r="F30" s="125"/>
      <c r="G30" s="125"/>
      <c r="H30" s="125"/>
      <c r="I30" s="125"/>
      <c r="J30" s="125"/>
      <c r="K30" s="13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5"/>
      <c r="B31" s="125"/>
      <c r="C31" s="125"/>
      <c r="D31" s="4"/>
      <c r="E31" s="125"/>
      <c r="F31" s="125"/>
      <c r="G31" s="125"/>
      <c r="H31" s="125"/>
      <c r="I31" s="125"/>
      <c r="J31" s="125"/>
      <c r="K31" s="13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5"/>
      <c r="B32" s="4"/>
      <c r="C32" s="125"/>
      <c r="D32" s="4"/>
      <c r="E32" s="125"/>
      <c r="F32" s="125"/>
      <c r="G32" s="125"/>
      <c r="H32" s="125"/>
      <c r="I32" s="125"/>
      <c r="J32" s="125"/>
      <c r="K32" s="13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5"/>
      <c r="B33" s="4"/>
      <c r="C33" s="4"/>
      <c r="D33" s="4"/>
      <c r="E33" s="125"/>
      <c r="F33" s="125"/>
      <c r="G33" s="125"/>
      <c r="H33" s="125"/>
      <c r="I33" s="125"/>
      <c r="J33" s="125"/>
      <c r="K33" s="13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5"/>
      <c r="B35" s="4"/>
      <c r="C35" s="4"/>
      <c r="D35" s="4"/>
      <c r="E35" s="125"/>
      <c r="F35" s="125"/>
      <c r="G35" s="125"/>
      <c r="H35" s="125"/>
      <c r="I35" s="125"/>
      <c r="J35" s="12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33"/>
      <c r="B36" s="4"/>
      <c r="C36" s="4"/>
      <c r="D36" s="4"/>
      <c r="E36" s="125"/>
      <c r="F36" s="125"/>
      <c r="G36" s="125"/>
      <c r="H36" s="125"/>
      <c r="I36" s="125"/>
      <c r="J36" s="12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43"/>
      <c r="B37" s="143"/>
      <c r="C37" s="143"/>
      <c r="D37" s="1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32"/>
      <c r="B38" s="125"/>
      <c r="C38" s="12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43"/>
      <c r="B39" s="125"/>
      <c r="C39" s="1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43"/>
      <c r="B40" s="125"/>
      <c r="C40" s="125"/>
      <c r="D40" s="1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E41" s="28">
        <f t="shared" ref="E41:AF41" si="2">SUM(E10:E40)</f>
        <v>1088</v>
      </c>
      <c r="F41" s="28">
        <f t="shared" si="2"/>
        <v>1280</v>
      </c>
      <c r="G41" s="28">
        <f t="shared" si="2"/>
        <v>1216</v>
      </c>
      <c r="H41" s="28">
        <f t="shared" si="2"/>
        <v>1216</v>
      </c>
      <c r="I41" s="28">
        <f t="shared" si="2"/>
        <v>1280</v>
      </c>
      <c r="J41" s="28">
        <f t="shared" si="2"/>
        <v>1088</v>
      </c>
      <c r="K41" s="28">
        <f t="shared" si="2"/>
        <v>1216</v>
      </c>
      <c r="L41" s="28">
        <f t="shared" si="2"/>
        <v>1280</v>
      </c>
      <c r="M41" s="28">
        <f t="shared" si="2"/>
        <v>1344</v>
      </c>
      <c r="N41" s="28">
        <f t="shared" si="2"/>
        <v>1088</v>
      </c>
      <c r="O41" s="28">
        <f t="shared" si="2"/>
        <v>1344</v>
      </c>
      <c r="P41" s="28">
        <f t="shared" si="2"/>
        <v>1280</v>
      </c>
      <c r="Q41" s="28">
        <f t="shared" si="2"/>
        <v>0</v>
      </c>
      <c r="R41" s="28">
        <f t="shared" si="2"/>
        <v>0</v>
      </c>
      <c r="S41" s="28">
        <f t="shared" si="2"/>
        <v>0</v>
      </c>
      <c r="T41" s="28">
        <f t="shared" si="2"/>
        <v>0</v>
      </c>
      <c r="U41" s="28">
        <f t="shared" si="2"/>
        <v>0</v>
      </c>
      <c r="V41" s="28">
        <f t="shared" si="2"/>
        <v>0</v>
      </c>
      <c r="W41" s="28">
        <f t="shared" si="2"/>
        <v>0</v>
      </c>
      <c r="X41" s="28">
        <f t="shared" si="2"/>
        <v>0</v>
      </c>
      <c r="Y41" s="28">
        <f t="shared" si="2"/>
        <v>0</v>
      </c>
      <c r="Z41" s="28">
        <f t="shared" si="2"/>
        <v>0</v>
      </c>
      <c r="AA41" s="28">
        <f t="shared" si="2"/>
        <v>0</v>
      </c>
      <c r="AB41" s="28">
        <f t="shared" si="2"/>
        <v>0</v>
      </c>
      <c r="AC41" s="28">
        <f t="shared" si="2"/>
        <v>0</v>
      </c>
      <c r="AD41" s="28">
        <f t="shared" si="2"/>
        <v>0</v>
      </c>
      <c r="AE41" s="28">
        <f t="shared" si="2"/>
        <v>0</v>
      </c>
      <c r="AF41" s="28">
        <f t="shared" si="2"/>
        <v>0</v>
      </c>
    </row>
    <row r="42" spans="1:32" x14ac:dyDescent="0.25">
      <c r="B42" s="25"/>
    </row>
    <row r="43" spans="1:32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x14ac:dyDescent="0.25">
      <c r="A44" s="9"/>
      <c r="B44" s="9"/>
      <c r="C44" s="9"/>
      <c r="D44" s="9"/>
      <c r="E44" s="626">
        <v>2025</v>
      </c>
      <c r="F44" s="626"/>
      <c r="G44" s="626"/>
      <c r="H44" s="627"/>
      <c r="I44" s="625">
        <v>2026</v>
      </c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7"/>
      <c r="U44" s="625">
        <v>2027</v>
      </c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7"/>
    </row>
    <row r="45" spans="1:32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9</v>
      </c>
      <c r="F45" s="11">
        <v>10</v>
      </c>
      <c r="G45" s="11">
        <v>11</v>
      </c>
      <c r="H45" s="11">
        <v>12</v>
      </c>
      <c r="I45" s="11">
        <v>1</v>
      </c>
      <c r="J45" s="11">
        <v>2</v>
      </c>
      <c r="K45" s="11">
        <v>3</v>
      </c>
      <c r="L45" s="11">
        <v>4</v>
      </c>
      <c r="M45" s="11">
        <v>5</v>
      </c>
      <c r="N45" s="11">
        <v>6</v>
      </c>
      <c r="O45" s="11">
        <v>7</v>
      </c>
      <c r="P45" s="354">
        <v>8</v>
      </c>
      <c r="Q45" s="354">
        <v>9</v>
      </c>
      <c r="R45" s="354">
        <v>10</v>
      </c>
      <c r="S45" s="354">
        <v>11</v>
      </c>
      <c r="T45" s="354">
        <v>12</v>
      </c>
      <c r="U45" s="354">
        <v>1</v>
      </c>
      <c r="V45" s="354">
        <v>2</v>
      </c>
      <c r="W45" s="354">
        <v>3</v>
      </c>
      <c r="X45" s="354">
        <v>4</v>
      </c>
      <c r="Y45" s="354">
        <v>5</v>
      </c>
      <c r="Z45" s="354">
        <v>6</v>
      </c>
      <c r="AA45" s="354">
        <v>7</v>
      </c>
      <c r="AB45" s="354">
        <v>8</v>
      </c>
      <c r="AC45" s="354">
        <v>9</v>
      </c>
      <c r="AD45" s="354">
        <v>10</v>
      </c>
      <c r="AE45" s="354">
        <v>11</v>
      </c>
      <c r="AF45" s="354">
        <v>12</v>
      </c>
    </row>
    <row r="46" spans="1:32" x14ac:dyDescent="0.25">
      <c r="A46" s="143" t="str">
        <f t="shared" ref="A46:D61" si="3">A10</f>
        <v>Adenuga, Taiwo</v>
      </c>
      <c r="B46" s="143" t="str">
        <f t="shared" si="3"/>
        <v>TechSur</v>
      </c>
      <c r="C46" s="143" t="str">
        <f t="shared" si="3"/>
        <v>Project Manager</v>
      </c>
      <c r="D46" s="143">
        <f t="shared" si="3"/>
        <v>83.26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</row>
    <row r="47" spans="1:32" x14ac:dyDescent="0.25">
      <c r="A47" s="143" t="str">
        <f t="shared" si="3"/>
        <v>Rader, James</v>
      </c>
      <c r="B47" s="143" t="str">
        <f t="shared" si="3"/>
        <v>TechSur</v>
      </c>
      <c r="C47" s="143" t="str">
        <f t="shared" si="3"/>
        <v>Agile Coach/Consultant</v>
      </c>
      <c r="D47" s="143">
        <f t="shared" si="3"/>
        <v>145.97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</row>
    <row r="48" spans="1:32" x14ac:dyDescent="0.25">
      <c r="A48" s="143" t="str">
        <f t="shared" si="3"/>
        <v>April, Patti</v>
      </c>
      <c r="B48" s="143" t="str">
        <f t="shared" si="3"/>
        <v>TechSur</v>
      </c>
      <c r="C48" s="143" t="str">
        <f t="shared" si="3"/>
        <v>Agile Coach/Consultant</v>
      </c>
      <c r="D48" s="143">
        <f t="shared" si="3"/>
        <v>145.97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</row>
    <row r="49" spans="1:32" x14ac:dyDescent="0.25">
      <c r="A49" s="143" t="str">
        <f t="shared" si="3"/>
        <v>Carpenter, Robert</v>
      </c>
      <c r="B49" s="143" t="str">
        <f t="shared" si="3"/>
        <v>Agile Zenith</v>
      </c>
      <c r="C49" s="143" t="str">
        <f t="shared" si="3"/>
        <v>Agile Coach/Consultant</v>
      </c>
      <c r="D49" s="143">
        <f t="shared" si="3"/>
        <v>145.97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</row>
    <row r="50" spans="1:32" x14ac:dyDescent="0.25">
      <c r="A50" s="143" t="str">
        <f t="shared" si="3"/>
        <v>Savage, Natalee</v>
      </c>
      <c r="B50" s="143" t="str">
        <f t="shared" si="3"/>
        <v>TechSur</v>
      </c>
      <c r="C50" s="143" t="str">
        <f t="shared" si="3"/>
        <v>Agile Coach/Consultant</v>
      </c>
      <c r="D50" s="143">
        <f t="shared" si="3"/>
        <v>145.97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</row>
    <row r="51" spans="1:32" x14ac:dyDescent="0.25">
      <c r="A51" s="143" t="str">
        <f t="shared" si="3"/>
        <v>Bawani, Amir</v>
      </c>
      <c r="B51" s="143" t="str">
        <f t="shared" si="3"/>
        <v>TechSur</v>
      </c>
      <c r="C51" s="143" t="str">
        <f t="shared" si="3"/>
        <v>Agile Coach/Consultant</v>
      </c>
      <c r="D51" s="143">
        <f t="shared" si="3"/>
        <v>145.97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</row>
    <row r="52" spans="1:32" x14ac:dyDescent="0.25">
      <c r="A52" s="143" t="str">
        <f t="shared" si="3"/>
        <v>Jain, Dipika</v>
      </c>
      <c r="B52" s="143" t="str">
        <f t="shared" si="3"/>
        <v>TechSur</v>
      </c>
      <c r="C52" s="143" t="str">
        <f t="shared" si="3"/>
        <v>Agile Certified Professional</v>
      </c>
      <c r="D52" s="143">
        <f t="shared" si="3"/>
        <v>80.13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88"/>
      <c r="Q52" s="488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</row>
    <row r="53" spans="1:32" x14ac:dyDescent="0.25">
      <c r="A53" s="143" t="str">
        <f t="shared" si="3"/>
        <v>Kasif, Samrah</v>
      </c>
      <c r="B53" s="143" t="str">
        <f t="shared" si="3"/>
        <v>TechSur</v>
      </c>
      <c r="C53" s="143" t="str">
        <f t="shared" si="3"/>
        <v>Agile Coach/Consultant</v>
      </c>
      <c r="D53" s="143">
        <f t="shared" si="3"/>
        <v>145.97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</row>
    <row r="54" spans="1:32" x14ac:dyDescent="0.25">
      <c r="A54" s="143">
        <f t="shared" si="3"/>
        <v>0</v>
      </c>
      <c r="B54" s="143">
        <f t="shared" si="3"/>
        <v>0</v>
      </c>
      <c r="C54" s="143">
        <f t="shared" si="3"/>
        <v>0</v>
      </c>
      <c r="D54" s="143">
        <f t="shared" si="3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88"/>
      <c r="Q54" s="488"/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</row>
    <row r="55" spans="1:32" x14ac:dyDescent="0.25">
      <c r="A55" s="143">
        <f t="shared" si="3"/>
        <v>0</v>
      </c>
      <c r="B55" s="143">
        <f t="shared" si="3"/>
        <v>0</v>
      </c>
      <c r="C55" s="143">
        <f t="shared" si="3"/>
        <v>0</v>
      </c>
      <c r="D55" s="143">
        <f t="shared" si="3"/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</row>
    <row r="56" spans="1:32" x14ac:dyDescent="0.25">
      <c r="A56" s="143">
        <f t="shared" si="3"/>
        <v>0</v>
      </c>
      <c r="B56" s="143">
        <f t="shared" si="3"/>
        <v>0</v>
      </c>
      <c r="C56" s="143">
        <f t="shared" si="3"/>
        <v>0</v>
      </c>
      <c r="D56" s="143">
        <f t="shared" si="3"/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</row>
    <row r="57" spans="1:32" x14ac:dyDescent="0.25">
      <c r="A57" s="143">
        <f t="shared" si="3"/>
        <v>0</v>
      </c>
      <c r="B57" s="143">
        <f t="shared" si="3"/>
        <v>0</v>
      </c>
      <c r="C57" s="143">
        <f t="shared" si="3"/>
        <v>0</v>
      </c>
      <c r="D57" s="143">
        <f t="shared" si="3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</row>
    <row r="58" spans="1:32" x14ac:dyDescent="0.25">
      <c r="A58" s="143">
        <f t="shared" si="3"/>
        <v>0</v>
      </c>
      <c r="B58" s="143">
        <f t="shared" si="3"/>
        <v>0</v>
      </c>
      <c r="C58" s="143">
        <f t="shared" si="3"/>
        <v>0</v>
      </c>
      <c r="D58" s="143">
        <f t="shared" si="3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</row>
    <row r="59" spans="1:32" x14ac:dyDescent="0.25">
      <c r="A59" s="143">
        <f t="shared" si="3"/>
        <v>0</v>
      </c>
      <c r="B59" s="143">
        <f t="shared" si="3"/>
        <v>0</v>
      </c>
      <c r="C59" s="143">
        <f t="shared" si="3"/>
        <v>0</v>
      </c>
      <c r="D59" s="143">
        <f t="shared" si="3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</row>
    <row r="60" spans="1:32" x14ac:dyDescent="0.25">
      <c r="A60" s="143">
        <f t="shared" si="3"/>
        <v>0</v>
      </c>
      <c r="B60" s="143">
        <f t="shared" si="3"/>
        <v>0</v>
      </c>
      <c r="C60" s="143">
        <f t="shared" si="3"/>
        <v>0</v>
      </c>
      <c r="D60" s="143">
        <f t="shared" si="3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</row>
    <row r="61" spans="1:32" x14ac:dyDescent="0.25">
      <c r="A61" s="143">
        <f t="shared" si="3"/>
        <v>0</v>
      </c>
      <c r="B61" s="143">
        <f t="shared" si="3"/>
        <v>0</v>
      </c>
      <c r="C61" s="143">
        <f t="shared" si="3"/>
        <v>0</v>
      </c>
      <c r="D61" s="143">
        <f t="shared" si="3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</row>
    <row r="62" spans="1:32" x14ac:dyDescent="0.25">
      <c r="A62" s="143">
        <f t="shared" ref="A62:D76" si="4">A26</f>
        <v>0</v>
      </c>
      <c r="B62" s="143">
        <f t="shared" si="4"/>
        <v>0</v>
      </c>
      <c r="C62" s="143">
        <f t="shared" si="4"/>
        <v>0</v>
      </c>
      <c r="D62" s="143">
        <f t="shared" si="4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</row>
    <row r="63" spans="1:32" x14ac:dyDescent="0.25">
      <c r="A63" s="143">
        <f t="shared" si="4"/>
        <v>0</v>
      </c>
      <c r="B63" s="143">
        <f t="shared" si="4"/>
        <v>0</v>
      </c>
      <c r="C63" s="143">
        <f t="shared" si="4"/>
        <v>0</v>
      </c>
      <c r="D63" s="143">
        <f t="shared" si="4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</row>
    <row r="64" spans="1:32" x14ac:dyDescent="0.25">
      <c r="A64" s="143">
        <f t="shared" si="4"/>
        <v>0</v>
      </c>
      <c r="B64" s="143">
        <f t="shared" si="4"/>
        <v>0</v>
      </c>
      <c r="C64" s="143">
        <f t="shared" si="4"/>
        <v>0</v>
      </c>
      <c r="D64" s="143">
        <f t="shared" si="4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</row>
    <row r="65" spans="1:32" x14ac:dyDescent="0.25">
      <c r="A65" s="143">
        <f t="shared" si="4"/>
        <v>0</v>
      </c>
      <c r="B65" s="143">
        <f t="shared" si="4"/>
        <v>0</v>
      </c>
      <c r="C65" s="143">
        <f t="shared" si="4"/>
        <v>0</v>
      </c>
      <c r="D65" s="143">
        <f t="shared" si="4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</row>
    <row r="66" spans="1:32" x14ac:dyDescent="0.25">
      <c r="A66" s="143">
        <f t="shared" si="4"/>
        <v>0</v>
      </c>
      <c r="B66" s="143">
        <f t="shared" si="4"/>
        <v>0</v>
      </c>
      <c r="C66" s="143">
        <f t="shared" si="4"/>
        <v>0</v>
      </c>
      <c r="D66" s="143">
        <f t="shared" si="4"/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</row>
    <row r="67" spans="1:32" x14ac:dyDescent="0.25">
      <c r="A67" s="143">
        <f t="shared" si="4"/>
        <v>0</v>
      </c>
      <c r="B67" s="143">
        <f t="shared" si="4"/>
        <v>0</v>
      </c>
      <c r="C67" s="143">
        <f t="shared" si="4"/>
        <v>0</v>
      </c>
      <c r="D67" s="143">
        <f t="shared" si="4"/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</row>
    <row r="68" spans="1:32" x14ac:dyDescent="0.25">
      <c r="A68" s="143">
        <f t="shared" si="4"/>
        <v>0</v>
      </c>
      <c r="B68" s="143">
        <f t="shared" si="4"/>
        <v>0</v>
      </c>
      <c r="C68" s="143">
        <f t="shared" si="4"/>
        <v>0</v>
      </c>
      <c r="D68" s="143">
        <f t="shared" si="4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</row>
    <row r="69" spans="1:32" x14ac:dyDescent="0.25">
      <c r="A69" s="143">
        <f t="shared" si="4"/>
        <v>0</v>
      </c>
      <c r="B69" s="143">
        <f t="shared" si="4"/>
        <v>0</v>
      </c>
      <c r="C69" s="143">
        <f t="shared" si="4"/>
        <v>0</v>
      </c>
      <c r="D69" s="143">
        <f t="shared" si="4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</row>
    <row r="70" spans="1:32" x14ac:dyDescent="0.25">
      <c r="A70" s="143"/>
      <c r="B70" s="143"/>
      <c r="C70" s="143"/>
      <c r="D70" s="14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</row>
    <row r="71" spans="1:32" x14ac:dyDescent="0.25">
      <c r="A71" s="143"/>
      <c r="B71" s="143"/>
      <c r="C71" s="143"/>
      <c r="D71" s="14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</row>
    <row r="72" spans="1:32" x14ac:dyDescent="0.25">
      <c r="A72" s="143"/>
      <c r="B72" s="143"/>
      <c r="C72" s="143"/>
      <c r="D72" s="14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</row>
    <row r="73" spans="1:32" x14ac:dyDescent="0.25">
      <c r="A73" s="143"/>
      <c r="B73" s="143"/>
      <c r="C73" s="143"/>
      <c r="D73" s="14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</row>
    <row r="74" spans="1:32" x14ac:dyDescent="0.25">
      <c r="A74" s="143">
        <f t="shared" si="4"/>
        <v>0</v>
      </c>
      <c r="B74" s="143">
        <f t="shared" si="4"/>
        <v>0</v>
      </c>
      <c r="C74" s="143">
        <f t="shared" si="4"/>
        <v>0</v>
      </c>
      <c r="D74" s="143">
        <f t="shared" si="4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</row>
    <row r="75" spans="1:32" x14ac:dyDescent="0.25">
      <c r="A75" s="143"/>
      <c r="B75" s="143">
        <f t="shared" si="4"/>
        <v>0</v>
      </c>
      <c r="C75" s="143">
        <f t="shared" si="4"/>
        <v>0</v>
      </c>
      <c r="D75" s="143">
        <f t="shared" si="4"/>
        <v>0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</row>
    <row r="76" spans="1:32" x14ac:dyDescent="0.25">
      <c r="A76" s="143">
        <f>A40</f>
        <v>0</v>
      </c>
      <c r="B76" s="143">
        <f t="shared" si="4"/>
        <v>0</v>
      </c>
      <c r="C76" s="143">
        <f t="shared" si="4"/>
        <v>0</v>
      </c>
      <c r="D76" s="143">
        <f t="shared" si="4"/>
        <v>0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</row>
    <row r="77" spans="1:32" x14ac:dyDescent="0.25">
      <c r="E77" s="28">
        <f t="shared" ref="E77:AF77" si="5">SUM(E46:E76)</f>
        <v>0</v>
      </c>
      <c r="F77" s="28">
        <f t="shared" si="5"/>
        <v>0</v>
      </c>
      <c r="G77" s="28">
        <f t="shared" si="5"/>
        <v>0</v>
      </c>
      <c r="H77" s="28">
        <f t="shared" si="5"/>
        <v>0</v>
      </c>
      <c r="I77" s="28">
        <f t="shared" si="5"/>
        <v>0</v>
      </c>
      <c r="J77" s="28">
        <f t="shared" si="5"/>
        <v>0</v>
      </c>
      <c r="K77" s="28">
        <f t="shared" si="5"/>
        <v>0</v>
      </c>
      <c r="L77" s="28">
        <f t="shared" si="5"/>
        <v>0</v>
      </c>
      <c r="M77" s="28">
        <f t="shared" si="5"/>
        <v>0</v>
      </c>
      <c r="N77" s="28">
        <f t="shared" si="5"/>
        <v>0</v>
      </c>
      <c r="O77" s="28">
        <f t="shared" si="5"/>
        <v>0</v>
      </c>
      <c r="P77" s="28">
        <f t="shared" si="5"/>
        <v>0</v>
      </c>
      <c r="Q77" s="28">
        <f t="shared" si="5"/>
        <v>0</v>
      </c>
      <c r="R77" s="28">
        <f t="shared" si="5"/>
        <v>0</v>
      </c>
      <c r="S77" s="28">
        <f t="shared" si="5"/>
        <v>0</v>
      </c>
      <c r="T77" s="28">
        <f t="shared" si="5"/>
        <v>0</v>
      </c>
      <c r="U77" s="28">
        <f t="shared" si="5"/>
        <v>0</v>
      </c>
      <c r="V77" s="28">
        <f t="shared" si="5"/>
        <v>0</v>
      </c>
      <c r="W77" s="28">
        <f t="shared" si="5"/>
        <v>0</v>
      </c>
      <c r="X77" s="28">
        <f t="shared" si="5"/>
        <v>0</v>
      </c>
      <c r="Y77" s="28">
        <f t="shared" si="5"/>
        <v>0</v>
      </c>
      <c r="Z77" s="28">
        <f t="shared" si="5"/>
        <v>0</v>
      </c>
      <c r="AA77" s="28">
        <f t="shared" si="5"/>
        <v>0</v>
      </c>
      <c r="AB77" s="28">
        <f t="shared" si="5"/>
        <v>0</v>
      </c>
      <c r="AC77" s="28">
        <f t="shared" si="5"/>
        <v>0</v>
      </c>
      <c r="AD77" s="28">
        <f t="shared" si="5"/>
        <v>0</v>
      </c>
      <c r="AE77" s="28">
        <f t="shared" si="5"/>
        <v>0</v>
      </c>
      <c r="AF77" s="28">
        <f t="shared" si="5"/>
        <v>0</v>
      </c>
    </row>
    <row r="79" spans="1:32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x14ac:dyDescent="0.25">
      <c r="A80" s="9"/>
      <c r="B80" s="9"/>
      <c r="C80" s="9"/>
      <c r="D80" s="9"/>
      <c r="E80" s="626"/>
      <c r="F80" s="626"/>
      <c r="G80" s="626"/>
      <c r="H80" s="627"/>
      <c r="I80" s="625">
        <v>2026</v>
      </c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7"/>
      <c r="U80" s="625">
        <v>2027</v>
      </c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7"/>
    </row>
    <row r="81" spans="1:32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9</v>
      </c>
      <c r="F81" s="11">
        <v>10</v>
      </c>
      <c r="G81" s="11">
        <v>11</v>
      </c>
      <c r="H81" s="11">
        <v>12</v>
      </c>
      <c r="I81" s="11">
        <v>1</v>
      </c>
      <c r="J81" s="11">
        <v>2</v>
      </c>
      <c r="K81" s="11">
        <v>3</v>
      </c>
      <c r="L81" s="11">
        <v>4</v>
      </c>
      <c r="M81" s="11">
        <v>5</v>
      </c>
      <c r="N81" s="11">
        <v>6</v>
      </c>
      <c r="O81" s="11">
        <v>7</v>
      </c>
      <c r="P81" s="11">
        <v>8</v>
      </c>
      <c r="Q81" s="11">
        <v>9</v>
      </c>
      <c r="R81" s="11">
        <v>10</v>
      </c>
      <c r="S81" s="11">
        <v>11</v>
      </c>
      <c r="T81" s="11">
        <v>12</v>
      </c>
      <c r="U81" s="11">
        <v>1</v>
      </c>
      <c r="V81" s="11">
        <v>2</v>
      </c>
      <c r="W81" s="11">
        <v>3</v>
      </c>
      <c r="X81" s="11">
        <v>4</v>
      </c>
      <c r="Y81" s="11">
        <v>5</v>
      </c>
      <c r="Z81" s="11">
        <v>6</v>
      </c>
      <c r="AA81" s="11">
        <v>7</v>
      </c>
      <c r="AB81" s="11">
        <v>8</v>
      </c>
      <c r="AC81" s="11">
        <v>9</v>
      </c>
      <c r="AD81" s="11">
        <v>10</v>
      </c>
      <c r="AE81" s="11">
        <v>11</v>
      </c>
      <c r="AF81" s="11">
        <v>12</v>
      </c>
    </row>
    <row r="82" spans="1:32" x14ac:dyDescent="0.25">
      <c r="A82" s="4" t="str">
        <f t="shared" ref="A82:D97" si="6">A10</f>
        <v>Adenuga, Taiwo</v>
      </c>
      <c r="B82" s="4" t="str">
        <f t="shared" si="6"/>
        <v>TechSur</v>
      </c>
      <c r="C82" s="4" t="str">
        <f t="shared" si="6"/>
        <v>Project Manager</v>
      </c>
      <c r="D82" s="4">
        <f t="shared" si="6"/>
        <v>83.26</v>
      </c>
      <c r="E82" s="120">
        <f t="shared" ref="E82:AF91" si="7">E10*$D10</f>
        <v>11323.36</v>
      </c>
      <c r="F82" s="120">
        <f t="shared" si="7"/>
        <v>13321.6</v>
      </c>
      <c r="G82" s="120">
        <f t="shared" si="7"/>
        <v>12655.52</v>
      </c>
      <c r="H82" s="120">
        <f t="shared" si="7"/>
        <v>12655.52</v>
      </c>
      <c r="I82" s="120">
        <f t="shared" si="7"/>
        <v>13321.6</v>
      </c>
      <c r="J82" s="120">
        <f t="shared" si="7"/>
        <v>11323.36</v>
      </c>
      <c r="K82" s="120">
        <f t="shared" si="7"/>
        <v>12655.52</v>
      </c>
      <c r="L82" s="120">
        <f t="shared" si="7"/>
        <v>13321.6</v>
      </c>
      <c r="M82" s="120">
        <f t="shared" si="7"/>
        <v>13987.68</v>
      </c>
      <c r="N82" s="120">
        <f t="shared" si="7"/>
        <v>11323.36</v>
      </c>
      <c r="O82" s="120">
        <f t="shared" si="7"/>
        <v>13987.68</v>
      </c>
      <c r="P82" s="120">
        <f t="shared" si="7"/>
        <v>13321.6</v>
      </c>
      <c r="Q82" s="120">
        <f t="shared" si="7"/>
        <v>0</v>
      </c>
      <c r="R82" s="120">
        <f t="shared" si="7"/>
        <v>0</v>
      </c>
      <c r="S82" s="120">
        <f t="shared" si="7"/>
        <v>0</v>
      </c>
      <c r="T82" s="120">
        <f t="shared" si="7"/>
        <v>0</v>
      </c>
      <c r="U82" s="120">
        <f t="shared" si="7"/>
        <v>0</v>
      </c>
      <c r="V82" s="120">
        <f t="shared" si="7"/>
        <v>0</v>
      </c>
      <c r="W82" s="120">
        <f t="shared" si="7"/>
        <v>0</v>
      </c>
      <c r="X82" s="120">
        <f t="shared" si="7"/>
        <v>0</v>
      </c>
      <c r="Y82" s="120">
        <f t="shared" si="7"/>
        <v>0</v>
      </c>
      <c r="Z82" s="120">
        <f t="shared" si="7"/>
        <v>0</v>
      </c>
      <c r="AA82" s="120">
        <f t="shared" si="7"/>
        <v>0</v>
      </c>
      <c r="AB82" s="120">
        <f t="shared" si="7"/>
        <v>0</v>
      </c>
      <c r="AC82" s="120">
        <f t="shared" si="7"/>
        <v>0</v>
      </c>
      <c r="AD82" s="120">
        <f t="shared" si="7"/>
        <v>0</v>
      </c>
      <c r="AE82" s="120">
        <f t="shared" si="7"/>
        <v>0</v>
      </c>
      <c r="AF82" s="120">
        <f t="shared" si="7"/>
        <v>0</v>
      </c>
    </row>
    <row r="83" spans="1:32" x14ac:dyDescent="0.25">
      <c r="A83" s="4" t="str">
        <f t="shared" si="6"/>
        <v>Rader, James</v>
      </c>
      <c r="B83" s="4" t="str">
        <f t="shared" si="6"/>
        <v>TechSur</v>
      </c>
      <c r="C83" s="4" t="str">
        <f t="shared" si="6"/>
        <v>Agile Coach/Consultant</v>
      </c>
      <c r="D83" s="4">
        <f t="shared" si="6"/>
        <v>145.97</v>
      </c>
      <c r="E83" s="120">
        <f t="shared" si="7"/>
        <v>19851.919999999998</v>
      </c>
      <c r="F83" s="120">
        <f t="shared" si="7"/>
        <v>23355.200000000001</v>
      </c>
      <c r="G83" s="120">
        <f t="shared" si="7"/>
        <v>22187.439999999999</v>
      </c>
      <c r="H83" s="120">
        <f t="shared" si="7"/>
        <v>22187.439999999999</v>
      </c>
      <c r="I83" s="120">
        <f t="shared" si="7"/>
        <v>23355.200000000001</v>
      </c>
      <c r="J83" s="120">
        <f t="shared" si="7"/>
        <v>19851.919999999998</v>
      </c>
      <c r="K83" s="120">
        <f t="shared" ref="K83:P83" si="8">K17*$D11</f>
        <v>22187.439999999999</v>
      </c>
      <c r="L83" s="120">
        <f t="shared" si="8"/>
        <v>23355.200000000001</v>
      </c>
      <c r="M83" s="120">
        <f t="shared" si="8"/>
        <v>24522.959999999999</v>
      </c>
      <c r="N83" s="120">
        <f t="shared" si="8"/>
        <v>19851.919999999998</v>
      </c>
      <c r="O83" s="120">
        <f t="shared" si="8"/>
        <v>24522.959999999999</v>
      </c>
      <c r="P83" s="120">
        <f t="shared" si="8"/>
        <v>23355.200000000001</v>
      </c>
      <c r="Q83" s="120">
        <f t="shared" si="7"/>
        <v>0</v>
      </c>
      <c r="R83" s="120">
        <f t="shared" si="7"/>
        <v>0</v>
      </c>
      <c r="S83" s="120">
        <f t="shared" si="7"/>
        <v>0</v>
      </c>
      <c r="T83" s="120">
        <f t="shared" si="7"/>
        <v>0</v>
      </c>
      <c r="U83" s="120">
        <f t="shared" si="7"/>
        <v>0</v>
      </c>
      <c r="V83" s="120">
        <f t="shared" si="7"/>
        <v>0</v>
      </c>
      <c r="W83" s="120">
        <f t="shared" si="7"/>
        <v>0</v>
      </c>
      <c r="X83" s="120">
        <f t="shared" si="7"/>
        <v>0</v>
      </c>
      <c r="Y83" s="120">
        <f t="shared" si="7"/>
        <v>0</v>
      </c>
      <c r="Z83" s="120">
        <f t="shared" si="7"/>
        <v>0</v>
      </c>
      <c r="AA83" s="120">
        <f t="shared" si="7"/>
        <v>0</v>
      </c>
      <c r="AB83" s="120">
        <f t="shared" si="7"/>
        <v>0</v>
      </c>
      <c r="AC83" s="120">
        <f t="shared" si="7"/>
        <v>0</v>
      </c>
      <c r="AD83" s="120">
        <f t="shared" si="7"/>
        <v>0</v>
      </c>
      <c r="AE83" s="120">
        <f t="shared" si="7"/>
        <v>0</v>
      </c>
      <c r="AF83" s="120">
        <f t="shared" si="7"/>
        <v>0</v>
      </c>
    </row>
    <row r="84" spans="1:32" x14ac:dyDescent="0.25">
      <c r="A84" s="4" t="str">
        <f t="shared" si="6"/>
        <v>April, Patti</v>
      </c>
      <c r="B84" s="4" t="str">
        <f t="shared" si="6"/>
        <v>TechSur</v>
      </c>
      <c r="C84" s="4" t="str">
        <f t="shared" si="6"/>
        <v>Agile Coach/Consultant</v>
      </c>
      <c r="D84" s="4">
        <f t="shared" si="6"/>
        <v>145.97</v>
      </c>
      <c r="E84" s="120">
        <f t="shared" si="7"/>
        <v>19851.919999999998</v>
      </c>
      <c r="F84" s="120">
        <f t="shared" si="7"/>
        <v>23355.200000000001</v>
      </c>
      <c r="G84" s="120">
        <f t="shared" si="7"/>
        <v>22187.439999999999</v>
      </c>
      <c r="H84" s="120">
        <f t="shared" si="7"/>
        <v>22187.439999999999</v>
      </c>
      <c r="I84" s="120">
        <f t="shared" si="7"/>
        <v>23355.200000000001</v>
      </c>
      <c r="J84" s="120">
        <f t="shared" si="7"/>
        <v>19851.919999999998</v>
      </c>
      <c r="K84" s="120">
        <f t="shared" si="7"/>
        <v>22187.439999999999</v>
      </c>
      <c r="L84" s="120">
        <f t="shared" si="7"/>
        <v>23355.200000000001</v>
      </c>
      <c r="M84" s="120">
        <f t="shared" si="7"/>
        <v>24522.959999999999</v>
      </c>
      <c r="N84" s="120">
        <f t="shared" si="7"/>
        <v>19851.919999999998</v>
      </c>
      <c r="O84" s="120">
        <f t="shared" si="7"/>
        <v>24522.959999999999</v>
      </c>
      <c r="P84" s="120">
        <f t="shared" si="7"/>
        <v>23355.200000000001</v>
      </c>
      <c r="Q84" s="120">
        <f t="shared" si="7"/>
        <v>0</v>
      </c>
      <c r="R84" s="120">
        <f t="shared" si="7"/>
        <v>0</v>
      </c>
      <c r="S84" s="120">
        <f t="shared" si="7"/>
        <v>0</v>
      </c>
      <c r="T84" s="120">
        <f t="shared" si="7"/>
        <v>0</v>
      </c>
      <c r="U84" s="120">
        <f t="shared" si="7"/>
        <v>0</v>
      </c>
      <c r="V84" s="120">
        <f t="shared" si="7"/>
        <v>0</v>
      </c>
      <c r="W84" s="120">
        <f t="shared" si="7"/>
        <v>0</v>
      </c>
      <c r="X84" s="120">
        <f t="shared" si="7"/>
        <v>0</v>
      </c>
      <c r="Y84" s="120">
        <f t="shared" si="7"/>
        <v>0</v>
      </c>
      <c r="Z84" s="120">
        <f t="shared" si="7"/>
        <v>0</v>
      </c>
      <c r="AA84" s="120">
        <f t="shared" si="7"/>
        <v>0</v>
      </c>
      <c r="AB84" s="120">
        <f t="shared" si="7"/>
        <v>0</v>
      </c>
      <c r="AC84" s="120">
        <f t="shared" si="7"/>
        <v>0</v>
      </c>
      <c r="AD84" s="120">
        <f t="shared" si="7"/>
        <v>0</v>
      </c>
      <c r="AE84" s="120">
        <f t="shared" si="7"/>
        <v>0</v>
      </c>
      <c r="AF84" s="120">
        <f t="shared" si="7"/>
        <v>0</v>
      </c>
    </row>
    <row r="85" spans="1:32" x14ac:dyDescent="0.25">
      <c r="A85" s="4" t="str">
        <f t="shared" si="6"/>
        <v>Carpenter, Robert</v>
      </c>
      <c r="B85" s="4" t="str">
        <f t="shared" si="6"/>
        <v>Agile Zenith</v>
      </c>
      <c r="C85" s="4" t="str">
        <f t="shared" si="6"/>
        <v>Agile Coach/Consultant</v>
      </c>
      <c r="D85" s="4">
        <f t="shared" si="6"/>
        <v>145.97</v>
      </c>
      <c r="E85" s="120">
        <f t="shared" si="7"/>
        <v>19851.919999999998</v>
      </c>
      <c r="F85" s="120">
        <f t="shared" si="7"/>
        <v>23355.200000000001</v>
      </c>
      <c r="G85" s="120">
        <f t="shared" si="7"/>
        <v>22187.439999999999</v>
      </c>
      <c r="H85" s="120">
        <f t="shared" si="7"/>
        <v>22187.439999999999</v>
      </c>
      <c r="I85" s="120">
        <f t="shared" si="7"/>
        <v>23355.200000000001</v>
      </c>
      <c r="J85" s="120">
        <f t="shared" si="7"/>
        <v>19851.919999999998</v>
      </c>
      <c r="K85" s="120">
        <f t="shared" si="7"/>
        <v>22187.439999999999</v>
      </c>
      <c r="L85" s="120">
        <f t="shared" si="7"/>
        <v>23355.200000000001</v>
      </c>
      <c r="M85" s="120">
        <f t="shared" si="7"/>
        <v>24522.959999999999</v>
      </c>
      <c r="N85" s="120">
        <f t="shared" si="7"/>
        <v>19851.919999999998</v>
      </c>
      <c r="O85" s="120">
        <f t="shared" si="7"/>
        <v>24522.959999999999</v>
      </c>
      <c r="P85" s="120">
        <f t="shared" si="7"/>
        <v>23355.200000000001</v>
      </c>
      <c r="Q85" s="120">
        <f t="shared" si="7"/>
        <v>0</v>
      </c>
      <c r="R85" s="120">
        <f t="shared" si="7"/>
        <v>0</v>
      </c>
      <c r="S85" s="120">
        <f t="shared" si="7"/>
        <v>0</v>
      </c>
      <c r="T85" s="120">
        <f t="shared" si="7"/>
        <v>0</v>
      </c>
      <c r="U85" s="120">
        <f t="shared" si="7"/>
        <v>0</v>
      </c>
      <c r="V85" s="120">
        <f t="shared" si="7"/>
        <v>0</v>
      </c>
      <c r="W85" s="120">
        <f t="shared" si="7"/>
        <v>0</v>
      </c>
      <c r="X85" s="120">
        <f t="shared" si="7"/>
        <v>0</v>
      </c>
      <c r="Y85" s="120">
        <f t="shared" si="7"/>
        <v>0</v>
      </c>
      <c r="Z85" s="120">
        <f t="shared" si="7"/>
        <v>0</v>
      </c>
      <c r="AA85" s="120">
        <f t="shared" si="7"/>
        <v>0</v>
      </c>
      <c r="AB85" s="120">
        <f t="shared" si="7"/>
        <v>0</v>
      </c>
      <c r="AC85" s="120">
        <f t="shared" si="7"/>
        <v>0</v>
      </c>
      <c r="AD85" s="120">
        <f t="shared" si="7"/>
        <v>0</v>
      </c>
      <c r="AE85" s="120">
        <f t="shared" si="7"/>
        <v>0</v>
      </c>
      <c r="AF85" s="120">
        <f t="shared" si="7"/>
        <v>0</v>
      </c>
    </row>
    <row r="86" spans="1:32" x14ac:dyDescent="0.25">
      <c r="A86" s="4" t="str">
        <f t="shared" si="6"/>
        <v>Savage, Natalee</v>
      </c>
      <c r="B86" s="4" t="str">
        <f t="shared" si="6"/>
        <v>TechSur</v>
      </c>
      <c r="C86" s="4" t="str">
        <f t="shared" si="6"/>
        <v>Agile Coach/Consultant</v>
      </c>
      <c r="D86" s="4">
        <f t="shared" si="6"/>
        <v>145.97</v>
      </c>
      <c r="E86" s="120">
        <f t="shared" si="7"/>
        <v>19851.919999999998</v>
      </c>
      <c r="F86" s="120">
        <f t="shared" si="7"/>
        <v>23355.200000000001</v>
      </c>
      <c r="G86" s="120">
        <f t="shared" si="7"/>
        <v>22187.439999999999</v>
      </c>
      <c r="H86" s="120">
        <f t="shared" si="7"/>
        <v>22187.439999999999</v>
      </c>
      <c r="I86" s="120">
        <f t="shared" si="7"/>
        <v>23355.200000000001</v>
      </c>
      <c r="J86" s="120">
        <f t="shared" si="7"/>
        <v>19851.919999999998</v>
      </c>
      <c r="K86" s="120">
        <f t="shared" si="7"/>
        <v>22187.439999999999</v>
      </c>
      <c r="L86" s="120">
        <f t="shared" si="7"/>
        <v>23355.200000000001</v>
      </c>
      <c r="M86" s="120">
        <f t="shared" si="7"/>
        <v>24522.959999999999</v>
      </c>
      <c r="N86" s="120">
        <f t="shared" si="7"/>
        <v>19851.919999999998</v>
      </c>
      <c r="O86" s="120">
        <f t="shared" si="7"/>
        <v>24522.959999999999</v>
      </c>
      <c r="P86" s="120">
        <f t="shared" si="7"/>
        <v>23355.200000000001</v>
      </c>
      <c r="Q86" s="120">
        <f t="shared" si="7"/>
        <v>0</v>
      </c>
      <c r="R86" s="120">
        <f t="shared" si="7"/>
        <v>0</v>
      </c>
      <c r="S86" s="120">
        <f t="shared" si="7"/>
        <v>0</v>
      </c>
      <c r="T86" s="120">
        <f t="shared" si="7"/>
        <v>0</v>
      </c>
      <c r="U86" s="120">
        <f t="shared" si="7"/>
        <v>0</v>
      </c>
      <c r="V86" s="120">
        <f t="shared" si="7"/>
        <v>0</v>
      </c>
      <c r="W86" s="120">
        <f t="shared" si="7"/>
        <v>0</v>
      </c>
      <c r="X86" s="120">
        <f t="shared" si="7"/>
        <v>0</v>
      </c>
      <c r="Y86" s="120">
        <f t="shared" si="7"/>
        <v>0</v>
      </c>
      <c r="Z86" s="120">
        <f t="shared" si="7"/>
        <v>0</v>
      </c>
      <c r="AA86" s="120">
        <f t="shared" si="7"/>
        <v>0</v>
      </c>
      <c r="AB86" s="120">
        <f t="shared" si="7"/>
        <v>0</v>
      </c>
      <c r="AC86" s="120">
        <f t="shared" si="7"/>
        <v>0</v>
      </c>
      <c r="AD86" s="120">
        <f t="shared" si="7"/>
        <v>0</v>
      </c>
      <c r="AE86" s="120">
        <f t="shared" si="7"/>
        <v>0</v>
      </c>
      <c r="AF86" s="120">
        <f t="shared" si="7"/>
        <v>0</v>
      </c>
    </row>
    <row r="87" spans="1:32" x14ac:dyDescent="0.25">
      <c r="A87" s="4" t="str">
        <f t="shared" si="6"/>
        <v>Bawani, Amir</v>
      </c>
      <c r="B87" s="4" t="str">
        <f t="shared" si="6"/>
        <v>TechSur</v>
      </c>
      <c r="C87" s="4" t="str">
        <f t="shared" si="6"/>
        <v>Agile Coach/Consultant</v>
      </c>
      <c r="D87" s="4">
        <f t="shared" si="6"/>
        <v>145.97</v>
      </c>
      <c r="E87" s="120">
        <f t="shared" si="7"/>
        <v>19851.919999999998</v>
      </c>
      <c r="F87" s="120">
        <f t="shared" si="7"/>
        <v>23355.200000000001</v>
      </c>
      <c r="G87" s="120">
        <f t="shared" si="7"/>
        <v>22187.439999999999</v>
      </c>
      <c r="H87" s="120">
        <f t="shared" si="7"/>
        <v>22187.439999999999</v>
      </c>
      <c r="I87" s="120">
        <f t="shared" si="7"/>
        <v>23355.200000000001</v>
      </c>
      <c r="J87" s="120">
        <f t="shared" si="7"/>
        <v>19851.919999999998</v>
      </c>
      <c r="K87" s="120">
        <f t="shared" si="7"/>
        <v>22187.439999999999</v>
      </c>
      <c r="L87" s="120">
        <f t="shared" si="7"/>
        <v>23355.200000000001</v>
      </c>
      <c r="M87" s="120">
        <f t="shared" si="7"/>
        <v>24522.959999999999</v>
      </c>
      <c r="N87" s="120">
        <f t="shared" si="7"/>
        <v>19851.919999999998</v>
      </c>
      <c r="O87" s="120">
        <f t="shared" si="7"/>
        <v>24522.959999999999</v>
      </c>
      <c r="P87" s="120">
        <f t="shared" si="7"/>
        <v>23355.200000000001</v>
      </c>
      <c r="Q87" s="120">
        <f t="shared" si="7"/>
        <v>0</v>
      </c>
      <c r="R87" s="120">
        <f t="shared" si="7"/>
        <v>0</v>
      </c>
      <c r="S87" s="120">
        <f t="shared" si="7"/>
        <v>0</v>
      </c>
      <c r="T87" s="120">
        <f t="shared" si="7"/>
        <v>0</v>
      </c>
      <c r="U87" s="120">
        <f t="shared" si="7"/>
        <v>0</v>
      </c>
      <c r="V87" s="120">
        <f t="shared" si="7"/>
        <v>0</v>
      </c>
      <c r="W87" s="120">
        <f t="shared" si="7"/>
        <v>0</v>
      </c>
      <c r="X87" s="120">
        <f t="shared" si="7"/>
        <v>0</v>
      </c>
      <c r="Y87" s="120">
        <f t="shared" si="7"/>
        <v>0</v>
      </c>
      <c r="Z87" s="120">
        <f t="shared" si="7"/>
        <v>0</v>
      </c>
      <c r="AA87" s="120">
        <f t="shared" si="7"/>
        <v>0</v>
      </c>
      <c r="AB87" s="120">
        <f t="shared" si="7"/>
        <v>0</v>
      </c>
      <c r="AC87" s="120">
        <f t="shared" si="7"/>
        <v>0</v>
      </c>
      <c r="AD87" s="120">
        <f t="shared" si="7"/>
        <v>0</v>
      </c>
      <c r="AE87" s="120">
        <f t="shared" si="7"/>
        <v>0</v>
      </c>
      <c r="AF87" s="120">
        <f t="shared" si="7"/>
        <v>0</v>
      </c>
    </row>
    <row r="88" spans="1:32" x14ac:dyDescent="0.25">
      <c r="A88" s="4" t="str">
        <f t="shared" si="6"/>
        <v>Jain, Dipika</v>
      </c>
      <c r="B88" s="4" t="str">
        <f t="shared" si="6"/>
        <v>TechSur</v>
      </c>
      <c r="C88" s="4" t="str">
        <f t="shared" si="6"/>
        <v>Agile Certified Professional</v>
      </c>
      <c r="D88" s="4">
        <f t="shared" si="6"/>
        <v>80.13</v>
      </c>
      <c r="E88" s="120">
        <f t="shared" si="7"/>
        <v>10897.68</v>
      </c>
      <c r="F88" s="120">
        <f t="shared" si="7"/>
        <v>12820.8</v>
      </c>
      <c r="G88" s="120">
        <f t="shared" si="7"/>
        <v>12179.759999999998</v>
      </c>
      <c r="H88" s="120">
        <f t="shared" si="7"/>
        <v>12179.759999999998</v>
      </c>
      <c r="I88" s="120">
        <f t="shared" si="7"/>
        <v>12820.8</v>
      </c>
      <c r="J88" s="120">
        <f t="shared" si="7"/>
        <v>10897.68</v>
      </c>
      <c r="K88" s="120">
        <f t="shared" si="7"/>
        <v>12179.759999999998</v>
      </c>
      <c r="L88" s="120">
        <f t="shared" si="7"/>
        <v>12820.8</v>
      </c>
      <c r="M88" s="120">
        <f t="shared" si="7"/>
        <v>13461.84</v>
      </c>
      <c r="N88" s="120">
        <f t="shared" si="7"/>
        <v>10897.68</v>
      </c>
      <c r="O88" s="120">
        <f t="shared" si="7"/>
        <v>13461.84</v>
      </c>
      <c r="P88" s="120">
        <f t="shared" si="7"/>
        <v>12820.8</v>
      </c>
      <c r="Q88" s="120">
        <f t="shared" si="7"/>
        <v>0</v>
      </c>
      <c r="R88" s="120">
        <f t="shared" si="7"/>
        <v>0</v>
      </c>
      <c r="S88" s="120">
        <f t="shared" si="7"/>
        <v>0</v>
      </c>
      <c r="T88" s="120">
        <f t="shared" si="7"/>
        <v>0</v>
      </c>
      <c r="U88" s="120">
        <f t="shared" si="7"/>
        <v>0</v>
      </c>
      <c r="V88" s="120">
        <f t="shared" si="7"/>
        <v>0</v>
      </c>
      <c r="W88" s="120">
        <f t="shared" si="7"/>
        <v>0</v>
      </c>
      <c r="X88" s="120">
        <f t="shared" si="7"/>
        <v>0</v>
      </c>
      <c r="Y88" s="120">
        <f t="shared" si="7"/>
        <v>0</v>
      </c>
      <c r="Z88" s="120">
        <f t="shared" si="7"/>
        <v>0</v>
      </c>
      <c r="AA88" s="120">
        <f t="shared" si="7"/>
        <v>0</v>
      </c>
      <c r="AB88" s="120">
        <f t="shared" si="7"/>
        <v>0</v>
      </c>
      <c r="AC88" s="120">
        <f t="shared" si="7"/>
        <v>0</v>
      </c>
      <c r="AD88" s="120">
        <f t="shared" si="7"/>
        <v>0</v>
      </c>
      <c r="AE88" s="120">
        <f t="shared" si="7"/>
        <v>0</v>
      </c>
      <c r="AF88" s="120">
        <f t="shared" si="7"/>
        <v>0</v>
      </c>
    </row>
    <row r="89" spans="1:32" x14ac:dyDescent="0.25">
      <c r="A89" s="4" t="str">
        <f t="shared" si="6"/>
        <v>Kasif, Samrah</v>
      </c>
      <c r="B89" s="4" t="str">
        <f t="shared" si="6"/>
        <v>TechSur</v>
      </c>
      <c r="C89" s="4" t="str">
        <f t="shared" si="6"/>
        <v>Agile Coach/Consultant</v>
      </c>
      <c r="D89" s="4">
        <f t="shared" si="6"/>
        <v>145.97</v>
      </c>
      <c r="E89" s="120">
        <f t="shared" si="7"/>
        <v>19851.919999999998</v>
      </c>
      <c r="F89" s="120">
        <f t="shared" si="7"/>
        <v>23355.200000000001</v>
      </c>
      <c r="G89" s="120">
        <f t="shared" si="7"/>
        <v>22187.439999999999</v>
      </c>
      <c r="H89" s="120">
        <f t="shared" si="7"/>
        <v>22187.439999999999</v>
      </c>
      <c r="I89" s="120">
        <f t="shared" si="7"/>
        <v>23355.200000000001</v>
      </c>
      <c r="J89" s="120">
        <f t="shared" si="7"/>
        <v>19851.919999999998</v>
      </c>
      <c r="K89" s="120">
        <f t="shared" si="7"/>
        <v>22187.439999999999</v>
      </c>
      <c r="L89" s="120">
        <f t="shared" si="7"/>
        <v>23355.200000000001</v>
      </c>
      <c r="M89" s="120">
        <f t="shared" si="7"/>
        <v>24522.959999999999</v>
      </c>
      <c r="N89" s="120">
        <f t="shared" si="7"/>
        <v>19851.919999999998</v>
      </c>
      <c r="O89" s="120">
        <f t="shared" si="7"/>
        <v>24522.959999999999</v>
      </c>
      <c r="P89" s="120">
        <f t="shared" si="7"/>
        <v>23355.200000000001</v>
      </c>
      <c r="Q89" s="120">
        <f t="shared" si="7"/>
        <v>0</v>
      </c>
      <c r="R89" s="120">
        <f t="shared" si="7"/>
        <v>0</v>
      </c>
      <c r="S89" s="120">
        <f t="shared" si="7"/>
        <v>0</v>
      </c>
      <c r="T89" s="120">
        <f t="shared" si="7"/>
        <v>0</v>
      </c>
      <c r="U89" s="120">
        <f t="shared" si="7"/>
        <v>0</v>
      </c>
      <c r="V89" s="120">
        <f t="shared" si="7"/>
        <v>0</v>
      </c>
      <c r="W89" s="120">
        <f t="shared" si="7"/>
        <v>0</v>
      </c>
      <c r="X89" s="120">
        <f t="shared" si="7"/>
        <v>0</v>
      </c>
      <c r="Y89" s="120">
        <f t="shared" si="7"/>
        <v>0</v>
      </c>
      <c r="Z89" s="120">
        <f t="shared" si="7"/>
        <v>0</v>
      </c>
      <c r="AA89" s="120">
        <f t="shared" si="7"/>
        <v>0</v>
      </c>
      <c r="AB89" s="120">
        <f t="shared" si="7"/>
        <v>0</v>
      </c>
      <c r="AC89" s="120">
        <f t="shared" si="7"/>
        <v>0</v>
      </c>
      <c r="AD89" s="120">
        <f t="shared" si="7"/>
        <v>0</v>
      </c>
      <c r="AE89" s="120">
        <f t="shared" si="7"/>
        <v>0</v>
      </c>
      <c r="AF89" s="120">
        <f t="shared" si="7"/>
        <v>0</v>
      </c>
    </row>
    <row r="90" spans="1:32" x14ac:dyDescent="0.25">
      <c r="A90" s="4">
        <f t="shared" si="6"/>
        <v>0</v>
      </c>
      <c r="B90" s="4">
        <f t="shared" si="6"/>
        <v>0</v>
      </c>
      <c r="C90" s="4">
        <f t="shared" si="6"/>
        <v>0</v>
      </c>
      <c r="D90" s="4">
        <f t="shared" si="6"/>
        <v>0</v>
      </c>
      <c r="E90" s="120">
        <f t="shared" si="7"/>
        <v>0</v>
      </c>
      <c r="F90" s="120">
        <f t="shared" si="7"/>
        <v>0</v>
      </c>
      <c r="G90" s="120">
        <f t="shared" si="7"/>
        <v>0</v>
      </c>
      <c r="H90" s="120">
        <f t="shared" si="7"/>
        <v>0</v>
      </c>
      <c r="I90" s="120">
        <f t="shared" si="7"/>
        <v>0</v>
      </c>
      <c r="J90" s="120">
        <f t="shared" si="7"/>
        <v>0</v>
      </c>
      <c r="K90" s="120">
        <f t="shared" si="7"/>
        <v>0</v>
      </c>
      <c r="L90" s="120">
        <f t="shared" si="7"/>
        <v>0</v>
      </c>
      <c r="M90" s="120">
        <f t="shared" si="7"/>
        <v>0</v>
      </c>
      <c r="N90" s="120">
        <f t="shared" si="7"/>
        <v>0</v>
      </c>
      <c r="O90" s="120">
        <f t="shared" si="7"/>
        <v>0</v>
      </c>
      <c r="P90" s="120">
        <f t="shared" si="7"/>
        <v>0</v>
      </c>
      <c r="Q90" s="120">
        <f t="shared" si="7"/>
        <v>0</v>
      </c>
      <c r="R90" s="120">
        <f t="shared" si="7"/>
        <v>0</v>
      </c>
      <c r="S90" s="120">
        <f t="shared" si="7"/>
        <v>0</v>
      </c>
      <c r="T90" s="120">
        <f t="shared" si="7"/>
        <v>0</v>
      </c>
      <c r="U90" s="120">
        <f t="shared" si="7"/>
        <v>0</v>
      </c>
      <c r="V90" s="120">
        <f t="shared" si="7"/>
        <v>0</v>
      </c>
      <c r="W90" s="120">
        <f t="shared" si="7"/>
        <v>0</v>
      </c>
      <c r="X90" s="120">
        <f t="shared" si="7"/>
        <v>0</v>
      </c>
      <c r="Y90" s="120">
        <f t="shared" si="7"/>
        <v>0</v>
      </c>
      <c r="Z90" s="120">
        <f t="shared" si="7"/>
        <v>0</v>
      </c>
      <c r="AA90" s="120">
        <f t="shared" si="7"/>
        <v>0</v>
      </c>
      <c r="AB90" s="120">
        <f t="shared" si="7"/>
        <v>0</v>
      </c>
      <c r="AC90" s="120">
        <f t="shared" si="7"/>
        <v>0</v>
      </c>
      <c r="AD90" s="120">
        <f t="shared" si="7"/>
        <v>0</v>
      </c>
      <c r="AE90" s="120">
        <f t="shared" si="7"/>
        <v>0</v>
      </c>
      <c r="AF90" s="120">
        <f t="shared" si="7"/>
        <v>0</v>
      </c>
    </row>
    <row r="91" spans="1:32" x14ac:dyDescent="0.25">
      <c r="A91" s="4">
        <f t="shared" si="6"/>
        <v>0</v>
      </c>
      <c r="B91" s="4">
        <f t="shared" si="6"/>
        <v>0</v>
      </c>
      <c r="C91" s="4">
        <f t="shared" si="6"/>
        <v>0</v>
      </c>
      <c r="D91" s="4">
        <f t="shared" si="6"/>
        <v>0</v>
      </c>
      <c r="E91" s="120">
        <f t="shared" si="7"/>
        <v>0</v>
      </c>
      <c r="F91" s="120">
        <f t="shared" si="7"/>
        <v>0</v>
      </c>
      <c r="G91" s="120">
        <f t="shared" si="7"/>
        <v>0</v>
      </c>
      <c r="H91" s="120">
        <f t="shared" si="7"/>
        <v>0</v>
      </c>
      <c r="I91" s="120">
        <f t="shared" si="7"/>
        <v>0</v>
      </c>
      <c r="J91" s="120">
        <f t="shared" si="7"/>
        <v>0</v>
      </c>
      <c r="K91" s="120">
        <f t="shared" si="7"/>
        <v>0</v>
      </c>
      <c r="L91" s="120">
        <f t="shared" si="7"/>
        <v>0</v>
      </c>
      <c r="M91" s="120">
        <f t="shared" si="7"/>
        <v>0</v>
      </c>
      <c r="N91" s="120">
        <f t="shared" ref="E91:AF100" si="9">N19*$D19</f>
        <v>0</v>
      </c>
      <c r="O91" s="120">
        <f t="shared" si="9"/>
        <v>0</v>
      </c>
      <c r="P91" s="120">
        <f t="shared" si="9"/>
        <v>0</v>
      </c>
      <c r="Q91" s="120">
        <f t="shared" si="9"/>
        <v>0</v>
      </c>
      <c r="R91" s="120">
        <f t="shared" si="9"/>
        <v>0</v>
      </c>
      <c r="S91" s="120">
        <f t="shared" si="9"/>
        <v>0</v>
      </c>
      <c r="T91" s="120">
        <f t="shared" si="9"/>
        <v>0</v>
      </c>
      <c r="U91" s="120">
        <f t="shared" si="9"/>
        <v>0</v>
      </c>
      <c r="V91" s="120">
        <f t="shared" si="9"/>
        <v>0</v>
      </c>
      <c r="W91" s="120">
        <f t="shared" si="9"/>
        <v>0</v>
      </c>
      <c r="X91" s="120">
        <f t="shared" si="9"/>
        <v>0</v>
      </c>
      <c r="Y91" s="120">
        <f t="shared" si="9"/>
        <v>0</v>
      </c>
      <c r="Z91" s="120">
        <f t="shared" si="9"/>
        <v>0</v>
      </c>
      <c r="AA91" s="120">
        <f t="shared" si="9"/>
        <v>0</v>
      </c>
      <c r="AB91" s="120">
        <f t="shared" si="9"/>
        <v>0</v>
      </c>
      <c r="AC91" s="120">
        <f t="shared" si="9"/>
        <v>0</v>
      </c>
      <c r="AD91" s="120">
        <f t="shared" si="9"/>
        <v>0</v>
      </c>
      <c r="AE91" s="120">
        <f t="shared" si="9"/>
        <v>0</v>
      </c>
      <c r="AF91" s="120">
        <f t="shared" si="9"/>
        <v>0</v>
      </c>
    </row>
    <row r="92" spans="1:32" x14ac:dyDescent="0.25">
      <c r="A92" s="4">
        <f t="shared" si="6"/>
        <v>0</v>
      </c>
      <c r="B92" s="4">
        <f t="shared" si="6"/>
        <v>0</v>
      </c>
      <c r="C92" s="4">
        <f t="shared" si="6"/>
        <v>0</v>
      </c>
      <c r="D92" s="4">
        <f t="shared" si="6"/>
        <v>0</v>
      </c>
      <c r="E92" s="120">
        <f t="shared" si="9"/>
        <v>0</v>
      </c>
      <c r="F92" s="120">
        <f t="shared" si="9"/>
        <v>0</v>
      </c>
      <c r="G92" s="120">
        <f t="shared" si="9"/>
        <v>0</v>
      </c>
      <c r="H92" s="120">
        <f t="shared" si="9"/>
        <v>0</v>
      </c>
      <c r="I92" s="120">
        <f t="shared" si="9"/>
        <v>0</v>
      </c>
      <c r="J92" s="120">
        <f t="shared" si="9"/>
        <v>0</v>
      </c>
      <c r="K92" s="120">
        <f t="shared" si="9"/>
        <v>0</v>
      </c>
      <c r="L92" s="120">
        <f t="shared" si="9"/>
        <v>0</v>
      </c>
      <c r="M92" s="120">
        <f t="shared" si="9"/>
        <v>0</v>
      </c>
      <c r="N92" s="120">
        <f t="shared" si="9"/>
        <v>0</v>
      </c>
      <c r="O92" s="120">
        <f t="shared" si="9"/>
        <v>0</v>
      </c>
      <c r="P92" s="120">
        <f t="shared" si="9"/>
        <v>0</v>
      </c>
      <c r="Q92" s="120">
        <f t="shared" si="9"/>
        <v>0</v>
      </c>
      <c r="R92" s="120">
        <f t="shared" si="9"/>
        <v>0</v>
      </c>
      <c r="S92" s="120">
        <f t="shared" si="9"/>
        <v>0</v>
      </c>
      <c r="T92" s="120">
        <f t="shared" si="9"/>
        <v>0</v>
      </c>
      <c r="U92" s="120">
        <f t="shared" si="9"/>
        <v>0</v>
      </c>
      <c r="V92" s="120">
        <f t="shared" si="9"/>
        <v>0</v>
      </c>
      <c r="W92" s="120">
        <f t="shared" si="9"/>
        <v>0</v>
      </c>
      <c r="X92" s="120">
        <f t="shared" si="9"/>
        <v>0</v>
      </c>
      <c r="Y92" s="120">
        <f t="shared" si="9"/>
        <v>0</v>
      </c>
      <c r="Z92" s="120">
        <f t="shared" si="9"/>
        <v>0</v>
      </c>
      <c r="AA92" s="120">
        <f t="shared" si="9"/>
        <v>0</v>
      </c>
      <c r="AB92" s="120">
        <f t="shared" si="9"/>
        <v>0</v>
      </c>
      <c r="AC92" s="120">
        <f t="shared" si="9"/>
        <v>0</v>
      </c>
      <c r="AD92" s="120">
        <f t="shared" si="9"/>
        <v>0</v>
      </c>
      <c r="AE92" s="120">
        <f t="shared" si="9"/>
        <v>0</v>
      </c>
      <c r="AF92" s="120">
        <f t="shared" si="9"/>
        <v>0</v>
      </c>
    </row>
    <row r="93" spans="1:32" x14ac:dyDescent="0.25">
      <c r="A93" s="4">
        <f t="shared" si="6"/>
        <v>0</v>
      </c>
      <c r="B93" s="4">
        <f t="shared" si="6"/>
        <v>0</v>
      </c>
      <c r="C93" s="4">
        <f t="shared" si="6"/>
        <v>0</v>
      </c>
      <c r="D93" s="4">
        <f t="shared" si="6"/>
        <v>0</v>
      </c>
      <c r="E93" s="120">
        <f t="shared" si="9"/>
        <v>0</v>
      </c>
      <c r="F93" s="120">
        <f t="shared" si="9"/>
        <v>0</v>
      </c>
      <c r="G93" s="120">
        <f t="shared" si="9"/>
        <v>0</v>
      </c>
      <c r="H93" s="120">
        <f t="shared" si="9"/>
        <v>0</v>
      </c>
      <c r="I93" s="120">
        <f t="shared" si="9"/>
        <v>0</v>
      </c>
      <c r="J93" s="120">
        <f t="shared" si="9"/>
        <v>0</v>
      </c>
      <c r="K93" s="120">
        <f t="shared" si="9"/>
        <v>0</v>
      </c>
      <c r="L93" s="120">
        <f t="shared" si="9"/>
        <v>0</v>
      </c>
      <c r="M93" s="120">
        <f t="shared" si="9"/>
        <v>0</v>
      </c>
      <c r="N93" s="120">
        <f t="shared" si="9"/>
        <v>0</v>
      </c>
      <c r="O93" s="120">
        <f t="shared" si="9"/>
        <v>0</v>
      </c>
      <c r="P93" s="120">
        <f t="shared" si="9"/>
        <v>0</v>
      </c>
      <c r="Q93" s="120">
        <f t="shared" si="9"/>
        <v>0</v>
      </c>
      <c r="R93" s="120">
        <f t="shared" si="9"/>
        <v>0</v>
      </c>
      <c r="S93" s="120">
        <f t="shared" si="9"/>
        <v>0</v>
      </c>
      <c r="T93" s="120">
        <f t="shared" si="9"/>
        <v>0</v>
      </c>
      <c r="U93" s="120">
        <f t="shared" si="9"/>
        <v>0</v>
      </c>
      <c r="V93" s="120">
        <f t="shared" si="9"/>
        <v>0</v>
      </c>
      <c r="W93" s="120">
        <f t="shared" si="9"/>
        <v>0</v>
      </c>
      <c r="X93" s="120">
        <f t="shared" si="9"/>
        <v>0</v>
      </c>
      <c r="Y93" s="120">
        <f t="shared" si="9"/>
        <v>0</v>
      </c>
      <c r="Z93" s="120">
        <f t="shared" si="9"/>
        <v>0</v>
      </c>
      <c r="AA93" s="120">
        <f t="shared" si="9"/>
        <v>0</v>
      </c>
      <c r="AB93" s="120">
        <f t="shared" si="9"/>
        <v>0</v>
      </c>
      <c r="AC93" s="120">
        <f t="shared" si="9"/>
        <v>0</v>
      </c>
      <c r="AD93" s="120">
        <f t="shared" si="9"/>
        <v>0</v>
      </c>
      <c r="AE93" s="120">
        <f t="shared" si="9"/>
        <v>0</v>
      </c>
      <c r="AF93" s="120">
        <f t="shared" si="9"/>
        <v>0</v>
      </c>
    </row>
    <row r="94" spans="1:32" x14ac:dyDescent="0.25">
      <c r="A94" s="4">
        <f t="shared" si="6"/>
        <v>0</v>
      </c>
      <c r="B94" s="4">
        <f t="shared" si="6"/>
        <v>0</v>
      </c>
      <c r="C94" s="4">
        <f t="shared" si="6"/>
        <v>0</v>
      </c>
      <c r="D94" s="4">
        <f t="shared" si="6"/>
        <v>0</v>
      </c>
      <c r="E94" s="120">
        <f t="shared" si="9"/>
        <v>0</v>
      </c>
      <c r="F94" s="120">
        <f t="shared" si="9"/>
        <v>0</v>
      </c>
      <c r="G94" s="120">
        <f t="shared" si="9"/>
        <v>0</v>
      </c>
      <c r="H94" s="120">
        <f t="shared" si="9"/>
        <v>0</v>
      </c>
      <c r="I94" s="120">
        <f t="shared" si="9"/>
        <v>0</v>
      </c>
      <c r="J94" s="120">
        <f t="shared" si="9"/>
        <v>0</v>
      </c>
      <c r="K94" s="120">
        <f t="shared" si="9"/>
        <v>0</v>
      </c>
      <c r="L94" s="120">
        <f t="shared" si="9"/>
        <v>0</v>
      </c>
      <c r="M94" s="120">
        <f t="shared" si="9"/>
        <v>0</v>
      </c>
      <c r="N94" s="120">
        <f t="shared" si="9"/>
        <v>0</v>
      </c>
      <c r="O94" s="120">
        <f t="shared" si="9"/>
        <v>0</v>
      </c>
      <c r="P94" s="120">
        <f t="shared" si="9"/>
        <v>0</v>
      </c>
      <c r="Q94" s="120">
        <f t="shared" si="9"/>
        <v>0</v>
      </c>
      <c r="R94" s="120">
        <f t="shared" si="9"/>
        <v>0</v>
      </c>
      <c r="S94" s="120">
        <f t="shared" si="9"/>
        <v>0</v>
      </c>
      <c r="T94" s="120">
        <f t="shared" si="9"/>
        <v>0</v>
      </c>
      <c r="U94" s="120">
        <f t="shared" si="9"/>
        <v>0</v>
      </c>
      <c r="V94" s="120">
        <f t="shared" si="9"/>
        <v>0</v>
      </c>
      <c r="W94" s="120">
        <f t="shared" si="9"/>
        <v>0</v>
      </c>
      <c r="X94" s="120">
        <f t="shared" si="9"/>
        <v>0</v>
      </c>
      <c r="Y94" s="120">
        <f t="shared" si="9"/>
        <v>0</v>
      </c>
      <c r="Z94" s="120">
        <f t="shared" si="9"/>
        <v>0</v>
      </c>
      <c r="AA94" s="120">
        <f t="shared" si="9"/>
        <v>0</v>
      </c>
      <c r="AB94" s="120">
        <f t="shared" si="9"/>
        <v>0</v>
      </c>
      <c r="AC94" s="120">
        <f t="shared" si="9"/>
        <v>0</v>
      </c>
      <c r="AD94" s="120">
        <f t="shared" si="9"/>
        <v>0</v>
      </c>
      <c r="AE94" s="120">
        <f t="shared" si="9"/>
        <v>0</v>
      </c>
      <c r="AF94" s="120">
        <f t="shared" si="9"/>
        <v>0</v>
      </c>
    </row>
    <row r="95" spans="1:32" x14ac:dyDescent="0.25">
      <c r="A95" s="4">
        <f t="shared" si="6"/>
        <v>0</v>
      </c>
      <c r="B95" s="4">
        <f t="shared" si="6"/>
        <v>0</v>
      </c>
      <c r="C95" s="4">
        <f t="shared" si="6"/>
        <v>0</v>
      </c>
      <c r="D95" s="4">
        <f t="shared" si="6"/>
        <v>0</v>
      </c>
      <c r="E95" s="120">
        <f t="shared" si="9"/>
        <v>0</v>
      </c>
      <c r="F95" s="120">
        <f t="shared" si="9"/>
        <v>0</v>
      </c>
      <c r="G95" s="120">
        <f t="shared" si="9"/>
        <v>0</v>
      </c>
      <c r="H95" s="120">
        <f t="shared" si="9"/>
        <v>0</v>
      </c>
      <c r="I95" s="120">
        <f t="shared" si="9"/>
        <v>0</v>
      </c>
      <c r="J95" s="120">
        <f t="shared" si="9"/>
        <v>0</v>
      </c>
      <c r="K95" s="120">
        <f t="shared" si="9"/>
        <v>0</v>
      </c>
      <c r="L95" s="120">
        <f t="shared" si="9"/>
        <v>0</v>
      </c>
      <c r="M95" s="120">
        <f t="shared" si="9"/>
        <v>0</v>
      </c>
      <c r="N95" s="120">
        <f t="shared" si="9"/>
        <v>0</v>
      </c>
      <c r="O95" s="120">
        <f t="shared" si="9"/>
        <v>0</v>
      </c>
      <c r="P95" s="120">
        <f t="shared" si="9"/>
        <v>0</v>
      </c>
      <c r="Q95" s="120">
        <f t="shared" si="9"/>
        <v>0</v>
      </c>
      <c r="R95" s="120">
        <f t="shared" si="9"/>
        <v>0</v>
      </c>
      <c r="S95" s="120">
        <f t="shared" si="9"/>
        <v>0</v>
      </c>
      <c r="T95" s="120">
        <f t="shared" si="9"/>
        <v>0</v>
      </c>
      <c r="U95" s="120">
        <f t="shared" si="9"/>
        <v>0</v>
      </c>
      <c r="V95" s="120">
        <f t="shared" si="9"/>
        <v>0</v>
      </c>
      <c r="W95" s="120">
        <f t="shared" si="9"/>
        <v>0</v>
      </c>
      <c r="X95" s="120">
        <f t="shared" si="9"/>
        <v>0</v>
      </c>
      <c r="Y95" s="120">
        <f t="shared" si="9"/>
        <v>0</v>
      </c>
      <c r="Z95" s="120">
        <f t="shared" si="9"/>
        <v>0</v>
      </c>
      <c r="AA95" s="120">
        <f t="shared" si="9"/>
        <v>0</v>
      </c>
      <c r="AB95" s="120">
        <f t="shared" si="9"/>
        <v>0</v>
      </c>
      <c r="AC95" s="120">
        <f t="shared" si="9"/>
        <v>0</v>
      </c>
      <c r="AD95" s="120">
        <f t="shared" si="9"/>
        <v>0</v>
      </c>
      <c r="AE95" s="120">
        <f t="shared" si="9"/>
        <v>0</v>
      </c>
      <c r="AF95" s="120">
        <f t="shared" si="9"/>
        <v>0</v>
      </c>
    </row>
    <row r="96" spans="1:32" x14ac:dyDescent="0.25">
      <c r="A96" s="4">
        <f t="shared" si="6"/>
        <v>0</v>
      </c>
      <c r="B96" s="4">
        <f t="shared" si="6"/>
        <v>0</v>
      </c>
      <c r="C96" s="4">
        <f t="shared" si="6"/>
        <v>0</v>
      </c>
      <c r="D96" s="4">
        <f t="shared" si="6"/>
        <v>0</v>
      </c>
      <c r="E96" s="120">
        <f t="shared" si="9"/>
        <v>0</v>
      </c>
      <c r="F96" s="120">
        <f t="shared" si="9"/>
        <v>0</v>
      </c>
      <c r="G96" s="120">
        <f t="shared" si="9"/>
        <v>0</v>
      </c>
      <c r="H96" s="120">
        <f t="shared" si="9"/>
        <v>0</v>
      </c>
      <c r="I96" s="120">
        <f t="shared" si="9"/>
        <v>0</v>
      </c>
      <c r="J96" s="120">
        <f t="shared" si="9"/>
        <v>0</v>
      </c>
      <c r="K96" s="120">
        <f t="shared" si="9"/>
        <v>0</v>
      </c>
      <c r="L96" s="120">
        <f t="shared" si="9"/>
        <v>0</v>
      </c>
      <c r="M96" s="120">
        <f t="shared" si="9"/>
        <v>0</v>
      </c>
      <c r="N96" s="120">
        <f t="shared" si="9"/>
        <v>0</v>
      </c>
      <c r="O96" s="120">
        <f t="shared" si="9"/>
        <v>0</v>
      </c>
      <c r="P96" s="120">
        <f t="shared" si="9"/>
        <v>0</v>
      </c>
      <c r="Q96" s="120">
        <f t="shared" si="9"/>
        <v>0</v>
      </c>
      <c r="R96" s="120">
        <f t="shared" si="9"/>
        <v>0</v>
      </c>
      <c r="S96" s="120">
        <f t="shared" si="9"/>
        <v>0</v>
      </c>
      <c r="T96" s="120">
        <f t="shared" si="9"/>
        <v>0</v>
      </c>
      <c r="U96" s="120">
        <f t="shared" si="9"/>
        <v>0</v>
      </c>
      <c r="V96" s="120">
        <f t="shared" si="9"/>
        <v>0</v>
      </c>
      <c r="W96" s="120">
        <f t="shared" si="9"/>
        <v>0</v>
      </c>
      <c r="X96" s="120">
        <f t="shared" si="9"/>
        <v>0</v>
      </c>
      <c r="Y96" s="120">
        <f t="shared" si="9"/>
        <v>0</v>
      </c>
      <c r="Z96" s="120">
        <f t="shared" si="9"/>
        <v>0</v>
      </c>
      <c r="AA96" s="120">
        <f t="shared" si="9"/>
        <v>0</v>
      </c>
      <c r="AB96" s="120">
        <f t="shared" si="9"/>
        <v>0</v>
      </c>
      <c r="AC96" s="120">
        <f t="shared" si="9"/>
        <v>0</v>
      </c>
      <c r="AD96" s="120">
        <f t="shared" si="9"/>
        <v>0</v>
      </c>
      <c r="AE96" s="120">
        <f t="shared" si="9"/>
        <v>0</v>
      </c>
      <c r="AF96" s="120">
        <f t="shared" si="9"/>
        <v>0</v>
      </c>
    </row>
    <row r="97" spans="1:32" x14ac:dyDescent="0.25">
      <c r="A97" s="4">
        <f t="shared" si="6"/>
        <v>0</v>
      </c>
      <c r="B97" s="4">
        <f t="shared" si="6"/>
        <v>0</v>
      </c>
      <c r="C97" s="4">
        <f t="shared" si="6"/>
        <v>0</v>
      </c>
      <c r="D97" s="4">
        <f t="shared" si="6"/>
        <v>0</v>
      </c>
      <c r="E97" s="120">
        <f t="shared" si="9"/>
        <v>0</v>
      </c>
      <c r="F97" s="120">
        <f t="shared" si="9"/>
        <v>0</v>
      </c>
      <c r="G97" s="120">
        <f t="shared" si="9"/>
        <v>0</v>
      </c>
      <c r="H97" s="120">
        <f t="shared" si="9"/>
        <v>0</v>
      </c>
      <c r="I97" s="120">
        <f t="shared" si="9"/>
        <v>0</v>
      </c>
      <c r="J97" s="120">
        <f t="shared" si="9"/>
        <v>0</v>
      </c>
      <c r="K97" s="120">
        <f t="shared" si="9"/>
        <v>0</v>
      </c>
      <c r="L97" s="120">
        <f t="shared" si="9"/>
        <v>0</v>
      </c>
      <c r="M97" s="120">
        <f t="shared" si="9"/>
        <v>0</v>
      </c>
      <c r="N97" s="120">
        <f t="shared" si="9"/>
        <v>0</v>
      </c>
      <c r="O97" s="120">
        <f t="shared" si="9"/>
        <v>0</v>
      </c>
      <c r="P97" s="120">
        <f t="shared" si="9"/>
        <v>0</v>
      </c>
      <c r="Q97" s="120">
        <f t="shared" si="9"/>
        <v>0</v>
      </c>
      <c r="R97" s="120">
        <f t="shared" si="9"/>
        <v>0</v>
      </c>
      <c r="S97" s="120">
        <f t="shared" si="9"/>
        <v>0</v>
      </c>
      <c r="T97" s="120">
        <f t="shared" si="9"/>
        <v>0</v>
      </c>
      <c r="U97" s="120">
        <f t="shared" si="9"/>
        <v>0</v>
      </c>
      <c r="V97" s="120">
        <f t="shared" si="9"/>
        <v>0</v>
      </c>
      <c r="W97" s="120">
        <f t="shared" si="9"/>
        <v>0</v>
      </c>
      <c r="X97" s="120">
        <f t="shared" si="9"/>
        <v>0</v>
      </c>
      <c r="Y97" s="120">
        <f t="shared" si="9"/>
        <v>0</v>
      </c>
      <c r="Z97" s="120">
        <f t="shared" si="9"/>
        <v>0</v>
      </c>
      <c r="AA97" s="120">
        <f t="shared" si="9"/>
        <v>0</v>
      </c>
      <c r="AB97" s="120">
        <f t="shared" si="9"/>
        <v>0</v>
      </c>
      <c r="AC97" s="120">
        <f t="shared" si="9"/>
        <v>0</v>
      </c>
      <c r="AD97" s="120">
        <f t="shared" si="9"/>
        <v>0</v>
      </c>
      <c r="AE97" s="120">
        <f t="shared" si="9"/>
        <v>0</v>
      </c>
      <c r="AF97" s="120">
        <f t="shared" si="9"/>
        <v>0</v>
      </c>
    </row>
    <row r="98" spans="1:32" x14ac:dyDescent="0.25">
      <c r="A98" s="4">
        <f t="shared" ref="A98:D111" si="10">A26</f>
        <v>0</v>
      </c>
      <c r="B98" s="4">
        <f t="shared" si="10"/>
        <v>0</v>
      </c>
      <c r="C98" s="4">
        <f t="shared" si="10"/>
        <v>0</v>
      </c>
      <c r="D98" s="4">
        <f t="shared" si="10"/>
        <v>0</v>
      </c>
      <c r="E98" s="120">
        <f t="shared" si="9"/>
        <v>0</v>
      </c>
      <c r="F98" s="120">
        <f t="shared" si="9"/>
        <v>0</v>
      </c>
      <c r="G98" s="120">
        <f t="shared" si="9"/>
        <v>0</v>
      </c>
      <c r="H98" s="120">
        <f t="shared" si="9"/>
        <v>0</v>
      </c>
      <c r="I98" s="120">
        <f t="shared" si="9"/>
        <v>0</v>
      </c>
      <c r="J98" s="120">
        <f t="shared" si="9"/>
        <v>0</v>
      </c>
      <c r="K98" s="120">
        <f t="shared" si="9"/>
        <v>0</v>
      </c>
      <c r="L98" s="120">
        <f t="shared" si="9"/>
        <v>0</v>
      </c>
      <c r="M98" s="120">
        <f t="shared" si="9"/>
        <v>0</v>
      </c>
      <c r="N98" s="120">
        <f t="shared" si="9"/>
        <v>0</v>
      </c>
      <c r="O98" s="120">
        <f t="shared" si="9"/>
        <v>0</v>
      </c>
      <c r="P98" s="120">
        <f t="shared" si="9"/>
        <v>0</v>
      </c>
      <c r="Q98" s="120">
        <f t="shared" si="9"/>
        <v>0</v>
      </c>
      <c r="R98" s="120">
        <f t="shared" si="9"/>
        <v>0</v>
      </c>
      <c r="S98" s="120">
        <f t="shared" si="9"/>
        <v>0</v>
      </c>
      <c r="T98" s="120">
        <f t="shared" si="9"/>
        <v>0</v>
      </c>
      <c r="U98" s="120">
        <f t="shared" si="9"/>
        <v>0</v>
      </c>
      <c r="V98" s="120">
        <f t="shared" si="9"/>
        <v>0</v>
      </c>
      <c r="W98" s="120">
        <f t="shared" si="9"/>
        <v>0</v>
      </c>
      <c r="X98" s="120">
        <f t="shared" si="9"/>
        <v>0</v>
      </c>
      <c r="Y98" s="120">
        <f t="shared" si="9"/>
        <v>0</v>
      </c>
      <c r="Z98" s="120">
        <f t="shared" si="9"/>
        <v>0</v>
      </c>
      <c r="AA98" s="120">
        <f t="shared" si="9"/>
        <v>0</v>
      </c>
      <c r="AB98" s="120">
        <f t="shared" si="9"/>
        <v>0</v>
      </c>
      <c r="AC98" s="120">
        <f t="shared" si="9"/>
        <v>0</v>
      </c>
      <c r="AD98" s="120">
        <f t="shared" si="9"/>
        <v>0</v>
      </c>
      <c r="AE98" s="120">
        <f t="shared" si="9"/>
        <v>0</v>
      </c>
      <c r="AF98" s="120">
        <f t="shared" si="9"/>
        <v>0</v>
      </c>
    </row>
    <row r="99" spans="1:32" x14ac:dyDescent="0.25">
      <c r="A99" s="4">
        <f t="shared" si="10"/>
        <v>0</v>
      </c>
      <c r="B99" s="4">
        <f t="shared" si="10"/>
        <v>0</v>
      </c>
      <c r="C99" s="4">
        <f t="shared" si="10"/>
        <v>0</v>
      </c>
      <c r="D99" s="4">
        <f t="shared" si="10"/>
        <v>0</v>
      </c>
      <c r="E99" s="120">
        <f t="shared" si="9"/>
        <v>0</v>
      </c>
      <c r="F99" s="120">
        <f t="shared" si="9"/>
        <v>0</v>
      </c>
      <c r="G99" s="120">
        <f t="shared" si="9"/>
        <v>0</v>
      </c>
      <c r="H99" s="120">
        <f t="shared" si="9"/>
        <v>0</v>
      </c>
      <c r="I99" s="120">
        <f t="shared" si="9"/>
        <v>0</v>
      </c>
      <c r="J99" s="120">
        <f t="shared" si="9"/>
        <v>0</v>
      </c>
      <c r="K99" s="120">
        <f t="shared" si="9"/>
        <v>0</v>
      </c>
      <c r="L99" s="120">
        <f t="shared" si="9"/>
        <v>0</v>
      </c>
      <c r="M99" s="120">
        <f t="shared" si="9"/>
        <v>0</v>
      </c>
      <c r="N99" s="120">
        <f t="shared" si="9"/>
        <v>0</v>
      </c>
      <c r="O99" s="120">
        <f t="shared" si="9"/>
        <v>0</v>
      </c>
      <c r="P99" s="120">
        <f t="shared" si="9"/>
        <v>0</v>
      </c>
      <c r="Q99" s="120">
        <f t="shared" si="9"/>
        <v>0</v>
      </c>
      <c r="R99" s="120">
        <f t="shared" si="9"/>
        <v>0</v>
      </c>
      <c r="S99" s="120">
        <f t="shared" si="9"/>
        <v>0</v>
      </c>
      <c r="T99" s="120">
        <f t="shared" si="9"/>
        <v>0</v>
      </c>
      <c r="U99" s="120">
        <f t="shared" si="9"/>
        <v>0</v>
      </c>
      <c r="V99" s="120">
        <f t="shared" si="9"/>
        <v>0</v>
      </c>
      <c r="W99" s="120">
        <f t="shared" si="9"/>
        <v>0</v>
      </c>
      <c r="X99" s="120">
        <f t="shared" si="9"/>
        <v>0</v>
      </c>
      <c r="Y99" s="120">
        <f t="shared" si="9"/>
        <v>0</v>
      </c>
      <c r="Z99" s="120">
        <f t="shared" si="9"/>
        <v>0</v>
      </c>
      <c r="AA99" s="120">
        <f t="shared" si="9"/>
        <v>0</v>
      </c>
      <c r="AB99" s="120">
        <f t="shared" si="9"/>
        <v>0</v>
      </c>
      <c r="AC99" s="120">
        <f t="shared" si="9"/>
        <v>0</v>
      </c>
      <c r="AD99" s="120">
        <f t="shared" si="9"/>
        <v>0</v>
      </c>
      <c r="AE99" s="120">
        <f t="shared" si="9"/>
        <v>0</v>
      </c>
      <c r="AF99" s="120">
        <f t="shared" si="9"/>
        <v>0</v>
      </c>
    </row>
    <row r="100" spans="1:32" x14ac:dyDescent="0.25">
      <c r="A100" s="4">
        <f t="shared" si="10"/>
        <v>0</v>
      </c>
      <c r="B100" s="4">
        <f t="shared" si="10"/>
        <v>0</v>
      </c>
      <c r="C100" s="4">
        <f t="shared" si="10"/>
        <v>0</v>
      </c>
      <c r="D100" s="4">
        <f t="shared" si="10"/>
        <v>0</v>
      </c>
      <c r="E100" s="120">
        <f t="shared" si="9"/>
        <v>0</v>
      </c>
      <c r="F100" s="120">
        <f t="shared" si="9"/>
        <v>0</v>
      </c>
      <c r="G100" s="120">
        <f t="shared" si="9"/>
        <v>0</v>
      </c>
      <c r="H100" s="120">
        <f t="shared" si="9"/>
        <v>0</v>
      </c>
      <c r="I100" s="120">
        <f t="shared" si="9"/>
        <v>0</v>
      </c>
      <c r="J100" s="120">
        <f t="shared" si="9"/>
        <v>0</v>
      </c>
      <c r="K100" s="120">
        <f t="shared" si="9"/>
        <v>0</v>
      </c>
      <c r="L100" s="120">
        <f t="shared" si="9"/>
        <v>0</v>
      </c>
      <c r="M100" s="120">
        <f t="shared" si="9"/>
        <v>0</v>
      </c>
      <c r="N100" s="120">
        <f t="shared" si="9"/>
        <v>0</v>
      </c>
      <c r="O100" s="120">
        <f t="shared" si="9"/>
        <v>0</v>
      </c>
      <c r="P100" s="120">
        <f t="shared" si="9"/>
        <v>0</v>
      </c>
      <c r="Q100" s="120">
        <f t="shared" ref="E100:AF109" si="11">Q28*$D28</f>
        <v>0</v>
      </c>
      <c r="R100" s="120">
        <f t="shared" si="11"/>
        <v>0</v>
      </c>
      <c r="S100" s="120">
        <f t="shared" si="11"/>
        <v>0</v>
      </c>
      <c r="T100" s="120">
        <f t="shared" si="11"/>
        <v>0</v>
      </c>
      <c r="U100" s="120">
        <f t="shared" si="11"/>
        <v>0</v>
      </c>
      <c r="V100" s="120">
        <f t="shared" si="11"/>
        <v>0</v>
      </c>
      <c r="W100" s="120">
        <f t="shared" si="11"/>
        <v>0</v>
      </c>
      <c r="X100" s="120">
        <f t="shared" si="11"/>
        <v>0</v>
      </c>
      <c r="Y100" s="120">
        <f t="shared" si="11"/>
        <v>0</v>
      </c>
      <c r="Z100" s="120">
        <f t="shared" si="11"/>
        <v>0</v>
      </c>
      <c r="AA100" s="120">
        <f t="shared" si="11"/>
        <v>0</v>
      </c>
      <c r="AB100" s="120">
        <f t="shared" si="11"/>
        <v>0</v>
      </c>
      <c r="AC100" s="120">
        <f t="shared" si="11"/>
        <v>0</v>
      </c>
      <c r="AD100" s="120">
        <f t="shared" si="11"/>
        <v>0</v>
      </c>
      <c r="AE100" s="120">
        <f t="shared" si="11"/>
        <v>0</v>
      </c>
      <c r="AF100" s="120">
        <f t="shared" si="11"/>
        <v>0</v>
      </c>
    </row>
    <row r="101" spans="1:32" x14ac:dyDescent="0.25">
      <c r="A101" s="4">
        <f t="shared" si="10"/>
        <v>0</v>
      </c>
      <c r="B101" s="4">
        <f t="shared" si="10"/>
        <v>0</v>
      </c>
      <c r="C101" s="4">
        <f t="shared" si="10"/>
        <v>0</v>
      </c>
      <c r="D101" s="4">
        <f t="shared" si="10"/>
        <v>0</v>
      </c>
      <c r="E101" s="120">
        <f t="shared" si="11"/>
        <v>0</v>
      </c>
      <c r="F101" s="120">
        <f t="shared" si="11"/>
        <v>0</v>
      </c>
      <c r="G101" s="120">
        <f t="shared" si="11"/>
        <v>0</v>
      </c>
      <c r="H101" s="120">
        <f t="shared" si="11"/>
        <v>0</v>
      </c>
      <c r="I101" s="120">
        <f t="shared" si="11"/>
        <v>0</v>
      </c>
      <c r="J101" s="120">
        <f t="shared" si="11"/>
        <v>0</v>
      </c>
      <c r="K101" s="120">
        <f t="shared" si="11"/>
        <v>0</v>
      </c>
      <c r="L101" s="120">
        <f t="shared" si="11"/>
        <v>0</v>
      </c>
      <c r="M101" s="120">
        <f t="shared" si="11"/>
        <v>0</v>
      </c>
      <c r="N101" s="120">
        <f t="shared" si="11"/>
        <v>0</v>
      </c>
      <c r="O101" s="120">
        <f t="shared" si="11"/>
        <v>0</v>
      </c>
      <c r="P101" s="120">
        <f t="shared" si="11"/>
        <v>0</v>
      </c>
      <c r="Q101" s="120">
        <f t="shared" si="11"/>
        <v>0</v>
      </c>
      <c r="R101" s="120">
        <f t="shared" si="11"/>
        <v>0</v>
      </c>
      <c r="S101" s="120">
        <f t="shared" si="11"/>
        <v>0</v>
      </c>
      <c r="T101" s="120">
        <f t="shared" si="11"/>
        <v>0</v>
      </c>
      <c r="U101" s="120">
        <f t="shared" si="11"/>
        <v>0</v>
      </c>
      <c r="V101" s="120">
        <f t="shared" si="11"/>
        <v>0</v>
      </c>
      <c r="W101" s="120">
        <f t="shared" si="11"/>
        <v>0</v>
      </c>
      <c r="X101" s="120">
        <f t="shared" si="11"/>
        <v>0</v>
      </c>
      <c r="Y101" s="120">
        <f t="shared" si="11"/>
        <v>0</v>
      </c>
      <c r="Z101" s="120">
        <f t="shared" si="11"/>
        <v>0</v>
      </c>
      <c r="AA101" s="120">
        <f t="shared" si="11"/>
        <v>0</v>
      </c>
      <c r="AB101" s="120">
        <f t="shared" si="11"/>
        <v>0</v>
      </c>
      <c r="AC101" s="120">
        <f t="shared" si="11"/>
        <v>0</v>
      </c>
      <c r="AD101" s="120">
        <f t="shared" si="11"/>
        <v>0</v>
      </c>
      <c r="AE101" s="120">
        <f t="shared" si="11"/>
        <v>0</v>
      </c>
      <c r="AF101" s="120">
        <f t="shared" si="11"/>
        <v>0</v>
      </c>
    </row>
    <row r="102" spans="1:32" x14ac:dyDescent="0.25">
      <c r="A102" s="4">
        <f t="shared" si="10"/>
        <v>0</v>
      </c>
      <c r="B102" s="4">
        <f t="shared" si="10"/>
        <v>0</v>
      </c>
      <c r="C102" s="4">
        <f t="shared" si="10"/>
        <v>0</v>
      </c>
      <c r="D102" s="4">
        <f t="shared" si="10"/>
        <v>0</v>
      </c>
      <c r="E102" s="120">
        <f t="shared" si="11"/>
        <v>0</v>
      </c>
      <c r="F102" s="120">
        <f t="shared" si="11"/>
        <v>0</v>
      </c>
      <c r="G102" s="120">
        <f t="shared" si="11"/>
        <v>0</v>
      </c>
      <c r="H102" s="120">
        <f t="shared" si="11"/>
        <v>0</v>
      </c>
      <c r="I102" s="120">
        <f t="shared" si="11"/>
        <v>0</v>
      </c>
      <c r="J102" s="120">
        <f t="shared" si="11"/>
        <v>0</v>
      </c>
      <c r="K102" s="120">
        <f t="shared" si="11"/>
        <v>0</v>
      </c>
      <c r="L102" s="120">
        <f t="shared" si="11"/>
        <v>0</v>
      </c>
      <c r="M102" s="120">
        <f t="shared" si="11"/>
        <v>0</v>
      </c>
      <c r="N102" s="120">
        <f t="shared" si="11"/>
        <v>0</v>
      </c>
      <c r="O102" s="120">
        <f t="shared" si="11"/>
        <v>0</v>
      </c>
      <c r="P102" s="120">
        <f t="shared" si="11"/>
        <v>0</v>
      </c>
      <c r="Q102" s="120">
        <f t="shared" si="11"/>
        <v>0</v>
      </c>
      <c r="R102" s="120">
        <f t="shared" si="11"/>
        <v>0</v>
      </c>
      <c r="S102" s="120">
        <f t="shared" si="11"/>
        <v>0</v>
      </c>
      <c r="T102" s="120">
        <f t="shared" si="11"/>
        <v>0</v>
      </c>
      <c r="U102" s="120">
        <f t="shared" si="11"/>
        <v>0</v>
      </c>
      <c r="V102" s="120">
        <f t="shared" si="11"/>
        <v>0</v>
      </c>
      <c r="W102" s="120">
        <f t="shared" si="11"/>
        <v>0</v>
      </c>
      <c r="X102" s="120">
        <f t="shared" si="11"/>
        <v>0</v>
      </c>
      <c r="Y102" s="120">
        <f t="shared" si="11"/>
        <v>0</v>
      </c>
      <c r="Z102" s="120">
        <f t="shared" si="11"/>
        <v>0</v>
      </c>
      <c r="AA102" s="120">
        <f t="shared" si="11"/>
        <v>0</v>
      </c>
      <c r="AB102" s="120">
        <f t="shared" si="11"/>
        <v>0</v>
      </c>
      <c r="AC102" s="120">
        <f t="shared" si="11"/>
        <v>0</v>
      </c>
      <c r="AD102" s="120">
        <f t="shared" si="11"/>
        <v>0</v>
      </c>
      <c r="AE102" s="120">
        <f t="shared" si="11"/>
        <v>0</v>
      </c>
      <c r="AF102" s="120">
        <f t="shared" si="11"/>
        <v>0</v>
      </c>
    </row>
    <row r="103" spans="1:32" x14ac:dyDescent="0.25">
      <c r="A103" s="4">
        <f t="shared" si="10"/>
        <v>0</v>
      </c>
      <c r="B103" s="4">
        <f t="shared" si="10"/>
        <v>0</v>
      </c>
      <c r="C103" s="4">
        <f t="shared" si="10"/>
        <v>0</v>
      </c>
      <c r="D103" s="4">
        <f t="shared" si="10"/>
        <v>0</v>
      </c>
      <c r="E103" s="120">
        <f t="shared" si="11"/>
        <v>0</v>
      </c>
      <c r="F103" s="120">
        <f t="shared" si="11"/>
        <v>0</v>
      </c>
      <c r="G103" s="120">
        <f t="shared" si="11"/>
        <v>0</v>
      </c>
      <c r="H103" s="120">
        <f t="shared" si="11"/>
        <v>0</v>
      </c>
      <c r="I103" s="120">
        <f t="shared" si="11"/>
        <v>0</v>
      </c>
      <c r="J103" s="120">
        <f t="shared" si="11"/>
        <v>0</v>
      </c>
      <c r="K103" s="120">
        <f t="shared" si="11"/>
        <v>0</v>
      </c>
      <c r="L103" s="120">
        <f t="shared" si="11"/>
        <v>0</v>
      </c>
      <c r="M103" s="120">
        <f t="shared" si="11"/>
        <v>0</v>
      </c>
      <c r="N103" s="120">
        <f t="shared" si="11"/>
        <v>0</v>
      </c>
      <c r="O103" s="120">
        <f t="shared" si="11"/>
        <v>0</v>
      </c>
      <c r="P103" s="120">
        <f t="shared" si="11"/>
        <v>0</v>
      </c>
      <c r="Q103" s="120">
        <f t="shared" si="11"/>
        <v>0</v>
      </c>
      <c r="R103" s="120">
        <f t="shared" si="11"/>
        <v>0</v>
      </c>
      <c r="S103" s="120">
        <f t="shared" si="11"/>
        <v>0</v>
      </c>
      <c r="T103" s="120">
        <f t="shared" si="11"/>
        <v>0</v>
      </c>
      <c r="U103" s="120">
        <f t="shared" si="11"/>
        <v>0</v>
      </c>
      <c r="V103" s="120">
        <f t="shared" si="11"/>
        <v>0</v>
      </c>
      <c r="W103" s="120">
        <f t="shared" si="11"/>
        <v>0</v>
      </c>
      <c r="X103" s="120">
        <f t="shared" si="11"/>
        <v>0</v>
      </c>
      <c r="Y103" s="120">
        <f t="shared" si="11"/>
        <v>0</v>
      </c>
      <c r="Z103" s="120">
        <f t="shared" si="11"/>
        <v>0</v>
      </c>
      <c r="AA103" s="120">
        <f t="shared" si="11"/>
        <v>0</v>
      </c>
      <c r="AB103" s="120">
        <f t="shared" si="11"/>
        <v>0</v>
      </c>
      <c r="AC103" s="120">
        <f t="shared" si="11"/>
        <v>0</v>
      </c>
      <c r="AD103" s="120">
        <f t="shared" si="11"/>
        <v>0</v>
      </c>
      <c r="AE103" s="120">
        <f t="shared" si="11"/>
        <v>0</v>
      </c>
      <c r="AF103" s="120">
        <f t="shared" si="11"/>
        <v>0</v>
      </c>
    </row>
    <row r="104" spans="1:32" x14ac:dyDescent="0.25">
      <c r="A104" s="4">
        <f t="shared" si="10"/>
        <v>0</v>
      </c>
      <c r="B104" s="4">
        <f t="shared" si="10"/>
        <v>0</v>
      </c>
      <c r="C104" s="4">
        <f t="shared" si="10"/>
        <v>0</v>
      </c>
      <c r="D104" s="4">
        <f t="shared" si="10"/>
        <v>0</v>
      </c>
      <c r="E104" s="120">
        <f t="shared" si="11"/>
        <v>0</v>
      </c>
      <c r="F104" s="120">
        <f t="shared" si="11"/>
        <v>0</v>
      </c>
      <c r="G104" s="120">
        <f t="shared" si="11"/>
        <v>0</v>
      </c>
      <c r="H104" s="120">
        <f t="shared" si="11"/>
        <v>0</v>
      </c>
      <c r="I104" s="120">
        <f t="shared" si="11"/>
        <v>0</v>
      </c>
      <c r="J104" s="120">
        <f t="shared" si="11"/>
        <v>0</v>
      </c>
      <c r="K104" s="120">
        <f t="shared" si="11"/>
        <v>0</v>
      </c>
      <c r="L104" s="120">
        <f t="shared" si="11"/>
        <v>0</v>
      </c>
      <c r="M104" s="120">
        <f t="shared" si="11"/>
        <v>0</v>
      </c>
      <c r="N104" s="120">
        <f t="shared" si="11"/>
        <v>0</v>
      </c>
      <c r="O104" s="120">
        <f t="shared" si="11"/>
        <v>0</v>
      </c>
      <c r="P104" s="120">
        <f t="shared" si="11"/>
        <v>0</v>
      </c>
      <c r="Q104" s="120">
        <f t="shared" si="11"/>
        <v>0</v>
      </c>
      <c r="R104" s="120">
        <f t="shared" si="11"/>
        <v>0</v>
      </c>
      <c r="S104" s="120">
        <f t="shared" si="11"/>
        <v>0</v>
      </c>
      <c r="T104" s="120">
        <f t="shared" si="11"/>
        <v>0</v>
      </c>
      <c r="U104" s="120">
        <f t="shared" si="11"/>
        <v>0</v>
      </c>
      <c r="V104" s="120">
        <f t="shared" si="11"/>
        <v>0</v>
      </c>
      <c r="W104" s="120">
        <f t="shared" si="11"/>
        <v>0</v>
      </c>
      <c r="X104" s="120">
        <f t="shared" si="11"/>
        <v>0</v>
      </c>
      <c r="Y104" s="120">
        <f t="shared" si="11"/>
        <v>0</v>
      </c>
      <c r="Z104" s="120">
        <f t="shared" si="11"/>
        <v>0</v>
      </c>
      <c r="AA104" s="120">
        <f t="shared" si="11"/>
        <v>0</v>
      </c>
      <c r="AB104" s="120">
        <f t="shared" si="11"/>
        <v>0</v>
      </c>
      <c r="AC104" s="120">
        <f t="shared" si="11"/>
        <v>0</v>
      </c>
      <c r="AD104" s="120">
        <f t="shared" si="11"/>
        <v>0</v>
      </c>
      <c r="AE104" s="120">
        <f t="shared" si="11"/>
        <v>0</v>
      </c>
      <c r="AF104" s="120">
        <f t="shared" si="11"/>
        <v>0</v>
      </c>
    </row>
    <row r="105" spans="1:32" x14ac:dyDescent="0.25">
      <c r="A105" s="4">
        <f t="shared" si="10"/>
        <v>0</v>
      </c>
      <c r="B105" s="4">
        <f t="shared" si="10"/>
        <v>0</v>
      </c>
      <c r="C105" s="4">
        <f t="shared" si="10"/>
        <v>0</v>
      </c>
      <c r="D105" s="4">
        <f t="shared" si="10"/>
        <v>0</v>
      </c>
      <c r="E105" s="120">
        <f t="shared" si="11"/>
        <v>0</v>
      </c>
      <c r="F105" s="120">
        <f t="shared" si="11"/>
        <v>0</v>
      </c>
      <c r="G105" s="120">
        <f t="shared" si="11"/>
        <v>0</v>
      </c>
      <c r="H105" s="120">
        <f t="shared" si="11"/>
        <v>0</v>
      </c>
      <c r="I105" s="120">
        <f t="shared" si="11"/>
        <v>0</v>
      </c>
      <c r="J105" s="120">
        <f t="shared" si="11"/>
        <v>0</v>
      </c>
      <c r="K105" s="120">
        <f t="shared" si="11"/>
        <v>0</v>
      </c>
      <c r="L105" s="120">
        <f t="shared" si="11"/>
        <v>0</v>
      </c>
      <c r="M105" s="120">
        <f t="shared" si="11"/>
        <v>0</v>
      </c>
      <c r="N105" s="120">
        <f t="shared" si="11"/>
        <v>0</v>
      </c>
      <c r="O105" s="120">
        <f t="shared" si="11"/>
        <v>0</v>
      </c>
      <c r="P105" s="120">
        <f t="shared" si="11"/>
        <v>0</v>
      </c>
      <c r="Q105" s="120">
        <f t="shared" si="11"/>
        <v>0</v>
      </c>
      <c r="R105" s="120">
        <f t="shared" si="11"/>
        <v>0</v>
      </c>
      <c r="S105" s="120">
        <f t="shared" si="11"/>
        <v>0</v>
      </c>
      <c r="T105" s="120">
        <f t="shared" si="11"/>
        <v>0</v>
      </c>
      <c r="U105" s="120">
        <f t="shared" si="11"/>
        <v>0</v>
      </c>
      <c r="V105" s="120">
        <f t="shared" si="11"/>
        <v>0</v>
      </c>
      <c r="W105" s="120">
        <f t="shared" si="11"/>
        <v>0</v>
      </c>
      <c r="X105" s="120">
        <f t="shared" si="11"/>
        <v>0</v>
      </c>
      <c r="Y105" s="120">
        <f t="shared" si="11"/>
        <v>0</v>
      </c>
      <c r="Z105" s="120">
        <f t="shared" si="11"/>
        <v>0</v>
      </c>
      <c r="AA105" s="120">
        <f t="shared" si="11"/>
        <v>0</v>
      </c>
      <c r="AB105" s="120">
        <f t="shared" si="11"/>
        <v>0</v>
      </c>
      <c r="AC105" s="120">
        <f t="shared" si="11"/>
        <v>0</v>
      </c>
      <c r="AD105" s="120">
        <f t="shared" si="11"/>
        <v>0</v>
      </c>
      <c r="AE105" s="120">
        <f t="shared" si="11"/>
        <v>0</v>
      </c>
      <c r="AF105" s="120">
        <f t="shared" si="11"/>
        <v>0</v>
      </c>
    </row>
    <row r="106" spans="1:32" x14ac:dyDescent="0.25">
      <c r="A106" s="4">
        <f t="shared" si="10"/>
        <v>0</v>
      </c>
      <c r="B106" s="4">
        <f t="shared" si="10"/>
        <v>0</v>
      </c>
      <c r="C106" s="4">
        <f t="shared" si="10"/>
        <v>0</v>
      </c>
      <c r="D106" s="4">
        <f>D70</f>
        <v>0</v>
      </c>
      <c r="E106" s="120">
        <f t="shared" si="11"/>
        <v>0</v>
      </c>
      <c r="F106" s="120">
        <f t="shared" si="11"/>
        <v>0</v>
      </c>
      <c r="G106" s="120">
        <f t="shared" si="11"/>
        <v>0</v>
      </c>
      <c r="H106" s="120">
        <f t="shared" si="11"/>
        <v>0</v>
      </c>
      <c r="I106" s="120">
        <f t="shared" si="11"/>
        <v>0</v>
      </c>
      <c r="J106" s="120">
        <f t="shared" si="11"/>
        <v>0</v>
      </c>
      <c r="K106" s="120">
        <f t="shared" si="11"/>
        <v>0</v>
      </c>
      <c r="L106" s="120">
        <f t="shared" si="11"/>
        <v>0</v>
      </c>
      <c r="M106" s="120">
        <f t="shared" si="11"/>
        <v>0</v>
      </c>
      <c r="N106" s="120">
        <f t="shared" si="11"/>
        <v>0</v>
      </c>
      <c r="O106" s="120">
        <f t="shared" si="11"/>
        <v>0</v>
      </c>
      <c r="P106" s="120">
        <f t="shared" si="11"/>
        <v>0</v>
      </c>
      <c r="Q106" s="120">
        <f t="shared" si="11"/>
        <v>0</v>
      </c>
      <c r="R106" s="120">
        <f t="shared" si="11"/>
        <v>0</v>
      </c>
      <c r="S106" s="120">
        <f t="shared" si="11"/>
        <v>0</v>
      </c>
      <c r="T106" s="120">
        <f t="shared" si="11"/>
        <v>0</v>
      </c>
      <c r="U106" s="120">
        <f t="shared" si="11"/>
        <v>0</v>
      </c>
      <c r="V106" s="120">
        <f t="shared" si="11"/>
        <v>0</v>
      </c>
      <c r="W106" s="120">
        <f t="shared" si="11"/>
        <v>0</v>
      </c>
      <c r="X106" s="120">
        <f t="shared" si="11"/>
        <v>0</v>
      </c>
      <c r="Y106" s="120">
        <f t="shared" si="11"/>
        <v>0</v>
      </c>
      <c r="Z106" s="120">
        <f t="shared" si="11"/>
        <v>0</v>
      </c>
      <c r="AA106" s="120">
        <f t="shared" si="11"/>
        <v>0</v>
      </c>
      <c r="AB106" s="120">
        <f t="shared" si="11"/>
        <v>0</v>
      </c>
      <c r="AC106" s="120">
        <f t="shared" si="11"/>
        <v>0</v>
      </c>
      <c r="AD106" s="120">
        <f t="shared" si="11"/>
        <v>0</v>
      </c>
      <c r="AE106" s="120">
        <f t="shared" si="11"/>
        <v>0</v>
      </c>
      <c r="AF106" s="120">
        <f t="shared" si="11"/>
        <v>0</v>
      </c>
    </row>
    <row r="107" spans="1:32" x14ac:dyDescent="0.25">
      <c r="A107" s="4">
        <f t="shared" si="10"/>
        <v>0</v>
      </c>
      <c r="B107" s="4">
        <f t="shared" si="10"/>
        <v>0</v>
      </c>
      <c r="C107" s="4">
        <f t="shared" si="10"/>
        <v>0</v>
      </c>
      <c r="D107" s="4">
        <f t="shared" si="10"/>
        <v>0</v>
      </c>
      <c r="E107" s="120">
        <f t="shared" si="11"/>
        <v>0</v>
      </c>
      <c r="F107" s="120">
        <f t="shared" si="11"/>
        <v>0</v>
      </c>
      <c r="G107" s="120">
        <f t="shared" si="11"/>
        <v>0</v>
      </c>
      <c r="H107" s="120">
        <f t="shared" si="11"/>
        <v>0</v>
      </c>
      <c r="I107" s="120">
        <f t="shared" si="11"/>
        <v>0</v>
      </c>
      <c r="J107" s="120">
        <f t="shared" si="11"/>
        <v>0</v>
      </c>
      <c r="K107" s="120">
        <f t="shared" si="11"/>
        <v>0</v>
      </c>
      <c r="L107" s="120">
        <f t="shared" si="11"/>
        <v>0</v>
      </c>
      <c r="M107" s="120">
        <f t="shared" si="11"/>
        <v>0</v>
      </c>
      <c r="N107" s="120">
        <f t="shared" si="11"/>
        <v>0</v>
      </c>
      <c r="O107" s="120">
        <f t="shared" si="11"/>
        <v>0</v>
      </c>
      <c r="P107" s="120">
        <f t="shared" si="11"/>
        <v>0</v>
      </c>
      <c r="Q107" s="120">
        <f t="shared" si="11"/>
        <v>0</v>
      </c>
      <c r="R107" s="120">
        <f t="shared" si="11"/>
        <v>0</v>
      </c>
      <c r="S107" s="120">
        <f t="shared" si="11"/>
        <v>0</v>
      </c>
      <c r="T107" s="120">
        <f t="shared" si="11"/>
        <v>0</v>
      </c>
      <c r="U107" s="120">
        <f t="shared" si="11"/>
        <v>0</v>
      </c>
      <c r="V107" s="120">
        <f t="shared" si="11"/>
        <v>0</v>
      </c>
      <c r="W107" s="120">
        <f t="shared" si="11"/>
        <v>0</v>
      </c>
      <c r="X107" s="120">
        <f t="shared" si="11"/>
        <v>0</v>
      </c>
      <c r="Y107" s="120">
        <f t="shared" si="11"/>
        <v>0</v>
      </c>
      <c r="Z107" s="120">
        <f t="shared" si="11"/>
        <v>0</v>
      </c>
      <c r="AA107" s="120">
        <f t="shared" si="11"/>
        <v>0</v>
      </c>
      <c r="AB107" s="120">
        <f t="shared" si="11"/>
        <v>0</v>
      </c>
      <c r="AC107" s="120">
        <f t="shared" si="11"/>
        <v>0</v>
      </c>
      <c r="AD107" s="120">
        <f t="shared" si="11"/>
        <v>0</v>
      </c>
      <c r="AE107" s="120">
        <f t="shared" si="11"/>
        <v>0</v>
      </c>
      <c r="AF107" s="120">
        <f t="shared" si="11"/>
        <v>0</v>
      </c>
    </row>
    <row r="108" spans="1:32" x14ac:dyDescent="0.25">
      <c r="A108" s="4">
        <f t="shared" si="10"/>
        <v>0</v>
      </c>
      <c r="B108" s="4">
        <f t="shared" si="10"/>
        <v>0</v>
      </c>
      <c r="C108" s="4">
        <f t="shared" si="10"/>
        <v>0</v>
      </c>
      <c r="D108" s="4">
        <f t="shared" si="10"/>
        <v>0</v>
      </c>
      <c r="E108" s="120">
        <f t="shared" si="11"/>
        <v>0</v>
      </c>
      <c r="F108" s="120">
        <f t="shared" si="11"/>
        <v>0</v>
      </c>
      <c r="G108" s="120">
        <f t="shared" si="11"/>
        <v>0</v>
      </c>
      <c r="H108" s="120">
        <f t="shared" si="11"/>
        <v>0</v>
      </c>
      <c r="I108" s="120">
        <f t="shared" si="11"/>
        <v>0</v>
      </c>
      <c r="J108" s="120">
        <f t="shared" si="11"/>
        <v>0</v>
      </c>
      <c r="K108" s="120">
        <f t="shared" si="11"/>
        <v>0</v>
      </c>
      <c r="L108" s="120">
        <f t="shared" si="11"/>
        <v>0</v>
      </c>
      <c r="M108" s="120">
        <f t="shared" si="11"/>
        <v>0</v>
      </c>
      <c r="N108" s="120">
        <f t="shared" si="11"/>
        <v>0</v>
      </c>
      <c r="O108" s="120">
        <f t="shared" si="11"/>
        <v>0</v>
      </c>
      <c r="P108" s="120">
        <f t="shared" si="11"/>
        <v>0</v>
      </c>
      <c r="Q108" s="120">
        <f t="shared" si="11"/>
        <v>0</v>
      </c>
      <c r="R108" s="120">
        <f t="shared" si="11"/>
        <v>0</v>
      </c>
      <c r="S108" s="120">
        <f t="shared" si="11"/>
        <v>0</v>
      </c>
      <c r="T108" s="120">
        <f t="shared" si="11"/>
        <v>0</v>
      </c>
      <c r="U108" s="120">
        <f t="shared" si="11"/>
        <v>0</v>
      </c>
      <c r="V108" s="120">
        <f t="shared" si="11"/>
        <v>0</v>
      </c>
      <c r="W108" s="120">
        <f t="shared" si="11"/>
        <v>0</v>
      </c>
      <c r="X108" s="120">
        <f t="shared" si="11"/>
        <v>0</v>
      </c>
      <c r="Y108" s="120">
        <f t="shared" si="11"/>
        <v>0</v>
      </c>
      <c r="Z108" s="120">
        <f t="shared" si="11"/>
        <v>0</v>
      </c>
      <c r="AA108" s="120">
        <f t="shared" si="11"/>
        <v>0</v>
      </c>
      <c r="AB108" s="120">
        <f t="shared" si="11"/>
        <v>0</v>
      </c>
      <c r="AC108" s="120">
        <f t="shared" si="11"/>
        <v>0</v>
      </c>
      <c r="AD108" s="120">
        <f t="shared" si="11"/>
        <v>0</v>
      </c>
      <c r="AE108" s="120">
        <f t="shared" si="11"/>
        <v>0</v>
      </c>
      <c r="AF108" s="120">
        <f t="shared" si="11"/>
        <v>0</v>
      </c>
    </row>
    <row r="109" spans="1:32" x14ac:dyDescent="0.25">
      <c r="A109" s="4">
        <f t="shared" si="10"/>
        <v>0</v>
      </c>
      <c r="B109" s="4">
        <f t="shared" si="10"/>
        <v>0</v>
      </c>
      <c r="C109" s="4">
        <f t="shared" si="10"/>
        <v>0</v>
      </c>
      <c r="D109" s="4">
        <f t="shared" si="10"/>
        <v>0</v>
      </c>
      <c r="E109" s="120">
        <f t="shared" si="11"/>
        <v>0</v>
      </c>
      <c r="F109" s="120">
        <f t="shared" si="11"/>
        <v>0</v>
      </c>
      <c r="G109" s="120">
        <f t="shared" si="11"/>
        <v>0</v>
      </c>
      <c r="H109" s="120">
        <f t="shared" si="11"/>
        <v>0</v>
      </c>
      <c r="I109" s="120">
        <f t="shared" si="11"/>
        <v>0</v>
      </c>
      <c r="J109" s="120">
        <f t="shared" si="11"/>
        <v>0</v>
      </c>
      <c r="K109" s="120">
        <f t="shared" si="11"/>
        <v>0</v>
      </c>
      <c r="L109" s="120">
        <f t="shared" si="11"/>
        <v>0</v>
      </c>
      <c r="M109" s="120">
        <f t="shared" si="11"/>
        <v>0</v>
      </c>
      <c r="N109" s="120">
        <f t="shared" si="11"/>
        <v>0</v>
      </c>
      <c r="O109" s="120">
        <f t="shared" si="11"/>
        <v>0</v>
      </c>
      <c r="P109" s="120">
        <f t="shared" si="11"/>
        <v>0</v>
      </c>
      <c r="Q109" s="120">
        <f t="shared" si="11"/>
        <v>0</v>
      </c>
      <c r="R109" s="120">
        <f t="shared" si="11"/>
        <v>0</v>
      </c>
      <c r="S109" s="120">
        <f t="shared" si="11"/>
        <v>0</v>
      </c>
      <c r="T109" s="120">
        <f t="shared" ref="E109:AF110" si="12">T37*$D37</f>
        <v>0</v>
      </c>
      <c r="U109" s="120">
        <f t="shared" si="12"/>
        <v>0</v>
      </c>
      <c r="V109" s="120">
        <f t="shared" si="12"/>
        <v>0</v>
      </c>
      <c r="W109" s="120">
        <f t="shared" si="12"/>
        <v>0</v>
      </c>
      <c r="X109" s="120">
        <f t="shared" si="12"/>
        <v>0</v>
      </c>
      <c r="Y109" s="120">
        <f t="shared" si="12"/>
        <v>0</v>
      </c>
      <c r="Z109" s="120">
        <f t="shared" si="12"/>
        <v>0</v>
      </c>
      <c r="AA109" s="120">
        <f t="shared" si="12"/>
        <v>0</v>
      </c>
      <c r="AB109" s="120">
        <f t="shared" si="12"/>
        <v>0</v>
      </c>
      <c r="AC109" s="120">
        <f t="shared" si="12"/>
        <v>0</v>
      </c>
      <c r="AD109" s="120">
        <f t="shared" si="12"/>
        <v>0</v>
      </c>
      <c r="AE109" s="120">
        <f t="shared" si="12"/>
        <v>0</v>
      </c>
      <c r="AF109" s="120">
        <f t="shared" si="12"/>
        <v>0</v>
      </c>
    </row>
    <row r="110" spans="1:32" x14ac:dyDescent="0.25">
      <c r="A110" s="4">
        <f t="shared" si="10"/>
        <v>0</v>
      </c>
      <c r="B110" s="4">
        <f t="shared" si="10"/>
        <v>0</v>
      </c>
      <c r="C110" s="4">
        <f t="shared" si="10"/>
        <v>0</v>
      </c>
      <c r="D110" s="4">
        <f t="shared" si="10"/>
        <v>0</v>
      </c>
      <c r="E110" s="120">
        <f t="shared" si="12"/>
        <v>0</v>
      </c>
      <c r="F110" s="120">
        <f t="shared" si="12"/>
        <v>0</v>
      </c>
      <c r="G110" s="120">
        <f t="shared" si="12"/>
        <v>0</v>
      </c>
      <c r="H110" s="120">
        <f t="shared" si="12"/>
        <v>0</v>
      </c>
      <c r="I110" s="120">
        <f t="shared" si="12"/>
        <v>0</v>
      </c>
      <c r="J110" s="120">
        <f t="shared" si="12"/>
        <v>0</v>
      </c>
      <c r="K110" s="120">
        <f t="shared" si="12"/>
        <v>0</v>
      </c>
      <c r="L110" s="120">
        <f t="shared" si="12"/>
        <v>0</v>
      </c>
      <c r="M110" s="120">
        <f t="shared" si="12"/>
        <v>0</v>
      </c>
      <c r="N110" s="120">
        <f t="shared" si="12"/>
        <v>0</v>
      </c>
      <c r="O110" s="120">
        <f t="shared" si="12"/>
        <v>0</v>
      </c>
      <c r="P110" s="120">
        <f t="shared" si="12"/>
        <v>0</v>
      </c>
      <c r="Q110" s="120">
        <f t="shared" si="12"/>
        <v>0</v>
      </c>
      <c r="R110" s="120">
        <f t="shared" si="12"/>
        <v>0</v>
      </c>
      <c r="S110" s="120">
        <f t="shared" si="12"/>
        <v>0</v>
      </c>
      <c r="T110" s="120">
        <f t="shared" si="12"/>
        <v>0</v>
      </c>
      <c r="U110" s="120">
        <f t="shared" si="12"/>
        <v>0</v>
      </c>
      <c r="V110" s="120">
        <f t="shared" si="12"/>
        <v>0</v>
      </c>
      <c r="W110" s="120">
        <f t="shared" si="12"/>
        <v>0</v>
      </c>
      <c r="X110" s="120">
        <f t="shared" si="12"/>
        <v>0</v>
      </c>
      <c r="Y110" s="120">
        <f t="shared" si="12"/>
        <v>0</v>
      </c>
      <c r="Z110" s="120">
        <f t="shared" si="12"/>
        <v>0</v>
      </c>
      <c r="AA110" s="120">
        <f t="shared" si="12"/>
        <v>0</v>
      </c>
      <c r="AB110" s="120">
        <f t="shared" si="12"/>
        <v>0</v>
      </c>
      <c r="AC110" s="120">
        <f t="shared" si="12"/>
        <v>0</v>
      </c>
      <c r="AD110" s="120">
        <f t="shared" si="12"/>
        <v>0</v>
      </c>
      <c r="AE110" s="120">
        <f t="shared" si="12"/>
        <v>0</v>
      </c>
      <c r="AF110" s="120">
        <f t="shared" si="12"/>
        <v>0</v>
      </c>
    </row>
    <row r="111" spans="1:32" x14ac:dyDescent="0.25">
      <c r="A111" s="4">
        <f t="shared" si="10"/>
        <v>0</v>
      </c>
      <c r="B111" s="4">
        <f t="shared" si="10"/>
        <v>0</v>
      </c>
      <c r="C111" s="4">
        <f t="shared" si="10"/>
        <v>0</v>
      </c>
      <c r="D111" s="4">
        <f t="shared" si="10"/>
        <v>0</v>
      </c>
      <c r="E111" s="120">
        <f t="shared" ref="E111:AF112" si="13">E40*$D40</f>
        <v>0</v>
      </c>
      <c r="F111" s="120">
        <f t="shared" si="13"/>
        <v>0</v>
      </c>
      <c r="G111" s="120">
        <f t="shared" si="13"/>
        <v>0</v>
      </c>
      <c r="H111" s="120">
        <f t="shared" si="13"/>
        <v>0</v>
      </c>
      <c r="I111" s="120">
        <f t="shared" si="13"/>
        <v>0</v>
      </c>
      <c r="J111" s="120">
        <f t="shared" si="13"/>
        <v>0</v>
      </c>
      <c r="K111" s="120">
        <f t="shared" si="13"/>
        <v>0</v>
      </c>
      <c r="L111" s="120">
        <f t="shared" si="13"/>
        <v>0</v>
      </c>
      <c r="M111" s="120">
        <f t="shared" si="13"/>
        <v>0</v>
      </c>
      <c r="N111" s="120">
        <f t="shared" si="13"/>
        <v>0</v>
      </c>
      <c r="O111" s="120">
        <f t="shared" si="13"/>
        <v>0</v>
      </c>
      <c r="P111" s="120">
        <f t="shared" si="13"/>
        <v>0</v>
      </c>
      <c r="Q111" s="120">
        <f t="shared" si="13"/>
        <v>0</v>
      </c>
      <c r="R111" s="120">
        <f t="shared" si="13"/>
        <v>0</v>
      </c>
      <c r="S111" s="120">
        <f t="shared" si="13"/>
        <v>0</v>
      </c>
      <c r="T111" s="120">
        <f t="shared" si="13"/>
        <v>0</v>
      </c>
      <c r="U111" s="120">
        <f t="shared" si="13"/>
        <v>0</v>
      </c>
      <c r="V111" s="120">
        <f t="shared" si="13"/>
        <v>0</v>
      </c>
      <c r="W111" s="120">
        <f t="shared" si="13"/>
        <v>0</v>
      </c>
      <c r="X111" s="120">
        <f t="shared" si="13"/>
        <v>0</v>
      </c>
      <c r="Y111" s="120">
        <f t="shared" si="13"/>
        <v>0</v>
      </c>
      <c r="Z111" s="120">
        <f t="shared" si="13"/>
        <v>0</v>
      </c>
      <c r="AA111" s="120">
        <f t="shared" si="13"/>
        <v>0</v>
      </c>
      <c r="AB111" s="120">
        <f t="shared" si="13"/>
        <v>0</v>
      </c>
      <c r="AC111" s="120">
        <f t="shared" si="13"/>
        <v>0</v>
      </c>
      <c r="AD111" s="120">
        <f t="shared" si="13"/>
        <v>0</v>
      </c>
      <c r="AE111" s="120">
        <f t="shared" si="13"/>
        <v>0</v>
      </c>
      <c r="AF111" s="120">
        <f t="shared" si="13"/>
        <v>0</v>
      </c>
    </row>
    <row r="112" spans="1:32" x14ac:dyDescent="0.25">
      <c r="A112" s="4"/>
      <c r="B112" s="4"/>
      <c r="C112" s="4"/>
      <c r="D112" s="4"/>
      <c r="E112" s="120">
        <f t="shared" si="13"/>
        <v>0</v>
      </c>
      <c r="F112" s="120">
        <f t="shared" si="13"/>
        <v>0</v>
      </c>
      <c r="G112" s="120">
        <f t="shared" si="13"/>
        <v>0</v>
      </c>
      <c r="H112" s="120">
        <f t="shared" si="13"/>
        <v>0</v>
      </c>
      <c r="I112" s="120">
        <f t="shared" si="13"/>
        <v>0</v>
      </c>
      <c r="J112" s="120">
        <f t="shared" si="13"/>
        <v>0</v>
      </c>
      <c r="K112" s="120">
        <f t="shared" si="13"/>
        <v>0</v>
      </c>
      <c r="L112" s="120">
        <f t="shared" si="13"/>
        <v>0</v>
      </c>
      <c r="M112" s="120">
        <f t="shared" si="13"/>
        <v>0</v>
      </c>
      <c r="N112" s="120">
        <f t="shared" si="13"/>
        <v>0</v>
      </c>
      <c r="O112" s="120">
        <f t="shared" si="13"/>
        <v>0</v>
      </c>
      <c r="P112" s="120">
        <f t="shared" si="13"/>
        <v>0</v>
      </c>
      <c r="Q112" s="120">
        <f t="shared" si="13"/>
        <v>0</v>
      </c>
      <c r="R112" s="120">
        <f t="shared" si="13"/>
        <v>0</v>
      </c>
      <c r="S112" s="120">
        <f t="shared" si="13"/>
        <v>0</v>
      </c>
      <c r="T112" s="120">
        <f t="shared" si="13"/>
        <v>0</v>
      </c>
      <c r="U112" s="120">
        <f t="shared" si="13"/>
        <v>0</v>
      </c>
      <c r="V112" s="120">
        <f t="shared" si="13"/>
        <v>0</v>
      </c>
      <c r="W112" s="120">
        <f t="shared" si="13"/>
        <v>0</v>
      </c>
      <c r="X112" s="120">
        <f t="shared" si="13"/>
        <v>0</v>
      </c>
      <c r="Y112" s="120">
        <f t="shared" si="13"/>
        <v>0</v>
      </c>
      <c r="Z112" s="120">
        <f t="shared" si="13"/>
        <v>0</v>
      </c>
      <c r="AA112" s="120">
        <f t="shared" si="13"/>
        <v>0</v>
      </c>
      <c r="AB112" s="120">
        <f t="shared" si="13"/>
        <v>0</v>
      </c>
      <c r="AC112" s="120">
        <f t="shared" si="13"/>
        <v>0</v>
      </c>
      <c r="AD112" s="120">
        <f t="shared" si="13"/>
        <v>0</v>
      </c>
      <c r="AE112" s="120">
        <f t="shared" si="13"/>
        <v>0</v>
      </c>
      <c r="AF112" s="120">
        <f t="shared" si="13"/>
        <v>0</v>
      </c>
    </row>
    <row r="113" spans="1:32" x14ac:dyDescent="0.25">
      <c r="E113" s="7">
        <f t="shared" ref="E113:AF113" si="14">SUM(E82:E112)</f>
        <v>141332.56</v>
      </c>
      <c r="F113" s="7">
        <f t="shared" si="14"/>
        <v>166273.60000000001</v>
      </c>
      <c r="G113" s="7">
        <f t="shared" si="14"/>
        <v>157959.92000000001</v>
      </c>
      <c r="H113" s="7">
        <f t="shared" si="14"/>
        <v>157959.92000000001</v>
      </c>
      <c r="I113" s="7">
        <f t="shared" si="14"/>
        <v>166273.60000000001</v>
      </c>
      <c r="J113" s="7">
        <f>SUM(J82:J112)</f>
        <v>141332.56</v>
      </c>
      <c r="K113" s="7">
        <f>SUM(K82:K112)</f>
        <v>157959.92000000001</v>
      </c>
      <c r="L113" s="7">
        <f t="shared" si="14"/>
        <v>166273.60000000001</v>
      </c>
      <c r="M113" s="7">
        <f t="shared" si="14"/>
        <v>174587.27999999997</v>
      </c>
      <c r="N113" s="7">
        <f t="shared" si="14"/>
        <v>141332.56</v>
      </c>
      <c r="O113" s="7">
        <f t="shared" si="14"/>
        <v>174587.27999999997</v>
      </c>
      <c r="P113" s="7">
        <f t="shared" si="14"/>
        <v>166273.60000000001</v>
      </c>
      <c r="Q113" s="7">
        <f t="shared" si="14"/>
        <v>0</v>
      </c>
      <c r="R113" s="7">
        <f t="shared" si="14"/>
        <v>0</v>
      </c>
      <c r="S113" s="7">
        <f t="shared" si="14"/>
        <v>0</v>
      </c>
      <c r="T113" s="7">
        <f t="shared" si="14"/>
        <v>0</v>
      </c>
      <c r="U113" s="7">
        <f t="shared" si="14"/>
        <v>0</v>
      </c>
      <c r="V113" s="7">
        <f t="shared" si="14"/>
        <v>0</v>
      </c>
      <c r="W113" s="7">
        <f t="shared" si="14"/>
        <v>0</v>
      </c>
      <c r="X113" s="7">
        <f t="shared" si="14"/>
        <v>0</v>
      </c>
      <c r="Y113" s="7">
        <f t="shared" si="14"/>
        <v>0</v>
      </c>
      <c r="Z113" s="7">
        <f t="shared" si="14"/>
        <v>0</v>
      </c>
      <c r="AA113" s="7">
        <f t="shared" si="14"/>
        <v>0</v>
      </c>
      <c r="AB113" s="7">
        <f t="shared" si="14"/>
        <v>0</v>
      </c>
      <c r="AC113" s="7">
        <f t="shared" si="14"/>
        <v>0</v>
      </c>
      <c r="AD113" s="7">
        <f t="shared" si="14"/>
        <v>0</v>
      </c>
      <c r="AE113" s="7">
        <f t="shared" si="14"/>
        <v>0</v>
      </c>
      <c r="AF113" s="7">
        <f t="shared" si="14"/>
        <v>0</v>
      </c>
    </row>
    <row r="115" spans="1:32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x14ac:dyDescent="0.25">
      <c r="A116" s="9"/>
      <c r="B116" s="9"/>
      <c r="C116" s="9"/>
      <c r="D116" s="9"/>
      <c r="E116" s="626"/>
      <c r="F116" s="626"/>
      <c r="G116" s="626"/>
      <c r="H116" s="627"/>
      <c r="I116" s="625">
        <v>2026</v>
      </c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7"/>
      <c r="U116" s="625">
        <v>2027</v>
      </c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7"/>
    </row>
    <row r="117" spans="1:32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9</v>
      </c>
      <c r="F117" s="11">
        <v>10</v>
      </c>
      <c r="G117" s="11">
        <v>11</v>
      </c>
      <c r="H117" s="11">
        <v>12</v>
      </c>
      <c r="I117" s="11">
        <v>1</v>
      </c>
      <c r="J117" s="11">
        <v>2</v>
      </c>
      <c r="K117" s="11">
        <v>3</v>
      </c>
      <c r="L117" s="11">
        <v>4</v>
      </c>
      <c r="M117" s="11">
        <v>5</v>
      </c>
      <c r="N117" s="11">
        <v>6</v>
      </c>
      <c r="O117" s="11">
        <v>7</v>
      </c>
      <c r="P117" s="11">
        <v>8</v>
      </c>
      <c r="Q117" s="11">
        <v>9</v>
      </c>
      <c r="R117" s="11">
        <v>10</v>
      </c>
      <c r="S117" s="11">
        <v>11</v>
      </c>
      <c r="T117" s="11">
        <v>12</v>
      </c>
      <c r="U117" s="11">
        <v>1</v>
      </c>
      <c r="V117" s="11">
        <v>2</v>
      </c>
      <c r="W117" s="11">
        <v>3</v>
      </c>
      <c r="X117" s="11">
        <v>4</v>
      </c>
      <c r="Y117" s="11">
        <v>5</v>
      </c>
      <c r="Z117" s="11">
        <v>6</v>
      </c>
      <c r="AA117" s="11">
        <v>7</v>
      </c>
      <c r="AB117" s="11">
        <v>8</v>
      </c>
      <c r="AC117" s="11">
        <v>9</v>
      </c>
      <c r="AD117" s="11">
        <v>10</v>
      </c>
      <c r="AE117" s="11">
        <v>11</v>
      </c>
      <c r="AF117" s="11">
        <v>12</v>
      </c>
    </row>
    <row r="118" spans="1:32" x14ac:dyDescent="0.25">
      <c r="A118" s="4" t="str">
        <f t="shared" ref="A118:D133" si="15">A10</f>
        <v>Adenuga, Taiwo</v>
      </c>
      <c r="B118" s="4" t="str">
        <f t="shared" si="15"/>
        <v>TechSur</v>
      </c>
      <c r="C118" s="4" t="str">
        <f t="shared" si="15"/>
        <v>Project Manager</v>
      </c>
      <c r="D118" s="4">
        <f t="shared" si="15"/>
        <v>83.26</v>
      </c>
      <c r="E118" s="120">
        <f t="shared" ref="E118:AF127" si="16">E46*$D46</f>
        <v>0</v>
      </c>
      <c r="F118" s="120">
        <f t="shared" si="16"/>
        <v>0</v>
      </c>
      <c r="G118" s="120">
        <f t="shared" si="16"/>
        <v>0</v>
      </c>
      <c r="H118" s="120">
        <f t="shared" si="16"/>
        <v>0</v>
      </c>
      <c r="I118" s="120">
        <f t="shared" si="16"/>
        <v>0</v>
      </c>
      <c r="J118" s="120">
        <f t="shared" si="16"/>
        <v>0</v>
      </c>
      <c r="K118" s="120">
        <f t="shared" si="16"/>
        <v>0</v>
      </c>
      <c r="L118" s="120">
        <f t="shared" si="16"/>
        <v>0</v>
      </c>
      <c r="M118" s="120">
        <f t="shared" si="16"/>
        <v>0</v>
      </c>
      <c r="N118" s="120">
        <f t="shared" si="16"/>
        <v>0</v>
      </c>
      <c r="O118" s="120">
        <f t="shared" si="16"/>
        <v>0</v>
      </c>
      <c r="P118" s="120">
        <f t="shared" si="16"/>
        <v>0</v>
      </c>
      <c r="Q118" s="120">
        <f t="shared" si="16"/>
        <v>0</v>
      </c>
      <c r="R118" s="120">
        <f t="shared" si="16"/>
        <v>0</v>
      </c>
      <c r="S118" s="120">
        <f t="shared" si="16"/>
        <v>0</v>
      </c>
      <c r="T118" s="120">
        <f t="shared" si="16"/>
        <v>0</v>
      </c>
      <c r="U118" s="120">
        <f t="shared" si="16"/>
        <v>0</v>
      </c>
      <c r="V118" s="120">
        <f t="shared" si="16"/>
        <v>0</v>
      </c>
      <c r="W118" s="120">
        <f t="shared" si="16"/>
        <v>0</v>
      </c>
      <c r="X118" s="120">
        <f t="shared" si="16"/>
        <v>0</v>
      </c>
      <c r="Y118" s="120">
        <f t="shared" si="16"/>
        <v>0</v>
      </c>
      <c r="Z118" s="120">
        <f t="shared" si="16"/>
        <v>0</v>
      </c>
      <c r="AA118" s="120">
        <f t="shared" si="16"/>
        <v>0</v>
      </c>
      <c r="AB118" s="120">
        <f t="shared" si="16"/>
        <v>0</v>
      </c>
      <c r="AC118" s="120">
        <f t="shared" si="16"/>
        <v>0</v>
      </c>
      <c r="AD118" s="120">
        <f t="shared" si="16"/>
        <v>0</v>
      </c>
      <c r="AE118" s="120">
        <f t="shared" si="16"/>
        <v>0</v>
      </c>
      <c r="AF118" s="120">
        <f t="shared" si="16"/>
        <v>0</v>
      </c>
    </row>
    <row r="119" spans="1:32" x14ac:dyDescent="0.25">
      <c r="A119" s="4" t="str">
        <f t="shared" si="15"/>
        <v>Rader, James</v>
      </c>
      <c r="B119" s="4" t="str">
        <f t="shared" si="15"/>
        <v>TechSur</v>
      </c>
      <c r="C119" s="4" t="str">
        <f t="shared" si="15"/>
        <v>Agile Coach/Consultant</v>
      </c>
      <c r="D119" s="4">
        <f t="shared" si="15"/>
        <v>145.97</v>
      </c>
      <c r="E119" s="120">
        <f t="shared" si="16"/>
        <v>0</v>
      </c>
      <c r="F119" s="120">
        <f t="shared" si="16"/>
        <v>0</v>
      </c>
      <c r="G119" s="120">
        <f t="shared" si="16"/>
        <v>0</v>
      </c>
      <c r="H119" s="120">
        <f t="shared" si="16"/>
        <v>0</v>
      </c>
      <c r="I119" s="120">
        <f t="shared" si="16"/>
        <v>0</v>
      </c>
      <c r="J119" s="120">
        <f t="shared" si="16"/>
        <v>0</v>
      </c>
      <c r="K119" s="120">
        <f t="shared" si="16"/>
        <v>0</v>
      </c>
      <c r="L119" s="120">
        <f t="shared" si="16"/>
        <v>0</v>
      </c>
      <c r="M119" s="120">
        <f t="shared" si="16"/>
        <v>0</v>
      </c>
      <c r="N119" s="120">
        <f t="shared" si="16"/>
        <v>0</v>
      </c>
      <c r="O119" s="120">
        <f t="shared" si="16"/>
        <v>0</v>
      </c>
      <c r="P119" s="120">
        <f t="shared" si="16"/>
        <v>0</v>
      </c>
      <c r="Q119" s="120">
        <f t="shared" si="16"/>
        <v>0</v>
      </c>
      <c r="R119" s="120">
        <f t="shared" si="16"/>
        <v>0</v>
      </c>
      <c r="S119" s="120">
        <f t="shared" si="16"/>
        <v>0</v>
      </c>
      <c r="T119" s="120">
        <f t="shared" si="16"/>
        <v>0</v>
      </c>
      <c r="U119" s="120">
        <f t="shared" si="16"/>
        <v>0</v>
      </c>
      <c r="V119" s="120">
        <f t="shared" si="16"/>
        <v>0</v>
      </c>
      <c r="W119" s="120">
        <f t="shared" si="16"/>
        <v>0</v>
      </c>
      <c r="X119" s="120">
        <f t="shared" si="16"/>
        <v>0</v>
      </c>
      <c r="Y119" s="120">
        <f t="shared" si="16"/>
        <v>0</v>
      </c>
      <c r="Z119" s="120">
        <f t="shared" si="16"/>
        <v>0</v>
      </c>
      <c r="AA119" s="120">
        <f t="shared" si="16"/>
        <v>0</v>
      </c>
      <c r="AB119" s="120">
        <f t="shared" si="16"/>
        <v>0</v>
      </c>
      <c r="AC119" s="120">
        <f t="shared" si="16"/>
        <v>0</v>
      </c>
      <c r="AD119" s="120">
        <f t="shared" si="16"/>
        <v>0</v>
      </c>
      <c r="AE119" s="120">
        <f t="shared" si="16"/>
        <v>0</v>
      </c>
      <c r="AF119" s="120">
        <f t="shared" si="16"/>
        <v>0</v>
      </c>
    </row>
    <row r="120" spans="1:32" x14ac:dyDescent="0.25">
      <c r="A120" s="4" t="str">
        <f t="shared" si="15"/>
        <v>April, Patti</v>
      </c>
      <c r="B120" s="4" t="str">
        <f t="shared" si="15"/>
        <v>TechSur</v>
      </c>
      <c r="C120" s="4" t="str">
        <f t="shared" si="15"/>
        <v>Agile Coach/Consultant</v>
      </c>
      <c r="D120" s="4">
        <f t="shared" si="15"/>
        <v>145.97</v>
      </c>
      <c r="E120" s="120">
        <f t="shared" si="16"/>
        <v>0</v>
      </c>
      <c r="F120" s="120">
        <f t="shared" si="16"/>
        <v>0</v>
      </c>
      <c r="G120" s="120">
        <f t="shared" si="16"/>
        <v>0</v>
      </c>
      <c r="H120" s="120">
        <f t="shared" si="16"/>
        <v>0</v>
      </c>
      <c r="I120" s="120">
        <f t="shared" si="16"/>
        <v>0</v>
      </c>
      <c r="J120" s="120">
        <f t="shared" si="16"/>
        <v>0</v>
      </c>
      <c r="K120" s="120">
        <f t="shared" si="16"/>
        <v>0</v>
      </c>
      <c r="L120" s="120">
        <f t="shared" si="16"/>
        <v>0</v>
      </c>
      <c r="M120" s="120">
        <f t="shared" si="16"/>
        <v>0</v>
      </c>
      <c r="N120" s="120">
        <f t="shared" si="16"/>
        <v>0</v>
      </c>
      <c r="O120" s="120">
        <f t="shared" si="16"/>
        <v>0</v>
      </c>
      <c r="P120" s="120">
        <f t="shared" si="16"/>
        <v>0</v>
      </c>
      <c r="Q120" s="120">
        <f t="shared" si="16"/>
        <v>0</v>
      </c>
      <c r="R120" s="120">
        <f t="shared" si="16"/>
        <v>0</v>
      </c>
      <c r="S120" s="120">
        <f t="shared" si="16"/>
        <v>0</v>
      </c>
      <c r="T120" s="120">
        <f t="shared" si="16"/>
        <v>0</v>
      </c>
      <c r="U120" s="120">
        <f t="shared" si="16"/>
        <v>0</v>
      </c>
      <c r="V120" s="120">
        <f t="shared" si="16"/>
        <v>0</v>
      </c>
      <c r="W120" s="120">
        <f t="shared" si="16"/>
        <v>0</v>
      </c>
      <c r="X120" s="120">
        <f t="shared" si="16"/>
        <v>0</v>
      </c>
      <c r="Y120" s="120">
        <f t="shared" si="16"/>
        <v>0</v>
      </c>
      <c r="Z120" s="120">
        <f t="shared" si="16"/>
        <v>0</v>
      </c>
      <c r="AA120" s="120">
        <f t="shared" si="16"/>
        <v>0</v>
      </c>
      <c r="AB120" s="120">
        <f t="shared" si="16"/>
        <v>0</v>
      </c>
      <c r="AC120" s="120">
        <f t="shared" si="16"/>
        <v>0</v>
      </c>
      <c r="AD120" s="120">
        <f t="shared" si="16"/>
        <v>0</v>
      </c>
      <c r="AE120" s="120">
        <f t="shared" si="16"/>
        <v>0</v>
      </c>
      <c r="AF120" s="120">
        <f t="shared" si="16"/>
        <v>0</v>
      </c>
    </row>
    <row r="121" spans="1:32" x14ac:dyDescent="0.25">
      <c r="A121" s="4" t="str">
        <f t="shared" si="15"/>
        <v>Carpenter, Robert</v>
      </c>
      <c r="B121" s="4" t="str">
        <f t="shared" si="15"/>
        <v>Agile Zenith</v>
      </c>
      <c r="C121" s="4" t="str">
        <f t="shared" si="15"/>
        <v>Agile Coach/Consultant</v>
      </c>
      <c r="D121" s="4">
        <f t="shared" si="15"/>
        <v>145.97</v>
      </c>
      <c r="E121" s="120">
        <f t="shared" si="16"/>
        <v>0</v>
      </c>
      <c r="F121" s="120">
        <f t="shared" si="16"/>
        <v>0</v>
      </c>
      <c r="G121" s="120">
        <f t="shared" si="16"/>
        <v>0</v>
      </c>
      <c r="H121" s="120">
        <f t="shared" si="16"/>
        <v>0</v>
      </c>
      <c r="I121" s="120">
        <f t="shared" si="16"/>
        <v>0</v>
      </c>
      <c r="J121" s="120">
        <f t="shared" si="16"/>
        <v>0</v>
      </c>
      <c r="K121" s="120">
        <f t="shared" si="16"/>
        <v>0</v>
      </c>
      <c r="L121" s="120">
        <f t="shared" si="16"/>
        <v>0</v>
      </c>
      <c r="M121" s="120">
        <f t="shared" si="16"/>
        <v>0</v>
      </c>
      <c r="N121" s="120">
        <f t="shared" si="16"/>
        <v>0</v>
      </c>
      <c r="O121" s="120">
        <f t="shared" si="16"/>
        <v>0</v>
      </c>
      <c r="P121" s="120">
        <f t="shared" si="16"/>
        <v>0</v>
      </c>
      <c r="Q121" s="120">
        <f t="shared" si="16"/>
        <v>0</v>
      </c>
      <c r="R121" s="120">
        <f t="shared" si="16"/>
        <v>0</v>
      </c>
      <c r="S121" s="120">
        <f t="shared" si="16"/>
        <v>0</v>
      </c>
      <c r="T121" s="120">
        <f t="shared" si="16"/>
        <v>0</v>
      </c>
      <c r="U121" s="120">
        <f t="shared" si="16"/>
        <v>0</v>
      </c>
      <c r="V121" s="120">
        <f t="shared" si="16"/>
        <v>0</v>
      </c>
      <c r="W121" s="120">
        <f t="shared" si="16"/>
        <v>0</v>
      </c>
      <c r="X121" s="120">
        <f t="shared" si="16"/>
        <v>0</v>
      </c>
      <c r="Y121" s="120">
        <f t="shared" si="16"/>
        <v>0</v>
      </c>
      <c r="Z121" s="120">
        <f t="shared" si="16"/>
        <v>0</v>
      </c>
      <c r="AA121" s="120">
        <f t="shared" si="16"/>
        <v>0</v>
      </c>
      <c r="AB121" s="120">
        <f t="shared" si="16"/>
        <v>0</v>
      </c>
      <c r="AC121" s="120">
        <f t="shared" si="16"/>
        <v>0</v>
      </c>
      <c r="AD121" s="120">
        <f t="shared" si="16"/>
        <v>0</v>
      </c>
      <c r="AE121" s="120">
        <f t="shared" si="16"/>
        <v>0</v>
      </c>
      <c r="AF121" s="120">
        <f t="shared" si="16"/>
        <v>0</v>
      </c>
    </row>
    <row r="122" spans="1:32" x14ac:dyDescent="0.25">
      <c r="A122" s="4" t="str">
        <f t="shared" si="15"/>
        <v>Savage, Natalee</v>
      </c>
      <c r="B122" s="4" t="str">
        <f t="shared" si="15"/>
        <v>TechSur</v>
      </c>
      <c r="C122" s="4" t="str">
        <f t="shared" si="15"/>
        <v>Agile Coach/Consultant</v>
      </c>
      <c r="D122" s="4">
        <f t="shared" si="15"/>
        <v>145.97</v>
      </c>
      <c r="E122" s="120">
        <f t="shared" si="16"/>
        <v>0</v>
      </c>
      <c r="F122" s="120">
        <f t="shared" si="16"/>
        <v>0</v>
      </c>
      <c r="G122" s="120">
        <f t="shared" si="16"/>
        <v>0</v>
      </c>
      <c r="H122" s="120">
        <f t="shared" si="16"/>
        <v>0</v>
      </c>
      <c r="I122" s="120">
        <f t="shared" si="16"/>
        <v>0</v>
      </c>
      <c r="J122" s="120">
        <f t="shared" si="16"/>
        <v>0</v>
      </c>
      <c r="K122" s="120">
        <f t="shared" si="16"/>
        <v>0</v>
      </c>
      <c r="L122" s="120">
        <f t="shared" si="16"/>
        <v>0</v>
      </c>
      <c r="M122" s="120">
        <f t="shared" si="16"/>
        <v>0</v>
      </c>
      <c r="N122" s="120">
        <f t="shared" si="16"/>
        <v>0</v>
      </c>
      <c r="O122" s="120">
        <f t="shared" si="16"/>
        <v>0</v>
      </c>
      <c r="P122" s="120">
        <f t="shared" si="16"/>
        <v>0</v>
      </c>
      <c r="Q122" s="120">
        <f t="shared" si="16"/>
        <v>0</v>
      </c>
      <c r="R122" s="120">
        <f t="shared" si="16"/>
        <v>0</v>
      </c>
      <c r="S122" s="120">
        <f t="shared" si="16"/>
        <v>0</v>
      </c>
      <c r="T122" s="120">
        <f t="shared" si="16"/>
        <v>0</v>
      </c>
      <c r="U122" s="120">
        <f t="shared" si="16"/>
        <v>0</v>
      </c>
      <c r="V122" s="120">
        <f t="shared" si="16"/>
        <v>0</v>
      </c>
      <c r="W122" s="120">
        <f t="shared" si="16"/>
        <v>0</v>
      </c>
      <c r="X122" s="120">
        <f t="shared" si="16"/>
        <v>0</v>
      </c>
      <c r="Y122" s="120">
        <f t="shared" si="16"/>
        <v>0</v>
      </c>
      <c r="Z122" s="120">
        <f t="shared" si="16"/>
        <v>0</v>
      </c>
      <c r="AA122" s="120">
        <f t="shared" si="16"/>
        <v>0</v>
      </c>
      <c r="AB122" s="120">
        <f t="shared" si="16"/>
        <v>0</v>
      </c>
      <c r="AC122" s="120">
        <f t="shared" si="16"/>
        <v>0</v>
      </c>
      <c r="AD122" s="120">
        <f t="shared" si="16"/>
        <v>0</v>
      </c>
      <c r="AE122" s="120">
        <f t="shared" si="16"/>
        <v>0</v>
      </c>
      <c r="AF122" s="120">
        <f t="shared" si="16"/>
        <v>0</v>
      </c>
    </row>
    <row r="123" spans="1:32" x14ac:dyDescent="0.25">
      <c r="A123" s="4" t="str">
        <f t="shared" si="15"/>
        <v>Bawani, Amir</v>
      </c>
      <c r="B123" s="4" t="str">
        <f t="shared" si="15"/>
        <v>TechSur</v>
      </c>
      <c r="C123" s="4" t="str">
        <f t="shared" si="15"/>
        <v>Agile Coach/Consultant</v>
      </c>
      <c r="D123" s="4">
        <f t="shared" si="15"/>
        <v>145.97</v>
      </c>
      <c r="E123" s="120">
        <f t="shared" si="16"/>
        <v>0</v>
      </c>
      <c r="F123" s="120">
        <f t="shared" si="16"/>
        <v>0</v>
      </c>
      <c r="G123" s="120">
        <f t="shared" si="16"/>
        <v>0</v>
      </c>
      <c r="H123" s="120">
        <f t="shared" si="16"/>
        <v>0</v>
      </c>
      <c r="I123" s="120">
        <f t="shared" si="16"/>
        <v>0</v>
      </c>
      <c r="J123" s="120">
        <f t="shared" si="16"/>
        <v>0</v>
      </c>
      <c r="K123" s="120">
        <f t="shared" si="16"/>
        <v>0</v>
      </c>
      <c r="L123" s="120">
        <f t="shared" si="16"/>
        <v>0</v>
      </c>
      <c r="M123" s="120">
        <f t="shared" si="16"/>
        <v>0</v>
      </c>
      <c r="N123" s="120">
        <f t="shared" si="16"/>
        <v>0</v>
      </c>
      <c r="O123" s="120">
        <f t="shared" si="16"/>
        <v>0</v>
      </c>
      <c r="P123" s="120">
        <f t="shared" si="16"/>
        <v>0</v>
      </c>
      <c r="Q123" s="120">
        <f t="shared" si="16"/>
        <v>0</v>
      </c>
      <c r="R123" s="120">
        <f t="shared" si="16"/>
        <v>0</v>
      </c>
      <c r="S123" s="120">
        <f t="shared" si="16"/>
        <v>0</v>
      </c>
      <c r="T123" s="120">
        <f t="shared" si="16"/>
        <v>0</v>
      </c>
      <c r="U123" s="120">
        <f t="shared" si="16"/>
        <v>0</v>
      </c>
      <c r="V123" s="120">
        <f t="shared" si="16"/>
        <v>0</v>
      </c>
      <c r="W123" s="120">
        <f t="shared" si="16"/>
        <v>0</v>
      </c>
      <c r="X123" s="120">
        <f t="shared" si="16"/>
        <v>0</v>
      </c>
      <c r="Y123" s="120">
        <f t="shared" si="16"/>
        <v>0</v>
      </c>
      <c r="Z123" s="120">
        <f t="shared" si="16"/>
        <v>0</v>
      </c>
      <c r="AA123" s="120">
        <f t="shared" si="16"/>
        <v>0</v>
      </c>
      <c r="AB123" s="120">
        <f t="shared" si="16"/>
        <v>0</v>
      </c>
      <c r="AC123" s="120">
        <f t="shared" si="16"/>
        <v>0</v>
      </c>
      <c r="AD123" s="120">
        <f t="shared" si="16"/>
        <v>0</v>
      </c>
      <c r="AE123" s="120">
        <f t="shared" si="16"/>
        <v>0</v>
      </c>
      <c r="AF123" s="120">
        <f t="shared" si="16"/>
        <v>0</v>
      </c>
    </row>
    <row r="124" spans="1:32" x14ac:dyDescent="0.25">
      <c r="A124" s="4" t="str">
        <f t="shared" si="15"/>
        <v>Jain, Dipika</v>
      </c>
      <c r="B124" s="4" t="str">
        <f t="shared" si="15"/>
        <v>TechSur</v>
      </c>
      <c r="C124" s="4" t="str">
        <f t="shared" si="15"/>
        <v>Agile Certified Professional</v>
      </c>
      <c r="D124" s="4">
        <f t="shared" si="15"/>
        <v>80.13</v>
      </c>
      <c r="E124" s="120">
        <f t="shared" si="16"/>
        <v>0</v>
      </c>
      <c r="F124" s="120">
        <f t="shared" si="16"/>
        <v>0</v>
      </c>
      <c r="G124" s="120">
        <f t="shared" si="16"/>
        <v>0</v>
      </c>
      <c r="H124" s="120">
        <f t="shared" si="16"/>
        <v>0</v>
      </c>
      <c r="I124" s="120">
        <f t="shared" si="16"/>
        <v>0</v>
      </c>
      <c r="J124" s="120">
        <f t="shared" si="16"/>
        <v>0</v>
      </c>
      <c r="K124" s="120">
        <f t="shared" si="16"/>
        <v>0</v>
      </c>
      <c r="L124" s="120">
        <f t="shared" si="16"/>
        <v>0</v>
      </c>
      <c r="M124" s="120">
        <f t="shared" si="16"/>
        <v>0</v>
      </c>
      <c r="N124" s="120">
        <f t="shared" si="16"/>
        <v>0</v>
      </c>
      <c r="O124" s="120">
        <f t="shared" si="16"/>
        <v>0</v>
      </c>
      <c r="P124" s="120">
        <f t="shared" si="16"/>
        <v>0</v>
      </c>
      <c r="Q124" s="120">
        <f t="shared" si="16"/>
        <v>0</v>
      </c>
      <c r="R124" s="120">
        <f t="shared" si="16"/>
        <v>0</v>
      </c>
      <c r="S124" s="120">
        <f t="shared" si="16"/>
        <v>0</v>
      </c>
      <c r="T124" s="120">
        <f t="shared" si="16"/>
        <v>0</v>
      </c>
      <c r="U124" s="120">
        <f t="shared" si="16"/>
        <v>0</v>
      </c>
      <c r="V124" s="120">
        <f t="shared" si="16"/>
        <v>0</v>
      </c>
      <c r="W124" s="120">
        <f t="shared" si="16"/>
        <v>0</v>
      </c>
      <c r="X124" s="120">
        <f t="shared" si="16"/>
        <v>0</v>
      </c>
      <c r="Y124" s="120">
        <f t="shared" si="16"/>
        <v>0</v>
      </c>
      <c r="Z124" s="120">
        <f t="shared" si="16"/>
        <v>0</v>
      </c>
      <c r="AA124" s="120">
        <f t="shared" si="16"/>
        <v>0</v>
      </c>
      <c r="AB124" s="120">
        <f t="shared" si="16"/>
        <v>0</v>
      </c>
      <c r="AC124" s="120">
        <f t="shared" si="16"/>
        <v>0</v>
      </c>
      <c r="AD124" s="120">
        <f t="shared" si="16"/>
        <v>0</v>
      </c>
      <c r="AE124" s="120">
        <f t="shared" si="16"/>
        <v>0</v>
      </c>
      <c r="AF124" s="120">
        <f t="shared" si="16"/>
        <v>0</v>
      </c>
    </row>
    <row r="125" spans="1:32" x14ac:dyDescent="0.25">
      <c r="A125" s="4" t="str">
        <f t="shared" si="15"/>
        <v>Kasif, Samrah</v>
      </c>
      <c r="B125" s="4" t="str">
        <f t="shared" si="15"/>
        <v>TechSur</v>
      </c>
      <c r="C125" s="4" t="str">
        <f t="shared" si="15"/>
        <v>Agile Coach/Consultant</v>
      </c>
      <c r="D125" s="4">
        <f t="shared" si="15"/>
        <v>145.97</v>
      </c>
      <c r="E125" s="120">
        <f t="shared" si="16"/>
        <v>0</v>
      </c>
      <c r="F125" s="120">
        <f t="shared" si="16"/>
        <v>0</v>
      </c>
      <c r="G125" s="120">
        <f t="shared" si="16"/>
        <v>0</v>
      </c>
      <c r="H125" s="120">
        <f t="shared" si="16"/>
        <v>0</v>
      </c>
      <c r="I125" s="120">
        <f t="shared" si="16"/>
        <v>0</v>
      </c>
      <c r="J125" s="120">
        <f t="shared" si="16"/>
        <v>0</v>
      </c>
      <c r="K125" s="120">
        <f t="shared" si="16"/>
        <v>0</v>
      </c>
      <c r="L125" s="120">
        <f t="shared" si="16"/>
        <v>0</v>
      </c>
      <c r="M125" s="120">
        <f t="shared" si="16"/>
        <v>0</v>
      </c>
      <c r="N125" s="120">
        <f t="shared" si="16"/>
        <v>0</v>
      </c>
      <c r="O125" s="120">
        <f t="shared" si="16"/>
        <v>0</v>
      </c>
      <c r="P125" s="120">
        <f t="shared" si="16"/>
        <v>0</v>
      </c>
      <c r="Q125" s="120">
        <f t="shared" si="16"/>
        <v>0</v>
      </c>
      <c r="R125" s="120">
        <f t="shared" si="16"/>
        <v>0</v>
      </c>
      <c r="S125" s="120">
        <f t="shared" si="16"/>
        <v>0</v>
      </c>
      <c r="T125" s="120">
        <f t="shared" si="16"/>
        <v>0</v>
      </c>
      <c r="U125" s="120">
        <f t="shared" si="16"/>
        <v>0</v>
      </c>
      <c r="V125" s="120">
        <f t="shared" si="16"/>
        <v>0</v>
      </c>
      <c r="W125" s="120">
        <f t="shared" si="16"/>
        <v>0</v>
      </c>
      <c r="X125" s="120">
        <f t="shared" si="16"/>
        <v>0</v>
      </c>
      <c r="Y125" s="120">
        <f t="shared" si="16"/>
        <v>0</v>
      </c>
      <c r="Z125" s="120">
        <f t="shared" si="16"/>
        <v>0</v>
      </c>
      <c r="AA125" s="120">
        <f t="shared" si="16"/>
        <v>0</v>
      </c>
      <c r="AB125" s="120">
        <f t="shared" si="16"/>
        <v>0</v>
      </c>
      <c r="AC125" s="120">
        <f t="shared" si="16"/>
        <v>0</v>
      </c>
      <c r="AD125" s="120">
        <f t="shared" si="16"/>
        <v>0</v>
      </c>
      <c r="AE125" s="120">
        <f t="shared" si="16"/>
        <v>0</v>
      </c>
      <c r="AF125" s="120">
        <f t="shared" si="16"/>
        <v>0</v>
      </c>
    </row>
    <row r="126" spans="1:32" x14ac:dyDescent="0.25">
      <c r="A126" s="4">
        <f t="shared" si="15"/>
        <v>0</v>
      </c>
      <c r="B126" s="4">
        <f t="shared" si="15"/>
        <v>0</v>
      </c>
      <c r="C126" s="4">
        <f t="shared" si="15"/>
        <v>0</v>
      </c>
      <c r="D126" s="4">
        <f t="shared" si="15"/>
        <v>0</v>
      </c>
      <c r="E126" s="120">
        <f t="shared" si="16"/>
        <v>0</v>
      </c>
      <c r="F126" s="120">
        <f t="shared" si="16"/>
        <v>0</v>
      </c>
      <c r="G126" s="120">
        <f t="shared" si="16"/>
        <v>0</v>
      </c>
      <c r="H126" s="120">
        <f t="shared" si="16"/>
        <v>0</v>
      </c>
      <c r="I126" s="120">
        <f t="shared" si="16"/>
        <v>0</v>
      </c>
      <c r="J126" s="120">
        <f t="shared" si="16"/>
        <v>0</v>
      </c>
      <c r="K126" s="120">
        <f t="shared" si="16"/>
        <v>0</v>
      </c>
      <c r="L126" s="120">
        <f t="shared" si="16"/>
        <v>0</v>
      </c>
      <c r="M126" s="120">
        <f t="shared" si="16"/>
        <v>0</v>
      </c>
      <c r="N126" s="120">
        <f t="shared" si="16"/>
        <v>0</v>
      </c>
      <c r="O126" s="120">
        <f t="shared" si="16"/>
        <v>0</v>
      </c>
      <c r="P126" s="120">
        <f t="shared" si="16"/>
        <v>0</v>
      </c>
      <c r="Q126" s="120">
        <f t="shared" si="16"/>
        <v>0</v>
      </c>
      <c r="R126" s="120">
        <f t="shared" si="16"/>
        <v>0</v>
      </c>
      <c r="S126" s="120">
        <f t="shared" si="16"/>
        <v>0</v>
      </c>
      <c r="T126" s="120">
        <f t="shared" si="16"/>
        <v>0</v>
      </c>
      <c r="U126" s="120">
        <f t="shared" si="16"/>
        <v>0</v>
      </c>
      <c r="V126" s="120">
        <f t="shared" si="16"/>
        <v>0</v>
      </c>
      <c r="W126" s="120">
        <f t="shared" si="16"/>
        <v>0</v>
      </c>
      <c r="X126" s="120">
        <f t="shared" si="16"/>
        <v>0</v>
      </c>
      <c r="Y126" s="120">
        <f t="shared" si="16"/>
        <v>0</v>
      </c>
      <c r="Z126" s="120">
        <f t="shared" si="16"/>
        <v>0</v>
      </c>
      <c r="AA126" s="120">
        <f t="shared" si="16"/>
        <v>0</v>
      </c>
      <c r="AB126" s="120">
        <f t="shared" si="16"/>
        <v>0</v>
      </c>
      <c r="AC126" s="120">
        <f t="shared" si="16"/>
        <v>0</v>
      </c>
      <c r="AD126" s="120">
        <f t="shared" si="16"/>
        <v>0</v>
      </c>
      <c r="AE126" s="120">
        <f t="shared" si="16"/>
        <v>0</v>
      </c>
      <c r="AF126" s="120">
        <f t="shared" si="16"/>
        <v>0</v>
      </c>
    </row>
    <row r="127" spans="1:32" x14ac:dyDescent="0.25">
      <c r="A127" s="4">
        <f t="shared" si="15"/>
        <v>0</v>
      </c>
      <c r="B127" s="4">
        <f t="shared" si="15"/>
        <v>0</v>
      </c>
      <c r="C127" s="4">
        <f t="shared" si="15"/>
        <v>0</v>
      </c>
      <c r="D127" s="4">
        <f t="shared" si="15"/>
        <v>0</v>
      </c>
      <c r="E127" s="120">
        <f t="shared" si="16"/>
        <v>0</v>
      </c>
      <c r="F127" s="120">
        <f t="shared" si="16"/>
        <v>0</v>
      </c>
      <c r="G127" s="120">
        <f t="shared" si="16"/>
        <v>0</v>
      </c>
      <c r="H127" s="120">
        <f t="shared" ref="E127:AF136" si="17">H55*$D55</f>
        <v>0</v>
      </c>
      <c r="I127" s="120">
        <f t="shared" si="17"/>
        <v>0</v>
      </c>
      <c r="J127" s="120">
        <f t="shared" si="17"/>
        <v>0</v>
      </c>
      <c r="K127" s="120">
        <f t="shared" si="17"/>
        <v>0</v>
      </c>
      <c r="L127" s="120">
        <f t="shared" si="17"/>
        <v>0</v>
      </c>
      <c r="M127" s="120">
        <f t="shared" si="17"/>
        <v>0</v>
      </c>
      <c r="N127" s="120">
        <f t="shared" si="17"/>
        <v>0</v>
      </c>
      <c r="O127" s="120">
        <f t="shared" si="17"/>
        <v>0</v>
      </c>
      <c r="P127" s="120">
        <f t="shared" si="17"/>
        <v>0</v>
      </c>
      <c r="Q127" s="120">
        <f t="shared" si="17"/>
        <v>0</v>
      </c>
      <c r="R127" s="120">
        <f t="shared" si="17"/>
        <v>0</v>
      </c>
      <c r="S127" s="120">
        <f t="shared" si="17"/>
        <v>0</v>
      </c>
      <c r="T127" s="120">
        <f t="shared" si="17"/>
        <v>0</v>
      </c>
      <c r="U127" s="120">
        <f t="shared" si="17"/>
        <v>0</v>
      </c>
      <c r="V127" s="120">
        <f t="shared" si="17"/>
        <v>0</v>
      </c>
      <c r="W127" s="120">
        <f t="shared" si="17"/>
        <v>0</v>
      </c>
      <c r="X127" s="120">
        <f t="shared" si="17"/>
        <v>0</v>
      </c>
      <c r="Y127" s="120">
        <f t="shared" si="17"/>
        <v>0</v>
      </c>
      <c r="Z127" s="120">
        <f t="shared" si="17"/>
        <v>0</v>
      </c>
      <c r="AA127" s="120">
        <f t="shared" si="17"/>
        <v>0</v>
      </c>
      <c r="AB127" s="120">
        <f t="shared" si="17"/>
        <v>0</v>
      </c>
      <c r="AC127" s="120">
        <f t="shared" si="17"/>
        <v>0</v>
      </c>
      <c r="AD127" s="120">
        <f t="shared" si="17"/>
        <v>0</v>
      </c>
      <c r="AE127" s="120">
        <f t="shared" si="17"/>
        <v>0</v>
      </c>
      <c r="AF127" s="120">
        <f t="shared" si="17"/>
        <v>0</v>
      </c>
    </row>
    <row r="128" spans="1:32" x14ac:dyDescent="0.25">
      <c r="A128" s="4">
        <f t="shared" si="15"/>
        <v>0</v>
      </c>
      <c r="B128" s="4">
        <f t="shared" si="15"/>
        <v>0</v>
      </c>
      <c r="C128" s="4">
        <f t="shared" si="15"/>
        <v>0</v>
      </c>
      <c r="D128" s="4">
        <f t="shared" si="15"/>
        <v>0</v>
      </c>
      <c r="E128" s="120">
        <f t="shared" si="17"/>
        <v>0</v>
      </c>
      <c r="F128" s="120">
        <f t="shared" si="17"/>
        <v>0</v>
      </c>
      <c r="G128" s="120">
        <f t="shared" si="17"/>
        <v>0</v>
      </c>
      <c r="H128" s="120">
        <f t="shared" si="17"/>
        <v>0</v>
      </c>
      <c r="I128" s="120">
        <f t="shared" si="17"/>
        <v>0</v>
      </c>
      <c r="J128" s="120">
        <f t="shared" si="17"/>
        <v>0</v>
      </c>
      <c r="K128" s="120">
        <f t="shared" si="17"/>
        <v>0</v>
      </c>
      <c r="L128" s="120">
        <f t="shared" si="17"/>
        <v>0</v>
      </c>
      <c r="M128" s="120">
        <f t="shared" si="17"/>
        <v>0</v>
      </c>
      <c r="N128" s="120">
        <f t="shared" si="17"/>
        <v>0</v>
      </c>
      <c r="O128" s="120">
        <f t="shared" si="17"/>
        <v>0</v>
      </c>
      <c r="P128" s="120">
        <f t="shared" si="17"/>
        <v>0</v>
      </c>
      <c r="Q128" s="120">
        <f t="shared" si="17"/>
        <v>0</v>
      </c>
      <c r="R128" s="120">
        <f t="shared" si="17"/>
        <v>0</v>
      </c>
      <c r="S128" s="120">
        <f t="shared" si="17"/>
        <v>0</v>
      </c>
      <c r="T128" s="120">
        <f t="shared" si="17"/>
        <v>0</v>
      </c>
      <c r="U128" s="120">
        <f t="shared" si="17"/>
        <v>0</v>
      </c>
      <c r="V128" s="120">
        <f t="shared" si="17"/>
        <v>0</v>
      </c>
      <c r="W128" s="120">
        <f t="shared" si="17"/>
        <v>0</v>
      </c>
      <c r="X128" s="120">
        <f t="shared" si="17"/>
        <v>0</v>
      </c>
      <c r="Y128" s="120">
        <f t="shared" si="17"/>
        <v>0</v>
      </c>
      <c r="Z128" s="120">
        <f t="shared" si="17"/>
        <v>0</v>
      </c>
      <c r="AA128" s="120">
        <f t="shared" si="17"/>
        <v>0</v>
      </c>
      <c r="AB128" s="120">
        <f t="shared" si="17"/>
        <v>0</v>
      </c>
      <c r="AC128" s="120">
        <f t="shared" si="17"/>
        <v>0</v>
      </c>
      <c r="AD128" s="120">
        <f t="shared" si="17"/>
        <v>0</v>
      </c>
      <c r="AE128" s="120">
        <f t="shared" si="17"/>
        <v>0</v>
      </c>
      <c r="AF128" s="120">
        <f t="shared" si="17"/>
        <v>0</v>
      </c>
    </row>
    <row r="129" spans="1:32" x14ac:dyDescent="0.25">
      <c r="A129" s="4">
        <f t="shared" si="15"/>
        <v>0</v>
      </c>
      <c r="B129" s="4">
        <f t="shared" si="15"/>
        <v>0</v>
      </c>
      <c r="C129" s="4">
        <f t="shared" si="15"/>
        <v>0</v>
      </c>
      <c r="D129" s="4">
        <f t="shared" si="15"/>
        <v>0</v>
      </c>
      <c r="E129" s="120">
        <f t="shared" si="17"/>
        <v>0</v>
      </c>
      <c r="F129" s="120">
        <f t="shared" si="17"/>
        <v>0</v>
      </c>
      <c r="G129" s="120">
        <f t="shared" si="17"/>
        <v>0</v>
      </c>
      <c r="H129" s="120">
        <f t="shared" si="17"/>
        <v>0</v>
      </c>
      <c r="I129" s="120">
        <f t="shared" si="17"/>
        <v>0</v>
      </c>
      <c r="J129" s="120">
        <f t="shared" si="17"/>
        <v>0</v>
      </c>
      <c r="K129" s="120">
        <f t="shared" si="17"/>
        <v>0</v>
      </c>
      <c r="L129" s="120">
        <f t="shared" si="17"/>
        <v>0</v>
      </c>
      <c r="M129" s="120">
        <f t="shared" si="17"/>
        <v>0</v>
      </c>
      <c r="N129" s="120">
        <f t="shared" si="17"/>
        <v>0</v>
      </c>
      <c r="O129" s="120">
        <f t="shared" si="17"/>
        <v>0</v>
      </c>
      <c r="P129" s="120">
        <f t="shared" si="17"/>
        <v>0</v>
      </c>
      <c r="Q129" s="120">
        <f t="shared" si="17"/>
        <v>0</v>
      </c>
      <c r="R129" s="120">
        <f t="shared" si="17"/>
        <v>0</v>
      </c>
      <c r="S129" s="120">
        <f t="shared" si="17"/>
        <v>0</v>
      </c>
      <c r="T129" s="120">
        <f t="shared" si="17"/>
        <v>0</v>
      </c>
      <c r="U129" s="120">
        <f t="shared" si="17"/>
        <v>0</v>
      </c>
      <c r="V129" s="120">
        <f t="shared" si="17"/>
        <v>0</v>
      </c>
      <c r="W129" s="120">
        <f t="shared" si="17"/>
        <v>0</v>
      </c>
      <c r="X129" s="120">
        <f t="shared" si="17"/>
        <v>0</v>
      </c>
      <c r="Y129" s="120">
        <f t="shared" si="17"/>
        <v>0</v>
      </c>
      <c r="Z129" s="120">
        <f t="shared" si="17"/>
        <v>0</v>
      </c>
      <c r="AA129" s="120">
        <f t="shared" si="17"/>
        <v>0</v>
      </c>
      <c r="AB129" s="120">
        <f t="shared" si="17"/>
        <v>0</v>
      </c>
      <c r="AC129" s="120">
        <f t="shared" si="17"/>
        <v>0</v>
      </c>
      <c r="AD129" s="120">
        <f t="shared" si="17"/>
        <v>0</v>
      </c>
      <c r="AE129" s="120">
        <f t="shared" si="17"/>
        <v>0</v>
      </c>
      <c r="AF129" s="120">
        <f t="shared" si="17"/>
        <v>0</v>
      </c>
    </row>
    <row r="130" spans="1:32" x14ac:dyDescent="0.25">
      <c r="A130" s="4">
        <f t="shared" si="15"/>
        <v>0</v>
      </c>
      <c r="B130" s="4">
        <f t="shared" si="15"/>
        <v>0</v>
      </c>
      <c r="C130" s="4">
        <f t="shared" si="15"/>
        <v>0</v>
      </c>
      <c r="D130" s="4">
        <f t="shared" si="15"/>
        <v>0</v>
      </c>
      <c r="E130" s="120">
        <f t="shared" si="17"/>
        <v>0</v>
      </c>
      <c r="F130" s="120">
        <f t="shared" si="17"/>
        <v>0</v>
      </c>
      <c r="G130" s="120">
        <f t="shared" si="17"/>
        <v>0</v>
      </c>
      <c r="H130" s="120">
        <f t="shared" si="17"/>
        <v>0</v>
      </c>
      <c r="I130" s="120">
        <f t="shared" si="17"/>
        <v>0</v>
      </c>
      <c r="J130" s="120">
        <f t="shared" si="17"/>
        <v>0</v>
      </c>
      <c r="K130" s="120">
        <f t="shared" si="17"/>
        <v>0</v>
      </c>
      <c r="L130" s="120">
        <f t="shared" si="17"/>
        <v>0</v>
      </c>
      <c r="M130" s="120">
        <f t="shared" si="17"/>
        <v>0</v>
      </c>
      <c r="N130" s="120">
        <f t="shared" si="17"/>
        <v>0</v>
      </c>
      <c r="O130" s="120">
        <f t="shared" si="17"/>
        <v>0</v>
      </c>
      <c r="P130" s="120">
        <f t="shared" si="17"/>
        <v>0</v>
      </c>
      <c r="Q130" s="120">
        <f t="shared" si="17"/>
        <v>0</v>
      </c>
      <c r="R130" s="120">
        <f t="shared" si="17"/>
        <v>0</v>
      </c>
      <c r="S130" s="120">
        <f t="shared" si="17"/>
        <v>0</v>
      </c>
      <c r="T130" s="120">
        <f t="shared" si="17"/>
        <v>0</v>
      </c>
      <c r="U130" s="120">
        <f t="shared" si="17"/>
        <v>0</v>
      </c>
      <c r="V130" s="120">
        <f t="shared" si="17"/>
        <v>0</v>
      </c>
      <c r="W130" s="120">
        <f t="shared" si="17"/>
        <v>0</v>
      </c>
      <c r="X130" s="120">
        <f t="shared" si="17"/>
        <v>0</v>
      </c>
      <c r="Y130" s="120">
        <f t="shared" si="17"/>
        <v>0</v>
      </c>
      <c r="Z130" s="120">
        <f t="shared" si="17"/>
        <v>0</v>
      </c>
      <c r="AA130" s="120">
        <f t="shared" si="17"/>
        <v>0</v>
      </c>
      <c r="AB130" s="120">
        <f t="shared" si="17"/>
        <v>0</v>
      </c>
      <c r="AC130" s="120">
        <f t="shared" si="17"/>
        <v>0</v>
      </c>
      <c r="AD130" s="120">
        <f t="shared" si="17"/>
        <v>0</v>
      </c>
      <c r="AE130" s="120">
        <f t="shared" si="17"/>
        <v>0</v>
      </c>
      <c r="AF130" s="120">
        <f t="shared" si="17"/>
        <v>0</v>
      </c>
    </row>
    <row r="131" spans="1:32" x14ac:dyDescent="0.25">
      <c r="A131" s="4">
        <f t="shared" si="15"/>
        <v>0</v>
      </c>
      <c r="B131" s="4">
        <f t="shared" si="15"/>
        <v>0</v>
      </c>
      <c r="C131" s="4">
        <f t="shared" si="15"/>
        <v>0</v>
      </c>
      <c r="D131" s="4">
        <f t="shared" si="15"/>
        <v>0</v>
      </c>
      <c r="E131" s="120">
        <f t="shared" si="17"/>
        <v>0</v>
      </c>
      <c r="F131" s="120">
        <f t="shared" si="17"/>
        <v>0</v>
      </c>
      <c r="G131" s="120">
        <f t="shared" si="17"/>
        <v>0</v>
      </c>
      <c r="H131" s="120">
        <f t="shared" si="17"/>
        <v>0</v>
      </c>
      <c r="I131" s="120">
        <f t="shared" si="17"/>
        <v>0</v>
      </c>
      <c r="J131" s="120">
        <f t="shared" si="17"/>
        <v>0</v>
      </c>
      <c r="K131" s="120">
        <f t="shared" si="17"/>
        <v>0</v>
      </c>
      <c r="L131" s="120">
        <f t="shared" si="17"/>
        <v>0</v>
      </c>
      <c r="M131" s="120">
        <f t="shared" si="17"/>
        <v>0</v>
      </c>
      <c r="N131" s="120">
        <f t="shared" si="17"/>
        <v>0</v>
      </c>
      <c r="O131" s="120">
        <f t="shared" si="17"/>
        <v>0</v>
      </c>
      <c r="P131" s="120">
        <f t="shared" si="17"/>
        <v>0</v>
      </c>
      <c r="Q131" s="120">
        <f t="shared" si="17"/>
        <v>0</v>
      </c>
      <c r="R131" s="120">
        <f t="shared" si="17"/>
        <v>0</v>
      </c>
      <c r="S131" s="120">
        <f t="shared" si="17"/>
        <v>0</v>
      </c>
      <c r="T131" s="120">
        <f t="shared" si="17"/>
        <v>0</v>
      </c>
      <c r="U131" s="120">
        <f t="shared" si="17"/>
        <v>0</v>
      </c>
      <c r="V131" s="120">
        <f t="shared" si="17"/>
        <v>0</v>
      </c>
      <c r="W131" s="120">
        <f t="shared" si="17"/>
        <v>0</v>
      </c>
      <c r="X131" s="120">
        <f t="shared" si="17"/>
        <v>0</v>
      </c>
      <c r="Y131" s="120">
        <f t="shared" si="17"/>
        <v>0</v>
      </c>
      <c r="Z131" s="120">
        <f t="shared" si="17"/>
        <v>0</v>
      </c>
      <c r="AA131" s="120">
        <f t="shared" si="17"/>
        <v>0</v>
      </c>
      <c r="AB131" s="120">
        <f t="shared" si="17"/>
        <v>0</v>
      </c>
      <c r="AC131" s="120">
        <f t="shared" si="17"/>
        <v>0</v>
      </c>
      <c r="AD131" s="120">
        <f t="shared" si="17"/>
        <v>0</v>
      </c>
      <c r="AE131" s="120">
        <f t="shared" si="17"/>
        <v>0</v>
      </c>
      <c r="AF131" s="120">
        <f t="shared" si="17"/>
        <v>0</v>
      </c>
    </row>
    <row r="132" spans="1:32" x14ac:dyDescent="0.25">
      <c r="A132" s="4">
        <f t="shared" si="15"/>
        <v>0</v>
      </c>
      <c r="B132" s="4">
        <f t="shared" si="15"/>
        <v>0</v>
      </c>
      <c r="C132" s="4">
        <f t="shared" si="15"/>
        <v>0</v>
      </c>
      <c r="D132" s="4">
        <f t="shared" si="15"/>
        <v>0</v>
      </c>
      <c r="E132" s="120">
        <f t="shared" si="17"/>
        <v>0</v>
      </c>
      <c r="F132" s="120">
        <f t="shared" si="17"/>
        <v>0</v>
      </c>
      <c r="G132" s="120">
        <f t="shared" si="17"/>
        <v>0</v>
      </c>
      <c r="H132" s="120">
        <f t="shared" si="17"/>
        <v>0</v>
      </c>
      <c r="I132" s="120">
        <f t="shared" si="17"/>
        <v>0</v>
      </c>
      <c r="J132" s="120">
        <f t="shared" si="17"/>
        <v>0</v>
      </c>
      <c r="K132" s="120">
        <f t="shared" si="17"/>
        <v>0</v>
      </c>
      <c r="L132" s="120">
        <f t="shared" si="17"/>
        <v>0</v>
      </c>
      <c r="M132" s="120">
        <f t="shared" si="17"/>
        <v>0</v>
      </c>
      <c r="N132" s="120">
        <f t="shared" si="17"/>
        <v>0</v>
      </c>
      <c r="O132" s="120">
        <f t="shared" si="17"/>
        <v>0</v>
      </c>
      <c r="P132" s="120">
        <f t="shared" si="17"/>
        <v>0</v>
      </c>
      <c r="Q132" s="120">
        <f t="shared" si="17"/>
        <v>0</v>
      </c>
      <c r="R132" s="120">
        <f t="shared" si="17"/>
        <v>0</v>
      </c>
      <c r="S132" s="120">
        <f t="shared" si="17"/>
        <v>0</v>
      </c>
      <c r="T132" s="120">
        <f t="shared" si="17"/>
        <v>0</v>
      </c>
      <c r="U132" s="120">
        <f t="shared" si="17"/>
        <v>0</v>
      </c>
      <c r="V132" s="120">
        <f t="shared" si="17"/>
        <v>0</v>
      </c>
      <c r="W132" s="120">
        <f t="shared" si="17"/>
        <v>0</v>
      </c>
      <c r="X132" s="120">
        <f t="shared" si="17"/>
        <v>0</v>
      </c>
      <c r="Y132" s="120">
        <f t="shared" si="17"/>
        <v>0</v>
      </c>
      <c r="Z132" s="120">
        <f t="shared" si="17"/>
        <v>0</v>
      </c>
      <c r="AA132" s="120">
        <f t="shared" si="17"/>
        <v>0</v>
      </c>
      <c r="AB132" s="120">
        <f t="shared" si="17"/>
        <v>0</v>
      </c>
      <c r="AC132" s="120">
        <f t="shared" si="17"/>
        <v>0</v>
      </c>
      <c r="AD132" s="120">
        <f t="shared" si="17"/>
        <v>0</v>
      </c>
      <c r="AE132" s="120">
        <f t="shared" si="17"/>
        <v>0</v>
      </c>
      <c r="AF132" s="120">
        <f t="shared" si="17"/>
        <v>0</v>
      </c>
    </row>
    <row r="133" spans="1:32" x14ac:dyDescent="0.25">
      <c r="A133" s="4">
        <f t="shared" si="15"/>
        <v>0</v>
      </c>
      <c r="B133" s="4">
        <f t="shared" si="15"/>
        <v>0</v>
      </c>
      <c r="C133" s="4">
        <f t="shared" si="15"/>
        <v>0</v>
      </c>
      <c r="D133" s="4">
        <f t="shared" si="15"/>
        <v>0</v>
      </c>
      <c r="E133" s="120">
        <f t="shared" si="17"/>
        <v>0</v>
      </c>
      <c r="F133" s="120">
        <f t="shared" si="17"/>
        <v>0</v>
      </c>
      <c r="G133" s="120">
        <f t="shared" si="17"/>
        <v>0</v>
      </c>
      <c r="H133" s="120">
        <f t="shared" si="17"/>
        <v>0</v>
      </c>
      <c r="I133" s="120">
        <f t="shared" si="17"/>
        <v>0</v>
      </c>
      <c r="J133" s="120">
        <f t="shared" si="17"/>
        <v>0</v>
      </c>
      <c r="K133" s="120">
        <f t="shared" si="17"/>
        <v>0</v>
      </c>
      <c r="L133" s="120">
        <f t="shared" si="17"/>
        <v>0</v>
      </c>
      <c r="M133" s="120">
        <f t="shared" si="17"/>
        <v>0</v>
      </c>
      <c r="N133" s="120">
        <f t="shared" si="17"/>
        <v>0</v>
      </c>
      <c r="O133" s="120">
        <f t="shared" si="17"/>
        <v>0</v>
      </c>
      <c r="P133" s="120">
        <f t="shared" si="17"/>
        <v>0</v>
      </c>
      <c r="Q133" s="120">
        <f t="shared" si="17"/>
        <v>0</v>
      </c>
      <c r="R133" s="120">
        <f t="shared" si="17"/>
        <v>0</v>
      </c>
      <c r="S133" s="120">
        <f t="shared" si="17"/>
        <v>0</v>
      </c>
      <c r="T133" s="120">
        <f t="shared" si="17"/>
        <v>0</v>
      </c>
      <c r="U133" s="120">
        <f t="shared" si="17"/>
        <v>0</v>
      </c>
      <c r="V133" s="120">
        <f t="shared" si="17"/>
        <v>0</v>
      </c>
      <c r="W133" s="120">
        <f t="shared" si="17"/>
        <v>0</v>
      </c>
      <c r="X133" s="120">
        <f t="shared" si="17"/>
        <v>0</v>
      </c>
      <c r="Y133" s="120">
        <f t="shared" si="17"/>
        <v>0</v>
      </c>
      <c r="Z133" s="120">
        <f t="shared" si="17"/>
        <v>0</v>
      </c>
      <c r="AA133" s="120">
        <f t="shared" si="17"/>
        <v>0</v>
      </c>
      <c r="AB133" s="120">
        <f t="shared" si="17"/>
        <v>0</v>
      </c>
      <c r="AC133" s="120">
        <f t="shared" si="17"/>
        <v>0</v>
      </c>
      <c r="AD133" s="120">
        <f t="shared" si="17"/>
        <v>0</v>
      </c>
      <c r="AE133" s="120">
        <f t="shared" si="17"/>
        <v>0</v>
      </c>
      <c r="AF133" s="120">
        <f t="shared" si="17"/>
        <v>0</v>
      </c>
    </row>
    <row r="134" spans="1:32" x14ac:dyDescent="0.25">
      <c r="A134" s="4">
        <f t="shared" ref="A134:D147" si="18">A26</f>
        <v>0</v>
      </c>
      <c r="B134" s="4">
        <f t="shared" si="18"/>
        <v>0</v>
      </c>
      <c r="C134" s="4">
        <f t="shared" si="18"/>
        <v>0</v>
      </c>
      <c r="D134" s="4">
        <f t="shared" si="18"/>
        <v>0</v>
      </c>
      <c r="E134" s="120">
        <f t="shared" si="17"/>
        <v>0</v>
      </c>
      <c r="F134" s="120">
        <f t="shared" si="17"/>
        <v>0</v>
      </c>
      <c r="G134" s="120">
        <f t="shared" si="17"/>
        <v>0</v>
      </c>
      <c r="H134" s="120">
        <f t="shared" si="17"/>
        <v>0</v>
      </c>
      <c r="I134" s="120">
        <f t="shared" si="17"/>
        <v>0</v>
      </c>
      <c r="J134" s="120">
        <f t="shared" si="17"/>
        <v>0</v>
      </c>
      <c r="K134" s="120">
        <f t="shared" si="17"/>
        <v>0</v>
      </c>
      <c r="L134" s="120">
        <f t="shared" si="17"/>
        <v>0</v>
      </c>
      <c r="M134" s="120">
        <f t="shared" si="17"/>
        <v>0</v>
      </c>
      <c r="N134" s="120">
        <f t="shared" si="17"/>
        <v>0</v>
      </c>
      <c r="O134" s="120">
        <f t="shared" si="17"/>
        <v>0</v>
      </c>
      <c r="P134" s="120">
        <f t="shared" si="17"/>
        <v>0</v>
      </c>
      <c r="Q134" s="120">
        <f t="shared" si="17"/>
        <v>0</v>
      </c>
      <c r="R134" s="120">
        <f t="shared" si="17"/>
        <v>0</v>
      </c>
      <c r="S134" s="120">
        <f t="shared" si="17"/>
        <v>0</v>
      </c>
      <c r="T134" s="120">
        <f t="shared" si="17"/>
        <v>0</v>
      </c>
      <c r="U134" s="120">
        <f t="shared" si="17"/>
        <v>0</v>
      </c>
      <c r="V134" s="120">
        <f t="shared" si="17"/>
        <v>0</v>
      </c>
      <c r="W134" s="120">
        <f t="shared" si="17"/>
        <v>0</v>
      </c>
      <c r="X134" s="120">
        <f t="shared" si="17"/>
        <v>0</v>
      </c>
      <c r="Y134" s="120">
        <f t="shared" si="17"/>
        <v>0</v>
      </c>
      <c r="Z134" s="120">
        <f t="shared" si="17"/>
        <v>0</v>
      </c>
      <c r="AA134" s="120">
        <f t="shared" si="17"/>
        <v>0</v>
      </c>
      <c r="AB134" s="120">
        <f t="shared" si="17"/>
        <v>0</v>
      </c>
      <c r="AC134" s="120">
        <f t="shared" si="17"/>
        <v>0</v>
      </c>
      <c r="AD134" s="120">
        <f t="shared" si="17"/>
        <v>0</v>
      </c>
      <c r="AE134" s="120">
        <f t="shared" si="17"/>
        <v>0</v>
      </c>
      <c r="AF134" s="120">
        <f t="shared" si="17"/>
        <v>0</v>
      </c>
    </row>
    <row r="135" spans="1:32" x14ac:dyDescent="0.25">
      <c r="A135" s="4">
        <f t="shared" si="18"/>
        <v>0</v>
      </c>
      <c r="B135" s="4">
        <f t="shared" si="18"/>
        <v>0</v>
      </c>
      <c r="C135" s="4">
        <f t="shared" si="18"/>
        <v>0</v>
      </c>
      <c r="D135" s="4">
        <f t="shared" si="18"/>
        <v>0</v>
      </c>
      <c r="E135" s="120">
        <f t="shared" si="17"/>
        <v>0</v>
      </c>
      <c r="F135" s="120">
        <f t="shared" si="17"/>
        <v>0</v>
      </c>
      <c r="G135" s="120">
        <f t="shared" si="17"/>
        <v>0</v>
      </c>
      <c r="H135" s="120">
        <f t="shared" si="17"/>
        <v>0</v>
      </c>
      <c r="I135" s="120">
        <f t="shared" si="17"/>
        <v>0</v>
      </c>
      <c r="J135" s="120">
        <f t="shared" si="17"/>
        <v>0</v>
      </c>
      <c r="K135" s="120">
        <f t="shared" si="17"/>
        <v>0</v>
      </c>
      <c r="L135" s="120">
        <f t="shared" si="17"/>
        <v>0</v>
      </c>
      <c r="M135" s="120">
        <f t="shared" si="17"/>
        <v>0</v>
      </c>
      <c r="N135" s="120">
        <f t="shared" si="17"/>
        <v>0</v>
      </c>
      <c r="O135" s="120">
        <f t="shared" si="17"/>
        <v>0</v>
      </c>
      <c r="P135" s="120">
        <f t="shared" si="17"/>
        <v>0</v>
      </c>
      <c r="Q135" s="120">
        <f t="shared" si="17"/>
        <v>0</v>
      </c>
      <c r="R135" s="120">
        <f t="shared" si="17"/>
        <v>0</v>
      </c>
      <c r="S135" s="120">
        <f t="shared" si="17"/>
        <v>0</v>
      </c>
      <c r="T135" s="120">
        <f t="shared" si="17"/>
        <v>0</v>
      </c>
      <c r="U135" s="120">
        <f t="shared" si="17"/>
        <v>0</v>
      </c>
      <c r="V135" s="120">
        <f t="shared" si="17"/>
        <v>0</v>
      </c>
      <c r="W135" s="120">
        <f t="shared" si="17"/>
        <v>0</v>
      </c>
      <c r="X135" s="120">
        <f t="shared" si="17"/>
        <v>0</v>
      </c>
      <c r="Y135" s="120">
        <f t="shared" si="17"/>
        <v>0</v>
      </c>
      <c r="Z135" s="120">
        <f t="shared" si="17"/>
        <v>0</v>
      </c>
      <c r="AA135" s="120">
        <f t="shared" si="17"/>
        <v>0</v>
      </c>
      <c r="AB135" s="120">
        <f t="shared" si="17"/>
        <v>0</v>
      </c>
      <c r="AC135" s="120">
        <f t="shared" si="17"/>
        <v>0</v>
      </c>
      <c r="AD135" s="120">
        <f t="shared" si="17"/>
        <v>0</v>
      </c>
      <c r="AE135" s="120">
        <f t="shared" si="17"/>
        <v>0</v>
      </c>
      <c r="AF135" s="120">
        <f t="shared" si="17"/>
        <v>0</v>
      </c>
    </row>
    <row r="136" spans="1:32" x14ac:dyDescent="0.25">
      <c r="A136" s="4">
        <f t="shared" si="18"/>
        <v>0</v>
      </c>
      <c r="B136" s="4">
        <f t="shared" si="18"/>
        <v>0</v>
      </c>
      <c r="C136" s="4">
        <f t="shared" si="18"/>
        <v>0</v>
      </c>
      <c r="D136" s="4">
        <f t="shared" si="18"/>
        <v>0</v>
      </c>
      <c r="E136" s="120">
        <f t="shared" si="17"/>
        <v>0</v>
      </c>
      <c r="F136" s="120">
        <f t="shared" si="17"/>
        <v>0</v>
      </c>
      <c r="G136" s="120">
        <f t="shared" si="17"/>
        <v>0</v>
      </c>
      <c r="H136" s="120">
        <f t="shared" si="17"/>
        <v>0</v>
      </c>
      <c r="I136" s="120">
        <f t="shared" si="17"/>
        <v>0</v>
      </c>
      <c r="J136" s="120">
        <f t="shared" si="17"/>
        <v>0</v>
      </c>
      <c r="K136" s="120">
        <f t="shared" ref="E136:AF145" si="19">K64*$D64</f>
        <v>0</v>
      </c>
      <c r="L136" s="120">
        <f t="shared" si="19"/>
        <v>0</v>
      </c>
      <c r="M136" s="120">
        <f t="shared" si="19"/>
        <v>0</v>
      </c>
      <c r="N136" s="120">
        <f t="shared" si="19"/>
        <v>0</v>
      </c>
      <c r="O136" s="120">
        <f t="shared" si="19"/>
        <v>0</v>
      </c>
      <c r="P136" s="120">
        <f t="shared" si="19"/>
        <v>0</v>
      </c>
      <c r="Q136" s="120">
        <f t="shared" si="19"/>
        <v>0</v>
      </c>
      <c r="R136" s="120">
        <f t="shared" si="19"/>
        <v>0</v>
      </c>
      <c r="S136" s="120">
        <f t="shared" si="19"/>
        <v>0</v>
      </c>
      <c r="T136" s="120">
        <f t="shared" si="19"/>
        <v>0</v>
      </c>
      <c r="U136" s="120">
        <f t="shared" si="19"/>
        <v>0</v>
      </c>
      <c r="V136" s="120">
        <f t="shared" si="19"/>
        <v>0</v>
      </c>
      <c r="W136" s="120">
        <f t="shared" si="19"/>
        <v>0</v>
      </c>
      <c r="X136" s="120">
        <f t="shared" si="19"/>
        <v>0</v>
      </c>
      <c r="Y136" s="120">
        <f t="shared" si="19"/>
        <v>0</v>
      </c>
      <c r="Z136" s="120">
        <f t="shared" si="19"/>
        <v>0</v>
      </c>
      <c r="AA136" s="120">
        <f t="shared" si="19"/>
        <v>0</v>
      </c>
      <c r="AB136" s="120">
        <f t="shared" si="19"/>
        <v>0</v>
      </c>
      <c r="AC136" s="120">
        <f t="shared" si="19"/>
        <v>0</v>
      </c>
      <c r="AD136" s="120">
        <f t="shared" si="19"/>
        <v>0</v>
      </c>
      <c r="AE136" s="120">
        <f t="shared" si="19"/>
        <v>0</v>
      </c>
      <c r="AF136" s="120">
        <f t="shared" si="19"/>
        <v>0</v>
      </c>
    </row>
    <row r="137" spans="1:32" x14ac:dyDescent="0.25">
      <c r="A137" s="4">
        <f t="shared" si="18"/>
        <v>0</v>
      </c>
      <c r="B137" s="4">
        <f t="shared" si="18"/>
        <v>0</v>
      </c>
      <c r="C137" s="4">
        <f t="shared" si="18"/>
        <v>0</v>
      </c>
      <c r="D137" s="4">
        <f t="shared" si="18"/>
        <v>0</v>
      </c>
      <c r="E137" s="120">
        <f t="shared" si="19"/>
        <v>0</v>
      </c>
      <c r="F137" s="120">
        <f t="shared" si="19"/>
        <v>0</v>
      </c>
      <c r="G137" s="120">
        <f t="shared" si="19"/>
        <v>0</v>
      </c>
      <c r="H137" s="120">
        <f t="shared" si="19"/>
        <v>0</v>
      </c>
      <c r="I137" s="120">
        <f t="shared" si="19"/>
        <v>0</v>
      </c>
      <c r="J137" s="120">
        <f t="shared" si="19"/>
        <v>0</v>
      </c>
      <c r="K137" s="120">
        <f t="shared" si="19"/>
        <v>0</v>
      </c>
      <c r="L137" s="120">
        <f t="shared" si="19"/>
        <v>0</v>
      </c>
      <c r="M137" s="120">
        <f t="shared" si="19"/>
        <v>0</v>
      </c>
      <c r="N137" s="120">
        <f t="shared" si="19"/>
        <v>0</v>
      </c>
      <c r="O137" s="120">
        <f t="shared" si="19"/>
        <v>0</v>
      </c>
      <c r="P137" s="120">
        <f t="shared" si="19"/>
        <v>0</v>
      </c>
      <c r="Q137" s="120">
        <f t="shared" si="19"/>
        <v>0</v>
      </c>
      <c r="R137" s="120">
        <f t="shared" si="19"/>
        <v>0</v>
      </c>
      <c r="S137" s="120">
        <f t="shared" si="19"/>
        <v>0</v>
      </c>
      <c r="T137" s="120">
        <f t="shared" si="19"/>
        <v>0</v>
      </c>
      <c r="U137" s="120">
        <f t="shared" si="19"/>
        <v>0</v>
      </c>
      <c r="V137" s="120">
        <f t="shared" si="19"/>
        <v>0</v>
      </c>
      <c r="W137" s="120">
        <f t="shared" si="19"/>
        <v>0</v>
      </c>
      <c r="X137" s="120">
        <f t="shared" si="19"/>
        <v>0</v>
      </c>
      <c r="Y137" s="120">
        <f t="shared" si="19"/>
        <v>0</v>
      </c>
      <c r="Z137" s="120">
        <f t="shared" si="19"/>
        <v>0</v>
      </c>
      <c r="AA137" s="120">
        <f t="shared" si="19"/>
        <v>0</v>
      </c>
      <c r="AB137" s="120">
        <f t="shared" si="19"/>
        <v>0</v>
      </c>
      <c r="AC137" s="120">
        <f t="shared" si="19"/>
        <v>0</v>
      </c>
      <c r="AD137" s="120">
        <f t="shared" si="19"/>
        <v>0</v>
      </c>
      <c r="AE137" s="120">
        <f t="shared" si="19"/>
        <v>0</v>
      </c>
      <c r="AF137" s="120">
        <f t="shared" si="19"/>
        <v>0</v>
      </c>
    </row>
    <row r="138" spans="1:32" x14ac:dyDescent="0.25">
      <c r="A138" s="4">
        <f t="shared" si="18"/>
        <v>0</v>
      </c>
      <c r="B138" s="4">
        <f t="shared" si="18"/>
        <v>0</v>
      </c>
      <c r="C138" s="4">
        <f t="shared" si="18"/>
        <v>0</v>
      </c>
      <c r="D138" s="4">
        <f t="shared" si="18"/>
        <v>0</v>
      </c>
      <c r="E138" s="120">
        <f t="shared" si="19"/>
        <v>0</v>
      </c>
      <c r="F138" s="120">
        <f t="shared" si="19"/>
        <v>0</v>
      </c>
      <c r="G138" s="120">
        <f t="shared" si="19"/>
        <v>0</v>
      </c>
      <c r="H138" s="120">
        <f t="shared" si="19"/>
        <v>0</v>
      </c>
      <c r="I138" s="120">
        <f t="shared" si="19"/>
        <v>0</v>
      </c>
      <c r="J138" s="120">
        <f t="shared" si="19"/>
        <v>0</v>
      </c>
      <c r="K138" s="120">
        <f t="shared" si="19"/>
        <v>0</v>
      </c>
      <c r="L138" s="120">
        <f t="shared" si="19"/>
        <v>0</v>
      </c>
      <c r="M138" s="120">
        <f t="shared" si="19"/>
        <v>0</v>
      </c>
      <c r="N138" s="120">
        <f t="shared" si="19"/>
        <v>0</v>
      </c>
      <c r="O138" s="120">
        <f t="shared" si="19"/>
        <v>0</v>
      </c>
      <c r="P138" s="120">
        <f t="shared" si="19"/>
        <v>0</v>
      </c>
      <c r="Q138" s="120">
        <f t="shared" si="19"/>
        <v>0</v>
      </c>
      <c r="R138" s="120">
        <f t="shared" si="19"/>
        <v>0</v>
      </c>
      <c r="S138" s="120">
        <f t="shared" si="19"/>
        <v>0</v>
      </c>
      <c r="T138" s="120">
        <f t="shared" si="19"/>
        <v>0</v>
      </c>
      <c r="U138" s="120">
        <f t="shared" si="19"/>
        <v>0</v>
      </c>
      <c r="V138" s="120">
        <f t="shared" si="19"/>
        <v>0</v>
      </c>
      <c r="W138" s="120">
        <f t="shared" si="19"/>
        <v>0</v>
      </c>
      <c r="X138" s="120">
        <f t="shared" si="19"/>
        <v>0</v>
      </c>
      <c r="Y138" s="120">
        <f t="shared" si="19"/>
        <v>0</v>
      </c>
      <c r="Z138" s="120">
        <f t="shared" si="19"/>
        <v>0</v>
      </c>
      <c r="AA138" s="120">
        <f t="shared" si="19"/>
        <v>0</v>
      </c>
      <c r="AB138" s="120">
        <f t="shared" si="19"/>
        <v>0</v>
      </c>
      <c r="AC138" s="120">
        <f t="shared" si="19"/>
        <v>0</v>
      </c>
      <c r="AD138" s="120">
        <f t="shared" si="19"/>
        <v>0</v>
      </c>
      <c r="AE138" s="120">
        <f t="shared" si="19"/>
        <v>0</v>
      </c>
      <c r="AF138" s="120">
        <f t="shared" si="19"/>
        <v>0</v>
      </c>
    </row>
    <row r="139" spans="1:32" x14ac:dyDescent="0.25">
      <c r="A139" s="4">
        <f t="shared" si="18"/>
        <v>0</v>
      </c>
      <c r="B139" s="4">
        <f t="shared" si="18"/>
        <v>0</v>
      </c>
      <c r="C139" s="4">
        <f t="shared" si="18"/>
        <v>0</v>
      </c>
      <c r="D139" s="4">
        <f t="shared" si="18"/>
        <v>0</v>
      </c>
      <c r="E139" s="120">
        <f t="shared" si="19"/>
        <v>0</v>
      </c>
      <c r="F139" s="120">
        <f t="shared" si="19"/>
        <v>0</v>
      </c>
      <c r="G139" s="120">
        <f t="shared" si="19"/>
        <v>0</v>
      </c>
      <c r="H139" s="120">
        <f t="shared" si="19"/>
        <v>0</v>
      </c>
      <c r="I139" s="120">
        <f t="shared" si="19"/>
        <v>0</v>
      </c>
      <c r="J139" s="120">
        <f t="shared" si="19"/>
        <v>0</v>
      </c>
      <c r="K139" s="120">
        <f t="shared" si="19"/>
        <v>0</v>
      </c>
      <c r="L139" s="120">
        <f t="shared" si="19"/>
        <v>0</v>
      </c>
      <c r="M139" s="120">
        <f t="shared" si="19"/>
        <v>0</v>
      </c>
      <c r="N139" s="120">
        <f t="shared" si="19"/>
        <v>0</v>
      </c>
      <c r="O139" s="120">
        <f t="shared" si="19"/>
        <v>0</v>
      </c>
      <c r="P139" s="120">
        <f t="shared" si="19"/>
        <v>0</v>
      </c>
      <c r="Q139" s="120">
        <f t="shared" si="19"/>
        <v>0</v>
      </c>
      <c r="R139" s="120">
        <f t="shared" si="19"/>
        <v>0</v>
      </c>
      <c r="S139" s="120">
        <f t="shared" si="19"/>
        <v>0</v>
      </c>
      <c r="T139" s="120">
        <f t="shared" si="19"/>
        <v>0</v>
      </c>
      <c r="U139" s="120">
        <f t="shared" si="19"/>
        <v>0</v>
      </c>
      <c r="V139" s="120">
        <f t="shared" si="19"/>
        <v>0</v>
      </c>
      <c r="W139" s="120">
        <f t="shared" si="19"/>
        <v>0</v>
      </c>
      <c r="X139" s="120">
        <f t="shared" si="19"/>
        <v>0</v>
      </c>
      <c r="Y139" s="120">
        <f t="shared" si="19"/>
        <v>0</v>
      </c>
      <c r="Z139" s="120">
        <f t="shared" si="19"/>
        <v>0</v>
      </c>
      <c r="AA139" s="120">
        <f t="shared" si="19"/>
        <v>0</v>
      </c>
      <c r="AB139" s="120">
        <f t="shared" si="19"/>
        <v>0</v>
      </c>
      <c r="AC139" s="120">
        <f t="shared" si="19"/>
        <v>0</v>
      </c>
      <c r="AD139" s="120">
        <f t="shared" si="19"/>
        <v>0</v>
      </c>
      <c r="AE139" s="120">
        <f t="shared" si="19"/>
        <v>0</v>
      </c>
      <c r="AF139" s="120">
        <f t="shared" si="19"/>
        <v>0</v>
      </c>
    </row>
    <row r="140" spans="1:32" x14ac:dyDescent="0.25">
      <c r="A140" s="4">
        <f t="shared" si="18"/>
        <v>0</v>
      </c>
      <c r="B140" s="4">
        <f t="shared" si="18"/>
        <v>0</v>
      </c>
      <c r="C140" s="4">
        <f t="shared" si="18"/>
        <v>0</v>
      </c>
      <c r="D140" s="4">
        <f t="shared" si="18"/>
        <v>0</v>
      </c>
      <c r="E140" s="120">
        <f t="shared" si="19"/>
        <v>0</v>
      </c>
      <c r="F140" s="120">
        <f t="shared" si="19"/>
        <v>0</v>
      </c>
      <c r="G140" s="120">
        <f t="shared" si="19"/>
        <v>0</v>
      </c>
      <c r="H140" s="120">
        <f t="shared" si="19"/>
        <v>0</v>
      </c>
      <c r="I140" s="120">
        <f t="shared" si="19"/>
        <v>0</v>
      </c>
      <c r="J140" s="120">
        <f t="shared" si="19"/>
        <v>0</v>
      </c>
      <c r="K140" s="120">
        <f t="shared" si="19"/>
        <v>0</v>
      </c>
      <c r="L140" s="120">
        <f t="shared" si="19"/>
        <v>0</v>
      </c>
      <c r="M140" s="120">
        <f t="shared" si="19"/>
        <v>0</v>
      </c>
      <c r="N140" s="120">
        <f t="shared" si="19"/>
        <v>0</v>
      </c>
      <c r="O140" s="120">
        <f t="shared" si="19"/>
        <v>0</v>
      </c>
      <c r="P140" s="120">
        <f t="shared" si="19"/>
        <v>0</v>
      </c>
      <c r="Q140" s="120">
        <f t="shared" si="19"/>
        <v>0</v>
      </c>
      <c r="R140" s="120">
        <f t="shared" si="19"/>
        <v>0</v>
      </c>
      <c r="S140" s="120">
        <f t="shared" si="19"/>
        <v>0</v>
      </c>
      <c r="T140" s="120">
        <f t="shared" si="19"/>
        <v>0</v>
      </c>
      <c r="U140" s="120">
        <f t="shared" si="19"/>
        <v>0</v>
      </c>
      <c r="V140" s="120">
        <f t="shared" si="19"/>
        <v>0</v>
      </c>
      <c r="W140" s="120">
        <f t="shared" si="19"/>
        <v>0</v>
      </c>
      <c r="X140" s="120">
        <f t="shared" si="19"/>
        <v>0</v>
      </c>
      <c r="Y140" s="120">
        <f t="shared" si="19"/>
        <v>0</v>
      </c>
      <c r="Z140" s="120">
        <f t="shared" si="19"/>
        <v>0</v>
      </c>
      <c r="AA140" s="120">
        <f t="shared" si="19"/>
        <v>0</v>
      </c>
      <c r="AB140" s="120">
        <f t="shared" si="19"/>
        <v>0</v>
      </c>
      <c r="AC140" s="120">
        <f t="shared" si="19"/>
        <v>0</v>
      </c>
      <c r="AD140" s="120">
        <f t="shared" si="19"/>
        <v>0</v>
      </c>
      <c r="AE140" s="120">
        <f t="shared" si="19"/>
        <v>0</v>
      </c>
      <c r="AF140" s="120">
        <f t="shared" si="19"/>
        <v>0</v>
      </c>
    </row>
    <row r="141" spans="1:32" x14ac:dyDescent="0.25">
      <c r="A141" s="4">
        <f t="shared" si="18"/>
        <v>0</v>
      </c>
      <c r="B141" s="4">
        <f t="shared" si="18"/>
        <v>0</v>
      </c>
      <c r="C141" s="4">
        <f t="shared" si="18"/>
        <v>0</v>
      </c>
      <c r="D141" s="4">
        <f t="shared" si="18"/>
        <v>0</v>
      </c>
      <c r="E141" s="120">
        <f t="shared" si="19"/>
        <v>0</v>
      </c>
      <c r="F141" s="120">
        <f t="shared" si="19"/>
        <v>0</v>
      </c>
      <c r="G141" s="120">
        <f t="shared" si="19"/>
        <v>0</v>
      </c>
      <c r="H141" s="120">
        <f t="shared" si="19"/>
        <v>0</v>
      </c>
      <c r="I141" s="120">
        <f t="shared" si="19"/>
        <v>0</v>
      </c>
      <c r="J141" s="120">
        <f t="shared" si="19"/>
        <v>0</v>
      </c>
      <c r="K141" s="120">
        <f t="shared" si="19"/>
        <v>0</v>
      </c>
      <c r="L141" s="120">
        <f t="shared" si="19"/>
        <v>0</v>
      </c>
      <c r="M141" s="120">
        <f t="shared" si="19"/>
        <v>0</v>
      </c>
      <c r="N141" s="120">
        <f t="shared" si="19"/>
        <v>0</v>
      </c>
      <c r="O141" s="120">
        <f t="shared" si="19"/>
        <v>0</v>
      </c>
      <c r="P141" s="120">
        <f t="shared" si="19"/>
        <v>0</v>
      </c>
      <c r="Q141" s="120">
        <f t="shared" si="19"/>
        <v>0</v>
      </c>
      <c r="R141" s="120">
        <f t="shared" si="19"/>
        <v>0</v>
      </c>
      <c r="S141" s="120">
        <f t="shared" si="19"/>
        <v>0</v>
      </c>
      <c r="T141" s="120">
        <f t="shared" si="19"/>
        <v>0</v>
      </c>
      <c r="U141" s="120">
        <f t="shared" si="19"/>
        <v>0</v>
      </c>
      <c r="V141" s="120">
        <f t="shared" si="19"/>
        <v>0</v>
      </c>
      <c r="W141" s="120">
        <f t="shared" si="19"/>
        <v>0</v>
      </c>
      <c r="X141" s="120">
        <f t="shared" si="19"/>
        <v>0</v>
      </c>
      <c r="Y141" s="120">
        <f t="shared" si="19"/>
        <v>0</v>
      </c>
      <c r="Z141" s="120">
        <f t="shared" si="19"/>
        <v>0</v>
      </c>
      <c r="AA141" s="120">
        <f t="shared" si="19"/>
        <v>0</v>
      </c>
      <c r="AB141" s="120">
        <f t="shared" si="19"/>
        <v>0</v>
      </c>
      <c r="AC141" s="120">
        <f t="shared" si="19"/>
        <v>0</v>
      </c>
      <c r="AD141" s="120">
        <f t="shared" si="19"/>
        <v>0</v>
      </c>
      <c r="AE141" s="120">
        <f t="shared" si="19"/>
        <v>0</v>
      </c>
      <c r="AF141" s="120">
        <f t="shared" si="19"/>
        <v>0</v>
      </c>
    </row>
    <row r="142" spans="1:32" x14ac:dyDescent="0.25">
      <c r="A142" s="4">
        <f t="shared" si="18"/>
        <v>0</v>
      </c>
      <c r="B142" s="4">
        <f t="shared" si="18"/>
        <v>0</v>
      </c>
      <c r="C142" s="4">
        <f t="shared" si="18"/>
        <v>0</v>
      </c>
      <c r="D142" s="4">
        <f>D70</f>
        <v>0</v>
      </c>
      <c r="E142" s="120">
        <f t="shared" si="19"/>
        <v>0</v>
      </c>
      <c r="F142" s="120">
        <f t="shared" si="19"/>
        <v>0</v>
      </c>
      <c r="G142" s="120">
        <f t="shared" si="19"/>
        <v>0</v>
      </c>
      <c r="H142" s="120">
        <f t="shared" si="19"/>
        <v>0</v>
      </c>
      <c r="I142" s="120">
        <f t="shared" si="19"/>
        <v>0</v>
      </c>
      <c r="J142" s="120">
        <f t="shared" si="19"/>
        <v>0</v>
      </c>
      <c r="K142" s="120">
        <f t="shared" si="19"/>
        <v>0</v>
      </c>
      <c r="L142" s="120">
        <f t="shared" si="19"/>
        <v>0</v>
      </c>
      <c r="M142" s="120">
        <f t="shared" si="19"/>
        <v>0</v>
      </c>
      <c r="N142" s="120">
        <f t="shared" si="19"/>
        <v>0</v>
      </c>
      <c r="O142" s="120">
        <f t="shared" si="19"/>
        <v>0</v>
      </c>
      <c r="P142" s="120">
        <f t="shared" si="19"/>
        <v>0</v>
      </c>
      <c r="Q142" s="120">
        <f t="shared" si="19"/>
        <v>0</v>
      </c>
      <c r="R142" s="120">
        <f t="shared" si="19"/>
        <v>0</v>
      </c>
      <c r="S142" s="120">
        <f t="shared" si="19"/>
        <v>0</v>
      </c>
      <c r="T142" s="120">
        <f t="shared" si="19"/>
        <v>0</v>
      </c>
      <c r="U142" s="120">
        <f t="shared" si="19"/>
        <v>0</v>
      </c>
      <c r="V142" s="120">
        <f t="shared" si="19"/>
        <v>0</v>
      </c>
      <c r="W142" s="120">
        <f t="shared" si="19"/>
        <v>0</v>
      </c>
      <c r="X142" s="120">
        <f t="shared" si="19"/>
        <v>0</v>
      </c>
      <c r="Y142" s="120">
        <f t="shared" si="19"/>
        <v>0</v>
      </c>
      <c r="Z142" s="120">
        <f t="shared" si="19"/>
        <v>0</v>
      </c>
      <c r="AA142" s="120">
        <f t="shared" si="19"/>
        <v>0</v>
      </c>
      <c r="AB142" s="120">
        <f t="shared" si="19"/>
        <v>0</v>
      </c>
      <c r="AC142" s="120">
        <f t="shared" si="19"/>
        <v>0</v>
      </c>
      <c r="AD142" s="120">
        <f t="shared" si="19"/>
        <v>0</v>
      </c>
      <c r="AE142" s="120">
        <f t="shared" si="19"/>
        <v>0</v>
      </c>
      <c r="AF142" s="120">
        <f t="shared" si="19"/>
        <v>0</v>
      </c>
    </row>
    <row r="143" spans="1:32" x14ac:dyDescent="0.25">
      <c r="A143" s="4">
        <f t="shared" si="18"/>
        <v>0</v>
      </c>
      <c r="B143" s="4">
        <f t="shared" si="18"/>
        <v>0</v>
      </c>
      <c r="C143" s="4">
        <f t="shared" si="18"/>
        <v>0</v>
      </c>
      <c r="D143" s="4">
        <f t="shared" si="18"/>
        <v>0</v>
      </c>
      <c r="E143" s="120">
        <f t="shared" si="19"/>
        <v>0</v>
      </c>
      <c r="F143" s="120">
        <f t="shared" si="19"/>
        <v>0</v>
      </c>
      <c r="G143" s="120">
        <f t="shared" si="19"/>
        <v>0</v>
      </c>
      <c r="H143" s="120">
        <f t="shared" si="19"/>
        <v>0</v>
      </c>
      <c r="I143" s="120">
        <f t="shared" si="19"/>
        <v>0</v>
      </c>
      <c r="J143" s="120">
        <f t="shared" si="19"/>
        <v>0</v>
      </c>
      <c r="K143" s="120">
        <f t="shared" si="19"/>
        <v>0</v>
      </c>
      <c r="L143" s="120">
        <f t="shared" si="19"/>
        <v>0</v>
      </c>
      <c r="M143" s="120">
        <f t="shared" si="19"/>
        <v>0</v>
      </c>
      <c r="N143" s="120">
        <f t="shared" si="19"/>
        <v>0</v>
      </c>
      <c r="O143" s="120">
        <f t="shared" si="19"/>
        <v>0</v>
      </c>
      <c r="P143" s="120">
        <f t="shared" si="19"/>
        <v>0</v>
      </c>
      <c r="Q143" s="120">
        <f t="shared" si="19"/>
        <v>0</v>
      </c>
      <c r="R143" s="120">
        <f t="shared" si="19"/>
        <v>0</v>
      </c>
      <c r="S143" s="120">
        <f t="shared" si="19"/>
        <v>0</v>
      </c>
      <c r="T143" s="120">
        <f t="shared" si="19"/>
        <v>0</v>
      </c>
      <c r="U143" s="120">
        <f t="shared" si="19"/>
        <v>0</v>
      </c>
      <c r="V143" s="120">
        <f t="shared" si="19"/>
        <v>0</v>
      </c>
      <c r="W143" s="120">
        <f t="shared" si="19"/>
        <v>0</v>
      </c>
      <c r="X143" s="120">
        <f t="shared" si="19"/>
        <v>0</v>
      </c>
      <c r="Y143" s="120">
        <f t="shared" si="19"/>
        <v>0</v>
      </c>
      <c r="Z143" s="120">
        <f t="shared" si="19"/>
        <v>0</v>
      </c>
      <c r="AA143" s="120">
        <f t="shared" si="19"/>
        <v>0</v>
      </c>
      <c r="AB143" s="120">
        <f t="shared" si="19"/>
        <v>0</v>
      </c>
      <c r="AC143" s="120">
        <f t="shared" si="19"/>
        <v>0</v>
      </c>
      <c r="AD143" s="120">
        <f t="shared" si="19"/>
        <v>0</v>
      </c>
      <c r="AE143" s="120">
        <f t="shared" si="19"/>
        <v>0</v>
      </c>
      <c r="AF143" s="120">
        <f t="shared" si="19"/>
        <v>0</v>
      </c>
    </row>
    <row r="144" spans="1:32" x14ac:dyDescent="0.25">
      <c r="A144" s="4">
        <f t="shared" si="18"/>
        <v>0</v>
      </c>
      <c r="B144" s="4">
        <f t="shared" si="18"/>
        <v>0</v>
      </c>
      <c r="C144" s="4">
        <f t="shared" si="18"/>
        <v>0</v>
      </c>
      <c r="D144" s="4">
        <f t="shared" si="18"/>
        <v>0</v>
      </c>
      <c r="E144" s="120">
        <f t="shared" si="19"/>
        <v>0</v>
      </c>
      <c r="F144" s="120">
        <f t="shared" si="19"/>
        <v>0</v>
      </c>
      <c r="G144" s="120">
        <f t="shared" si="19"/>
        <v>0</v>
      </c>
      <c r="H144" s="120">
        <f t="shared" si="19"/>
        <v>0</v>
      </c>
      <c r="I144" s="120">
        <f t="shared" si="19"/>
        <v>0</v>
      </c>
      <c r="J144" s="120">
        <f t="shared" si="19"/>
        <v>0</v>
      </c>
      <c r="K144" s="120">
        <f t="shared" si="19"/>
        <v>0</v>
      </c>
      <c r="L144" s="120">
        <f t="shared" si="19"/>
        <v>0</v>
      </c>
      <c r="M144" s="120">
        <f t="shared" si="19"/>
        <v>0</v>
      </c>
      <c r="N144" s="120">
        <f t="shared" si="19"/>
        <v>0</v>
      </c>
      <c r="O144" s="120">
        <f t="shared" si="19"/>
        <v>0</v>
      </c>
      <c r="P144" s="120">
        <f t="shared" si="19"/>
        <v>0</v>
      </c>
      <c r="Q144" s="120">
        <f t="shared" si="19"/>
        <v>0</v>
      </c>
      <c r="R144" s="120">
        <f t="shared" si="19"/>
        <v>0</v>
      </c>
      <c r="S144" s="120">
        <f t="shared" si="19"/>
        <v>0</v>
      </c>
      <c r="T144" s="120">
        <f t="shared" si="19"/>
        <v>0</v>
      </c>
      <c r="U144" s="120">
        <f t="shared" si="19"/>
        <v>0</v>
      </c>
      <c r="V144" s="120">
        <f t="shared" si="19"/>
        <v>0</v>
      </c>
      <c r="W144" s="120">
        <f t="shared" si="19"/>
        <v>0</v>
      </c>
      <c r="X144" s="120">
        <f t="shared" si="19"/>
        <v>0</v>
      </c>
      <c r="Y144" s="120">
        <f t="shared" si="19"/>
        <v>0</v>
      </c>
      <c r="Z144" s="120">
        <f t="shared" si="19"/>
        <v>0</v>
      </c>
      <c r="AA144" s="120">
        <f t="shared" si="19"/>
        <v>0</v>
      </c>
      <c r="AB144" s="120">
        <f t="shared" si="19"/>
        <v>0</v>
      </c>
      <c r="AC144" s="120">
        <f t="shared" si="19"/>
        <v>0</v>
      </c>
      <c r="AD144" s="120">
        <f t="shared" si="19"/>
        <v>0</v>
      </c>
      <c r="AE144" s="120">
        <f t="shared" si="19"/>
        <v>0</v>
      </c>
      <c r="AF144" s="120">
        <f t="shared" si="19"/>
        <v>0</v>
      </c>
    </row>
    <row r="145" spans="1:32" x14ac:dyDescent="0.25">
      <c r="A145" s="4">
        <f t="shared" si="18"/>
        <v>0</v>
      </c>
      <c r="B145" s="4">
        <f t="shared" si="18"/>
        <v>0</v>
      </c>
      <c r="C145" s="4">
        <f t="shared" si="18"/>
        <v>0</v>
      </c>
      <c r="D145" s="4">
        <f t="shared" si="18"/>
        <v>0</v>
      </c>
      <c r="E145" s="120">
        <f t="shared" si="19"/>
        <v>0</v>
      </c>
      <c r="F145" s="120">
        <f t="shared" si="19"/>
        <v>0</v>
      </c>
      <c r="G145" s="120">
        <f t="shared" si="19"/>
        <v>0</v>
      </c>
      <c r="H145" s="120">
        <f t="shared" si="19"/>
        <v>0</v>
      </c>
      <c r="I145" s="120">
        <f t="shared" si="19"/>
        <v>0</v>
      </c>
      <c r="J145" s="120">
        <f t="shared" si="19"/>
        <v>0</v>
      </c>
      <c r="K145" s="120">
        <f t="shared" si="19"/>
        <v>0</v>
      </c>
      <c r="L145" s="120">
        <f t="shared" si="19"/>
        <v>0</v>
      </c>
      <c r="M145" s="120">
        <f t="shared" si="19"/>
        <v>0</v>
      </c>
      <c r="N145" s="120">
        <f t="shared" ref="E145:AF146" si="20">N73*$D73</f>
        <v>0</v>
      </c>
      <c r="O145" s="120">
        <f t="shared" si="20"/>
        <v>0</v>
      </c>
      <c r="P145" s="120">
        <f t="shared" si="20"/>
        <v>0</v>
      </c>
      <c r="Q145" s="120">
        <f t="shared" si="20"/>
        <v>0</v>
      </c>
      <c r="R145" s="120">
        <f t="shared" si="20"/>
        <v>0</v>
      </c>
      <c r="S145" s="120">
        <f t="shared" si="20"/>
        <v>0</v>
      </c>
      <c r="T145" s="120">
        <f t="shared" si="20"/>
        <v>0</v>
      </c>
      <c r="U145" s="120">
        <f t="shared" si="20"/>
        <v>0</v>
      </c>
      <c r="V145" s="120">
        <f t="shared" si="20"/>
        <v>0</v>
      </c>
      <c r="W145" s="120">
        <f t="shared" si="20"/>
        <v>0</v>
      </c>
      <c r="X145" s="120">
        <f t="shared" si="20"/>
        <v>0</v>
      </c>
      <c r="Y145" s="120">
        <f t="shared" si="20"/>
        <v>0</v>
      </c>
      <c r="Z145" s="120">
        <f t="shared" si="20"/>
        <v>0</v>
      </c>
      <c r="AA145" s="120">
        <f t="shared" si="20"/>
        <v>0</v>
      </c>
      <c r="AB145" s="120">
        <f t="shared" si="20"/>
        <v>0</v>
      </c>
      <c r="AC145" s="120">
        <f t="shared" si="20"/>
        <v>0</v>
      </c>
      <c r="AD145" s="120">
        <f t="shared" si="20"/>
        <v>0</v>
      </c>
      <c r="AE145" s="120">
        <f t="shared" si="20"/>
        <v>0</v>
      </c>
      <c r="AF145" s="120">
        <f t="shared" si="20"/>
        <v>0</v>
      </c>
    </row>
    <row r="146" spans="1:32" x14ac:dyDescent="0.25">
      <c r="A146" s="4">
        <f t="shared" si="18"/>
        <v>0</v>
      </c>
      <c r="B146" s="4">
        <f t="shared" si="18"/>
        <v>0</v>
      </c>
      <c r="C146" s="4">
        <f t="shared" si="18"/>
        <v>0</v>
      </c>
      <c r="D146" s="4">
        <f t="shared" si="18"/>
        <v>0</v>
      </c>
      <c r="E146" s="120">
        <f t="shared" si="20"/>
        <v>0</v>
      </c>
      <c r="F146" s="120">
        <f t="shared" si="20"/>
        <v>0</v>
      </c>
      <c r="G146" s="120">
        <f t="shared" si="20"/>
        <v>0</v>
      </c>
      <c r="H146" s="120">
        <f t="shared" si="20"/>
        <v>0</v>
      </c>
      <c r="I146" s="120">
        <f t="shared" si="20"/>
        <v>0</v>
      </c>
      <c r="J146" s="120">
        <f t="shared" si="20"/>
        <v>0</v>
      </c>
      <c r="K146" s="120">
        <f t="shared" si="20"/>
        <v>0</v>
      </c>
      <c r="L146" s="120">
        <f t="shared" si="20"/>
        <v>0</v>
      </c>
      <c r="M146" s="120">
        <f t="shared" si="20"/>
        <v>0</v>
      </c>
      <c r="N146" s="120">
        <f t="shared" si="20"/>
        <v>0</v>
      </c>
      <c r="O146" s="120">
        <f t="shared" si="20"/>
        <v>0</v>
      </c>
      <c r="P146" s="120">
        <f t="shared" si="20"/>
        <v>0</v>
      </c>
      <c r="Q146" s="120">
        <f t="shared" si="20"/>
        <v>0</v>
      </c>
      <c r="R146" s="120">
        <f t="shared" si="20"/>
        <v>0</v>
      </c>
      <c r="S146" s="120">
        <f t="shared" si="20"/>
        <v>0</v>
      </c>
      <c r="T146" s="120">
        <f t="shared" si="20"/>
        <v>0</v>
      </c>
      <c r="U146" s="120">
        <f t="shared" si="20"/>
        <v>0</v>
      </c>
      <c r="V146" s="120">
        <f t="shared" si="20"/>
        <v>0</v>
      </c>
      <c r="W146" s="120">
        <f t="shared" si="20"/>
        <v>0</v>
      </c>
      <c r="X146" s="120">
        <f t="shared" si="20"/>
        <v>0</v>
      </c>
      <c r="Y146" s="120">
        <f t="shared" si="20"/>
        <v>0</v>
      </c>
      <c r="Z146" s="120">
        <f t="shared" si="20"/>
        <v>0</v>
      </c>
      <c r="AA146" s="120">
        <f t="shared" si="20"/>
        <v>0</v>
      </c>
      <c r="AB146" s="120">
        <f t="shared" si="20"/>
        <v>0</v>
      </c>
      <c r="AC146" s="120">
        <f t="shared" si="20"/>
        <v>0</v>
      </c>
      <c r="AD146" s="120">
        <f t="shared" si="20"/>
        <v>0</v>
      </c>
      <c r="AE146" s="120">
        <f t="shared" si="20"/>
        <v>0</v>
      </c>
      <c r="AF146" s="120">
        <f t="shared" si="20"/>
        <v>0</v>
      </c>
    </row>
    <row r="147" spans="1:32" x14ac:dyDescent="0.25">
      <c r="A147" s="4">
        <f t="shared" si="18"/>
        <v>0</v>
      </c>
      <c r="B147" s="4">
        <f t="shared" si="18"/>
        <v>0</v>
      </c>
      <c r="C147" s="4">
        <f t="shared" si="18"/>
        <v>0</v>
      </c>
      <c r="D147" s="4">
        <f t="shared" si="18"/>
        <v>0</v>
      </c>
      <c r="E147" s="120">
        <f t="shared" ref="E147:AF148" si="21">E77*$D77</f>
        <v>0</v>
      </c>
      <c r="F147" s="120">
        <f t="shared" si="21"/>
        <v>0</v>
      </c>
      <c r="G147" s="120">
        <f t="shared" si="21"/>
        <v>0</v>
      </c>
      <c r="H147" s="120">
        <f t="shared" si="21"/>
        <v>0</v>
      </c>
      <c r="I147" s="120">
        <f t="shared" si="21"/>
        <v>0</v>
      </c>
      <c r="J147" s="120">
        <f t="shared" si="21"/>
        <v>0</v>
      </c>
      <c r="K147" s="120">
        <f t="shared" si="21"/>
        <v>0</v>
      </c>
      <c r="L147" s="120">
        <f t="shared" si="21"/>
        <v>0</v>
      </c>
      <c r="M147" s="120">
        <f t="shared" si="21"/>
        <v>0</v>
      </c>
      <c r="N147" s="120">
        <f t="shared" si="21"/>
        <v>0</v>
      </c>
      <c r="O147" s="120">
        <f t="shared" si="21"/>
        <v>0</v>
      </c>
      <c r="P147" s="120">
        <f t="shared" si="21"/>
        <v>0</v>
      </c>
      <c r="Q147" s="120">
        <f t="shared" si="21"/>
        <v>0</v>
      </c>
      <c r="R147" s="120">
        <f t="shared" si="21"/>
        <v>0</v>
      </c>
      <c r="S147" s="120">
        <f t="shared" si="21"/>
        <v>0</v>
      </c>
      <c r="T147" s="120">
        <f t="shared" si="21"/>
        <v>0</v>
      </c>
      <c r="U147" s="120">
        <f t="shared" si="21"/>
        <v>0</v>
      </c>
      <c r="V147" s="120">
        <f t="shared" si="21"/>
        <v>0</v>
      </c>
      <c r="W147" s="120">
        <f t="shared" si="21"/>
        <v>0</v>
      </c>
      <c r="X147" s="120">
        <f t="shared" si="21"/>
        <v>0</v>
      </c>
      <c r="Y147" s="120">
        <f t="shared" si="21"/>
        <v>0</v>
      </c>
      <c r="Z147" s="120">
        <f t="shared" si="21"/>
        <v>0</v>
      </c>
      <c r="AA147" s="120">
        <f t="shared" si="21"/>
        <v>0</v>
      </c>
      <c r="AB147" s="120">
        <f t="shared" si="21"/>
        <v>0</v>
      </c>
      <c r="AC147" s="120">
        <f t="shared" si="21"/>
        <v>0</v>
      </c>
      <c r="AD147" s="120">
        <f t="shared" si="21"/>
        <v>0</v>
      </c>
      <c r="AE147" s="120">
        <f t="shared" si="21"/>
        <v>0</v>
      </c>
      <c r="AF147" s="120">
        <f t="shared" si="21"/>
        <v>0</v>
      </c>
    </row>
    <row r="148" spans="1:32" x14ac:dyDescent="0.25">
      <c r="A148" s="5"/>
      <c r="B148" s="4"/>
      <c r="C148" s="4"/>
      <c r="D148" s="4"/>
      <c r="E148" s="120">
        <f t="shared" si="21"/>
        <v>0</v>
      </c>
      <c r="F148" s="120">
        <f t="shared" si="21"/>
        <v>0</v>
      </c>
      <c r="G148" s="120">
        <f t="shared" si="21"/>
        <v>0</v>
      </c>
      <c r="H148" s="120">
        <f t="shared" si="21"/>
        <v>0</v>
      </c>
      <c r="I148" s="120">
        <f t="shared" si="21"/>
        <v>0</v>
      </c>
      <c r="J148" s="120">
        <f t="shared" si="21"/>
        <v>0</v>
      </c>
      <c r="K148" s="120">
        <f t="shared" si="21"/>
        <v>0</v>
      </c>
      <c r="L148" s="120">
        <f t="shared" si="21"/>
        <v>0</v>
      </c>
      <c r="M148" s="120">
        <f t="shared" si="21"/>
        <v>0</v>
      </c>
      <c r="N148" s="120">
        <f t="shared" si="21"/>
        <v>0</v>
      </c>
      <c r="O148" s="120">
        <f t="shared" si="21"/>
        <v>0</v>
      </c>
      <c r="P148" s="120">
        <f t="shared" si="21"/>
        <v>0</v>
      </c>
      <c r="Q148" s="120">
        <f t="shared" si="21"/>
        <v>0</v>
      </c>
      <c r="R148" s="120">
        <f t="shared" si="21"/>
        <v>0</v>
      </c>
      <c r="S148" s="120">
        <f t="shared" si="21"/>
        <v>0</v>
      </c>
      <c r="T148" s="120">
        <f t="shared" si="21"/>
        <v>0</v>
      </c>
      <c r="U148" s="120">
        <f t="shared" si="21"/>
        <v>0</v>
      </c>
      <c r="V148" s="120">
        <f t="shared" si="21"/>
        <v>0</v>
      </c>
      <c r="W148" s="120">
        <f t="shared" si="21"/>
        <v>0</v>
      </c>
      <c r="X148" s="120">
        <f t="shared" si="21"/>
        <v>0</v>
      </c>
      <c r="Y148" s="120">
        <f t="shared" si="21"/>
        <v>0</v>
      </c>
      <c r="Z148" s="120">
        <f t="shared" si="21"/>
        <v>0</v>
      </c>
      <c r="AA148" s="120">
        <f t="shared" si="21"/>
        <v>0</v>
      </c>
      <c r="AB148" s="120">
        <f t="shared" si="21"/>
        <v>0</v>
      </c>
      <c r="AC148" s="120">
        <f t="shared" si="21"/>
        <v>0</v>
      </c>
      <c r="AD148" s="120">
        <f t="shared" si="21"/>
        <v>0</v>
      </c>
      <c r="AE148" s="120">
        <f t="shared" si="21"/>
        <v>0</v>
      </c>
      <c r="AF148" s="120">
        <f t="shared" si="21"/>
        <v>0</v>
      </c>
    </row>
    <row r="149" spans="1:32" x14ac:dyDescent="0.25">
      <c r="E149" s="7">
        <f t="shared" ref="E149:AF149" si="22">SUM(E118:E148)</f>
        <v>0</v>
      </c>
      <c r="F149" s="7">
        <f t="shared" si="22"/>
        <v>0</v>
      </c>
      <c r="G149" s="7">
        <f t="shared" si="22"/>
        <v>0</v>
      </c>
      <c r="H149" s="7">
        <f t="shared" si="22"/>
        <v>0</v>
      </c>
      <c r="I149" s="7">
        <f t="shared" si="22"/>
        <v>0</v>
      </c>
      <c r="J149" s="7">
        <f t="shared" si="22"/>
        <v>0</v>
      </c>
      <c r="K149" s="7">
        <f t="shared" si="22"/>
        <v>0</v>
      </c>
      <c r="L149" s="7">
        <f t="shared" si="22"/>
        <v>0</v>
      </c>
      <c r="M149" s="7">
        <f t="shared" si="22"/>
        <v>0</v>
      </c>
      <c r="N149" s="7">
        <f t="shared" si="22"/>
        <v>0</v>
      </c>
      <c r="O149" s="7">
        <f t="shared" si="22"/>
        <v>0</v>
      </c>
      <c r="P149" s="7">
        <f t="shared" si="22"/>
        <v>0</v>
      </c>
      <c r="Q149" s="7">
        <f t="shared" si="22"/>
        <v>0</v>
      </c>
      <c r="R149" s="7">
        <f t="shared" si="22"/>
        <v>0</v>
      </c>
      <c r="S149" s="7">
        <f t="shared" si="22"/>
        <v>0</v>
      </c>
      <c r="T149" s="7">
        <f t="shared" si="22"/>
        <v>0</v>
      </c>
      <c r="U149" s="7">
        <f t="shared" si="22"/>
        <v>0</v>
      </c>
      <c r="V149" s="7">
        <f t="shared" si="22"/>
        <v>0</v>
      </c>
      <c r="W149" s="7">
        <f t="shared" si="22"/>
        <v>0</v>
      </c>
      <c r="X149" s="7">
        <f t="shared" si="22"/>
        <v>0</v>
      </c>
      <c r="Y149" s="7">
        <f t="shared" si="22"/>
        <v>0</v>
      </c>
      <c r="Z149" s="7">
        <f t="shared" si="22"/>
        <v>0</v>
      </c>
      <c r="AA149" s="7">
        <f t="shared" si="22"/>
        <v>0</v>
      </c>
      <c r="AB149" s="7">
        <f t="shared" si="22"/>
        <v>0</v>
      </c>
      <c r="AC149" s="7">
        <f t="shared" si="22"/>
        <v>0</v>
      </c>
      <c r="AD149" s="7">
        <f t="shared" si="22"/>
        <v>0</v>
      </c>
      <c r="AE149" s="7">
        <f t="shared" si="22"/>
        <v>0</v>
      </c>
      <c r="AF149" s="7">
        <f t="shared" si="22"/>
        <v>0</v>
      </c>
    </row>
    <row r="151" spans="1:32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</row>
    <row r="152" spans="1:32" x14ac:dyDescent="0.25">
      <c r="A152" s="9"/>
      <c r="B152" s="9"/>
      <c r="C152" s="9"/>
      <c r="D152" s="9"/>
      <c r="E152" s="626"/>
      <c r="F152" s="626"/>
      <c r="G152" s="626"/>
      <c r="H152" s="627"/>
      <c r="I152" s="625">
        <v>2026</v>
      </c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7"/>
      <c r="U152" s="625">
        <v>2027</v>
      </c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7"/>
    </row>
    <row r="153" spans="1:32" x14ac:dyDescent="0.25">
      <c r="C153" s="11" t="s">
        <v>105</v>
      </c>
      <c r="D153" s="11" t="s">
        <v>106</v>
      </c>
      <c r="E153" s="11">
        <v>9</v>
      </c>
      <c r="F153" s="11">
        <v>10</v>
      </c>
      <c r="G153" s="11">
        <v>11</v>
      </c>
      <c r="H153" s="11">
        <v>12</v>
      </c>
      <c r="I153" s="11">
        <v>1</v>
      </c>
      <c r="J153" s="11">
        <v>2</v>
      </c>
      <c r="K153" s="11">
        <v>3</v>
      </c>
      <c r="L153" s="11">
        <v>4</v>
      </c>
      <c r="M153" s="11">
        <v>5</v>
      </c>
      <c r="N153" s="11">
        <v>6</v>
      </c>
      <c r="O153" s="11">
        <v>7</v>
      </c>
      <c r="P153" s="11">
        <v>8</v>
      </c>
      <c r="Q153" s="11">
        <v>9</v>
      </c>
      <c r="R153" s="11">
        <v>10</v>
      </c>
      <c r="S153" s="11">
        <v>11</v>
      </c>
      <c r="T153" s="11">
        <v>12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C154" s="4"/>
      <c r="D154" s="2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spans="1:32" x14ac:dyDescent="0.25">
      <c r="C155" s="4"/>
      <c r="D155" s="2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spans="1:32" x14ac:dyDescent="0.25">
      <c r="C156" s="4"/>
      <c r="D156" s="2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spans="1:32" x14ac:dyDescent="0.25">
      <c r="C157" s="4"/>
      <c r="D157" s="2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spans="1:32" x14ac:dyDescent="0.25">
      <c r="C158" s="4"/>
      <c r="D158" s="2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spans="1:32" x14ac:dyDescent="0.25">
      <c r="C159" s="4"/>
      <c r="D159" s="26"/>
      <c r="E159" s="4"/>
      <c r="F159" s="4"/>
      <c r="G159" s="4"/>
      <c r="H159" s="4"/>
      <c r="I159" s="4"/>
      <c r="J159" s="401"/>
      <c r="K159" s="4"/>
      <c r="L159" s="4"/>
      <c r="M159" s="4"/>
      <c r="N159" s="4"/>
      <c r="O159" s="4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spans="1:32" x14ac:dyDescent="0.25">
      <c r="C160" s="4"/>
      <c r="D160" s="26"/>
      <c r="E160" s="4"/>
      <c r="F160" s="4"/>
      <c r="G160" s="4"/>
      <c r="H160" s="4"/>
      <c r="I160" s="4"/>
      <c r="J160" s="4"/>
      <c r="K160" s="401"/>
      <c r="L160" s="4"/>
      <c r="M160" s="4"/>
      <c r="N160" s="4"/>
      <c r="O160" s="4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spans="3:32" x14ac:dyDescent="0.25">
      <c r="C161" s="4"/>
      <c r="D161" s="26"/>
      <c r="E161" s="4"/>
      <c r="F161" s="4"/>
      <c r="G161" s="4"/>
      <c r="H161" s="4"/>
      <c r="I161" s="4"/>
      <c r="J161" s="4"/>
      <c r="K161" s="4"/>
      <c r="L161" s="401"/>
      <c r="M161" s="4"/>
      <c r="N161" s="4"/>
      <c r="O161" s="4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spans="3:32" x14ac:dyDescent="0.25">
      <c r="C162" s="4"/>
      <c r="D162" s="26"/>
      <c r="E162" s="4"/>
      <c r="F162" s="4"/>
      <c r="G162" s="4"/>
      <c r="H162" s="4"/>
      <c r="I162" s="4"/>
      <c r="J162" s="4"/>
      <c r="K162" s="4"/>
      <c r="L162" s="4"/>
      <c r="M162" s="280"/>
      <c r="N162" s="4"/>
      <c r="O162" s="4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spans="3:32" x14ac:dyDescent="0.25">
      <c r="C163" s="4"/>
      <c r="D163" s="26"/>
      <c r="E163" s="4"/>
      <c r="F163" s="4"/>
      <c r="G163" s="4"/>
      <c r="H163" s="4"/>
      <c r="I163" s="4"/>
      <c r="J163" s="4"/>
      <c r="K163" s="4"/>
      <c r="L163" s="4"/>
      <c r="M163" s="4"/>
      <c r="N163" s="6"/>
      <c r="O163" s="4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spans="3:32" x14ac:dyDescent="0.25">
      <c r="C164" s="4"/>
      <c r="D164" s="2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spans="3:32" x14ac:dyDescent="0.25">
      <c r="C165" s="4"/>
      <c r="D165" s="2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spans="3:32" x14ac:dyDescent="0.25">
      <c r="C166" s="4"/>
      <c r="D166" s="2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spans="3:32" x14ac:dyDescent="0.25">
      <c r="C167" s="4"/>
      <c r="D167" s="2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spans="3:32" x14ac:dyDescent="0.25">
      <c r="C168" s="4"/>
      <c r="D168" s="2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spans="3:32" x14ac:dyDescent="0.25">
      <c r="C169" s="4"/>
      <c r="D169" s="2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spans="3:32" x14ac:dyDescent="0.25">
      <c r="C170" s="4"/>
      <c r="D170" s="2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spans="3:32" x14ac:dyDescent="0.25">
      <c r="C171" s="4"/>
      <c r="D171" s="2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spans="3:32" x14ac:dyDescent="0.25">
      <c r="C172" s="4"/>
      <c r="D172" s="2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spans="3:32" x14ac:dyDescent="0.25">
      <c r="C173" s="4"/>
      <c r="D173" s="2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spans="3:32" x14ac:dyDescent="0.25">
      <c r="D174" s="93" t="s">
        <v>39</v>
      </c>
      <c r="E174" s="30">
        <f t="shared" ref="E174:AF174" si="23">SUM(E154:E173)</f>
        <v>0</v>
      </c>
      <c r="F174" s="30">
        <f t="shared" si="23"/>
        <v>0</v>
      </c>
      <c r="G174" s="30">
        <f t="shared" si="23"/>
        <v>0</v>
      </c>
      <c r="H174" s="30">
        <f t="shared" si="23"/>
        <v>0</v>
      </c>
      <c r="I174" s="30">
        <f t="shared" si="23"/>
        <v>0</v>
      </c>
      <c r="J174" s="30">
        <f t="shared" si="23"/>
        <v>0</v>
      </c>
      <c r="K174" s="30">
        <f t="shared" si="23"/>
        <v>0</v>
      </c>
      <c r="L174" s="30">
        <f t="shared" si="23"/>
        <v>0</v>
      </c>
      <c r="M174" s="30">
        <f t="shared" si="23"/>
        <v>0</v>
      </c>
      <c r="N174" s="30">
        <f t="shared" si="23"/>
        <v>0</v>
      </c>
      <c r="O174" s="30">
        <f t="shared" si="23"/>
        <v>0</v>
      </c>
      <c r="P174" s="30">
        <f t="shared" si="23"/>
        <v>0</v>
      </c>
      <c r="Q174" s="30">
        <f t="shared" si="23"/>
        <v>0</v>
      </c>
      <c r="R174" s="30">
        <f t="shared" si="23"/>
        <v>0</v>
      </c>
      <c r="S174" s="30">
        <f t="shared" si="23"/>
        <v>0</v>
      </c>
      <c r="T174" s="30">
        <f t="shared" si="23"/>
        <v>0</v>
      </c>
      <c r="U174" s="30">
        <f t="shared" si="23"/>
        <v>0</v>
      </c>
      <c r="V174" s="30">
        <f t="shared" si="23"/>
        <v>0</v>
      </c>
      <c r="W174" s="30">
        <f t="shared" si="23"/>
        <v>0</v>
      </c>
      <c r="X174" s="30">
        <f t="shared" si="23"/>
        <v>0</v>
      </c>
      <c r="Y174" s="30">
        <f t="shared" si="23"/>
        <v>0</v>
      </c>
      <c r="Z174" s="30">
        <f t="shared" si="23"/>
        <v>0</v>
      </c>
      <c r="AA174" s="30">
        <f t="shared" si="23"/>
        <v>0</v>
      </c>
      <c r="AB174" s="30">
        <f t="shared" si="23"/>
        <v>0</v>
      </c>
      <c r="AC174" s="30">
        <f t="shared" si="23"/>
        <v>0</v>
      </c>
      <c r="AD174" s="30">
        <f t="shared" si="23"/>
        <v>0</v>
      </c>
      <c r="AE174" s="30">
        <f t="shared" si="23"/>
        <v>0</v>
      </c>
      <c r="AF174" s="30">
        <f t="shared" si="23"/>
        <v>0</v>
      </c>
    </row>
    <row r="178" spans="4:17" x14ac:dyDescent="0.25">
      <c r="D178" s="11"/>
      <c r="E178" s="500">
        <v>9</v>
      </c>
      <c r="F178" s="500">
        <v>10</v>
      </c>
      <c r="G178" s="500">
        <v>11</v>
      </c>
      <c r="H178" s="500">
        <v>12</v>
      </c>
      <c r="I178" s="500">
        <v>1</v>
      </c>
      <c r="J178" s="500">
        <v>2</v>
      </c>
      <c r="K178" s="500" t="s">
        <v>375</v>
      </c>
      <c r="L178" s="500" t="s">
        <v>376</v>
      </c>
      <c r="M178" s="500" t="s">
        <v>377</v>
      </c>
      <c r="N178" s="500" t="s">
        <v>378</v>
      </c>
      <c r="O178" s="504" t="s">
        <v>379</v>
      </c>
      <c r="P178" s="504" t="s">
        <v>380</v>
      </c>
      <c r="Q178" s="504"/>
    </row>
    <row r="179" spans="4:17" x14ac:dyDescent="0.25">
      <c r="D179" s="9" t="s">
        <v>27</v>
      </c>
      <c r="E179" s="25">
        <f>E113</f>
        <v>141332.56</v>
      </c>
      <c r="F179" s="25">
        <f t="shared" ref="F179:P179" si="24">E179+F113</f>
        <v>307606.16000000003</v>
      </c>
      <c r="G179" s="25">
        <f t="shared" si="24"/>
        <v>465566.08000000007</v>
      </c>
      <c r="H179" s="25">
        <f t="shared" si="24"/>
        <v>623526.00000000012</v>
      </c>
      <c r="I179" s="25">
        <f t="shared" si="24"/>
        <v>789799.60000000009</v>
      </c>
      <c r="J179" s="25">
        <f t="shared" si="24"/>
        <v>931132.16000000015</v>
      </c>
      <c r="K179" s="25">
        <f t="shared" si="24"/>
        <v>1089092.08</v>
      </c>
      <c r="L179" s="25">
        <f t="shared" si="24"/>
        <v>1255365.6800000002</v>
      </c>
      <c r="M179" s="25">
        <f t="shared" si="24"/>
        <v>1429952.9600000002</v>
      </c>
      <c r="N179" s="25">
        <f t="shared" si="24"/>
        <v>1571285.5200000003</v>
      </c>
      <c r="O179" s="505">
        <f t="shared" si="24"/>
        <v>1745872.8000000003</v>
      </c>
      <c r="P179" s="505">
        <f t="shared" si="24"/>
        <v>1912146.4000000004</v>
      </c>
      <c r="Q179" s="505"/>
    </row>
    <row r="180" spans="4:17" x14ac:dyDescent="0.25">
      <c r="D180" s="9" t="s">
        <v>132</v>
      </c>
      <c r="E180" s="25">
        <f>E174</f>
        <v>0</v>
      </c>
      <c r="F180" s="25">
        <f t="shared" ref="F180:P180" si="25">E180+F174</f>
        <v>0</v>
      </c>
      <c r="G180" s="25">
        <f t="shared" si="25"/>
        <v>0</v>
      </c>
      <c r="H180" s="25">
        <f t="shared" si="25"/>
        <v>0</v>
      </c>
      <c r="I180" s="25">
        <f t="shared" si="25"/>
        <v>0</v>
      </c>
      <c r="J180" s="25">
        <f t="shared" si="25"/>
        <v>0</v>
      </c>
      <c r="K180" s="25">
        <f t="shared" si="25"/>
        <v>0</v>
      </c>
      <c r="L180" s="25">
        <f t="shared" si="25"/>
        <v>0</v>
      </c>
      <c r="M180" s="25">
        <f t="shared" si="25"/>
        <v>0</v>
      </c>
      <c r="N180" s="25">
        <f t="shared" si="25"/>
        <v>0</v>
      </c>
      <c r="O180" s="505">
        <f t="shared" si="25"/>
        <v>0</v>
      </c>
      <c r="P180" s="505">
        <f t="shared" si="25"/>
        <v>0</v>
      </c>
      <c r="Q180" s="505"/>
    </row>
    <row r="181" spans="4:17" x14ac:dyDescent="0.25">
      <c r="D181" s="9" t="s">
        <v>133</v>
      </c>
      <c r="E181" s="25">
        <f t="shared" ref="E181:P181" si="26">$B$4</f>
        <v>1940185.51</v>
      </c>
      <c r="F181" s="25">
        <f t="shared" si="26"/>
        <v>1940185.51</v>
      </c>
      <c r="G181" s="25">
        <f t="shared" si="26"/>
        <v>1940185.51</v>
      </c>
      <c r="H181" s="25">
        <f t="shared" si="26"/>
        <v>1940185.51</v>
      </c>
      <c r="I181" s="25">
        <f t="shared" si="26"/>
        <v>1940185.51</v>
      </c>
      <c r="J181" s="25">
        <f t="shared" si="26"/>
        <v>1940185.51</v>
      </c>
      <c r="K181" s="25">
        <f t="shared" si="26"/>
        <v>1940185.51</v>
      </c>
      <c r="L181" s="25">
        <f t="shared" si="26"/>
        <v>1940185.51</v>
      </c>
      <c r="M181" s="25">
        <f t="shared" si="26"/>
        <v>1940185.51</v>
      </c>
      <c r="N181" s="25">
        <f t="shared" si="26"/>
        <v>1940185.51</v>
      </c>
      <c r="O181" s="505">
        <f t="shared" si="26"/>
        <v>1940185.51</v>
      </c>
      <c r="P181" s="505">
        <f t="shared" si="26"/>
        <v>1940185.51</v>
      </c>
      <c r="Q181" s="505"/>
    </row>
    <row r="182" spans="4:17" x14ac:dyDescent="0.25">
      <c r="D182" s="9" t="s">
        <v>198</v>
      </c>
      <c r="E182" s="25">
        <f t="shared" ref="E182:P182" si="27">E179-E180</f>
        <v>141332.56</v>
      </c>
      <c r="F182" s="25">
        <f t="shared" si="27"/>
        <v>307606.16000000003</v>
      </c>
      <c r="G182" s="25">
        <f t="shared" si="27"/>
        <v>465566.08000000007</v>
      </c>
      <c r="H182" s="25">
        <f t="shared" si="27"/>
        <v>623526.00000000012</v>
      </c>
      <c r="I182" s="25">
        <f t="shared" si="27"/>
        <v>789799.60000000009</v>
      </c>
      <c r="J182" s="25">
        <f t="shared" si="27"/>
        <v>931132.16000000015</v>
      </c>
      <c r="K182" s="25">
        <f t="shared" si="27"/>
        <v>1089092.08</v>
      </c>
      <c r="L182" s="25">
        <f t="shared" si="27"/>
        <v>1255365.6800000002</v>
      </c>
      <c r="M182" s="25">
        <f t="shared" si="27"/>
        <v>1429952.9600000002</v>
      </c>
      <c r="N182" s="25">
        <f t="shared" si="27"/>
        <v>1571285.5200000003</v>
      </c>
      <c r="O182" s="505">
        <f t="shared" si="27"/>
        <v>1745872.8000000003</v>
      </c>
      <c r="P182" s="505">
        <f t="shared" si="27"/>
        <v>1912146.4000000004</v>
      </c>
      <c r="Q182" s="505"/>
    </row>
    <row r="183" spans="4:17" x14ac:dyDescent="0.25">
      <c r="D183" s="9" t="s">
        <v>199</v>
      </c>
      <c r="E183" s="492">
        <f t="shared" ref="E183:P183" si="28">E180/E179</f>
        <v>0</v>
      </c>
      <c r="F183" s="492">
        <f t="shared" si="28"/>
        <v>0</v>
      </c>
      <c r="G183" s="492">
        <f t="shared" si="28"/>
        <v>0</v>
      </c>
      <c r="H183" s="492">
        <f t="shared" si="28"/>
        <v>0</v>
      </c>
      <c r="I183" s="492">
        <f t="shared" si="28"/>
        <v>0</v>
      </c>
      <c r="J183" s="492">
        <f t="shared" si="28"/>
        <v>0</v>
      </c>
      <c r="K183" s="492">
        <f t="shared" si="28"/>
        <v>0</v>
      </c>
      <c r="L183" s="492">
        <f t="shared" si="28"/>
        <v>0</v>
      </c>
      <c r="M183" s="492">
        <f t="shared" si="28"/>
        <v>0</v>
      </c>
      <c r="N183" s="492">
        <f t="shared" si="28"/>
        <v>0</v>
      </c>
      <c r="O183" s="506">
        <f t="shared" si="28"/>
        <v>0</v>
      </c>
      <c r="P183" s="506">
        <f t="shared" si="28"/>
        <v>0</v>
      </c>
      <c r="Q183" s="506"/>
    </row>
    <row r="185" spans="4:17" x14ac:dyDescent="0.25">
      <c r="K185" s="25"/>
    </row>
  </sheetData>
  <mergeCells count="15">
    <mergeCell ref="E7:H7"/>
    <mergeCell ref="I7:T7"/>
    <mergeCell ref="U7:AF7"/>
    <mergeCell ref="E44:H44"/>
    <mergeCell ref="I44:T44"/>
    <mergeCell ref="U44:AF44"/>
    <mergeCell ref="E152:H152"/>
    <mergeCell ref="I152:T152"/>
    <mergeCell ref="U152:AF152"/>
    <mergeCell ref="E80:H80"/>
    <mergeCell ref="I80:T80"/>
    <mergeCell ref="U80:AF80"/>
    <mergeCell ref="E116:H116"/>
    <mergeCell ref="I116:T116"/>
    <mergeCell ref="U116:AF116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5145-C8D6-43F4-B9FB-AF0569F15362}">
  <dimension ref="A2:AH184"/>
  <sheetViews>
    <sheetView zoomScale="80" zoomScaleNormal="80" workbookViewId="0">
      <selection activeCell="A13" sqref="A13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customWidth="1"/>
    <col min="5" max="5" width="13.42578125" customWidth="1"/>
    <col min="6" max="6" width="13.5703125" customWidth="1"/>
    <col min="7" max="7" width="13.28515625" customWidth="1"/>
    <col min="8" max="8" width="12.85546875" customWidth="1"/>
    <col min="9" max="9" width="13.140625" customWidth="1"/>
    <col min="10" max="10" width="13.28515625" customWidth="1"/>
    <col min="11" max="17" width="13.5703125" bestFit="1" customWidth="1"/>
    <col min="18" max="20" width="6" bestFit="1" customWidth="1"/>
    <col min="34" max="34" width="18.85546875" customWidth="1"/>
  </cols>
  <sheetData>
    <row r="2" spans="1:32" x14ac:dyDescent="0.25">
      <c r="A2" s="9" t="s">
        <v>81</v>
      </c>
      <c r="B2" t="s">
        <v>229</v>
      </c>
    </row>
    <row r="3" spans="1:32" x14ac:dyDescent="0.25">
      <c r="A3" s="9" t="s">
        <v>83</v>
      </c>
      <c r="B3" t="s">
        <v>381</v>
      </c>
      <c r="C3" t="s">
        <v>352</v>
      </c>
    </row>
    <row r="4" spans="1:32" x14ac:dyDescent="0.25">
      <c r="A4" s="9" t="s">
        <v>85</v>
      </c>
      <c r="B4" s="330">
        <v>2000000</v>
      </c>
    </row>
    <row r="5" spans="1:32" x14ac:dyDescent="0.25">
      <c r="A5" s="9"/>
      <c r="B5" s="127"/>
    </row>
    <row r="6" spans="1:32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x14ac:dyDescent="0.25">
      <c r="A7" s="9"/>
      <c r="B7" s="9"/>
      <c r="C7" s="9"/>
      <c r="D7" s="9"/>
      <c r="E7" s="626">
        <v>2025</v>
      </c>
      <c r="F7" s="626"/>
      <c r="G7" s="626"/>
      <c r="H7" s="627"/>
      <c r="I7" s="625">
        <v>2026</v>
      </c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627"/>
      <c r="U7" s="625">
        <v>2027</v>
      </c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7"/>
    </row>
    <row r="8" spans="1:32" x14ac:dyDescent="0.25">
      <c r="A8" s="9"/>
      <c r="B8" s="9"/>
      <c r="C8" s="9"/>
      <c r="D8" s="37" t="s">
        <v>33</v>
      </c>
      <c r="E8" s="345">
        <v>18</v>
      </c>
      <c r="F8" s="345">
        <v>21</v>
      </c>
      <c r="G8" s="345">
        <v>20</v>
      </c>
      <c r="H8" s="345">
        <v>20</v>
      </c>
      <c r="I8" s="345">
        <v>21</v>
      </c>
      <c r="J8" s="345">
        <v>19</v>
      </c>
      <c r="K8" s="345">
        <v>21</v>
      </c>
      <c r="L8" s="345">
        <v>22</v>
      </c>
      <c r="M8" s="345">
        <v>23</v>
      </c>
      <c r="N8" s="345">
        <v>19</v>
      </c>
      <c r="O8" s="345">
        <v>23</v>
      </c>
      <c r="P8" s="345">
        <v>22</v>
      </c>
      <c r="Q8" s="345">
        <v>18</v>
      </c>
      <c r="R8" s="345">
        <v>21</v>
      </c>
      <c r="S8" s="345">
        <v>20</v>
      </c>
      <c r="T8" s="345">
        <v>20</v>
      </c>
      <c r="U8" s="345">
        <v>21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9</v>
      </c>
      <c r="F9" s="11">
        <v>10</v>
      </c>
      <c r="G9" s="11">
        <v>11</v>
      </c>
      <c r="H9" s="11">
        <v>12</v>
      </c>
      <c r="I9" s="11">
        <v>1</v>
      </c>
      <c r="J9" s="11">
        <v>2</v>
      </c>
      <c r="K9" s="11">
        <v>3</v>
      </c>
      <c r="L9" s="11">
        <v>4</v>
      </c>
      <c r="M9" s="11">
        <v>5</v>
      </c>
      <c r="N9" s="11">
        <v>6</v>
      </c>
      <c r="O9" s="11">
        <v>7</v>
      </c>
      <c r="P9" s="11">
        <v>8</v>
      </c>
      <c r="Q9" s="11">
        <v>9</v>
      </c>
      <c r="R9" s="11">
        <v>10</v>
      </c>
      <c r="S9" s="11">
        <v>11</v>
      </c>
      <c r="T9" s="11">
        <v>12</v>
      </c>
      <c r="U9" s="11">
        <v>1</v>
      </c>
      <c r="V9" s="11">
        <v>2</v>
      </c>
      <c r="W9" s="11">
        <v>3</v>
      </c>
      <c r="X9" s="11">
        <v>4</v>
      </c>
      <c r="Y9" s="11">
        <v>5</v>
      </c>
      <c r="Z9" s="11">
        <v>6</v>
      </c>
      <c r="AA9" s="11">
        <v>7</v>
      </c>
      <c r="AB9" s="11">
        <v>8</v>
      </c>
      <c r="AC9" s="11">
        <v>9</v>
      </c>
      <c r="AD9" s="11">
        <v>10</v>
      </c>
      <c r="AE9" s="11">
        <v>11</v>
      </c>
      <c r="AF9" s="11">
        <v>12</v>
      </c>
    </row>
    <row r="10" spans="1:32" ht="15.75" x14ac:dyDescent="0.25">
      <c r="A10" s="4" t="s">
        <v>382</v>
      </c>
      <c r="B10" s="4"/>
      <c r="C10" s="529" t="s">
        <v>355</v>
      </c>
      <c r="D10" s="530">
        <v>143.11000000000001</v>
      </c>
      <c r="E10" s="125">
        <v>80</v>
      </c>
      <c r="F10" s="125">
        <f t="shared" ref="F10:I17" si="0">(F$8*8)-8</f>
        <v>160</v>
      </c>
      <c r="G10" s="125">
        <f t="shared" si="0"/>
        <v>152</v>
      </c>
      <c r="H10" s="125">
        <f t="shared" si="0"/>
        <v>152</v>
      </c>
      <c r="I10" s="125">
        <f t="shared" si="0"/>
        <v>160</v>
      </c>
      <c r="J10" s="125">
        <f t="shared" ref="J10:J18" si="1">(J$8*8)-16</f>
        <v>136</v>
      </c>
      <c r="K10" s="125">
        <f t="shared" ref="K10:P19" si="2">(K$8*8)-16</f>
        <v>152</v>
      </c>
      <c r="L10" s="125">
        <f t="shared" si="2"/>
        <v>160</v>
      </c>
      <c r="M10" s="125">
        <f t="shared" si="2"/>
        <v>168</v>
      </c>
      <c r="N10" s="125">
        <f t="shared" si="2"/>
        <v>136</v>
      </c>
      <c r="O10" s="125">
        <f t="shared" si="2"/>
        <v>168</v>
      </c>
      <c r="P10" s="125">
        <f t="shared" si="2"/>
        <v>160</v>
      </c>
      <c r="Q10" s="125">
        <v>80</v>
      </c>
      <c r="R10" s="125"/>
      <c r="S10" s="125"/>
      <c r="T10" s="12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31.5" x14ac:dyDescent="0.25">
      <c r="A11" s="4" t="s">
        <v>383</v>
      </c>
      <c r="B11" s="4" t="s">
        <v>384</v>
      </c>
      <c r="C11" s="529" t="s">
        <v>385</v>
      </c>
      <c r="D11" s="530">
        <v>155.1</v>
      </c>
      <c r="E11" s="125">
        <v>80</v>
      </c>
      <c r="F11" s="125">
        <f t="shared" si="0"/>
        <v>160</v>
      </c>
      <c r="G11" s="125">
        <f t="shared" si="0"/>
        <v>152</v>
      </c>
      <c r="H11" s="125">
        <f t="shared" si="0"/>
        <v>152</v>
      </c>
      <c r="I11" s="125">
        <f t="shared" si="0"/>
        <v>160</v>
      </c>
      <c r="J11" s="125">
        <f t="shared" si="1"/>
        <v>136</v>
      </c>
      <c r="K11" s="125">
        <f t="shared" si="2"/>
        <v>152</v>
      </c>
      <c r="L11" s="125">
        <f t="shared" si="2"/>
        <v>160</v>
      </c>
      <c r="M11" s="125">
        <f t="shared" si="2"/>
        <v>168</v>
      </c>
      <c r="N11" s="125"/>
      <c r="O11" s="125"/>
      <c r="P11" s="125"/>
      <c r="Q11" s="125"/>
      <c r="R11" s="125"/>
      <c r="S11" s="125"/>
      <c r="T11" s="125"/>
      <c r="U11" s="1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x14ac:dyDescent="0.25">
      <c r="A12" s="4" t="s">
        <v>386</v>
      </c>
      <c r="B12" s="4"/>
      <c r="C12" s="529" t="s">
        <v>204</v>
      </c>
      <c r="D12" s="530">
        <v>154.94</v>
      </c>
      <c r="E12" s="125">
        <v>80</v>
      </c>
      <c r="F12" s="125">
        <f t="shared" si="0"/>
        <v>160</v>
      </c>
      <c r="G12" s="125">
        <f t="shared" si="0"/>
        <v>152</v>
      </c>
      <c r="H12" s="125">
        <f t="shared" si="0"/>
        <v>152</v>
      </c>
      <c r="I12" s="125">
        <f t="shared" si="0"/>
        <v>160</v>
      </c>
      <c r="J12" s="125">
        <f t="shared" si="1"/>
        <v>136</v>
      </c>
      <c r="K12" s="125">
        <f t="shared" si="2"/>
        <v>152</v>
      </c>
      <c r="L12" s="125">
        <f t="shared" si="2"/>
        <v>160</v>
      </c>
      <c r="M12" s="125">
        <f t="shared" si="2"/>
        <v>168</v>
      </c>
      <c r="N12" s="125">
        <f t="shared" si="2"/>
        <v>136</v>
      </c>
      <c r="O12" s="125">
        <f t="shared" si="2"/>
        <v>168</v>
      </c>
      <c r="P12" s="125">
        <f t="shared" si="2"/>
        <v>160</v>
      </c>
      <c r="Q12" s="4">
        <v>80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x14ac:dyDescent="0.25">
      <c r="A13" s="4" t="s">
        <v>387</v>
      </c>
      <c r="B13" s="4"/>
      <c r="C13" s="529" t="s">
        <v>388</v>
      </c>
      <c r="D13" s="530">
        <v>141.44</v>
      </c>
      <c r="E13" s="133">
        <v>80</v>
      </c>
      <c r="F13" s="133">
        <f t="shared" si="0"/>
        <v>160</v>
      </c>
      <c r="G13" s="133">
        <f t="shared" si="0"/>
        <v>152</v>
      </c>
      <c r="H13" s="133">
        <f t="shared" si="0"/>
        <v>152</v>
      </c>
      <c r="I13" s="133">
        <f t="shared" si="0"/>
        <v>160</v>
      </c>
      <c r="J13" s="133">
        <f t="shared" si="1"/>
        <v>136</v>
      </c>
      <c r="K13" s="125">
        <f t="shared" si="2"/>
        <v>152</v>
      </c>
      <c r="L13" s="125">
        <f t="shared" si="2"/>
        <v>160</v>
      </c>
      <c r="M13" s="125">
        <f t="shared" si="2"/>
        <v>168</v>
      </c>
      <c r="N13" s="125">
        <f t="shared" si="2"/>
        <v>136</v>
      </c>
      <c r="O13" s="125">
        <f t="shared" si="2"/>
        <v>168</v>
      </c>
      <c r="P13" s="125">
        <f t="shared" si="2"/>
        <v>160</v>
      </c>
      <c r="Q13" s="4">
        <v>80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x14ac:dyDescent="0.25">
      <c r="A14" s="4" t="s">
        <v>389</v>
      </c>
      <c r="B14" s="4" t="s">
        <v>384</v>
      </c>
      <c r="C14" s="529" t="s">
        <v>321</v>
      </c>
      <c r="D14" s="530">
        <v>122.45</v>
      </c>
      <c r="E14" s="133">
        <v>80</v>
      </c>
      <c r="F14" s="133">
        <f t="shared" si="0"/>
        <v>160</v>
      </c>
      <c r="G14" s="133">
        <f t="shared" si="0"/>
        <v>152</v>
      </c>
      <c r="H14" s="133">
        <f t="shared" si="0"/>
        <v>152</v>
      </c>
      <c r="I14" s="133">
        <f t="shared" si="0"/>
        <v>160</v>
      </c>
      <c r="J14" s="133">
        <f t="shared" si="1"/>
        <v>136</v>
      </c>
      <c r="K14" s="125">
        <f t="shared" si="2"/>
        <v>152</v>
      </c>
      <c r="L14" s="125">
        <f t="shared" si="2"/>
        <v>160</v>
      </c>
      <c r="M14" s="125">
        <f t="shared" si="2"/>
        <v>168</v>
      </c>
      <c r="N14" s="125">
        <f t="shared" si="2"/>
        <v>136</v>
      </c>
      <c r="O14" s="125">
        <f t="shared" si="2"/>
        <v>168</v>
      </c>
      <c r="P14" s="125">
        <f t="shared" si="2"/>
        <v>160</v>
      </c>
      <c r="Q14" s="4">
        <v>80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x14ac:dyDescent="0.25">
      <c r="A15" s="4" t="s">
        <v>390</v>
      </c>
      <c r="B15" s="4"/>
      <c r="C15" s="529" t="s">
        <v>355</v>
      </c>
      <c r="D15" s="530">
        <v>143.11000000000001</v>
      </c>
      <c r="E15" s="133">
        <v>80</v>
      </c>
      <c r="F15" s="133">
        <f t="shared" si="0"/>
        <v>160</v>
      </c>
      <c r="G15" s="133">
        <f t="shared" si="0"/>
        <v>152</v>
      </c>
      <c r="H15" s="133">
        <f t="shared" si="0"/>
        <v>152</v>
      </c>
      <c r="I15" s="133">
        <f t="shared" si="0"/>
        <v>160</v>
      </c>
      <c r="J15" s="133">
        <f t="shared" si="1"/>
        <v>136</v>
      </c>
      <c r="K15" s="125">
        <f t="shared" si="2"/>
        <v>152</v>
      </c>
      <c r="L15" s="125">
        <f t="shared" si="2"/>
        <v>160</v>
      </c>
      <c r="M15" s="125">
        <f t="shared" si="2"/>
        <v>168</v>
      </c>
      <c r="N15" s="125">
        <f t="shared" si="2"/>
        <v>136</v>
      </c>
      <c r="O15" s="125">
        <f t="shared" si="2"/>
        <v>168</v>
      </c>
      <c r="P15" s="125">
        <f t="shared" si="2"/>
        <v>160</v>
      </c>
      <c r="Q15" s="4">
        <v>80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1.5" x14ac:dyDescent="0.25">
      <c r="A16" s="4" t="s">
        <v>391</v>
      </c>
      <c r="B16" s="4" t="s">
        <v>384</v>
      </c>
      <c r="C16" s="529" t="s">
        <v>385</v>
      </c>
      <c r="D16" s="530">
        <v>155.1</v>
      </c>
      <c r="E16" s="133">
        <v>80</v>
      </c>
      <c r="F16" s="133">
        <f t="shared" si="0"/>
        <v>160</v>
      </c>
      <c r="G16" s="133">
        <f t="shared" si="0"/>
        <v>152</v>
      </c>
      <c r="H16" s="133">
        <f t="shared" si="0"/>
        <v>152</v>
      </c>
      <c r="I16" s="133">
        <f t="shared" si="0"/>
        <v>160</v>
      </c>
      <c r="J16" s="133">
        <f t="shared" si="1"/>
        <v>136</v>
      </c>
      <c r="K16" s="125">
        <f t="shared" si="2"/>
        <v>152</v>
      </c>
      <c r="L16" s="125">
        <f t="shared" si="2"/>
        <v>160</v>
      </c>
      <c r="M16" s="125">
        <f t="shared" si="2"/>
        <v>168</v>
      </c>
      <c r="N16" s="125">
        <f t="shared" si="2"/>
        <v>136</v>
      </c>
      <c r="O16" s="125">
        <f t="shared" si="2"/>
        <v>168</v>
      </c>
      <c r="P16" s="125">
        <f t="shared" si="2"/>
        <v>160</v>
      </c>
      <c r="Q16" s="4">
        <v>80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31.5" x14ac:dyDescent="0.25">
      <c r="A17" s="4" t="s">
        <v>392</v>
      </c>
      <c r="B17" s="4"/>
      <c r="C17" s="529" t="s">
        <v>385</v>
      </c>
      <c r="D17" s="530">
        <v>155.1</v>
      </c>
      <c r="E17" s="133">
        <v>80</v>
      </c>
      <c r="F17" s="133">
        <f t="shared" si="0"/>
        <v>160</v>
      </c>
      <c r="G17" s="133">
        <f t="shared" si="0"/>
        <v>152</v>
      </c>
      <c r="H17" s="133">
        <f t="shared" si="0"/>
        <v>152</v>
      </c>
      <c r="I17" s="133">
        <f t="shared" si="0"/>
        <v>160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31.5" x14ac:dyDescent="0.25">
      <c r="A18" s="143" t="s">
        <v>393</v>
      </c>
      <c r="B18" s="125"/>
      <c r="C18" s="529" t="s">
        <v>385</v>
      </c>
      <c r="D18" s="530">
        <v>155.1</v>
      </c>
      <c r="E18" s="125"/>
      <c r="F18" s="125"/>
      <c r="G18" s="125"/>
      <c r="H18" s="125"/>
      <c r="I18" s="125"/>
      <c r="J18" s="133">
        <f t="shared" si="1"/>
        <v>136</v>
      </c>
      <c r="K18" s="125">
        <f t="shared" si="2"/>
        <v>152</v>
      </c>
      <c r="L18" s="125">
        <f t="shared" si="2"/>
        <v>160</v>
      </c>
      <c r="M18" s="125">
        <f t="shared" si="2"/>
        <v>168</v>
      </c>
      <c r="N18" s="125">
        <f t="shared" si="2"/>
        <v>136</v>
      </c>
      <c r="O18" s="125">
        <f t="shared" si="2"/>
        <v>168</v>
      </c>
      <c r="P18" s="125">
        <f t="shared" si="2"/>
        <v>160</v>
      </c>
      <c r="Q18" s="4">
        <v>80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x14ac:dyDescent="0.25">
      <c r="A19" s="4" t="s">
        <v>394</v>
      </c>
      <c r="B19" s="4"/>
      <c r="C19" s="529" t="s">
        <v>204</v>
      </c>
      <c r="D19" s="530">
        <v>154.94</v>
      </c>
      <c r="E19" s="125"/>
      <c r="F19" s="125"/>
      <c r="G19" s="125"/>
      <c r="H19" s="125"/>
      <c r="I19" s="125"/>
      <c r="J19" s="125">
        <v>112</v>
      </c>
      <c r="K19" s="125">
        <f t="shared" si="2"/>
        <v>152</v>
      </c>
      <c r="L19" s="125">
        <f t="shared" si="2"/>
        <v>160</v>
      </c>
      <c r="M19" s="125">
        <f t="shared" si="2"/>
        <v>168</v>
      </c>
      <c r="N19" s="125">
        <f t="shared" si="2"/>
        <v>136</v>
      </c>
      <c r="O19" s="125">
        <f t="shared" si="2"/>
        <v>168</v>
      </c>
      <c r="P19" s="125">
        <f t="shared" si="2"/>
        <v>160</v>
      </c>
      <c r="Q19" s="4">
        <v>80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43"/>
      <c r="B20" s="133"/>
      <c r="C20" s="133"/>
      <c r="D20" s="133"/>
      <c r="E20" s="133"/>
      <c r="F20" s="133"/>
      <c r="G20" s="133"/>
      <c r="H20" s="133"/>
      <c r="I20" s="133"/>
      <c r="J20" s="1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4"/>
      <c r="B21" s="4"/>
      <c r="C21" s="4"/>
      <c r="D21" s="4"/>
      <c r="E21" s="125"/>
      <c r="F21" s="125"/>
      <c r="G21" s="125"/>
      <c r="H21" s="125"/>
      <c r="I21" s="125"/>
      <c r="J21" s="1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5" t="s">
        <v>395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43"/>
      <c r="B23" s="125"/>
      <c r="C23" s="125"/>
      <c r="D23" s="4"/>
      <c r="E23" s="125"/>
      <c r="F23" s="125"/>
      <c r="G23" s="125"/>
      <c r="H23" s="125"/>
      <c r="I23" s="125"/>
      <c r="J23" s="1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32"/>
      <c r="B24" s="133"/>
      <c r="C24" s="133"/>
      <c r="D24" s="133"/>
      <c r="E24" s="133"/>
      <c r="F24" s="133"/>
      <c r="G24" s="133"/>
      <c r="H24" s="133"/>
      <c r="I24" s="133"/>
      <c r="J24" s="1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43"/>
      <c r="B25" s="125"/>
      <c r="C25" s="125"/>
      <c r="D25" s="4"/>
      <c r="E25" s="125"/>
      <c r="F25" s="125"/>
      <c r="G25" s="125"/>
      <c r="H25" s="125"/>
      <c r="I25" s="125"/>
      <c r="J25" s="12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43"/>
      <c r="B26" s="125"/>
      <c r="C26" s="125"/>
      <c r="D26" s="4"/>
      <c r="E26" s="125"/>
      <c r="F26" s="125"/>
      <c r="G26" s="125"/>
      <c r="H26" s="125"/>
      <c r="I26" s="125"/>
      <c r="J26" s="1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5"/>
      <c r="B27" s="125"/>
      <c r="C27" s="125"/>
      <c r="D27" s="4"/>
      <c r="E27" s="125"/>
      <c r="F27" s="125"/>
      <c r="G27" s="125"/>
      <c r="H27" s="125"/>
      <c r="I27" s="125"/>
      <c r="J27" s="12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43"/>
      <c r="B28" s="125"/>
      <c r="C28" s="125"/>
      <c r="D28" s="4"/>
      <c r="E28" s="125"/>
      <c r="F28" s="125"/>
      <c r="G28" s="125"/>
      <c r="H28" s="125"/>
      <c r="I28" s="125"/>
      <c r="J28" s="125"/>
      <c r="K28" s="13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43"/>
      <c r="B29" s="125"/>
      <c r="C29" s="125"/>
      <c r="D29" s="4"/>
      <c r="E29" s="125"/>
      <c r="F29" s="125"/>
      <c r="G29" s="125"/>
      <c r="H29" s="125"/>
      <c r="I29" s="125"/>
      <c r="J29" s="125"/>
      <c r="K29" s="13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43"/>
      <c r="B30" s="125"/>
      <c r="C30" s="125"/>
      <c r="D30" s="4"/>
      <c r="E30" s="125"/>
      <c r="F30" s="125"/>
      <c r="G30" s="125"/>
      <c r="H30" s="125"/>
      <c r="I30" s="125"/>
      <c r="J30" s="125"/>
      <c r="K30" s="13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5"/>
      <c r="B31" s="125"/>
      <c r="C31" s="125"/>
      <c r="D31" s="4"/>
      <c r="E31" s="125"/>
      <c r="F31" s="125"/>
      <c r="G31" s="125"/>
      <c r="H31" s="125"/>
      <c r="I31" s="125"/>
      <c r="J31" s="125"/>
      <c r="K31" s="13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5"/>
      <c r="B32" s="4"/>
      <c r="C32" s="125"/>
      <c r="D32" s="4"/>
      <c r="E32" s="125"/>
      <c r="F32" s="125"/>
      <c r="G32" s="125"/>
      <c r="H32" s="125"/>
      <c r="I32" s="125"/>
      <c r="J32" s="125"/>
      <c r="K32" s="13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5"/>
      <c r="B33" s="4"/>
      <c r="C33" s="4"/>
      <c r="D33" s="4"/>
      <c r="E33" s="125"/>
      <c r="F33" s="125"/>
      <c r="G33" s="125"/>
      <c r="H33" s="125"/>
      <c r="I33" s="125"/>
      <c r="J33" s="125"/>
      <c r="K33" s="13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5"/>
      <c r="B35" s="4"/>
      <c r="C35" s="4"/>
      <c r="D35" s="4"/>
      <c r="E35" s="125"/>
      <c r="F35" s="125"/>
      <c r="G35" s="125"/>
      <c r="H35" s="125"/>
      <c r="I35" s="125"/>
      <c r="J35" s="12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33"/>
      <c r="B36" s="4"/>
      <c r="C36" s="4"/>
      <c r="D36" s="4"/>
      <c r="E36" s="125"/>
      <c r="F36" s="125"/>
      <c r="G36" s="125"/>
      <c r="H36" s="125"/>
      <c r="I36" s="125"/>
      <c r="J36" s="12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43"/>
      <c r="B37" s="143"/>
      <c r="C37" s="143"/>
      <c r="D37" s="1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32"/>
      <c r="B38" s="125"/>
      <c r="C38" s="12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43"/>
      <c r="B39" s="125"/>
      <c r="C39" s="1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43"/>
      <c r="B40" s="125"/>
      <c r="C40" s="125"/>
      <c r="D40" s="1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E41" s="28">
        <f t="shared" ref="E41:AF41" si="3">SUM(E10:E40)</f>
        <v>640</v>
      </c>
      <c r="F41" s="28">
        <f t="shared" si="3"/>
        <v>1280</v>
      </c>
      <c r="G41" s="28">
        <f t="shared" si="3"/>
        <v>1216</v>
      </c>
      <c r="H41" s="28">
        <f t="shared" si="3"/>
        <v>1216</v>
      </c>
      <c r="I41" s="28">
        <f t="shared" si="3"/>
        <v>1280</v>
      </c>
      <c r="J41" s="28">
        <f t="shared" si="3"/>
        <v>1200</v>
      </c>
      <c r="K41" s="28">
        <f t="shared" si="3"/>
        <v>1368</v>
      </c>
      <c r="L41" s="28">
        <f t="shared" si="3"/>
        <v>1440</v>
      </c>
      <c r="M41" s="28">
        <f t="shared" si="3"/>
        <v>1512</v>
      </c>
      <c r="N41" s="28">
        <f t="shared" si="3"/>
        <v>1088</v>
      </c>
      <c r="O41" s="28">
        <f t="shared" si="3"/>
        <v>1344</v>
      </c>
      <c r="P41" s="28">
        <f t="shared" si="3"/>
        <v>1280</v>
      </c>
      <c r="Q41" s="28">
        <f t="shared" si="3"/>
        <v>640</v>
      </c>
      <c r="R41" s="28">
        <f t="shared" si="3"/>
        <v>0</v>
      </c>
      <c r="S41" s="28">
        <f t="shared" si="3"/>
        <v>0</v>
      </c>
      <c r="T41" s="28">
        <f t="shared" si="3"/>
        <v>0</v>
      </c>
      <c r="U41" s="28">
        <f t="shared" si="3"/>
        <v>0</v>
      </c>
      <c r="V41" s="28">
        <f t="shared" si="3"/>
        <v>0</v>
      </c>
      <c r="W41" s="28">
        <f t="shared" si="3"/>
        <v>0</v>
      </c>
      <c r="X41" s="28">
        <f t="shared" si="3"/>
        <v>0</v>
      </c>
      <c r="Y41" s="28">
        <f t="shared" si="3"/>
        <v>0</v>
      </c>
      <c r="Z41" s="28">
        <f t="shared" si="3"/>
        <v>0</v>
      </c>
      <c r="AA41" s="28">
        <f t="shared" si="3"/>
        <v>0</v>
      </c>
      <c r="AB41" s="28">
        <f t="shared" si="3"/>
        <v>0</v>
      </c>
      <c r="AC41" s="28">
        <f t="shared" si="3"/>
        <v>0</v>
      </c>
      <c r="AD41" s="28">
        <f t="shared" si="3"/>
        <v>0</v>
      </c>
      <c r="AE41" s="28">
        <f t="shared" si="3"/>
        <v>0</v>
      </c>
      <c r="AF41" s="28">
        <f t="shared" si="3"/>
        <v>0</v>
      </c>
    </row>
    <row r="42" spans="1:32" x14ac:dyDescent="0.25">
      <c r="B42" s="25"/>
    </row>
    <row r="43" spans="1:32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x14ac:dyDescent="0.25">
      <c r="A44" s="9"/>
      <c r="B44" s="9"/>
      <c r="C44" s="9"/>
      <c r="D44" s="9"/>
      <c r="E44" s="626">
        <v>2025</v>
      </c>
      <c r="F44" s="626"/>
      <c r="G44" s="626"/>
      <c r="H44" s="627"/>
      <c r="I44" s="625">
        <v>2026</v>
      </c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7"/>
      <c r="U44" s="625">
        <v>2027</v>
      </c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7"/>
    </row>
    <row r="45" spans="1:32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9</v>
      </c>
      <c r="F45" s="11">
        <v>10</v>
      </c>
      <c r="G45" s="11">
        <v>11</v>
      </c>
      <c r="H45" s="11">
        <v>12</v>
      </c>
      <c r="I45" s="11">
        <v>1</v>
      </c>
      <c r="J45" s="11">
        <v>2</v>
      </c>
      <c r="K45" s="11">
        <v>3</v>
      </c>
      <c r="L45" s="11">
        <v>4</v>
      </c>
      <c r="M45" s="11">
        <v>5</v>
      </c>
      <c r="N45" s="11">
        <v>6</v>
      </c>
      <c r="O45" s="11">
        <v>7</v>
      </c>
      <c r="P45" s="354">
        <v>8</v>
      </c>
      <c r="Q45" s="354">
        <v>9</v>
      </c>
      <c r="R45" s="354">
        <v>10</v>
      </c>
      <c r="S45" s="354">
        <v>11</v>
      </c>
      <c r="T45" s="354">
        <v>12</v>
      </c>
      <c r="U45" s="354">
        <v>1</v>
      </c>
      <c r="V45" s="354">
        <v>2</v>
      </c>
      <c r="W45" s="354">
        <v>3</v>
      </c>
      <c r="X45" s="354">
        <v>4</v>
      </c>
      <c r="Y45" s="354">
        <v>5</v>
      </c>
      <c r="Z45" s="354">
        <v>6</v>
      </c>
      <c r="AA45" s="354">
        <v>7</v>
      </c>
      <c r="AB45" s="354">
        <v>8</v>
      </c>
      <c r="AC45" s="354">
        <v>9</v>
      </c>
      <c r="AD45" s="354">
        <v>10</v>
      </c>
      <c r="AE45" s="354">
        <v>11</v>
      </c>
      <c r="AF45" s="354">
        <v>12</v>
      </c>
    </row>
    <row r="46" spans="1:32" x14ac:dyDescent="0.25">
      <c r="A46" s="143" t="str">
        <f t="shared" ref="A46:D61" si="4">A10</f>
        <v>Shawn Faunce</v>
      </c>
      <c r="B46" s="143">
        <f t="shared" si="4"/>
        <v>0</v>
      </c>
      <c r="C46" s="143" t="str">
        <f t="shared" si="4"/>
        <v>Agile Coach/Consultant</v>
      </c>
      <c r="D46" s="143">
        <f t="shared" si="4"/>
        <v>143.11000000000001</v>
      </c>
      <c r="E46" s="4">
        <v>16</v>
      </c>
      <c r="F46" s="4">
        <v>96</v>
      </c>
      <c r="G46" s="4">
        <v>80</v>
      </c>
      <c r="H46" s="4">
        <v>160</v>
      </c>
      <c r="I46" s="4">
        <v>160</v>
      </c>
      <c r="J46" s="4">
        <v>118</v>
      </c>
      <c r="K46" s="4">
        <v>119.5</v>
      </c>
      <c r="L46" s="4">
        <v>120.5</v>
      </c>
      <c r="M46" s="4">
        <v>123</v>
      </c>
      <c r="N46" s="4">
        <v>163</v>
      </c>
      <c r="O46" s="4">
        <v>176</v>
      </c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</row>
    <row r="47" spans="1:32" x14ac:dyDescent="0.25">
      <c r="A47" s="143" t="str">
        <f t="shared" si="4"/>
        <v>Omni Davis</v>
      </c>
      <c r="B47" s="143" t="str">
        <f t="shared" si="4"/>
        <v>Aldus</v>
      </c>
      <c r="C47" s="143" t="str">
        <f t="shared" si="4"/>
        <v>Cloud Architect- Cdaas-PaaS-Saas-Cloud Hosting</v>
      </c>
      <c r="D47" s="143">
        <f t="shared" si="4"/>
        <v>155.1</v>
      </c>
      <c r="E47" s="4">
        <v>0</v>
      </c>
      <c r="F47" s="4">
        <v>35.5</v>
      </c>
      <c r="G47" s="4">
        <v>80</v>
      </c>
      <c r="H47" s="4">
        <v>168</v>
      </c>
      <c r="I47" s="4">
        <v>152</v>
      </c>
      <c r="J47" s="4">
        <v>152</v>
      </c>
      <c r="K47" s="339">
        <v>0</v>
      </c>
      <c r="L47" s="4">
        <v>124</v>
      </c>
      <c r="M47" s="4">
        <v>160</v>
      </c>
      <c r="N47" s="4">
        <v>0</v>
      </c>
      <c r="O47" s="488">
        <v>0</v>
      </c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</row>
    <row r="48" spans="1:32" x14ac:dyDescent="0.25">
      <c r="A48" s="143" t="str">
        <f t="shared" si="4"/>
        <v>Alfred Antwi</v>
      </c>
      <c r="B48" s="143">
        <f t="shared" si="4"/>
        <v>0</v>
      </c>
      <c r="C48" s="143" t="str">
        <f t="shared" si="4"/>
        <v>Systems Integration Engineer</v>
      </c>
      <c r="D48" s="143">
        <f t="shared" si="4"/>
        <v>154.94</v>
      </c>
      <c r="E48" s="4">
        <v>0</v>
      </c>
      <c r="F48" s="4">
        <v>24</v>
      </c>
      <c r="G48" s="488">
        <v>0</v>
      </c>
      <c r="H48" s="488">
        <v>0</v>
      </c>
      <c r="I48" s="488">
        <v>0</v>
      </c>
      <c r="J48" s="488">
        <v>0</v>
      </c>
      <c r="K48" s="488">
        <v>0</v>
      </c>
      <c r="L48" s="488">
        <v>0</v>
      </c>
      <c r="M48" s="488">
        <v>0</v>
      </c>
      <c r="N48" s="488">
        <v>0</v>
      </c>
      <c r="O48" s="488">
        <v>0</v>
      </c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</row>
    <row r="49" spans="1:32" x14ac:dyDescent="0.25">
      <c r="A49" s="143" t="str">
        <f t="shared" si="4"/>
        <v>David Propmpovitch</v>
      </c>
      <c r="B49" s="143">
        <f t="shared" si="4"/>
        <v>0</v>
      </c>
      <c r="C49" s="143" t="str">
        <f t="shared" si="4"/>
        <v>Data Scientist</v>
      </c>
      <c r="D49" s="143">
        <f t="shared" si="4"/>
        <v>141.44</v>
      </c>
      <c r="E49" s="4">
        <v>0</v>
      </c>
      <c r="F49" s="4">
        <v>32</v>
      </c>
      <c r="G49" s="4">
        <v>72</v>
      </c>
      <c r="H49" s="4">
        <v>152</v>
      </c>
      <c r="I49" s="4">
        <v>152</v>
      </c>
      <c r="J49" s="4">
        <v>152</v>
      </c>
      <c r="K49" s="4">
        <v>156</v>
      </c>
      <c r="L49" s="4">
        <v>160</v>
      </c>
      <c r="M49" s="4">
        <v>104</v>
      </c>
      <c r="N49" s="4">
        <v>168</v>
      </c>
      <c r="O49" s="4">
        <v>136</v>
      </c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</row>
    <row r="50" spans="1:32" x14ac:dyDescent="0.25">
      <c r="A50" s="143" t="str">
        <f t="shared" si="4"/>
        <v>Mary Raguso</v>
      </c>
      <c r="B50" s="143" t="str">
        <f t="shared" si="4"/>
        <v>Aldus</v>
      </c>
      <c r="C50" s="143" t="str">
        <f t="shared" si="4"/>
        <v>Information Systems Engineer</v>
      </c>
      <c r="D50" s="143">
        <f t="shared" si="4"/>
        <v>122.45</v>
      </c>
      <c r="E50" s="4">
        <v>0</v>
      </c>
      <c r="F50" s="4">
        <v>56</v>
      </c>
      <c r="G50" s="4">
        <v>76</v>
      </c>
      <c r="H50" s="4">
        <v>161</v>
      </c>
      <c r="I50" s="4">
        <v>160</v>
      </c>
      <c r="J50" s="4">
        <v>148</v>
      </c>
      <c r="K50" s="4">
        <v>176</v>
      </c>
      <c r="L50" s="4">
        <v>168</v>
      </c>
      <c r="M50" s="4">
        <v>160</v>
      </c>
      <c r="N50" s="4">
        <v>161</v>
      </c>
      <c r="O50" s="4">
        <v>160</v>
      </c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</row>
    <row r="51" spans="1:32" x14ac:dyDescent="0.25">
      <c r="A51" s="143" t="str">
        <f t="shared" si="4"/>
        <v>Megan Giesy</v>
      </c>
      <c r="B51" s="143">
        <f t="shared" si="4"/>
        <v>0</v>
      </c>
      <c r="C51" s="143" t="str">
        <f t="shared" si="4"/>
        <v>Agile Coach/Consultant</v>
      </c>
      <c r="D51" s="143">
        <f t="shared" si="4"/>
        <v>143.11000000000001</v>
      </c>
      <c r="E51" s="4">
        <v>0</v>
      </c>
      <c r="F51" s="4">
        <v>49.5</v>
      </c>
      <c r="G51" s="4">
        <v>60.5</v>
      </c>
      <c r="H51" s="4">
        <v>150.5</v>
      </c>
      <c r="I51" s="4">
        <v>152.5</v>
      </c>
      <c r="J51" s="4">
        <v>144</v>
      </c>
      <c r="K51" s="4">
        <v>161</v>
      </c>
      <c r="L51" s="4">
        <v>136</v>
      </c>
      <c r="M51" s="4">
        <v>144</v>
      </c>
      <c r="N51" s="4">
        <v>155</v>
      </c>
      <c r="O51" s="4">
        <v>159.5</v>
      </c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</row>
    <row r="52" spans="1:32" x14ac:dyDescent="0.25">
      <c r="A52" s="143" t="str">
        <f t="shared" si="4"/>
        <v>Nat Iyer</v>
      </c>
      <c r="B52" s="143" t="str">
        <f t="shared" si="4"/>
        <v>Aldus</v>
      </c>
      <c r="C52" s="143" t="str">
        <f t="shared" si="4"/>
        <v>Cloud Architect- Cdaas-PaaS-Saas-Cloud Hosting</v>
      </c>
      <c r="D52" s="143">
        <f t="shared" si="4"/>
        <v>155.1</v>
      </c>
      <c r="E52" s="4">
        <v>0</v>
      </c>
      <c r="F52" s="4">
        <v>32</v>
      </c>
      <c r="G52" s="4">
        <v>80</v>
      </c>
      <c r="H52" s="4">
        <v>176</v>
      </c>
      <c r="I52" s="4">
        <v>160</v>
      </c>
      <c r="J52" s="4">
        <v>152</v>
      </c>
      <c r="K52" s="4">
        <v>176</v>
      </c>
      <c r="L52" s="4">
        <v>176</v>
      </c>
      <c r="M52" s="4">
        <v>160</v>
      </c>
      <c r="N52" s="4">
        <v>160</v>
      </c>
      <c r="O52" s="4">
        <v>176</v>
      </c>
      <c r="P52" s="488"/>
      <c r="Q52" s="488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</row>
    <row r="53" spans="1:32" x14ac:dyDescent="0.25">
      <c r="A53" s="143" t="str">
        <f t="shared" si="4"/>
        <v>Michael Collins</v>
      </c>
      <c r="B53" s="143">
        <f t="shared" si="4"/>
        <v>0</v>
      </c>
      <c r="C53" s="143" t="str">
        <f t="shared" si="4"/>
        <v>Cloud Architect- Cdaas-PaaS-Saas-Cloud Hosting</v>
      </c>
      <c r="D53" s="143">
        <f t="shared" si="4"/>
        <v>155.1</v>
      </c>
      <c r="E53" s="4">
        <v>0</v>
      </c>
      <c r="F53" s="4">
        <v>72</v>
      </c>
      <c r="G53" s="4">
        <v>72</v>
      </c>
      <c r="H53" s="4">
        <v>72</v>
      </c>
      <c r="I53" s="488">
        <v>0</v>
      </c>
      <c r="J53" s="488">
        <v>0</v>
      </c>
      <c r="K53" s="488">
        <v>0</v>
      </c>
      <c r="L53" s="488">
        <v>0</v>
      </c>
      <c r="M53" s="488">
        <v>0</v>
      </c>
      <c r="N53" s="488">
        <v>0</v>
      </c>
      <c r="O53" s="488">
        <v>0</v>
      </c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</row>
    <row r="54" spans="1:32" x14ac:dyDescent="0.25">
      <c r="A54" s="143" t="str">
        <f t="shared" si="4"/>
        <v>Tapan Rath</v>
      </c>
      <c r="B54" s="143">
        <f t="shared" si="4"/>
        <v>0</v>
      </c>
      <c r="C54" s="143" t="str">
        <f t="shared" si="4"/>
        <v>Cloud Architect- Cdaas-PaaS-Saas-Cloud Hosting</v>
      </c>
      <c r="D54" s="143">
        <f t="shared" si="4"/>
        <v>155.1</v>
      </c>
      <c r="E54" s="4"/>
      <c r="F54" s="4"/>
      <c r="G54" s="4"/>
      <c r="H54" s="4"/>
      <c r="I54" s="4">
        <v>160</v>
      </c>
      <c r="J54" s="4">
        <v>152</v>
      </c>
      <c r="K54" s="4">
        <v>176</v>
      </c>
      <c r="L54" s="4">
        <v>176</v>
      </c>
      <c r="M54" s="4">
        <v>152</v>
      </c>
      <c r="N54" s="4">
        <v>168</v>
      </c>
      <c r="O54" s="4">
        <v>120</v>
      </c>
      <c r="P54" s="488"/>
      <c r="Q54" s="488"/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</row>
    <row r="55" spans="1:32" x14ac:dyDescent="0.25">
      <c r="A55" s="143" t="str">
        <f t="shared" si="4"/>
        <v>GyVonda McCain</v>
      </c>
      <c r="B55" s="143">
        <f t="shared" si="4"/>
        <v>0</v>
      </c>
      <c r="C55" s="143" t="str">
        <f>C19</f>
        <v>Systems Integration Engineer</v>
      </c>
      <c r="D55" s="143">
        <f t="shared" si="4"/>
        <v>154.94</v>
      </c>
      <c r="E55" s="4"/>
      <c r="F55" s="4"/>
      <c r="G55" s="4"/>
      <c r="H55" s="4"/>
      <c r="I55" s="4"/>
      <c r="J55" s="4">
        <v>112</v>
      </c>
      <c r="K55" s="4">
        <v>172</v>
      </c>
      <c r="L55" s="4">
        <v>164</v>
      </c>
      <c r="M55" s="4">
        <v>160</v>
      </c>
      <c r="N55" s="4">
        <v>164</v>
      </c>
      <c r="O55" s="4">
        <v>152</v>
      </c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</row>
    <row r="56" spans="1:32" x14ac:dyDescent="0.25">
      <c r="A56" s="143">
        <f t="shared" si="4"/>
        <v>0</v>
      </c>
      <c r="B56" s="143">
        <f t="shared" si="4"/>
        <v>0</v>
      </c>
      <c r="C56" s="143">
        <f t="shared" si="4"/>
        <v>0</v>
      </c>
      <c r="D56" s="143">
        <f t="shared" si="4"/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</row>
    <row r="57" spans="1:32" x14ac:dyDescent="0.25">
      <c r="A57" s="143">
        <f t="shared" si="4"/>
        <v>0</v>
      </c>
      <c r="B57" s="143">
        <f t="shared" si="4"/>
        <v>0</v>
      </c>
      <c r="C57" s="143">
        <f t="shared" si="4"/>
        <v>0</v>
      </c>
      <c r="D57" s="143">
        <f t="shared" si="4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</row>
    <row r="58" spans="1:32" x14ac:dyDescent="0.25">
      <c r="A58" s="143" t="str">
        <f t="shared" si="4"/>
        <v>ee</v>
      </c>
      <c r="B58" s="143">
        <f t="shared" si="4"/>
        <v>0</v>
      </c>
      <c r="C58" s="143">
        <f t="shared" si="4"/>
        <v>0</v>
      </c>
      <c r="D58" s="143">
        <f t="shared" si="4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</row>
    <row r="59" spans="1:32" x14ac:dyDescent="0.25">
      <c r="A59" s="143">
        <f t="shared" si="4"/>
        <v>0</v>
      </c>
      <c r="B59" s="143">
        <f t="shared" si="4"/>
        <v>0</v>
      </c>
      <c r="C59" s="143">
        <f t="shared" si="4"/>
        <v>0</v>
      </c>
      <c r="D59" s="143">
        <f t="shared" si="4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</row>
    <row r="60" spans="1:32" x14ac:dyDescent="0.25">
      <c r="A60" s="143">
        <f t="shared" si="4"/>
        <v>0</v>
      </c>
      <c r="B60" s="143">
        <f t="shared" si="4"/>
        <v>0</v>
      </c>
      <c r="C60" s="143">
        <f t="shared" si="4"/>
        <v>0</v>
      </c>
      <c r="D60" s="143">
        <f t="shared" si="4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</row>
    <row r="61" spans="1:32" x14ac:dyDescent="0.25">
      <c r="A61" s="143">
        <f t="shared" si="4"/>
        <v>0</v>
      </c>
      <c r="B61" s="143">
        <f t="shared" si="4"/>
        <v>0</v>
      </c>
      <c r="C61" s="143">
        <f t="shared" si="4"/>
        <v>0</v>
      </c>
      <c r="D61" s="143">
        <f t="shared" si="4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</row>
    <row r="62" spans="1:32" x14ac:dyDescent="0.25">
      <c r="A62" s="143">
        <f t="shared" ref="A62:D76" si="5">A26</f>
        <v>0</v>
      </c>
      <c r="B62" s="143">
        <f t="shared" si="5"/>
        <v>0</v>
      </c>
      <c r="C62" s="143">
        <f t="shared" si="5"/>
        <v>0</v>
      </c>
      <c r="D62" s="143">
        <f t="shared" si="5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</row>
    <row r="63" spans="1:32" x14ac:dyDescent="0.25">
      <c r="A63" s="143">
        <f t="shared" si="5"/>
        <v>0</v>
      </c>
      <c r="B63" s="143">
        <f t="shared" si="5"/>
        <v>0</v>
      </c>
      <c r="C63" s="143">
        <f t="shared" si="5"/>
        <v>0</v>
      </c>
      <c r="D63" s="143">
        <f t="shared" si="5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</row>
    <row r="64" spans="1:32" x14ac:dyDescent="0.25">
      <c r="A64" s="143">
        <f t="shared" si="5"/>
        <v>0</v>
      </c>
      <c r="B64" s="143">
        <f t="shared" si="5"/>
        <v>0</v>
      </c>
      <c r="C64" s="143">
        <f t="shared" si="5"/>
        <v>0</v>
      </c>
      <c r="D64" s="143">
        <f t="shared" si="5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</row>
    <row r="65" spans="1:32" x14ac:dyDescent="0.25">
      <c r="A65" s="143">
        <f t="shared" si="5"/>
        <v>0</v>
      </c>
      <c r="B65" s="143">
        <f t="shared" si="5"/>
        <v>0</v>
      </c>
      <c r="C65" s="143">
        <f t="shared" si="5"/>
        <v>0</v>
      </c>
      <c r="D65" s="143">
        <f t="shared" si="5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</row>
    <row r="66" spans="1:32" x14ac:dyDescent="0.25">
      <c r="A66" s="143">
        <f t="shared" si="5"/>
        <v>0</v>
      </c>
      <c r="B66" s="143">
        <f t="shared" si="5"/>
        <v>0</v>
      </c>
      <c r="C66" s="143">
        <f t="shared" si="5"/>
        <v>0</v>
      </c>
      <c r="D66" s="143">
        <f t="shared" si="5"/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</row>
    <row r="67" spans="1:32" x14ac:dyDescent="0.25">
      <c r="A67" s="143">
        <f t="shared" si="5"/>
        <v>0</v>
      </c>
      <c r="B67" s="143">
        <f t="shared" si="5"/>
        <v>0</v>
      </c>
      <c r="C67" s="143">
        <f t="shared" si="5"/>
        <v>0</v>
      </c>
      <c r="D67" s="143">
        <f t="shared" si="5"/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</row>
    <row r="68" spans="1:32" x14ac:dyDescent="0.25">
      <c r="A68" s="143">
        <f t="shared" si="5"/>
        <v>0</v>
      </c>
      <c r="B68" s="143">
        <f t="shared" si="5"/>
        <v>0</v>
      </c>
      <c r="C68" s="143">
        <f t="shared" si="5"/>
        <v>0</v>
      </c>
      <c r="D68" s="143">
        <f t="shared" si="5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</row>
    <row r="69" spans="1:32" x14ac:dyDescent="0.25">
      <c r="A69" s="143">
        <f t="shared" si="5"/>
        <v>0</v>
      </c>
      <c r="B69" s="143">
        <f t="shared" si="5"/>
        <v>0</v>
      </c>
      <c r="C69" s="143">
        <f t="shared" si="5"/>
        <v>0</v>
      </c>
      <c r="D69" s="143">
        <f t="shared" si="5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</row>
    <row r="70" spans="1:32" x14ac:dyDescent="0.25">
      <c r="A70" s="143"/>
      <c r="B70" s="143"/>
      <c r="C70" s="143"/>
      <c r="D70" s="14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</row>
    <row r="71" spans="1:32" x14ac:dyDescent="0.25">
      <c r="A71" s="143"/>
      <c r="B71" s="143"/>
      <c r="C71" s="143"/>
      <c r="D71" s="14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</row>
    <row r="72" spans="1:32" x14ac:dyDescent="0.25">
      <c r="A72" s="143"/>
      <c r="B72" s="143"/>
      <c r="C72" s="143"/>
      <c r="D72" s="14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</row>
    <row r="73" spans="1:32" x14ac:dyDescent="0.25">
      <c r="A73" s="143"/>
      <c r="B73" s="143"/>
      <c r="C73" s="143"/>
      <c r="D73" s="14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</row>
    <row r="74" spans="1:32" x14ac:dyDescent="0.25">
      <c r="A74" s="143">
        <f t="shared" si="5"/>
        <v>0</v>
      </c>
      <c r="B74" s="143">
        <f t="shared" si="5"/>
        <v>0</v>
      </c>
      <c r="C74" s="143">
        <f t="shared" si="5"/>
        <v>0</v>
      </c>
      <c r="D74" s="143">
        <f t="shared" si="5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</row>
    <row r="75" spans="1:32" x14ac:dyDescent="0.25">
      <c r="A75" s="143"/>
      <c r="B75" s="143">
        <f t="shared" si="5"/>
        <v>0</v>
      </c>
      <c r="C75" s="143">
        <f t="shared" si="5"/>
        <v>0</v>
      </c>
      <c r="D75" s="143">
        <f t="shared" si="5"/>
        <v>0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</row>
    <row r="76" spans="1:32" x14ac:dyDescent="0.25">
      <c r="A76" s="143">
        <f>A40</f>
        <v>0</v>
      </c>
      <c r="B76" s="143">
        <f t="shared" si="5"/>
        <v>0</v>
      </c>
      <c r="C76" s="143">
        <f t="shared" si="5"/>
        <v>0</v>
      </c>
      <c r="D76" s="143">
        <f t="shared" si="5"/>
        <v>0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</row>
    <row r="77" spans="1:32" x14ac:dyDescent="0.25">
      <c r="E77" s="28">
        <f t="shared" ref="E77:AF77" si="6">SUM(E46:E76)</f>
        <v>16</v>
      </c>
      <c r="F77" s="28">
        <f t="shared" si="6"/>
        <v>397</v>
      </c>
      <c r="G77" s="28">
        <f t="shared" si="6"/>
        <v>520.5</v>
      </c>
      <c r="H77" s="28">
        <f t="shared" si="6"/>
        <v>1039.5</v>
      </c>
      <c r="I77" s="28">
        <f t="shared" si="6"/>
        <v>1096.5</v>
      </c>
      <c r="J77" s="28">
        <f t="shared" si="6"/>
        <v>1130</v>
      </c>
      <c r="K77" s="28">
        <f t="shared" si="6"/>
        <v>1136.5</v>
      </c>
      <c r="L77" s="28">
        <f t="shared" si="6"/>
        <v>1224.5</v>
      </c>
      <c r="M77" s="28">
        <f t="shared" si="6"/>
        <v>1163</v>
      </c>
      <c r="N77" s="28">
        <f t="shared" si="6"/>
        <v>1139</v>
      </c>
      <c r="O77" s="28">
        <f t="shared" si="6"/>
        <v>1079.5</v>
      </c>
      <c r="P77" s="28">
        <f t="shared" si="6"/>
        <v>0</v>
      </c>
      <c r="Q77" s="28">
        <f t="shared" si="6"/>
        <v>0</v>
      </c>
      <c r="R77" s="28">
        <f t="shared" si="6"/>
        <v>0</v>
      </c>
      <c r="S77" s="28">
        <f t="shared" si="6"/>
        <v>0</v>
      </c>
      <c r="T77" s="28">
        <f t="shared" si="6"/>
        <v>0</v>
      </c>
      <c r="U77" s="28">
        <f t="shared" si="6"/>
        <v>0</v>
      </c>
      <c r="V77" s="28">
        <f t="shared" si="6"/>
        <v>0</v>
      </c>
      <c r="W77" s="28">
        <f t="shared" si="6"/>
        <v>0</v>
      </c>
      <c r="X77" s="28">
        <f t="shared" si="6"/>
        <v>0</v>
      </c>
      <c r="Y77" s="28">
        <f t="shared" si="6"/>
        <v>0</v>
      </c>
      <c r="Z77" s="28">
        <f t="shared" si="6"/>
        <v>0</v>
      </c>
      <c r="AA77" s="28">
        <f t="shared" si="6"/>
        <v>0</v>
      </c>
      <c r="AB77" s="28">
        <f t="shared" si="6"/>
        <v>0</v>
      </c>
      <c r="AC77" s="28">
        <f t="shared" si="6"/>
        <v>0</v>
      </c>
      <c r="AD77" s="28">
        <f t="shared" si="6"/>
        <v>0</v>
      </c>
      <c r="AE77" s="28">
        <f t="shared" si="6"/>
        <v>0</v>
      </c>
      <c r="AF77" s="28">
        <f t="shared" si="6"/>
        <v>0</v>
      </c>
    </row>
    <row r="79" spans="1:32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x14ac:dyDescent="0.25">
      <c r="A80" s="9"/>
      <c r="B80" s="9"/>
      <c r="C80" s="9"/>
      <c r="D80" s="9"/>
      <c r="E80" s="626"/>
      <c r="F80" s="626"/>
      <c r="G80" s="626"/>
      <c r="H80" s="627"/>
      <c r="I80" s="625">
        <v>2026</v>
      </c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7"/>
      <c r="U80" s="625">
        <v>2027</v>
      </c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7"/>
    </row>
    <row r="81" spans="1:32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9</v>
      </c>
      <c r="F81" s="11">
        <v>10</v>
      </c>
      <c r="G81" s="11">
        <v>11</v>
      </c>
      <c r="H81" s="11">
        <v>12</v>
      </c>
      <c r="I81" s="11">
        <v>1</v>
      </c>
      <c r="J81" s="11">
        <v>2</v>
      </c>
      <c r="K81" s="11">
        <v>3</v>
      </c>
      <c r="L81" s="11">
        <v>4</v>
      </c>
      <c r="M81" s="11">
        <v>5</v>
      </c>
      <c r="N81" s="11">
        <v>6</v>
      </c>
      <c r="O81" s="11">
        <v>7</v>
      </c>
      <c r="P81" s="11">
        <v>8</v>
      </c>
      <c r="Q81" s="11">
        <v>9</v>
      </c>
      <c r="R81" s="11">
        <v>10</v>
      </c>
      <c r="S81" s="11">
        <v>11</v>
      </c>
      <c r="T81" s="11">
        <v>12</v>
      </c>
      <c r="U81" s="11">
        <v>1</v>
      </c>
      <c r="V81" s="11">
        <v>2</v>
      </c>
      <c r="W81" s="11">
        <v>3</v>
      </c>
      <c r="X81" s="11">
        <v>4</v>
      </c>
      <c r="Y81" s="11">
        <v>5</v>
      </c>
      <c r="Z81" s="11">
        <v>6</v>
      </c>
      <c r="AA81" s="11">
        <v>7</v>
      </c>
      <c r="AB81" s="11">
        <v>8</v>
      </c>
      <c r="AC81" s="11">
        <v>9</v>
      </c>
      <c r="AD81" s="11">
        <v>10</v>
      </c>
      <c r="AE81" s="11">
        <v>11</v>
      </c>
      <c r="AF81" s="11">
        <v>12</v>
      </c>
    </row>
    <row r="82" spans="1:32" x14ac:dyDescent="0.25">
      <c r="A82" s="4" t="str">
        <f t="shared" ref="A82:D97" si="7">A10</f>
        <v>Shawn Faunce</v>
      </c>
      <c r="B82" s="4">
        <f t="shared" si="7"/>
        <v>0</v>
      </c>
      <c r="C82" s="4" t="str">
        <f t="shared" si="7"/>
        <v>Agile Coach/Consultant</v>
      </c>
      <c r="D82" s="4">
        <f t="shared" si="7"/>
        <v>143.11000000000001</v>
      </c>
      <c r="E82" s="120">
        <f t="shared" ref="E82:AF91" si="8">E10*$D10</f>
        <v>11448.800000000001</v>
      </c>
      <c r="F82" s="120">
        <f t="shared" si="8"/>
        <v>22897.600000000002</v>
      </c>
      <c r="G82" s="120">
        <f t="shared" si="8"/>
        <v>21752.720000000001</v>
      </c>
      <c r="H82" s="120">
        <f t="shared" si="8"/>
        <v>21752.720000000001</v>
      </c>
      <c r="I82" s="120">
        <f t="shared" si="8"/>
        <v>22897.600000000002</v>
      </c>
      <c r="J82" s="120">
        <f t="shared" si="8"/>
        <v>19462.960000000003</v>
      </c>
      <c r="K82" s="120">
        <f t="shared" si="8"/>
        <v>21752.720000000001</v>
      </c>
      <c r="L82" s="120">
        <f t="shared" si="8"/>
        <v>22897.600000000002</v>
      </c>
      <c r="M82" s="120">
        <f t="shared" si="8"/>
        <v>24042.480000000003</v>
      </c>
      <c r="N82" s="120">
        <f t="shared" si="8"/>
        <v>19462.960000000003</v>
      </c>
      <c r="O82" s="120">
        <f t="shared" si="8"/>
        <v>24042.480000000003</v>
      </c>
      <c r="P82" s="120">
        <f t="shared" si="8"/>
        <v>22897.600000000002</v>
      </c>
      <c r="Q82" s="120">
        <f t="shared" si="8"/>
        <v>11448.800000000001</v>
      </c>
      <c r="R82" s="120">
        <f t="shared" si="8"/>
        <v>0</v>
      </c>
      <c r="S82" s="120">
        <f t="shared" si="8"/>
        <v>0</v>
      </c>
      <c r="T82" s="120">
        <f t="shared" si="8"/>
        <v>0</v>
      </c>
      <c r="U82" s="120">
        <f t="shared" si="8"/>
        <v>0</v>
      </c>
      <c r="V82" s="120">
        <f t="shared" si="8"/>
        <v>0</v>
      </c>
      <c r="W82" s="120">
        <f t="shared" si="8"/>
        <v>0</v>
      </c>
      <c r="X82" s="120">
        <f t="shared" si="8"/>
        <v>0</v>
      </c>
      <c r="Y82" s="120">
        <f t="shared" si="8"/>
        <v>0</v>
      </c>
      <c r="Z82" s="120">
        <f t="shared" si="8"/>
        <v>0</v>
      </c>
      <c r="AA82" s="120">
        <f t="shared" si="8"/>
        <v>0</v>
      </c>
      <c r="AB82" s="120">
        <f t="shared" si="8"/>
        <v>0</v>
      </c>
      <c r="AC82" s="120">
        <f t="shared" si="8"/>
        <v>0</v>
      </c>
      <c r="AD82" s="120">
        <f t="shared" si="8"/>
        <v>0</v>
      </c>
      <c r="AE82" s="120">
        <f t="shared" si="8"/>
        <v>0</v>
      </c>
      <c r="AF82" s="120">
        <f t="shared" si="8"/>
        <v>0</v>
      </c>
    </row>
    <row r="83" spans="1:32" x14ac:dyDescent="0.25">
      <c r="A83" s="4" t="str">
        <f t="shared" si="7"/>
        <v>Omni Davis</v>
      </c>
      <c r="B83" s="4" t="str">
        <f t="shared" si="7"/>
        <v>Aldus</v>
      </c>
      <c r="C83" s="4" t="str">
        <f t="shared" si="7"/>
        <v>Cloud Architect- Cdaas-PaaS-Saas-Cloud Hosting</v>
      </c>
      <c r="D83" s="4">
        <f t="shared" si="7"/>
        <v>155.1</v>
      </c>
      <c r="E83" s="120">
        <f t="shared" si="8"/>
        <v>12408</v>
      </c>
      <c r="F83" s="120">
        <f t="shared" si="8"/>
        <v>24816</v>
      </c>
      <c r="G83" s="120">
        <f t="shared" si="8"/>
        <v>23575.200000000001</v>
      </c>
      <c r="H83" s="120">
        <f t="shared" si="8"/>
        <v>23575.200000000001</v>
      </c>
      <c r="I83" s="120">
        <f t="shared" si="8"/>
        <v>24816</v>
      </c>
      <c r="J83" s="120">
        <f t="shared" si="8"/>
        <v>21093.599999999999</v>
      </c>
      <c r="K83" s="120">
        <f t="shared" si="8"/>
        <v>23575.200000000001</v>
      </c>
      <c r="L83" s="120">
        <f t="shared" si="8"/>
        <v>24816</v>
      </c>
      <c r="M83" s="120">
        <f t="shared" si="8"/>
        <v>26056.799999999999</v>
      </c>
      <c r="N83" s="120">
        <f t="shared" si="8"/>
        <v>0</v>
      </c>
      <c r="O83" s="120">
        <f t="shared" si="8"/>
        <v>0</v>
      </c>
      <c r="P83" s="120">
        <f t="shared" si="8"/>
        <v>0</v>
      </c>
      <c r="Q83" s="120">
        <f t="shared" si="8"/>
        <v>0</v>
      </c>
      <c r="R83" s="120">
        <f t="shared" si="8"/>
        <v>0</v>
      </c>
      <c r="S83" s="120">
        <f t="shared" si="8"/>
        <v>0</v>
      </c>
      <c r="T83" s="120">
        <f t="shared" si="8"/>
        <v>0</v>
      </c>
      <c r="U83" s="120">
        <f t="shared" si="8"/>
        <v>0</v>
      </c>
      <c r="V83" s="120">
        <f t="shared" si="8"/>
        <v>0</v>
      </c>
      <c r="W83" s="120">
        <f t="shared" si="8"/>
        <v>0</v>
      </c>
      <c r="X83" s="120">
        <f t="shared" si="8"/>
        <v>0</v>
      </c>
      <c r="Y83" s="120">
        <f t="shared" si="8"/>
        <v>0</v>
      </c>
      <c r="Z83" s="120">
        <f t="shared" si="8"/>
        <v>0</v>
      </c>
      <c r="AA83" s="120">
        <f t="shared" si="8"/>
        <v>0</v>
      </c>
      <c r="AB83" s="120">
        <f t="shared" si="8"/>
        <v>0</v>
      </c>
      <c r="AC83" s="120">
        <f t="shared" si="8"/>
        <v>0</v>
      </c>
      <c r="AD83" s="120">
        <f t="shared" si="8"/>
        <v>0</v>
      </c>
      <c r="AE83" s="120">
        <f t="shared" si="8"/>
        <v>0</v>
      </c>
      <c r="AF83" s="120">
        <f t="shared" si="8"/>
        <v>0</v>
      </c>
    </row>
    <row r="84" spans="1:32" x14ac:dyDescent="0.25">
      <c r="A84" s="4" t="str">
        <f t="shared" si="7"/>
        <v>Alfred Antwi</v>
      </c>
      <c r="B84" s="4">
        <f t="shared" si="7"/>
        <v>0</v>
      </c>
      <c r="C84" s="4" t="str">
        <f t="shared" si="7"/>
        <v>Systems Integration Engineer</v>
      </c>
      <c r="D84" s="4">
        <f t="shared" si="7"/>
        <v>154.94</v>
      </c>
      <c r="E84" s="120">
        <f t="shared" si="8"/>
        <v>12395.2</v>
      </c>
      <c r="F84" s="120">
        <f t="shared" si="8"/>
        <v>24790.400000000001</v>
      </c>
      <c r="G84" s="120">
        <f t="shared" si="8"/>
        <v>23550.880000000001</v>
      </c>
      <c r="H84" s="120">
        <f t="shared" si="8"/>
        <v>23550.880000000001</v>
      </c>
      <c r="I84" s="120">
        <f t="shared" si="8"/>
        <v>24790.400000000001</v>
      </c>
      <c r="J84" s="120">
        <f t="shared" si="8"/>
        <v>21071.84</v>
      </c>
      <c r="K84" s="120">
        <f t="shared" si="8"/>
        <v>23550.880000000001</v>
      </c>
      <c r="L84" s="120">
        <f t="shared" si="8"/>
        <v>24790.400000000001</v>
      </c>
      <c r="M84" s="120">
        <f t="shared" si="8"/>
        <v>26029.919999999998</v>
      </c>
      <c r="N84" s="120">
        <f t="shared" si="8"/>
        <v>21071.84</v>
      </c>
      <c r="O84" s="120">
        <f t="shared" si="8"/>
        <v>26029.919999999998</v>
      </c>
      <c r="P84" s="120">
        <f t="shared" si="8"/>
        <v>24790.400000000001</v>
      </c>
      <c r="Q84" s="120">
        <f t="shared" si="8"/>
        <v>12395.2</v>
      </c>
      <c r="R84" s="120">
        <f t="shared" si="8"/>
        <v>0</v>
      </c>
      <c r="S84" s="120">
        <f t="shared" si="8"/>
        <v>0</v>
      </c>
      <c r="T84" s="120">
        <f t="shared" si="8"/>
        <v>0</v>
      </c>
      <c r="U84" s="120">
        <f t="shared" si="8"/>
        <v>0</v>
      </c>
      <c r="V84" s="120">
        <f t="shared" si="8"/>
        <v>0</v>
      </c>
      <c r="W84" s="120">
        <f t="shared" si="8"/>
        <v>0</v>
      </c>
      <c r="X84" s="120">
        <f t="shared" si="8"/>
        <v>0</v>
      </c>
      <c r="Y84" s="120">
        <f t="shared" si="8"/>
        <v>0</v>
      </c>
      <c r="Z84" s="120">
        <f t="shared" si="8"/>
        <v>0</v>
      </c>
      <c r="AA84" s="120">
        <f t="shared" si="8"/>
        <v>0</v>
      </c>
      <c r="AB84" s="120">
        <f t="shared" si="8"/>
        <v>0</v>
      </c>
      <c r="AC84" s="120">
        <f t="shared" si="8"/>
        <v>0</v>
      </c>
      <c r="AD84" s="120">
        <f t="shared" si="8"/>
        <v>0</v>
      </c>
      <c r="AE84" s="120">
        <f t="shared" si="8"/>
        <v>0</v>
      </c>
      <c r="AF84" s="120">
        <f t="shared" si="8"/>
        <v>0</v>
      </c>
    </row>
    <row r="85" spans="1:32" x14ac:dyDescent="0.25">
      <c r="A85" s="4" t="str">
        <f t="shared" si="7"/>
        <v>David Propmpovitch</v>
      </c>
      <c r="B85" s="4">
        <f t="shared" si="7"/>
        <v>0</v>
      </c>
      <c r="C85" s="4" t="str">
        <f t="shared" si="7"/>
        <v>Data Scientist</v>
      </c>
      <c r="D85" s="4">
        <f t="shared" si="7"/>
        <v>141.44</v>
      </c>
      <c r="E85" s="120">
        <f t="shared" si="8"/>
        <v>11315.2</v>
      </c>
      <c r="F85" s="120">
        <f t="shared" si="8"/>
        <v>22630.400000000001</v>
      </c>
      <c r="G85" s="120">
        <f t="shared" si="8"/>
        <v>21498.880000000001</v>
      </c>
      <c r="H85" s="120">
        <f t="shared" si="8"/>
        <v>21498.880000000001</v>
      </c>
      <c r="I85" s="120">
        <f t="shared" si="8"/>
        <v>22630.400000000001</v>
      </c>
      <c r="J85" s="120">
        <f t="shared" si="8"/>
        <v>19235.84</v>
      </c>
      <c r="K85" s="120">
        <f t="shared" si="8"/>
        <v>21498.880000000001</v>
      </c>
      <c r="L85" s="120">
        <f t="shared" si="8"/>
        <v>22630.400000000001</v>
      </c>
      <c r="M85" s="120">
        <f t="shared" si="8"/>
        <v>23761.919999999998</v>
      </c>
      <c r="N85" s="120">
        <f t="shared" si="8"/>
        <v>19235.84</v>
      </c>
      <c r="O85" s="120">
        <f t="shared" si="8"/>
        <v>23761.919999999998</v>
      </c>
      <c r="P85" s="120">
        <f t="shared" si="8"/>
        <v>22630.400000000001</v>
      </c>
      <c r="Q85" s="120">
        <f t="shared" si="8"/>
        <v>11315.2</v>
      </c>
      <c r="R85" s="120">
        <f t="shared" si="8"/>
        <v>0</v>
      </c>
      <c r="S85" s="120">
        <f t="shared" si="8"/>
        <v>0</v>
      </c>
      <c r="T85" s="120">
        <f t="shared" si="8"/>
        <v>0</v>
      </c>
      <c r="U85" s="120">
        <f t="shared" si="8"/>
        <v>0</v>
      </c>
      <c r="V85" s="120">
        <f t="shared" si="8"/>
        <v>0</v>
      </c>
      <c r="W85" s="120">
        <f t="shared" si="8"/>
        <v>0</v>
      </c>
      <c r="X85" s="120">
        <f t="shared" si="8"/>
        <v>0</v>
      </c>
      <c r="Y85" s="120">
        <f t="shared" si="8"/>
        <v>0</v>
      </c>
      <c r="Z85" s="120">
        <f t="shared" si="8"/>
        <v>0</v>
      </c>
      <c r="AA85" s="120">
        <f t="shared" si="8"/>
        <v>0</v>
      </c>
      <c r="AB85" s="120">
        <f t="shared" si="8"/>
        <v>0</v>
      </c>
      <c r="AC85" s="120">
        <f t="shared" si="8"/>
        <v>0</v>
      </c>
      <c r="AD85" s="120">
        <f t="shared" si="8"/>
        <v>0</v>
      </c>
      <c r="AE85" s="120">
        <f t="shared" si="8"/>
        <v>0</v>
      </c>
      <c r="AF85" s="120">
        <f t="shared" si="8"/>
        <v>0</v>
      </c>
    </row>
    <row r="86" spans="1:32" x14ac:dyDescent="0.25">
      <c r="A86" s="4" t="str">
        <f t="shared" si="7"/>
        <v>Mary Raguso</v>
      </c>
      <c r="B86" s="4" t="str">
        <f t="shared" si="7"/>
        <v>Aldus</v>
      </c>
      <c r="C86" s="4" t="str">
        <f t="shared" si="7"/>
        <v>Information Systems Engineer</v>
      </c>
      <c r="D86" s="4">
        <f t="shared" si="7"/>
        <v>122.45</v>
      </c>
      <c r="E86" s="120">
        <f t="shared" si="8"/>
        <v>9796</v>
      </c>
      <c r="F86" s="120">
        <f t="shared" si="8"/>
        <v>19592</v>
      </c>
      <c r="G86" s="120">
        <f t="shared" si="8"/>
        <v>18612.400000000001</v>
      </c>
      <c r="H86" s="120">
        <f t="shared" si="8"/>
        <v>18612.400000000001</v>
      </c>
      <c r="I86" s="120">
        <f t="shared" si="8"/>
        <v>19592</v>
      </c>
      <c r="J86" s="120">
        <f t="shared" si="8"/>
        <v>16653.2</v>
      </c>
      <c r="K86" s="120">
        <f t="shared" si="8"/>
        <v>18612.400000000001</v>
      </c>
      <c r="L86" s="120">
        <f t="shared" si="8"/>
        <v>19592</v>
      </c>
      <c r="M86" s="120">
        <f t="shared" si="8"/>
        <v>20571.600000000002</v>
      </c>
      <c r="N86" s="120">
        <f t="shared" si="8"/>
        <v>16653.2</v>
      </c>
      <c r="O86" s="120">
        <f t="shared" si="8"/>
        <v>20571.600000000002</v>
      </c>
      <c r="P86" s="120">
        <f t="shared" si="8"/>
        <v>19592</v>
      </c>
      <c r="Q86" s="120">
        <f t="shared" si="8"/>
        <v>9796</v>
      </c>
      <c r="R86" s="120">
        <f t="shared" si="8"/>
        <v>0</v>
      </c>
      <c r="S86" s="120">
        <f t="shared" si="8"/>
        <v>0</v>
      </c>
      <c r="T86" s="120">
        <f t="shared" si="8"/>
        <v>0</v>
      </c>
      <c r="U86" s="120">
        <f t="shared" si="8"/>
        <v>0</v>
      </c>
      <c r="V86" s="120">
        <f t="shared" si="8"/>
        <v>0</v>
      </c>
      <c r="W86" s="120">
        <f t="shared" si="8"/>
        <v>0</v>
      </c>
      <c r="X86" s="120">
        <f t="shared" si="8"/>
        <v>0</v>
      </c>
      <c r="Y86" s="120">
        <f t="shared" si="8"/>
        <v>0</v>
      </c>
      <c r="Z86" s="120">
        <f t="shared" si="8"/>
        <v>0</v>
      </c>
      <c r="AA86" s="120">
        <f t="shared" si="8"/>
        <v>0</v>
      </c>
      <c r="AB86" s="120">
        <f t="shared" si="8"/>
        <v>0</v>
      </c>
      <c r="AC86" s="120">
        <f t="shared" si="8"/>
        <v>0</v>
      </c>
      <c r="AD86" s="120">
        <f t="shared" si="8"/>
        <v>0</v>
      </c>
      <c r="AE86" s="120">
        <f t="shared" si="8"/>
        <v>0</v>
      </c>
      <c r="AF86" s="120">
        <f t="shared" si="8"/>
        <v>0</v>
      </c>
    </row>
    <row r="87" spans="1:32" x14ac:dyDescent="0.25">
      <c r="A87" s="4" t="str">
        <f t="shared" si="7"/>
        <v>Megan Giesy</v>
      </c>
      <c r="B87" s="4">
        <f t="shared" si="7"/>
        <v>0</v>
      </c>
      <c r="C87" s="4" t="str">
        <f t="shared" si="7"/>
        <v>Agile Coach/Consultant</v>
      </c>
      <c r="D87" s="4">
        <f t="shared" si="7"/>
        <v>143.11000000000001</v>
      </c>
      <c r="E87" s="120">
        <f t="shared" si="8"/>
        <v>11448.800000000001</v>
      </c>
      <c r="F87" s="120">
        <f t="shared" si="8"/>
        <v>22897.600000000002</v>
      </c>
      <c r="G87" s="120">
        <f t="shared" si="8"/>
        <v>21752.720000000001</v>
      </c>
      <c r="H87" s="120">
        <f t="shared" si="8"/>
        <v>21752.720000000001</v>
      </c>
      <c r="I87" s="120">
        <f t="shared" si="8"/>
        <v>22897.600000000002</v>
      </c>
      <c r="J87" s="120">
        <f t="shared" si="8"/>
        <v>19462.960000000003</v>
      </c>
      <c r="K87" s="120">
        <f t="shared" si="8"/>
        <v>21752.720000000001</v>
      </c>
      <c r="L87" s="120">
        <f t="shared" si="8"/>
        <v>22897.600000000002</v>
      </c>
      <c r="M87" s="120">
        <f t="shared" si="8"/>
        <v>24042.480000000003</v>
      </c>
      <c r="N87" s="120">
        <f t="shared" si="8"/>
        <v>19462.960000000003</v>
      </c>
      <c r="O87" s="120">
        <f t="shared" si="8"/>
        <v>24042.480000000003</v>
      </c>
      <c r="P87" s="120">
        <f t="shared" si="8"/>
        <v>22897.600000000002</v>
      </c>
      <c r="Q87" s="120">
        <f t="shared" si="8"/>
        <v>11448.800000000001</v>
      </c>
      <c r="R87" s="120">
        <f t="shared" si="8"/>
        <v>0</v>
      </c>
      <c r="S87" s="120">
        <f t="shared" si="8"/>
        <v>0</v>
      </c>
      <c r="T87" s="120">
        <f t="shared" si="8"/>
        <v>0</v>
      </c>
      <c r="U87" s="120">
        <f t="shared" si="8"/>
        <v>0</v>
      </c>
      <c r="V87" s="120">
        <f t="shared" si="8"/>
        <v>0</v>
      </c>
      <c r="W87" s="120">
        <f t="shared" si="8"/>
        <v>0</v>
      </c>
      <c r="X87" s="120">
        <f t="shared" si="8"/>
        <v>0</v>
      </c>
      <c r="Y87" s="120">
        <f t="shared" si="8"/>
        <v>0</v>
      </c>
      <c r="Z87" s="120">
        <f t="shared" si="8"/>
        <v>0</v>
      </c>
      <c r="AA87" s="120">
        <f t="shared" si="8"/>
        <v>0</v>
      </c>
      <c r="AB87" s="120">
        <f t="shared" si="8"/>
        <v>0</v>
      </c>
      <c r="AC87" s="120">
        <f t="shared" si="8"/>
        <v>0</v>
      </c>
      <c r="AD87" s="120">
        <f t="shared" si="8"/>
        <v>0</v>
      </c>
      <c r="AE87" s="120">
        <f t="shared" si="8"/>
        <v>0</v>
      </c>
      <c r="AF87" s="120">
        <f t="shared" si="8"/>
        <v>0</v>
      </c>
    </row>
    <row r="88" spans="1:32" x14ac:dyDescent="0.25">
      <c r="A88" s="4" t="str">
        <f t="shared" si="7"/>
        <v>Nat Iyer</v>
      </c>
      <c r="B88" s="4" t="str">
        <f t="shared" si="7"/>
        <v>Aldus</v>
      </c>
      <c r="C88" s="4" t="str">
        <f t="shared" si="7"/>
        <v>Cloud Architect- Cdaas-PaaS-Saas-Cloud Hosting</v>
      </c>
      <c r="D88" s="4">
        <f t="shared" si="7"/>
        <v>155.1</v>
      </c>
      <c r="E88" s="120">
        <f t="shared" si="8"/>
        <v>12408</v>
      </c>
      <c r="F88" s="120">
        <f t="shared" si="8"/>
        <v>24816</v>
      </c>
      <c r="G88" s="120">
        <f t="shared" si="8"/>
        <v>23575.200000000001</v>
      </c>
      <c r="H88" s="120">
        <f t="shared" si="8"/>
        <v>23575.200000000001</v>
      </c>
      <c r="I88" s="120">
        <f t="shared" si="8"/>
        <v>24816</v>
      </c>
      <c r="J88" s="120">
        <f t="shared" si="8"/>
        <v>21093.599999999999</v>
      </c>
      <c r="K88" s="120">
        <f t="shared" si="8"/>
        <v>23575.200000000001</v>
      </c>
      <c r="L88" s="120">
        <f t="shared" si="8"/>
        <v>24816</v>
      </c>
      <c r="M88" s="120">
        <f t="shared" si="8"/>
        <v>26056.799999999999</v>
      </c>
      <c r="N88" s="120">
        <f t="shared" si="8"/>
        <v>21093.599999999999</v>
      </c>
      <c r="O88" s="120">
        <f t="shared" si="8"/>
        <v>26056.799999999999</v>
      </c>
      <c r="P88" s="120">
        <f t="shared" si="8"/>
        <v>24816</v>
      </c>
      <c r="Q88" s="120">
        <f t="shared" si="8"/>
        <v>12408</v>
      </c>
      <c r="R88" s="120">
        <f t="shared" si="8"/>
        <v>0</v>
      </c>
      <c r="S88" s="120">
        <f t="shared" si="8"/>
        <v>0</v>
      </c>
      <c r="T88" s="120">
        <f t="shared" si="8"/>
        <v>0</v>
      </c>
      <c r="U88" s="120">
        <f t="shared" si="8"/>
        <v>0</v>
      </c>
      <c r="V88" s="120">
        <f t="shared" si="8"/>
        <v>0</v>
      </c>
      <c r="W88" s="120">
        <f t="shared" si="8"/>
        <v>0</v>
      </c>
      <c r="X88" s="120">
        <f t="shared" si="8"/>
        <v>0</v>
      </c>
      <c r="Y88" s="120">
        <f t="shared" si="8"/>
        <v>0</v>
      </c>
      <c r="Z88" s="120">
        <f t="shared" si="8"/>
        <v>0</v>
      </c>
      <c r="AA88" s="120">
        <f t="shared" si="8"/>
        <v>0</v>
      </c>
      <c r="AB88" s="120">
        <f t="shared" si="8"/>
        <v>0</v>
      </c>
      <c r="AC88" s="120">
        <f t="shared" si="8"/>
        <v>0</v>
      </c>
      <c r="AD88" s="120">
        <f t="shared" si="8"/>
        <v>0</v>
      </c>
      <c r="AE88" s="120">
        <f t="shared" si="8"/>
        <v>0</v>
      </c>
      <c r="AF88" s="120">
        <f t="shared" si="8"/>
        <v>0</v>
      </c>
    </row>
    <row r="89" spans="1:32" x14ac:dyDescent="0.25">
      <c r="A89" s="4" t="str">
        <f t="shared" si="7"/>
        <v>Michael Collins</v>
      </c>
      <c r="B89" s="4">
        <f t="shared" si="7"/>
        <v>0</v>
      </c>
      <c r="C89" s="4" t="str">
        <f t="shared" si="7"/>
        <v>Cloud Architect- Cdaas-PaaS-Saas-Cloud Hosting</v>
      </c>
      <c r="D89" s="4">
        <f t="shared" si="7"/>
        <v>155.1</v>
      </c>
      <c r="E89" s="120">
        <f t="shared" si="8"/>
        <v>12408</v>
      </c>
      <c r="F89" s="120">
        <f t="shared" si="8"/>
        <v>24816</v>
      </c>
      <c r="G89" s="120">
        <f t="shared" si="8"/>
        <v>23575.200000000001</v>
      </c>
      <c r="H89" s="120">
        <f t="shared" si="8"/>
        <v>23575.200000000001</v>
      </c>
      <c r="I89" s="120">
        <f t="shared" si="8"/>
        <v>24816</v>
      </c>
      <c r="J89" s="120">
        <f t="shared" ref="J89:Q89" si="9">J17*$D17</f>
        <v>0</v>
      </c>
      <c r="K89" s="120">
        <f t="shared" si="9"/>
        <v>0</v>
      </c>
      <c r="L89" s="120">
        <f t="shared" si="9"/>
        <v>0</v>
      </c>
      <c r="M89" s="120">
        <f t="shared" si="9"/>
        <v>0</v>
      </c>
      <c r="N89" s="120">
        <f t="shared" si="9"/>
        <v>0</v>
      </c>
      <c r="O89" s="120">
        <f t="shared" si="9"/>
        <v>0</v>
      </c>
      <c r="P89" s="120">
        <f t="shared" si="9"/>
        <v>0</v>
      </c>
      <c r="Q89" s="120">
        <f t="shared" si="9"/>
        <v>0</v>
      </c>
      <c r="R89" s="120">
        <f t="shared" si="8"/>
        <v>0</v>
      </c>
      <c r="S89" s="120">
        <f t="shared" si="8"/>
        <v>0</v>
      </c>
      <c r="T89" s="120">
        <f t="shared" si="8"/>
        <v>0</v>
      </c>
      <c r="U89" s="120">
        <f t="shared" si="8"/>
        <v>0</v>
      </c>
      <c r="V89" s="120">
        <f t="shared" si="8"/>
        <v>0</v>
      </c>
      <c r="W89" s="120">
        <f t="shared" si="8"/>
        <v>0</v>
      </c>
      <c r="X89" s="120">
        <f t="shared" si="8"/>
        <v>0</v>
      </c>
      <c r="Y89" s="120">
        <f t="shared" si="8"/>
        <v>0</v>
      </c>
      <c r="Z89" s="120">
        <f t="shared" si="8"/>
        <v>0</v>
      </c>
      <c r="AA89" s="120">
        <f t="shared" si="8"/>
        <v>0</v>
      </c>
      <c r="AB89" s="120">
        <f t="shared" si="8"/>
        <v>0</v>
      </c>
      <c r="AC89" s="120">
        <f t="shared" si="8"/>
        <v>0</v>
      </c>
      <c r="AD89" s="120">
        <f t="shared" si="8"/>
        <v>0</v>
      </c>
      <c r="AE89" s="120">
        <f t="shared" si="8"/>
        <v>0</v>
      </c>
      <c r="AF89" s="120">
        <f t="shared" si="8"/>
        <v>0</v>
      </c>
    </row>
    <row r="90" spans="1:32" x14ac:dyDescent="0.25">
      <c r="A90" s="4" t="str">
        <f t="shared" si="7"/>
        <v>Tapan Rath</v>
      </c>
      <c r="B90" s="4">
        <f t="shared" si="7"/>
        <v>0</v>
      </c>
      <c r="C90" s="4" t="str">
        <f t="shared" si="7"/>
        <v>Cloud Architect- Cdaas-PaaS-Saas-Cloud Hosting</v>
      </c>
      <c r="D90" s="4">
        <f t="shared" si="7"/>
        <v>155.1</v>
      </c>
      <c r="E90" s="120">
        <f t="shared" si="8"/>
        <v>0</v>
      </c>
      <c r="F90" s="120">
        <f t="shared" si="8"/>
        <v>0</v>
      </c>
      <c r="G90" s="120">
        <f t="shared" si="8"/>
        <v>0</v>
      </c>
      <c r="H90" s="120">
        <f t="shared" si="8"/>
        <v>0</v>
      </c>
      <c r="I90" s="120">
        <f t="shared" ref="I90:Q90" si="10">I18*$D18</f>
        <v>0</v>
      </c>
      <c r="J90" s="120">
        <f t="shared" si="10"/>
        <v>21093.599999999999</v>
      </c>
      <c r="K90" s="120">
        <f t="shared" si="10"/>
        <v>23575.200000000001</v>
      </c>
      <c r="L90" s="120">
        <f t="shared" si="10"/>
        <v>24816</v>
      </c>
      <c r="M90" s="120">
        <f t="shared" si="10"/>
        <v>26056.799999999999</v>
      </c>
      <c r="N90" s="120">
        <f t="shared" si="10"/>
        <v>21093.599999999999</v>
      </c>
      <c r="O90" s="120">
        <f t="shared" si="10"/>
        <v>26056.799999999999</v>
      </c>
      <c r="P90" s="120">
        <f t="shared" si="10"/>
        <v>24816</v>
      </c>
      <c r="Q90" s="120">
        <f t="shared" si="10"/>
        <v>12408</v>
      </c>
      <c r="R90" s="120">
        <f t="shared" si="8"/>
        <v>0</v>
      </c>
      <c r="S90" s="120">
        <f t="shared" si="8"/>
        <v>0</v>
      </c>
      <c r="T90" s="120">
        <f t="shared" si="8"/>
        <v>0</v>
      </c>
      <c r="U90" s="120">
        <f t="shared" si="8"/>
        <v>0</v>
      </c>
      <c r="V90" s="120">
        <f t="shared" si="8"/>
        <v>0</v>
      </c>
      <c r="W90" s="120">
        <f t="shared" si="8"/>
        <v>0</v>
      </c>
      <c r="X90" s="120">
        <f t="shared" si="8"/>
        <v>0</v>
      </c>
      <c r="Y90" s="120">
        <f t="shared" si="8"/>
        <v>0</v>
      </c>
      <c r="Z90" s="120">
        <f t="shared" si="8"/>
        <v>0</v>
      </c>
      <c r="AA90" s="120">
        <f t="shared" si="8"/>
        <v>0</v>
      </c>
      <c r="AB90" s="120">
        <f t="shared" si="8"/>
        <v>0</v>
      </c>
      <c r="AC90" s="120">
        <f t="shared" si="8"/>
        <v>0</v>
      </c>
      <c r="AD90" s="120">
        <f t="shared" si="8"/>
        <v>0</v>
      </c>
      <c r="AE90" s="120">
        <f t="shared" si="8"/>
        <v>0</v>
      </c>
      <c r="AF90" s="120">
        <f t="shared" si="8"/>
        <v>0</v>
      </c>
    </row>
    <row r="91" spans="1:32" x14ac:dyDescent="0.25">
      <c r="A91" s="4" t="str">
        <f t="shared" si="7"/>
        <v>GyVonda McCain</v>
      </c>
      <c r="B91" s="4">
        <f t="shared" si="7"/>
        <v>0</v>
      </c>
      <c r="C91" s="4" t="str">
        <f t="shared" si="7"/>
        <v>Systems Integration Engineer</v>
      </c>
      <c r="D91" s="4">
        <f t="shared" si="7"/>
        <v>154.94</v>
      </c>
      <c r="E91" s="120">
        <f t="shared" si="8"/>
        <v>0</v>
      </c>
      <c r="F91" s="120">
        <f t="shared" si="8"/>
        <v>0</v>
      </c>
      <c r="G91" s="120">
        <f t="shared" si="8"/>
        <v>0</v>
      </c>
      <c r="H91" s="120">
        <f t="shared" ref="E91:AF100" si="11">H19*$D19</f>
        <v>0</v>
      </c>
      <c r="I91" s="120">
        <f t="shared" ref="I91:Q91" si="12">I19*$D19</f>
        <v>0</v>
      </c>
      <c r="J91" s="120">
        <f t="shared" si="12"/>
        <v>17353.28</v>
      </c>
      <c r="K91" s="120">
        <f t="shared" si="12"/>
        <v>23550.880000000001</v>
      </c>
      <c r="L91" s="120">
        <f t="shared" si="12"/>
        <v>24790.400000000001</v>
      </c>
      <c r="M91" s="120">
        <f t="shared" si="12"/>
        <v>26029.919999999998</v>
      </c>
      <c r="N91" s="120">
        <f t="shared" si="12"/>
        <v>21071.84</v>
      </c>
      <c r="O91" s="120">
        <f t="shared" si="12"/>
        <v>26029.919999999998</v>
      </c>
      <c r="P91" s="120">
        <f t="shared" si="12"/>
        <v>24790.400000000001</v>
      </c>
      <c r="Q91" s="120">
        <f t="shared" si="12"/>
        <v>12395.2</v>
      </c>
      <c r="R91" s="120">
        <f t="shared" si="11"/>
        <v>0</v>
      </c>
      <c r="S91" s="120">
        <f t="shared" si="11"/>
        <v>0</v>
      </c>
      <c r="T91" s="120">
        <f t="shared" si="11"/>
        <v>0</v>
      </c>
      <c r="U91" s="120">
        <f t="shared" si="11"/>
        <v>0</v>
      </c>
      <c r="V91" s="120">
        <f t="shared" si="11"/>
        <v>0</v>
      </c>
      <c r="W91" s="120">
        <f t="shared" si="11"/>
        <v>0</v>
      </c>
      <c r="X91" s="120">
        <f t="shared" si="11"/>
        <v>0</v>
      </c>
      <c r="Y91" s="120">
        <f t="shared" si="11"/>
        <v>0</v>
      </c>
      <c r="Z91" s="120">
        <f t="shared" si="11"/>
        <v>0</v>
      </c>
      <c r="AA91" s="120">
        <f t="shared" si="11"/>
        <v>0</v>
      </c>
      <c r="AB91" s="120">
        <f t="shared" si="11"/>
        <v>0</v>
      </c>
      <c r="AC91" s="120">
        <f t="shared" si="11"/>
        <v>0</v>
      </c>
      <c r="AD91" s="120">
        <f t="shared" si="11"/>
        <v>0</v>
      </c>
      <c r="AE91" s="120">
        <f t="shared" si="11"/>
        <v>0</v>
      </c>
      <c r="AF91" s="120">
        <f t="shared" si="11"/>
        <v>0</v>
      </c>
    </row>
    <row r="92" spans="1:32" x14ac:dyDescent="0.25">
      <c r="A92" s="4">
        <f t="shared" si="7"/>
        <v>0</v>
      </c>
      <c r="B92" s="4">
        <f t="shared" si="7"/>
        <v>0</v>
      </c>
      <c r="C92" s="4">
        <f t="shared" si="7"/>
        <v>0</v>
      </c>
      <c r="D92" s="4">
        <f t="shared" si="7"/>
        <v>0</v>
      </c>
      <c r="E92" s="120">
        <f t="shared" si="11"/>
        <v>0</v>
      </c>
      <c r="F92" s="120">
        <f t="shared" si="11"/>
        <v>0</v>
      </c>
      <c r="G92" s="120">
        <f t="shared" si="11"/>
        <v>0</v>
      </c>
      <c r="H92" s="120">
        <f t="shared" si="11"/>
        <v>0</v>
      </c>
      <c r="I92" s="120">
        <f t="shared" ref="I92:Q92" si="13">I20*$D20</f>
        <v>0</v>
      </c>
      <c r="J92" s="120">
        <f t="shared" si="13"/>
        <v>0</v>
      </c>
      <c r="K92" s="120">
        <f t="shared" si="13"/>
        <v>0</v>
      </c>
      <c r="L92" s="120">
        <f t="shared" si="13"/>
        <v>0</v>
      </c>
      <c r="M92" s="120">
        <f t="shared" si="13"/>
        <v>0</v>
      </c>
      <c r="N92" s="120">
        <f t="shared" si="13"/>
        <v>0</v>
      </c>
      <c r="O92" s="120">
        <f t="shared" si="13"/>
        <v>0</v>
      </c>
      <c r="P92" s="120">
        <f t="shared" si="13"/>
        <v>0</v>
      </c>
      <c r="Q92" s="120">
        <f t="shared" si="13"/>
        <v>0</v>
      </c>
      <c r="R92" s="120">
        <f t="shared" si="11"/>
        <v>0</v>
      </c>
      <c r="S92" s="120">
        <f t="shared" si="11"/>
        <v>0</v>
      </c>
      <c r="T92" s="120">
        <f t="shared" si="11"/>
        <v>0</v>
      </c>
      <c r="U92" s="120">
        <f t="shared" si="11"/>
        <v>0</v>
      </c>
      <c r="V92" s="120">
        <f t="shared" si="11"/>
        <v>0</v>
      </c>
      <c r="W92" s="120">
        <f t="shared" si="11"/>
        <v>0</v>
      </c>
      <c r="X92" s="120">
        <f t="shared" si="11"/>
        <v>0</v>
      </c>
      <c r="Y92" s="120">
        <f t="shared" si="11"/>
        <v>0</v>
      </c>
      <c r="Z92" s="120">
        <f t="shared" si="11"/>
        <v>0</v>
      </c>
      <c r="AA92" s="120">
        <f t="shared" si="11"/>
        <v>0</v>
      </c>
      <c r="AB92" s="120">
        <f t="shared" si="11"/>
        <v>0</v>
      </c>
      <c r="AC92" s="120">
        <f t="shared" si="11"/>
        <v>0</v>
      </c>
      <c r="AD92" s="120">
        <f t="shared" si="11"/>
        <v>0</v>
      </c>
      <c r="AE92" s="120">
        <f t="shared" si="11"/>
        <v>0</v>
      </c>
      <c r="AF92" s="120">
        <f t="shared" si="11"/>
        <v>0</v>
      </c>
    </row>
    <row r="93" spans="1:32" x14ac:dyDescent="0.25">
      <c r="A93" s="4">
        <f t="shared" si="7"/>
        <v>0</v>
      </c>
      <c r="B93" s="4">
        <f t="shared" si="7"/>
        <v>0</v>
      </c>
      <c r="C93" s="4">
        <f t="shared" si="7"/>
        <v>0</v>
      </c>
      <c r="D93" s="4">
        <f t="shared" si="7"/>
        <v>0</v>
      </c>
      <c r="E93" s="120">
        <f t="shared" si="11"/>
        <v>0</v>
      </c>
      <c r="F93" s="120">
        <f t="shared" si="11"/>
        <v>0</v>
      </c>
      <c r="G93" s="120">
        <f t="shared" si="11"/>
        <v>0</v>
      </c>
      <c r="H93" s="120">
        <f t="shared" si="11"/>
        <v>0</v>
      </c>
      <c r="I93" s="120">
        <f t="shared" ref="I93:Q93" si="14">I21*$D21</f>
        <v>0</v>
      </c>
      <c r="J93" s="120">
        <f t="shared" si="14"/>
        <v>0</v>
      </c>
      <c r="K93" s="120">
        <f t="shared" si="14"/>
        <v>0</v>
      </c>
      <c r="L93" s="120">
        <f t="shared" si="14"/>
        <v>0</v>
      </c>
      <c r="M93" s="120">
        <f t="shared" si="14"/>
        <v>0</v>
      </c>
      <c r="N93" s="120">
        <f t="shared" si="14"/>
        <v>0</v>
      </c>
      <c r="O93" s="120">
        <f t="shared" si="14"/>
        <v>0</v>
      </c>
      <c r="P93" s="120">
        <f t="shared" si="14"/>
        <v>0</v>
      </c>
      <c r="Q93" s="120">
        <f t="shared" si="14"/>
        <v>0</v>
      </c>
      <c r="R93" s="120">
        <f t="shared" si="11"/>
        <v>0</v>
      </c>
      <c r="S93" s="120">
        <f t="shared" si="11"/>
        <v>0</v>
      </c>
      <c r="T93" s="120">
        <f t="shared" si="11"/>
        <v>0</v>
      </c>
      <c r="U93" s="120">
        <f t="shared" si="11"/>
        <v>0</v>
      </c>
      <c r="V93" s="120">
        <f t="shared" si="11"/>
        <v>0</v>
      </c>
      <c r="W93" s="120">
        <f t="shared" si="11"/>
        <v>0</v>
      </c>
      <c r="X93" s="120">
        <f t="shared" si="11"/>
        <v>0</v>
      </c>
      <c r="Y93" s="120">
        <f t="shared" si="11"/>
        <v>0</v>
      </c>
      <c r="Z93" s="120">
        <f t="shared" si="11"/>
        <v>0</v>
      </c>
      <c r="AA93" s="120">
        <f t="shared" si="11"/>
        <v>0</v>
      </c>
      <c r="AB93" s="120">
        <f t="shared" si="11"/>
        <v>0</v>
      </c>
      <c r="AC93" s="120">
        <f t="shared" si="11"/>
        <v>0</v>
      </c>
      <c r="AD93" s="120">
        <f t="shared" si="11"/>
        <v>0</v>
      </c>
      <c r="AE93" s="120">
        <f t="shared" si="11"/>
        <v>0</v>
      </c>
      <c r="AF93" s="120">
        <f t="shared" si="11"/>
        <v>0</v>
      </c>
    </row>
    <row r="94" spans="1:32" x14ac:dyDescent="0.25">
      <c r="A94" s="4" t="str">
        <f t="shared" si="7"/>
        <v>ee</v>
      </c>
      <c r="B94" s="4">
        <f t="shared" si="7"/>
        <v>0</v>
      </c>
      <c r="C94" s="4">
        <f t="shared" si="7"/>
        <v>0</v>
      </c>
      <c r="D94" s="4">
        <f t="shared" si="7"/>
        <v>0</v>
      </c>
      <c r="E94" s="120">
        <f t="shared" si="11"/>
        <v>0</v>
      </c>
      <c r="F94" s="120">
        <f t="shared" si="11"/>
        <v>0</v>
      </c>
      <c r="G94" s="120">
        <f t="shared" si="11"/>
        <v>0</v>
      </c>
      <c r="H94" s="120">
        <f t="shared" si="11"/>
        <v>0</v>
      </c>
      <c r="I94" s="120">
        <f t="shared" ref="I94:Q94" si="15">I22*$D22</f>
        <v>0</v>
      </c>
      <c r="J94" s="120">
        <f t="shared" si="15"/>
        <v>0</v>
      </c>
      <c r="K94" s="120">
        <f t="shared" si="15"/>
        <v>0</v>
      </c>
      <c r="L94" s="120">
        <f t="shared" si="15"/>
        <v>0</v>
      </c>
      <c r="M94" s="120">
        <f t="shared" si="15"/>
        <v>0</v>
      </c>
      <c r="N94" s="120">
        <f t="shared" si="15"/>
        <v>0</v>
      </c>
      <c r="O94" s="120">
        <f t="shared" si="15"/>
        <v>0</v>
      </c>
      <c r="P94" s="120">
        <f t="shared" si="15"/>
        <v>0</v>
      </c>
      <c r="Q94" s="120">
        <f t="shared" si="15"/>
        <v>0</v>
      </c>
      <c r="R94" s="120">
        <f t="shared" si="11"/>
        <v>0</v>
      </c>
      <c r="S94" s="120">
        <f t="shared" si="11"/>
        <v>0</v>
      </c>
      <c r="T94" s="120">
        <f t="shared" si="11"/>
        <v>0</v>
      </c>
      <c r="U94" s="120">
        <f t="shared" si="11"/>
        <v>0</v>
      </c>
      <c r="V94" s="120">
        <f t="shared" si="11"/>
        <v>0</v>
      </c>
      <c r="W94" s="120">
        <f t="shared" si="11"/>
        <v>0</v>
      </c>
      <c r="X94" s="120">
        <f t="shared" si="11"/>
        <v>0</v>
      </c>
      <c r="Y94" s="120">
        <f t="shared" si="11"/>
        <v>0</v>
      </c>
      <c r="Z94" s="120">
        <f t="shared" si="11"/>
        <v>0</v>
      </c>
      <c r="AA94" s="120">
        <f t="shared" si="11"/>
        <v>0</v>
      </c>
      <c r="AB94" s="120">
        <f t="shared" si="11"/>
        <v>0</v>
      </c>
      <c r="AC94" s="120">
        <f t="shared" si="11"/>
        <v>0</v>
      </c>
      <c r="AD94" s="120">
        <f t="shared" si="11"/>
        <v>0</v>
      </c>
      <c r="AE94" s="120">
        <f t="shared" si="11"/>
        <v>0</v>
      </c>
      <c r="AF94" s="120">
        <f t="shared" si="11"/>
        <v>0</v>
      </c>
    </row>
    <row r="95" spans="1:32" x14ac:dyDescent="0.25">
      <c r="A95" s="4">
        <f t="shared" si="7"/>
        <v>0</v>
      </c>
      <c r="B95" s="4">
        <f t="shared" si="7"/>
        <v>0</v>
      </c>
      <c r="C95" s="4">
        <f t="shared" si="7"/>
        <v>0</v>
      </c>
      <c r="D95" s="4">
        <f t="shared" si="7"/>
        <v>0</v>
      </c>
      <c r="E95" s="120">
        <f t="shared" si="11"/>
        <v>0</v>
      </c>
      <c r="F95" s="120">
        <f t="shared" si="11"/>
        <v>0</v>
      </c>
      <c r="G95" s="120">
        <f t="shared" si="11"/>
        <v>0</v>
      </c>
      <c r="H95" s="120">
        <f t="shared" si="11"/>
        <v>0</v>
      </c>
      <c r="I95" s="120">
        <f t="shared" ref="I95:Q95" si="16">I23*$D23</f>
        <v>0</v>
      </c>
      <c r="J95" s="120">
        <f t="shared" si="16"/>
        <v>0</v>
      </c>
      <c r="K95" s="120">
        <f t="shared" si="16"/>
        <v>0</v>
      </c>
      <c r="L95" s="120">
        <f t="shared" si="16"/>
        <v>0</v>
      </c>
      <c r="M95" s="120">
        <f t="shared" si="16"/>
        <v>0</v>
      </c>
      <c r="N95" s="120">
        <f t="shared" si="16"/>
        <v>0</v>
      </c>
      <c r="O95" s="120">
        <f t="shared" si="16"/>
        <v>0</v>
      </c>
      <c r="P95" s="120">
        <f t="shared" si="16"/>
        <v>0</v>
      </c>
      <c r="Q95" s="120">
        <f t="shared" si="16"/>
        <v>0</v>
      </c>
      <c r="R95" s="120">
        <f t="shared" si="11"/>
        <v>0</v>
      </c>
      <c r="S95" s="120">
        <f t="shared" si="11"/>
        <v>0</v>
      </c>
      <c r="T95" s="120">
        <f t="shared" si="11"/>
        <v>0</v>
      </c>
      <c r="U95" s="120">
        <f t="shared" si="11"/>
        <v>0</v>
      </c>
      <c r="V95" s="120">
        <f t="shared" si="11"/>
        <v>0</v>
      </c>
      <c r="W95" s="120">
        <f t="shared" si="11"/>
        <v>0</v>
      </c>
      <c r="X95" s="120">
        <f t="shared" si="11"/>
        <v>0</v>
      </c>
      <c r="Y95" s="120">
        <f t="shared" si="11"/>
        <v>0</v>
      </c>
      <c r="Z95" s="120">
        <f t="shared" si="11"/>
        <v>0</v>
      </c>
      <c r="AA95" s="120">
        <f t="shared" si="11"/>
        <v>0</v>
      </c>
      <c r="AB95" s="120">
        <f t="shared" si="11"/>
        <v>0</v>
      </c>
      <c r="AC95" s="120">
        <f t="shared" si="11"/>
        <v>0</v>
      </c>
      <c r="AD95" s="120">
        <f t="shared" si="11"/>
        <v>0</v>
      </c>
      <c r="AE95" s="120">
        <f t="shared" si="11"/>
        <v>0</v>
      </c>
      <c r="AF95" s="120">
        <f t="shared" si="11"/>
        <v>0</v>
      </c>
    </row>
    <row r="96" spans="1:32" x14ac:dyDescent="0.25">
      <c r="A96" s="4">
        <f t="shared" si="7"/>
        <v>0</v>
      </c>
      <c r="B96" s="4">
        <f t="shared" si="7"/>
        <v>0</v>
      </c>
      <c r="C96" s="4">
        <f t="shared" si="7"/>
        <v>0</v>
      </c>
      <c r="D96" s="4">
        <f t="shared" si="7"/>
        <v>0</v>
      </c>
      <c r="E96" s="120">
        <f t="shared" si="11"/>
        <v>0</v>
      </c>
      <c r="F96" s="120">
        <f t="shared" si="11"/>
        <v>0</v>
      </c>
      <c r="G96" s="120">
        <f t="shared" si="11"/>
        <v>0</v>
      </c>
      <c r="H96" s="120">
        <f t="shared" si="11"/>
        <v>0</v>
      </c>
      <c r="I96" s="120">
        <f t="shared" ref="I96:Q96" si="17">I24*$D24</f>
        <v>0</v>
      </c>
      <c r="J96" s="120">
        <f t="shared" si="17"/>
        <v>0</v>
      </c>
      <c r="K96" s="120">
        <f t="shared" si="17"/>
        <v>0</v>
      </c>
      <c r="L96" s="120">
        <f t="shared" si="17"/>
        <v>0</v>
      </c>
      <c r="M96" s="120">
        <f t="shared" si="17"/>
        <v>0</v>
      </c>
      <c r="N96" s="120">
        <f t="shared" si="17"/>
        <v>0</v>
      </c>
      <c r="O96" s="120">
        <f t="shared" si="17"/>
        <v>0</v>
      </c>
      <c r="P96" s="120">
        <f t="shared" si="17"/>
        <v>0</v>
      </c>
      <c r="Q96" s="120">
        <f t="shared" si="17"/>
        <v>0</v>
      </c>
      <c r="R96" s="120">
        <f t="shared" si="11"/>
        <v>0</v>
      </c>
      <c r="S96" s="120">
        <f t="shared" si="11"/>
        <v>0</v>
      </c>
      <c r="T96" s="120">
        <f t="shared" si="11"/>
        <v>0</v>
      </c>
      <c r="U96" s="120">
        <f t="shared" si="11"/>
        <v>0</v>
      </c>
      <c r="V96" s="120">
        <f t="shared" si="11"/>
        <v>0</v>
      </c>
      <c r="W96" s="120">
        <f t="shared" si="11"/>
        <v>0</v>
      </c>
      <c r="X96" s="120">
        <f t="shared" si="11"/>
        <v>0</v>
      </c>
      <c r="Y96" s="120">
        <f t="shared" si="11"/>
        <v>0</v>
      </c>
      <c r="Z96" s="120">
        <f t="shared" si="11"/>
        <v>0</v>
      </c>
      <c r="AA96" s="120">
        <f t="shared" si="11"/>
        <v>0</v>
      </c>
      <c r="AB96" s="120">
        <f t="shared" si="11"/>
        <v>0</v>
      </c>
      <c r="AC96" s="120">
        <f t="shared" si="11"/>
        <v>0</v>
      </c>
      <c r="AD96" s="120">
        <f t="shared" si="11"/>
        <v>0</v>
      </c>
      <c r="AE96" s="120">
        <f t="shared" si="11"/>
        <v>0</v>
      </c>
      <c r="AF96" s="120">
        <f t="shared" si="11"/>
        <v>0</v>
      </c>
    </row>
    <row r="97" spans="1:32" x14ac:dyDescent="0.25">
      <c r="A97" s="4">
        <f t="shared" si="7"/>
        <v>0</v>
      </c>
      <c r="B97" s="4">
        <f t="shared" si="7"/>
        <v>0</v>
      </c>
      <c r="C97" s="4">
        <f t="shared" si="7"/>
        <v>0</v>
      </c>
      <c r="D97" s="4">
        <f t="shared" si="7"/>
        <v>0</v>
      </c>
      <c r="E97" s="120">
        <f t="shared" si="11"/>
        <v>0</v>
      </c>
      <c r="F97" s="120">
        <f t="shared" si="11"/>
        <v>0</v>
      </c>
      <c r="G97" s="120">
        <f t="shared" si="11"/>
        <v>0</v>
      </c>
      <c r="H97" s="120">
        <f t="shared" si="11"/>
        <v>0</v>
      </c>
      <c r="I97" s="120">
        <f t="shared" ref="I97:Q97" si="18">I25*$D25</f>
        <v>0</v>
      </c>
      <c r="J97" s="120">
        <f t="shared" si="18"/>
        <v>0</v>
      </c>
      <c r="K97" s="120">
        <f t="shared" si="18"/>
        <v>0</v>
      </c>
      <c r="L97" s="120">
        <f t="shared" si="18"/>
        <v>0</v>
      </c>
      <c r="M97" s="120">
        <f t="shared" si="18"/>
        <v>0</v>
      </c>
      <c r="N97" s="120">
        <f t="shared" si="18"/>
        <v>0</v>
      </c>
      <c r="O97" s="120">
        <f t="shared" si="18"/>
        <v>0</v>
      </c>
      <c r="P97" s="120">
        <f t="shared" si="18"/>
        <v>0</v>
      </c>
      <c r="Q97" s="120">
        <f t="shared" si="18"/>
        <v>0</v>
      </c>
      <c r="R97" s="120">
        <f t="shared" si="11"/>
        <v>0</v>
      </c>
      <c r="S97" s="120">
        <f t="shared" si="11"/>
        <v>0</v>
      </c>
      <c r="T97" s="120">
        <f t="shared" si="11"/>
        <v>0</v>
      </c>
      <c r="U97" s="120">
        <f t="shared" si="11"/>
        <v>0</v>
      </c>
      <c r="V97" s="120">
        <f t="shared" si="11"/>
        <v>0</v>
      </c>
      <c r="W97" s="120">
        <f t="shared" si="11"/>
        <v>0</v>
      </c>
      <c r="X97" s="120">
        <f t="shared" si="11"/>
        <v>0</v>
      </c>
      <c r="Y97" s="120">
        <f t="shared" si="11"/>
        <v>0</v>
      </c>
      <c r="Z97" s="120">
        <f t="shared" si="11"/>
        <v>0</v>
      </c>
      <c r="AA97" s="120">
        <f t="shared" si="11"/>
        <v>0</v>
      </c>
      <c r="AB97" s="120">
        <f t="shared" si="11"/>
        <v>0</v>
      </c>
      <c r="AC97" s="120">
        <f t="shared" si="11"/>
        <v>0</v>
      </c>
      <c r="AD97" s="120">
        <f t="shared" si="11"/>
        <v>0</v>
      </c>
      <c r="AE97" s="120">
        <f t="shared" si="11"/>
        <v>0</v>
      </c>
      <c r="AF97" s="120">
        <f t="shared" si="11"/>
        <v>0</v>
      </c>
    </row>
    <row r="98" spans="1:32" x14ac:dyDescent="0.25">
      <c r="A98" s="4">
        <f t="shared" ref="A98:D111" si="19">A26</f>
        <v>0</v>
      </c>
      <c r="B98" s="4">
        <f t="shared" si="19"/>
        <v>0</v>
      </c>
      <c r="C98" s="4">
        <f t="shared" si="19"/>
        <v>0</v>
      </c>
      <c r="D98" s="4">
        <f t="shared" si="19"/>
        <v>0</v>
      </c>
      <c r="E98" s="120">
        <f t="shared" si="11"/>
        <v>0</v>
      </c>
      <c r="F98" s="120">
        <f t="shared" si="11"/>
        <v>0</v>
      </c>
      <c r="G98" s="120">
        <f t="shared" si="11"/>
        <v>0</v>
      </c>
      <c r="H98" s="120">
        <f t="shared" si="11"/>
        <v>0</v>
      </c>
      <c r="I98" s="120">
        <f t="shared" ref="I98:Q98" si="20">I26*$D26</f>
        <v>0</v>
      </c>
      <c r="J98" s="120">
        <f t="shared" si="20"/>
        <v>0</v>
      </c>
      <c r="K98" s="120">
        <f t="shared" si="20"/>
        <v>0</v>
      </c>
      <c r="L98" s="120">
        <f t="shared" si="20"/>
        <v>0</v>
      </c>
      <c r="M98" s="120">
        <f t="shared" si="20"/>
        <v>0</v>
      </c>
      <c r="N98" s="120">
        <f t="shared" si="20"/>
        <v>0</v>
      </c>
      <c r="O98" s="120">
        <f t="shared" si="20"/>
        <v>0</v>
      </c>
      <c r="P98" s="120">
        <f t="shared" si="20"/>
        <v>0</v>
      </c>
      <c r="Q98" s="120">
        <f t="shared" si="20"/>
        <v>0</v>
      </c>
      <c r="R98" s="120">
        <f t="shared" si="11"/>
        <v>0</v>
      </c>
      <c r="S98" s="120">
        <f t="shared" si="11"/>
        <v>0</v>
      </c>
      <c r="T98" s="120">
        <f t="shared" si="11"/>
        <v>0</v>
      </c>
      <c r="U98" s="120">
        <f t="shared" si="11"/>
        <v>0</v>
      </c>
      <c r="V98" s="120">
        <f t="shared" si="11"/>
        <v>0</v>
      </c>
      <c r="W98" s="120">
        <f t="shared" si="11"/>
        <v>0</v>
      </c>
      <c r="X98" s="120">
        <f t="shared" si="11"/>
        <v>0</v>
      </c>
      <c r="Y98" s="120">
        <f t="shared" si="11"/>
        <v>0</v>
      </c>
      <c r="Z98" s="120">
        <f t="shared" si="11"/>
        <v>0</v>
      </c>
      <c r="AA98" s="120">
        <f t="shared" si="11"/>
        <v>0</v>
      </c>
      <c r="AB98" s="120">
        <f t="shared" si="11"/>
        <v>0</v>
      </c>
      <c r="AC98" s="120">
        <f t="shared" si="11"/>
        <v>0</v>
      </c>
      <c r="AD98" s="120">
        <f t="shared" si="11"/>
        <v>0</v>
      </c>
      <c r="AE98" s="120">
        <f t="shared" si="11"/>
        <v>0</v>
      </c>
      <c r="AF98" s="120">
        <f t="shared" si="11"/>
        <v>0</v>
      </c>
    </row>
    <row r="99" spans="1:32" x14ac:dyDescent="0.25">
      <c r="A99" s="4">
        <f t="shared" si="19"/>
        <v>0</v>
      </c>
      <c r="B99" s="4">
        <f t="shared" si="19"/>
        <v>0</v>
      </c>
      <c r="C99" s="4">
        <f t="shared" si="19"/>
        <v>0</v>
      </c>
      <c r="D99" s="4">
        <f t="shared" si="19"/>
        <v>0</v>
      </c>
      <c r="E99" s="120">
        <f t="shared" si="11"/>
        <v>0</v>
      </c>
      <c r="F99" s="120">
        <f t="shared" si="11"/>
        <v>0</v>
      </c>
      <c r="G99" s="120">
        <f t="shared" si="11"/>
        <v>0</v>
      </c>
      <c r="H99" s="120">
        <f t="shared" si="11"/>
        <v>0</v>
      </c>
      <c r="I99" s="120">
        <f t="shared" ref="I99:Q99" si="21">I27*$D27</f>
        <v>0</v>
      </c>
      <c r="J99" s="120">
        <f t="shared" si="21"/>
        <v>0</v>
      </c>
      <c r="K99" s="120">
        <f t="shared" si="21"/>
        <v>0</v>
      </c>
      <c r="L99" s="120">
        <f t="shared" si="21"/>
        <v>0</v>
      </c>
      <c r="M99" s="120">
        <f t="shared" si="21"/>
        <v>0</v>
      </c>
      <c r="N99" s="120">
        <f t="shared" si="21"/>
        <v>0</v>
      </c>
      <c r="O99" s="120">
        <f t="shared" si="21"/>
        <v>0</v>
      </c>
      <c r="P99" s="120">
        <f t="shared" si="21"/>
        <v>0</v>
      </c>
      <c r="Q99" s="120">
        <f t="shared" si="21"/>
        <v>0</v>
      </c>
      <c r="R99" s="120">
        <f t="shared" si="11"/>
        <v>0</v>
      </c>
      <c r="S99" s="120">
        <f t="shared" si="11"/>
        <v>0</v>
      </c>
      <c r="T99" s="120">
        <f t="shared" si="11"/>
        <v>0</v>
      </c>
      <c r="U99" s="120">
        <f t="shared" si="11"/>
        <v>0</v>
      </c>
      <c r="V99" s="120">
        <f t="shared" si="11"/>
        <v>0</v>
      </c>
      <c r="W99" s="120">
        <f t="shared" si="11"/>
        <v>0</v>
      </c>
      <c r="X99" s="120">
        <f t="shared" si="11"/>
        <v>0</v>
      </c>
      <c r="Y99" s="120">
        <f t="shared" si="11"/>
        <v>0</v>
      </c>
      <c r="Z99" s="120">
        <f t="shared" si="11"/>
        <v>0</v>
      </c>
      <c r="AA99" s="120">
        <f t="shared" si="11"/>
        <v>0</v>
      </c>
      <c r="AB99" s="120">
        <f t="shared" si="11"/>
        <v>0</v>
      </c>
      <c r="AC99" s="120">
        <f t="shared" si="11"/>
        <v>0</v>
      </c>
      <c r="AD99" s="120">
        <f t="shared" si="11"/>
        <v>0</v>
      </c>
      <c r="AE99" s="120">
        <f t="shared" si="11"/>
        <v>0</v>
      </c>
      <c r="AF99" s="120">
        <f t="shared" si="11"/>
        <v>0</v>
      </c>
    </row>
    <row r="100" spans="1:32" x14ac:dyDescent="0.25">
      <c r="A100" s="4">
        <f t="shared" si="19"/>
        <v>0</v>
      </c>
      <c r="B100" s="4">
        <f t="shared" si="19"/>
        <v>0</v>
      </c>
      <c r="C100" s="4">
        <f t="shared" si="19"/>
        <v>0</v>
      </c>
      <c r="D100" s="4">
        <f t="shared" si="19"/>
        <v>0</v>
      </c>
      <c r="E100" s="120">
        <f t="shared" si="11"/>
        <v>0</v>
      </c>
      <c r="F100" s="120">
        <f t="shared" si="11"/>
        <v>0</v>
      </c>
      <c r="G100" s="120">
        <f t="shared" si="11"/>
        <v>0</v>
      </c>
      <c r="H100" s="120">
        <f t="shared" si="11"/>
        <v>0</v>
      </c>
      <c r="I100" s="120">
        <f t="shared" ref="I100:Q100" si="22">I28*$D28</f>
        <v>0</v>
      </c>
      <c r="J100" s="120">
        <f t="shared" si="22"/>
        <v>0</v>
      </c>
      <c r="K100" s="120">
        <f t="shared" si="22"/>
        <v>0</v>
      </c>
      <c r="L100" s="120">
        <f t="shared" si="22"/>
        <v>0</v>
      </c>
      <c r="M100" s="120">
        <f t="shared" si="22"/>
        <v>0</v>
      </c>
      <c r="N100" s="120">
        <f t="shared" si="22"/>
        <v>0</v>
      </c>
      <c r="O100" s="120">
        <f t="shared" si="22"/>
        <v>0</v>
      </c>
      <c r="P100" s="120">
        <f t="shared" si="22"/>
        <v>0</v>
      </c>
      <c r="Q100" s="120">
        <f t="shared" si="22"/>
        <v>0</v>
      </c>
      <c r="R100" s="120">
        <f t="shared" ref="E100:AF109" si="23">R28*$D28</f>
        <v>0</v>
      </c>
      <c r="S100" s="120">
        <f t="shared" si="23"/>
        <v>0</v>
      </c>
      <c r="T100" s="120">
        <f t="shared" si="23"/>
        <v>0</v>
      </c>
      <c r="U100" s="120">
        <f t="shared" si="23"/>
        <v>0</v>
      </c>
      <c r="V100" s="120">
        <f t="shared" si="23"/>
        <v>0</v>
      </c>
      <c r="W100" s="120">
        <f t="shared" si="23"/>
        <v>0</v>
      </c>
      <c r="X100" s="120">
        <f t="shared" si="23"/>
        <v>0</v>
      </c>
      <c r="Y100" s="120">
        <f t="shared" si="23"/>
        <v>0</v>
      </c>
      <c r="Z100" s="120">
        <f t="shared" si="23"/>
        <v>0</v>
      </c>
      <c r="AA100" s="120">
        <f t="shared" si="23"/>
        <v>0</v>
      </c>
      <c r="AB100" s="120">
        <f t="shared" si="23"/>
        <v>0</v>
      </c>
      <c r="AC100" s="120">
        <f t="shared" si="23"/>
        <v>0</v>
      </c>
      <c r="AD100" s="120">
        <f t="shared" si="23"/>
        <v>0</v>
      </c>
      <c r="AE100" s="120">
        <f t="shared" si="23"/>
        <v>0</v>
      </c>
      <c r="AF100" s="120">
        <f t="shared" si="23"/>
        <v>0</v>
      </c>
    </row>
    <row r="101" spans="1:32" x14ac:dyDescent="0.25">
      <c r="A101" s="4">
        <f t="shared" si="19"/>
        <v>0</v>
      </c>
      <c r="B101" s="4">
        <f t="shared" si="19"/>
        <v>0</v>
      </c>
      <c r="C101" s="4">
        <f t="shared" si="19"/>
        <v>0</v>
      </c>
      <c r="D101" s="4">
        <f t="shared" si="19"/>
        <v>0</v>
      </c>
      <c r="E101" s="120">
        <f t="shared" si="23"/>
        <v>0</v>
      </c>
      <c r="F101" s="120">
        <f t="shared" si="23"/>
        <v>0</v>
      </c>
      <c r="G101" s="120">
        <f t="shared" si="23"/>
        <v>0</v>
      </c>
      <c r="H101" s="120">
        <f t="shared" si="23"/>
        <v>0</v>
      </c>
      <c r="I101" s="120">
        <f t="shared" ref="I101:Q101" si="24">I29*$D29</f>
        <v>0</v>
      </c>
      <c r="J101" s="120">
        <f t="shared" si="24"/>
        <v>0</v>
      </c>
      <c r="K101" s="120">
        <f t="shared" si="24"/>
        <v>0</v>
      </c>
      <c r="L101" s="120">
        <f t="shared" si="24"/>
        <v>0</v>
      </c>
      <c r="M101" s="120">
        <f t="shared" si="24"/>
        <v>0</v>
      </c>
      <c r="N101" s="120">
        <f t="shared" si="24"/>
        <v>0</v>
      </c>
      <c r="O101" s="120">
        <f t="shared" si="24"/>
        <v>0</v>
      </c>
      <c r="P101" s="120">
        <f t="shared" si="24"/>
        <v>0</v>
      </c>
      <c r="Q101" s="120">
        <f t="shared" si="24"/>
        <v>0</v>
      </c>
      <c r="R101" s="120">
        <f t="shared" si="23"/>
        <v>0</v>
      </c>
      <c r="S101" s="120">
        <f t="shared" si="23"/>
        <v>0</v>
      </c>
      <c r="T101" s="120">
        <f t="shared" si="23"/>
        <v>0</v>
      </c>
      <c r="U101" s="120">
        <f t="shared" si="23"/>
        <v>0</v>
      </c>
      <c r="V101" s="120">
        <f t="shared" si="23"/>
        <v>0</v>
      </c>
      <c r="W101" s="120">
        <f t="shared" si="23"/>
        <v>0</v>
      </c>
      <c r="X101" s="120">
        <f t="shared" si="23"/>
        <v>0</v>
      </c>
      <c r="Y101" s="120">
        <f t="shared" si="23"/>
        <v>0</v>
      </c>
      <c r="Z101" s="120">
        <f t="shared" si="23"/>
        <v>0</v>
      </c>
      <c r="AA101" s="120">
        <f t="shared" si="23"/>
        <v>0</v>
      </c>
      <c r="AB101" s="120">
        <f t="shared" si="23"/>
        <v>0</v>
      </c>
      <c r="AC101" s="120">
        <f t="shared" si="23"/>
        <v>0</v>
      </c>
      <c r="AD101" s="120">
        <f t="shared" si="23"/>
        <v>0</v>
      </c>
      <c r="AE101" s="120">
        <f t="shared" si="23"/>
        <v>0</v>
      </c>
      <c r="AF101" s="120">
        <f t="shared" si="23"/>
        <v>0</v>
      </c>
    </row>
    <row r="102" spans="1:32" x14ac:dyDescent="0.25">
      <c r="A102" s="4">
        <f t="shared" si="19"/>
        <v>0</v>
      </c>
      <c r="B102" s="4">
        <f t="shared" si="19"/>
        <v>0</v>
      </c>
      <c r="C102" s="4">
        <f t="shared" si="19"/>
        <v>0</v>
      </c>
      <c r="D102" s="4">
        <f t="shared" si="19"/>
        <v>0</v>
      </c>
      <c r="E102" s="120">
        <f t="shared" si="23"/>
        <v>0</v>
      </c>
      <c r="F102" s="120">
        <f t="shared" si="23"/>
        <v>0</v>
      </c>
      <c r="G102" s="120">
        <f t="shared" si="23"/>
        <v>0</v>
      </c>
      <c r="H102" s="120">
        <f t="shared" si="23"/>
        <v>0</v>
      </c>
      <c r="I102" s="120">
        <f t="shared" ref="I102:Q102" si="25">I30*$D30</f>
        <v>0</v>
      </c>
      <c r="J102" s="120">
        <f t="shared" si="25"/>
        <v>0</v>
      </c>
      <c r="K102" s="120">
        <f t="shared" si="25"/>
        <v>0</v>
      </c>
      <c r="L102" s="120">
        <f t="shared" si="25"/>
        <v>0</v>
      </c>
      <c r="M102" s="120">
        <f t="shared" si="25"/>
        <v>0</v>
      </c>
      <c r="N102" s="120">
        <f t="shared" si="25"/>
        <v>0</v>
      </c>
      <c r="O102" s="120">
        <f t="shared" si="25"/>
        <v>0</v>
      </c>
      <c r="P102" s="120">
        <f t="shared" si="25"/>
        <v>0</v>
      </c>
      <c r="Q102" s="120">
        <f t="shared" si="25"/>
        <v>0</v>
      </c>
      <c r="R102" s="120">
        <f t="shared" si="23"/>
        <v>0</v>
      </c>
      <c r="S102" s="120">
        <f t="shared" si="23"/>
        <v>0</v>
      </c>
      <c r="T102" s="120">
        <f t="shared" si="23"/>
        <v>0</v>
      </c>
      <c r="U102" s="120">
        <f t="shared" si="23"/>
        <v>0</v>
      </c>
      <c r="V102" s="120">
        <f t="shared" si="23"/>
        <v>0</v>
      </c>
      <c r="W102" s="120">
        <f t="shared" si="23"/>
        <v>0</v>
      </c>
      <c r="X102" s="120">
        <f t="shared" si="23"/>
        <v>0</v>
      </c>
      <c r="Y102" s="120">
        <f t="shared" si="23"/>
        <v>0</v>
      </c>
      <c r="Z102" s="120">
        <f t="shared" si="23"/>
        <v>0</v>
      </c>
      <c r="AA102" s="120">
        <f t="shared" si="23"/>
        <v>0</v>
      </c>
      <c r="AB102" s="120">
        <f t="shared" si="23"/>
        <v>0</v>
      </c>
      <c r="AC102" s="120">
        <f t="shared" si="23"/>
        <v>0</v>
      </c>
      <c r="AD102" s="120">
        <f t="shared" si="23"/>
        <v>0</v>
      </c>
      <c r="AE102" s="120">
        <f t="shared" si="23"/>
        <v>0</v>
      </c>
      <c r="AF102" s="120">
        <f t="shared" si="23"/>
        <v>0</v>
      </c>
    </row>
    <row r="103" spans="1:32" x14ac:dyDescent="0.25">
      <c r="A103" s="4">
        <f t="shared" si="19"/>
        <v>0</v>
      </c>
      <c r="B103" s="4">
        <f t="shared" si="19"/>
        <v>0</v>
      </c>
      <c r="C103" s="4">
        <f t="shared" si="19"/>
        <v>0</v>
      </c>
      <c r="D103" s="4">
        <f t="shared" si="19"/>
        <v>0</v>
      </c>
      <c r="E103" s="120">
        <f t="shared" si="23"/>
        <v>0</v>
      </c>
      <c r="F103" s="120">
        <f t="shared" si="23"/>
        <v>0</v>
      </c>
      <c r="G103" s="120">
        <f t="shared" si="23"/>
        <v>0</v>
      </c>
      <c r="H103" s="120">
        <f t="shared" si="23"/>
        <v>0</v>
      </c>
      <c r="I103" s="120">
        <f t="shared" ref="I103:Q103" si="26">I31*$D31</f>
        <v>0</v>
      </c>
      <c r="J103" s="120">
        <f t="shared" si="26"/>
        <v>0</v>
      </c>
      <c r="K103" s="120">
        <f t="shared" si="26"/>
        <v>0</v>
      </c>
      <c r="L103" s="120">
        <f t="shared" si="26"/>
        <v>0</v>
      </c>
      <c r="M103" s="120">
        <f t="shared" si="26"/>
        <v>0</v>
      </c>
      <c r="N103" s="120">
        <f t="shared" si="26"/>
        <v>0</v>
      </c>
      <c r="O103" s="120">
        <f t="shared" si="26"/>
        <v>0</v>
      </c>
      <c r="P103" s="120">
        <f t="shared" si="26"/>
        <v>0</v>
      </c>
      <c r="Q103" s="120">
        <f t="shared" si="26"/>
        <v>0</v>
      </c>
      <c r="R103" s="120">
        <f t="shared" si="23"/>
        <v>0</v>
      </c>
      <c r="S103" s="120">
        <f t="shared" si="23"/>
        <v>0</v>
      </c>
      <c r="T103" s="120">
        <f t="shared" si="23"/>
        <v>0</v>
      </c>
      <c r="U103" s="120">
        <f t="shared" si="23"/>
        <v>0</v>
      </c>
      <c r="V103" s="120">
        <f t="shared" si="23"/>
        <v>0</v>
      </c>
      <c r="W103" s="120">
        <f t="shared" si="23"/>
        <v>0</v>
      </c>
      <c r="X103" s="120">
        <f t="shared" si="23"/>
        <v>0</v>
      </c>
      <c r="Y103" s="120">
        <f t="shared" si="23"/>
        <v>0</v>
      </c>
      <c r="Z103" s="120">
        <f t="shared" si="23"/>
        <v>0</v>
      </c>
      <c r="AA103" s="120">
        <f t="shared" si="23"/>
        <v>0</v>
      </c>
      <c r="AB103" s="120">
        <f t="shared" si="23"/>
        <v>0</v>
      </c>
      <c r="AC103" s="120">
        <f t="shared" si="23"/>
        <v>0</v>
      </c>
      <c r="AD103" s="120">
        <f t="shared" si="23"/>
        <v>0</v>
      </c>
      <c r="AE103" s="120">
        <f t="shared" si="23"/>
        <v>0</v>
      </c>
      <c r="AF103" s="120">
        <f t="shared" si="23"/>
        <v>0</v>
      </c>
    </row>
    <row r="104" spans="1:32" x14ac:dyDescent="0.25">
      <c r="A104" s="4">
        <f t="shared" si="19"/>
        <v>0</v>
      </c>
      <c r="B104" s="4">
        <f t="shared" si="19"/>
        <v>0</v>
      </c>
      <c r="C104" s="4">
        <f t="shared" si="19"/>
        <v>0</v>
      </c>
      <c r="D104" s="4">
        <f t="shared" si="19"/>
        <v>0</v>
      </c>
      <c r="E104" s="120">
        <f t="shared" si="23"/>
        <v>0</v>
      </c>
      <c r="F104" s="120">
        <f t="shared" si="23"/>
        <v>0</v>
      </c>
      <c r="G104" s="120">
        <f t="shared" si="23"/>
        <v>0</v>
      </c>
      <c r="H104" s="120">
        <f t="shared" si="23"/>
        <v>0</v>
      </c>
      <c r="I104" s="120">
        <f t="shared" ref="I104:Q104" si="27">I32*$D32</f>
        <v>0</v>
      </c>
      <c r="J104" s="120">
        <f t="shared" si="27"/>
        <v>0</v>
      </c>
      <c r="K104" s="120">
        <f t="shared" si="27"/>
        <v>0</v>
      </c>
      <c r="L104" s="120">
        <f t="shared" si="27"/>
        <v>0</v>
      </c>
      <c r="M104" s="120">
        <f t="shared" si="27"/>
        <v>0</v>
      </c>
      <c r="N104" s="120">
        <f t="shared" si="27"/>
        <v>0</v>
      </c>
      <c r="O104" s="120">
        <f t="shared" si="27"/>
        <v>0</v>
      </c>
      <c r="P104" s="120">
        <f t="shared" si="27"/>
        <v>0</v>
      </c>
      <c r="Q104" s="120">
        <f t="shared" si="27"/>
        <v>0</v>
      </c>
      <c r="R104" s="120">
        <f t="shared" si="23"/>
        <v>0</v>
      </c>
      <c r="S104" s="120">
        <f t="shared" si="23"/>
        <v>0</v>
      </c>
      <c r="T104" s="120">
        <f t="shared" si="23"/>
        <v>0</v>
      </c>
      <c r="U104" s="120">
        <f t="shared" si="23"/>
        <v>0</v>
      </c>
      <c r="V104" s="120">
        <f t="shared" si="23"/>
        <v>0</v>
      </c>
      <c r="W104" s="120">
        <f t="shared" si="23"/>
        <v>0</v>
      </c>
      <c r="X104" s="120">
        <f t="shared" si="23"/>
        <v>0</v>
      </c>
      <c r="Y104" s="120">
        <f t="shared" si="23"/>
        <v>0</v>
      </c>
      <c r="Z104" s="120">
        <f t="shared" si="23"/>
        <v>0</v>
      </c>
      <c r="AA104" s="120">
        <f t="shared" si="23"/>
        <v>0</v>
      </c>
      <c r="AB104" s="120">
        <f t="shared" si="23"/>
        <v>0</v>
      </c>
      <c r="AC104" s="120">
        <f t="shared" si="23"/>
        <v>0</v>
      </c>
      <c r="AD104" s="120">
        <f t="shared" si="23"/>
        <v>0</v>
      </c>
      <c r="AE104" s="120">
        <f t="shared" si="23"/>
        <v>0</v>
      </c>
      <c r="AF104" s="120">
        <f t="shared" si="23"/>
        <v>0</v>
      </c>
    </row>
    <row r="105" spans="1:32" x14ac:dyDescent="0.25">
      <c r="A105" s="4">
        <f t="shared" si="19"/>
        <v>0</v>
      </c>
      <c r="B105" s="4">
        <f t="shared" si="19"/>
        <v>0</v>
      </c>
      <c r="C105" s="4">
        <f t="shared" si="19"/>
        <v>0</v>
      </c>
      <c r="D105" s="4">
        <f t="shared" si="19"/>
        <v>0</v>
      </c>
      <c r="E105" s="120">
        <f t="shared" si="23"/>
        <v>0</v>
      </c>
      <c r="F105" s="120">
        <f t="shared" si="23"/>
        <v>0</v>
      </c>
      <c r="G105" s="120">
        <f t="shared" si="23"/>
        <v>0</v>
      </c>
      <c r="H105" s="120">
        <f t="shared" si="23"/>
        <v>0</v>
      </c>
      <c r="I105" s="120">
        <f t="shared" ref="I105:Q105" si="28">I33*$D33</f>
        <v>0</v>
      </c>
      <c r="J105" s="120">
        <f t="shared" si="28"/>
        <v>0</v>
      </c>
      <c r="K105" s="120">
        <f t="shared" si="28"/>
        <v>0</v>
      </c>
      <c r="L105" s="120">
        <f t="shared" si="28"/>
        <v>0</v>
      </c>
      <c r="M105" s="120">
        <f t="shared" si="28"/>
        <v>0</v>
      </c>
      <c r="N105" s="120">
        <f t="shared" si="28"/>
        <v>0</v>
      </c>
      <c r="O105" s="120">
        <f t="shared" si="28"/>
        <v>0</v>
      </c>
      <c r="P105" s="120">
        <f t="shared" si="28"/>
        <v>0</v>
      </c>
      <c r="Q105" s="120">
        <f t="shared" si="28"/>
        <v>0</v>
      </c>
      <c r="R105" s="120">
        <f t="shared" si="23"/>
        <v>0</v>
      </c>
      <c r="S105" s="120">
        <f t="shared" si="23"/>
        <v>0</v>
      </c>
      <c r="T105" s="120">
        <f t="shared" si="23"/>
        <v>0</v>
      </c>
      <c r="U105" s="120">
        <f t="shared" si="23"/>
        <v>0</v>
      </c>
      <c r="V105" s="120">
        <f t="shared" si="23"/>
        <v>0</v>
      </c>
      <c r="W105" s="120">
        <f t="shared" si="23"/>
        <v>0</v>
      </c>
      <c r="X105" s="120">
        <f t="shared" si="23"/>
        <v>0</v>
      </c>
      <c r="Y105" s="120">
        <f t="shared" si="23"/>
        <v>0</v>
      </c>
      <c r="Z105" s="120">
        <f t="shared" si="23"/>
        <v>0</v>
      </c>
      <c r="AA105" s="120">
        <f t="shared" si="23"/>
        <v>0</v>
      </c>
      <c r="AB105" s="120">
        <f t="shared" si="23"/>
        <v>0</v>
      </c>
      <c r="AC105" s="120">
        <f t="shared" si="23"/>
        <v>0</v>
      </c>
      <c r="AD105" s="120">
        <f t="shared" si="23"/>
        <v>0</v>
      </c>
      <c r="AE105" s="120">
        <f t="shared" si="23"/>
        <v>0</v>
      </c>
      <c r="AF105" s="120">
        <f t="shared" si="23"/>
        <v>0</v>
      </c>
    </row>
    <row r="106" spans="1:32" x14ac:dyDescent="0.25">
      <c r="A106" s="4">
        <f t="shared" si="19"/>
        <v>0</v>
      </c>
      <c r="B106" s="4">
        <f t="shared" si="19"/>
        <v>0</v>
      </c>
      <c r="C106" s="4">
        <f t="shared" si="19"/>
        <v>0</v>
      </c>
      <c r="D106" s="4">
        <f>D70</f>
        <v>0</v>
      </c>
      <c r="E106" s="120">
        <f t="shared" si="23"/>
        <v>0</v>
      </c>
      <c r="F106" s="120">
        <f t="shared" si="23"/>
        <v>0</v>
      </c>
      <c r="G106" s="120">
        <f t="shared" si="23"/>
        <v>0</v>
      </c>
      <c r="H106" s="120">
        <f t="shared" si="23"/>
        <v>0</v>
      </c>
      <c r="I106" s="120">
        <f t="shared" ref="I106:Q106" si="29">I34*$D34</f>
        <v>0</v>
      </c>
      <c r="J106" s="120">
        <f t="shared" si="29"/>
        <v>0</v>
      </c>
      <c r="K106" s="120">
        <f t="shared" si="29"/>
        <v>0</v>
      </c>
      <c r="L106" s="120">
        <f t="shared" si="29"/>
        <v>0</v>
      </c>
      <c r="M106" s="120">
        <f t="shared" si="29"/>
        <v>0</v>
      </c>
      <c r="N106" s="120">
        <f t="shared" si="29"/>
        <v>0</v>
      </c>
      <c r="O106" s="120">
        <f t="shared" si="29"/>
        <v>0</v>
      </c>
      <c r="P106" s="120">
        <f t="shared" si="29"/>
        <v>0</v>
      </c>
      <c r="Q106" s="120">
        <f t="shared" si="29"/>
        <v>0</v>
      </c>
      <c r="R106" s="120">
        <f t="shared" si="23"/>
        <v>0</v>
      </c>
      <c r="S106" s="120">
        <f t="shared" si="23"/>
        <v>0</v>
      </c>
      <c r="T106" s="120">
        <f t="shared" si="23"/>
        <v>0</v>
      </c>
      <c r="U106" s="120">
        <f t="shared" si="23"/>
        <v>0</v>
      </c>
      <c r="V106" s="120">
        <f t="shared" si="23"/>
        <v>0</v>
      </c>
      <c r="W106" s="120">
        <f t="shared" si="23"/>
        <v>0</v>
      </c>
      <c r="X106" s="120">
        <f t="shared" si="23"/>
        <v>0</v>
      </c>
      <c r="Y106" s="120">
        <f t="shared" si="23"/>
        <v>0</v>
      </c>
      <c r="Z106" s="120">
        <f t="shared" si="23"/>
        <v>0</v>
      </c>
      <c r="AA106" s="120">
        <f t="shared" si="23"/>
        <v>0</v>
      </c>
      <c r="AB106" s="120">
        <f t="shared" si="23"/>
        <v>0</v>
      </c>
      <c r="AC106" s="120">
        <f t="shared" si="23"/>
        <v>0</v>
      </c>
      <c r="AD106" s="120">
        <f t="shared" si="23"/>
        <v>0</v>
      </c>
      <c r="AE106" s="120">
        <f t="shared" si="23"/>
        <v>0</v>
      </c>
      <c r="AF106" s="120">
        <f t="shared" si="23"/>
        <v>0</v>
      </c>
    </row>
    <row r="107" spans="1:32" x14ac:dyDescent="0.25">
      <c r="A107" s="4">
        <f t="shared" si="19"/>
        <v>0</v>
      </c>
      <c r="B107" s="4">
        <f t="shared" si="19"/>
        <v>0</v>
      </c>
      <c r="C107" s="4">
        <f t="shared" si="19"/>
        <v>0</v>
      </c>
      <c r="D107" s="4">
        <f t="shared" si="19"/>
        <v>0</v>
      </c>
      <c r="E107" s="120">
        <f t="shared" si="23"/>
        <v>0</v>
      </c>
      <c r="F107" s="120">
        <f t="shared" si="23"/>
        <v>0</v>
      </c>
      <c r="G107" s="120">
        <f t="shared" si="23"/>
        <v>0</v>
      </c>
      <c r="H107" s="120">
        <f t="shared" si="23"/>
        <v>0</v>
      </c>
      <c r="I107" s="120">
        <f t="shared" ref="I107:Q107" si="30">I35*$D35</f>
        <v>0</v>
      </c>
      <c r="J107" s="120">
        <f t="shared" si="30"/>
        <v>0</v>
      </c>
      <c r="K107" s="120">
        <f t="shared" si="30"/>
        <v>0</v>
      </c>
      <c r="L107" s="120">
        <f t="shared" si="30"/>
        <v>0</v>
      </c>
      <c r="M107" s="120">
        <f t="shared" si="30"/>
        <v>0</v>
      </c>
      <c r="N107" s="120">
        <f t="shared" si="30"/>
        <v>0</v>
      </c>
      <c r="O107" s="120">
        <f t="shared" si="30"/>
        <v>0</v>
      </c>
      <c r="P107" s="120">
        <f t="shared" si="30"/>
        <v>0</v>
      </c>
      <c r="Q107" s="120">
        <f t="shared" si="30"/>
        <v>0</v>
      </c>
      <c r="R107" s="120">
        <f t="shared" si="23"/>
        <v>0</v>
      </c>
      <c r="S107" s="120">
        <f t="shared" si="23"/>
        <v>0</v>
      </c>
      <c r="T107" s="120">
        <f t="shared" si="23"/>
        <v>0</v>
      </c>
      <c r="U107" s="120">
        <f t="shared" si="23"/>
        <v>0</v>
      </c>
      <c r="V107" s="120">
        <f t="shared" si="23"/>
        <v>0</v>
      </c>
      <c r="W107" s="120">
        <f t="shared" si="23"/>
        <v>0</v>
      </c>
      <c r="X107" s="120">
        <f t="shared" si="23"/>
        <v>0</v>
      </c>
      <c r="Y107" s="120">
        <f t="shared" si="23"/>
        <v>0</v>
      </c>
      <c r="Z107" s="120">
        <f t="shared" si="23"/>
        <v>0</v>
      </c>
      <c r="AA107" s="120">
        <f t="shared" si="23"/>
        <v>0</v>
      </c>
      <c r="AB107" s="120">
        <f t="shared" si="23"/>
        <v>0</v>
      </c>
      <c r="AC107" s="120">
        <f t="shared" si="23"/>
        <v>0</v>
      </c>
      <c r="AD107" s="120">
        <f t="shared" si="23"/>
        <v>0</v>
      </c>
      <c r="AE107" s="120">
        <f t="shared" si="23"/>
        <v>0</v>
      </c>
      <c r="AF107" s="120">
        <f t="shared" si="23"/>
        <v>0</v>
      </c>
    </row>
    <row r="108" spans="1:32" x14ac:dyDescent="0.25">
      <c r="A108" s="4">
        <f t="shared" si="19"/>
        <v>0</v>
      </c>
      <c r="B108" s="4">
        <f t="shared" si="19"/>
        <v>0</v>
      </c>
      <c r="C108" s="4">
        <f t="shared" si="19"/>
        <v>0</v>
      </c>
      <c r="D108" s="4">
        <f t="shared" si="19"/>
        <v>0</v>
      </c>
      <c r="E108" s="120">
        <f t="shared" si="23"/>
        <v>0</v>
      </c>
      <c r="F108" s="120">
        <f t="shared" si="23"/>
        <v>0</v>
      </c>
      <c r="G108" s="120">
        <f t="shared" si="23"/>
        <v>0</v>
      </c>
      <c r="H108" s="120">
        <f t="shared" si="23"/>
        <v>0</v>
      </c>
      <c r="I108" s="120">
        <f t="shared" ref="I108:Q108" si="31">I36*$D36</f>
        <v>0</v>
      </c>
      <c r="J108" s="120">
        <f t="shared" si="31"/>
        <v>0</v>
      </c>
      <c r="K108" s="120">
        <f t="shared" si="31"/>
        <v>0</v>
      </c>
      <c r="L108" s="120">
        <f t="shared" si="31"/>
        <v>0</v>
      </c>
      <c r="M108" s="120">
        <f t="shared" si="31"/>
        <v>0</v>
      </c>
      <c r="N108" s="120">
        <f t="shared" si="31"/>
        <v>0</v>
      </c>
      <c r="O108" s="120">
        <f t="shared" si="31"/>
        <v>0</v>
      </c>
      <c r="P108" s="120">
        <f t="shared" si="31"/>
        <v>0</v>
      </c>
      <c r="Q108" s="120">
        <f t="shared" si="31"/>
        <v>0</v>
      </c>
      <c r="R108" s="120">
        <f t="shared" si="23"/>
        <v>0</v>
      </c>
      <c r="S108" s="120">
        <f t="shared" si="23"/>
        <v>0</v>
      </c>
      <c r="T108" s="120">
        <f t="shared" si="23"/>
        <v>0</v>
      </c>
      <c r="U108" s="120">
        <f t="shared" si="23"/>
        <v>0</v>
      </c>
      <c r="V108" s="120">
        <f t="shared" si="23"/>
        <v>0</v>
      </c>
      <c r="W108" s="120">
        <f t="shared" si="23"/>
        <v>0</v>
      </c>
      <c r="X108" s="120">
        <f t="shared" si="23"/>
        <v>0</v>
      </c>
      <c r="Y108" s="120">
        <f t="shared" si="23"/>
        <v>0</v>
      </c>
      <c r="Z108" s="120">
        <f t="shared" si="23"/>
        <v>0</v>
      </c>
      <c r="AA108" s="120">
        <f t="shared" si="23"/>
        <v>0</v>
      </c>
      <c r="AB108" s="120">
        <f t="shared" si="23"/>
        <v>0</v>
      </c>
      <c r="AC108" s="120">
        <f t="shared" si="23"/>
        <v>0</v>
      </c>
      <c r="AD108" s="120">
        <f t="shared" si="23"/>
        <v>0</v>
      </c>
      <c r="AE108" s="120">
        <f t="shared" si="23"/>
        <v>0</v>
      </c>
      <c r="AF108" s="120">
        <f t="shared" si="23"/>
        <v>0</v>
      </c>
    </row>
    <row r="109" spans="1:32" x14ac:dyDescent="0.25">
      <c r="A109" s="4">
        <f t="shared" si="19"/>
        <v>0</v>
      </c>
      <c r="B109" s="4">
        <f t="shared" si="19"/>
        <v>0</v>
      </c>
      <c r="C109" s="4">
        <f t="shared" si="19"/>
        <v>0</v>
      </c>
      <c r="D109" s="4">
        <f t="shared" si="19"/>
        <v>0</v>
      </c>
      <c r="E109" s="120">
        <f t="shared" si="23"/>
        <v>0</v>
      </c>
      <c r="F109" s="120">
        <f t="shared" si="23"/>
        <v>0</v>
      </c>
      <c r="G109" s="120">
        <f t="shared" si="23"/>
        <v>0</v>
      </c>
      <c r="H109" s="120">
        <f t="shared" si="23"/>
        <v>0</v>
      </c>
      <c r="I109" s="120">
        <f t="shared" ref="I109:Q109" si="32">I37*$D37</f>
        <v>0</v>
      </c>
      <c r="J109" s="120">
        <f t="shared" si="32"/>
        <v>0</v>
      </c>
      <c r="K109" s="120">
        <f t="shared" si="32"/>
        <v>0</v>
      </c>
      <c r="L109" s="120">
        <f t="shared" si="32"/>
        <v>0</v>
      </c>
      <c r="M109" s="120">
        <f t="shared" si="32"/>
        <v>0</v>
      </c>
      <c r="N109" s="120">
        <f t="shared" si="32"/>
        <v>0</v>
      </c>
      <c r="O109" s="120">
        <f t="shared" si="32"/>
        <v>0</v>
      </c>
      <c r="P109" s="120">
        <f t="shared" si="32"/>
        <v>0</v>
      </c>
      <c r="Q109" s="120">
        <f t="shared" si="32"/>
        <v>0</v>
      </c>
      <c r="R109" s="120">
        <f t="shared" ref="E109:AF110" si="33">R37*$D37</f>
        <v>0</v>
      </c>
      <c r="S109" s="120">
        <f t="shared" si="33"/>
        <v>0</v>
      </c>
      <c r="T109" s="120">
        <f t="shared" si="33"/>
        <v>0</v>
      </c>
      <c r="U109" s="120">
        <f t="shared" si="33"/>
        <v>0</v>
      </c>
      <c r="V109" s="120">
        <f t="shared" si="33"/>
        <v>0</v>
      </c>
      <c r="W109" s="120">
        <f t="shared" si="33"/>
        <v>0</v>
      </c>
      <c r="X109" s="120">
        <f t="shared" si="33"/>
        <v>0</v>
      </c>
      <c r="Y109" s="120">
        <f t="shared" si="33"/>
        <v>0</v>
      </c>
      <c r="Z109" s="120">
        <f t="shared" si="33"/>
        <v>0</v>
      </c>
      <c r="AA109" s="120">
        <f t="shared" si="33"/>
        <v>0</v>
      </c>
      <c r="AB109" s="120">
        <f t="shared" si="33"/>
        <v>0</v>
      </c>
      <c r="AC109" s="120">
        <f t="shared" si="33"/>
        <v>0</v>
      </c>
      <c r="AD109" s="120">
        <f t="shared" si="33"/>
        <v>0</v>
      </c>
      <c r="AE109" s="120">
        <f t="shared" si="33"/>
        <v>0</v>
      </c>
      <c r="AF109" s="120">
        <f t="shared" si="33"/>
        <v>0</v>
      </c>
    </row>
    <row r="110" spans="1:32" x14ac:dyDescent="0.25">
      <c r="A110" s="4">
        <f t="shared" si="19"/>
        <v>0</v>
      </c>
      <c r="B110" s="4">
        <f t="shared" si="19"/>
        <v>0</v>
      </c>
      <c r="C110" s="4">
        <f t="shared" si="19"/>
        <v>0</v>
      </c>
      <c r="D110" s="4">
        <f t="shared" si="19"/>
        <v>0</v>
      </c>
      <c r="E110" s="120">
        <f t="shared" si="33"/>
        <v>0</v>
      </c>
      <c r="F110" s="120">
        <f t="shared" si="33"/>
        <v>0</v>
      </c>
      <c r="G110" s="120">
        <f t="shared" si="33"/>
        <v>0</v>
      </c>
      <c r="H110" s="120">
        <f t="shared" si="33"/>
        <v>0</v>
      </c>
      <c r="I110" s="120">
        <f t="shared" si="33"/>
        <v>0</v>
      </c>
      <c r="J110" s="120">
        <f t="shared" si="33"/>
        <v>0</v>
      </c>
      <c r="K110" s="120">
        <f t="shared" si="33"/>
        <v>0</v>
      </c>
      <c r="L110" s="120">
        <f t="shared" si="33"/>
        <v>0</v>
      </c>
      <c r="M110" s="120">
        <f t="shared" si="33"/>
        <v>0</v>
      </c>
      <c r="N110" s="120">
        <f t="shared" si="33"/>
        <v>0</v>
      </c>
      <c r="O110" s="120">
        <f t="shared" si="33"/>
        <v>0</v>
      </c>
      <c r="P110" s="120">
        <f t="shared" si="33"/>
        <v>0</v>
      </c>
      <c r="Q110" s="120">
        <f t="shared" si="33"/>
        <v>0</v>
      </c>
      <c r="R110" s="120">
        <f t="shared" si="33"/>
        <v>0</v>
      </c>
      <c r="S110" s="120">
        <f t="shared" si="33"/>
        <v>0</v>
      </c>
      <c r="T110" s="120">
        <f t="shared" si="33"/>
        <v>0</v>
      </c>
      <c r="U110" s="120">
        <f t="shared" si="33"/>
        <v>0</v>
      </c>
      <c r="V110" s="120">
        <f t="shared" si="33"/>
        <v>0</v>
      </c>
      <c r="W110" s="120">
        <f t="shared" si="33"/>
        <v>0</v>
      </c>
      <c r="X110" s="120">
        <f t="shared" si="33"/>
        <v>0</v>
      </c>
      <c r="Y110" s="120">
        <f t="shared" si="33"/>
        <v>0</v>
      </c>
      <c r="Z110" s="120">
        <f t="shared" si="33"/>
        <v>0</v>
      </c>
      <c r="AA110" s="120">
        <f t="shared" si="33"/>
        <v>0</v>
      </c>
      <c r="AB110" s="120">
        <f t="shared" si="33"/>
        <v>0</v>
      </c>
      <c r="AC110" s="120">
        <f t="shared" si="33"/>
        <v>0</v>
      </c>
      <c r="AD110" s="120">
        <f t="shared" si="33"/>
        <v>0</v>
      </c>
      <c r="AE110" s="120">
        <f t="shared" si="33"/>
        <v>0</v>
      </c>
      <c r="AF110" s="120">
        <f t="shared" si="33"/>
        <v>0</v>
      </c>
    </row>
    <row r="111" spans="1:32" x14ac:dyDescent="0.25">
      <c r="A111" s="4">
        <f t="shared" si="19"/>
        <v>0</v>
      </c>
      <c r="B111" s="4">
        <f t="shared" si="19"/>
        <v>0</v>
      </c>
      <c r="C111" s="4">
        <f t="shared" si="19"/>
        <v>0</v>
      </c>
      <c r="D111" s="4">
        <f t="shared" si="19"/>
        <v>0</v>
      </c>
      <c r="E111" s="120">
        <f t="shared" ref="E111:AF112" si="34">E40*$D40</f>
        <v>0</v>
      </c>
      <c r="F111" s="120">
        <f t="shared" si="34"/>
        <v>0</v>
      </c>
      <c r="G111" s="120">
        <f t="shared" si="34"/>
        <v>0</v>
      </c>
      <c r="H111" s="120">
        <f t="shared" si="34"/>
        <v>0</v>
      </c>
      <c r="I111" s="120">
        <f t="shared" ref="I111:Q111" si="35">I39*$D39</f>
        <v>0</v>
      </c>
      <c r="J111" s="120">
        <f t="shared" si="35"/>
        <v>0</v>
      </c>
      <c r="K111" s="120">
        <f t="shared" si="35"/>
        <v>0</v>
      </c>
      <c r="L111" s="120">
        <f t="shared" si="35"/>
        <v>0</v>
      </c>
      <c r="M111" s="120">
        <f t="shared" si="35"/>
        <v>0</v>
      </c>
      <c r="N111" s="120">
        <f t="shared" si="35"/>
        <v>0</v>
      </c>
      <c r="O111" s="120">
        <f t="shared" si="35"/>
        <v>0</v>
      </c>
      <c r="P111" s="120">
        <f t="shared" si="35"/>
        <v>0</v>
      </c>
      <c r="Q111" s="120">
        <f t="shared" si="35"/>
        <v>0</v>
      </c>
      <c r="R111" s="120">
        <f t="shared" si="34"/>
        <v>0</v>
      </c>
      <c r="S111" s="120">
        <f t="shared" si="34"/>
        <v>0</v>
      </c>
      <c r="T111" s="120">
        <f t="shared" si="34"/>
        <v>0</v>
      </c>
      <c r="U111" s="120">
        <f t="shared" si="34"/>
        <v>0</v>
      </c>
      <c r="V111" s="120">
        <f t="shared" si="34"/>
        <v>0</v>
      </c>
      <c r="W111" s="120">
        <f t="shared" si="34"/>
        <v>0</v>
      </c>
      <c r="X111" s="120">
        <f t="shared" si="34"/>
        <v>0</v>
      </c>
      <c r="Y111" s="120">
        <f t="shared" si="34"/>
        <v>0</v>
      </c>
      <c r="Z111" s="120">
        <f t="shared" si="34"/>
        <v>0</v>
      </c>
      <c r="AA111" s="120">
        <f t="shared" si="34"/>
        <v>0</v>
      </c>
      <c r="AB111" s="120">
        <f t="shared" si="34"/>
        <v>0</v>
      </c>
      <c r="AC111" s="120">
        <f t="shared" si="34"/>
        <v>0</v>
      </c>
      <c r="AD111" s="120">
        <f t="shared" si="34"/>
        <v>0</v>
      </c>
      <c r="AE111" s="120">
        <f t="shared" si="34"/>
        <v>0</v>
      </c>
      <c r="AF111" s="120">
        <f t="shared" si="34"/>
        <v>0</v>
      </c>
    </row>
    <row r="112" spans="1:32" x14ac:dyDescent="0.25">
      <c r="A112" s="4"/>
      <c r="B112" s="4"/>
      <c r="C112" s="4"/>
      <c r="D112" s="4"/>
      <c r="E112" s="120">
        <f t="shared" si="34"/>
        <v>0</v>
      </c>
      <c r="F112" s="120">
        <f t="shared" si="34"/>
        <v>0</v>
      </c>
      <c r="G112" s="120">
        <f t="shared" si="34"/>
        <v>0</v>
      </c>
      <c r="H112" s="120">
        <f t="shared" si="34"/>
        <v>0</v>
      </c>
      <c r="I112" s="120">
        <f t="shared" ref="I112:Q112" si="36">I40*$D40</f>
        <v>0</v>
      </c>
      <c r="J112" s="120">
        <f t="shared" si="36"/>
        <v>0</v>
      </c>
      <c r="K112" s="120">
        <f t="shared" si="36"/>
        <v>0</v>
      </c>
      <c r="L112" s="120">
        <f t="shared" si="36"/>
        <v>0</v>
      </c>
      <c r="M112" s="120">
        <f t="shared" si="36"/>
        <v>0</v>
      </c>
      <c r="N112" s="120">
        <f t="shared" si="36"/>
        <v>0</v>
      </c>
      <c r="O112" s="120">
        <f t="shared" si="36"/>
        <v>0</v>
      </c>
      <c r="P112" s="120">
        <f t="shared" si="36"/>
        <v>0</v>
      </c>
      <c r="Q112" s="120">
        <f t="shared" si="36"/>
        <v>0</v>
      </c>
      <c r="R112" s="120">
        <f t="shared" si="34"/>
        <v>0</v>
      </c>
      <c r="S112" s="120">
        <f t="shared" si="34"/>
        <v>0</v>
      </c>
      <c r="T112" s="120">
        <f t="shared" si="34"/>
        <v>0</v>
      </c>
      <c r="U112" s="120">
        <f t="shared" si="34"/>
        <v>0</v>
      </c>
      <c r="V112" s="120">
        <f t="shared" si="34"/>
        <v>0</v>
      </c>
      <c r="W112" s="120">
        <f t="shared" si="34"/>
        <v>0</v>
      </c>
      <c r="X112" s="120">
        <f t="shared" si="34"/>
        <v>0</v>
      </c>
      <c r="Y112" s="120">
        <f t="shared" si="34"/>
        <v>0</v>
      </c>
      <c r="Z112" s="120">
        <f t="shared" si="34"/>
        <v>0</v>
      </c>
      <c r="AA112" s="120">
        <f t="shared" si="34"/>
        <v>0</v>
      </c>
      <c r="AB112" s="120">
        <f t="shared" si="34"/>
        <v>0</v>
      </c>
      <c r="AC112" s="120">
        <f t="shared" si="34"/>
        <v>0</v>
      </c>
      <c r="AD112" s="120">
        <f t="shared" si="34"/>
        <v>0</v>
      </c>
      <c r="AE112" s="120">
        <f t="shared" si="34"/>
        <v>0</v>
      </c>
      <c r="AF112" s="120">
        <f t="shared" si="34"/>
        <v>0</v>
      </c>
    </row>
    <row r="113" spans="1:32" x14ac:dyDescent="0.25">
      <c r="E113" s="7">
        <f t="shared" ref="E113:AF113" si="37">SUM(E82:E112)</f>
        <v>93628</v>
      </c>
      <c r="F113" s="7">
        <f t="shared" si="37"/>
        <v>187256</v>
      </c>
      <c r="G113" s="7">
        <f t="shared" si="37"/>
        <v>177893.20000000004</v>
      </c>
      <c r="H113" s="7">
        <f t="shared" si="37"/>
        <v>177893.20000000004</v>
      </c>
      <c r="I113" s="7">
        <f t="shared" si="37"/>
        <v>187256</v>
      </c>
      <c r="J113" s="7">
        <f t="shared" si="37"/>
        <v>176520.88</v>
      </c>
      <c r="K113" s="7">
        <f t="shared" si="37"/>
        <v>201444.08000000005</v>
      </c>
      <c r="L113" s="7">
        <f t="shared" si="37"/>
        <v>212046.4</v>
      </c>
      <c r="M113" s="7">
        <f t="shared" si="37"/>
        <v>222648.71999999997</v>
      </c>
      <c r="N113" s="7">
        <f t="shared" si="37"/>
        <v>159145.84</v>
      </c>
      <c r="O113" s="7">
        <f t="shared" si="37"/>
        <v>196591.91999999998</v>
      </c>
      <c r="P113" s="7">
        <f t="shared" si="37"/>
        <v>187230.4</v>
      </c>
      <c r="Q113" s="7">
        <f t="shared" si="37"/>
        <v>93615.2</v>
      </c>
      <c r="R113" s="7">
        <f t="shared" si="37"/>
        <v>0</v>
      </c>
      <c r="S113" s="7">
        <f t="shared" si="37"/>
        <v>0</v>
      </c>
      <c r="T113" s="7">
        <f t="shared" si="37"/>
        <v>0</v>
      </c>
      <c r="U113" s="7">
        <f t="shared" si="37"/>
        <v>0</v>
      </c>
      <c r="V113" s="7">
        <f t="shared" si="37"/>
        <v>0</v>
      </c>
      <c r="W113" s="7">
        <f t="shared" si="37"/>
        <v>0</v>
      </c>
      <c r="X113" s="7">
        <f t="shared" si="37"/>
        <v>0</v>
      </c>
      <c r="Y113" s="7">
        <f t="shared" si="37"/>
        <v>0</v>
      </c>
      <c r="Z113" s="7">
        <f t="shared" si="37"/>
        <v>0</v>
      </c>
      <c r="AA113" s="7">
        <f t="shared" si="37"/>
        <v>0</v>
      </c>
      <c r="AB113" s="7">
        <f t="shared" si="37"/>
        <v>0</v>
      </c>
      <c r="AC113" s="7">
        <f t="shared" si="37"/>
        <v>0</v>
      </c>
      <c r="AD113" s="7">
        <f t="shared" si="37"/>
        <v>0</v>
      </c>
      <c r="AE113" s="7">
        <f t="shared" si="37"/>
        <v>0</v>
      </c>
      <c r="AF113" s="7">
        <f t="shared" si="37"/>
        <v>0</v>
      </c>
    </row>
    <row r="115" spans="1:32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x14ac:dyDescent="0.25">
      <c r="A116" s="9"/>
      <c r="B116" s="9"/>
      <c r="C116" s="9"/>
      <c r="D116" s="9"/>
      <c r="E116" s="626"/>
      <c r="F116" s="626"/>
      <c r="G116" s="626"/>
      <c r="H116" s="627"/>
      <c r="I116" s="625">
        <v>2026</v>
      </c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7"/>
      <c r="U116" s="625">
        <v>2027</v>
      </c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7"/>
    </row>
    <row r="117" spans="1:32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9</v>
      </c>
      <c r="F117" s="11">
        <v>10</v>
      </c>
      <c r="G117" s="11">
        <v>11</v>
      </c>
      <c r="H117" s="11">
        <v>12</v>
      </c>
      <c r="I117" s="11">
        <v>1</v>
      </c>
      <c r="J117" s="11">
        <v>2</v>
      </c>
      <c r="K117" s="11">
        <v>3</v>
      </c>
      <c r="L117" s="11">
        <v>4</v>
      </c>
      <c r="M117" s="11">
        <v>5</v>
      </c>
      <c r="N117" s="11">
        <v>6</v>
      </c>
      <c r="O117" s="11">
        <v>7</v>
      </c>
      <c r="P117" s="11">
        <v>8</v>
      </c>
      <c r="Q117" s="11">
        <v>9</v>
      </c>
      <c r="R117" s="11">
        <v>10</v>
      </c>
      <c r="S117" s="11">
        <v>11</v>
      </c>
      <c r="T117" s="11">
        <v>12</v>
      </c>
      <c r="U117" s="11">
        <v>1</v>
      </c>
      <c r="V117" s="11">
        <v>2</v>
      </c>
      <c r="W117" s="11">
        <v>3</v>
      </c>
      <c r="X117" s="11">
        <v>4</v>
      </c>
      <c r="Y117" s="11">
        <v>5</v>
      </c>
      <c r="Z117" s="11">
        <v>6</v>
      </c>
      <c r="AA117" s="11">
        <v>7</v>
      </c>
      <c r="AB117" s="11">
        <v>8</v>
      </c>
      <c r="AC117" s="11">
        <v>9</v>
      </c>
      <c r="AD117" s="11">
        <v>10</v>
      </c>
      <c r="AE117" s="11">
        <v>11</v>
      </c>
      <c r="AF117" s="11">
        <v>12</v>
      </c>
    </row>
    <row r="118" spans="1:32" x14ac:dyDescent="0.25">
      <c r="A118" s="4" t="str">
        <f t="shared" ref="A118:D133" si="38">A10</f>
        <v>Shawn Faunce</v>
      </c>
      <c r="B118" s="4">
        <f t="shared" si="38"/>
        <v>0</v>
      </c>
      <c r="C118" s="4" t="str">
        <f t="shared" si="38"/>
        <v>Agile Coach/Consultant</v>
      </c>
      <c r="D118" s="4">
        <f t="shared" si="38"/>
        <v>143.11000000000001</v>
      </c>
      <c r="E118" s="120">
        <f t="shared" ref="E118:AF127" si="39">E46*$D46</f>
        <v>2289.7600000000002</v>
      </c>
      <c r="F118" s="120">
        <f t="shared" si="39"/>
        <v>13738.560000000001</v>
      </c>
      <c r="G118" s="120">
        <f t="shared" si="39"/>
        <v>11448.800000000001</v>
      </c>
      <c r="H118" s="120">
        <f t="shared" si="39"/>
        <v>22897.600000000002</v>
      </c>
      <c r="I118" s="120">
        <f t="shared" si="39"/>
        <v>22897.600000000002</v>
      </c>
      <c r="J118" s="120">
        <f t="shared" si="39"/>
        <v>16886.980000000003</v>
      </c>
      <c r="K118" s="120">
        <f t="shared" si="39"/>
        <v>17101.645</v>
      </c>
      <c r="L118" s="120">
        <f t="shared" si="39"/>
        <v>17244.755000000001</v>
      </c>
      <c r="M118" s="120">
        <f t="shared" si="39"/>
        <v>17602.530000000002</v>
      </c>
      <c r="N118" s="120">
        <f t="shared" si="39"/>
        <v>23326.930000000004</v>
      </c>
      <c r="O118" s="120">
        <f t="shared" si="39"/>
        <v>25187.360000000001</v>
      </c>
      <c r="P118" s="120">
        <f t="shared" si="39"/>
        <v>0</v>
      </c>
      <c r="Q118" s="120">
        <f t="shared" si="39"/>
        <v>0</v>
      </c>
      <c r="R118" s="120">
        <f t="shared" si="39"/>
        <v>0</v>
      </c>
      <c r="S118" s="120">
        <f t="shared" si="39"/>
        <v>0</v>
      </c>
      <c r="T118" s="120">
        <f t="shared" si="39"/>
        <v>0</v>
      </c>
      <c r="U118" s="120">
        <f t="shared" si="39"/>
        <v>0</v>
      </c>
      <c r="V118" s="120">
        <f t="shared" si="39"/>
        <v>0</v>
      </c>
      <c r="W118" s="120">
        <f t="shared" si="39"/>
        <v>0</v>
      </c>
      <c r="X118" s="120">
        <f t="shared" si="39"/>
        <v>0</v>
      </c>
      <c r="Y118" s="120">
        <f t="shared" si="39"/>
        <v>0</v>
      </c>
      <c r="Z118" s="120">
        <f t="shared" si="39"/>
        <v>0</v>
      </c>
      <c r="AA118" s="120">
        <f t="shared" si="39"/>
        <v>0</v>
      </c>
      <c r="AB118" s="120">
        <f t="shared" si="39"/>
        <v>0</v>
      </c>
      <c r="AC118" s="120">
        <f t="shared" si="39"/>
        <v>0</v>
      </c>
      <c r="AD118" s="120">
        <f t="shared" si="39"/>
        <v>0</v>
      </c>
      <c r="AE118" s="120">
        <f t="shared" si="39"/>
        <v>0</v>
      </c>
      <c r="AF118" s="120">
        <f t="shared" si="39"/>
        <v>0</v>
      </c>
    </row>
    <row r="119" spans="1:32" x14ac:dyDescent="0.25">
      <c r="A119" s="4" t="str">
        <f t="shared" si="38"/>
        <v>Omni Davis</v>
      </c>
      <c r="B119" s="4" t="str">
        <f t="shared" si="38"/>
        <v>Aldus</v>
      </c>
      <c r="C119" s="4" t="str">
        <f t="shared" si="38"/>
        <v>Cloud Architect- Cdaas-PaaS-Saas-Cloud Hosting</v>
      </c>
      <c r="D119" s="4">
        <f t="shared" si="38"/>
        <v>155.1</v>
      </c>
      <c r="E119" s="120">
        <f t="shared" si="39"/>
        <v>0</v>
      </c>
      <c r="F119" s="120">
        <f t="shared" si="39"/>
        <v>5506.05</v>
      </c>
      <c r="G119" s="120">
        <f t="shared" si="39"/>
        <v>12408</v>
      </c>
      <c r="H119" s="120">
        <f t="shared" si="39"/>
        <v>26056.799999999999</v>
      </c>
      <c r="I119" s="120">
        <f t="shared" si="39"/>
        <v>23575.200000000001</v>
      </c>
      <c r="J119" s="120">
        <f t="shared" si="39"/>
        <v>23575.200000000001</v>
      </c>
      <c r="K119" s="120">
        <f t="shared" si="39"/>
        <v>0</v>
      </c>
      <c r="L119" s="120">
        <f t="shared" si="39"/>
        <v>19232.399999999998</v>
      </c>
      <c r="M119" s="120">
        <f t="shared" si="39"/>
        <v>24816</v>
      </c>
      <c r="N119" s="120">
        <f t="shared" si="39"/>
        <v>0</v>
      </c>
      <c r="O119" s="120">
        <f t="shared" si="39"/>
        <v>0</v>
      </c>
      <c r="P119" s="120">
        <f t="shared" si="39"/>
        <v>0</v>
      </c>
      <c r="Q119" s="120">
        <f t="shared" si="39"/>
        <v>0</v>
      </c>
      <c r="R119" s="120">
        <f t="shared" si="39"/>
        <v>0</v>
      </c>
      <c r="S119" s="120">
        <f t="shared" si="39"/>
        <v>0</v>
      </c>
      <c r="T119" s="120">
        <f t="shared" si="39"/>
        <v>0</v>
      </c>
      <c r="U119" s="120">
        <f t="shared" si="39"/>
        <v>0</v>
      </c>
      <c r="V119" s="120">
        <f t="shared" si="39"/>
        <v>0</v>
      </c>
      <c r="W119" s="120">
        <f t="shared" si="39"/>
        <v>0</v>
      </c>
      <c r="X119" s="120">
        <f t="shared" si="39"/>
        <v>0</v>
      </c>
      <c r="Y119" s="120">
        <f t="shared" si="39"/>
        <v>0</v>
      </c>
      <c r="Z119" s="120">
        <f t="shared" si="39"/>
        <v>0</v>
      </c>
      <c r="AA119" s="120">
        <f t="shared" si="39"/>
        <v>0</v>
      </c>
      <c r="AB119" s="120">
        <f t="shared" si="39"/>
        <v>0</v>
      </c>
      <c r="AC119" s="120">
        <f t="shared" si="39"/>
        <v>0</v>
      </c>
      <c r="AD119" s="120">
        <f t="shared" si="39"/>
        <v>0</v>
      </c>
      <c r="AE119" s="120">
        <f t="shared" si="39"/>
        <v>0</v>
      </c>
      <c r="AF119" s="120">
        <f t="shared" si="39"/>
        <v>0</v>
      </c>
    </row>
    <row r="120" spans="1:32" x14ac:dyDescent="0.25">
      <c r="A120" s="4" t="str">
        <f t="shared" si="38"/>
        <v>Alfred Antwi</v>
      </c>
      <c r="B120" s="4">
        <f t="shared" si="38"/>
        <v>0</v>
      </c>
      <c r="C120" s="4" t="str">
        <f t="shared" si="38"/>
        <v>Systems Integration Engineer</v>
      </c>
      <c r="D120" s="4">
        <f t="shared" si="38"/>
        <v>154.94</v>
      </c>
      <c r="E120" s="120">
        <f t="shared" si="39"/>
        <v>0</v>
      </c>
      <c r="F120" s="120">
        <f t="shared" si="39"/>
        <v>3718.56</v>
      </c>
      <c r="G120" s="120">
        <f t="shared" si="39"/>
        <v>0</v>
      </c>
      <c r="H120" s="120">
        <f t="shared" si="39"/>
        <v>0</v>
      </c>
      <c r="I120" s="120">
        <f t="shared" si="39"/>
        <v>0</v>
      </c>
      <c r="J120" s="120">
        <f t="shared" si="39"/>
        <v>0</v>
      </c>
      <c r="K120" s="120">
        <f t="shared" si="39"/>
        <v>0</v>
      </c>
      <c r="L120" s="120">
        <f t="shared" si="39"/>
        <v>0</v>
      </c>
      <c r="M120" s="120">
        <f t="shared" si="39"/>
        <v>0</v>
      </c>
      <c r="N120" s="120">
        <f t="shared" si="39"/>
        <v>0</v>
      </c>
      <c r="O120" s="120">
        <f t="shared" si="39"/>
        <v>0</v>
      </c>
      <c r="P120" s="120">
        <f t="shared" si="39"/>
        <v>0</v>
      </c>
      <c r="Q120" s="120">
        <f t="shared" si="39"/>
        <v>0</v>
      </c>
      <c r="R120" s="120">
        <f t="shared" si="39"/>
        <v>0</v>
      </c>
      <c r="S120" s="120">
        <f t="shared" si="39"/>
        <v>0</v>
      </c>
      <c r="T120" s="120">
        <f t="shared" si="39"/>
        <v>0</v>
      </c>
      <c r="U120" s="120">
        <f t="shared" si="39"/>
        <v>0</v>
      </c>
      <c r="V120" s="120">
        <f t="shared" si="39"/>
        <v>0</v>
      </c>
      <c r="W120" s="120">
        <f t="shared" si="39"/>
        <v>0</v>
      </c>
      <c r="X120" s="120">
        <f t="shared" si="39"/>
        <v>0</v>
      </c>
      <c r="Y120" s="120">
        <f t="shared" si="39"/>
        <v>0</v>
      </c>
      <c r="Z120" s="120">
        <f t="shared" si="39"/>
        <v>0</v>
      </c>
      <c r="AA120" s="120">
        <f t="shared" si="39"/>
        <v>0</v>
      </c>
      <c r="AB120" s="120">
        <f t="shared" si="39"/>
        <v>0</v>
      </c>
      <c r="AC120" s="120">
        <f t="shared" si="39"/>
        <v>0</v>
      </c>
      <c r="AD120" s="120">
        <f t="shared" si="39"/>
        <v>0</v>
      </c>
      <c r="AE120" s="120">
        <f t="shared" si="39"/>
        <v>0</v>
      </c>
      <c r="AF120" s="120">
        <f t="shared" si="39"/>
        <v>0</v>
      </c>
    </row>
    <row r="121" spans="1:32" x14ac:dyDescent="0.25">
      <c r="A121" s="4" t="str">
        <f t="shared" si="38"/>
        <v>David Propmpovitch</v>
      </c>
      <c r="B121" s="4">
        <f t="shared" si="38"/>
        <v>0</v>
      </c>
      <c r="C121" s="4" t="str">
        <f t="shared" si="38"/>
        <v>Data Scientist</v>
      </c>
      <c r="D121" s="4">
        <f t="shared" si="38"/>
        <v>141.44</v>
      </c>
      <c r="E121" s="120">
        <f t="shared" si="39"/>
        <v>0</v>
      </c>
      <c r="F121" s="120">
        <f t="shared" si="39"/>
        <v>4526.08</v>
      </c>
      <c r="G121" s="120">
        <f t="shared" si="39"/>
        <v>10183.68</v>
      </c>
      <c r="H121" s="120">
        <f t="shared" si="39"/>
        <v>21498.880000000001</v>
      </c>
      <c r="I121" s="120">
        <f t="shared" si="39"/>
        <v>21498.880000000001</v>
      </c>
      <c r="J121" s="120">
        <f t="shared" si="39"/>
        <v>21498.880000000001</v>
      </c>
      <c r="K121" s="120">
        <f t="shared" si="39"/>
        <v>22064.639999999999</v>
      </c>
      <c r="L121" s="120">
        <f t="shared" si="39"/>
        <v>22630.400000000001</v>
      </c>
      <c r="M121" s="120">
        <f t="shared" si="39"/>
        <v>14709.76</v>
      </c>
      <c r="N121" s="120">
        <f t="shared" si="39"/>
        <v>23761.919999999998</v>
      </c>
      <c r="O121" s="120">
        <f t="shared" si="39"/>
        <v>19235.84</v>
      </c>
      <c r="P121" s="120">
        <f t="shared" si="39"/>
        <v>0</v>
      </c>
      <c r="Q121" s="120">
        <f t="shared" si="39"/>
        <v>0</v>
      </c>
      <c r="R121" s="120">
        <f t="shared" si="39"/>
        <v>0</v>
      </c>
      <c r="S121" s="120">
        <f t="shared" si="39"/>
        <v>0</v>
      </c>
      <c r="T121" s="120">
        <f t="shared" si="39"/>
        <v>0</v>
      </c>
      <c r="U121" s="120">
        <f t="shared" si="39"/>
        <v>0</v>
      </c>
      <c r="V121" s="120">
        <f t="shared" si="39"/>
        <v>0</v>
      </c>
      <c r="W121" s="120">
        <f t="shared" si="39"/>
        <v>0</v>
      </c>
      <c r="X121" s="120">
        <f t="shared" si="39"/>
        <v>0</v>
      </c>
      <c r="Y121" s="120">
        <f t="shared" si="39"/>
        <v>0</v>
      </c>
      <c r="Z121" s="120">
        <f t="shared" si="39"/>
        <v>0</v>
      </c>
      <c r="AA121" s="120">
        <f t="shared" si="39"/>
        <v>0</v>
      </c>
      <c r="AB121" s="120">
        <f t="shared" si="39"/>
        <v>0</v>
      </c>
      <c r="AC121" s="120">
        <f t="shared" si="39"/>
        <v>0</v>
      </c>
      <c r="AD121" s="120">
        <f t="shared" si="39"/>
        <v>0</v>
      </c>
      <c r="AE121" s="120">
        <f t="shared" si="39"/>
        <v>0</v>
      </c>
      <c r="AF121" s="120">
        <f t="shared" si="39"/>
        <v>0</v>
      </c>
    </row>
    <row r="122" spans="1:32" x14ac:dyDescent="0.25">
      <c r="A122" s="4" t="str">
        <f t="shared" si="38"/>
        <v>Mary Raguso</v>
      </c>
      <c r="B122" s="4" t="str">
        <f t="shared" si="38"/>
        <v>Aldus</v>
      </c>
      <c r="C122" s="4" t="str">
        <f t="shared" si="38"/>
        <v>Information Systems Engineer</v>
      </c>
      <c r="D122" s="4">
        <f t="shared" si="38"/>
        <v>122.45</v>
      </c>
      <c r="E122" s="120">
        <f t="shared" si="39"/>
        <v>0</v>
      </c>
      <c r="F122" s="120">
        <f t="shared" si="39"/>
        <v>6857.2</v>
      </c>
      <c r="G122" s="120">
        <f t="shared" si="39"/>
        <v>9306.2000000000007</v>
      </c>
      <c r="H122" s="120">
        <f t="shared" si="39"/>
        <v>19714.45</v>
      </c>
      <c r="I122" s="120">
        <f t="shared" si="39"/>
        <v>19592</v>
      </c>
      <c r="J122" s="120">
        <f t="shared" si="39"/>
        <v>18122.600000000002</v>
      </c>
      <c r="K122" s="120">
        <f t="shared" si="39"/>
        <v>21551.200000000001</v>
      </c>
      <c r="L122" s="120">
        <f t="shared" si="39"/>
        <v>20571.600000000002</v>
      </c>
      <c r="M122" s="120">
        <f t="shared" si="39"/>
        <v>19592</v>
      </c>
      <c r="N122" s="120">
        <f t="shared" si="39"/>
        <v>19714.45</v>
      </c>
      <c r="O122" s="120">
        <f t="shared" si="39"/>
        <v>19592</v>
      </c>
      <c r="P122" s="120">
        <f t="shared" si="39"/>
        <v>0</v>
      </c>
      <c r="Q122" s="120">
        <f t="shared" si="39"/>
        <v>0</v>
      </c>
      <c r="R122" s="120">
        <f t="shared" si="39"/>
        <v>0</v>
      </c>
      <c r="S122" s="120">
        <f t="shared" si="39"/>
        <v>0</v>
      </c>
      <c r="T122" s="120">
        <f t="shared" si="39"/>
        <v>0</v>
      </c>
      <c r="U122" s="120">
        <f t="shared" si="39"/>
        <v>0</v>
      </c>
      <c r="V122" s="120">
        <f t="shared" si="39"/>
        <v>0</v>
      </c>
      <c r="W122" s="120">
        <f t="shared" si="39"/>
        <v>0</v>
      </c>
      <c r="X122" s="120">
        <f t="shared" si="39"/>
        <v>0</v>
      </c>
      <c r="Y122" s="120">
        <f t="shared" si="39"/>
        <v>0</v>
      </c>
      <c r="Z122" s="120">
        <f t="shared" si="39"/>
        <v>0</v>
      </c>
      <c r="AA122" s="120">
        <f t="shared" si="39"/>
        <v>0</v>
      </c>
      <c r="AB122" s="120">
        <f t="shared" si="39"/>
        <v>0</v>
      </c>
      <c r="AC122" s="120">
        <f t="shared" si="39"/>
        <v>0</v>
      </c>
      <c r="AD122" s="120">
        <f t="shared" si="39"/>
        <v>0</v>
      </c>
      <c r="AE122" s="120">
        <f t="shared" si="39"/>
        <v>0</v>
      </c>
      <c r="AF122" s="120">
        <f t="shared" si="39"/>
        <v>0</v>
      </c>
    </row>
    <row r="123" spans="1:32" x14ac:dyDescent="0.25">
      <c r="A123" s="4" t="str">
        <f t="shared" si="38"/>
        <v>Megan Giesy</v>
      </c>
      <c r="B123" s="4">
        <f t="shared" si="38"/>
        <v>0</v>
      </c>
      <c r="C123" s="4" t="str">
        <f t="shared" si="38"/>
        <v>Agile Coach/Consultant</v>
      </c>
      <c r="D123" s="4">
        <f t="shared" si="38"/>
        <v>143.11000000000001</v>
      </c>
      <c r="E123" s="120">
        <f t="shared" si="39"/>
        <v>0</v>
      </c>
      <c r="F123" s="120">
        <f t="shared" si="39"/>
        <v>7083.9450000000006</v>
      </c>
      <c r="G123" s="120">
        <f t="shared" si="39"/>
        <v>8658.1550000000007</v>
      </c>
      <c r="H123" s="120">
        <f t="shared" si="39"/>
        <v>21538.055</v>
      </c>
      <c r="I123" s="120">
        <f t="shared" si="39"/>
        <v>21824.275000000001</v>
      </c>
      <c r="J123" s="120">
        <f t="shared" si="39"/>
        <v>20607.840000000004</v>
      </c>
      <c r="K123" s="120">
        <f t="shared" si="39"/>
        <v>23040.710000000003</v>
      </c>
      <c r="L123" s="120">
        <f t="shared" si="39"/>
        <v>19462.960000000003</v>
      </c>
      <c r="M123" s="120">
        <f t="shared" si="39"/>
        <v>20607.840000000004</v>
      </c>
      <c r="N123" s="120">
        <f t="shared" si="39"/>
        <v>22182.050000000003</v>
      </c>
      <c r="O123" s="120">
        <f t="shared" si="39"/>
        <v>22826.045000000002</v>
      </c>
      <c r="P123" s="120">
        <f t="shared" si="39"/>
        <v>0</v>
      </c>
      <c r="Q123" s="120">
        <f t="shared" si="39"/>
        <v>0</v>
      </c>
      <c r="R123" s="120">
        <f t="shared" si="39"/>
        <v>0</v>
      </c>
      <c r="S123" s="120">
        <f t="shared" si="39"/>
        <v>0</v>
      </c>
      <c r="T123" s="120">
        <f t="shared" si="39"/>
        <v>0</v>
      </c>
      <c r="U123" s="120">
        <f t="shared" si="39"/>
        <v>0</v>
      </c>
      <c r="V123" s="120">
        <f t="shared" si="39"/>
        <v>0</v>
      </c>
      <c r="W123" s="120">
        <f t="shared" si="39"/>
        <v>0</v>
      </c>
      <c r="X123" s="120">
        <f t="shared" si="39"/>
        <v>0</v>
      </c>
      <c r="Y123" s="120">
        <f t="shared" si="39"/>
        <v>0</v>
      </c>
      <c r="Z123" s="120">
        <f t="shared" si="39"/>
        <v>0</v>
      </c>
      <c r="AA123" s="120">
        <f t="shared" si="39"/>
        <v>0</v>
      </c>
      <c r="AB123" s="120">
        <f t="shared" si="39"/>
        <v>0</v>
      </c>
      <c r="AC123" s="120">
        <f t="shared" si="39"/>
        <v>0</v>
      </c>
      <c r="AD123" s="120">
        <f t="shared" si="39"/>
        <v>0</v>
      </c>
      <c r="AE123" s="120">
        <f t="shared" si="39"/>
        <v>0</v>
      </c>
      <c r="AF123" s="120">
        <f t="shared" si="39"/>
        <v>0</v>
      </c>
    </row>
    <row r="124" spans="1:32" x14ac:dyDescent="0.25">
      <c r="A124" s="4" t="str">
        <f t="shared" si="38"/>
        <v>Nat Iyer</v>
      </c>
      <c r="B124" s="4" t="str">
        <f t="shared" si="38"/>
        <v>Aldus</v>
      </c>
      <c r="C124" s="4" t="str">
        <f t="shared" si="38"/>
        <v>Cloud Architect- Cdaas-PaaS-Saas-Cloud Hosting</v>
      </c>
      <c r="D124" s="4">
        <f t="shared" si="38"/>
        <v>155.1</v>
      </c>
      <c r="E124" s="120">
        <f t="shared" si="39"/>
        <v>0</v>
      </c>
      <c r="F124" s="120">
        <f t="shared" si="39"/>
        <v>4963.2</v>
      </c>
      <c r="G124" s="120">
        <f t="shared" si="39"/>
        <v>12408</v>
      </c>
      <c r="H124" s="120">
        <f t="shared" si="39"/>
        <v>27297.599999999999</v>
      </c>
      <c r="I124" s="120">
        <f t="shared" si="39"/>
        <v>24816</v>
      </c>
      <c r="J124" s="120">
        <f t="shared" si="39"/>
        <v>23575.200000000001</v>
      </c>
      <c r="K124" s="120">
        <f t="shared" si="39"/>
        <v>27297.599999999999</v>
      </c>
      <c r="L124" s="120">
        <f t="shared" si="39"/>
        <v>27297.599999999999</v>
      </c>
      <c r="M124" s="120">
        <f t="shared" si="39"/>
        <v>24816</v>
      </c>
      <c r="N124" s="120">
        <f t="shared" si="39"/>
        <v>24816</v>
      </c>
      <c r="O124" s="120">
        <f t="shared" si="39"/>
        <v>27297.599999999999</v>
      </c>
      <c r="P124" s="120">
        <f t="shared" si="39"/>
        <v>0</v>
      </c>
      <c r="Q124" s="120">
        <f t="shared" si="39"/>
        <v>0</v>
      </c>
      <c r="R124" s="120">
        <f t="shared" si="39"/>
        <v>0</v>
      </c>
      <c r="S124" s="120">
        <f t="shared" si="39"/>
        <v>0</v>
      </c>
      <c r="T124" s="120">
        <f t="shared" si="39"/>
        <v>0</v>
      </c>
      <c r="U124" s="120">
        <f t="shared" si="39"/>
        <v>0</v>
      </c>
      <c r="V124" s="120">
        <f t="shared" si="39"/>
        <v>0</v>
      </c>
      <c r="W124" s="120">
        <f t="shared" si="39"/>
        <v>0</v>
      </c>
      <c r="X124" s="120">
        <f t="shared" si="39"/>
        <v>0</v>
      </c>
      <c r="Y124" s="120">
        <f t="shared" si="39"/>
        <v>0</v>
      </c>
      <c r="Z124" s="120">
        <f t="shared" si="39"/>
        <v>0</v>
      </c>
      <c r="AA124" s="120">
        <f t="shared" si="39"/>
        <v>0</v>
      </c>
      <c r="AB124" s="120">
        <f t="shared" si="39"/>
        <v>0</v>
      </c>
      <c r="AC124" s="120">
        <f t="shared" si="39"/>
        <v>0</v>
      </c>
      <c r="AD124" s="120">
        <f t="shared" si="39"/>
        <v>0</v>
      </c>
      <c r="AE124" s="120">
        <f t="shared" si="39"/>
        <v>0</v>
      </c>
      <c r="AF124" s="120">
        <f t="shared" si="39"/>
        <v>0</v>
      </c>
    </row>
    <row r="125" spans="1:32" x14ac:dyDescent="0.25">
      <c r="A125" s="4" t="str">
        <f t="shared" si="38"/>
        <v>Michael Collins</v>
      </c>
      <c r="B125" s="4">
        <f t="shared" si="38"/>
        <v>0</v>
      </c>
      <c r="C125" s="4" t="str">
        <f t="shared" si="38"/>
        <v>Cloud Architect- Cdaas-PaaS-Saas-Cloud Hosting</v>
      </c>
      <c r="D125" s="4">
        <f t="shared" si="38"/>
        <v>155.1</v>
      </c>
      <c r="E125" s="120">
        <f t="shared" si="39"/>
        <v>0</v>
      </c>
      <c r="F125" s="120">
        <f t="shared" si="39"/>
        <v>11167.199999999999</v>
      </c>
      <c r="G125" s="120">
        <f t="shared" si="39"/>
        <v>11167.199999999999</v>
      </c>
      <c r="H125" s="120">
        <f t="shared" si="39"/>
        <v>11167.199999999999</v>
      </c>
      <c r="I125" s="120">
        <f t="shared" si="39"/>
        <v>0</v>
      </c>
      <c r="J125" s="120">
        <f t="shared" si="39"/>
        <v>0</v>
      </c>
      <c r="K125" s="120">
        <f t="shared" si="39"/>
        <v>0</v>
      </c>
      <c r="L125" s="120">
        <f t="shared" si="39"/>
        <v>0</v>
      </c>
      <c r="M125" s="120">
        <f t="shared" si="39"/>
        <v>0</v>
      </c>
      <c r="N125" s="120">
        <f t="shared" si="39"/>
        <v>0</v>
      </c>
      <c r="O125" s="120">
        <f t="shared" si="39"/>
        <v>0</v>
      </c>
      <c r="P125" s="120">
        <f t="shared" si="39"/>
        <v>0</v>
      </c>
      <c r="Q125" s="120">
        <f t="shared" si="39"/>
        <v>0</v>
      </c>
      <c r="R125" s="120">
        <f t="shared" si="39"/>
        <v>0</v>
      </c>
      <c r="S125" s="120">
        <f t="shared" si="39"/>
        <v>0</v>
      </c>
      <c r="T125" s="120">
        <f t="shared" si="39"/>
        <v>0</v>
      </c>
      <c r="U125" s="120">
        <f t="shared" si="39"/>
        <v>0</v>
      </c>
      <c r="V125" s="120">
        <f t="shared" si="39"/>
        <v>0</v>
      </c>
      <c r="W125" s="120">
        <f t="shared" si="39"/>
        <v>0</v>
      </c>
      <c r="X125" s="120">
        <f t="shared" si="39"/>
        <v>0</v>
      </c>
      <c r="Y125" s="120">
        <f t="shared" si="39"/>
        <v>0</v>
      </c>
      <c r="Z125" s="120">
        <f t="shared" si="39"/>
        <v>0</v>
      </c>
      <c r="AA125" s="120">
        <f t="shared" si="39"/>
        <v>0</v>
      </c>
      <c r="AB125" s="120">
        <f t="shared" si="39"/>
        <v>0</v>
      </c>
      <c r="AC125" s="120">
        <f t="shared" si="39"/>
        <v>0</v>
      </c>
      <c r="AD125" s="120">
        <f t="shared" si="39"/>
        <v>0</v>
      </c>
      <c r="AE125" s="120">
        <f t="shared" si="39"/>
        <v>0</v>
      </c>
      <c r="AF125" s="120">
        <f t="shared" si="39"/>
        <v>0</v>
      </c>
    </row>
    <row r="126" spans="1:32" x14ac:dyDescent="0.25">
      <c r="A126" s="4" t="str">
        <f t="shared" si="38"/>
        <v>Tapan Rath</v>
      </c>
      <c r="B126" s="4">
        <f t="shared" si="38"/>
        <v>0</v>
      </c>
      <c r="C126" s="4" t="str">
        <f t="shared" si="38"/>
        <v>Cloud Architect- Cdaas-PaaS-Saas-Cloud Hosting</v>
      </c>
      <c r="D126" s="4">
        <f t="shared" si="38"/>
        <v>155.1</v>
      </c>
      <c r="E126" s="120">
        <f t="shared" si="39"/>
        <v>0</v>
      </c>
      <c r="F126" s="120">
        <f t="shared" si="39"/>
        <v>0</v>
      </c>
      <c r="G126" s="120">
        <f t="shared" si="39"/>
        <v>0</v>
      </c>
      <c r="H126" s="120">
        <f t="shared" si="39"/>
        <v>0</v>
      </c>
      <c r="I126" s="120">
        <f t="shared" si="39"/>
        <v>24816</v>
      </c>
      <c r="J126" s="120">
        <f t="shared" si="39"/>
        <v>23575.200000000001</v>
      </c>
      <c r="K126" s="120">
        <f t="shared" si="39"/>
        <v>27297.599999999999</v>
      </c>
      <c r="L126" s="120">
        <f t="shared" si="39"/>
        <v>27297.599999999999</v>
      </c>
      <c r="M126" s="120">
        <f t="shared" si="39"/>
        <v>23575.200000000001</v>
      </c>
      <c r="N126" s="120">
        <f t="shared" si="39"/>
        <v>26056.799999999999</v>
      </c>
      <c r="O126" s="120">
        <f t="shared" si="39"/>
        <v>18612</v>
      </c>
      <c r="P126" s="120">
        <f t="shared" si="39"/>
        <v>0</v>
      </c>
      <c r="Q126" s="120">
        <f t="shared" si="39"/>
        <v>0</v>
      </c>
      <c r="R126" s="120">
        <f t="shared" si="39"/>
        <v>0</v>
      </c>
      <c r="S126" s="120">
        <f t="shared" si="39"/>
        <v>0</v>
      </c>
      <c r="T126" s="120">
        <f t="shared" si="39"/>
        <v>0</v>
      </c>
      <c r="U126" s="120">
        <f t="shared" si="39"/>
        <v>0</v>
      </c>
      <c r="V126" s="120">
        <f t="shared" si="39"/>
        <v>0</v>
      </c>
      <c r="W126" s="120">
        <f t="shared" si="39"/>
        <v>0</v>
      </c>
      <c r="X126" s="120">
        <f t="shared" si="39"/>
        <v>0</v>
      </c>
      <c r="Y126" s="120">
        <f t="shared" si="39"/>
        <v>0</v>
      </c>
      <c r="Z126" s="120">
        <f t="shared" si="39"/>
        <v>0</v>
      </c>
      <c r="AA126" s="120">
        <f t="shared" si="39"/>
        <v>0</v>
      </c>
      <c r="AB126" s="120">
        <f t="shared" si="39"/>
        <v>0</v>
      </c>
      <c r="AC126" s="120">
        <f t="shared" si="39"/>
        <v>0</v>
      </c>
      <c r="AD126" s="120">
        <f t="shared" si="39"/>
        <v>0</v>
      </c>
      <c r="AE126" s="120">
        <f t="shared" si="39"/>
        <v>0</v>
      </c>
      <c r="AF126" s="120">
        <f t="shared" si="39"/>
        <v>0</v>
      </c>
    </row>
    <row r="127" spans="1:32" x14ac:dyDescent="0.25">
      <c r="A127" s="4" t="str">
        <f t="shared" si="38"/>
        <v>GyVonda McCain</v>
      </c>
      <c r="B127" s="4">
        <f t="shared" si="38"/>
        <v>0</v>
      </c>
      <c r="C127" s="4" t="str">
        <f t="shared" si="38"/>
        <v>Systems Integration Engineer</v>
      </c>
      <c r="D127" s="4">
        <f t="shared" si="38"/>
        <v>154.94</v>
      </c>
      <c r="E127" s="120">
        <f t="shared" si="39"/>
        <v>0</v>
      </c>
      <c r="F127" s="120">
        <f t="shared" si="39"/>
        <v>0</v>
      </c>
      <c r="G127" s="120">
        <f t="shared" si="39"/>
        <v>0</v>
      </c>
      <c r="H127" s="120">
        <f t="shared" ref="E127:AF136" si="40">H55*$D55</f>
        <v>0</v>
      </c>
      <c r="I127" s="120">
        <f t="shared" si="40"/>
        <v>0</v>
      </c>
      <c r="J127" s="120">
        <f t="shared" si="40"/>
        <v>17353.28</v>
      </c>
      <c r="K127" s="120">
        <f t="shared" si="40"/>
        <v>26649.68</v>
      </c>
      <c r="L127" s="120">
        <f t="shared" si="40"/>
        <v>25410.16</v>
      </c>
      <c r="M127" s="120">
        <f t="shared" si="40"/>
        <v>24790.400000000001</v>
      </c>
      <c r="N127" s="120">
        <f t="shared" si="40"/>
        <v>25410.16</v>
      </c>
      <c r="O127" s="120">
        <f t="shared" si="40"/>
        <v>23550.880000000001</v>
      </c>
      <c r="P127" s="120">
        <f t="shared" si="40"/>
        <v>0</v>
      </c>
      <c r="Q127" s="120">
        <f t="shared" si="40"/>
        <v>0</v>
      </c>
      <c r="R127" s="120">
        <f t="shared" si="40"/>
        <v>0</v>
      </c>
      <c r="S127" s="120">
        <f t="shared" si="40"/>
        <v>0</v>
      </c>
      <c r="T127" s="120">
        <f t="shared" si="40"/>
        <v>0</v>
      </c>
      <c r="U127" s="120">
        <f t="shared" si="40"/>
        <v>0</v>
      </c>
      <c r="V127" s="120">
        <f t="shared" si="40"/>
        <v>0</v>
      </c>
      <c r="W127" s="120">
        <f t="shared" si="40"/>
        <v>0</v>
      </c>
      <c r="X127" s="120">
        <f t="shared" si="40"/>
        <v>0</v>
      </c>
      <c r="Y127" s="120">
        <f t="shared" si="40"/>
        <v>0</v>
      </c>
      <c r="Z127" s="120">
        <f t="shared" si="40"/>
        <v>0</v>
      </c>
      <c r="AA127" s="120">
        <f t="shared" si="40"/>
        <v>0</v>
      </c>
      <c r="AB127" s="120">
        <f t="shared" si="40"/>
        <v>0</v>
      </c>
      <c r="AC127" s="120">
        <f t="shared" si="40"/>
        <v>0</v>
      </c>
      <c r="AD127" s="120">
        <f t="shared" si="40"/>
        <v>0</v>
      </c>
      <c r="AE127" s="120">
        <f t="shared" si="40"/>
        <v>0</v>
      </c>
      <c r="AF127" s="120">
        <f t="shared" si="40"/>
        <v>0</v>
      </c>
    </row>
    <row r="128" spans="1:32" x14ac:dyDescent="0.25">
      <c r="A128" s="4">
        <f t="shared" si="38"/>
        <v>0</v>
      </c>
      <c r="B128" s="4">
        <f t="shared" si="38"/>
        <v>0</v>
      </c>
      <c r="C128" s="4">
        <f t="shared" si="38"/>
        <v>0</v>
      </c>
      <c r="D128" s="4">
        <f t="shared" si="38"/>
        <v>0</v>
      </c>
      <c r="E128" s="120">
        <f t="shared" si="40"/>
        <v>0</v>
      </c>
      <c r="F128" s="120">
        <f t="shared" si="40"/>
        <v>0</v>
      </c>
      <c r="G128" s="120">
        <f t="shared" si="40"/>
        <v>0</v>
      </c>
      <c r="H128" s="120">
        <f t="shared" si="40"/>
        <v>0</v>
      </c>
      <c r="I128" s="120">
        <f t="shared" si="40"/>
        <v>0</v>
      </c>
      <c r="J128" s="120">
        <f t="shared" si="40"/>
        <v>0</v>
      </c>
      <c r="K128" s="120">
        <f t="shared" si="40"/>
        <v>0</v>
      </c>
      <c r="L128" s="120">
        <f t="shared" si="40"/>
        <v>0</v>
      </c>
      <c r="M128" s="120">
        <f t="shared" si="40"/>
        <v>0</v>
      </c>
      <c r="N128" s="120">
        <f t="shared" si="40"/>
        <v>0</v>
      </c>
      <c r="O128" s="120">
        <f t="shared" si="40"/>
        <v>0</v>
      </c>
      <c r="P128" s="120">
        <f t="shared" si="40"/>
        <v>0</v>
      </c>
      <c r="Q128" s="120">
        <f t="shared" si="40"/>
        <v>0</v>
      </c>
      <c r="R128" s="120">
        <f t="shared" si="40"/>
        <v>0</v>
      </c>
      <c r="S128" s="120">
        <f t="shared" si="40"/>
        <v>0</v>
      </c>
      <c r="T128" s="120">
        <f t="shared" si="40"/>
        <v>0</v>
      </c>
      <c r="U128" s="120">
        <f t="shared" si="40"/>
        <v>0</v>
      </c>
      <c r="V128" s="120">
        <f t="shared" si="40"/>
        <v>0</v>
      </c>
      <c r="W128" s="120">
        <f t="shared" si="40"/>
        <v>0</v>
      </c>
      <c r="X128" s="120">
        <f t="shared" si="40"/>
        <v>0</v>
      </c>
      <c r="Y128" s="120">
        <f t="shared" si="40"/>
        <v>0</v>
      </c>
      <c r="Z128" s="120">
        <f t="shared" si="40"/>
        <v>0</v>
      </c>
      <c r="AA128" s="120">
        <f t="shared" si="40"/>
        <v>0</v>
      </c>
      <c r="AB128" s="120">
        <f t="shared" si="40"/>
        <v>0</v>
      </c>
      <c r="AC128" s="120">
        <f t="shared" si="40"/>
        <v>0</v>
      </c>
      <c r="AD128" s="120">
        <f t="shared" si="40"/>
        <v>0</v>
      </c>
      <c r="AE128" s="120">
        <f t="shared" si="40"/>
        <v>0</v>
      </c>
      <c r="AF128" s="120">
        <f t="shared" si="40"/>
        <v>0</v>
      </c>
    </row>
    <row r="129" spans="1:32" x14ac:dyDescent="0.25">
      <c r="A129" s="4">
        <f t="shared" si="38"/>
        <v>0</v>
      </c>
      <c r="B129" s="4">
        <f t="shared" si="38"/>
        <v>0</v>
      </c>
      <c r="C129" s="4">
        <f t="shared" si="38"/>
        <v>0</v>
      </c>
      <c r="D129" s="4">
        <f t="shared" si="38"/>
        <v>0</v>
      </c>
      <c r="E129" s="120">
        <f t="shared" si="40"/>
        <v>0</v>
      </c>
      <c r="F129" s="120">
        <f t="shared" si="40"/>
        <v>0</v>
      </c>
      <c r="G129" s="120">
        <f t="shared" si="40"/>
        <v>0</v>
      </c>
      <c r="H129" s="120">
        <f t="shared" si="40"/>
        <v>0</v>
      </c>
      <c r="I129" s="120">
        <f t="shared" si="40"/>
        <v>0</v>
      </c>
      <c r="J129" s="120">
        <f t="shared" si="40"/>
        <v>0</v>
      </c>
      <c r="K129" s="120">
        <f t="shared" si="40"/>
        <v>0</v>
      </c>
      <c r="L129" s="120">
        <f t="shared" si="40"/>
        <v>0</v>
      </c>
      <c r="M129" s="120">
        <f t="shared" si="40"/>
        <v>0</v>
      </c>
      <c r="N129" s="120">
        <f t="shared" si="40"/>
        <v>0</v>
      </c>
      <c r="O129" s="120">
        <f t="shared" si="40"/>
        <v>0</v>
      </c>
      <c r="P129" s="120">
        <f t="shared" si="40"/>
        <v>0</v>
      </c>
      <c r="Q129" s="120">
        <f t="shared" si="40"/>
        <v>0</v>
      </c>
      <c r="R129" s="120">
        <f t="shared" si="40"/>
        <v>0</v>
      </c>
      <c r="S129" s="120">
        <f t="shared" si="40"/>
        <v>0</v>
      </c>
      <c r="T129" s="120">
        <f t="shared" si="40"/>
        <v>0</v>
      </c>
      <c r="U129" s="120">
        <f t="shared" si="40"/>
        <v>0</v>
      </c>
      <c r="V129" s="120">
        <f t="shared" si="40"/>
        <v>0</v>
      </c>
      <c r="W129" s="120">
        <f t="shared" si="40"/>
        <v>0</v>
      </c>
      <c r="X129" s="120">
        <f t="shared" si="40"/>
        <v>0</v>
      </c>
      <c r="Y129" s="120">
        <f t="shared" si="40"/>
        <v>0</v>
      </c>
      <c r="Z129" s="120">
        <f t="shared" si="40"/>
        <v>0</v>
      </c>
      <c r="AA129" s="120">
        <f t="shared" si="40"/>
        <v>0</v>
      </c>
      <c r="AB129" s="120">
        <f t="shared" si="40"/>
        <v>0</v>
      </c>
      <c r="AC129" s="120">
        <f t="shared" si="40"/>
        <v>0</v>
      </c>
      <c r="AD129" s="120">
        <f t="shared" si="40"/>
        <v>0</v>
      </c>
      <c r="AE129" s="120">
        <f t="shared" si="40"/>
        <v>0</v>
      </c>
      <c r="AF129" s="120">
        <f t="shared" si="40"/>
        <v>0</v>
      </c>
    </row>
    <row r="130" spans="1:32" x14ac:dyDescent="0.25">
      <c r="A130" s="4" t="str">
        <f t="shared" si="38"/>
        <v>ee</v>
      </c>
      <c r="B130" s="4">
        <f t="shared" si="38"/>
        <v>0</v>
      </c>
      <c r="C130" s="4">
        <f t="shared" si="38"/>
        <v>0</v>
      </c>
      <c r="D130" s="4">
        <f t="shared" si="38"/>
        <v>0</v>
      </c>
      <c r="E130" s="120">
        <f t="shared" si="40"/>
        <v>0</v>
      </c>
      <c r="F130" s="120">
        <f t="shared" si="40"/>
        <v>0</v>
      </c>
      <c r="G130" s="120">
        <f t="shared" si="40"/>
        <v>0</v>
      </c>
      <c r="H130" s="120">
        <f t="shared" si="40"/>
        <v>0</v>
      </c>
      <c r="I130" s="120">
        <f t="shared" si="40"/>
        <v>0</v>
      </c>
      <c r="J130" s="120">
        <f t="shared" si="40"/>
        <v>0</v>
      </c>
      <c r="K130" s="120">
        <f t="shared" si="40"/>
        <v>0</v>
      </c>
      <c r="L130" s="120">
        <f t="shared" si="40"/>
        <v>0</v>
      </c>
      <c r="M130" s="120">
        <f t="shared" si="40"/>
        <v>0</v>
      </c>
      <c r="N130" s="120">
        <f t="shared" si="40"/>
        <v>0</v>
      </c>
      <c r="O130" s="120">
        <f t="shared" si="40"/>
        <v>0</v>
      </c>
      <c r="P130" s="120">
        <f t="shared" si="40"/>
        <v>0</v>
      </c>
      <c r="Q130" s="120">
        <f t="shared" si="40"/>
        <v>0</v>
      </c>
      <c r="R130" s="120">
        <f t="shared" si="40"/>
        <v>0</v>
      </c>
      <c r="S130" s="120">
        <f t="shared" si="40"/>
        <v>0</v>
      </c>
      <c r="T130" s="120">
        <f t="shared" si="40"/>
        <v>0</v>
      </c>
      <c r="U130" s="120">
        <f t="shared" si="40"/>
        <v>0</v>
      </c>
      <c r="V130" s="120">
        <f t="shared" si="40"/>
        <v>0</v>
      </c>
      <c r="W130" s="120">
        <f t="shared" si="40"/>
        <v>0</v>
      </c>
      <c r="X130" s="120">
        <f t="shared" si="40"/>
        <v>0</v>
      </c>
      <c r="Y130" s="120">
        <f t="shared" si="40"/>
        <v>0</v>
      </c>
      <c r="Z130" s="120">
        <f t="shared" si="40"/>
        <v>0</v>
      </c>
      <c r="AA130" s="120">
        <f t="shared" si="40"/>
        <v>0</v>
      </c>
      <c r="AB130" s="120">
        <f t="shared" si="40"/>
        <v>0</v>
      </c>
      <c r="AC130" s="120">
        <f t="shared" si="40"/>
        <v>0</v>
      </c>
      <c r="AD130" s="120">
        <f t="shared" si="40"/>
        <v>0</v>
      </c>
      <c r="AE130" s="120">
        <f t="shared" si="40"/>
        <v>0</v>
      </c>
      <c r="AF130" s="120">
        <f t="shared" si="40"/>
        <v>0</v>
      </c>
    </row>
    <row r="131" spans="1:32" x14ac:dyDescent="0.25">
      <c r="A131" s="4">
        <f t="shared" si="38"/>
        <v>0</v>
      </c>
      <c r="B131" s="4">
        <f t="shared" si="38"/>
        <v>0</v>
      </c>
      <c r="C131" s="4">
        <f t="shared" si="38"/>
        <v>0</v>
      </c>
      <c r="D131" s="4">
        <f t="shared" si="38"/>
        <v>0</v>
      </c>
      <c r="E131" s="120">
        <f t="shared" si="40"/>
        <v>0</v>
      </c>
      <c r="F131" s="120">
        <f t="shared" si="40"/>
        <v>0</v>
      </c>
      <c r="G131" s="120">
        <f t="shared" si="40"/>
        <v>0</v>
      </c>
      <c r="H131" s="120">
        <f t="shared" si="40"/>
        <v>0</v>
      </c>
      <c r="I131" s="120">
        <f t="shared" si="40"/>
        <v>0</v>
      </c>
      <c r="J131" s="120">
        <f t="shared" si="40"/>
        <v>0</v>
      </c>
      <c r="K131" s="120">
        <f t="shared" si="40"/>
        <v>0</v>
      </c>
      <c r="L131" s="120">
        <f t="shared" si="40"/>
        <v>0</v>
      </c>
      <c r="M131" s="120">
        <f t="shared" si="40"/>
        <v>0</v>
      </c>
      <c r="N131" s="120">
        <f t="shared" si="40"/>
        <v>0</v>
      </c>
      <c r="O131" s="120">
        <f t="shared" si="40"/>
        <v>0</v>
      </c>
      <c r="P131" s="120">
        <f t="shared" si="40"/>
        <v>0</v>
      </c>
      <c r="Q131" s="120">
        <f t="shared" si="40"/>
        <v>0</v>
      </c>
      <c r="R131" s="120">
        <f t="shared" si="40"/>
        <v>0</v>
      </c>
      <c r="S131" s="120">
        <f t="shared" si="40"/>
        <v>0</v>
      </c>
      <c r="T131" s="120">
        <f t="shared" si="40"/>
        <v>0</v>
      </c>
      <c r="U131" s="120">
        <f t="shared" si="40"/>
        <v>0</v>
      </c>
      <c r="V131" s="120">
        <f t="shared" si="40"/>
        <v>0</v>
      </c>
      <c r="W131" s="120">
        <f t="shared" si="40"/>
        <v>0</v>
      </c>
      <c r="X131" s="120">
        <f t="shared" si="40"/>
        <v>0</v>
      </c>
      <c r="Y131" s="120">
        <f t="shared" si="40"/>
        <v>0</v>
      </c>
      <c r="Z131" s="120">
        <f t="shared" si="40"/>
        <v>0</v>
      </c>
      <c r="AA131" s="120">
        <f t="shared" si="40"/>
        <v>0</v>
      </c>
      <c r="AB131" s="120">
        <f t="shared" si="40"/>
        <v>0</v>
      </c>
      <c r="AC131" s="120">
        <f t="shared" si="40"/>
        <v>0</v>
      </c>
      <c r="AD131" s="120">
        <f t="shared" si="40"/>
        <v>0</v>
      </c>
      <c r="AE131" s="120">
        <f t="shared" si="40"/>
        <v>0</v>
      </c>
      <c r="AF131" s="120">
        <f t="shared" si="40"/>
        <v>0</v>
      </c>
    </row>
    <row r="132" spans="1:32" x14ac:dyDescent="0.25">
      <c r="A132" s="4">
        <f t="shared" si="38"/>
        <v>0</v>
      </c>
      <c r="B132" s="4">
        <f t="shared" si="38"/>
        <v>0</v>
      </c>
      <c r="C132" s="4">
        <f t="shared" si="38"/>
        <v>0</v>
      </c>
      <c r="D132" s="4">
        <f t="shared" si="38"/>
        <v>0</v>
      </c>
      <c r="E132" s="120">
        <f t="shared" si="40"/>
        <v>0</v>
      </c>
      <c r="F132" s="120">
        <f t="shared" si="40"/>
        <v>0</v>
      </c>
      <c r="G132" s="120">
        <f t="shared" si="40"/>
        <v>0</v>
      </c>
      <c r="H132" s="120">
        <f t="shared" si="40"/>
        <v>0</v>
      </c>
      <c r="I132" s="120">
        <f t="shared" si="40"/>
        <v>0</v>
      </c>
      <c r="J132" s="120">
        <f t="shared" si="40"/>
        <v>0</v>
      </c>
      <c r="K132" s="120">
        <f t="shared" si="40"/>
        <v>0</v>
      </c>
      <c r="L132" s="120">
        <f t="shared" si="40"/>
        <v>0</v>
      </c>
      <c r="M132" s="120">
        <f t="shared" si="40"/>
        <v>0</v>
      </c>
      <c r="N132" s="120">
        <f t="shared" si="40"/>
        <v>0</v>
      </c>
      <c r="O132" s="120">
        <f t="shared" si="40"/>
        <v>0</v>
      </c>
      <c r="P132" s="120">
        <f t="shared" si="40"/>
        <v>0</v>
      </c>
      <c r="Q132" s="120">
        <f t="shared" si="40"/>
        <v>0</v>
      </c>
      <c r="R132" s="120">
        <f t="shared" si="40"/>
        <v>0</v>
      </c>
      <c r="S132" s="120">
        <f t="shared" si="40"/>
        <v>0</v>
      </c>
      <c r="T132" s="120">
        <f t="shared" si="40"/>
        <v>0</v>
      </c>
      <c r="U132" s="120">
        <f t="shared" si="40"/>
        <v>0</v>
      </c>
      <c r="V132" s="120">
        <f t="shared" si="40"/>
        <v>0</v>
      </c>
      <c r="W132" s="120">
        <f t="shared" si="40"/>
        <v>0</v>
      </c>
      <c r="X132" s="120">
        <f t="shared" si="40"/>
        <v>0</v>
      </c>
      <c r="Y132" s="120">
        <f t="shared" si="40"/>
        <v>0</v>
      </c>
      <c r="Z132" s="120">
        <f t="shared" si="40"/>
        <v>0</v>
      </c>
      <c r="AA132" s="120">
        <f t="shared" si="40"/>
        <v>0</v>
      </c>
      <c r="AB132" s="120">
        <f t="shared" si="40"/>
        <v>0</v>
      </c>
      <c r="AC132" s="120">
        <f t="shared" si="40"/>
        <v>0</v>
      </c>
      <c r="AD132" s="120">
        <f t="shared" si="40"/>
        <v>0</v>
      </c>
      <c r="AE132" s="120">
        <f t="shared" si="40"/>
        <v>0</v>
      </c>
      <c r="AF132" s="120">
        <f t="shared" si="40"/>
        <v>0</v>
      </c>
    </row>
    <row r="133" spans="1:32" x14ac:dyDescent="0.25">
      <c r="A133" s="4">
        <f t="shared" si="38"/>
        <v>0</v>
      </c>
      <c r="B133" s="4">
        <f t="shared" si="38"/>
        <v>0</v>
      </c>
      <c r="C133" s="4">
        <f t="shared" si="38"/>
        <v>0</v>
      </c>
      <c r="D133" s="4">
        <f t="shared" si="38"/>
        <v>0</v>
      </c>
      <c r="E133" s="120">
        <f t="shared" si="40"/>
        <v>0</v>
      </c>
      <c r="F133" s="120">
        <f t="shared" si="40"/>
        <v>0</v>
      </c>
      <c r="G133" s="120">
        <f t="shared" si="40"/>
        <v>0</v>
      </c>
      <c r="H133" s="120">
        <f t="shared" si="40"/>
        <v>0</v>
      </c>
      <c r="I133" s="120">
        <f t="shared" si="40"/>
        <v>0</v>
      </c>
      <c r="J133" s="120">
        <f t="shared" si="40"/>
        <v>0</v>
      </c>
      <c r="K133" s="120">
        <f t="shared" si="40"/>
        <v>0</v>
      </c>
      <c r="L133" s="120">
        <f t="shared" si="40"/>
        <v>0</v>
      </c>
      <c r="M133" s="120">
        <f t="shared" si="40"/>
        <v>0</v>
      </c>
      <c r="N133" s="120">
        <f t="shared" si="40"/>
        <v>0</v>
      </c>
      <c r="O133" s="120">
        <f t="shared" si="40"/>
        <v>0</v>
      </c>
      <c r="P133" s="120">
        <f t="shared" si="40"/>
        <v>0</v>
      </c>
      <c r="Q133" s="120">
        <f t="shared" si="40"/>
        <v>0</v>
      </c>
      <c r="R133" s="120">
        <f t="shared" si="40"/>
        <v>0</v>
      </c>
      <c r="S133" s="120">
        <f t="shared" si="40"/>
        <v>0</v>
      </c>
      <c r="T133" s="120">
        <f t="shared" si="40"/>
        <v>0</v>
      </c>
      <c r="U133" s="120">
        <f t="shared" si="40"/>
        <v>0</v>
      </c>
      <c r="V133" s="120">
        <f t="shared" si="40"/>
        <v>0</v>
      </c>
      <c r="W133" s="120">
        <f t="shared" si="40"/>
        <v>0</v>
      </c>
      <c r="X133" s="120">
        <f t="shared" si="40"/>
        <v>0</v>
      </c>
      <c r="Y133" s="120">
        <f t="shared" si="40"/>
        <v>0</v>
      </c>
      <c r="Z133" s="120">
        <f t="shared" si="40"/>
        <v>0</v>
      </c>
      <c r="AA133" s="120">
        <f t="shared" si="40"/>
        <v>0</v>
      </c>
      <c r="AB133" s="120">
        <f t="shared" si="40"/>
        <v>0</v>
      </c>
      <c r="AC133" s="120">
        <f t="shared" si="40"/>
        <v>0</v>
      </c>
      <c r="AD133" s="120">
        <f t="shared" si="40"/>
        <v>0</v>
      </c>
      <c r="AE133" s="120">
        <f t="shared" si="40"/>
        <v>0</v>
      </c>
      <c r="AF133" s="120">
        <f t="shared" si="40"/>
        <v>0</v>
      </c>
    </row>
    <row r="134" spans="1:32" x14ac:dyDescent="0.25">
      <c r="A134" s="4">
        <f t="shared" ref="A134:D147" si="41">A26</f>
        <v>0</v>
      </c>
      <c r="B134" s="4">
        <f t="shared" si="41"/>
        <v>0</v>
      </c>
      <c r="C134" s="4">
        <f t="shared" si="41"/>
        <v>0</v>
      </c>
      <c r="D134" s="4">
        <f t="shared" si="41"/>
        <v>0</v>
      </c>
      <c r="E134" s="120">
        <f t="shared" si="40"/>
        <v>0</v>
      </c>
      <c r="F134" s="120">
        <f t="shared" si="40"/>
        <v>0</v>
      </c>
      <c r="G134" s="120">
        <f t="shared" si="40"/>
        <v>0</v>
      </c>
      <c r="H134" s="120">
        <f t="shared" si="40"/>
        <v>0</v>
      </c>
      <c r="I134" s="120">
        <f t="shared" si="40"/>
        <v>0</v>
      </c>
      <c r="J134" s="120">
        <f t="shared" si="40"/>
        <v>0</v>
      </c>
      <c r="K134" s="120">
        <f t="shared" si="40"/>
        <v>0</v>
      </c>
      <c r="L134" s="120">
        <f t="shared" si="40"/>
        <v>0</v>
      </c>
      <c r="M134" s="120">
        <f t="shared" si="40"/>
        <v>0</v>
      </c>
      <c r="N134" s="120">
        <f t="shared" si="40"/>
        <v>0</v>
      </c>
      <c r="O134" s="120">
        <f t="shared" si="40"/>
        <v>0</v>
      </c>
      <c r="P134" s="120">
        <f t="shared" si="40"/>
        <v>0</v>
      </c>
      <c r="Q134" s="120">
        <f t="shared" si="40"/>
        <v>0</v>
      </c>
      <c r="R134" s="120">
        <f t="shared" si="40"/>
        <v>0</v>
      </c>
      <c r="S134" s="120">
        <f t="shared" si="40"/>
        <v>0</v>
      </c>
      <c r="T134" s="120">
        <f t="shared" si="40"/>
        <v>0</v>
      </c>
      <c r="U134" s="120">
        <f t="shared" si="40"/>
        <v>0</v>
      </c>
      <c r="V134" s="120">
        <f t="shared" si="40"/>
        <v>0</v>
      </c>
      <c r="W134" s="120">
        <f t="shared" si="40"/>
        <v>0</v>
      </c>
      <c r="X134" s="120">
        <f t="shared" si="40"/>
        <v>0</v>
      </c>
      <c r="Y134" s="120">
        <f t="shared" si="40"/>
        <v>0</v>
      </c>
      <c r="Z134" s="120">
        <f t="shared" si="40"/>
        <v>0</v>
      </c>
      <c r="AA134" s="120">
        <f t="shared" si="40"/>
        <v>0</v>
      </c>
      <c r="AB134" s="120">
        <f t="shared" si="40"/>
        <v>0</v>
      </c>
      <c r="AC134" s="120">
        <f t="shared" si="40"/>
        <v>0</v>
      </c>
      <c r="AD134" s="120">
        <f t="shared" si="40"/>
        <v>0</v>
      </c>
      <c r="AE134" s="120">
        <f t="shared" si="40"/>
        <v>0</v>
      </c>
      <c r="AF134" s="120">
        <f t="shared" si="40"/>
        <v>0</v>
      </c>
    </row>
    <row r="135" spans="1:32" x14ac:dyDescent="0.25">
      <c r="A135" s="4">
        <f t="shared" si="41"/>
        <v>0</v>
      </c>
      <c r="B135" s="4">
        <f t="shared" si="41"/>
        <v>0</v>
      </c>
      <c r="C135" s="4">
        <f t="shared" si="41"/>
        <v>0</v>
      </c>
      <c r="D135" s="4">
        <f t="shared" si="41"/>
        <v>0</v>
      </c>
      <c r="E135" s="120">
        <f t="shared" si="40"/>
        <v>0</v>
      </c>
      <c r="F135" s="120">
        <f t="shared" si="40"/>
        <v>0</v>
      </c>
      <c r="G135" s="120">
        <f t="shared" si="40"/>
        <v>0</v>
      </c>
      <c r="H135" s="120">
        <f t="shared" si="40"/>
        <v>0</v>
      </c>
      <c r="I135" s="120">
        <f t="shared" si="40"/>
        <v>0</v>
      </c>
      <c r="J135" s="120">
        <f t="shared" si="40"/>
        <v>0</v>
      </c>
      <c r="K135" s="120">
        <f t="shared" si="40"/>
        <v>0</v>
      </c>
      <c r="L135" s="120">
        <f t="shared" si="40"/>
        <v>0</v>
      </c>
      <c r="M135" s="120">
        <f t="shared" si="40"/>
        <v>0</v>
      </c>
      <c r="N135" s="120">
        <f t="shared" si="40"/>
        <v>0</v>
      </c>
      <c r="O135" s="120">
        <f t="shared" si="40"/>
        <v>0</v>
      </c>
      <c r="P135" s="120">
        <f t="shared" si="40"/>
        <v>0</v>
      </c>
      <c r="Q135" s="120">
        <f t="shared" si="40"/>
        <v>0</v>
      </c>
      <c r="R135" s="120">
        <f t="shared" si="40"/>
        <v>0</v>
      </c>
      <c r="S135" s="120">
        <f t="shared" si="40"/>
        <v>0</v>
      </c>
      <c r="T135" s="120">
        <f t="shared" si="40"/>
        <v>0</v>
      </c>
      <c r="U135" s="120">
        <f t="shared" si="40"/>
        <v>0</v>
      </c>
      <c r="V135" s="120">
        <f t="shared" si="40"/>
        <v>0</v>
      </c>
      <c r="W135" s="120">
        <f t="shared" si="40"/>
        <v>0</v>
      </c>
      <c r="X135" s="120">
        <f t="shared" si="40"/>
        <v>0</v>
      </c>
      <c r="Y135" s="120">
        <f t="shared" si="40"/>
        <v>0</v>
      </c>
      <c r="Z135" s="120">
        <f t="shared" si="40"/>
        <v>0</v>
      </c>
      <c r="AA135" s="120">
        <f t="shared" si="40"/>
        <v>0</v>
      </c>
      <c r="AB135" s="120">
        <f t="shared" si="40"/>
        <v>0</v>
      </c>
      <c r="AC135" s="120">
        <f t="shared" si="40"/>
        <v>0</v>
      </c>
      <c r="AD135" s="120">
        <f t="shared" si="40"/>
        <v>0</v>
      </c>
      <c r="AE135" s="120">
        <f t="shared" si="40"/>
        <v>0</v>
      </c>
      <c r="AF135" s="120">
        <f t="shared" si="40"/>
        <v>0</v>
      </c>
    </row>
    <row r="136" spans="1:32" x14ac:dyDescent="0.25">
      <c r="A136" s="4">
        <f t="shared" si="41"/>
        <v>0</v>
      </c>
      <c r="B136" s="4">
        <f t="shared" si="41"/>
        <v>0</v>
      </c>
      <c r="C136" s="4">
        <f t="shared" si="41"/>
        <v>0</v>
      </c>
      <c r="D136" s="4">
        <f t="shared" si="41"/>
        <v>0</v>
      </c>
      <c r="E136" s="120">
        <f t="shared" si="40"/>
        <v>0</v>
      </c>
      <c r="F136" s="120">
        <f t="shared" si="40"/>
        <v>0</v>
      </c>
      <c r="G136" s="120">
        <f t="shared" si="40"/>
        <v>0</v>
      </c>
      <c r="H136" s="120">
        <f t="shared" si="40"/>
        <v>0</v>
      </c>
      <c r="I136" s="120">
        <f t="shared" si="40"/>
        <v>0</v>
      </c>
      <c r="J136" s="120">
        <f t="shared" si="40"/>
        <v>0</v>
      </c>
      <c r="K136" s="120">
        <f t="shared" ref="E136:AF145" si="42">K64*$D64</f>
        <v>0</v>
      </c>
      <c r="L136" s="120">
        <f t="shared" si="42"/>
        <v>0</v>
      </c>
      <c r="M136" s="120">
        <f t="shared" si="42"/>
        <v>0</v>
      </c>
      <c r="N136" s="120">
        <f t="shared" si="42"/>
        <v>0</v>
      </c>
      <c r="O136" s="120">
        <f t="shared" si="42"/>
        <v>0</v>
      </c>
      <c r="P136" s="120">
        <f t="shared" si="42"/>
        <v>0</v>
      </c>
      <c r="Q136" s="120">
        <f t="shared" si="42"/>
        <v>0</v>
      </c>
      <c r="R136" s="120">
        <f t="shared" si="42"/>
        <v>0</v>
      </c>
      <c r="S136" s="120">
        <f t="shared" si="42"/>
        <v>0</v>
      </c>
      <c r="T136" s="120">
        <f t="shared" si="42"/>
        <v>0</v>
      </c>
      <c r="U136" s="120">
        <f t="shared" si="42"/>
        <v>0</v>
      </c>
      <c r="V136" s="120">
        <f t="shared" si="42"/>
        <v>0</v>
      </c>
      <c r="W136" s="120">
        <f t="shared" si="42"/>
        <v>0</v>
      </c>
      <c r="X136" s="120">
        <f t="shared" si="42"/>
        <v>0</v>
      </c>
      <c r="Y136" s="120">
        <f t="shared" si="42"/>
        <v>0</v>
      </c>
      <c r="Z136" s="120">
        <f t="shared" si="42"/>
        <v>0</v>
      </c>
      <c r="AA136" s="120">
        <f t="shared" si="42"/>
        <v>0</v>
      </c>
      <c r="AB136" s="120">
        <f t="shared" si="42"/>
        <v>0</v>
      </c>
      <c r="AC136" s="120">
        <f t="shared" si="42"/>
        <v>0</v>
      </c>
      <c r="AD136" s="120">
        <f t="shared" si="42"/>
        <v>0</v>
      </c>
      <c r="AE136" s="120">
        <f t="shared" si="42"/>
        <v>0</v>
      </c>
      <c r="AF136" s="120">
        <f t="shared" si="42"/>
        <v>0</v>
      </c>
    </row>
    <row r="137" spans="1:32" x14ac:dyDescent="0.25">
      <c r="A137" s="4">
        <f t="shared" si="41"/>
        <v>0</v>
      </c>
      <c r="B137" s="4">
        <f t="shared" si="41"/>
        <v>0</v>
      </c>
      <c r="C137" s="4">
        <f t="shared" si="41"/>
        <v>0</v>
      </c>
      <c r="D137" s="4">
        <f t="shared" si="41"/>
        <v>0</v>
      </c>
      <c r="E137" s="120">
        <f t="shared" si="42"/>
        <v>0</v>
      </c>
      <c r="F137" s="120">
        <f t="shared" si="42"/>
        <v>0</v>
      </c>
      <c r="G137" s="120">
        <f t="shared" si="42"/>
        <v>0</v>
      </c>
      <c r="H137" s="120">
        <f t="shared" si="42"/>
        <v>0</v>
      </c>
      <c r="I137" s="120">
        <f t="shared" si="42"/>
        <v>0</v>
      </c>
      <c r="J137" s="120">
        <f t="shared" si="42"/>
        <v>0</v>
      </c>
      <c r="K137" s="120">
        <f t="shared" si="42"/>
        <v>0</v>
      </c>
      <c r="L137" s="120">
        <f t="shared" si="42"/>
        <v>0</v>
      </c>
      <c r="M137" s="120">
        <f t="shared" si="42"/>
        <v>0</v>
      </c>
      <c r="N137" s="120">
        <f t="shared" si="42"/>
        <v>0</v>
      </c>
      <c r="O137" s="120">
        <f t="shared" si="42"/>
        <v>0</v>
      </c>
      <c r="P137" s="120">
        <f t="shared" si="42"/>
        <v>0</v>
      </c>
      <c r="Q137" s="120">
        <f t="shared" si="42"/>
        <v>0</v>
      </c>
      <c r="R137" s="120">
        <f t="shared" si="42"/>
        <v>0</v>
      </c>
      <c r="S137" s="120">
        <f t="shared" si="42"/>
        <v>0</v>
      </c>
      <c r="T137" s="120">
        <f t="shared" si="42"/>
        <v>0</v>
      </c>
      <c r="U137" s="120">
        <f t="shared" si="42"/>
        <v>0</v>
      </c>
      <c r="V137" s="120">
        <f t="shared" si="42"/>
        <v>0</v>
      </c>
      <c r="W137" s="120">
        <f t="shared" si="42"/>
        <v>0</v>
      </c>
      <c r="X137" s="120">
        <f t="shared" si="42"/>
        <v>0</v>
      </c>
      <c r="Y137" s="120">
        <f t="shared" si="42"/>
        <v>0</v>
      </c>
      <c r="Z137" s="120">
        <f t="shared" si="42"/>
        <v>0</v>
      </c>
      <c r="AA137" s="120">
        <f t="shared" si="42"/>
        <v>0</v>
      </c>
      <c r="AB137" s="120">
        <f t="shared" si="42"/>
        <v>0</v>
      </c>
      <c r="AC137" s="120">
        <f t="shared" si="42"/>
        <v>0</v>
      </c>
      <c r="AD137" s="120">
        <f t="shared" si="42"/>
        <v>0</v>
      </c>
      <c r="AE137" s="120">
        <f t="shared" si="42"/>
        <v>0</v>
      </c>
      <c r="AF137" s="120">
        <f t="shared" si="42"/>
        <v>0</v>
      </c>
    </row>
    <row r="138" spans="1:32" x14ac:dyDescent="0.25">
      <c r="A138" s="4">
        <f t="shared" si="41"/>
        <v>0</v>
      </c>
      <c r="B138" s="4">
        <f t="shared" si="41"/>
        <v>0</v>
      </c>
      <c r="C138" s="4">
        <f t="shared" si="41"/>
        <v>0</v>
      </c>
      <c r="D138" s="4">
        <f t="shared" si="41"/>
        <v>0</v>
      </c>
      <c r="E138" s="120">
        <f t="shared" si="42"/>
        <v>0</v>
      </c>
      <c r="F138" s="120">
        <f t="shared" si="42"/>
        <v>0</v>
      </c>
      <c r="G138" s="120">
        <f t="shared" si="42"/>
        <v>0</v>
      </c>
      <c r="H138" s="120">
        <f t="shared" si="42"/>
        <v>0</v>
      </c>
      <c r="I138" s="120">
        <f t="shared" si="42"/>
        <v>0</v>
      </c>
      <c r="J138" s="120">
        <f t="shared" si="42"/>
        <v>0</v>
      </c>
      <c r="K138" s="120">
        <f t="shared" si="42"/>
        <v>0</v>
      </c>
      <c r="L138" s="120">
        <f t="shared" si="42"/>
        <v>0</v>
      </c>
      <c r="M138" s="120">
        <f t="shared" si="42"/>
        <v>0</v>
      </c>
      <c r="N138" s="120">
        <f t="shared" si="42"/>
        <v>0</v>
      </c>
      <c r="O138" s="120">
        <f t="shared" si="42"/>
        <v>0</v>
      </c>
      <c r="P138" s="120">
        <f t="shared" si="42"/>
        <v>0</v>
      </c>
      <c r="Q138" s="120">
        <f t="shared" si="42"/>
        <v>0</v>
      </c>
      <c r="R138" s="120">
        <f t="shared" si="42"/>
        <v>0</v>
      </c>
      <c r="S138" s="120">
        <f t="shared" si="42"/>
        <v>0</v>
      </c>
      <c r="T138" s="120">
        <f t="shared" si="42"/>
        <v>0</v>
      </c>
      <c r="U138" s="120">
        <f t="shared" si="42"/>
        <v>0</v>
      </c>
      <c r="V138" s="120">
        <f t="shared" si="42"/>
        <v>0</v>
      </c>
      <c r="W138" s="120">
        <f t="shared" si="42"/>
        <v>0</v>
      </c>
      <c r="X138" s="120">
        <f t="shared" si="42"/>
        <v>0</v>
      </c>
      <c r="Y138" s="120">
        <f t="shared" si="42"/>
        <v>0</v>
      </c>
      <c r="Z138" s="120">
        <f t="shared" si="42"/>
        <v>0</v>
      </c>
      <c r="AA138" s="120">
        <f t="shared" si="42"/>
        <v>0</v>
      </c>
      <c r="AB138" s="120">
        <f t="shared" si="42"/>
        <v>0</v>
      </c>
      <c r="AC138" s="120">
        <f t="shared" si="42"/>
        <v>0</v>
      </c>
      <c r="AD138" s="120">
        <f t="shared" si="42"/>
        <v>0</v>
      </c>
      <c r="AE138" s="120">
        <f t="shared" si="42"/>
        <v>0</v>
      </c>
      <c r="AF138" s="120">
        <f t="shared" si="42"/>
        <v>0</v>
      </c>
    </row>
    <row r="139" spans="1:32" x14ac:dyDescent="0.25">
      <c r="A139" s="4">
        <f t="shared" si="41"/>
        <v>0</v>
      </c>
      <c r="B139" s="4">
        <f t="shared" si="41"/>
        <v>0</v>
      </c>
      <c r="C139" s="4">
        <f t="shared" si="41"/>
        <v>0</v>
      </c>
      <c r="D139" s="4">
        <f t="shared" si="41"/>
        <v>0</v>
      </c>
      <c r="E139" s="120">
        <f t="shared" si="42"/>
        <v>0</v>
      </c>
      <c r="F139" s="120">
        <f t="shared" si="42"/>
        <v>0</v>
      </c>
      <c r="G139" s="120">
        <f t="shared" si="42"/>
        <v>0</v>
      </c>
      <c r="H139" s="120">
        <f t="shared" si="42"/>
        <v>0</v>
      </c>
      <c r="I139" s="120">
        <f t="shared" si="42"/>
        <v>0</v>
      </c>
      <c r="J139" s="120">
        <f t="shared" si="42"/>
        <v>0</v>
      </c>
      <c r="K139" s="120">
        <f t="shared" si="42"/>
        <v>0</v>
      </c>
      <c r="L139" s="120">
        <f t="shared" si="42"/>
        <v>0</v>
      </c>
      <c r="M139" s="120">
        <f t="shared" si="42"/>
        <v>0</v>
      </c>
      <c r="N139" s="120">
        <f t="shared" si="42"/>
        <v>0</v>
      </c>
      <c r="O139" s="120">
        <f t="shared" si="42"/>
        <v>0</v>
      </c>
      <c r="P139" s="120">
        <f t="shared" si="42"/>
        <v>0</v>
      </c>
      <c r="Q139" s="120">
        <f t="shared" si="42"/>
        <v>0</v>
      </c>
      <c r="R139" s="120">
        <f t="shared" si="42"/>
        <v>0</v>
      </c>
      <c r="S139" s="120">
        <f t="shared" si="42"/>
        <v>0</v>
      </c>
      <c r="T139" s="120">
        <f t="shared" si="42"/>
        <v>0</v>
      </c>
      <c r="U139" s="120">
        <f t="shared" si="42"/>
        <v>0</v>
      </c>
      <c r="V139" s="120">
        <f t="shared" si="42"/>
        <v>0</v>
      </c>
      <c r="W139" s="120">
        <f t="shared" si="42"/>
        <v>0</v>
      </c>
      <c r="X139" s="120">
        <f t="shared" si="42"/>
        <v>0</v>
      </c>
      <c r="Y139" s="120">
        <f t="shared" si="42"/>
        <v>0</v>
      </c>
      <c r="Z139" s="120">
        <f t="shared" si="42"/>
        <v>0</v>
      </c>
      <c r="AA139" s="120">
        <f t="shared" si="42"/>
        <v>0</v>
      </c>
      <c r="AB139" s="120">
        <f t="shared" si="42"/>
        <v>0</v>
      </c>
      <c r="AC139" s="120">
        <f t="shared" si="42"/>
        <v>0</v>
      </c>
      <c r="AD139" s="120">
        <f t="shared" si="42"/>
        <v>0</v>
      </c>
      <c r="AE139" s="120">
        <f t="shared" si="42"/>
        <v>0</v>
      </c>
      <c r="AF139" s="120">
        <f t="shared" si="42"/>
        <v>0</v>
      </c>
    </row>
    <row r="140" spans="1:32" x14ac:dyDescent="0.25">
      <c r="A140" s="4">
        <f t="shared" si="41"/>
        <v>0</v>
      </c>
      <c r="B140" s="4">
        <f t="shared" si="41"/>
        <v>0</v>
      </c>
      <c r="C140" s="4">
        <f t="shared" si="41"/>
        <v>0</v>
      </c>
      <c r="D140" s="4">
        <f t="shared" si="41"/>
        <v>0</v>
      </c>
      <c r="E140" s="120">
        <f t="shared" si="42"/>
        <v>0</v>
      </c>
      <c r="F140" s="120">
        <f t="shared" si="42"/>
        <v>0</v>
      </c>
      <c r="G140" s="120">
        <f t="shared" si="42"/>
        <v>0</v>
      </c>
      <c r="H140" s="120">
        <f t="shared" si="42"/>
        <v>0</v>
      </c>
      <c r="I140" s="120">
        <f t="shared" si="42"/>
        <v>0</v>
      </c>
      <c r="J140" s="120">
        <f t="shared" si="42"/>
        <v>0</v>
      </c>
      <c r="K140" s="120">
        <f t="shared" si="42"/>
        <v>0</v>
      </c>
      <c r="L140" s="120">
        <f t="shared" si="42"/>
        <v>0</v>
      </c>
      <c r="M140" s="120">
        <f t="shared" si="42"/>
        <v>0</v>
      </c>
      <c r="N140" s="120">
        <f t="shared" si="42"/>
        <v>0</v>
      </c>
      <c r="O140" s="120">
        <f t="shared" si="42"/>
        <v>0</v>
      </c>
      <c r="P140" s="120">
        <f t="shared" si="42"/>
        <v>0</v>
      </c>
      <c r="Q140" s="120">
        <f t="shared" si="42"/>
        <v>0</v>
      </c>
      <c r="R140" s="120">
        <f t="shared" si="42"/>
        <v>0</v>
      </c>
      <c r="S140" s="120">
        <f t="shared" si="42"/>
        <v>0</v>
      </c>
      <c r="T140" s="120">
        <f t="shared" si="42"/>
        <v>0</v>
      </c>
      <c r="U140" s="120">
        <f t="shared" si="42"/>
        <v>0</v>
      </c>
      <c r="V140" s="120">
        <f t="shared" si="42"/>
        <v>0</v>
      </c>
      <c r="W140" s="120">
        <f t="shared" si="42"/>
        <v>0</v>
      </c>
      <c r="X140" s="120">
        <f t="shared" si="42"/>
        <v>0</v>
      </c>
      <c r="Y140" s="120">
        <f t="shared" si="42"/>
        <v>0</v>
      </c>
      <c r="Z140" s="120">
        <f t="shared" si="42"/>
        <v>0</v>
      </c>
      <c r="AA140" s="120">
        <f t="shared" si="42"/>
        <v>0</v>
      </c>
      <c r="AB140" s="120">
        <f t="shared" si="42"/>
        <v>0</v>
      </c>
      <c r="AC140" s="120">
        <f t="shared" si="42"/>
        <v>0</v>
      </c>
      <c r="AD140" s="120">
        <f t="shared" si="42"/>
        <v>0</v>
      </c>
      <c r="AE140" s="120">
        <f t="shared" si="42"/>
        <v>0</v>
      </c>
      <c r="AF140" s="120">
        <f t="shared" si="42"/>
        <v>0</v>
      </c>
    </row>
    <row r="141" spans="1:32" x14ac:dyDescent="0.25">
      <c r="A141" s="4">
        <f t="shared" si="41"/>
        <v>0</v>
      </c>
      <c r="B141" s="4">
        <f t="shared" si="41"/>
        <v>0</v>
      </c>
      <c r="C141" s="4">
        <f t="shared" si="41"/>
        <v>0</v>
      </c>
      <c r="D141" s="4">
        <f t="shared" si="41"/>
        <v>0</v>
      </c>
      <c r="E141" s="120">
        <f t="shared" si="42"/>
        <v>0</v>
      </c>
      <c r="F141" s="120">
        <f t="shared" si="42"/>
        <v>0</v>
      </c>
      <c r="G141" s="120">
        <f t="shared" si="42"/>
        <v>0</v>
      </c>
      <c r="H141" s="120">
        <f t="shared" si="42"/>
        <v>0</v>
      </c>
      <c r="I141" s="120">
        <f t="shared" si="42"/>
        <v>0</v>
      </c>
      <c r="J141" s="120">
        <f t="shared" si="42"/>
        <v>0</v>
      </c>
      <c r="K141" s="120">
        <f t="shared" si="42"/>
        <v>0</v>
      </c>
      <c r="L141" s="120">
        <f t="shared" si="42"/>
        <v>0</v>
      </c>
      <c r="M141" s="120">
        <f t="shared" si="42"/>
        <v>0</v>
      </c>
      <c r="N141" s="120">
        <f t="shared" si="42"/>
        <v>0</v>
      </c>
      <c r="O141" s="120">
        <f t="shared" si="42"/>
        <v>0</v>
      </c>
      <c r="P141" s="120">
        <f t="shared" si="42"/>
        <v>0</v>
      </c>
      <c r="Q141" s="120">
        <f t="shared" si="42"/>
        <v>0</v>
      </c>
      <c r="R141" s="120">
        <f t="shared" si="42"/>
        <v>0</v>
      </c>
      <c r="S141" s="120">
        <f t="shared" si="42"/>
        <v>0</v>
      </c>
      <c r="T141" s="120">
        <f t="shared" si="42"/>
        <v>0</v>
      </c>
      <c r="U141" s="120">
        <f t="shared" si="42"/>
        <v>0</v>
      </c>
      <c r="V141" s="120">
        <f t="shared" si="42"/>
        <v>0</v>
      </c>
      <c r="W141" s="120">
        <f t="shared" si="42"/>
        <v>0</v>
      </c>
      <c r="X141" s="120">
        <f t="shared" si="42"/>
        <v>0</v>
      </c>
      <c r="Y141" s="120">
        <f t="shared" si="42"/>
        <v>0</v>
      </c>
      <c r="Z141" s="120">
        <f t="shared" si="42"/>
        <v>0</v>
      </c>
      <c r="AA141" s="120">
        <f t="shared" si="42"/>
        <v>0</v>
      </c>
      <c r="AB141" s="120">
        <f t="shared" si="42"/>
        <v>0</v>
      </c>
      <c r="AC141" s="120">
        <f t="shared" si="42"/>
        <v>0</v>
      </c>
      <c r="AD141" s="120">
        <f t="shared" si="42"/>
        <v>0</v>
      </c>
      <c r="AE141" s="120">
        <f t="shared" si="42"/>
        <v>0</v>
      </c>
      <c r="AF141" s="120">
        <f t="shared" si="42"/>
        <v>0</v>
      </c>
    </row>
    <row r="142" spans="1:32" x14ac:dyDescent="0.25">
      <c r="A142" s="4">
        <f t="shared" si="41"/>
        <v>0</v>
      </c>
      <c r="B142" s="4">
        <f t="shared" si="41"/>
        <v>0</v>
      </c>
      <c r="C142" s="4">
        <f t="shared" si="41"/>
        <v>0</v>
      </c>
      <c r="D142" s="4">
        <f>D70</f>
        <v>0</v>
      </c>
      <c r="E142" s="120">
        <f t="shared" si="42"/>
        <v>0</v>
      </c>
      <c r="F142" s="120">
        <f t="shared" si="42"/>
        <v>0</v>
      </c>
      <c r="G142" s="120">
        <f t="shared" si="42"/>
        <v>0</v>
      </c>
      <c r="H142" s="120">
        <f t="shared" si="42"/>
        <v>0</v>
      </c>
      <c r="I142" s="120">
        <f t="shared" si="42"/>
        <v>0</v>
      </c>
      <c r="J142" s="120">
        <f t="shared" si="42"/>
        <v>0</v>
      </c>
      <c r="K142" s="120">
        <f t="shared" si="42"/>
        <v>0</v>
      </c>
      <c r="L142" s="120">
        <f t="shared" si="42"/>
        <v>0</v>
      </c>
      <c r="M142" s="120">
        <f t="shared" si="42"/>
        <v>0</v>
      </c>
      <c r="N142" s="120">
        <f t="shared" si="42"/>
        <v>0</v>
      </c>
      <c r="O142" s="120">
        <f t="shared" si="42"/>
        <v>0</v>
      </c>
      <c r="P142" s="120">
        <f t="shared" si="42"/>
        <v>0</v>
      </c>
      <c r="Q142" s="120">
        <f t="shared" si="42"/>
        <v>0</v>
      </c>
      <c r="R142" s="120">
        <f t="shared" si="42"/>
        <v>0</v>
      </c>
      <c r="S142" s="120">
        <f t="shared" si="42"/>
        <v>0</v>
      </c>
      <c r="T142" s="120">
        <f t="shared" si="42"/>
        <v>0</v>
      </c>
      <c r="U142" s="120">
        <f t="shared" si="42"/>
        <v>0</v>
      </c>
      <c r="V142" s="120">
        <f t="shared" si="42"/>
        <v>0</v>
      </c>
      <c r="W142" s="120">
        <f t="shared" si="42"/>
        <v>0</v>
      </c>
      <c r="X142" s="120">
        <f t="shared" si="42"/>
        <v>0</v>
      </c>
      <c r="Y142" s="120">
        <f t="shared" si="42"/>
        <v>0</v>
      </c>
      <c r="Z142" s="120">
        <f t="shared" si="42"/>
        <v>0</v>
      </c>
      <c r="AA142" s="120">
        <f t="shared" si="42"/>
        <v>0</v>
      </c>
      <c r="AB142" s="120">
        <f t="shared" si="42"/>
        <v>0</v>
      </c>
      <c r="AC142" s="120">
        <f t="shared" si="42"/>
        <v>0</v>
      </c>
      <c r="AD142" s="120">
        <f t="shared" si="42"/>
        <v>0</v>
      </c>
      <c r="AE142" s="120">
        <f t="shared" si="42"/>
        <v>0</v>
      </c>
      <c r="AF142" s="120">
        <f t="shared" si="42"/>
        <v>0</v>
      </c>
    </row>
    <row r="143" spans="1:32" x14ac:dyDescent="0.25">
      <c r="A143" s="4">
        <f t="shared" si="41"/>
        <v>0</v>
      </c>
      <c r="B143" s="4">
        <f t="shared" si="41"/>
        <v>0</v>
      </c>
      <c r="C143" s="4">
        <f t="shared" si="41"/>
        <v>0</v>
      </c>
      <c r="D143" s="4">
        <f t="shared" si="41"/>
        <v>0</v>
      </c>
      <c r="E143" s="120">
        <f t="shared" si="42"/>
        <v>0</v>
      </c>
      <c r="F143" s="120">
        <f t="shared" si="42"/>
        <v>0</v>
      </c>
      <c r="G143" s="120">
        <f t="shared" si="42"/>
        <v>0</v>
      </c>
      <c r="H143" s="120">
        <f t="shared" si="42"/>
        <v>0</v>
      </c>
      <c r="I143" s="120">
        <f t="shared" si="42"/>
        <v>0</v>
      </c>
      <c r="J143" s="120">
        <f t="shared" si="42"/>
        <v>0</v>
      </c>
      <c r="K143" s="120">
        <f t="shared" si="42"/>
        <v>0</v>
      </c>
      <c r="L143" s="120">
        <f t="shared" si="42"/>
        <v>0</v>
      </c>
      <c r="M143" s="120">
        <f t="shared" si="42"/>
        <v>0</v>
      </c>
      <c r="N143" s="120">
        <f t="shared" si="42"/>
        <v>0</v>
      </c>
      <c r="O143" s="120">
        <f t="shared" si="42"/>
        <v>0</v>
      </c>
      <c r="P143" s="120">
        <f t="shared" si="42"/>
        <v>0</v>
      </c>
      <c r="Q143" s="120">
        <f t="shared" si="42"/>
        <v>0</v>
      </c>
      <c r="R143" s="120">
        <f t="shared" si="42"/>
        <v>0</v>
      </c>
      <c r="S143" s="120">
        <f t="shared" si="42"/>
        <v>0</v>
      </c>
      <c r="T143" s="120">
        <f t="shared" si="42"/>
        <v>0</v>
      </c>
      <c r="U143" s="120">
        <f t="shared" si="42"/>
        <v>0</v>
      </c>
      <c r="V143" s="120">
        <f t="shared" si="42"/>
        <v>0</v>
      </c>
      <c r="W143" s="120">
        <f t="shared" si="42"/>
        <v>0</v>
      </c>
      <c r="X143" s="120">
        <f t="shared" si="42"/>
        <v>0</v>
      </c>
      <c r="Y143" s="120">
        <f t="shared" si="42"/>
        <v>0</v>
      </c>
      <c r="Z143" s="120">
        <f t="shared" si="42"/>
        <v>0</v>
      </c>
      <c r="AA143" s="120">
        <f t="shared" si="42"/>
        <v>0</v>
      </c>
      <c r="AB143" s="120">
        <f t="shared" si="42"/>
        <v>0</v>
      </c>
      <c r="AC143" s="120">
        <f t="shared" si="42"/>
        <v>0</v>
      </c>
      <c r="AD143" s="120">
        <f t="shared" si="42"/>
        <v>0</v>
      </c>
      <c r="AE143" s="120">
        <f t="shared" si="42"/>
        <v>0</v>
      </c>
      <c r="AF143" s="120">
        <f t="shared" si="42"/>
        <v>0</v>
      </c>
    </row>
    <row r="144" spans="1:32" x14ac:dyDescent="0.25">
      <c r="A144" s="4">
        <f t="shared" si="41"/>
        <v>0</v>
      </c>
      <c r="B144" s="4">
        <f t="shared" si="41"/>
        <v>0</v>
      </c>
      <c r="C144" s="4">
        <f t="shared" si="41"/>
        <v>0</v>
      </c>
      <c r="D144" s="4">
        <f t="shared" si="41"/>
        <v>0</v>
      </c>
      <c r="E144" s="120">
        <f t="shared" si="42"/>
        <v>0</v>
      </c>
      <c r="F144" s="120">
        <f t="shared" si="42"/>
        <v>0</v>
      </c>
      <c r="G144" s="120">
        <f t="shared" si="42"/>
        <v>0</v>
      </c>
      <c r="H144" s="120">
        <f t="shared" si="42"/>
        <v>0</v>
      </c>
      <c r="I144" s="120">
        <f t="shared" si="42"/>
        <v>0</v>
      </c>
      <c r="J144" s="120">
        <f t="shared" si="42"/>
        <v>0</v>
      </c>
      <c r="K144" s="120">
        <f t="shared" si="42"/>
        <v>0</v>
      </c>
      <c r="L144" s="120">
        <f t="shared" si="42"/>
        <v>0</v>
      </c>
      <c r="M144" s="120">
        <f t="shared" si="42"/>
        <v>0</v>
      </c>
      <c r="N144" s="120">
        <f t="shared" si="42"/>
        <v>0</v>
      </c>
      <c r="O144" s="120">
        <f t="shared" si="42"/>
        <v>0</v>
      </c>
      <c r="P144" s="120">
        <f t="shared" si="42"/>
        <v>0</v>
      </c>
      <c r="Q144" s="120">
        <f t="shared" si="42"/>
        <v>0</v>
      </c>
      <c r="R144" s="120">
        <f t="shared" si="42"/>
        <v>0</v>
      </c>
      <c r="S144" s="120">
        <f t="shared" si="42"/>
        <v>0</v>
      </c>
      <c r="T144" s="120">
        <f t="shared" si="42"/>
        <v>0</v>
      </c>
      <c r="U144" s="120">
        <f t="shared" si="42"/>
        <v>0</v>
      </c>
      <c r="V144" s="120">
        <f t="shared" si="42"/>
        <v>0</v>
      </c>
      <c r="W144" s="120">
        <f t="shared" si="42"/>
        <v>0</v>
      </c>
      <c r="X144" s="120">
        <f t="shared" si="42"/>
        <v>0</v>
      </c>
      <c r="Y144" s="120">
        <f t="shared" si="42"/>
        <v>0</v>
      </c>
      <c r="Z144" s="120">
        <f t="shared" si="42"/>
        <v>0</v>
      </c>
      <c r="AA144" s="120">
        <f t="shared" si="42"/>
        <v>0</v>
      </c>
      <c r="AB144" s="120">
        <f t="shared" si="42"/>
        <v>0</v>
      </c>
      <c r="AC144" s="120">
        <f t="shared" si="42"/>
        <v>0</v>
      </c>
      <c r="AD144" s="120">
        <f t="shared" si="42"/>
        <v>0</v>
      </c>
      <c r="AE144" s="120">
        <f t="shared" si="42"/>
        <v>0</v>
      </c>
      <c r="AF144" s="120">
        <f t="shared" si="42"/>
        <v>0</v>
      </c>
    </row>
    <row r="145" spans="1:32" x14ac:dyDescent="0.25">
      <c r="A145" s="4">
        <f t="shared" si="41"/>
        <v>0</v>
      </c>
      <c r="B145" s="4">
        <f t="shared" si="41"/>
        <v>0</v>
      </c>
      <c r="C145" s="4">
        <f t="shared" si="41"/>
        <v>0</v>
      </c>
      <c r="D145" s="4">
        <f t="shared" si="41"/>
        <v>0</v>
      </c>
      <c r="E145" s="120">
        <f t="shared" si="42"/>
        <v>0</v>
      </c>
      <c r="F145" s="120">
        <f t="shared" si="42"/>
        <v>0</v>
      </c>
      <c r="G145" s="120">
        <f t="shared" si="42"/>
        <v>0</v>
      </c>
      <c r="H145" s="120">
        <f t="shared" si="42"/>
        <v>0</v>
      </c>
      <c r="I145" s="120">
        <f t="shared" si="42"/>
        <v>0</v>
      </c>
      <c r="J145" s="120">
        <f t="shared" si="42"/>
        <v>0</v>
      </c>
      <c r="K145" s="120">
        <f t="shared" si="42"/>
        <v>0</v>
      </c>
      <c r="L145" s="120">
        <f t="shared" si="42"/>
        <v>0</v>
      </c>
      <c r="M145" s="120">
        <f t="shared" si="42"/>
        <v>0</v>
      </c>
      <c r="N145" s="120">
        <f t="shared" ref="E145:AF146" si="43">N73*$D73</f>
        <v>0</v>
      </c>
      <c r="O145" s="120">
        <f t="shared" si="43"/>
        <v>0</v>
      </c>
      <c r="P145" s="120">
        <f t="shared" si="43"/>
        <v>0</v>
      </c>
      <c r="Q145" s="120">
        <f t="shared" si="43"/>
        <v>0</v>
      </c>
      <c r="R145" s="120">
        <f t="shared" si="43"/>
        <v>0</v>
      </c>
      <c r="S145" s="120">
        <f t="shared" si="43"/>
        <v>0</v>
      </c>
      <c r="T145" s="120">
        <f t="shared" si="43"/>
        <v>0</v>
      </c>
      <c r="U145" s="120">
        <f t="shared" si="43"/>
        <v>0</v>
      </c>
      <c r="V145" s="120">
        <f t="shared" si="43"/>
        <v>0</v>
      </c>
      <c r="W145" s="120">
        <f t="shared" si="43"/>
        <v>0</v>
      </c>
      <c r="X145" s="120">
        <f t="shared" si="43"/>
        <v>0</v>
      </c>
      <c r="Y145" s="120">
        <f t="shared" si="43"/>
        <v>0</v>
      </c>
      <c r="Z145" s="120">
        <f t="shared" si="43"/>
        <v>0</v>
      </c>
      <c r="AA145" s="120">
        <f t="shared" si="43"/>
        <v>0</v>
      </c>
      <c r="AB145" s="120">
        <f t="shared" si="43"/>
        <v>0</v>
      </c>
      <c r="AC145" s="120">
        <f t="shared" si="43"/>
        <v>0</v>
      </c>
      <c r="AD145" s="120">
        <f t="shared" si="43"/>
        <v>0</v>
      </c>
      <c r="AE145" s="120">
        <f t="shared" si="43"/>
        <v>0</v>
      </c>
      <c r="AF145" s="120">
        <f t="shared" si="43"/>
        <v>0</v>
      </c>
    </row>
    <row r="146" spans="1:32" x14ac:dyDescent="0.25">
      <c r="A146" s="4">
        <f t="shared" si="41"/>
        <v>0</v>
      </c>
      <c r="B146" s="4">
        <f t="shared" si="41"/>
        <v>0</v>
      </c>
      <c r="C146" s="4">
        <f t="shared" si="41"/>
        <v>0</v>
      </c>
      <c r="D146" s="4">
        <f t="shared" si="41"/>
        <v>0</v>
      </c>
      <c r="E146" s="120">
        <f t="shared" si="43"/>
        <v>0</v>
      </c>
      <c r="F146" s="120">
        <f t="shared" si="43"/>
        <v>0</v>
      </c>
      <c r="G146" s="120">
        <f t="shared" si="43"/>
        <v>0</v>
      </c>
      <c r="H146" s="120">
        <f t="shared" si="43"/>
        <v>0</v>
      </c>
      <c r="I146" s="120">
        <f t="shared" si="43"/>
        <v>0</v>
      </c>
      <c r="J146" s="120">
        <f t="shared" si="43"/>
        <v>0</v>
      </c>
      <c r="K146" s="120">
        <f t="shared" si="43"/>
        <v>0</v>
      </c>
      <c r="L146" s="120">
        <f t="shared" si="43"/>
        <v>0</v>
      </c>
      <c r="M146" s="120">
        <f t="shared" si="43"/>
        <v>0</v>
      </c>
      <c r="N146" s="120">
        <f t="shared" si="43"/>
        <v>0</v>
      </c>
      <c r="O146" s="120">
        <f t="shared" si="43"/>
        <v>0</v>
      </c>
      <c r="P146" s="120">
        <f t="shared" si="43"/>
        <v>0</v>
      </c>
      <c r="Q146" s="120">
        <f t="shared" si="43"/>
        <v>0</v>
      </c>
      <c r="R146" s="120">
        <f t="shared" si="43"/>
        <v>0</v>
      </c>
      <c r="S146" s="120">
        <f t="shared" si="43"/>
        <v>0</v>
      </c>
      <c r="T146" s="120">
        <f t="shared" si="43"/>
        <v>0</v>
      </c>
      <c r="U146" s="120">
        <f t="shared" si="43"/>
        <v>0</v>
      </c>
      <c r="V146" s="120">
        <f t="shared" si="43"/>
        <v>0</v>
      </c>
      <c r="W146" s="120">
        <f t="shared" si="43"/>
        <v>0</v>
      </c>
      <c r="X146" s="120">
        <f t="shared" si="43"/>
        <v>0</v>
      </c>
      <c r="Y146" s="120">
        <f t="shared" si="43"/>
        <v>0</v>
      </c>
      <c r="Z146" s="120">
        <f t="shared" si="43"/>
        <v>0</v>
      </c>
      <c r="AA146" s="120">
        <f t="shared" si="43"/>
        <v>0</v>
      </c>
      <c r="AB146" s="120">
        <f t="shared" si="43"/>
        <v>0</v>
      </c>
      <c r="AC146" s="120">
        <f t="shared" si="43"/>
        <v>0</v>
      </c>
      <c r="AD146" s="120">
        <f t="shared" si="43"/>
        <v>0</v>
      </c>
      <c r="AE146" s="120">
        <f t="shared" si="43"/>
        <v>0</v>
      </c>
      <c r="AF146" s="120">
        <f t="shared" si="43"/>
        <v>0</v>
      </c>
    </row>
    <row r="147" spans="1:32" x14ac:dyDescent="0.25">
      <c r="A147" s="4">
        <f t="shared" si="41"/>
        <v>0</v>
      </c>
      <c r="B147" s="4">
        <f t="shared" si="41"/>
        <v>0</v>
      </c>
      <c r="C147" s="4">
        <f t="shared" si="41"/>
        <v>0</v>
      </c>
      <c r="D147" s="4">
        <f t="shared" si="41"/>
        <v>0</v>
      </c>
      <c r="E147" s="120">
        <f t="shared" ref="E147:AF148" si="44">E77*$D77</f>
        <v>0</v>
      </c>
      <c r="F147" s="120">
        <f t="shared" si="44"/>
        <v>0</v>
      </c>
      <c r="G147" s="120">
        <f t="shared" si="44"/>
        <v>0</v>
      </c>
      <c r="H147" s="120">
        <f t="shared" si="44"/>
        <v>0</v>
      </c>
      <c r="I147" s="120">
        <f t="shared" si="44"/>
        <v>0</v>
      </c>
      <c r="J147" s="120">
        <f t="shared" si="44"/>
        <v>0</v>
      </c>
      <c r="K147" s="120">
        <f t="shared" si="44"/>
        <v>0</v>
      </c>
      <c r="L147" s="120">
        <f t="shared" si="44"/>
        <v>0</v>
      </c>
      <c r="M147" s="120">
        <f t="shared" si="44"/>
        <v>0</v>
      </c>
      <c r="N147" s="120">
        <f t="shared" si="44"/>
        <v>0</v>
      </c>
      <c r="O147" s="120">
        <f t="shared" si="44"/>
        <v>0</v>
      </c>
      <c r="P147" s="120">
        <f t="shared" si="44"/>
        <v>0</v>
      </c>
      <c r="Q147" s="120">
        <f t="shared" si="44"/>
        <v>0</v>
      </c>
      <c r="R147" s="120">
        <f t="shared" si="44"/>
        <v>0</v>
      </c>
      <c r="S147" s="120">
        <f t="shared" si="44"/>
        <v>0</v>
      </c>
      <c r="T147" s="120">
        <f t="shared" si="44"/>
        <v>0</v>
      </c>
      <c r="U147" s="120">
        <f t="shared" si="44"/>
        <v>0</v>
      </c>
      <c r="V147" s="120">
        <f t="shared" si="44"/>
        <v>0</v>
      </c>
      <c r="W147" s="120">
        <f t="shared" si="44"/>
        <v>0</v>
      </c>
      <c r="X147" s="120">
        <f t="shared" si="44"/>
        <v>0</v>
      </c>
      <c r="Y147" s="120">
        <f t="shared" si="44"/>
        <v>0</v>
      </c>
      <c r="Z147" s="120">
        <f t="shared" si="44"/>
        <v>0</v>
      </c>
      <c r="AA147" s="120">
        <f t="shared" si="44"/>
        <v>0</v>
      </c>
      <c r="AB147" s="120">
        <f t="shared" si="44"/>
        <v>0</v>
      </c>
      <c r="AC147" s="120">
        <f t="shared" si="44"/>
        <v>0</v>
      </c>
      <c r="AD147" s="120">
        <f t="shared" si="44"/>
        <v>0</v>
      </c>
      <c r="AE147" s="120">
        <f t="shared" si="44"/>
        <v>0</v>
      </c>
      <c r="AF147" s="120">
        <f t="shared" si="44"/>
        <v>0</v>
      </c>
    </row>
    <row r="148" spans="1:32" x14ac:dyDescent="0.25">
      <c r="A148" s="5"/>
      <c r="B148" s="4"/>
      <c r="C148" s="4"/>
      <c r="D148" s="4"/>
      <c r="E148" s="120">
        <f t="shared" si="44"/>
        <v>0</v>
      </c>
      <c r="F148" s="120">
        <f t="shared" si="44"/>
        <v>0</v>
      </c>
      <c r="G148" s="120">
        <f t="shared" si="44"/>
        <v>0</v>
      </c>
      <c r="H148" s="120">
        <f t="shared" si="44"/>
        <v>0</v>
      </c>
      <c r="I148" s="120">
        <f t="shared" si="44"/>
        <v>0</v>
      </c>
      <c r="J148" s="120">
        <f t="shared" si="44"/>
        <v>0</v>
      </c>
      <c r="K148" s="120">
        <f t="shared" si="44"/>
        <v>0</v>
      </c>
      <c r="L148" s="120">
        <f t="shared" si="44"/>
        <v>0</v>
      </c>
      <c r="M148" s="120">
        <f t="shared" si="44"/>
        <v>0</v>
      </c>
      <c r="N148" s="120">
        <f t="shared" si="44"/>
        <v>0</v>
      </c>
      <c r="O148" s="120">
        <f t="shared" si="44"/>
        <v>0</v>
      </c>
      <c r="P148" s="120">
        <f t="shared" si="44"/>
        <v>0</v>
      </c>
      <c r="Q148" s="120">
        <f t="shared" si="44"/>
        <v>0</v>
      </c>
      <c r="R148" s="120">
        <f t="shared" si="44"/>
        <v>0</v>
      </c>
      <c r="S148" s="120">
        <f t="shared" si="44"/>
        <v>0</v>
      </c>
      <c r="T148" s="120">
        <f t="shared" si="44"/>
        <v>0</v>
      </c>
      <c r="U148" s="120">
        <f t="shared" si="44"/>
        <v>0</v>
      </c>
      <c r="V148" s="120">
        <f t="shared" si="44"/>
        <v>0</v>
      </c>
      <c r="W148" s="120">
        <f t="shared" si="44"/>
        <v>0</v>
      </c>
      <c r="X148" s="120">
        <f t="shared" si="44"/>
        <v>0</v>
      </c>
      <c r="Y148" s="120">
        <f t="shared" si="44"/>
        <v>0</v>
      </c>
      <c r="Z148" s="120">
        <f t="shared" si="44"/>
        <v>0</v>
      </c>
      <c r="AA148" s="120">
        <f t="shared" si="44"/>
        <v>0</v>
      </c>
      <c r="AB148" s="120">
        <f t="shared" si="44"/>
        <v>0</v>
      </c>
      <c r="AC148" s="120">
        <f t="shared" si="44"/>
        <v>0</v>
      </c>
      <c r="AD148" s="120">
        <f t="shared" si="44"/>
        <v>0</v>
      </c>
      <c r="AE148" s="120">
        <f t="shared" si="44"/>
        <v>0</v>
      </c>
      <c r="AF148" s="120">
        <f t="shared" si="44"/>
        <v>0</v>
      </c>
    </row>
    <row r="149" spans="1:32" x14ac:dyDescent="0.25">
      <c r="E149" s="7">
        <f t="shared" ref="E149:AF149" si="45">SUM(E118:E148)</f>
        <v>2289.7600000000002</v>
      </c>
      <c r="F149" s="7">
        <f t="shared" si="45"/>
        <v>57560.794999999991</v>
      </c>
      <c r="G149" s="7">
        <f t="shared" si="45"/>
        <v>75580.035000000003</v>
      </c>
      <c r="H149" s="7">
        <f t="shared" si="45"/>
        <v>150170.58500000002</v>
      </c>
      <c r="I149" s="7">
        <f t="shared" si="45"/>
        <v>159019.95500000002</v>
      </c>
      <c r="J149" s="7">
        <f t="shared" si="45"/>
        <v>165195.18000000002</v>
      </c>
      <c r="K149" s="7">
        <f t="shared" si="45"/>
        <v>165003.07500000001</v>
      </c>
      <c r="L149" s="7">
        <f t="shared" si="45"/>
        <v>179147.47500000001</v>
      </c>
      <c r="M149" s="7">
        <f t="shared" si="45"/>
        <v>170509.73</v>
      </c>
      <c r="N149" s="7">
        <f t="shared" si="45"/>
        <v>165268.31</v>
      </c>
      <c r="O149" s="7">
        <f t="shared" si="45"/>
        <v>156301.72500000001</v>
      </c>
      <c r="P149" s="7">
        <f t="shared" si="45"/>
        <v>0</v>
      </c>
      <c r="Q149" s="7">
        <f t="shared" si="45"/>
        <v>0</v>
      </c>
      <c r="R149" s="7">
        <f t="shared" si="45"/>
        <v>0</v>
      </c>
      <c r="S149" s="7">
        <f t="shared" si="45"/>
        <v>0</v>
      </c>
      <c r="T149" s="7">
        <f t="shared" si="45"/>
        <v>0</v>
      </c>
      <c r="U149" s="7">
        <f t="shared" si="45"/>
        <v>0</v>
      </c>
      <c r="V149" s="7">
        <f t="shared" si="45"/>
        <v>0</v>
      </c>
      <c r="W149" s="7">
        <f t="shared" si="45"/>
        <v>0</v>
      </c>
      <c r="X149" s="7">
        <f t="shared" si="45"/>
        <v>0</v>
      </c>
      <c r="Y149" s="7">
        <f t="shared" si="45"/>
        <v>0</v>
      </c>
      <c r="Z149" s="7">
        <f t="shared" si="45"/>
        <v>0</v>
      </c>
      <c r="AA149" s="7">
        <f t="shared" si="45"/>
        <v>0</v>
      </c>
      <c r="AB149" s="7">
        <f t="shared" si="45"/>
        <v>0</v>
      </c>
      <c r="AC149" s="7">
        <f t="shared" si="45"/>
        <v>0</v>
      </c>
      <c r="AD149" s="7">
        <f t="shared" si="45"/>
        <v>0</v>
      </c>
      <c r="AE149" s="7">
        <f t="shared" si="45"/>
        <v>0</v>
      </c>
      <c r="AF149" s="7">
        <f t="shared" si="45"/>
        <v>0</v>
      </c>
    </row>
    <row r="151" spans="1:32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</row>
    <row r="152" spans="1:32" x14ac:dyDescent="0.25">
      <c r="A152" s="9"/>
      <c r="B152" s="9"/>
      <c r="C152" s="9"/>
      <c r="D152" s="9"/>
      <c r="E152" s="626"/>
      <c r="F152" s="626"/>
      <c r="G152" s="626"/>
      <c r="H152" s="627"/>
      <c r="I152" s="625">
        <v>2026</v>
      </c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7"/>
      <c r="U152" s="625">
        <v>2027</v>
      </c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7"/>
    </row>
    <row r="153" spans="1:32" x14ac:dyDescent="0.25">
      <c r="C153" s="11" t="s">
        <v>105</v>
      </c>
      <c r="D153" s="11" t="s">
        <v>106</v>
      </c>
      <c r="E153" s="11">
        <v>9</v>
      </c>
      <c r="F153" s="11">
        <v>10</v>
      </c>
      <c r="G153" s="11">
        <v>11</v>
      </c>
      <c r="H153" s="11">
        <v>12</v>
      </c>
      <c r="I153" s="11">
        <v>1</v>
      </c>
      <c r="J153" s="11">
        <v>2</v>
      </c>
      <c r="K153" s="11">
        <v>3</v>
      </c>
      <c r="L153" s="11">
        <v>4</v>
      </c>
      <c r="M153" s="11">
        <v>5</v>
      </c>
      <c r="N153" s="11">
        <v>6</v>
      </c>
      <c r="O153" s="11">
        <v>7</v>
      </c>
      <c r="P153" s="11">
        <v>8</v>
      </c>
      <c r="Q153" s="11">
        <v>9</v>
      </c>
      <c r="R153" s="11">
        <v>10</v>
      </c>
      <c r="S153" s="11">
        <v>11</v>
      </c>
      <c r="T153" s="11">
        <v>12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C154" s="4" t="s">
        <v>396</v>
      </c>
      <c r="D154" s="26">
        <v>45967</v>
      </c>
      <c r="E154" s="4"/>
      <c r="F154" s="4">
        <v>57560.800000000003</v>
      </c>
      <c r="G154" s="4"/>
      <c r="H154" s="4"/>
      <c r="I154" s="4"/>
      <c r="J154" s="4"/>
      <c r="K154" s="4"/>
      <c r="L154" s="4"/>
      <c r="M154" s="4"/>
      <c r="N154" s="4"/>
      <c r="O154" s="4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spans="1:32" x14ac:dyDescent="0.25">
      <c r="C155" s="4" t="s">
        <v>364</v>
      </c>
      <c r="D155" s="26">
        <v>45936</v>
      </c>
      <c r="E155" s="4">
        <v>2289.7600000000002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spans="1:32" x14ac:dyDescent="0.25">
      <c r="C156" s="4" t="s">
        <v>397</v>
      </c>
      <c r="D156" s="26">
        <v>46000</v>
      </c>
      <c r="E156" s="4"/>
      <c r="F156" s="4"/>
      <c r="G156" s="4">
        <v>75580.039999999994</v>
      </c>
      <c r="H156" s="4"/>
      <c r="I156" s="4"/>
      <c r="J156" s="4"/>
      <c r="K156" s="4"/>
      <c r="L156" s="4"/>
      <c r="M156" s="4"/>
      <c r="N156" s="4"/>
      <c r="O156" s="4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spans="1:32" x14ac:dyDescent="0.25">
      <c r="C157" s="4" t="s">
        <v>398</v>
      </c>
      <c r="D157" s="26">
        <v>46028</v>
      </c>
      <c r="E157" s="4"/>
      <c r="F157" s="4"/>
      <c r="G157" s="4"/>
      <c r="H157" s="4">
        <v>150170.59</v>
      </c>
      <c r="I157" s="4"/>
      <c r="J157" s="4"/>
      <c r="K157" s="4"/>
      <c r="L157" s="4"/>
      <c r="M157" s="4"/>
      <c r="N157" s="4"/>
      <c r="O157" s="4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spans="1:32" x14ac:dyDescent="0.25">
      <c r="C158" s="4" t="s">
        <v>399</v>
      </c>
      <c r="D158" s="26">
        <v>46059</v>
      </c>
      <c r="E158" s="4"/>
      <c r="F158" s="4"/>
      <c r="G158" s="4"/>
      <c r="H158" s="4"/>
      <c r="I158" s="4">
        <v>159019.96</v>
      </c>
      <c r="J158" s="4"/>
      <c r="K158" s="4"/>
      <c r="L158" s="4"/>
      <c r="M158" s="4"/>
      <c r="N158" s="4"/>
      <c r="O158" s="4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spans="1:32" x14ac:dyDescent="0.25">
      <c r="C159" s="4" t="s">
        <v>400</v>
      </c>
      <c r="D159" s="26">
        <v>46086</v>
      </c>
      <c r="E159" s="4"/>
      <c r="F159" s="4"/>
      <c r="G159" s="4"/>
      <c r="H159" s="4"/>
      <c r="I159" s="4"/>
      <c r="J159" s="401">
        <v>165213.1</v>
      </c>
      <c r="K159" s="4"/>
      <c r="L159" s="4"/>
      <c r="M159" s="4"/>
      <c r="N159" s="4"/>
      <c r="O159" s="4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spans="1:32" x14ac:dyDescent="0.25">
      <c r="C160" s="4" t="s">
        <v>401</v>
      </c>
      <c r="D160" s="26">
        <v>46125</v>
      </c>
      <c r="E160" s="120"/>
      <c r="F160" s="4"/>
      <c r="G160" s="4"/>
      <c r="H160" s="4"/>
      <c r="I160" s="4"/>
      <c r="J160" s="4"/>
      <c r="K160" s="6">
        <v>165003.07999999999</v>
      </c>
      <c r="L160" s="6"/>
      <c r="M160" s="4"/>
      <c r="N160" s="4"/>
      <c r="O160" s="4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spans="3:34" x14ac:dyDescent="0.25">
      <c r="C161" s="4" t="s">
        <v>402</v>
      </c>
      <c r="D161" s="26">
        <v>46146</v>
      </c>
      <c r="E161" s="4"/>
      <c r="F161" s="4"/>
      <c r="G161" s="4"/>
      <c r="H161" s="4"/>
      <c r="I161" s="4"/>
      <c r="J161" s="4"/>
      <c r="K161" s="4"/>
      <c r="L161" s="401">
        <v>179147.48</v>
      </c>
      <c r="M161" s="4"/>
      <c r="N161" s="4"/>
      <c r="O161" s="4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spans="3:34" x14ac:dyDescent="0.25">
      <c r="C162" s="4" t="s">
        <v>403</v>
      </c>
      <c r="D162" s="26">
        <v>46168</v>
      </c>
      <c r="E162" s="4"/>
      <c r="F162" s="4"/>
      <c r="G162" s="4"/>
      <c r="H162" s="4"/>
      <c r="I162" s="4"/>
      <c r="J162" s="4"/>
      <c r="K162" s="280">
        <v>23109.9</v>
      </c>
      <c r="L162" s="401"/>
      <c r="M162" s="4"/>
      <c r="N162" s="4"/>
      <c r="O162" s="4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spans="3:34" x14ac:dyDescent="0.25">
      <c r="C163" s="4" t="s">
        <v>404</v>
      </c>
      <c r="D163" s="26">
        <v>46176</v>
      </c>
      <c r="E163" s="4"/>
      <c r="F163" s="4"/>
      <c r="G163" s="4"/>
      <c r="H163" s="4"/>
      <c r="I163" s="4"/>
      <c r="J163" s="4"/>
      <c r="K163" s="4"/>
      <c r="L163" s="4"/>
      <c r="M163" s="280">
        <v>170509.73</v>
      </c>
      <c r="N163" s="4"/>
      <c r="O163" s="4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spans="3:34" x14ac:dyDescent="0.25">
      <c r="C164" s="4" t="s">
        <v>405</v>
      </c>
      <c r="D164" s="26">
        <v>46209</v>
      </c>
      <c r="E164" s="4"/>
      <c r="F164" s="4"/>
      <c r="G164" s="4"/>
      <c r="H164" s="4"/>
      <c r="I164" s="4"/>
      <c r="J164" s="4"/>
      <c r="K164" s="4"/>
      <c r="L164" s="4"/>
      <c r="M164" s="4"/>
      <c r="N164" s="6">
        <v>165268.31</v>
      </c>
      <c r="O164" s="4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spans="3:34" x14ac:dyDescent="0.25">
      <c r="C165" s="4" t="s">
        <v>406</v>
      </c>
      <c r="D165" s="26">
        <v>46238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>
        <v>156301.73000000001</v>
      </c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spans="3:34" x14ac:dyDescent="0.25">
      <c r="C166" s="4"/>
      <c r="D166" s="2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spans="3:34" x14ac:dyDescent="0.25">
      <c r="C167" s="4"/>
      <c r="D167" s="2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spans="3:34" x14ac:dyDescent="0.25">
      <c r="C168" s="4"/>
      <c r="D168" s="2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spans="3:34" x14ac:dyDescent="0.25">
      <c r="C169" s="4"/>
      <c r="D169" s="2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spans="3:34" x14ac:dyDescent="0.25">
      <c r="C170" s="4"/>
      <c r="D170" s="2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spans="3:34" x14ac:dyDescent="0.25">
      <c r="C171" s="4"/>
      <c r="D171" s="2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spans="3:34" x14ac:dyDescent="0.25">
      <c r="C172" s="4"/>
      <c r="D172" s="2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spans="3:34" x14ac:dyDescent="0.25">
      <c r="C173" s="4"/>
      <c r="D173" s="2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spans="3:34" x14ac:dyDescent="0.25">
      <c r="C174" s="4"/>
      <c r="D174" s="2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 spans="3:34" x14ac:dyDescent="0.25">
      <c r="D175" s="93" t="s">
        <v>39</v>
      </c>
      <c r="E175" s="30">
        <f t="shared" ref="E175:AF175" si="46">SUM(E154:E174)</f>
        <v>2289.7600000000002</v>
      </c>
      <c r="F175" s="30">
        <f t="shared" si="46"/>
        <v>57560.800000000003</v>
      </c>
      <c r="G175" s="30">
        <f t="shared" si="46"/>
        <v>75580.039999999994</v>
      </c>
      <c r="H175" s="30">
        <f t="shared" si="46"/>
        <v>150170.59</v>
      </c>
      <c r="I175" s="30">
        <f t="shared" si="46"/>
        <v>159019.96</v>
      </c>
      <c r="J175" s="30">
        <f t="shared" si="46"/>
        <v>165213.1</v>
      </c>
      <c r="K175" s="30">
        <f t="shared" si="46"/>
        <v>188112.97999999998</v>
      </c>
      <c r="L175" s="30">
        <f t="shared" si="46"/>
        <v>179147.48</v>
      </c>
      <c r="M175" s="30">
        <f t="shared" si="46"/>
        <v>170509.73</v>
      </c>
      <c r="N175" s="30">
        <f t="shared" si="46"/>
        <v>165268.31</v>
      </c>
      <c r="O175" s="30">
        <f t="shared" si="46"/>
        <v>156301.73000000001</v>
      </c>
      <c r="P175" s="30">
        <f t="shared" si="46"/>
        <v>0</v>
      </c>
      <c r="Q175" s="30">
        <f t="shared" si="46"/>
        <v>0</v>
      </c>
      <c r="R175" s="30">
        <f t="shared" si="46"/>
        <v>0</v>
      </c>
      <c r="S175" s="30">
        <f t="shared" si="46"/>
        <v>0</v>
      </c>
      <c r="T175" s="30">
        <f t="shared" si="46"/>
        <v>0</v>
      </c>
      <c r="U175" s="30">
        <f t="shared" si="46"/>
        <v>0</v>
      </c>
      <c r="V175" s="30">
        <f t="shared" si="46"/>
        <v>0</v>
      </c>
      <c r="W175" s="30">
        <f t="shared" si="46"/>
        <v>0</v>
      </c>
      <c r="X175" s="30">
        <f t="shared" si="46"/>
        <v>0</v>
      </c>
      <c r="Y175" s="30">
        <f t="shared" si="46"/>
        <v>0</v>
      </c>
      <c r="Z175" s="30">
        <f t="shared" si="46"/>
        <v>0</v>
      </c>
      <c r="AA175" s="30">
        <f t="shared" si="46"/>
        <v>0</v>
      </c>
      <c r="AB175" s="30">
        <f t="shared" si="46"/>
        <v>0</v>
      </c>
      <c r="AC175" s="30">
        <f t="shared" si="46"/>
        <v>0</v>
      </c>
      <c r="AD175" s="30">
        <f t="shared" si="46"/>
        <v>0</v>
      </c>
      <c r="AE175" s="30">
        <f t="shared" si="46"/>
        <v>0</v>
      </c>
      <c r="AF175" s="30">
        <f t="shared" si="46"/>
        <v>0</v>
      </c>
      <c r="AH175" s="25">
        <f>SUM(E175:AG175)</f>
        <v>1469174.48</v>
      </c>
    </row>
    <row r="179" spans="4:19" x14ac:dyDescent="0.25">
      <c r="D179" s="11"/>
      <c r="E179" s="500">
        <v>9</v>
      </c>
      <c r="F179" s="500">
        <v>10</v>
      </c>
      <c r="G179" s="500">
        <v>11</v>
      </c>
      <c r="H179" s="500">
        <v>12</v>
      </c>
      <c r="I179" s="500">
        <v>1</v>
      </c>
      <c r="J179" s="500">
        <v>2</v>
      </c>
      <c r="K179" s="500" t="s">
        <v>375</v>
      </c>
      <c r="L179" s="500" t="s">
        <v>376</v>
      </c>
      <c r="M179" s="500" t="s">
        <v>377</v>
      </c>
      <c r="N179" s="500" t="s">
        <v>378</v>
      </c>
      <c r="O179" s="500" t="s">
        <v>379</v>
      </c>
      <c r="P179" s="504" t="s">
        <v>380</v>
      </c>
      <c r="Q179" s="504" t="s">
        <v>407</v>
      </c>
      <c r="R179" s="504"/>
      <c r="S179" s="504"/>
    </row>
    <row r="180" spans="4:19" x14ac:dyDescent="0.25">
      <c r="D180" s="9" t="s">
        <v>27</v>
      </c>
      <c r="E180" s="25">
        <f>E113</f>
        <v>93628</v>
      </c>
      <c r="F180" s="25">
        <f t="shared" ref="F180:J180" si="47">E180+F113</f>
        <v>280884</v>
      </c>
      <c r="G180" s="25">
        <f t="shared" si="47"/>
        <v>458777.20000000007</v>
      </c>
      <c r="H180" s="25">
        <f t="shared" si="47"/>
        <v>636670.40000000014</v>
      </c>
      <c r="I180" s="25">
        <f t="shared" si="47"/>
        <v>823926.40000000014</v>
      </c>
      <c r="J180" s="25">
        <f t="shared" si="47"/>
        <v>1000447.2800000001</v>
      </c>
      <c r="K180" s="25">
        <f t="shared" ref="K180" si="48">J180+K113</f>
        <v>1201891.3600000001</v>
      </c>
      <c r="L180" s="25">
        <f t="shared" ref="L180" si="49">K180+L113</f>
        <v>1413937.76</v>
      </c>
      <c r="M180" s="25">
        <f t="shared" ref="M180" si="50">L180+M113</f>
        <v>1636586.48</v>
      </c>
      <c r="N180" s="25">
        <f t="shared" ref="N180" si="51">M180+N113</f>
        <v>1795732.32</v>
      </c>
      <c r="O180" s="25">
        <f t="shared" ref="O180" si="52">N180+O113</f>
        <v>1992324.24</v>
      </c>
      <c r="P180" s="505">
        <f t="shared" ref="P180" si="53">O180+P113</f>
        <v>2179554.64</v>
      </c>
      <c r="Q180" s="505">
        <f t="shared" ref="Q180" si="54">P180+Q113</f>
        <v>2273169.8400000003</v>
      </c>
      <c r="R180" s="505"/>
      <c r="S180" s="505"/>
    </row>
    <row r="181" spans="4:19" x14ac:dyDescent="0.25">
      <c r="D181" s="9" t="s">
        <v>132</v>
      </c>
      <c r="E181" s="25">
        <f>E175</f>
        <v>2289.7600000000002</v>
      </c>
      <c r="F181" s="25">
        <f t="shared" ref="F181:J181" si="55">E181+F175</f>
        <v>59850.560000000005</v>
      </c>
      <c r="G181" s="25">
        <f t="shared" si="55"/>
        <v>135430.6</v>
      </c>
      <c r="H181" s="25">
        <f t="shared" si="55"/>
        <v>285601.19</v>
      </c>
      <c r="I181" s="25">
        <f t="shared" si="55"/>
        <v>444621.15</v>
      </c>
      <c r="J181" s="25">
        <f t="shared" si="55"/>
        <v>609834.25</v>
      </c>
      <c r="K181" s="25">
        <f t="shared" ref="K181" si="56">J181+K175</f>
        <v>797947.23</v>
      </c>
      <c r="L181" s="25">
        <f t="shared" ref="L181" si="57">K181+L175</f>
        <v>977094.71</v>
      </c>
      <c r="M181" s="25">
        <f t="shared" ref="M181" si="58">L181+M175</f>
        <v>1147604.44</v>
      </c>
      <c r="N181" s="25">
        <f t="shared" ref="N181" si="59">M181+N175</f>
        <v>1312872.75</v>
      </c>
      <c r="O181" s="25">
        <f t="shared" ref="O181" si="60">N181+O175</f>
        <v>1469174.48</v>
      </c>
      <c r="P181" s="505">
        <f t="shared" ref="P181" si="61">O181+P175</f>
        <v>1469174.48</v>
      </c>
      <c r="Q181" s="505">
        <f t="shared" ref="Q181" si="62">P181+Q175</f>
        <v>1469174.48</v>
      </c>
      <c r="R181" s="505"/>
      <c r="S181" s="505"/>
    </row>
    <row r="182" spans="4:19" x14ac:dyDescent="0.25">
      <c r="D182" s="9" t="s">
        <v>133</v>
      </c>
      <c r="E182" s="25">
        <f t="shared" ref="E182:Q182" si="63">$B$4</f>
        <v>2000000</v>
      </c>
      <c r="F182" s="25">
        <f t="shared" si="63"/>
        <v>2000000</v>
      </c>
      <c r="G182" s="25">
        <f t="shared" si="63"/>
        <v>2000000</v>
      </c>
      <c r="H182" s="25">
        <f t="shared" si="63"/>
        <v>2000000</v>
      </c>
      <c r="I182" s="25">
        <f t="shared" si="63"/>
        <v>2000000</v>
      </c>
      <c r="J182" s="25">
        <f t="shared" si="63"/>
        <v>2000000</v>
      </c>
      <c r="K182" s="25">
        <f t="shared" si="63"/>
        <v>2000000</v>
      </c>
      <c r="L182" s="25">
        <f t="shared" si="63"/>
        <v>2000000</v>
      </c>
      <c r="M182" s="25">
        <f t="shared" si="63"/>
        <v>2000000</v>
      </c>
      <c r="N182" s="25">
        <f t="shared" si="63"/>
        <v>2000000</v>
      </c>
      <c r="O182" s="25">
        <f t="shared" si="63"/>
        <v>2000000</v>
      </c>
      <c r="P182" s="505">
        <f t="shared" si="63"/>
        <v>2000000</v>
      </c>
      <c r="Q182" s="505">
        <f t="shared" si="63"/>
        <v>2000000</v>
      </c>
      <c r="R182" s="505"/>
      <c r="S182" s="505"/>
    </row>
    <row r="183" spans="4:19" x14ac:dyDescent="0.25">
      <c r="D183" s="9" t="s">
        <v>198</v>
      </c>
      <c r="E183" s="25">
        <f t="shared" ref="E183:J183" si="64">E180-E181</f>
        <v>91338.240000000005</v>
      </c>
      <c r="F183" s="25">
        <f t="shared" si="64"/>
        <v>221033.44</v>
      </c>
      <c r="G183" s="25">
        <f t="shared" si="64"/>
        <v>323346.60000000009</v>
      </c>
      <c r="H183" s="25">
        <f t="shared" si="64"/>
        <v>351069.21000000014</v>
      </c>
      <c r="I183" s="25">
        <f t="shared" si="64"/>
        <v>379305.25000000012</v>
      </c>
      <c r="J183" s="25">
        <f t="shared" si="64"/>
        <v>390613.03000000014</v>
      </c>
      <c r="K183" s="25">
        <f t="shared" ref="K183:Q183" si="65">K180-K181</f>
        <v>403944.13000000012</v>
      </c>
      <c r="L183" s="25">
        <f t="shared" si="65"/>
        <v>436843.05000000005</v>
      </c>
      <c r="M183" s="25">
        <f t="shared" si="65"/>
        <v>488982.04000000004</v>
      </c>
      <c r="N183" s="25">
        <f t="shared" si="65"/>
        <v>482859.57000000007</v>
      </c>
      <c r="O183" s="25">
        <f t="shared" si="65"/>
        <v>523149.76</v>
      </c>
      <c r="P183" s="505">
        <f t="shared" si="65"/>
        <v>710380.16000000015</v>
      </c>
      <c r="Q183" s="505">
        <f t="shared" si="65"/>
        <v>803995.36000000034</v>
      </c>
      <c r="R183" s="505"/>
      <c r="S183" s="505"/>
    </row>
    <row r="184" spans="4:19" x14ac:dyDescent="0.25">
      <c r="D184" s="9" t="s">
        <v>199</v>
      </c>
      <c r="E184" s="492">
        <f t="shared" ref="E184:J184" si="66">E181/E180</f>
        <v>2.4455931986157989E-2</v>
      </c>
      <c r="F184" s="492">
        <f t="shared" si="66"/>
        <v>0.21307927827857764</v>
      </c>
      <c r="G184" s="492">
        <f t="shared" si="66"/>
        <v>0.29519906394650819</v>
      </c>
      <c r="H184" s="492">
        <f t="shared" si="66"/>
        <v>0.44858562609475788</v>
      </c>
      <c r="I184" s="492">
        <f t="shared" si="66"/>
        <v>0.53963697485600648</v>
      </c>
      <c r="J184" s="492">
        <f t="shared" si="66"/>
        <v>0.60956160528518799</v>
      </c>
      <c r="K184" s="492">
        <f t="shared" ref="K184:Q184" si="67">K181/K180</f>
        <v>0.66390961492559519</v>
      </c>
      <c r="L184" s="492">
        <f t="shared" si="67"/>
        <v>0.69104506410522626</v>
      </c>
      <c r="M184" s="492">
        <f t="shared" si="67"/>
        <v>0.70121833097386943</v>
      </c>
      <c r="N184" s="492">
        <f t="shared" si="67"/>
        <v>0.7311071563271746</v>
      </c>
      <c r="O184" s="492">
        <f t="shared" si="67"/>
        <v>0.73741735933504482</v>
      </c>
      <c r="P184" s="506">
        <f t="shared" si="67"/>
        <v>0.67407095607385181</v>
      </c>
      <c r="Q184" s="506">
        <f t="shared" si="67"/>
        <v>0.64631091533398133</v>
      </c>
      <c r="R184" s="506"/>
      <c r="S184" s="506"/>
    </row>
  </sheetData>
  <protectedRanges>
    <protectedRange password="CB17" sqref="D10:D19" name="Range2"/>
  </protectedRanges>
  <mergeCells count="15">
    <mergeCell ref="E7:H7"/>
    <mergeCell ref="I7:T7"/>
    <mergeCell ref="U7:AF7"/>
    <mergeCell ref="E44:H44"/>
    <mergeCell ref="I44:T44"/>
    <mergeCell ref="U44:AF44"/>
    <mergeCell ref="E152:H152"/>
    <mergeCell ref="I152:T152"/>
    <mergeCell ref="U152:AF152"/>
    <mergeCell ref="E80:H80"/>
    <mergeCell ref="I80:T80"/>
    <mergeCell ref="U80:AF80"/>
    <mergeCell ref="E116:H116"/>
    <mergeCell ref="I116:T116"/>
    <mergeCell ref="U116:AF116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6E35-1660-40FD-939F-BFE5CC20A087}">
  <dimension ref="A1:H12"/>
  <sheetViews>
    <sheetView tabSelected="1" zoomScaleNormal="100" workbookViewId="0">
      <selection activeCell="A13" sqref="A13"/>
    </sheetView>
  </sheetViews>
  <sheetFormatPr defaultRowHeight="15" x14ac:dyDescent="0.25"/>
  <cols>
    <col min="1" max="1" width="20" bestFit="1" customWidth="1"/>
    <col min="2" max="2" width="16.42578125" bestFit="1" customWidth="1"/>
    <col min="3" max="3" width="15.5703125" bestFit="1" customWidth="1"/>
    <col min="4" max="4" width="14.42578125" bestFit="1" customWidth="1"/>
    <col min="5" max="5" width="15.5703125" bestFit="1" customWidth="1"/>
    <col min="6" max="6" width="22.140625" bestFit="1" customWidth="1"/>
    <col min="7" max="7" width="14.28515625" bestFit="1" customWidth="1"/>
    <col min="8" max="8" width="13.5703125" bestFit="1" customWidth="1"/>
  </cols>
  <sheetData>
    <row r="1" spans="1:8" ht="45.75" thickBot="1" x14ac:dyDescent="0.3">
      <c r="A1" s="282"/>
      <c r="B1" s="283" t="s">
        <v>214</v>
      </c>
      <c r="C1" s="283" t="s">
        <v>215</v>
      </c>
      <c r="D1" s="283" t="s">
        <v>216</v>
      </c>
      <c r="E1" s="283" t="s">
        <v>217</v>
      </c>
      <c r="F1" s="283" t="s">
        <v>218</v>
      </c>
      <c r="G1" s="283" t="s">
        <v>219</v>
      </c>
      <c r="H1" s="475" t="s">
        <v>220</v>
      </c>
    </row>
    <row r="2" spans="1:8" ht="16.5" thickTop="1" thickBot="1" x14ac:dyDescent="0.3">
      <c r="A2" s="284" t="s">
        <v>221</v>
      </c>
      <c r="B2" s="285" t="s">
        <v>222</v>
      </c>
      <c r="C2" s="287">
        <f>'AO Call 2.3'!B4</f>
        <v>3225811.68</v>
      </c>
      <c r="D2" s="287">
        <f>SUM('AO Call 2.3'!F159:R159)</f>
        <v>2575020.37</v>
      </c>
      <c r="E2" s="287">
        <f>C2-D2</f>
        <v>650791.31000000006</v>
      </c>
      <c r="F2" s="287">
        <f>SUM('AO Call 2.3'!F159:R159)+SUM('AO Call 2.3'!Q104:R104)</f>
        <v>3146252.37</v>
      </c>
      <c r="G2" s="286">
        <f>C2-F2</f>
        <v>79559.310000000056</v>
      </c>
    </row>
    <row r="3" spans="1:8" ht="15.75" thickBot="1" x14ac:dyDescent="0.3">
      <c r="A3" s="284" t="s">
        <v>223</v>
      </c>
      <c r="B3" s="285" t="s">
        <v>224</v>
      </c>
      <c r="C3" s="287">
        <f>'AO Call 4.3'!B4</f>
        <v>1941638.4</v>
      </c>
      <c r="D3" s="287">
        <f>SUM('AO Call 4.3'!E164:Q164)</f>
        <v>520681.92</v>
      </c>
      <c r="E3" s="287">
        <f t="shared" ref="E3" si="0">C3-D3</f>
        <v>1420956.48</v>
      </c>
      <c r="F3" s="287">
        <f>SUM('AO Call 4.3'!E164:P164)+SUM('AO Call 4.3'!I110:Q110)</f>
        <v>1457738.96</v>
      </c>
      <c r="G3" s="286">
        <f t="shared" ref="G3" si="1">C3-F3</f>
        <v>483899.43999999994</v>
      </c>
    </row>
    <row r="4" spans="1:8" ht="15.75" thickBot="1" x14ac:dyDescent="0.3">
      <c r="A4" s="284" t="s">
        <v>225</v>
      </c>
      <c r="B4" s="285" t="str">
        <f>'AO Call 13.1'!B3</f>
        <v>9/13/25 - 9/12/26</v>
      </c>
      <c r="C4" s="287">
        <f>'AO Call 13.1'!B4</f>
        <v>1491977.28</v>
      </c>
      <c r="D4" s="287">
        <f>SUM('AO Call 13.1'!E163:R163)</f>
        <v>1242382.55</v>
      </c>
      <c r="E4" s="287">
        <f t="shared" ref="E4:E6" si="2">C4-D4</f>
        <v>249594.72999999998</v>
      </c>
      <c r="F4" s="287">
        <f>SUM('AO Call 13.1'!Q110:R110)+SUM('AO Call 13.1'!E163:R163)</f>
        <v>1463896.1500000001</v>
      </c>
      <c r="G4" s="286">
        <f t="shared" ref="G4:G10" si="3">C4-F4</f>
        <v>28081.129999999888</v>
      </c>
    </row>
    <row r="5" spans="1:8" ht="15.75" thickBot="1" x14ac:dyDescent="0.3">
      <c r="A5" s="284" t="s">
        <v>1499</v>
      </c>
      <c r="B5" s="285" t="str">
        <f>'AO Call 13.2'!B3</f>
        <v>9/13/26 - 9/12/27</v>
      </c>
      <c r="C5" s="287">
        <f>'AO Call 13.2'!B4</f>
        <v>1756992</v>
      </c>
      <c r="D5" s="287">
        <f>SUM('AO Call 13.1'!E164:R164)</f>
        <v>0</v>
      </c>
      <c r="E5" s="287">
        <f t="shared" ref="E5" si="4">C5-D5</f>
        <v>1756992</v>
      </c>
      <c r="F5" s="287" t="s">
        <v>304</v>
      </c>
      <c r="G5" s="286" t="s">
        <v>304</v>
      </c>
    </row>
    <row r="6" spans="1:8" ht="15.75" thickBot="1" x14ac:dyDescent="0.3">
      <c r="A6" s="284" t="s">
        <v>226</v>
      </c>
      <c r="B6" s="285" t="str">
        <f>'AO Call 15.1'!B3</f>
        <v>9/25/25 - 9/24/26</v>
      </c>
      <c r="C6" s="287">
        <f>'AO Call 15.1'!B4</f>
        <v>1853995.87</v>
      </c>
      <c r="D6" s="287">
        <f>SUM('AO Call 15.1'!E162:R162)</f>
        <v>1069330.24</v>
      </c>
      <c r="E6" s="287">
        <f t="shared" si="2"/>
        <v>784665.63000000012</v>
      </c>
      <c r="F6" s="287">
        <f>SUM('AO Call 15.1'!E162:R162)+SUM('AO Call 15.1'!Q110:R110)</f>
        <v>1310034.3999999999</v>
      </c>
      <c r="G6" s="286">
        <f t="shared" si="3"/>
        <v>543961.4700000002</v>
      </c>
    </row>
    <row r="7" spans="1:8" ht="15.75" thickBot="1" x14ac:dyDescent="0.3">
      <c r="A7" s="284" t="s">
        <v>227</v>
      </c>
      <c r="B7" s="477" t="str">
        <f>'AO Call 16.1'!B3</f>
        <v>2/26/26 - 2/25/27</v>
      </c>
      <c r="C7" s="287">
        <f>'AO Call 16.1'!B4</f>
        <v>3383404.8</v>
      </c>
      <c r="D7" s="287">
        <f>SUM('AO Call 16.1'!E174:Q174)</f>
        <v>1270961.2199999997</v>
      </c>
      <c r="E7" s="287">
        <f>C7-D7</f>
        <v>2112443.58</v>
      </c>
      <c r="F7" s="287">
        <f>D7+SUM('AO Call 16.1'!K113:R113)</f>
        <v>3139912.02</v>
      </c>
      <c r="G7" s="286">
        <f t="shared" si="3"/>
        <v>243492.7799999998</v>
      </c>
      <c r="H7">
        <f>D7/C7</f>
        <v>0.37564562774161692</v>
      </c>
    </row>
    <row r="8" spans="1:8" ht="15.75" thickBot="1" x14ac:dyDescent="0.3">
      <c r="A8" s="284" t="s">
        <v>228</v>
      </c>
      <c r="B8" s="477" t="str">
        <f>'AO Call 17'!B3</f>
        <v>9/1/25 - 8/31/26</v>
      </c>
      <c r="C8" s="287">
        <f>'AO Call 17'!B4</f>
        <v>1681420.8</v>
      </c>
      <c r="D8" s="287">
        <f>SUM('AO Call 17'!E174:U174)</f>
        <v>1452328.66</v>
      </c>
      <c r="E8" s="287">
        <f>C8-D8</f>
        <v>229092.14000000013</v>
      </c>
      <c r="F8" s="287">
        <f>D8+SUM('AO Call 17'!P113:R113)</f>
        <v>1615344.66</v>
      </c>
      <c r="G8" s="286">
        <f t="shared" si="3"/>
        <v>66076.14000000013</v>
      </c>
    </row>
    <row r="9" spans="1:8" ht="15.75" thickBot="1" x14ac:dyDescent="0.3">
      <c r="A9" s="284" t="s">
        <v>1498</v>
      </c>
      <c r="B9" s="477" t="str">
        <f>'AO Call 17.1'!B3</f>
        <v>9/1/26 - 8/31/27</v>
      </c>
      <c r="C9" s="287">
        <f>'AO Call 17.1'!B4</f>
        <v>1940185.51</v>
      </c>
      <c r="D9" s="287">
        <f>SUM('AO Call 17.1'!E174:U174)</f>
        <v>0</v>
      </c>
      <c r="E9" s="287">
        <f>C9-D9</f>
        <v>1940185.51</v>
      </c>
      <c r="F9" s="287" t="s">
        <v>304</v>
      </c>
      <c r="G9" s="286" t="s">
        <v>304</v>
      </c>
    </row>
    <row r="10" spans="1:8" ht="15.75" thickBot="1" x14ac:dyDescent="0.3">
      <c r="A10" s="284" t="s">
        <v>229</v>
      </c>
      <c r="B10" s="477" t="str">
        <f>'AO Call 18'!B3</f>
        <v>9/15/25 - 9/14/26</v>
      </c>
      <c r="C10" s="287">
        <f>'AO Call 18'!B4</f>
        <v>2000000</v>
      </c>
      <c r="D10" s="287">
        <f>SUM('AO Call 18'!E175:T175)</f>
        <v>1469174.48</v>
      </c>
      <c r="E10" s="287">
        <f>C10-D10</f>
        <v>530825.52</v>
      </c>
      <c r="F10" s="287">
        <f>D10+SUM('AO Call 18'!P113:R113)</f>
        <v>1750020.08</v>
      </c>
      <c r="G10" s="286">
        <f t="shared" si="3"/>
        <v>249979.91999999993</v>
      </c>
    </row>
    <row r="11" spans="1:8" ht="15.75" thickBot="1" x14ac:dyDescent="0.3">
      <c r="A11" s="284" t="s">
        <v>1500</v>
      </c>
      <c r="B11" s="477" t="str">
        <f>'AO Call 19'!B3</f>
        <v>9/2/26 - 4/1/27</v>
      </c>
      <c r="C11" s="287">
        <f>'AO Call 19'!B4</f>
        <v>288249.56</v>
      </c>
      <c r="D11" s="287">
        <f>SUM('AO Call 19'!E176:T176)</f>
        <v>0</v>
      </c>
      <c r="E11" s="287">
        <f>C11-D11</f>
        <v>288249.56</v>
      </c>
      <c r="F11" s="287" t="s">
        <v>304</v>
      </c>
      <c r="G11" s="286" t="s">
        <v>304</v>
      </c>
    </row>
    <row r="12" spans="1:8" ht="15.75" thickBot="1" x14ac:dyDescent="0.3">
      <c r="A12" s="288"/>
      <c r="B12" s="289" t="s">
        <v>147</v>
      </c>
      <c r="C12" s="290">
        <f>SUM(C2:C10)</f>
        <v>19275426.340000004</v>
      </c>
      <c r="D12" s="290">
        <f>SUM(D2:D10)</f>
        <v>9599879.4399999995</v>
      </c>
      <c r="E12" s="290">
        <f>SUM(E2:E10)</f>
        <v>9675546.9000000004</v>
      </c>
      <c r="F12" s="290">
        <f>SUM(F2:F10)</f>
        <v>13883198.640000001</v>
      </c>
      <c r="G12" s="290">
        <f>SUM(G2:G10)</f>
        <v>1695050.19</v>
      </c>
      <c r="H12" s="12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03DE-697A-41BD-B410-72FD122E54B9}">
  <dimension ref="A2:AH184"/>
  <sheetViews>
    <sheetView zoomScale="80" zoomScaleNormal="80" workbookViewId="0">
      <selection activeCell="B164" sqref="B164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customWidth="1"/>
    <col min="5" max="5" width="13.42578125" customWidth="1"/>
    <col min="6" max="6" width="13.5703125" customWidth="1"/>
    <col min="7" max="7" width="13.28515625" customWidth="1"/>
    <col min="8" max="8" width="12.85546875" customWidth="1"/>
    <col min="9" max="9" width="13.140625" customWidth="1"/>
    <col min="10" max="10" width="13.28515625" customWidth="1"/>
    <col min="11" max="17" width="13.5703125" bestFit="1" customWidth="1"/>
    <col min="18" max="20" width="6" bestFit="1" customWidth="1"/>
    <col min="34" max="34" width="18.85546875" customWidth="1"/>
  </cols>
  <sheetData>
    <row r="2" spans="1:32" x14ac:dyDescent="0.25">
      <c r="A2" s="9" t="s">
        <v>81</v>
      </c>
      <c r="B2" t="s">
        <v>1500</v>
      </c>
    </row>
    <row r="3" spans="1:32" x14ac:dyDescent="0.25">
      <c r="A3" s="9" t="s">
        <v>83</v>
      </c>
      <c r="B3" t="s">
        <v>1501</v>
      </c>
      <c r="C3" t="s">
        <v>1502</v>
      </c>
    </row>
    <row r="4" spans="1:32" x14ac:dyDescent="0.25">
      <c r="A4" s="9" t="s">
        <v>85</v>
      </c>
      <c r="B4" s="330">
        <v>288249.56</v>
      </c>
    </row>
    <row r="5" spans="1:32" x14ac:dyDescent="0.25">
      <c r="A5" s="9"/>
      <c r="B5" s="127"/>
    </row>
    <row r="6" spans="1:32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x14ac:dyDescent="0.25">
      <c r="A7" s="9"/>
      <c r="B7" s="9"/>
      <c r="C7" s="9"/>
      <c r="D7" s="9"/>
      <c r="E7" s="626">
        <v>2026</v>
      </c>
      <c r="F7" s="626"/>
      <c r="G7" s="626"/>
      <c r="H7" s="627"/>
      <c r="I7" s="625">
        <v>2027</v>
      </c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627"/>
      <c r="U7" s="625">
        <v>2028</v>
      </c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7"/>
    </row>
    <row r="8" spans="1:32" x14ac:dyDescent="0.25">
      <c r="A8" s="9"/>
      <c r="B8" s="9"/>
      <c r="C8" s="9"/>
      <c r="D8" s="37" t="s">
        <v>33</v>
      </c>
      <c r="E8" s="345">
        <v>18</v>
      </c>
      <c r="F8" s="345">
        <v>21</v>
      </c>
      <c r="G8" s="345">
        <v>20</v>
      </c>
      <c r="H8" s="345">
        <v>20</v>
      </c>
      <c r="I8" s="345">
        <v>21</v>
      </c>
      <c r="J8" s="345">
        <v>19</v>
      </c>
      <c r="K8" s="345">
        <v>21</v>
      </c>
      <c r="L8" s="345">
        <v>22</v>
      </c>
      <c r="M8" s="345">
        <v>23</v>
      </c>
      <c r="N8" s="345">
        <v>19</v>
      </c>
      <c r="O8" s="345">
        <v>23</v>
      </c>
      <c r="P8" s="345">
        <v>22</v>
      </c>
      <c r="Q8" s="345">
        <v>18</v>
      </c>
      <c r="R8" s="345">
        <v>21</v>
      </c>
      <c r="S8" s="345">
        <v>20</v>
      </c>
      <c r="T8" s="345">
        <v>20</v>
      </c>
      <c r="U8" s="345">
        <v>21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9</v>
      </c>
      <c r="F9" s="11">
        <v>10</v>
      </c>
      <c r="G9" s="11">
        <v>11</v>
      </c>
      <c r="H9" s="11">
        <v>12</v>
      </c>
      <c r="I9" s="11">
        <v>1</v>
      </c>
      <c r="J9" s="11">
        <v>2</v>
      </c>
      <c r="K9" s="11">
        <v>3</v>
      </c>
      <c r="L9" s="11">
        <v>4</v>
      </c>
      <c r="M9" s="11">
        <v>5</v>
      </c>
      <c r="N9" s="11">
        <v>6</v>
      </c>
      <c r="O9" s="11">
        <v>7</v>
      </c>
      <c r="P9" s="11">
        <v>8</v>
      </c>
      <c r="Q9" s="11">
        <v>9</v>
      </c>
      <c r="R9" s="11">
        <v>10</v>
      </c>
      <c r="S9" s="11">
        <v>11</v>
      </c>
      <c r="T9" s="11">
        <v>12</v>
      </c>
      <c r="U9" s="11">
        <v>1</v>
      </c>
      <c r="V9" s="11">
        <v>2</v>
      </c>
      <c r="W9" s="11">
        <v>3</v>
      </c>
      <c r="X9" s="11">
        <v>4</v>
      </c>
      <c r="Y9" s="11">
        <v>5</v>
      </c>
      <c r="Z9" s="11">
        <v>6</v>
      </c>
      <c r="AA9" s="11">
        <v>7</v>
      </c>
      <c r="AB9" s="11">
        <v>8</v>
      </c>
      <c r="AC9" s="11">
        <v>9</v>
      </c>
      <c r="AD9" s="11">
        <v>10</v>
      </c>
      <c r="AE9" s="11">
        <v>11</v>
      </c>
      <c r="AF9" s="11">
        <v>12</v>
      </c>
    </row>
    <row r="10" spans="1:32" ht="15.75" x14ac:dyDescent="0.25">
      <c r="A10" s="4" t="s">
        <v>1504</v>
      </c>
      <c r="B10" s="4"/>
      <c r="C10" s="390"/>
      <c r="D10" s="602"/>
      <c r="E10" s="125">
        <v>80</v>
      </c>
      <c r="F10" s="125">
        <f t="shared" ref="F10:I13" si="0">(F$8*8)-8</f>
        <v>160</v>
      </c>
      <c r="G10" s="125">
        <f t="shared" si="0"/>
        <v>152</v>
      </c>
      <c r="H10" s="125">
        <f t="shared" si="0"/>
        <v>152</v>
      </c>
      <c r="I10" s="125">
        <f t="shared" si="0"/>
        <v>160</v>
      </c>
      <c r="J10" s="125">
        <f t="shared" ref="J10:K13" si="1">(J$8*8)-16</f>
        <v>136</v>
      </c>
      <c r="K10" s="125">
        <f t="shared" si="1"/>
        <v>152</v>
      </c>
      <c r="L10" s="125">
        <v>8</v>
      </c>
      <c r="M10" s="125"/>
      <c r="N10" s="125"/>
      <c r="O10" s="125"/>
      <c r="P10" s="125"/>
      <c r="Q10" s="125"/>
      <c r="R10" s="125"/>
      <c r="S10" s="125"/>
      <c r="T10" s="12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75" x14ac:dyDescent="0.25">
      <c r="A11" s="4" t="s">
        <v>1505</v>
      </c>
      <c r="B11" s="4" t="s">
        <v>1503</v>
      </c>
      <c r="C11" s="390"/>
      <c r="D11" s="602"/>
      <c r="E11" s="125">
        <v>80</v>
      </c>
      <c r="F11" s="125">
        <f t="shared" si="0"/>
        <v>160</v>
      </c>
      <c r="G11" s="125">
        <f t="shared" si="0"/>
        <v>152</v>
      </c>
      <c r="H11" s="125">
        <f t="shared" si="0"/>
        <v>152</v>
      </c>
      <c r="I11" s="125">
        <f t="shared" si="0"/>
        <v>160</v>
      </c>
      <c r="J11" s="125">
        <f t="shared" si="1"/>
        <v>136</v>
      </c>
      <c r="K11" s="125">
        <f t="shared" si="1"/>
        <v>152</v>
      </c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75" x14ac:dyDescent="0.25">
      <c r="A12" s="4" t="s">
        <v>1506</v>
      </c>
      <c r="B12" s="4" t="s">
        <v>1503</v>
      </c>
      <c r="C12" s="390"/>
      <c r="D12" s="602"/>
      <c r="E12" s="125">
        <v>80</v>
      </c>
      <c r="F12" s="125">
        <f t="shared" si="0"/>
        <v>160</v>
      </c>
      <c r="G12" s="125">
        <f t="shared" si="0"/>
        <v>152</v>
      </c>
      <c r="H12" s="125">
        <f t="shared" si="0"/>
        <v>152</v>
      </c>
      <c r="I12" s="125">
        <f t="shared" si="0"/>
        <v>160</v>
      </c>
      <c r="J12" s="125">
        <f t="shared" si="1"/>
        <v>136</v>
      </c>
      <c r="K12" s="125">
        <f t="shared" si="1"/>
        <v>152</v>
      </c>
      <c r="L12" s="125"/>
      <c r="M12" s="125"/>
      <c r="N12" s="125"/>
      <c r="O12" s="125"/>
      <c r="P12" s="1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75" x14ac:dyDescent="0.25">
      <c r="A13" s="4" t="s">
        <v>1507</v>
      </c>
      <c r="B13" s="4">
        <v>1099</v>
      </c>
      <c r="C13" s="390"/>
      <c r="D13" s="602"/>
      <c r="E13" s="133">
        <v>80</v>
      </c>
      <c r="F13" s="133">
        <f t="shared" si="0"/>
        <v>160</v>
      </c>
      <c r="G13" s="133">
        <f t="shared" si="0"/>
        <v>152</v>
      </c>
      <c r="H13" s="133">
        <f t="shared" si="0"/>
        <v>152</v>
      </c>
      <c r="I13" s="133">
        <f t="shared" si="0"/>
        <v>160</v>
      </c>
      <c r="J13" s="133">
        <f t="shared" si="1"/>
        <v>136</v>
      </c>
      <c r="K13" s="125">
        <f t="shared" si="1"/>
        <v>152</v>
      </c>
      <c r="L13" s="125"/>
      <c r="M13" s="125"/>
      <c r="N13" s="125"/>
      <c r="O13" s="125"/>
      <c r="P13" s="12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5.75" x14ac:dyDescent="0.25">
      <c r="A14" s="4"/>
      <c r="B14" s="4"/>
      <c r="C14" s="390"/>
      <c r="D14" s="602"/>
      <c r="E14" s="133"/>
      <c r="F14" s="133"/>
      <c r="G14" s="133"/>
      <c r="H14" s="133"/>
      <c r="I14" s="133"/>
      <c r="J14" s="133"/>
      <c r="K14" s="125"/>
      <c r="L14" s="125"/>
      <c r="M14" s="125"/>
      <c r="N14" s="125"/>
      <c r="O14" s="125"/>
      <c r="P14" s="12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75" x14ac:dyDescent="0.25">
      <c r="A15" s="4"/>
      <c r="B15" s="4"/>
      <c r="C15" s="390"/>
      <c r="D15" s="602"/>
      <c r="E15" s="133"/>
      <c r="F15" s="133"/>
      <c r="G15" s="133"/>
      <c r="H15" s="133"/>
      <c r="I15" s="133"/>
      <c r="J15" s="133"/>
      <c r="K15" s="125"/>
      <c r="L15" s="125"/>
      <c r="M15" s="125"/>
      <c r="N15" s="125"/>
      <c r="O15" s="125"/>
      <c r="P15" s="12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75" x14ac:dyDescent="0.25">
      <c r="A16" s="4"/>
      <c r="B16" s="4"/>
      <c r="C16" s="390"/>
      <c r="D16" s="602"/>
      <c r="E16" s="133"/>
      <c r="F16" s="133"/>
      <c r="G16" s="133"/>
      <c r="H16" s="133"/>
      <c r="I16" s="133"/>
      <c r="J16" s="133"/>
      <c r="K16" s="125"/>
      <c r="L16" s="125"/>
      <c r="M16" s="125"/>
      <c r="N16" s="125"/>
      <c r="O16" s="125"/>
      <c r="P16" s="12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75" x14ac:dyDescent="0.25">
      <c r="A17" s="4"/>
      <c r="B17" s="4"/>
      <c r="C17" s="390"/>
      <c r="D17" s="602"/>
      <c r="E17" s="133"/>
      <c r="F17" s="133"/>
      <c r="G17" s="133"/>
      <c r="H17" s="133"/>
      <c r="I17" s="13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75" x14ac:dyDescent="0.25">
      <c r="A18" s="143"/>
      <c r="B18" s="125"/>
      <c r="C18" s="390"/>
      <c r="D18" s="602"/>
      <c r="E18" s="125"/>
      <c r="F18" s="125"/>
      <c r="G18" s="125"/>
      <c r="H18" s="125"/>
      <c r="I18" s="125"/>
      <c r="J18" s="133"/>
      <c r="K18" s="125"/>
      <c r="L18" s="125"/>
      <c r="M18" s="125"/>
      <c r="N18" s="125"/>
      <c r="O18" s="125"/>
      <c r="P18" s="12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.75" x14ac:dyDescent="0.25">
      <c r="A19" s="4"/>
      <c r="B19" s="4"/>
      <c r="C19" s="390"/>
      <c r="D19" s="602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43"/>
      <c r="B20" s="133"/>
      <c r="C20" s="133"/>
      <c r="D20" s="133"/>
      <c r="E20" s="133"/>
      <c r="F20" s="133"/>
      <c r="G20" s="133"/>
      <c r="H20" s="133"/>
      <c r="I20" s="133"/>
      <c r="J20" s="1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4"/>
      <c r="B21" s="4"/>
      <c r="C21" s="4"/>
      <c r="D21" s="4"/>
      <c r="E21" s="125"/>
      <c r="F21" s="125"/>
      <c r="G21" s="125"/>
      <c r="H21" s="125"/>
      <c r="I21" s="125"/>
      <c r="J21" s="1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43"/>
      <c r="B23" s="125"/>
      <c r="C23" s="125"/>
      <c r="D23" s="4"/>
      <c r="E23" s="125"/>
      <c r="F23" s="125"/>
      <c r="G23" s="125"/>
      <c r="H23" s="125"/>
      <c r="I23" s="125"/>
      <c r="J23" s="12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32"/>
      <c r="B24" s="133"/>
      <c r="C24" s="133"/>
      <c r="D24" s="133"/>
      <c r="E24" s="133"/>
      <c r="F24" s="133"/>
      <c r="G24" s="133"/>
      <c r="H24" s="133"/>
      <c r="I24" s="133"/>
      <c r="J24" s="1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43"/>
      <c r="B25" s="125"/>
      <c r="C25" s="125"/>
      <c r="D25" s="4"/>
      <c r="E25" s="125"/>
      <c r="F25" s="125"/>
      <c r="G25" s="125"/>
      <c r="H25" s="125"/>
      <c r="I25" s="125"/>
      <c r="J25" s="12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43"/>
      <c r="B26" s="125"/>
      <c r="C26" s="125"/>
      <c r="D26" s="4"/>
      <c r="E26" s="125"/>
      <c r="F26" s="125"/>
      <c r="G26" s="125"/>
      <c r="H26" s="125"/>
      <c r="I26" s="125"/>
      <c r="J26" s="12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5"/>
      <c r="B27" s="125"/>
      <c r="C27" s="125"/>
      <c r="D27" s="4"/>
      <c r="E27" s="125"/>
      <c r="F27" s="125"/>
      <c r="G27" s="125"/>
      <c r="H27" s="125"/>
      <c r="I27" s="125"/>
      <c r="J27" s="12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43"/>
      <c r="B28" s="125"/>
      <c r="C28" s="125"/>
      <c r="D28" s="4"/>
      <c r="E28" s="125"/>
      <c r="F28" s="125"/>
      <c r="G28" s="125"/>
      <c r="H28" s="125"/>
      <c r="I28" s="125"/>
      <c r="J28" s="125"/>
      <c r="K28" s="13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43"/>
      <c r="B29" s="125"/>
      <c r="C29" s="125"/>
      <c r="D29" s="4"/>
      <c r="E29" s="125"/>
      <c r="F29" s="125"/>
      <c r="G29" s="125"/>
      <c r="H29" s="125"/>
      <c r="I29" s="125"/>
      <c r="J29" s="125"/>
      <c r="K29" s="13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43"/>
      <c r="B30" s="125"/>
      <c r="C30" s="125"/>
      <c r="D30" s="4"/>
      <c r="E30" s="125"/>
      <c r="F30" s="125"/>
      <c r="G30" s="125"/>
      <c r="H30" s="125"/>
      <c r="I30" s="125"/>
      <c r="J30" s="125"/>
      <c r="K30" s="13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5"/>
      <c r="B31" s="125"/>
      <c r="C31" s="125"/>
      <c r="D31" s="4"/>
      <c r="E31" s="125"/>
      <c r="F31" s="125"/>
      <c r="G31" s="125"/>
      <c r="H31" s="125"/>
      <c r="I31" s="125"/>
      <c r="J31" s="125"/>
      <c r="K31" s="13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5"/>
      <c r="B32" s="4"/>
      <c r="C32" s="125"/>
      <c r="D32" s="4"/>
      <c r="E32" s="125"/>
      <c r="F32" s="125"/>
      <c r="G32" s="125"/>
      <c r="H32" s="125"/>
      <c r="I32" s="125"/>
      <c r="J32" s="125"/>
      <c r="K32" s="13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5"/>
      <c r="B33" s="4"/>
      <c r="C33" s="4"/>
      <c r="D33" s="4"/>
      <c r="E33" s="125"/>
      <c r="F33" s="125"/>
      <c r="G33" s="125"/>
      <c r="H33" s="125"/>
      <c r="I33" s="125"/>
      <c r="J33" s="125"/>
      <c r="K33" s="13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5"/>
      <c r="B35" s="4"/>
      <c r="C35" s="4"/>
      <c r="D35" s="4"/>
      <c r="E35" s="125"/>
      <c r="F35" s="125"/>
      <c r="G35" s="125"/>
      <c r="H35" s="125"/>
      <c r="I35" s="125"/>
      <c r="J35" s="12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33"/>
      <c r="B36" s="4"/>
      <c r="C36" s="4"/>
      <c r="D36" s="4"/>
      <c r="E36" s="125"/>
      <c r="F36" s="125"/>
      <c r="G36" s="125"/>
      <c r="H36" s="125"/>
      <c r="I36" s="125"/>
      <c r="J36" s="12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43"/>
      <c r="B37" s="143"/>
      <c r="C37" s="143"/>
      <c r="D37" s="1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32"/>
      <c r="B38" s="125"/>
      <c r="C38" s="12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43"/>
      <c r="B39" s="125"/>
      <c r="C39" s="1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43"/>
      <c r="B40" s="125"/>
      <c r="C40" s="125"/>
      <c r="D40" s="1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E41" s="28">
        <f t="shared" ref="E41:AF41" si="2">SUM(E10:E40)</f>
        <v>320</v>
      </c>
      <c r="F41" s="28">
        <f t="shared" si="2"/>
        <v>640</v>
      </c>
      <c r="G41" s="28">
        <f t="shared" si="2"/>
        <v>608</v>
      </c>
      <c r="H41" s="28">
        <f t="shared" si="2"/>
        <v>608</v>
      </c>
      <c r="I41" s="28">
        <f t="shared" si="2"/>
        <v>640</v>
      </c>
      <c r="J41" s="28">
        <f t="shared" si="2"/>
        <v>544</v>
      </c>
      <c r="K41" s="28">
        <f t="shared" si="2"/>
        <v>608</v>
      </c>
      <c r="L41" s="28">
        <f t="shared" si="2"/>
        <v>8</v>
      </c>
      <c r="M41" s="28">
        <f t="shared" si="2"/>
        <v>0</v>
      </c>
      <c r="N41" s="28">
        <f t="shared" si="2"/>
        <v>0</v>
      </c>
      <c r="O41" s="28">
        <f t="shared" si="2"/>
        <v>0</v>
      </c>
      <c r="P41" s="28">
        <f t="shared" si="2"/>
        <v>0</v>
      </c>
      <c r="Q41" s="28">
        <f t="shared" si="2"/>
        <v>0</v>
      </c>
      <c r="R41" s="28">
        <f t="shared" si="2"/>
        <v>0</v>
      </c>
      <c r="S41" s="28">
        <f t="shared" si="2"/>
        <v>0</v>
      </c>
      <c r="T41" s="28">
        <f t="shared" si="2"/>
        <v>0</v>
      </c>
      <c r="U41" s="28">
        <f t="shared" si="2"/>
        <v>0</v>
      </c>
      <c r="V41" s="28">
        <f t="shared" si="2"/>
        <v>0</v>
      </c>
      <c r="W41" s="28">
        <f t="shared" si="2"/>
        <v>0</v>
      </c>
      <c r="X41" s="28">
        <f t="shared" si="2"/>
        <v>0</v>
      </c>
      <c r="Y41" s="28">
        <f t="shared" si="2"/>
        <v>0</v>
      </c>
      <c r="Z41" s="28">
        <f t="shared" si="2"/>
        <v>0</v>
      </c>
      <c r="AA41" s="28">
        <f t="shared" si="2"/>
        <v>0</v>
      </c>
      <c r="AB41" s="28">
        <f t="shared" si="2"/>
        <v>0</v>
      </c>
      <c r="AC41" s="28">
        <f t="shared" si="2"/>
        <v>0</v>
      </c>
      <c r="AD41" s="28">
        <f t="shared" si="2"/>
        <v>0</v>
      </c>
      <c r="AE41" s="28">
        <f t="shared" si="2"/>
        <v>0</v>
      </c>
      <c r="AF41" s="28">
        <f t="shared" si="2"/>
        <v>0</v>
      </c>
    </row>
    <row r="42" spans="1:32" x14ac:dyDescent="0.25">
      <c r="B42" s="25"/>
    </row>
    <row r="43" spans="1:32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x14ac:dyDescent="0.25">
      <c r="A44" s="9"/>
      <c r="B44" s="9"/>
      <c r="C44" s="9"/>
      <c r="D44" s="9"/>
      <c r="E44" s="626">
        <v>2025</v>
      </c>
      <c r="F44" s="626"/>
      <c r="G44" s="626"/>
      <c r="H44" s="627"/>
      <c r="I44" s="625">
        <v>2026</v>
      </c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7"/>
      <c r="U44" s="625">
        <v>2027</v>
      </c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7"/>
    </row>
    <row r="45" spans="1:32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9</v>
      </c>
      <c r="F45" s="11">
        <v>10</v>
      </c>
      <c r="G45" s="11">
        <v>11</v>
      </c>
      <c r="H45" s="11">
        <v>12</v>
      </c>
      <c r="I45" s="11">
        <v>1</v>
      </c>
      <c r="J45" s="11">
        <v>2</v>
      </c>
      <c r="K45" s="11">
        <v>3</v>
      </c>
      <c r="L45" s="11">
        <v>4</v>
      </c>
      <c r="M45" s="11">
        <v>5</v>
      </c>
      <c r="N45" s="11">
        <v>6</v>
      </c>
      <c r="O45" s="11">
        <v>7</v>
      </c>
      <c r="P45" s="354">
        <v>8</v>
      </c>
      <c r="Q45" s="354">
        <v>9</v>
      </c>
      <c r="R45" s="354">
        <v>10</v>
      </c>
      <c r="S45" s="354">
        <v>11</v>
      </c>
      <c r="T45" s="354">
        <v>12</v>
      </c>
      <c r="U45" s="354">
        <v>1</v>
      </c>
      <c r="V45" s="354">
        <v>2</v>
      </c>
      <c r="W45" s="354">
        <v>3</v>
      </c>
      <c r="X45" s="354">
        <v>4</v>
      </c>
      <c r="Y45" s="354">
        <v>5</v>
      </c>
      <c r="Z45" s="354">
        <v>6</v>
      </c>
      <c r="AA45" s="354">
        <v>7</v>
      </c>
      <c r="AB45" s="354">
        <v>8</v>
      </c>
      <c r="AC45" s="354">
        <v>9</v>
      </c>
      <c r="AD45" s="354">
        <v>10</v>
      </c>
      <c r="AE45" s="354">
        <v>11</v>
      </c>
      <c r="AF45" s="354">
        <v>12</v>
      </c>
    </row>
    <row r="46" spans="1:32" x14ac:dyDescent="0.25">
      <c r="A46" s="143" t="str">
        <f t="shared" ref="A46:D61" si="3">A10</f>
        <v>Sridhar Kesiraju</v>
      </c>
      <c r="B46" s="143">
        <f t="shared" si="3"/>
        <v>0</v>
      </c>
      <c r="C46" s="143">
        <f t="shared" si="3"/>
        <v>0</v>
      </c>
      <c r="D46" s="143">
        <f t="shared" si="3"/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</row>
    <row r="47" spans="1:32" x14ac:dyDescent="0.25">
      <c r="A47" s="143" t="str">
        <f t="shared" si="3"/>
        <v>Ed Spriggs</v>
      </c>
      <c r="B47" s="143" t="str">
        <f t="shared" si="3"/>
        <v>Logapps</v>
      </c>
      <c r="C47" s="143">
        <f t="shared" si="3"/>
        <v>0</v>
      </c>
      <c r="D47" s="143">
        <f t="shared" si="3"/>
        <v>0</v>
      </c>
      <c r="E47" s="4"/>
      <c r="F47" s="4"/>
      <c r="G47" s="4"/>
      <c r="H47" s="4"/>
      <c r="I47" s="4"/>
      <c r="J47" s="4"/>
      <c r="K47" s="339"/>
      <c r="L47" s="4"/>
      <c r="M47" s="4"/>
      <c r="N47" s="4"/>
      <c r="O47" s="4"/>
      <c r="P47" s="488"/>
      <c r="Q47" s="488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</row>
    <row r="48" spans="1:32" x14ac:dyDescent="0.25">
      <c r="A48" s="143" t="str">
        <f t="shared" si="3"/>
        <v>Amar Zabarah</v>
      </c>
      <c r="B48" s="143" t="str">
        <f t="shared" si="3"/>
        <v>Logapps</v>
      </c>
      <c r="C48" s="143">
        <f t="shared" si="3"/>
        <v>0</v>
      </c>
      <c r="D48" s="143">
        <f t="shared" si="3"/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</row>
    <row r="49" spans="1:32" x14ac:dyDescent="0.25">
      <c r="A49" s="143" t="str">
        <f t="shared" si="3"/>
        <v>David Zingeser</v>
      </c>
      <c r="B49" s="143">
        <f t="shared" si="3"/>
        <v>1099</v>
      </c>
      <c r="C49" s="143">
        <f t="shared" si="3"/>
        <v>0</v>
      </c>
      <c r="D49" s="143">
        <f t="shared" si="3"/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</row>
    <row r="50" spans="1:32" x14ac:dyDescent="0.25">
      <c r="A50" s="143">
        <f t="shared" si="3"/>
        <v>0</v>
      </c>
      <c r="B50" s="143">
        <f t="shared" si="3"/>
        <v>0</v>
      </c>
      <c r="C50" s="143">
        <f t="shared" si="3"/>
        <v>0</v>
      </c>
      <c r="D50" s="143">
        <f t="shared" si="3"/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</row>
    <row r="51" spans="1:32" x14ac:dyDescent="0.25">
      <c r="A51" s="143">
        <f t="shared" si="3"/>
        <v>0</v>
      </c>
      <c r="B51" s="143">
        <f t="shared" si="3"/>
        <v>0</v>
      </c>
      <c r="C51" s="143">
        <f t="shared" si="3"/>
        <v>0</v>
      </c>
      <c r="D51" s="143">
        <f t="shared" si="3"/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</row>
    <row r="52" spans="1:32" x14ac:dyDescent="0.25">
      <c r="A52" s="143">
        <f t="shared" si="3"/>
        <v>0</v>
      </c>
      <c r="B52" s="143">
        <f t="shared" si="3"/>
        <v>0</v>
      </c>
      <c r="C52" s="143">
        <f t="shared" si="3"/>
        <v>0</v>
      </c>
      <c r="D52" s="143">
        <f t="shared" si="3"/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88"/>
      <c r="Q52" s="488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</row>
    <row r="53" spans="1:32" x14ac:dyDescent="0.25">
      <c r="A53" s="143">
        <f t="shared" si="3"/>
        <v>0</v>
      </c>
      <c r="B53" s="143">
        <f t="shared" si="3"/>
        <v>0</v>
      </c>
      <c r="C53" s="143">
        <f t="shared" si="3"/>
        <v>0</v>
      </c>
      <c r="D53" s="143">
        <f t="shared" si="3"/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</row>
    <row r="54" spans="1:32" x14ac:dyDescent="0.25">
      <c r="A54" s="143">
        <f t="shared" si="3"/>
        <v>0</v>
      </c>
      <c r="B54" s="143">
        <f t="shared" si="3"/>
        <v>0</v>
      </c>
      <c r="C54" s="143">
        <f t="shared" si="3"/>
        <v>0</v>
      </c>
      <c r="D54" s="143">
        <f t="shared" si="3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88"/>
      <c r="Q54" s="488"/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</row>
    <row r="55" spans="1:32" x14ac:dyDescent="0.25">
      <c r="A55" s="143">
        <f t="shared" si="3"/>
        <v>0</v>
      </c>
      <c r="B55" s="143">
        <f t="shared" si="3"/>
        <v>0</v>
      </c>
      <c r="C55" s="143">
        <f>C19</f>
        <v>0</v>
      </c>
      <c r="D55" s="143">
        <f t="shared" si="3"/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</row>
    <row r="56" spans="1:32" x14ac:dyDescent="0.25">
      <c r="A56" s="143">
        <f t="shared" si="3"/>
        <v>0</v>
      </c>
      <c r="B56" s="143">
        <f t="shared" si="3"/>
        <v>0</v>
      </c>
      <c r="C56" s="143">
        <f t="shared" si="3"/>
        <v>0</v>
      </c>
      <c r="D56" s="143">
        <f t="shared" si="3"/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</row>
    <row r="57" spans="1:32" x14ac:dyDescent="0.25">
      <c r="A57" s="143">
        <f t="shared" si="3"/>
        <v>0</v>
      </c>
      <c r="B57" s="143">
        <f t="shared" si="3"/>
        <v>0</v>
      </c>
      <c r="C57" s="143">
        <f t="shared" si="3"/>
        <v>0</v>
      </c>
      <c r="D57" s="143">
        <f t="shared" si="3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</row>
    <row r="58" spans="1:32" x14ac:dyDescent="0.25">
      <c r="A58" s="143">
        <f t="shared" si="3"/>
        <v>0</v>
      </c>
      <c r="B58" s="143">
        <f t="shared" si="3"/>
        <v>0</v>
      </c>
      <c r="C58" s="143">
        <f t="shared" si="3"/>
        <v>0</v>
      </c>
      <c r="D58" s="143">
        <f t="shared" si="3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</row>
    <row r="59" spans="1:32" x14ac:dyDescent="0.25">
      <c r="A59" s="143">
        <f t="shared" si="3"/>
        <v>0</v>
      </c>
      <c r="B59" s="143">
        <f t="shared" si="3"/>
        <v>0</v>
      </c>
      <c r="C59" s="143">
        <f t="shared" si="3"/>
        <v>0</v>
      </c>
      <c r="D59" s="143">
        <f t="shared" si="3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</row>
    <row r="60" spans="1:32" x14ac:dyDescent="0.25">
      <c r="A60" s="143">
        <f t="shared" si="3"/>
        <v>0</v>
      </c>
      <c r="B60" s="143">
        <f t="shared" si="3"/>
        <v>0</v>
      </c>
      <c r="C60" s="143">
        <f t="shared" si="3"/>
        <v>0</v>
      </c>
      <c r="D60" s="143">
        <f t="shared" si="3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</row>
    <row r="61" spans="1:32" x14ac:dyDescent="0.25">
      <c r="A61" s="143">
        <f t="shared" si="3"/>
        <v>0</v>
      </c>
      <c r="B61" s="143">
        <f t="shared" si="3"/>
        <v>0</v>
      </c>
      <c r="C61" s="143">
        <f t="shared" si="3"/>
        <v>0</v>
      </c>
      <c r="D61" s="143">
        <f t="shared" si="3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</row>
    <row r="62" spans="1:32" x14ac:dyDescent="0.25">
      <c r="A62" s="143">
        <f t="shared" ref="A62:D76" si="4">A26</f>
        <v>0</v>
      </c>
      <c r="B62" s="143">
        <f t="shared" si="4"/>
        <v>0</v>
      </c>
      <c r="C62" s="143">
        <f t="shared" si="4"/>
        <v>0</v>
      </c>
      <c r="D62" s="143">
        <f t="shared" si="4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</row>
    <row r="63" spans="1:32" x14ac:dyDescent="0.25">
      <c r="A63" s="143">
        <f t="shared" si="4"/>
        <v>0</v>
      </c>
      <c r="B63" s="143">
        <f t="shared" si="4"/>
        <v>0</v>
      </c>
      <c r="C63" s="143">
        <f t="shared" si="4"/>
        <v>0</v>
      </c>
      <c r="D63" s="143">
        <f t="shared" si="4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</row>
    <row r="64" spans="1:32" x14ac:dyDescent="0.25">
      <c r="A64" s="143">
        <f t="shared" si="4"/>
        <v>0</v>
      </c>
      <c r="B64" s="143">
        <f t="shared" si="4"/>
        <v>0</v>
      </c>
      <c r="C64" s="143">
        <f t="shared" si="4"/>
        <v>0</v>
      </c>
      <c r="D64" s="143">
        <f t="shared" si="4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</row>
    <row r="65" spans="1:32" x14ac:dyDescent="0.25">
      <c r="A65" s="143">
        <f t="shared" si="4"/>
        <v>0</v>
      </c>
      <c r="B65" s="143">
        <f t="shared" si="4"/>
        <v>0</v>
      </c>
      <c r="C65" s="143">
        <f t="shared" si="4"/>
        <v>0</v>
      </c>
      <c r="D65" s="143">
        <f t="shared" si="4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</row>
    <row r="66" spans="1:32" x14ac:dyDescent="0.25">
      <c r="A66" s="143">
        <f t="shared" si="4"/>
        <v>0</v>
      </c>
      <c r="B66" s="143">
        <f t="shared" si="4"/>
        <v>0</v>
      </c>
      <c r="C66" s="143">
        <f t="shared" si="4"/>
        <v>0</v>
      </c>
      <c r="D66" s="143">
        <f t="shared" si="4"/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</row>
    <row r="67" spans="1:32" x14ac:dyDescent="0.25">
      <c r="A67" s="143">
        <f t="shared" si="4"/>
        <v>0</v>
      </c>
      <c r="B67" s="143">
        <f t="shared" si="4"/>
        <v>0</v>
      </c>
      <c r="C67" s="143">
        <f t="shared" si="4"/>
        <v>0</v>
      </c>
      <c r="D67" s="143">
        <f t="shared" si="4"/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</row>
    <row r="68" spans="1:32" x14ac:dyDescent="0.25">
      <c r="A68" s="143">
        <f t="shared" si="4"/>
        <v>0</v>
      </c>
      <c r="B68" s="143">
        <f t="shared" si="4"/>
        <v>0</v>
      </c>
      <c r="C68" s="143">
        <f t="shared" si="4"/>
        <v>0</v>
      </c>
      <c r="D68" s="143">
        <f t="shared" si="4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</row>
    <row r="69" spans="1:32" x14ac:dyDescent="0.25">
      <c r="A69" s="143">
        <f t="shared" si="4"/>
        <v>0</v>
      </c>
      <c r="B69" s="143">
        <f t="shared" si="4"/>
        <v>0</v>
      </c>
      <c r="C69" s="143">
        <f t="shared" si="4"/>
        <v>0</v>
      </c>
      <c r="D69" s="143">
        <f t="shared" si="4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</row>
    <row r="70" spans="1:32" x14ac:dyDescent="0.25">
      <c r="A70" s="143"/>
      <c r="B70" s="143"/>
      <c r="C70" s="143"/>
      <c r="D70" s="14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</row>
    <row r="71" spans="1:32" x14ac:dyDescent="0.25">
      <c r="A71" s="143"/>
      <c r="B71" s="143"/>
      <c r="C71" s="143"/>
      <c r="D71" s="14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</row>
    <row r="72" spans="1:32" x14ac:dyDescent="0.25">
      <c r="A72" s="143"/>
      <c r="B72" s="143"/>
      <c r="C72" s="143"/>
      <c r="D72" s="14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</row>
    <row r="73" spans="1:32" x14ac:dyDescent="0.25">
      <c r="A73" s="143"/>
      <c r="B73" s="143"/>
      <c r="C73" s="143"/>
      <c r="D73" s="14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</row>
    <row r="74" spans="1:32" x14ac:dyDescent="0.25">
      <c r="A74" s="143">
        <f t="shared" si="4"/>
        <v>0</v>
      </c>
      <c r="B74" s="143">
        <f t="shared" si="4"/>
        <v>0</v>
      </c>
      <c r="C74" s="143">
        <f t="shared" si="4"/>
        <v>0</v>
      </c>
      <c r="D74" s="143">
        <f t="shared" si="4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</row>
    <row r="75" spans="1:32" x14ac:dyDescent="0.25">
      <c r="A75" s="143"/>
      <c r="B75" s="143">
        <f t="shared" si="4"/>
        <v>0</v>
      </c>
      <c r="C75" s="143">
        <f t="shared" si="4"/>
        <v>0</v>
      </c>
      <c r="D75" s="143">
        <f t="shared" si="4"/>
        <v>0</v>
      </c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</row>
    <row r="76" spans="1:32" x14ac:dyDescent="0.25">
      <c r="A76" s="143">
        <f>A40</f>
        <v>0</v>
      </c>
      <c r="B76" s="143">
        <f t="shared" si="4"/>
        <v>0</v>
      </c>
      <c r="C76" s="143">
        <f t="shared" si="4"/>
        <v>0</v>
      </c>
      <c r="D76" s="143">
        <f t="shared" si="4"/>
        <v>0</v>
      </c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</row>
    <row r="77" spans="1:32" x14ac:dyDescent="0.25">
      <c r="E77" s="28">
        <f t="shared" ref="E77:AF77" si="5">SUM(E46:E76)</f>
        <v>0</v>
      </c>
      <c r="F77" s="28">
        <f t="shared" si="5"/>
        <v>0</v>
      </c>
      <c r="G77" s="28">
        <f t="shared" si="5"/>
        <v>0</v>
      </c>
      <c r="H77" s="28">
        <f t="shared" si="5"/>
        <v>0</v>
      </c>
      <c r="I77" s="28">
        <f t="shared" si="5"/>
        <v>0</v>
      </c>
      <c r="J77" s="28">
        <f t="shared" si="5"/>
        <v>0</v>
      </c>
      <c r="K77" s="28">
        <f t="shared" si="5"/>
        <v>0</v>
      </c>
      <c r="L77" s="28">
        <f t="shared" si="5"/>
        <v>0</v>
      </c>
      <c r="M77" s="28">
        <f t="shared" si="5"/>
        <v>0</v>
      </c>
      <c r="N77" s="28">
        <f t="shared" si="5"/>
        <v>0</v>
      </c>
      <c r="O77" s="28">
        <f t="shared" si="5"/>
        <v>0</v>
      </c>
      <c r="P77" s="28">
        <f t="shared" si="5"/>
        <v>0</v>
      </c>
      <c r="Q77" s="28">
        <f t="shared" si="5"/>
        <v>0</v>
      </c>
      <c r="R77" s="28">
        <f t="shared" si="5"/>
        <v>0</v>
      </c>
      <c r="S77" s="28">
        <f t="shared" si="5"/>
        <v>0</v>
      </c>
      <c r="T77" s="28">
        <f t="shared" si="5"/>
        <v>0</v>
      </c>
      <c r="U77" s="28">
        <f t="shared" si="5"/>
        <v>0</v>
      </c>
      <c r="V77" s="28">
        <f t="shared" si="5"/>
        <v>0</v>
      </c>
      <c r="W77" s="28">
        <f t="shared" si="5"/>
        <v>0</v>
      </c>
      <c r="X77" s="28">
        <f t="shared" si="5"/>
        <v>0</v>
      </c>
      <c r="Y77" s="28">
        <f t="shared" si="5"/>
        <v>0</v>
      </c>
      <c r="Z77" s="28">
        <f t="shared" si="5"/>
        <v>0</v>
      </c>
      <c r="AA77" s="28">
        <f t="shared" si="5"/>
        <v>0</v>
      </c>
      <c r="AB77" s="28">
        <f t="shared" si="5"/>
        <v>0</v>
      </c>
      <c r="AC77" s="28">
        <f t="shared" si="5"/>
        <v>0</v>
      </c>
      <c r="AD77" s="28">
        <f t="shared" si="5"/>
        <v>0</v>
      </c>
      <c r="AE77" s="28">
        <f t="shared" si="5"/>
        <v>0</v>
      </c>
      <c r="AF77" s="28">
        <f t="shared" si="5"/>
        <v>0</v>
      </c>
    </row>
    <row r="79" spans="1:32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x14ac:dyDescent="0.25">
      <c r="A80" s="9"/>
      <c r="B80" s="9"/>
      <c r="C80" s="9"/>
      <c r="D80" s="9"/>
      <c r="E80" s="626"/>
      <c r="F80" s="626"/>
      <c r="G80" s="626"/>
      <c r="H80" s="627"/>
      <c r="I80" s="625">
        <v>2026</v>
      </c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7"/>
      <c r="U80" s="625">
        <v>2027</v>
      </c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7"/>
    </row>
    <row r="81" spans="1:32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9</v>
      </c>
      <c r="F81" s="11">
        <v>10</v>
      </c>
      <c r="G81" s="11">
        <v>11</v>
      </c>
      <c r="H81" s="11">
        <v>12</v>
      </c>
      <c r="I81" s="11">
        <v>1</v>
      </c>
      <c r="J81" s="11">
        <v>2</v>
      </c>
      <c r="K81" s="11">
        <v>3</v>
      </c>
      <c r="L81" s="11">
        <v>4</v>
      </c>
      <c r="M81" s="11">
        <v>5</v>
      </c>
      <c r="N81" s="11">
        <v>6</v>
      </c>
      <c r="O81" s="11">
        <v>7</v>
      </c>
      <c r="P81" s="11">
        <v>8</v>
      </c>
      <c r="Q81" s="11">
        <v>9</v>
      </c>
      <c r="R81" s="11">
        <v>10</v>
      </c>
      <c r="S81" s="11">
        <v>11</v>
      </c>
      <c r="T81" s="11">
        <v>12</v>
      </c>
      <c r="U81" s="11">
        <v>1</v>
      </c>
      <c r="V81" s="11">
        <v>2</v>
      </c>
      <c r="W81" s="11">
        <v>3</v>
      </c>
      <c r="X81" s="11">
        <v>4</v>
      </c>
      <c r="Y81" s="11">
        <v>5</v>
      </c>
      <c r="Z81" s="11">
        <v>6</v>
      </c>
      <c r="AA81" s="11">
        <v>7</v>
      </c>
      <c r="AB81" s="11">
        <v>8</v>
      </c>
      <c r="AC81" s="11">
        <v>9</v>
      </c>
      <c r="AD81" s="11">
        <v>10</v>
      </c>
      <c r="AE81" s="11">
        <v>11</v>
      </c>
      <c r="AF81" s="11">
        <v>12</v>
      </c>
    </row>
    <row r="82" spans="1:32" x14ac:dyDescent="0.25">
      <c r="A82" s="4" t="str">
        <f t="shared" ref="A82:D97" si="6">A10</f>
        <v>Sridhar Kesiraju</v>
      </c>
      <c r="B82" s="4">
        <f t="shared" si="6"/>
        <v>0</v>
      </c>
      <c r="C82" s="4">
        <f t="shared" si="6"/>
        <v>0</v>
      </c>
      <c r="D82" s="4">
        <f t="shared" si="6"/>
        <v>0</v>
      </c>
      <c r="E82" s="120">
        <f t="shared" ref="E82:AF91" si="7">E10*$D10</f>
        <v>0</v>
      </c>
      <c r="F82" s="120">
        <f t="shared" si="7"/>
        <v>0</v>
      </c>
      <c r="G82" s="120">
        <f t="shared" si="7"/>
        <v>0</v>
      </c>
      <c r="H82" s="120">
        <f t="shared" si="7"/>
        <v>0</v>
      </c>
      <c r="I82" s="120">
        <f t="shared" si="7"/>
        <v>0</v>
      </c>
      <c r="J82" s="120">
        <f t="shared" si="7"/>
        <v>0</v>
      </c>
      <c r="K82" s="120">
        <f t="shared" si="7"/>
        <v>0</v>
      </c>
      <c r="L82" s="120">
        <f t="shared" si="7"/>
        <v>0</v>
      </c>
      <c r="M82" s="120">
        <f t="shared" si="7"/>
        <v>0</v>
      </c>
      <c r="N82" s="120">
        <f t="shared" si="7"/>
        <v>0</v>
      </c>
      <c r="O82" s="120">
        <f t="shared" si="7"/>
        <v>0</v>
      </c>
      <c r="P82" s="120">
        <f t="shared" si="7"/>
        <v>0</v>
      </c>
      <c r="Q82" s="120">
        <f t="shared" si="7"/>
        <v>0</v>
      </c>
      <c r="R82" s="120">
        <f t="shared" si="7"/>
        <v>0</v>
      </c>
      <c r="S82" s="120">
        <f t="shared" si="7"/>
        <v>0</v>
      </c>
      <c r="T82" s="120">
        <f t="shared" si="7"/>
        <v>0</v>
      </c>
      <c r="U82" s="120">
        <f t="shared" si="7"/>
        <v>0</v>
      </c>
      <c r="V82" s="120">
        <f t="shared" si="7"/>
        <v>0</v>
      </c>
      <c r="W82" s="120">
        <f t="shared" si="7"/>
        <v>0</v>
      </c>
      <c r="X82" s="120">
        <f t="shared" si="7"/>
        <v>0</v>
      </c>
      <c r="Y82" s="120">
        <f t="shared" si="7"/>
        <v>0</v>
      </c>
      <c r="Z82" s="120">
        <f t="shared" si="7"/>
        <v>0</v>
      </c>
      <c r="AA82" s="120">
        <f t="shared" si="7"/>
        <v>0</v>
      </c>
      <c r="AB82" s="120">
        <f t="shared" si="7"/>
        <v>0</v>
      </c>
      <c r="AC82" s="120">
        <f t="shared" si="7"/>
        <v>0</v>
      </c>
      <c r="AD82" s="120">
        <f t="shared" si="7"/>
        <v>0</v>
      </c>
      <c r="AE82" s="120">
        <f t="shared" si="7"/>
        <v>0</v>
      </c>
      <c r="AF82" s="120">
        <f t="shared" si="7"/>
        <v>0</v>
      </c>
    </row>
    <row r="83" spans="1:32" x14ac:dyDescent="0.25">
      <c r="A83" s="4" t="str">
        <f t="shared" si="6"/>
        <v>Ed Spriggs</v>
      </c>
      <c r="B83" s="4" t="str">
        <f t="shared" si="6"/>
        <v>Logapps</v>
      </c>
      <c r="C83" s="4">
        <f t="shared" si="6"/>
        <v>0</v>
      </c>
      <c r="D83" s="4">
        <f t="shared" si="6"/>
        <v>0</v>
      </c>
      <c r="E83" s="120">
        <f t="shared" si="7"/>
        <v>0</v>
      </c>
      <c r="F83" s="120">
        <f t="shared" si="7"/>
        <v>0</v>
      </c>
      <c r="G83" s="120">
        <f t="shared" si="7"/>
        <v>0</v>
      </c>
      <c r="H83" s="120">
        <f t="shared" si="7"/>
        <v>0</v>
      </c>
      <c r="I83" s="120">
        <f t="shared" si="7"/>
        <v>0</v>
      </c>
      <c r="J83" s="120">
        <f t="shared" si="7"/>
        <v>0</v>
      </c>
      <c r="K83" s="120">
        <f t="shared" si="7"/>
        <v>0</v>
      </c>
      <c r="L83" s="120">
        <f t="shared" si="7"/>
        <v>0</v>
      </c>
      <c r="M83" s="120">
        <f t="shared" si="7"/>
        <v>0</v>
      </c>
      <c r="N83" s="120">
        <f t="shared" si="7"/>
        <v>0</v>
      </c>
      <c r="O83" s="120">
        <f t="shared" si="7"/>
        <v>0</v>
      </c>
      <c r="P83" s="120">
        <f t="shared" si="7"/>
        <v>0</v>
      </c>
      <c r="Q83" s="120">
        <f t="shared" si="7"/>
        <v>0</v>
      </c>
      <c r="R83" s="120">
        <f t="shared" si="7"/>
        <v>0</v>
      </c>
      <c r="S83" s="120">
        <f t="shared" si="7"/>
        <v>0</v>
      </c>
      <c r="T83" s="120">
        <f t="shared" si="7"/>
        <v>0</v>
      </c>
      <c r="U83" s="120">
        <f t="shared" si="7"/>
        <v>0</v>
      </c>
      <c r="V83" s="120">
        <f t="shared" si="7"/>
        <v>0</v>
      </c>
      <c r="W83" s="120">
        <f t="shared" si="7"/>
        <v>0</v>
      </c>
      <c r="X83" s="120">
        <f t="shared" si="7"/>
        <v>0</v>
      </c>
      <c r="Y83" s="120">
        <f t="shared" si="7"/>
        <v>0</v>
      </c>
      <c r="Z83" s="120">
        <f t="shared" si="7"/>
        <v>0</v>
      </c>
      <c r="AA83" s="120">
        <f t="shared" si="7"/>
        <v>0</v>
      </c>
      <c r="AB83" s="120">
        <f t="shared" si="7"/>
        <v>0</v>
      </c>
      <c r="AC83" s="120">
        <f t="shared" si="7"/>
        <v>0</v>
      </c>
      <c r="AD83" s="120">
        <f t="shared" si="7"/>
        <v>0</v>
      </c>
      <c r="AE83" s="120">
        <f t="shared" si="7"/>
        <v>0</v>
      </c>
      <c r="AF83" s="120">
        <f t="shared" si="7"/>
        <v>0</v>
      </c>
    </row>
    <row r="84" spans="1:32" x14ac:dyDescent="0.25">
      <c r="A84" s="4" t="str">
        <f t="shared" si="6"/>
        <v>Amar Zabarah</v>
      </c>
      <c r="B84" s="4" t="str">
        <f t="shared" si="6"/>
        <v>Logapps</v>
      </c>
      <c r="C84" s="4">
        <f t="shared" si="6"/>
        <v>0</v>
      </c>
      <c r="D84" s="4">
        <f t="shared" si="6"/>
        <v>0</v>
      </c>
      <c r="E84" s="120">
        <f t="shared" si="7"/>
        <v>0</v>
      </c>
      <c r="F84" s="120">
        <f t="shared" si="7"/>
        <v>0</v>
      </c>
      <c r="G84" s="120">
        <f t="shared" si="7"/>
        <v>0</v>
      </c>
      <c r="H84" s="120">
        <f t="shared" si="7"/>
        <v>0</v>
      </c>
      <c r="I84" s="120">
        <f t="shared" si="7"/>
        <v>0</v>
      </c>
      <c r="J84" s="120">
        <f t="shared" si="7"/>
        <v>0</v>
      </c>
      <c r="K84" s="120">
        <f t="shared" si="7"/>
        <v>0</v>
      </c>
      <c r="L84" s="120">
        <f t="shared" si="7"/>
        <v>0</v>
      </c>
      <c r="M84" s="120">
        <f t="shared" si="7"/>
        <v>0</v>
      </c>
      <c r="N84" s="120">
        <f t="shared" si="7"/>
        <v>0</v>
      </c>
      <c r="O84" s="120">
        <f t="shared" si="7"/>
        <v>0</v>
      </c>
      <c r="P84" s="120">
        <f t="shared" si="7"/>
        <v>0</v>
      </c>
      <c r="Q84" s="120">
        <f t="shared" si="7"/>
        <v>0</v>
      </c>
      <c r="R84" s="120">
        <f t="shared" si="7"/>
        <v>0</v>
      </c>
      <c r="S84" s="120">
        <f t="shared" si="7"/>
        <v>0</v>
      </c>
      <c r="T84" s="120">
        <f t="shared" si="7"/>
        <v>0</v>
      </c>
      <c r="U84" s="120">
        <f t="shared" si="7"/>
        <v>0</v>
      </c>
      <c r="V84" s="120">
        <f t="shared" si="7"/>
        <v>0</v>
      </c>
      <c r="W84" s="120">
        <f t="shared" si="7"/>
        <v>0</v>
      </c>
      <c r="X84" s="120">
        <f t="shared" si="7"/>
        <v>0</v>
      </c>
      <c r="Y84" s="120">
        <f t="shared" si="7"/>
        <v>0</v>
      </c>
      <c r="Z84" s="120">
        <f t="shared" si="7"/>
        <v>0</v>
      </c>
      <c r="AA84" s="120">
        <f t="shared" si="7"/>
        <v>0</v>
      </c>
      <c r="AB84" s="120">
        <f t="shared" si="7"/>
        <v>0</v>
      </c>
      <c r="AC84" s="120">
        <f t="shared" si="7"/>
        <v>0</v>
      </c>
      <c r="AD84" s="120">
        <f t="shared" si="7"/>
        <v>0</v>
      </c>
      <c r="AE84" s="120">
        <f t="shared" si="7"/>
        <v>0</v>
      </c>
      <c r="AF84" s="120">
        <f t="shared" si="7"/>
        <v>0</v>
      </c>
    </row>
    <row r="85" spans="1:32" x14ac:dyDescent="0.25">
      <c r="A85" s="4" t="str">
        <f t="shared" si="6"/>
        <v>David Zingeser</v>
      </c>
      <c r="B85" s="4">
        <f t="shared" si="6"/>
        <v>1099</v>
      </c>
      <c r="C85" s="4">
        <f t="shared" si="6"/>
        <v>0</v>
      </c>
      <c r="D85" s="4">
        <f t="shared" si="6"/>
        <v>0</v>
      </c>
      <c r="E85" s="120">
        <f t="shared" si="7"/>
        <v>0</v>
      </c>
      <c r="F85" s="120">
        <f t="shared" si="7"/>
        <v>0</v>
      </c>
      <c r="G85" s="120">
        <f t="shared" si="7"/>
        <v>0</v>
      </c>
      <c r="H85" s="120">
        <f t="shared" si="7"/>
        <v>0</v>
      </c>
      <c r="I85" s="120">
        <f t="shared" si="7"/>
        <v>0</v>
      </c>
      <c r="J85" s="120">
        <f t="shared" si="7"/>
        <v>0</v>
      </c>
      <c r="K85" s="120">
        <f t="shared" si="7"/>
        <v>0</v>
      </c>
      <c r="L85" s="120">
        <f t="shared" si="7"/>
        <v>0</v>
      </c>
      <c r="M85" s="120">
        <f t="shared" si="7"/>
        <v>0</v>
      </c>
      <c r="N85" s="120">
        <f t="shared" si="7"/>
        <v>0</v>
      </c>
      <c r="O85" s="120">
        <f t="shared" si="7"/>
        <v>0</v>
      </c>
      <c r="P85" s="120">
        <f t="shared" si="7"/>
        <v>0</v>
      </c>
      <c r="Q85" s="120">
        <f t="shared" si="7"/>
        <v>0</v>
      </c>
      <c r="R85" s="120">
        <f t="shared" si="7"/>
        <v>0</v>
      </c>
      <c r="S85" s="120">
        <f t="shared" si="7"/>
        <v>0</v>
      </c>
      <c r="T85" s="120">
        <f t="shared" si="7"/>
        <v>0</v>
      </c>
      <c r="U85" s="120">
        <f t="shared" si="7"/>
        <v>0</v>
      </c>
      <c r="V85" s="120">
        <f t="shared" si="7"/>
        <v>0</v>
      </c>
      <c r="W85" s="120">
        <f t="shared" si="7"/>
        <v>0</v>
      </c>
      <c r="X85" s="120">
        <f t="shared" si="7"/>
        <v>0</v>
      </c>
      <c r="Y85" s="120">
        <f t="shared" si="7"/>
        <v>0</v>
      </c>
      <c r="Z85" s="120">
        <f t="shared" si="7"/>
        <v>0</v>
      </c>
      <c r="AA85" s="120">
        <f t="shared" si="7"/>
        <v>0</v>
      </c>
      <c r="AB85" s="120">
        <f t="shared" si="7"/>
        <v>0</v>
      </c>
      <c r="AC85" s="120">
        <f t="shared" si="7"/>
        <v>0</v>
      </c>
      <c r="AD85" s="120">
        <f t="shared" si="7"/>
        <v>0</v>
      </c>
      <c r="AE85" s="120">
        <f t="shared" si="7"/>
        <v>0</v>
      </c>
      <c r="AF85" s="120">
        <f t="shared" si="7"/>
        <v>0</v>
      </c>
    </row>
    <row r="86" spans="1:32" x14ac:dyDescent="0.25">
      <c r="A86" s="4">
        <f t="shared" si="6"/>
        <v>0</v>
      </c>
      <c r="B86" s="4">
        <f t="shared" si="6"/>
        <v>0</v>
      </c>
      <c r="C86" s="4">
        <f t="shared" si="6"/>
        <v>0</v>
      </c>
      <c r="D86" s="4">
        <f t="shared" si="6"/>
        <v>0</v>
      </c>
      <c r="E86" s="120">
        <f t="shared" si="7"/>
        <v>0</v>
      </c>
      <c r="F86" s="120">
        <f t="shared" si="7"/>
        <v>0</v>
      </c>
      <c r="G86" s="120">
        <f t="shared" si="7"/>
        <v>0</v>
      </c>
      <c r="H86" s="120">
        <f t="shared" si="7"/>
        <v>0</v>
      </c>
      <c r="I86" s="120">
        <f t="shared" si="7"/>
        <v>0</v>
      </c>
      <c r="J86" s="120">
        <f t="shared" si="7"/>
        <v>0</v>
      </c>
      <c r="K86" s="120">
        <f t="shared" si="7"/>
        <v>0</v>
      </c>
      <c r="L86" s="120">
        <f t="shared" si="7"/>
        <v>0</v>
      </c>
      <c r="M86" s="120">
        <f t="shared" si="7"/>
        <v>0</v>
      </c>
      <c r="N86" s="120">
        <f t="shared" si="7"/>
        <v>0</v>
      </c>
      <c r="O86" s="120">
        <f t="shared" si="7"/>
        <v>0</v>
      </c>
      <c r="P86" s="120">
        <f t="shared" si="7"/>
        <v>0</v>
      </c>
      <c r="Q86" s="120">
        <f t="shared" si="7"/>
        <v>0</v>
      </c>
      <c r="R86" s="120">
        <f t="shared" si="7"/>
        <v>0</v>
      </c>
      <c r="S86" s="120">
        <f t="shared" si="7"/>
        <v>0</v>
      </c>
      <c r="T86" s="120">
        <f t="shared" si="7"/>
        <v>0</v>
      </c>
      <c r="U86" s="120">
        <f t="shared" si="7"/>
        <v>0</v>
      </c>
      <c r="V86" s="120">
        <f t="shared" si="7"/>
        <v>0</v>
      </c>
      <c r="W86" s="120">
        <f t="shared" si="7"/>
        <v>0</v>
      </c>
      <c r="X86" s="120">
        <f t="shared" si="7"/>
        <v>0</v>
      </c>
      <c r="Y86" s="120">
        <f t="shared" si="7"/>
        <v>0</v>
      </c>
      <c r="Z86" s="120">
        <f t="shared" si="7"/>
        <v>0</v>
      </c>
      <c r="AA86" s="120">
        <f t="shared" si="7"/>
        <v>0</v>
      </c>
      <c r="AB86" s="120">
        <f t="shared" si="7"/>
        <v>0</v>
      </c>
      <c r="AC86" s="120">
        <f t="shared" si="7"/>
        <v>0</v>
      </c>
      <c r="AD86" s="120">
        <f t="shared" si="7"/>
        <v>0</v>
      </c>
      <c r="AE86" s="120">
        <f t="shared" si="7"/>
        <v>0</v>
      </c>
      <c r="AF86" s="120">
        <f t="shared" si="7"/>
        <v>0</v>
      </c>
    </row>
    <row r="87" spans="1:32" x14ac:dyDescent="0.25">
      <c r="A87" s="4">
        <f t="shared" si="6"/>
        <v>0</v>
      </c>
      <c r="B87" s="4">
        <f t="shared" si="6"/>
        <v>0</v>
      </c>
      <c r="C87" s="4">
        <f t="shared" si="6"/>
        <v>0</v>
      </c>
      <c r="D87" s="4">
        <f t="shared" si="6"/>
        <v>0</v>
      </c>
      <c r="E87" s="120">
        <f t="shared" si="7"/>
        <v>0</v>
      </c>
      <c r="F87" s="120">
        <f t="shared" si="7"/>
        <v>0</v>
      </c>
      <c r="G87" s="120">
        <f t="shared" si="7"/>
        <v>0</v>
      </c>
      <c r="H87" s="120">
        <f t="shared" si="7"/>
        <v>0</v>
      </c>
      <c r="I87" s="120">
        <f t="shared" si="7"/>
        <v>0</v>
      </c>
      <c r="J87" s="120">
        <f t="shared" si="7"/>
        <v>0</v>
      </c>
      <c r="K87" s="120">
        <f t="shared" si="7"/>
        <v>0</v>
      </c>
      <c r="L87" s="120">
        <f t="shared" si="7"/>
        <v>0</v>
      </c>
      <c r="M87" s="120">
        <f t="shared" si="7"/>
        <v>0</v>
      </c>
      <c r="N87" s="120">
        <f t="shared" si="7"/>
        <v>0</v>
      </c>
      <c r="O87" s="120">
        <f t="shared" si="7"/>
        <v>0</v>
      </c>
      <c r="P87" s="120">
        <f t="shared" si="7"/>
        <v>0</v>
      </c>
      <c r="Q87" s="120">
        <f t="shared" si="7"/>
        <v>0</v>
      </c>
      <c r="R87" s="120">
        <f t="shared" si="7"/>
        <v>0</v>
      </c>
      <c r="S87" s="120">
        <f t="shared" si="7"/>
        <v>0</v>
      </c>
      <c r="T87" s="120">
        <f t="shared" si="7"/>
        <v>0</v>
      </c>
      <c r="U87" s="120">
        <f t="shared" si="7"/>
        <v>0</v>
      </c>
      <c r="V87" s="120">
        <f t="shared" si="7"/>
        <v>0</v>
      </c>
      <c r="W87" s="120">
        <f t="shared" si="7"/>
        <v>0</v>
      </c>
      <c r="X87" s="120">
        <f t="shared" si="7"/>
        <v>0</v>
      </c>
      <c r="Y87" s="120">
        <f t="shared" si="7"/>
        <v>0</v>
      </c>
      <c r="Z87" s="120">
        <f t="shared" si="7"/>
        <v>0</v>
      </c>
      <c r="AA87" s="120">
        <f t="shared" si="7"/>
        <v>0</v>
      </c>
      <c r="AB87" s="120">
        <f t="shared" si="7"/>
        <v>0</v>
      </c>
      <c r="AC87" s="120">
        <f t="shared" si="7"/>
        <v>0</v>
      </c>
      <c r="AD87" s="120">
        <f t="shared" si="7"/>
        <v>0</v>
      </c>
      <c r="AE87" s="120">
        <f t="shared" si="7"/>
        <v>0</v>
      </c>
      <c r="AF87" s="120">
        <f t="shared" si="7"/>
        <v>0</v>
      </c>
    </row>
    <row r="88" spans="1:32" x14ac:dyDescent="0.25">
      <c r="A88" s="4">
        <f t="shared" si="6"/>
        <v>0</v>
      </c>
      <c r="B88" s="4">
        <f t="shared" si="6"/>
        <v>0</v>
      </c>
      <c r="C88" s="4">
        <f t="shared" si="6"/>
        <v>0</v>
      </c>
      <c r="D88" s="4">
        <f t="shared" si="6"/>
        <v>0</v>
      </c>
      <c r="E88" s="120">
        <f t="shared" si="7"/>
        <v>0</v>
      </c>
      <c r="F88" s="120">
        <f t="shared" si="7"/>
        <v>0</v>
      </c>
      <c r="G88" s="120">
        <f t="shared" si="7"/>
        <v>0</v>
      </c>
      <c r="H88" s="120">
        <f t="shared" si="7"/>
        <v>0</v>
      </c>
      <c r="I88" s="120">
        <f t="shared" si="7"/>
        <v>0</v>
      </c>
      <c r="J88" s="120">
        <f t="shared" si="7"/>
        <v>0</v>
      </c>
      <c r="K88" s="120">
        <f t="shared" si="7"/>
        <v>0</v>
      </c>
      <c r="L88" s="120">
        <f t="shared" si="7"/>
        <v>0</v>
      </c>
      <c r="M88" s="120">
        <f t="shared" si="7"/>
        <v>0</v>
      </c>
      <c r="N88" s="120">
        <f t="shared" si="7"/>
        <v>0</v>
      </c>
      <c r="O88" s="120">
        <f t="shared" si="7"/>
        <v>0</v>
      </c>
      <c r="P88" s="120">
        <f t="shared" si="7"/>
        <v>0</v>
      </c>
      <c r="Q88" s="120">
        <f t="shared" si="7"/>
        <v>0</v>
      </c>
      <c r="R88" s="120">
        <f t="shared" si="7"/>
        <v>0</v>
      </c>
      <c r="S88" s="120">
        <f t="shared" si="7"/>
        <v>0</v>
      </c>
      <c r="T88" s="120">
        <f t="shared" si="7"/>
        <v>0</v>
      </c>
      <c r="U88" s="120">
        <f t="shared" si="7"/>
        <v>0</v>
      </c>
      <c r="V88" s="120">
        <f t="shared" si="7"/>
        <v>0</v>
      </c>
      <c r="W88" s="120">
        <f t="shared" si="7"/>
        <v>0</v>
      </c>
      <c r="X88" s="120">
        <f t="shared" si="7"/>
        <v>0</v>
      </c>
      <c r="Y88" s="120">
        <f t="shared" si="7"/>
        <v>0</v>
      </c>
      <c r="Z88" s="120">
        <f t="shared" si="7"/>
        <v>0</v>
      </c>
      <c r="AA88" s="120">
        <f t="shared" si="7"/>
        <v>0</v>
      </c>
      <c r="AB88" s="120">
        <f t="shared" si="7"/>
        <v>0</v>
      </c>
      <c r="AC88" s="120">
        <f t="shared" si="7"/>
        <v>0</v>
      </c>
      <c r="AD88" s="120">
        <f t="shared" si="7"/>
        <v>0</v>
      </c>
      <c r="AE88" s="120">
        <f t="shared" si="7"/>
        <v>0</v>
      </c>
      <c r="AF88" s="120">
        <f t="shared" si="7"/>
        <v>0</v>
      </c>
    </row>
    <row r="89" spans="1:32" x14ac:dyDescent="0.25">
      <c r="A89" s="4">
        <f t="shared" si="6"/>
        <v>0</v>
      </c>
      <c r="B89" s="4">
        <f t="shared" si="6"/>
        <v>0</v>
      </c>
      <c r="C89" s="4">
        <f t="shared" si="6"/>
        <v>0</v>
      </c>
      <c r="D89" s="4">
        <f t="shared" si="6"/>
        <v>0</v>
      </c>
      <c r="E89" s="120">
        <f t="shared" si="7"/>
        <v>0</v>
      </c>
      <c r="F89" s="120">
        <f t="shared" si="7"/>
        <v>0</v>
      </c>
      <c r="G89" s="120">
        <f t="shared" si="7"/>
        <v>0</v>
      </c>
      <c r="H89" s="120">
        <f t="shared" si="7"/>
        <v>0</v>
      </c>
      <c r="I89" s="120">
        <f t="shared" si="7"/>
        <v>0</v>
      </c>
      <c r="J89" s="120">
        <f t="shared" si="7"/>
        <v>0</v>
      </c>
      <c r="K89" s="120">
        <f t="shared" si="7"/>
        <v>0</v>
      </c>
      <c r="L89" s="120">
        <f t="shared" si="7"/>
        <v>0</v>
      </c>
      <c r="M89" s="120">
        <f t="shared" si="7"/>
        <v>0</v>
      </c>
      <c r="N89" s="120">
        <f t="shared" si="7"/>
        <v>0</v>
      </c>
      <c r="O89" s="120">
        <f t="shared" si="7"/>
        <v>0</v>
      </c>
      <c r="P89" s="120">
        <f t="shared" si="7"/>
        <v>0</v>
      </c>
      <c r="Q89" s="120">
        <f t="shared" si="7"/>
        <v>0</v>
      </c>
      <c r="R89" s="120">
        <f t="shared" si="7"/>
        <v>0</v>
      </c>
      <c r="S89" s="120">
        <f t="shared" si="7"/>
        <v>0</v>
      </c>
      <c r="T89" s="120">
        <f t="shared" si="7"/>
        <v>0</v>
      </c>
      <c r="U89" s="120">
        <f t="shared" si="7"/>
        <v>0</v>
      </c>
      <c r="V89" s="120">
        <f t="shared" si="7"/>
        <v>0</v>
      </c>
      <c r="W89" s="120">
        <f t="shared" si="7"/>
        <v>0</v>
      </c>
      <c r="X89" s="120">
        <f t="shared" si="7"/>
        <v>0</v>
      </c>
      <c r="Y89" s="120">
        <f t="shared" si="7"/>
        <v>0</v>
      </c>
      <c r="Z89" s="120">
        <f t="shared" si="7"/>
        <v>0</v>
      </c>
      <c r="AA89" s="120">
        <f t="shared" si="7"/>
        <v>0</v>
      </c>
      <c r="AB89" s="120">
        <f t="shared" si="7"/>
        <v>0</v>
      </c>
      <c r="AC89" s="120">
        <f t="shared" si="7"/>
        <v>0</v>
      </c>
      <c r="AD89" s="120">
        <f t="shared" si="7"/>
        <v>0</v>
      </c>
      <c r="AE89" s="120">
        <f t="shared" si="7"/>
        <v>0</v>
      </c>
      <c r="AF89" s="120">
        <f t="shared" si="7"/>
        <v>0</v>
      </c>
    </row>
    <row r="90" spans="1:32" x14ac:dyDescent="0.25">
      <c r="A90" s="4">
        <f t="shared" si="6"/>
        <v>0</v>
      </c>
      <c r="B90" s="4">
        <f t="shared" si="6"/>
        <v>0</v>
      </c>
      <c r="C90" s="4">
        <f t="shared" si="6"/>
        <v>0</v>
      </c>
      <c r="D90" s="4">
        <f t="shared" si="6"/>
        <v>0</v>
      </c>
      <c r="E90" s="120">
        <f t="shared" si="7"/>
        <v>0</v>
      </c>
      <c r="F90" s="120">
        <f t="shared" si="7"/>
        <v>0</v>
      </c>
      <c r="G90" s="120">
        <f t="shared" si="7"/>
        <v>0</v>
      </c>
      <c r="H90" s="120">
        <f t="shared" si="7"/>
        <v>0</v>
      </c>
      <c r="I90" s="120">
        <f t="shared" si="7"/>
        <v>0</v>
      </c>
      <c r="J90" s="120">
        <f t="shared" si="7"/>
        <v>0</v>
      </c>
      <c r="K90" s="120">
        <f t="shared" si="7"/>
        <v>0</v>
      </c>
      <c r="L90" s="120">
        <f t="shared" si="7"/>
        <v>0</v>
      </c>
      <c r="M90" s="120">
        <f t="shared" si="7"/>
        <v>0</v>
      </c>
      <c r="N90" s="120">
        <f t="shared" si="7"/>
        <v>0</v>
      </c>
      <c r="O90" s="120">
        <f t="shared" si="7"/>
        <v>0</v>
      </c>
      <c r="P90" s="120">
        <f t="shared" si="7"/>
        <v>0</v>
      </c>
      <c r="Q90" s="120">
        <f t="shared" si="7"/>
        <v>0</v>
      </c>
      <c r="R90" s="120">
        <f t="shared" si="7"/>
        <v>0</v>
      </c>
      <c r="S90" s="120">
        <f t="shared" si="7"/>
        <v>0</v>
      </c>
      <c r="T90" s="120">
        <f t="shared" si="7"/>
        <v>0</v>
      </c>
      <c r="U90" s="120">
        <f t="shared" si="7"/>
        <v>0</v>
      </c>
      <c r="V90" s="120">
        <f t="shared" si="7"/>
        <v>0</v>
      </c>
      <c r="W90" s="120">
        <f t="shared" si="7"/>
        <v>0</v>
      </c>
      <c r="X90" s="120">
        <f t="shared" si="7"/>
        <v>0</v>
      </c>
      <c r="Y90" s="120">
        <f t="shared" si="7"/>
        <v>0</v>
      </c>
      <c r="Z90" s="120">
        <f t="shared" si="7"/>
        <v>0</v>
      </c>
      <c r="AA90" s="120">
        <f t="shared" si="7"/>
        <v>0</v>
      </c>
      <c r="AB90" s="120">
        <f t="shared" si="7"/>
        <v>0</v>
      </c>
      <c r="AC90" s="120">
        <f t="shared" si="7"/>
        <v>0</v>
      </c>
      <c r="AD90" s="120">
        <f t="shared" si="7"/>
        <v>0</v>
      </c>
      <c r="AE90" s="120">
        <f t="shared" si="7"/>
        <v>0</v>
      </c>
      <c r="AF90" s="120">
        <f t="shared" si="7"/>
        <v>0</v>
      </c>
    </row>
    <row r="91" spans="1:32" x14ac:dyDescent="0.25">
      <c r="A91" s="4">
        <f t="shared" si="6"/>
        <v>0</v>
      </c>
      <c r="B91" s="4">
        <f t="shared" si="6"/>
        <v>0</v>
      </c>
      <c r="C91" s="4">
        <f t="shared" si="6"/>
        <v>0</v>
      </c>
      <c r="D91" s="4">
        <f t="shared" si="6"/>
        <v>0</v>
      </c>
      <c r="E91" s="120">
        <f t="shared" si="7"/>
        <v>0</v>
      </c>
      <c r="F91" s="120">
        <f t="shared" si="7"/>
        <v>0</v>
      </c>
      <c r="G91" s="120">
        <f t="shared" si="7"/>
        <v>0</v>
      </c>
      <c r="H91" s="120">
        <f t="shared" ref="E91:AF100" si="8">H19*$D19</f>
        <v>0</v>
      </c>
      <c r="I91" s="120">
        <f t="shared" si="8"/>
        <v>0</v>
      </c>
      <c r="J91" s="120">
        <f t="shared" si="8"/>
        <v>0</v>
      </c>
      <c r="K91" s="120">
        <f t="shared" si="8"/>
        <v>0</v>
      </c>
      <c r="L91" s="120">
        <f t="shared" si="8"/>
        <v>0</v>
      </c>
      <c r="M91" s="120">
        <f t="shared" si="8"/>
        <v>0</v>
      </c>
      <c r="N91" s="120">
        <f t="shared" si="8"/>
        <v>0</v>
      </c>
      <c r="O91" s="120">
        <f t="shared" si="8"/>
        <v>0</v>
      </c>
      <c r="P91" s="120">
        <f t="shared" si="8"/>
        <v>0</v>
      </c>
      <c r="Q91" s="120">
        <f t="shared" si="8"/>
        <v>0</v>
      </c>
      <c r="R91" s="120">
        <f t="shared" si="8"/>
        <v>0</v>
      </c>
      <c r="S91" s="120">
        <f t="shared" si="8"/>
        <v>0</v>
      </c>
      <c r="T91" s="120">
        <f t="shared" si="8"/>
        <v>0</v>
      </c>
      <c r="U91" s="120">
        <f t="shared" si="8"/>
        <v>0</v>
      </c>
      <c r="V91" s="120">
        <f t="shared" si="8"/>
        <v>0</v>
      </c>
      <c r="W91" s="120">
        <f t="shared" si="8"/>
        <v>0</v>
      </c>
      <c r="X91" s="120">
        <f t="shared" si="8"/>
        <v>0</v>
      </c>
      <c r="Y91" s="120">
        <f t="shared" si="8"/>
        <v>0</v>
      </c>
      <c r="Z91" s="120">
        <f t="shared" si="8"/>
        <v>0</v>
      </c>
      <c r="AA91" s="120">
        <f t="shared" si="8"/>
        <v>0</v>
      </c>
      <c r="AB91" s="120">
        <f t="shared" si="8"/>
        <v>0</v>
      </c>
      <c r="AC91" s="120">
        <f t="shared" si="8"/>
        <v>0</v>
      </c>
      <c r="AD91" s="120">
        <f t="shared" si="8"/>
        <v>0</v>
      </c>
      <c r="AE91" s="120">
        <f t="shared" si="8"/>
        <v>0</v>
      </c>
      <c r="AF91" s="120">
        <f t="shared" si="8"/>
        <v>0</v>
      </c>
    </row>
    <row r="92" spans="1:32" x14ac:dyDescent="0.25">
      <c r="A92" s="4">
        <f t="shared" si="6"/>
        <v>0</v>
      </c>
      <c r="B92" s="4">
        <f t="shared" si="6"/>
        <v>0</v>
      </c>
      <c r="C92" s="4">
        <f t="shared" si="6"/>
        <v>0</v>
      </c>
      <c r="D92" s="4">
        <f t="shared" si="6"/>
        <v>0</v>
      </c>
      <c r="E92" s="120">
        <f t="shared" si="8"/>
        <v>0</v>
      </c>
      <c r="F92" s="120">
        <f t="shared" si="8"/>
        <v>0</v>
      </c>
      <c r="G92" s="120">
        <f t="shared" si="8"/>
        <v>0</v>
      </c>
      <c r="H92" s="120">
        <f t="shared" si="8"/>
        <v>0</v>
      </c>
      <c r="I92" s="120">
        <f t="shared" si="8"/>
        <v>0</v>
      </c>
      <c r="J92" s="120">
        <f t="shared" si="8"/>
        <v>0</v>
      </c>
      <c r="K92" s="120">
        <f t="shared" si="8"/>
        <v>0</v>
      </c>
      <c r="L92" s="120">
        <f t="shared" si="8"/>
        <v>0</v>
      </c>
      <c r="M92" s="120">
        <f t="shared" si="8"/>
        <v>0</v>
      </c>
      <c r="N92" s="120">
        <f t="shared" si="8"/>
        <v>0</v>
      </c>
      <c r="O92" s="120">
        <f t="shared" si="8"/>
        <v>0</v>
      </c>
      <c r="P92" s="120">
        <f t="shared" si="8"/>
        <v>0</v>
      </c>
      <c r="Q92" s="120">
        <f t="shared" si="8"/>
        <v>0</v>
      </c>
      <c r="R92" s="120">
        <f t="shared" si="8"/>
        <v>0</v>
      </c>
      <c r="S92" s="120">
        <f t="shared" si="8"/>
        <v>0</v>
      </c>
      <c r="T92" s="120">
        <f t="shared" si="8"/>
        <v>0</v>
      </c>
      <c r="U92" s="120">
        <f t="shared" si="8"/>
        <v>0</v>
      </c>
      <c r="V92" s="120">
        <f t="shared" si="8"/>
        <v>0</v>
      </c>
      <c r="W92" s="120">
        <f t="shared" si="8"/>
        <v>0</v>
      </c>
      <c r="X92" s="120">
        <f t="shared" si="8"/>
        <v>0</v>
      </c>
      <c r="Y92" s="120">
        <f t="shared" si="8"/>
        <v>0</v>
      </c>
      <c r="Z92" s="120">
        <f t="shared" si="8"/>
        <v>0</v>
      </c>
      <c r="AA92" s="120">
        <f t="shared" si="8"/>
        <v>0</v>
      </c>
      <c r="AB92" s="120">
        <f t="shared" si="8"/>
        <v>0</v>
      </c>
      <c r="AC92" s="120">
        <f t="shared" si="8"/>
        <v>0</v>
      </c>
      <c r="AD92" s="120">
        <f t="shared" si="8"/>
        <v>0</v>
      </c>
      <c r="AE92" s="120">
        <f t="shared" si="8"/>
        <v>0</v>
      </c>
      <c r="AF92" s="120">
        <f t="shared" si="8"/>
        <v>0</v>
      </c>
    </row>
    <row r="93" spans="1:32" x14ac:dyDescent="0.25">
      <c r="A93" s="4">
        <f t="shared" si="6"/>
        <v>0</v>
      </c>
      <c r="B93" s="4">
        <f t="shared" si="6"/>
        <v>0</v>
      </c>
      <c r="C93" s="4">
        <f t="shared" si="6"/>
        <v>0</v>
      </c>
      <c r="D93" s="4">
        <f t="shared" si="6"/>
        <v>0</v>
      </c>
      <c r="E93" s="120">
        <f t="shared" si="8"/>
        <v>0</v>
      </c>
      <c r="F93" s="120">
        <f t="shared" si="8"/>
        <v>0</v>
      </c>
      <c r="G93" s="120">
        <f t="shared" si="8"/>
        <v>0</v>
      </c>
      <c r="H93" s="120">
        <f t="shared" si="8"/>
        <v>0</v>
      </c>
      <c r="I93" s="120">
        <f t="shared" si="8"/>
        <v>0</v>
      </c>
      <c r="J93" s="120">
        <f t="shared" si="8"/>
        <v>0</v>
      </c>
      <c r="K93" s="120">
        <f t="shared" si="8"/>
        <v>0</v>
      </c>
      <c r="L93" s="120">
        <f t="shared" si="8"/>
        <v>0</v>
      </c>
      <c r="M93" s="120">
        <f t="shared" si="8"/>
        <v>0</v>
      </c>
      <c r="N93" s="120">
        <f t="shared" si="8"/>
        <v>0</v>
      </c>
      <c r="O93" s="120">
        <f t="shared" si="8"/>
        <v>0</v>
      </c>
      <c r="P93" s="120">
        <f t="shared" si="8"/>
        <v>0</v>
      </c>
      <c r="Q93" s="120">
        <f t="shared" si="8"/>
        <v>0</v>
      </c>
      <c r="R93" s="120">
        <f t="shared" si="8"/>
        <v>0</v>
      </c>
      <c r="S93" s="120">
        <f t="shared" si="8"/>
        <v>0</v>
      </c>
      <c r="T93" s="120">
        <f t="shared" si="8"/>
        <v>0</v>
      </c>
      <c r="U93" s="120">
        <f t="shared" si="8"/>
        <v>0</v>
      </c>
      <c r="V93" s="120">
        <f t="shared" si="8"/>
        <v>0</v>
      </c>
      <c r="W93" s="120">
        <f t="shared" si="8"/>
        <v>0</v>
      </c>
      <c r="X93" s="120">
        <f t="shared" si="8"/>
        <v>0</v>
      </c>
      <c r="Y93" s="120">
        <f t="shared" si="8"/>
        <v>0</v>
      </c>
      <c r="Z93" s="120">
        <f t="shared" si="8"/>
        <v>0</v>
      </c>
      <c r="AA93" s="120">
        <f t="shared" si="8"/>
        <v>0</v>
      </c>
      <c r="AB93" s="120">
        <f t="shared" si="8"/>
        <v>0</v>
      </c>
      <c r="AC93" s="120">
        <f t="shared" si="8"/>
        <v>0</v>
      </c>
      <c r="AD93" s="120">
        <f t="shared" si="8"/>
        <v>0</v>
      </c>
      <c r="AE93" s="120">
        <f t="shared" si="8"/>
        <v>0</v>
      </c>
      <c r="AF93" s="120">
        <f t="shared" si="8"/>
        <v>0</v>
      </c>
    </row>
    <row r="94" spans="1:32" x14ac:dyDescent="0.25">
      <c r="A94" s="4">
        <f t="shared" si="6"/>
        <v>0</v>
      </c>
      <c r="B94" s="4">
        <f t="shared" si="6"/>
        <v>0</v>
      </c>
      <c r="C94" s="4">
        <f t="shared" si="6"/>
        <v>0</v>
      </c>
      <c r="D94" s="4">
        <f t="shared" si="6"/>
        <v>0</v>
      </c>
      <c r="E94" s="120">
        <f t="shared" si="8"/>
        <v>0</v>
      </c>
      <c r="F94" s="120">
        <f t="shared" si="8"/>
        <v>0</v>
      </c>
      <c r="G94" s="120">
        <f t="shared" si="8"/>
        <v>0</v>
      </c>
      <c r="H94" s="120">
        <f t="shared" si="8"/>
        <v>0</v>
      </c>
      <c r="I94" s="120">
        <f t="shared" si="8"/>
        <v>0</v>
      </c>
      <c r="J94" s="120">
        <f t="shared" si="8"/>
        <v>0</v>
      </c>
      <c r="K94" s="120">
        <f t="shared" si="8"/>
        <v>0</v>
      </c>
      <c r="L94" s="120">
        <f t="shared" si="8"/>
        <v>0</v>
      </c>
      <c r="M94" s="120">
        <f t="shared" si="8"/>
        <v>0</v>
      </c>
      <c r="N94" s="120">
        <f t="shared" si="8"/>
        <v>0</v>
      </c>
      <c r="O94" s="120">
        <f t="shared" si="8"/>
        <v>0</v>
      </c>
      <c r="P94" s="120">
        <f t="shared" si="8"/>
        <v>0</v>
      </c>
      <c r="Q94" s="120">
        <f t="shared" si="8"/>
        <v>0</v>
      </c>
      <c r="R94" s="120">
        <f t="shared" si="8"/>
        <v>0</v>
      </c>
      <c r="S94" s="120">
        <f t="shared" si="8"/>
        <v>0</v>
      </c>
      <c r="T94" s="120">
        <f t="shared" si="8"/>
        <v>0</v>
      </c>
      <c r="U94" s="120">
        <f t="shared" si="8"/>
        <v>0</v>
      </c>
      <c r="V94" s="120">
        <f t="shared" si="8"/>
        <v>0</v>
      </c>
      <c r="W94" s="120">
        <f t="shared" si="8"/>
        <v>0</v>
      </c>
      <c r="X94" s="120">
        <f t="shared" si="8"/>
        <v>0</v>
      </c>
      <c r="Y94" s="120">
        <f t="shared" si="8"/>
        <v>0</v>
      </c>
      <c r="Z94" s="120">
        <f t="shared" si="8"/>
        <v>0</v>
      </c>
      <c r="AA94" s="120">
        <f t="shared" si="8"/>
        <v>0</v>
      </c>
      <c r="AB94" s="120">
        <f t="shared" si="8"/>
        <v>0</v>
      </c>
      <c r="AC94" s="120">
        <f t="shared" si="8"/>
        <v>0</v>
      </c>
      <c r="AD94" s="120">
        <f t="shared" si="8"/>
        <v>0</v>
      </c>
      <c r="AE94" s="120">
        <f t="shared" si="8"/>
        <v>0</v>
      </c>
      <c r="AF94" s="120">
        <f t="shared" si="8"/>
        <v>0</v>
      </c>
    </row>
    <row r="95" spans="1:32" x14ac:dyDescent="0.25">
      <c r="A95" s="4">
        <f t="shared" si="6"/>
        <v>0</v>
      </c>
      <c r="B95" s="4">
        <f t="shared" si="6"/>
        <v>0</v>
      </c>
      <c r="C95" s="4">
        <f t="shared" si="6"/>
        <v>0</v>
      </c>
      <c r="D95" s="4">
        <f t="shared" si="6"/>
        <v>0</v>
      </c>
      <c r="E95" s="120">
        <f t="shared" si="8"/>
        <v>0</v>
      </c>
      <c r="F95" s="120">
        <f t="shared" si="8"/>
        <v>0</v>
      </c>
      <c r="G95" s="120">
        <f t="shared" si="8"/>
        <v>0</v>
      </c>
      <c r="H95" s="120">
        <f t="shared" si="8"/>
        <v>0</v>
      </c>
      <c r="I95" s="120">
        <f t="shared" si="8"/>
        <v>0</v>
      </c>
      <c r="J95" s="120">
        <f t="shared" si="8"/>
        <v>0</v>
      </c>
      <c r="K95" s="120">
        <f t="shared" si="8"/>
        <v>0</v>
      </c>
      <c r="L95" s="120">
        <f t="shared" si="8"/>
        <v>0</v>
      </c>
      <c r="M95" s="120">
        <f t="shared" si="8"/>
        <v>0</v>
      </c>
      <c r="N95" s="120">
        <f t="shared" si="8"/>
        <v>0</v>
      </c>
      <c r="O95" s="120">
        <f t="shared" si="8"/>
        <v>0</v>
      </c>
      <c r="P95" s="120">
        <f t="shared" si="8"/>
        <v>0</v>
      </c>
      <c r="Q95" s="120">
        <f t="shared" si="8"/>
        <v>0</v>
      </c>
      <c r="R95" s="120">
        <f t="shared" si="8"/>
        <v>0</v>
      </c>
      <c r="S95" s="120">
        <f t="shared" si="8"/>
        <v>0</v>
      </c>
      <c r="T95" s="120">
        <f t="shared" si="8"/>
        <v>0</v>
      </c>
      <c r="U95" s="120">
        <f t="shared" si="8"/>
        <v>0</v>
      </c>
      <c r="V95" s="120">
        <f t="shared" si="8"/>
        <v>0</v>
      </c>
      <c r="W95" s="120">
        <f t="shared" si="8"/>
        <v>0</v>
      </c>
      <c r="X95" s="120">
        <f t="shared" si="8"/>
        <v>0</v>
      </c>
      <c r="Y95" s="120">
        <f t="shared" si="8"/>
        <v>0</v>
      </c>
      <c r="Z95" s="120">
        <f t="shared" si="8"/>
        <v>0</v>
      </c>
      <c r="AA95" s="120">
        <f t="shared" si="8"/>
        <v>0</v>
      </c>
      <c r="AB95" s="120">
        <f t="shared" si="8"/>
        <v>0</v>
      </c>
      <c r="AC95" s="120">
        <f t="shared" si="8"/>
        <v>0</v>
      </c>
      <c r="AD95" s="120">
        <f t="shared" si="8"/>
        <v>0</v>
      </c>
      <c r="AE95" s="120">
        <f t="shared" si="8"/>
        <v>0</v>
      </c>
      <c r="AF95" s="120">
        <f t="shared" si="8"/>
        <v>0</v>
      </c>
    </row>
    <row r="96" spans="1:32" x14ac:dyDescent="0.25">
      <c r="A96" s="4">
        <f t="shared" si="6"/>
        <v>0</v>
      </c>
      <c r="B96" s="4">
        <f t="shared" si="6"/>
        <v>0</v>
      </c>
      <c r="C96" s="4">
        <f t="shared" si="6"/>
        <v>0</v>
      </c>
      <c r="D96" s="4">
        <f t="shared" si="6"/>
        <v>0</v>
      </c>
      <c r="E96" s="120">
        <f t="shared" si="8"/>
        <v>0</v>
      </c>
      <c r="F96" s="120">
        <f t="shared" si="8"/>
        <v>0</v>
      </c>
      <c r="G96" s="120">
        <f t="shared" si="8"/>
        <v>0</v>
      </c>
      <c r="H96" s="120">
        <f t="shared" si="8"/>
        <v>0</v>
      </c>
      <c r="I96" s="120">
        <f t="shared" si="8"/>
        <v>0</v>
      </c>
      <c r="J96" s="120">
        <f t="shared" si="8"/>
        <v>0</v>
      </c>
      <c r="K96" s="120">
        <f t="shared" si="8"/>
        <v>0</v>
      </c>
      <c r="L96" s="120">
        <f t="shared" si="8"/>
        <v>0</v>
      </c>
      <c r="M96" s="120">
        <f t="shared" si="8"/>
        <v>0</v>
      </c>
      <c r="N96" s="120">
        <f t="shared" si="8"/>
        <v>0</v>
      </c>
      <c r="O96" s="120">
        <f t="shared" si="8"/>
        <v>0</v>
      </c>
      <c r="P96" s="120">
        <f t="shared" si="8"/>
        <v>0</v>
      </c>
      <c r="Q96" s="120">
        <f t="shared" si="8"/>
        <v>0</v>
      </c>
      <c r="R96" s="120">
        <f t="shared" si="8"/>
        <v>0</v>
      </c>
      <c r="S96" s="120">
        <f t="shared" si="8"/>
        <v>0</v>
      </c>
      <c r="T96" s="120">
        <f t="shared" si="8"/>
        <v>0</v>
      </c>
      <c r="U96" s="120">
        <f t="shared" si="8"/>
        <v>0</v>
      </c>
      <c r="V96" s="120">
        <f t="shared" si="8"/>
        <v>0</v>
      </c>
      <c r="W96" s="120">
        <f t="shared" si="8"/>
        <v>0</v>
      </c>
      <c r="X96" s="120">
        <f t="shared" si="8"/>
        <v>0</v>
      </c>
      <c r="Y96" s="120">
        <f t="shared" si="8"/>
        <v>0</v>
      </c>
      <c r="Z96" s="120">
        <f t="shared" si="8"/>
        <v>0</v>
      </c>
      <c r="AA96" s="120">
        <f t="shared" si="8"/>
        <v>0</v>
      </c>
      <c r="AB96" s="120">
        <f t="shared" si="8"/>
        <v>0</v>
      </c>
      <c r="AC96" s="120">
        <f t="shared" si="8"/>
        <v>0</v>
      </c>
      <c r="AD96" s="120">
        <f t="shared" si="8"/>
        <v>0</v>
      </c>
      <c r="AE96" s="120">
        <f t="shared" si="8"/>
        <v>0</v>
      </c>
      <c r="AF96" s="120">
        <f t="shared" si="8"/>
        <v>0</v>
      </c>
    </row>
    <row r="97" spans="1:32" x14ac:dyDescent="0.25">
      <c r="A97" s="4">
        <f t="shared" si="6"/>
        <v>0</v>
      </c>
      <c r="B97" s="4">
        <f t="shared" si="6"/>
        <v>0</v>
      </c>
      <c r="C97" s="4">
        <f t="shared" si="6"/>
        <v>0</v>
      </c>
      <c r="D97" s="4">
        <f t="shared" si="6"/>
        <v>0</v>
      </c>
      <c r="E97" s="120">
        <f t="shared" si="8"/>
        <v>0</v>
      </c>
      <c r="F97" s="120">
        <f t="shared" si="8"/>
        <v>0</v>
      </c>
      <c r="G97" s="120">
        <f t="shared" si="8"/>
        <v>0</v>
      </c>
      <c r="H97" s="120">
        <f t="shared" si="8"/>
        <v>0</v>
      </c>
      <c r="I97" s="120">
        <f t="shared" si="8"/>
        <v>0</v>
      </c>
      <c r="J97" s="120">
        <f t="shared" si="8"/>
        <v>0</v>
      </c>
      <c r="K97" s="120">
        <f t="shared" si="8"/>
        <v>0</v>
      </c>
      <c r="L97" s="120">
        <f t="shared" si="8"/>
        <v>0</v>
      </c>
      <c r="M97" s="120">
        <f t="shared" si="8"/>
        <v>0</v>
      </c>
      <c r="N97" s="120">
        <f t="shared" si="8"/>
        <v>0</v>
      </c>
      <c r="O97" s="120">
        <f t="shared" si="8"/>
        <v>0</v>
      </c>
      <c r="P97" s="120">
        <f t="shared" si="8"/>
        <v>0</v>
      </c>
      <c r="Q97" s="120">
        <f t="shared" si="8"/>
        <v>0</v>
      </c>
      <c r="R97" s="120">
        <f t="shared" si="8"/>
        <v>0</v>
      </c>
      <c r="S97" s="120">
        <f t="shared" si="8"/>
        <v>0</v>
      </c>
      <c r="T97" s="120">
        <f t="shared" si="8"/>
        <v>0</v>
      </c>
      <c r="U97" s="120">
        <f t="shared" si="8"/>
        <v>0</v>
      </c>
      <c r="V97" s="120">
        <f t="shared" si="8"/>
        <v>0</v>
      </c>
      <c r="W97" s="120">
        <f t="shared" si="8"/>
        <v>0</v>
      </c>
      <c r="X97" s="120">
        <f t="shared" si="8"/>
        <v>0</v>
      </c>
      <c r="Y97" s="120">
        <f t="shared" si="8"/>
        <v>0</v>
      </c>
      <c r="Z97" s="120">
        <f t="shared" si="8"/>
        <v>0</v>
      </c>
      <c r="AA97" s="120">
        <f t="shared" si="8"/>
        <v>0</v>
      </c>
      <c r="AB97" s="120">
        <f t="shared" si="8"/>
        <v>0</v>
      </c>
      <c r="AC97" s="120">
        <f t="shared" si="8"/>
        <v>0</v>
      </c>
      <c r="AD97" s="120">
        <f t="shared" si="8"/>
        <v>0</v>
      </c>
      <c r="AE97" s="120">
        <f t="shared" si="8"/>
        <v>0</v>
      </c>
      <c r="AF97" s="120">
        <f t="shared" si="8"/>
        <v>0</v>
      </c>
    </row>
    <row r="98" spans="1:32" x14ac:dyDescent="0.25">
      <c r="A98" s="4">
        <f t="shared" ref="A98:D111" si="9">A26</f>
        <v>0</v>
      </c>
      <c r="B98" s="4">
        <f t="shared" si="9"/>
        <v>0</v>
      </c>
      <c r="C98" s="4">
        <f t="shared" si="9"/>
        <v>0</v>
      </c>
      <c r="D98" s="4">
        <f t="shared" si="9"/>
        <v>0</v>
      </c>
      <c r="E98" s="120">
        <f t="shared" si="8"/>
        <v>0</v>
      </c>
      <c r="F98" s="120">
        <f t="shared" si="8"/>
        <v>0</v>
      </c>
      <c r="G98" s="120">
        <f t="shared" si="8"/>
        <v>0</v>
      </c>
      <c r="H98" s="120">
        <f t="shared" si="8"/>
        <v>0</v>
      </c>
      <c r="I98" s="120">
        <f t="shared" si="8"/>
        <v>0</v>
      </c>
      <c r="J98" s="120">
        <f t="shared" si="8"/>
        <v>0</v>
      </c>
      <c r="K98" s="120">
        <f t="shared" si="8"/>
        <v>0</v>
      </c>
      <c r="L98" s="120">
        <f t="shared" si="8"/>
        <v>0</v>
      </c>
      <c r="M98" s="120">
        <f t="shared" si="8"/>
        <v>0</v>
      </c>
      <c r="N98" s="120">
        <f t="shared" si="8"/>
        <v>0</v>
      </c>
      <c r="O98" s="120">
        <f t="shared" si="8"/>
        <v>0</v>
      </c>
      <c r="P98" s="120">
        <f t="shared" si="8"/>
        <v>0</v>
      </c>
      <c r="Q98" s="120">
        <f t="shared" si="8"/>
        <v>0</v>
      </c>
      <c r="R98" s="120">
        <f t="shared" si="8"/>
        <v>0</v>
      </c>
      <c r="S98" s="120">
        <f t="shared" si="8"/>
        <v>0</v>
      </c>
      <c r="T98" s="120">
        <f t="shared" si="8"/>
        <v>0</v>
      </c>
      <c r="U98" s="120">
        <f t="shared" si="8"/>
        <v>0</v>
      </c>
      <c r="V98" s="120">
        <f t="shared" si="8"/>
        <v>0</v>
      </c>
      <c r="W98" s="120">
        <f t="shared" si="8"/>
        <v>0</v>
      </c>
      <c r="X98" s="120">
        <f t="shared" si="8"/>
        <v>0</v>
      </c>
      <c r="Y98" s="120">
        <f t="shared" si="8"/>
        <v>0</v>
      </c>
      <c r="Z98" s="120">
        <f t="shared" si="8"/>
        <v>0</v>
      </c>
      <c r="AA98" s="120">
        <f t="shared" si="8"/>
        <v>0</v>
      </c>
      <c r="AB98" s="120">
        <f t="shared" si="8"/>
        <v>0</v>
      </c>
      <c r="AC98" s="120">
        <f t="shared" si="8"/>
        <v>0</v>
      </c>
      <c r="AD98" s="120">
        <f t="shared" si="8"/>
        <v>0</v>
      </c>
      <c r="AE98" s="120">
        <f t="shared" si="8"/>
        <v>0</v>
      </c>
      <c r="AF98" s="120">
        <f t="shared" si="8"/>
        <v>0</v>
      </c>
    </row>
    <row r="99" spans="1:32" x14ac:dyDescent="0.25">
      <c r="A99" s="4">
        <f t="shared" si="9"/>
        <v>0</v>
      </c>
      <c r="B99" s="4">
        <f t="shared" si="9"/>
        <v>0</v>
      </c>
      <c r="C99" s="4">
        <f t="shared" si="9"/>
        <v>0</v>
      </c>
      <c r="D99" s="4">
        <f t="shared" si="9"/>
        <v>0</v>
      </c>
      <c r="E99" s="120">
        <f t="shared" si="8"/>
        <v>0</v>
      </c>
      <c r="F99" s="120">
        <f t="shared" si="8"/>
        <v>0</v>
      </c>
      <c r="G99" s="120">
        <f t="shared" si="8"/>
        <v>0</v>
      </c>
      <c r="H99" s="120">
        <f t="shared" si="8"/>
        <v>0</v>
      </c>
      <c r="I99" s="120">
        <f t="shared" si="8"/>
        <v>0</v>
      </c>
      <c r="J99" s="120">
        <f t="shared" si="8"/>
        <v>0</v>
      </c>
      <c r="K99" s="120">
        <f t="shared" si="8"/>
        <v>0</v>
      </c>
      <c r="L99" s="120">
        <f t="shared" si="8"/>
        <v>0</v>
      </c>
      <c r="M99" s="120">
        <f t="shared" si="8"/>
        <v>0</v>
      </c>
      <c r="N99" s="120">
        <f t="shared" si="8"/>
        <v>0</v>
      </c>
      <c r="O99" s="120">
        <f t="shared" si="8"/>
        <v>0</v>
      </c>
      <c r="P99" s="120">
        <f t="shared" si="8"/>
        <v>0</v>
      </c>
      <c r="Q99" s="120">
        <f t="shared" si="8"/>
        <v>0</v>
      </c>
      <c r="R99" s="120">
        <f t="shared" si="8"/>
        <v>0</v>
      </c>
      <c r="S99" s="120">
        <f t="shared" si="8"/>
        <v>0</v>
      </c>
      <c r="T99" s="120">
        <f t="shared" si="8"/>
        <v>0</v>
      </c>
      <c r="U99" s="120">
        <f t="shared" si="8"/>
        <v>0</v>
      </c>
      <c r="V99" s="120">
        <f t="shared" si="8"/>
        <v>0</v>
      </c>
      <c r="W99" s="120">
        <f t="shared" si="8"/>
        <v>0</v>
      </c>
      <c r="X99" s="120">
        <f t="shared" si="8"/>
        <v>0</v>
      </c>
      <c r="Y99" s="120">
        <f t="shared" si="8"/>
        <v>0</v>
      </c>
      <c r="Z99" s="120">
        <f t="shared" si="8"/>
        <v>0</v>
      </c>
      <c r="AA99" s="120">
        <f t="shared" si="8"/>
        <v>0</v>
      </c>
      <c r="AB99" s="120">
        <f t="shared" si="8"/>
        <v>0</v>
      </c>
      <c r="AC99" s="120">
        <f t="shared" si="8"/>
        <v>0</v>
      </c>
      <c r="AD99" s="120">
        <f t="shared" si="8"/>
        <v>0</v>
      </c>
      <c r="AE99" s="120">
        <f t="shared" si="8"/>
        <v>0</v>
      </c>
      <c r="AF99" s="120">
        <f t="shared" si="8"/>
        <v>0</v>
      </c>
    </row>
    <row r="100" spans="1:32" x14ac:dyDescent="0.25">
      <c r="A100" s="4">
        <f t="shared" si="9"/>
        <v>0</v>
      </c>
      <c r="B100" s="4">
        <f t="shared" si="9"/>
        <v>0</v>
      </c>
      <c r="C100" s="4">
        <f t="shared" si="9"/>
        <v>0</v>
      </c>
      <c r="D100" s="4">
        <f t="shared" si="9"/>
        <v>0</v>
      </c>
      <c r="E100" s="120">
        <f t="shared" si="8"/>
        <v>0</v>
      </c>
      <c r="F100" s="120">
        <f t="shared" si="8"/>
        <v>0</v>
      </c>
      <c r="G100" s="120">
        <f t="shared" si="8"/>
        <v>0</v>
      </c>
      <c r="H100" s="120">
        <f t="shared" si="8"/>
        <v>0</v>
      </c>
      <c r="I100" s="120">
        <f t="shared" si="8"/>
        <v>0</v>
      </c>
      <c r="J100" s="120">
        <f t="shared" si="8"/>
        <v>0</v>
      </c>
      <c r="K100" s="120">
        <f t="shared" ref="E100:AF109" si="10">K28*$D28</f>
        <v>0</v>
      </c>
      <c r="L100" s="120">
        <f t="shared" si="10"/>
        <v>0</v>
      </c>
      <c r="M100" s="120">
        <f t="shared" si="10"/>
        <v>0</v>
      </c>
      <c r="N100" s="120">
        <f t="shared" si="10"/>
        <v>0</v>
      </c>
      <c r="O100" s="120">
        <f t="shared" si="10"/>
        <v>0</v>
      </c>
      <c r="P100" s="120">
        <f t="shared" si="10"/>
        <v>0</v>
      </c>
      <c r="Q100" s="120">
        <f t="shared" si="10"/>
        <v>0</v>
      </c>
      <c r="R100" s="120">
        <f t="shared" si="10"/>
        <v>0</v>
      </c>
      <c r="S100" s="120">
        <f t="shared" si="10"/>
        <v>0</v>
      </c>
      <c r="T100" s="120">
        <f t="shared" si="10"/>
        <v>0</v>
      </c>
      <c r="U100" s="120">
        <f t="shared" si="10"/>
        <v>0</v>
      </c>
      <c r="V100" s="120">
        <f t="shared" si="10"/>
        <v>0</v>
      </c>
      <c r="W100" s="120">
        <f t="shared" si="10"/>
        <v>0</v>
      </c>
      <c r="X100" s="120">
        <f t="shared" si="10"/>
        <v>0</v>
      </c>
      <c r="Y100" s="120">
        <f t="shared" si="10"/>
        <v>0</v>
      </c>
      <c r="Z100" s="120">
        <f t="shared" si="10"/>
        <v>0</v>
      </c>
      <c r="AA100" s="120">
        <f t="shared" si="10"/>
        <v>0</v>
      </c>
      <c r="AB100" s="120">
        <f t="shared" si="10"/>
        <v>0</v>
      </c>
      <c r="AC100" s="120">
        <f t="shared" si="10"/>
        <v>0</v>
      </c>
      <c r="AD100" s="120">
        <f t="shared" si="10"/>
        <v>0</v>
      </c>
      <c r="AE100" s="120">
        <f t="shared" si="10"/>
        <v>0</v>
      </c>
      <c r="AF100" s="120">
        <f t="shared" si="10"/>
        <v>0</v>
      </c>
    </row>
    <row r="101" spans="1:32" x14ac:dyDescent="0.25">
      <c r="A101" s="4">
        <f t="shared" si="9"/>
        <v>0</v>
      </c>
      <c r="B101" s="4">
        <f t="shared" si="9"/>
        <v>0</v>
      </c>
      <c r="C101" s="4">
        <f t="shared" si="9"/>
        <v>0</v>
      </c>
      <c r="D101" s="4">
        <f t="shared" si="9"/>
        <v>0</v>
      </c>
      <c r="E101" s="120">
        <f t="shared" si="10"/>
        <v>0</v>
      </c>
      <c r="F101" s="120">
        <f t="shared" si="10"/>
        <v>0</v>
      </c>
      <c r="G101" s="120">
        <f t="shared" si="10"/>
        <v>0</v>
      </c>
      <c r="H101" s="120">
        <f t="shared" si="10"/>
        <v>0</v>
      </c>
      <c r="I101" s="120">
        <f t="shared" si="10"/>
        <v>0</v>
      </c>
      <c r="J101" s="120">
        <f t="shared" si="10"/>
        <v>0</v>
      </c>
      <c r="K101" s="120">
        <f t="shared" si="10"/>
        <v>0</v>
      </c>
      <c r="L101" s="120">
        <f t="shared" si="10"/>
        <v>0</v>
      </c>
      <c r="M101" s="120">
        <f t="shared" si="10"/>
        <v>0</v>
      </c>
      <c r="N101" s="120">
        <f t="shared" si="10"/>
        <v>0</v>
      </c>
      <c r="O101" s="120">
        <f t="shared" si="10"/>
        <v>0</v>
      </c>
      <c r="P101" s="120">
        <f t="shared" si="10"/>
        <v>0</v>
      </c>
      <c r="Q101" s="120">
        <f t="shared" si="10"/>
        <v>0</v>
      </c>
      <c r="R101" s="120">
        <f t="shared" si="10"/>
        <v>0</v>
      </c>
      <c r="S101" s="120">
        <f t="shared" si="10"/>
        <v>0</v>
      </c>
      <c r="T101" s="120">
        <f t="shared" si="10"/>
        <v>0</v>
      </c>
      <c r="U101" s="120">
        <f t="shared" si="10"/>
        <v>0</v>
      </c>
      <c r="V101" s="120">
        <f t="shared" si="10"/>
        <v>0</v>
      </c>
      <c r="W101" s="120">
        <f t="shared" si="10"/>
        <v>0</v>
      </c>
      <c r="X101" s="120">
        <f t="shared" si="10"/>
        <v>0</v>
      </c>
      <c r="Y101" s="120">
        <f t="shared" si="10"/>
        <v>0</v>
      </c>
      <c r="Z101" s="120">
        <f t="shared" si="10"/>
        <v>0</v>
      </c>
      <c r="AA101" s="120">
        <f t="shared" si="10"/>
        <v>0</v>
      </c>
      <c r="AB101" s="120">
        <f t="shared" si="10"/>
        <v>0</v>
      </c>
      <c r="AC101" s="120">
        <f t="shared" si="10"/>
        <v>0</v>
      </c>
      <c r="AD101" s="120">
        <f t="shared" si="10"/>
        <v>0</v>
      </c>
      <c r="AE101" s="120">
        <f t="shared" si="10"/>
        <v>0</v>
      </c>
      <c r="AF101" s="120">
        <f t="shared" si="10"/>
        <v>0</v>
      </c>
    </row>
    <row r="102" spans="1:32" x14ac:dyDescent="0.25">
      <c r="A102" s="4">
        <f t="shared" si="9"/>
        <v>0</v>
      </c>
      <c r="B102" s="4">
        <f t="shared" si="9"/>
        <v>0</v>
      </c>
      <c r="C102" s="4">
        <f t="shared" si="9"/>
        <v>0</v>
      </c>
      <c r="D102" s="4">
        <f t="shared" si="9"/>
        <v>0</v>
      </c>
      <c r="E102" s="120">
        <f t="shared" si="10"/>
        <v>0</v>
      </c>
      <c r="F102" s="120">
        <f t="shared" si="10"/>
        <v>0</v>
      </c>
      <c r="G102" s="120">
        <f t="shared" si="10"/>
        <v>0</v>
      </c>
      <c r="H102" s="120">
        <f t="shared" si="10"/>
        <v>0</v>
      </c>
      <c r="I102" s="120">
        <f t="shared" si="10"/>
        <v>0</v>
      </c>
      <c r="J102" s="120">
        <f t="shared" si="10"/>
        <v>0</v>
      </c>
      <c r="K102" s="120">
        <f t="shared" si="10"/>
        <v>0</v>
      </c>
      <c r="L102" s="120">
        <f t="shared" si="10"/>
        <v>0</v>
      </c>
      <c r="M102" s="120">
        <f t="shared" si="10"/>
        <v>0</v>
      </c>
      <c r="N102" s="120">
        <f t="shared" si="10"/>
        <v>0</v>
      </c>
      <c r="O102" s="120">
        <f t="shared" si="10"/>
        <v>0</v>
      </c>
      <c r="P102" s="120">
        <f t="shared" si="10"/>
        <v>0</v>
      </c>
      <c r="Q102" s="120">
        <f t="shared" si="10"/>
        <v>0</v>
      </c>
      <c r="R102" s="120">
        <f t="shared" si="10"/>
        <v>0</v>
      </c>
      <c r="S102" s="120">
        <f t="shared" si="10"/>
        <v>0</v>
      </c>
      <c r="T102" s="120">
        <f t="shared" si="10"/>
        <v>0</v>
      </c>
      <c r="U102" s="120">
        <f t="shared" si="10"/>
        <v>0</v>
      </c>
      <c r="V102" s="120">
        <f t="shared" si="10"/>
        <v>0</v>
      </c>
      <c r="W102" s="120">
        <f t="shared" si="10"/>
        <v>0</v>
      </c>
      <c r="X102" s="120">
        <f t="shared" si="10"/>
        <v>0</v>
      </c>
      <c r="Y102" s="120">
        <f t="shared" si="10"/>
        <v>0</v>
      </c>
      <c r="Z102" s="120">
        <f t="shared" si="10"/>
        <v>0</v>
      </c>
      <c r="AA102" s="120">
        <f t="shared" si="10"/>
        <v>0</v>
      </c>
      <c r="AB102" s="120">
        <f t="shared" si="10"/>
        <v>0</v>
      </c>
      <c r="AC102" s="120">
        <f t="shared" si="10"/>
        <v>0</v>
      </c>
      <c r="AD102" s="120">
        <f t="shared" si="10"/>
        <v>0</v>
      </c>
      <c r="AE102" s="120">
        <f t="shared" si="10"/>
        <v>0</v>
      </c>
      <c r="AF102" s="120">
        <f t="shared" si="10"/>
        <v>0</v>
      </c>
    </row>
    <row r="103" spans="1:32" x14ac:dyDescent="0.25">
      <c r="A103" s="4">
        <f t="shared" si="9"/>
        <v>0</v>
      </c>
      <c r="B103" s="4">
        <f t="shared" si="9"/>
        <v>0</v>
      </c>
      <c r="C103" s="4">
        <f t="shared" si="9"/>
        <v>0</v>
      </c>
      <c r="D103" s="4">
        <f t="shared" si="9"/>
        <v>0</v>
      </c>
      <c r="E103" s="120">
        <f t="shared" si="10"/>
        <v>0</v>
      </c>
      <c r="F103" s="120">
        <f t="shared" si="10"/>
        <v>0</v>
      </c>
      <c r="G103" s="120">
        <f t="shared" si="10"/>
        <v>0</v>
      </c>
      <c r="H103" s="120">
        <f t="shared" si="10"/>
        <v>0</v>
      </c>
      <c r="I103" s="120">
        <f t="shared" si="10"/>
        <v>0</v>
      </c>
      <c r="J103" s="120">
        <f t="shared" si="10"/>
        <v>0</v>
      </c>
      <c r="K103" s="120">
        <f t="shared" si="10"/>
        <v>0</v>
      </c>
      <c r="L103" s="120">
        <f t="shared" si="10"/>
        <v>0</v>
      </c>
      <c r="M103" s="120">
        <f t="shared" si="10"/>
        <v>0</v>
      </c>
      <c r="N103" s="120">
        <f t="shared" si="10"/>
        <v>0</v>
      </c>
      <c r="O103" s="120">
        <f t="shared" si="10"/>
        <v>0</v>
      </c>
      <c r="P103" s="120">
        <f t="shared" si="10"/>
        <v>0</v>
      </c>
      <c r="Q103" s="120">
        <f t="shared" si="10"/>
        <v>0</v>
      </c>
      <c r="R103" s="120">
        <f t="shared" si="10"/>
        <v>0</v>
      </c>
      <c r="S103" s="120">
        <f t="shared" si="10"/>
        <v>0</v>
      </c>
      <c r="T103" s="120">
        <f t="shared" si="10"/>
        <v>0</v>
      </c>
      <c r="U103" s="120">
        <f t="shared" si="10"/>
        <v>0</v>
      </c>
      <c r="V103" s="120">
        <f t="shared" si="10"/>
        <v>0</v>
      </c>
      <c r="W103" s="120">
        <f t="shared" si="10"/>
        <v>0</v>
      </c>
      <c r="X103" s="120">
        <f t="shared" si="10"/>
        <v>0</v>
      </c>
      <c r="Y103" s="120">
        <f t="shared" si="10"/>
        <v>0</v>
      </c>
      <c r="Z103" s="120">
        <f t="shared" si="10"/>
        <v>0</v>
      </c>
      <c r="AA103" s="120">
        <f t="shared" si="10"/>
        <v>0</v>
      </c>
      <c r="AB103" s="120">
        <f t="shared" si="10"/>
        <v>0</v>
      </c>
      <c r="AC103" s="120">
        <f t="shared" si="10"/>
        <v>0</v>
      </c>
      <c r="AD103" s="120">
        <f t="shared" si="10"/>
        <v>0</v>
      </c>
      <c r="AE103" s="120">
        <f t="shared" si="10"/>
        <v>0</v>
      </c>
      <c r="AF103" s="120">
        <f t="shared" si="10"/>
        <v>0</v>
      </c>
    </row>
    <row r="104" spans="1:32" x14ac:dyDescent="0.25">
      <c r="A104" s="4">
        <f t="shared" si="9"/>
        <v>0</v>
      </c>
      <c r="B104" s="4">
        <f t="shared" si="9"/>
        <v>0</v>
      </c>
      <c r="C104" s="4">
        <f t="shared" si="9"/>
        <v>0</v>
      </c>
      <c r="D104" s="4">
        <f t="shared" si="9"/>
        <v>0</v>
      </c>
      <c r="E104" s="120">
        <f t="shared" si="10"/>
        <v>0</v>
      </c>
      <c r="F104" s="120">
        <f t="shared" si="10"/>
        <v>0</v>
      </c>
      <c r="G104" s="120">
        <f t="shared" si="10"/>
        <v>0</v>
      </c>
      <c r="H104" s="120">
        <f t="shared" si="10"/>
        <v>0</v>
      </c>
      <c r="I104" s="120">
        <f t="shared" si="10"/>
        <v>0</v>
      </c>
      <c r="J104" s="120">
        <f t="shared" si="10"/>
        <v>0</v>
      </c>
      <c r="K104" s="120">
        <f t="shared" si="10"/>
        <v>0</v>
      </c>
      <c r="L104" s="120">
        <f t="shared" si="10"/>
        <v>0</v>
      </c>
      <c r="M104" s="120">
        <f t="shared" si="10"/>
        <v>0</v>
      </c>
      <c r="N104" s="120">
        <f t="shared" si="10"/>
        <v>0</v>
      </c>
      <c r="O104" s="120">
        <f t="shared" si="10"/>
        <v>0</v>
      </c>
      <c r="P104" s="120">
        <f t="shared" si="10"/>
        <v>0</v>
      </c>
      <c r="Q104" s="120">
        <f t="shared" si="10"/>
        <v>0</v>
      </c>
      <c r="R104" s="120">
        <f t="shared" si="10"/>
        <v>0</v>
      </c>
      <c r="S104" s="120">
        <f t="shared" si="10"/>
        <v>0</v>
      </c>
      <c r="T104" s="120">
        <f t="shared" si="10"/>
        <v>0</v>
      </c>
      <c r="U104" s="120">
        <f t="shared" si="10"/>
        <v>0</v>
      </c>
      <c r="V104" s="120">
        <f t="shared" si="10"/>
        <v>0</v>
      </c>
      <c r="W104" s="120">
        <f t="shared" si="10"/>
        <v>0</v>
      </c>
      <c r="X104" s="120">
        <f t="shared" si="10"/>
        <v>0</v>
      </c>
      <c r="Y104" s="120">
        <f t="shared" si="10"/>
        <v>0</v>
      </c>
      <c r="Z104" s="120">
        <f t="shared" si="10"/>
        <v>0</v>
      </c>
      <c r="AA104" s="120">
        <f t="shared" si="10"/>
        <v>0</v>
      </c>
      <c r="AB104" s="120">
        <f t="shared" si="10"/>
        <v>0</v>
      </c>
      <c r="AC104" s="120">
        <f t="shared" si="10"/>
        <v>0</v>
      </c>
      <c r="AD104" s="120">
        <f t="shared" si="10"/>
        <v>0</v>
      </c>
      <c r="AE104" s="120">
        <f t="shared" si="10"/>
        <v>0</v>
      </c>
      <c r="AF104" s="120">
        <f t="shared" si="10"/>
        <v>0</v>
      </c>
    </row>
    <row r="105" spans="1:32" x14ac:dyDescent="0.25">
      <c r="A105" s="4">
        <f t="shared" si="9"/>
        <v>0</v>
      </c>
      <c r="B105" s="4">
        <f t="shared" si="9"/>
        <v>0</v>
      </c>
      <c r="C105" s="4">
        <f t="shared" si="9"/>
        <v>0</v>
      </c>
      <c r="D105" s="4">
        <f t="shared" si="9"/>
        <v>0</v>
      </c>
      <c r="E105" s="120">
        <f t="shared" si="10"/>
        <v>0</v>
      </c>
      <c r="F105" s="120">
        <f t="shared" si="10"/>
        <v>0</v>
      </c>
      <c r="G105" s="120">
        <f t="shared" si="10"/>
        <v>0</v>
      </c>
      <c r="H105" s="120">
        <f t="shared" si="10"/>
        <v>0</v>
      </c>
      <c r="I105" s="120">
        <f t="shared" si="10"/>
        <v>0</v>
      </c>
      <c r="J105" s="120">
        <f t="shared" si="10"/>
        <v>0</v>
      </c>
      <c r="K105" s="120">
        <f t="shared" si="10"/>
        <v>0</v>
      </c>
      <c r="L105" s="120">
        <f t="shared" si="10"/>
        <v>0</v>
      </c>
      <c r="M105" s="120">
        <f t="shared" si="10"/>
        <v>0</v>
      </c>
      <c r="N105" s="120">
        <f t="shared" si="10"/>
        <v>0</v>
      </c>
      <c r="O105" s="120">
        <f t="shared" si="10"/>
        <v>0</v>
      </c>
      <c r="P105" s="120">
        <f t="shared" si="10"/>
        <v>0</v>
      </c>
      <c r="Q105" s="120">
        <f t="shared" si="10"/>
        <v>0</v>
      </c>
      <c r="R105" s="120">
        <f t="shared" si="10"/>
        <v>0</v>
      </c>
      <c r="S105" s="120">
        <f t="shared" si="10"/>
        <v>0</v>
      </c>
      <c r="T105" s="120">
        <f t="shared" si="10"/>
        <v>0</v>
      </c>
      <c r="U105" s="120">
        <f t="shared" si="10"/>
        <v>0</v>
      </c>
      <c r="V105" s="120">
        <f t="shared" si="10"/>
        <v>0</v>
      </c>
      <c r="W105" s="120">
        <f t="shared" si="10"/>
        <v>0</v>
      </c>
      <c r="X105" s="120">
        <f t="shared" si="10"/>
        <v>0</v>
      </c>
      <c r="Y105" s="120">
        <f t="shared" si="10"/>
        <v>0</v>
      </c>
      <c r="Z105" s="120">
        <f t="shared" si="10"/>
        <v>0</v>
      </c>
      <c r="AA105" s="120">
        <f t="shared" si="10"/>
        <v>0</v>
      </c>
      <c r="AB105" s="120">
        <f t="shared" si="10"/>
        <v>0</v>
      </c>
      <c r="AC105" s="120">
        <f t="shared" si="10"/>
        <v>0</v>
      </c>
      <c r="AD105" s="120">
        <f t="shared" si="10"/>
        <v>0</v>
      </c>
      <c r="AE105" s="120">
        <f t="shared" si="10"/>
        <v>0</v>
      </c>
      <c r="AF105" s="120">
        <f t="shared" si="10"/>
        <v>0</v>
      </c>
    </row>
    <row r="106" spans="1:32" x14ac:dyDescent="0.25">
      <c r="A106" s="4">
        <f t="shared" si="9"/>
        <v>0</v>
      </c>
      <c r="B106" s="4">
        <f t="shared" si="9"/>
        <v>0</v>
      </c>
      <c r="C106" s="4">
        <f t="shared" si="9"/>
        <v>0</v>
      </c>
      <c r="D106" s="4">
        <f>D70</f>
        <v>0</v>
      </c>
      <c r="E106" s="120">
        <f t="shared" si="10"/>
        <v>0</v>
      </c>
      <c r="F106" s="120">
        <f t="shared" si="10"/>
        <v>0</v>
      </c>
      <c r="G106" s="120">
        <f t="shared" si="10"/>
        <v>0</v>
      </c>
      <c r="H106" s="120">
        <f t="shared" si="10"/>
        <v>0</v>
      </c>
      <c r="I106" s="120">
        <f t="shared" si="10"/>
        <v>0</v>
      </c>
      <c r="J106" s="120">
        <f t="shared" si="10"/>
        <v>0</v>
      </c>
      <c r="K106" s="120">
        <f t="shared" si="10"/>
        <v>0</v>
      </c>
      <c r="L106" s="120">
        <f t="shared" si="10"/>
        <v>0</v>
      </c>
      <c r="M106" s="120">
        <f t="shared" si="10"/>
        <v>0</v>
      </c>
      <c r="N106" s="120">
        <f t="shared" si="10"/>
        <v>0</v>
      </c>
      <c r="O106" s="120">
        <f t="shared" si="10"/>
        <v>0</v>
      </c>
      <c r="P106" s="120">
        <f t="shared" si="10"/>
        <v>0</v>
      </c>
      <c r="Q106" s="120">
        <f t="shared" si="10"/>
        <v>0</v>
      </c>
      <c r="R106" s="120">
        <f t="shared" si="10"/>
        <v>0</v>
      </c>
      <c r="S106" s="120">
        <f t="shared" si="10"/>
        <v>0</v>
      </c>
      <c r="T106" s="120">
        <f t="shared" si="10"/>
        <v>0</v>
      </c>
      <c r="U106" s="120">
        <f t="shared" si="10"/>
        <v>0</v>
      </c>
      <c r="V106" s="120">
        <f t="shared" si="10"/>
        <v>0</v>
      </c>
      <c r="W106" s="120">
        <f t="shared" si="10"/>
        <v>0</v>
      </c>
      <c r="X106" s="120">
        <f t="shared" si="10"/>
        <v>0</v>
      </c>
      <c r="Y106" s="120">
        <f t="shared" si="10"/>
        <v>0</v>
      </c>
      <c r="Z106" s="120">
        <f t="shared" si="10"/>
        <v>0</v>
      </c>
      <c r="AA106" s="120">
        <f t="shared" si="10"/>
        <v>0</v>
      </c>
      <c r="AB106" s="120">
        <f t="shared" si="10"/>
        <v>0</v>
      </c>
      <c r="AC106" s="120">
        <f t="shared" si="10"/>
        <v>0</v>
      </c>
      <c r="AD106" s="120">
        <f t="shared" si="10"/>
        <v>0</v>
      </c>
      <c r="AE106" s="120">
        <f t="shared" si="10"/>
        <v>0</v>
      </c>
      <c r="AF106" s="120">
        <f t="shared" si="10"/>
        <v>0</v>
      </c>
    </row>
    <row r="107" spans="1:32" x14ac:dyDescent="0.25">
      <c r="A107" s="4">
        <f t="shared" si="9"/>
        <v>0</v>
      </c>
      <c r="B107" s="4">
        <f t="shared" si="9"/>
        <v>0</v>
      </c>
      <c r="C107" s="4">
        <f t="shared" si="9"/>
        <v>0</v>
      </c>
      <c r="D107" s="4">
        <f t="shared" si="9"/>
        <v>0</v>
      </c>
      <c r="E107" s="120">
        <f t="shared" si="10"/>
        <v>0</v>
      </c>
      <c r="F107" s="120">
        <f t="shared" si="10"/>
        <v>0</v>
      </c>
      <c r="G107" s="120">
        <f t="shared" si="10"/>
        <v>0</v>
      </c>
      <c r="H107" s="120">
        <f t="shared" si="10"/>
        <v>0</v>
      </c>
      <c r="I107" s="120">
        <f t="shared" si="10"/>
        <v>0</v>
      </c>
      <c r="J107" s="120">
        <f t="shared" si="10"/>
        <v>0</v>
      </c>
      <c r="K107" s="120">
        <f t="shared" si="10"/>
        <v>0</v>
      </c>
      <c r="L107" s="120">
        <f t="shared" si="10"/>
        <v>0</v>
      </c>
      <c r="M107" s="120">
        <f t="shared" si="10"/>
        <v>0</v>
      </c>
      <c r="N107" s="120">
        <f t="shared" si="10"/>
        <v>0</v>
      </c>
      <c r="O107" s="120">
        <f t="shared" si="10"/>
        <v>0</v>
      </c>
      <c r="P107" s="120">
        <f t="shared" si="10"/>
        <v>0</v>
      </c>
      <c r="Q107" s="120">
        <f t="shared" si="10"/>
        <v>0</v>
      </c>
      <c r="R107" s="120">
        <f t="shared" si="10"/>
        <v>0</v>
      </c>
      <c r="S107" s="120">
        <f t="shared" si="10"/>
        <v>0</v>
      </c>
      <c r="T107" s="120">
        <f t="shared" si="10"/>
        <v>0</v>
      </c>
      <c r="U107" s="120">
        <f t="shared" si="10"/>
        <v>0</v>
      </c>
      <c r="V107" s="120">
        <f t="shared" si="10"/>
        <v>0</v>
      </c>
      <c r="W107" s="120">
        <f t="shared" si="10"/>
        <v>0</v>
      </c>
      <c r="X107" s="120">
        <f t="shared" si="10"/>
        <v>0</v>
      </c>
      <c r="Y107" s="120">
        <f t="shared" si="10"/>
        <v>0</v>
      </c>
      <c r="Z107" s="120">
        <f t="shared" si="10"/>
        <v>0</v>
      </c>
      <c r="AA107" s="120">
        <f t="shared" si="10"/>
        <v>0</v>
      </c>
      <c r="AB107" s="120">
        <f t="shared" si="10"/>
        <v>0</v>
      </c>
      <c r="AC107" s="120">
        <f t="shared" si="10"/>
        <v>0</v>
      </c>
      <c r="AD107" s="120">
        <f t="shared" si="10"/>
        <v>0</v>
      </c>
      <c r="AE107" s="120">
        <f t="shared" si="10"/>
        <v>0</v>
      </c>
      <c r="AF107" s="120">
        <f t="shared" si="10"/>
        <v>0</v>
      </c>
    </row>
    <row r="108" spans="1:32" x14ac:dyDescent="0.25">
      <c r="A108" s="4">
        <f t="shared" si="9"/>
        <v>0</v>
      </c>
      <c r="B108" s="4">
        <f t="shared" si="9"/>
        <v>0</v>
      </c>
      <c r="C108" s="4">
        <f t="shared" si="9"/>
        <v>0</v>
      </c>
      <c r="D108" s="4">
        <f t="shared" si="9"/>
        <v>0</v>
      </c>
      <c r="E108" s="120">
        <f t="shared" si="10"/>
        <v>0</v>
      </c>
      <c r="F108" s="120">
        <f t="shared" si="10"/>
        <v>0</v>
      </c>
      <c r="G108" s="120">
        <f t="shared" si="10"/>
        <v>0</v>
      </c>
      <c r="H108" s="120">
        <f t="shared" si="10"/>
        <v>0</v>
      </c>
      <c r="I108" s="120">
        <f t="shared" si="10"/>
        <v>0</v>
      </c>
      <c r="J108" s="120">
        <f t="shared" si="10"/>
        <v>0</v>
      </c>
      <c r="K108" s="120">
        <f t="shared" si="10"/>
        <v>0</v>
      </c>
      <c r="L108" s="120">
        <f t="shared" si="10"/>
        <v>0</v>
      </c>
      <c r="M108" s="120">
        <f t="shared" si="10"/>
        <v>0</v>
      </c>
      <c r="N108" s="120">
        <f t="shared" si="10"/>
        <v>0</v>
      </c>
      <c r="O108" s="120">
        <f t="shared" si="10"/>
        <v>0</v>
      </c>
      <c r="P108" s="120">
        <f t="shared" si="10"/>
        <v>0</v>
      </c>
      <c r="Q108" s="120">
        <f t="shared" si="10"/>
        <v>0</v>
      </c>
      <c r="R108" s="120">
        <f t="shared" si="10"/>
        <v>0</v>
      </c>
      <c r="S108" s="120">
        <f t="shared" si="10"/>
        <v>0</v>
      </c>
      <c r="T108" s="120">
        <f t="shared" si="10"/>
        <v>0</v>
      </c>
      <c r="U108" s="120">
        <f t="shared" si="10"/>
        <v>0</v>
      </c>
      <c r="V108" s="120">
        <f t="shared" si="10"/>
        <v>0</v>
      </c>
      <c r="W108" s="120">
        <f t="shared" si="10"/>
        <v>0</v>
      </c>
      <c r="X108" s="120">
        <f t="shared" si="10"/>
        <v>0</v>
      </c>
      <c r="Y108" s="120">
        <f t="shared" si="10"/>
        <v>0</v>
      </c>
      <c r="Z108" s="120">
        <f t="shared" si="10"/>
        <v>0</v>
      </c>
      <c r="AA108" s="120">
        <f t="shared" si="10"/>
        <v>0</v>
      </c>
      <c r="AB108" s="120">
        <f t="shared" si="10"/>
        <v>0</v>
      </c>
      <c r="AC108" s="120">
        <f t="shared" si="10"/>
        <v>0</v>
      </c>
      <c r="AD108" s="120">
        <f t="shared" si="10"/>
        <v>0</v>
      </c>
      <c r="AE108" s="120">
        <f t="shared" si="10"/>
        <v>0</v>
      </c>
      <c r="AF108" s="120">
        <f t="shared" si="10"/>
        <v>0</v>
      </c>
    </row>
    <row r="109" spans="1:32" x14ac:dyDescent="0.25">
      <c r="A109" s="4">
        <f t="shared" si="9"/>
        <v>0</v>
      </c>
      <c r="B109" s="4">
        <f t="shared" si="9"/>
        <v>0</v>
      </c>
      <c r="C109" s="4">
        <f t="shared" si="9"/>
        <v>0</v>
      </c>
      <c r="D109" s="4">
        <f t="shared" si="9"/>
        <v>0</v>
      </c>
      <c r="E109" s="120">
        <f t="shared" si="10"/>
        <v>0</v>
      </c>
      <c r="F109" s="120">
        <f t="shared" si="10"/>
        <v>0</v>
      </c>
      <c r="G109" s="120">
        <f t="shared" si="10"/>
        <v>0</v>
      </c>
      <c r="H109" s="120">
        <f t="shared" si="10"/>
        <v>0</v>
      </c>
      <c r="I109" s="120">
        <f t="shared" si="10"/>
        <v>0</v>
      </c>
      <c r="J109" s="120">
        <f t="shared" si="10"/>
        <v>0</v>
      </c>
      <c r="K109" s="120">
        <f t="shared" si="10"/>
        <v>0</v>
      </c>
      <c r="L109" s="120">
        <f t="shared" si="10"/>
        <v>0</v>
      </c>
      <c r="M109" s="120">
        <f t="shared" si="10"/>
        <v>0</v>
      </c>
      <c r="N109" s="120">
        <f t="shared" ref="E109:AF112" si="11">N37*$D37</f>
        <v>0</v>
      </c>
      <c r="O109" s="120">
        <f t="shared" si="11"/>
        <v>0</v>
      </c>
      <c r="P109" s="120">
        <f t="shared" si="11"/>
        <v>0</v>
      </c>
      <c r="Q109" s="120">
        <f t="shared" si="11"/>
        <v>0</v>
      </c>
      <c r="R109" s="120">
        <f t="shared" si="11"/>
        <v>0</v>
      </c>
      <c r="S109" s="120">
        <f t="shared" si="11"/>
        <v>0</v>
      </c>
      <c r="T109" s="120">
        <f t="shared" si="11"/>
        <v>0</v>
      </c>
      <c r="U109" s="120">
        <f t="shared" si="11"/>
        <v>0</v>
      </c>
      <c r="V109" s="120">
        <f t="shared" si="11"/>
        <v>0</v>
      </c>
      <c r="W109" s="120">
        <f t="shared" si="11"/>
        <v>0</v>
      </c>
      <c r="X109" s="120">
        <f t="shared" si="11"/>
        <v>0</v>
      </c>
      <c r="Y109" s="120">
        <f t="shared" si="11"/>
        <v>0</v>
      </c>
      <c r="Z109" s="120">
        <f t="shared" si="11"/>
        <v>0</v>
      </c>
      <c r="AA109" s="120">
        <f t="shared" si="11"/>
        <v>0</v>
      </c>
      <c r="AB109" s="120">
        <f t="shared" si="11"/>
        <v>0</v>
      </c>
      <c r="AC109" s="120">
        <f t="shared" si="11"/>
        <v>0</v>
      </c>
      <c r="AD109" s="120">
        <f t="shared" si="11"/>
        <v>0</v>
      </c>
      <c r="AE109" s="120">
        <f t="shared" si="11"/>
        <v>0</v>
      </c>
      <c r="AF109" s="120">
        <f t="shared" si="11"/>
        <v>0</v>
      </c>
    </row>
    <row r="110" spans="1:32" x14ac:dyDescent="0.25">
      <c r="A110" s="4">
        <f t="shared" si="9"/>
        <v>0</v>
      </c>
      <c r="B110" s="4">
        <f t="shared" si="9"/>
        <v>0</v>
      </c>
      <c r="C110" s="4">
        <f t="shared" si="9"/>
        <v>0</v>
      </c>
      <c r="D110" s="4">
        <f t="shared" si="9"/>
        <v>0</v>
      </c>
      <c r="E110" s="120">
        <f t="shared" si="11"/>
        <v>0</v>
      </c>
      <c r="F110" s="120">
        <f t="shared" si="11"/>
        <v>0</v>
      </c>
      <c r="G110" s="120">
        <f t="shared" si="11"/>
        <v>0</v>
      </c>
      <c r="H110" s="120">
        <f t="shared" si="11"/>
        <v>0</v>
      </c>
      <c r="I110" s="120">
        <f t="shared" si="11"/>
        <v>0</v>
      </c>
      <c r="J110" s="120">
        <f t="shared" si="11"/>
        <v>0</v>
      </c>
      <c r="K110" s="120">
        <f t="shared" si="11"/>
        <v>0</v>
      </c>
      <c r="L110" s="120">
        <f t="shared" si="11"/>
        <v>0</v>
      </c>
      <c r="M110" s="120">
        <f t="shared" si="11"/>
        <v>0</v>
      </c>
      <c r="N110" s="120">
        <f t="shared" si="11"/>
        <v>0</v>
      </c>
      <c r="O110" s="120">
        <f t="shared" si="11"/>
        <v>0</v>
      </c>
      <c r="P110" s="120">
        <f t="shared" si="11"/>
        <v>0</v>
      </c>
      <c r="Q110" s="120">
        <f t="shared" si="11"/>
        <v>0</v>
      </c>
      <c r="R110" s="120">
        <f t="shared" si="11"/>
        <v>0</v>
      </c>
      <c r="S110" s="120">
        <f t="shared" si="11"/>
        <v>0</v>
      </c>
      <c r="T110" s="120">
        <f t="shared" si="11"/>
        <v>0</v>
      </c>
      <c r="U110" s="120">
        <f t="shared" si="11"/>
        <v>0</v>
      </c>
      <c r="V110" s="120">
        <f t="shared" si="11"/>
        <v>0</v>
      </c>
      <c r="W110" s="120">
        <f t="shared" si="11"/>
        <v>0</v>
      </c>
      <c r="X110" s="120">
        <f t="shared" si="11"/>
        <v>0</v>
      </c>
      <c r="Y110" s="120">
        <f t="shared" si="11"/>
        <v>0</v>
      </c>
      <c r="Z110" s="120">
        <f t="shared" si="11"/>
        <v>0</v>
      </c>
      <c r="AA110" s="120">
        <f t="shared" si="11"/>
        <v>0</v>
      </c>
      <c r="AB110" s="120">
        <f t="shared" si="11"/>
        <v>0</v>
      </c>
      <c r="AC110" s="120">
        <f t="shared" si="11"/>
        <v>0</v>
      </c>
      <c r="AD110" s="120">
        <f t="shared" si="11"/>
        <v>0</v>
      </c>
      <c r="AE110" s="120">
        <f t="shared" si="11"/>
        <v>0</v>
      </c>
      <c r="AF110" s="120">
        <f t="shared" si="11"/>
        <v>0</v>
      </c>
    </row>
    <row r="111" spans="1:32" x14ac:dyDescent="0.25">
      <c r="A111" s="4">
        <f t="shared" si="9"/>
        <v>0</v>
      </c>
      <c r="B111" s="4">
        <f t="shared" si="9"/>
        <v>0</v>
      </c>
      <c r="C111" s="4">
        <f t="shared" si="9"/>
        <v>0</v>
      </c>
      <c r="D111" s="4">
        <f t="shared" si="9"/>
        <v>0</v>
      </c>
      <c r="E111" s="120">
        <f t="shared" ref="E111:AF112" si="12">E40*$D40</f>
        <v>0</v>
      </c>
      <c r="F111" s="120">
        <f t="shared" si="12"/>
        <v>0</v>
      </c>
      <c r="G111" s="120">
        <f t="shared" si="12"/>
        <v>0</v>
      </c>
      <c r="H111" s="120">
        <f t="shared" si="12"/>
        <v>0</v>
      </c>
      <c r="I111" s="120">
        <f t="shared" si="11"/>
        <v>0</v>
      </c>
      <c r="J111" s="120">
        <f t="shared" si="11"/>
        <v>0</v>
      </c>
      <c r="K111" s="120">
        <f t="shared" si="11"/>
        <v>0</v>
      </c>
      <c r="L111" s="120">
        <f t="shared" si="11"/>
        <v>0</v>
      </c>
      <c r="M111" s="120">
        <f t="shared" si="11"/>
        <v>0</v>
      </c>
      <c r="N111" s="120">
        <f t="shared" si="11"/>
        <v>0</v>
      </c>
      <c r="O111" s="120">
        <f t="shared" si="11"/>
        <v>0</v>
      </c>
      <c r="P111" s="120">
        <f t="shared" si="11"/>
        <v>0</v>
      </c>
      <c r="Q111" s="120">
        <f t="shared" si="11"/>
        <v>0</v>
      </c>
      <c r="R111" s="120">
        <f t="shared" si="12"/>
        <v>0</v>
      </c>
      <c r="S111" s="120">
        <f t="shared" si="12"/>
        <v>0</v>
      </c>
      <c r="T111" s="120">
        <f t="shared" si="12"/>
        <v>0</v>
      </c>
      <c r="U111" s="120">
        <f t="shared" si="12"/>
        <v>0</v>
      </c>
      <c r="V111" s="120">
        <f t="shared" si="12"/>
        <v>0</v>
      </c>
      <c r="W111" s="120">
        <f t="shared" si="12"/>
        <v>0</v>
      </c>
      <c r="X111" s="120">
        <f t="shared" si="12"/>
        <v>0</v>
      </c>
      <c r="Y111" s="120">
        <f t="shared" si="12"/>
        <v>0</v>
      </c>
      <c r="Z111" s="120">
        <f t="shared" si="12"/>
        <v>0</v>
      </c>
      <c r="AA111" s="120">
        <f t="shared" si="12"/>
        <v>0</v>
      </c>
      <c r="AB111" s="120">
        <f t="shared" si="12"/>
        <v>0</v>
      </c>
      <c r="AC111" s="120">
        <f t="shared" si="12"/>
        <v>0</v>
      </c>
      <c r="AD111" s="120">
        <f t="shared" si="12"/>
        <v>0</v>
      </c>
      <c r="AE111" s="120">
        <f t="shared" si="12"/>
        <v>0</v>
      </c>
      <c r="AF111" s="120">
        <f t="shared" si="12"/>
        <v>0</v>
      </c>
    </row>
    <row r="112" spans="1:32" x14ac:dyDescent="0.25">
      <c r="A112" s="4"/>
      <c r="B112" s="4"/>
      <c r="C112" s="4"/>
      <c r="D112" s="4"/>
      <c r="E112" s="120">
        <f t="shared" si="12"/>
        <v>0</v>
      </c>
      <c r="F112" s="120">
        <f t="shared" si="12"/>
        <v>0</v>
      </c>
      <c r="G112" s="120">
        <f t="shared" si="12"/>
        <v>0</v>
      </c>
      <c r="H112" s="120">
        <f t="shared" si="12"/>
        <v>0</v>
      </c>
      <c r="I112" s="120">
        <f t="shared" si="11"/>
        <v>0</v>
      </c>
      <c r="J112" s="120">
        <f t="shared" si="11"/>
        <v>0</v>
      </c>
      <c r="K112" s="120">
        <f t="shared" si="11"/>
        <v>0</v>
      </c>
      <c r="L112" s="120">
        <f t="shared" si="11"/>
        <v>0</v>
      </c>
      <c r="M112" s="120">
        <f t="shared" si="11"/>
        <v>0</v>
      </c>
      <c r="N112" s="120">
        <f t="shared" si="11"/>
        <v>0</v>
      </c>
      <c r="O112" s="120">
        <f t="shared" si="11"/>
        <v>0</v>
      </c>
      <c r="P112" s="120">
        <f t="shared" si="11"/>
        <v>0</v>
      </c>
      <c r="Q112" s="120">
        <f t="shared" si="11"/>
        <v>0</v>
      </c>
      <c r="R112" s="120">
        <f t="shared" si="12"/>
        <v>0</v>
      </c>
      <c r="S112" s="120">
        <f t="shared" si="12"/>
        <v>0</v>
      </c>
      <c r="T112" s="120">
        <f t="shared" si="12"/>
        <v>0</v>
      </c>
      <c r="U112" s="120">
        <f t="shared" si="12"/>
        <v>0</v>
      </c>
      <c r="V112" s="120">
        <f t="shared" si="12"/>
        <v>0</v>
      </c>
      <c r="W112" s="120">
        <f t="shared" si="12"/>
        <v>0</v>
      </c>
      <c r="X112" s="120">
        <f t="shared" si="12"/>
        <v>0</v>
      </c>
      <c r="Y112" s="120">
        <f t="shared" si="12"/>
        <v>0</v>
      </c>
      <c r="Z112" s="120">
        <f t="shared" si="12"/>
        <v>0</v>
      </c>
      <c r="AA112" s="120">
        <f t="shared" si="12"/>
        <v>0</v>
      </c>
      <c r="AB112" s="120">
        <f t="shared" si="12"/>
        <v>0</v>
      </c>
      <c r="AC112" s="120">
        <f t="shared" si="12"/>
        <v>0</v>
      </c>
      <c r="AD112" s="120">
        <f t="shared" si="12"/>
        <v>0</v>
      </c>
      <c r="AE112" s="120">
        <f t="shared" si="12"/>
        <v>0</v>
      </c>
      <c r="AF112" s="120">
        <f t="shared" si="12"/>
        <v>0</v>
      </c>
    </row>
    <row r="113" spans="1:32" x14ac:dyDescent="0.25">
      <c r="E113" s="7">
        <f t="shared" ref="E113:AF113" si="13">SUM(E82:E112)</f>
        <v>0</v>
      </c>
      <c r="F113" s="7">
        <f t="shared" si="13"/>
        <v>0</v>
      </c>
      <c r="G113" s="7">
        <f t="shared" si="13"/>
        <v>0</v>
      </c>
      <c r="H113" s="7">
        <f t="shared" si="13"/>
        <v>0</v>
      </c>
      <c r="I113" s="7">
        <f t="shared" si="13"/>
        <v>0</v>
      </c>
      <c r="J113" s="7">
        <f t="shared" si="13"/>
        <v>0</v>
      </c>
      <c r="K113" s="7">
        <f t="shared" si="13"/>
        <v>0</v>
      </c>
      <c r="L113" s="7">
        <f t="shared" si="13"/>
        <v>0</v>
      </c>
      <c r="M113" s="7">
        <f t="shared" si="13"/>
        <v>0</v>
      </c>
      <c r="N113" s="7">
        <f t="shared" si="13"/>
        <v>0</v>
      </c>
      <c r="O113" s="7">
        <f t="shared" si="13"/>
        <v>0</v>
      </c>
      <c r="P113" s="7">
        <f t="shared" si="13"/>
        <v>0</v>
      </c>
      <c r="Q113" s="7">
        <f t="shared" si="13"/>
        <v>0</v>
      </c>
      <c r="R113" s="7">
        <f t="shared" si="13"/>
        <v>0</v>
      </c>
      <c r="S113" s="7">
        <f t="shared" si="13"/>
        <v>0</v>
      </c>
      <c r="T113" s="7">
        <f t="shared" si="13"/>
        <v>0</v>
      </c>
      <c r="U113" s="7">
        <f t="shared" si="13"/>
        <v>0</v>
      </c>
      <c r="V113" s="7">
        <f t="shared" si="13"/>
        <v>0</v>
      </c>
      <c r="W113" s="7">
        <f t="shared" si="13"/>
        <v>0</v>
      </c>
      <c r="X113" s="7">
        <f t="shared" si="13"/>
        <v>0</v>
      </c>
      <c r="Y113" s="7">
        <f t="shared" si="13"/>
        <v>0</v>
      </c>
      <c r="Z113" s="7">
        <f t="shared" si="13"/>
        <v>0</v>
      </c>
      <c r="AA113" s="7">
        <f t="shared" si="13"/>
        <v>0</v>
      </c>
      <c r="AB113" s="7">
        <f t="shared" si="13"/>
        <v>0</v>
      </c>
      <c r="AC113" s="7">
        <f t="shared" si="13"/>
        <v>0</v>
      </c>
      <c r="AD113" s="7">
        <f t="shared" si="13"/>
        <v>0</v>
      </c>
      <c r="AE113" s="7">
        <f t="shared" si="13"/>
        <v>0</v>
      </c>
      <c r="AF113" s="7">
        <f t="shared" si="13"/>
        <v>0</v>
      </c>
    </row>
    <row r="115" spans="1:32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x14ac:dyDescent="0.25">
      <c r="A116" s="9"/>
      <c r="B116" s="9"/>
      <c r="C116" s="9"/>
      <c r="D116" s="9"/>
      <c r="E116" s="626"/>
      <c r="F116" s="626"/>
      <c r="G116" s="626"/>
      <c r="H116" s="627"/>
      <c r="I116" s="625">
        <v>2026</v>
      </c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7"/>
      <c r="U116" s="625">
        <v>2027</v>
      </c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7"/>
    </row>
    <row r="117" spans="1:32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9</v>
      </c>
      <c r="F117" s="11">
        <v>10</v>
      </c>
      <c r="G117" s="11">
        <v>11</v>
      </c>
      <c r="H117" s="11">
        <v>12</v>
      </c>
      <c r="I117" s="11">
        <v>1</v>
      </c>
      <c r="J117" s="11">
        <v>2</v>
      </c>
      <c r="K117" s="11">
        <v>3</v>
      </c>
      <c r="L117" s="11">
        <v>4</v>
      </c>
      <c r="M117" s="11">
        <v>5</v>
      </c>
      <c r="N117" s="11">
        <v>6</v>
      </c>
      <c r="O117" s="11">
        <v>7</v>
      </c>
      <c r="P117" s="11">
        <v>8</v>
      </c>
      <c r="Q117" s="11">
        <v>9</v>
      </c>
      <c r="R117" s="11">
        <v>10</v>
      </c>
      <c r="S117" s="11">
        <v>11</v>
      </c>
      <c r="T117" s="11">
        <v>12</v>
      </c>
      <c r="U117" s="11">
        <v>1</v>
      </c>
      <c r="V117" s="11">
        <v>2</v>
      </c>
      <c r="W117" s="11">
        <v>3</v>
      </c>
      <c r="X117" s="11">
        <v>4</v>
      </c>
      <c r="Y117" s="11">
        <v>5</v>
      </c>
      <c r="Z117" s="11">
        <v>6</v>
      </c>
      <c r="AA117" s="11">
        <v>7</v>
      </c>
      <c r="AB117" s="11">
        <v>8</v>
      </c>
      <c r="AC117" s="11">
        <v>9</v>
      </c>
      <c r="AD117" s="11">
        <v>10</v>
      </c>
      <c r="AE117" s="11">
        <v>11</v>
      </c>
      <c r="AF117" s="11">
        <v>12</v>
      </c>
    </row>
    <row r="118" spans="1:32" x14ac:dyDescent="0.25">
      <c r="A118" s="4" t="str">
        <f t="shared" ref="A118:D133" si="14">A10</f>
        <v>Sridhar Kesiraju</v>
      </c>
      <c r="B118" s="4">
        <f t="shared" si="14"/>
        <v>0</v>
      </c>
      <c r="C118" s="4">
        <f t="shared" si="14"/>
        <v>0</v>
      </c>
      <c r="D118" s="4">
        <f t="shared" si="14"/>
        <v>0</v>
      </c>
      <c r="E118" s="120">
        <f t="shared" ref="E118:AF127" si="15">E46*$D46</f>
        <v>0</v>
      </c>
      <c r="F118" s="120">
        <f t="shared" si="15"/>
        <v>0</v>
      </c>
      <c r="G118" s="120">
        <f t="shared" si="15"/>
        <v>0</v>
      </c>
      <c r="H118" s="120">
        <f t="shared" si="15"/>
        <v>0</v>
      </c>
      <c r="I118" s="120">
        <f t="shared" si="15"/>
        <v>0</v>
      </c>
      <c r="J118" s="120">
        <f t="shared" si="15"/>
        <v>0</v>
      </c>
      <c r="K118" s="120">
        <f t="shared" si="15"/>
        <v>0</v>
      </c>
      <c r="L118" s="120">
        <f t="shared" si="15"/>
        <v>0</v>
      </c>
      <c r="M118" s="120">
        <f t="shared" si="15"/>
        <v>0</v>
      </c>
      <c r="N118" s="120">
        <f t="shared" si="15"/>
        <v>0</v>
      </c>
      <c r="O118" s="120">
        <f t="shared" si="15"/>
        <v>0</v>
      </c>
      <c r="P118" s="120">
        <f t="shared" si="15"/>
        <v>0</v>
      </c>
      <c r="Q118" s="120">
        <f t="shared" si="15"/>
        <v>0</v>
      </c>
      <c r="R118" s="120">
        <f t="shared" si="15"/>
        <v>0</v>
      </c>
      <c r="S118" s="120">
        <f t="shared" si="15"/>
        <v>0</v>
      </c>
      <c r="T118" s="120">
        <f t="shared" si="15"/>
        <v>0</v>
      </c>
      <c r="U118" s="120">
        <f t="shared" si="15"/>
        <v>0</v>
      </c>
      <c r="V118" s="120">
        <f t="shared" si="15"/>
        <v>0</v>
      </c>
      <c r="W118" s="120">
        <f t="shared" si="15"/>
        <v>0</v>
      </c>
      <c r="X118" s="120">
        <f t="shared" si="15"/>
        <v>0</v>
      </c>
      <c r="Y118" s="120">
        <f t="shared" si="15"/>
        <v>0</v>
      </c>
      <c r="Z118" s="120">
        <f t="shared" si="15"/>
        <v>0</v>
      </c>
      <c r="AA118" s="120">
        <f t="shared" si="15"/>
        <v>0</v>
      </c>
      <c r="AB118" s="120">
        <f t="shared" si="15"/>
        <v>0</v>
      </c>
      <c r="AC118" s="120">
        <f t="shared" si="15"/>
        <v>0</v>
      </c>
      <c r="AD118" s="120">
        <f t="shared" si="15"/>
        <v>0</v>
      </c>
      <c r="AE118" s="120">
        <f t="shared" si="15"/>
        <v>0</v>
      </c>
      <c r="AF118" s="120">
        <f t="shared" si="15"/>
        <v>0</v>
      </c>
    </row>
    <row r="119" spans="1:32" x14ac:dyDescent="0.25">
      <c r="A119" s="4" t="str">
        <f t="shared" si="14"/>
        <v>Ed Spriggs</v>
      </c>
      <c r="B119" s="4" t="str">
        <f t="shared" si="14"/>
        <v>Logapps</v>
      </c>
      <c r="C119" s="4">
        <f t="shared" si="14"/>
        <v>0</v>
      </c>
      <c r="D119" s="4">
        <f t="shared" si="14"/>
        <v>0</v>
      </c>
      <c r="E119" s="120">
        <f t="shared" si="15"/>
        <v>0</v>
      </c>
      <c r="F119" s="120">
        <f t="shared" si="15"/>
        <v>0</v>
      </c>
      <c r="G119" s="120">
        <f t="shared" si="15"/>
        <v>0</v>
      </c>
      <c r="H119" s="120">
        <f t="shared" si="15"/>
        <v>0</v>
      </c>
      <c r="I119" s="120">
        <f t="shared" si="15"/>
        <v>0</v>
      </c>
      <c r="J119" s="120">
        <f t="shared" si="15"/>
        <v>0</v>
      </c>
      <c r="K119" s="120">
        <f t="shared" si="15"/>
        <v>0</v>
      </c>
      <c r="L119" s="120">
        <f t="shared" si="15"/>
        <v>0</v>
      </c>
      <c r="M119" s="120">
        <f t="shared" si="15"/>
        <v>0</v>
      </c>
      <c r="N119" s="120">
        <f t="shared" si="15"/>
        <v>0</v>
      </c>
      <c r="O119" s="120">
        <f t="shared" si="15"/>
        <v>0</v>
      </c>
      <c r="P119" s="120">
        <f t="shared" si="15"/>
        <v>0</v>
      </c>
      <c r="Q119" s="120">
        <f t="shared" si="15"/>
        <v>0</v>
      </c>
      <c r="R119" s="120">
        <f t="shared" si="15"/>
        <v>0</v>
      </c>
      <c r="S119" s="120">
        <f t="shared" si="15"/>
        <v>0</v>
      </c>
      <c r="T119" s="120">
        <f t="shared" si="15"/>
        <v>0</v>
      </c>
      <c r="U119" s="120">
        <f t="shared" si="15"/>
        <v>0</v>
      </c>
      <c r="V119" s="120">
        <f t="shared" si="15"/>
        <v>0</v>
      </c>
      <c r="W119" s="120">
        <f t="shared" si="15"/>
        <v>0</v>
      </c>
      <c r="X119" s="120">
        <f t="shared" si="15"/>
        <v>0</v>
      </c>
      <c r="Y119" s="120">
        <f t="shared" si="15"/>
        <v>0</v>
      </c>
      <c r="Z119" s="120">
        <f t="shared" si="15"/>
        <v>0</v>
      </c>
      <c r="AA119" s="120">
        <f t="shared" si="15"/>
        <v>0</v>
      </c>
      <c r="AB119" s="120">
        <f t="shared" si="15"/>
        <v>0</v>
      </c>
      <c r="AC119" s="120">
        <f t="shared" si="15"/>
        <v>0</v>
      </c>
      <c r="AD119" s="120">
        <f t="shared" si="15"/>
        <v>0</v>
      </c>
      <c r="AE119" s="120">
        <f t="shared" si="15"/>
        <v>0</v>
      </c>
      <c r="AF119" s="120">
        <f t="shared" si="15"/>
        <v>0</v>
      </c>
    </row>
    <row r="120" spans="1:32" x14ac:dyDescent="0.25">
      <c r="A120" s="4" t="str">
        <f t="shared" si="14"/>
        <v>Amar Zabarah</v>
      </c>
      <c r="B120" s="4" t="str">
        <f t="shared" si="14"/>
        <v>Logapps</v>
      </c>
      <c r="C120" s="4">
        <f t="shared" si="14"/>
        <v>0</v>
      </c>
      <c r="D120" s="4">
        <f t="shared" si="14"/>
        <v>0</v>
      </c>
      <c r="E120" s="120">
        <f t="shared" si="15"/>
        <v>0</v>
      </c>
      <c r="F120" s="120">
        <f t="shared" si="15"/>
        <v>0</v>
      </c>
      <c r="G120" s="120">
        <f t="shared" si="15"/>
        <v>0</v>
      </c>
      <c r="H120" s="120">
        <f t="shared" si="15"/>
        <v>0</v>
      </c>
      <c r="I120" s="120">
        <f t="shared" si="15"/>
        <v>0</v>
      </c>
      <c r="J120" s="120">
        <f t="shared" si="15"/>
        <v>0</v>
      </c>
      <c r="K120" s="120">
        <f t="shared" si="15"/>
        <v>0</v>
      </c>
      <c r="L120" s="120">
        <f t="shared" si="15"/>
        <v>0</v>
      </c>
      <c r="M120" s="120">
        <f t="shared" si="15"/>
        <v>0</v>
      </c>
      <c r="N120" s="120">
        <f t="shared" si="15"/>
        <v>0</v>
      </c>
      <c r="O120" s="120">
        <f t="shared" si="15"/>
        <v>0</v>
      </c>
      <c r="P120" s="120">
        <f t="shared" si="15"/>
        <v>0</v>
      </c>
      <c r="Q120" s="120">
        <f t="shared" si="15"/>
        <v>0</v>
      </c>
      <c r="R120" s="120">
        <f t="shared" si="15"/>
        <v>0</v>
      </c>
      <c r="S120" s="120">
        <f t="shared" si="15"/>
        <v>0</v>
      </c>
      <c r="T120" s="120">
        <f t="shared" si="15"/>
        <v>0</v>
      </c>
      <c r="U120" s="120">
        <f t="shared" si="15"/>
        <v>0</v>
      </c>
      <c r="V120" s="120">
        <f t="shared" si="15"/>
        <v>0</v>
      </c>
      <c r="W120" s="120">
        <f t="shared" si="15"/>
        <v>0</v>
      </c>
      <c r="X120" s="120">
        <f t="shared" si="15"/>
        <v>0</v>
      </c>
      <c r="Y120" s="120">
        <f t="shared" si="15"/>
        <v>0</v>
      </c>
      <c r="Z120" s="120">
        <f t="shared" si="15"/>
        <v>0</v>
      </c>
      <c r="AA120" s="120">
        <f t="shared" si="15"/>
        <v>0</v>
      </c>
      <c r="AB120" s="120">
        <f t="shared" si="15"/>
        <v>0</v>
      </c>
      <c r="AC120" s="120">
        <f t="shared" si="15"/>
        <v>0</v>
      </c>
      <c r="AD120" s="120">
        <f t="shared" si="15"/>
        <v>0</v>
      </c>
      <c r="AE120" s="120">
        <f t="shared" si="15"/>
        <v>0</v>
      </c>
      <c r="AF120" s="120">
        <f t="shared" si="15"/>
        <v>0</v>
      </c>
    </row>
    <row r="121" spans="1:32" x14ac:dyDescent="0.25">
      <c r="A121" s="4" t="str">
        <f t="shared" si="14"/>
        <v>David Zingeser</v>
      </c>
      <c r="B121" s="4">
        <f t="shared" si="14"/>
        <v>1099</v>
      </c>
      <c r="C121" s="4">
        <f t="shared" si="14"/>
        <v>0</v>
      </c>
      <c r="D121" s="4">
        <f t="shared" si="14"/>
        <v>0</v>
      </c>
      <c r="E121" s="120">
        <f t="shared" si="15"/>
        <v>0</v>
      </c>
      <c r="F121" s="120">
        <f t="shared" si="15"/>
        <v>0</v>
      </c>
      <c r="G121" s="120">
        <f t="shared" si="15"/>
        <v>0</v>
      </c>
      <c r="H121" s="120">
        <f t="shared" si="15"/>
        <v>0</v>
      </c>
      <c r="I121" s="120">
        <f t="shared" si="15"/>
        <v>0</v>
      </c>
      <c r="J121" s="120">
        <f t="shared" si="15"/>
        <v>0</v>
      </c>
      <c r="K121" s="120">
        <f t="shared" si="15"/>
        <v>0</v>
      </c>
      <c r="L121" s="120">
        <f t="shared" si="15"/>
        <v>0</v>
      </c>
      <c r="M121" s="120">
        <f t="shared" si="15"/>
        <v>0</v>
      </c>
      <c r="N121" s="120">
        <f t="shared" si="15"/>
        <v>0</v>
      </c>
      <c r="O121" s="120">
        <f t="shared" si="15"/>
        <v>0</v>
      </c>
      <c r="P121" s="120">
        <f t="shared" si="15"/>
        <v>0</v>
      </c>
      <c r="Q121" s="120">
        <f t="shared" si="15"/>
        <v>0</v>
      </c>
      <c r="R121" s="120">
        <f t="shared" si="15"/>
        <v>0</v>
      </c>
      <c r="S121" s="120">
        <f t="shared" si="15"/>
        <v>0</v>
      </c>
      <c r="T121" s="120">
        <f t="shared" si="15"/>
        <v>0</v>
      </c>
      <c r="U121" s="120">
        <f t="shared" si="15"/>
        <v>0</v>
      </c>
      <c r="V121" s="120">
        <f t="shared" si="15"/>
        <v>0</v>
      </c>
      <c r="W121" s="120">
        <f t="shared" si="15"/>
        <v>0</v>
      </c>
      <c r="X121" s="120">
        <f t="shared" si="15"/>
        <v>0</v>
      </c>
      <c r="Y121" s="120">
        <f t="shared" si="15"/>
        <v>0</v>
      </c>
      <c r="Z121" s="120">
        <f t="shared" si="15"/>
        <v>0</v>
      </c>
      <c r="AA121" s="120">
        <f t="shared" si="15"/>
        <v>0</v>
      </c>
      <c r="AB121" s="120">
        <f t="shared" si="15"/>
        <v>0</v>
      </c>
      <c r="AC121" s="120">
        <f t="shared" si="15"/>
        <v>0</v>
      </c>
      <c r="AD121" s="120">
        <f t="shared" si="15"/>
        <v>0</v>
      </c>
      <c r="AE121" s="120">
        <f t="shared" si="15"/>
        <v>0</v>
      </c>
      <c r="AF121" s="120">
        <f t="shared" si="15"/>
        <v>0</v>
      </c>
    </row>
    <row r="122" spans="1:32" x14ac:dyDescent="0.25">
      <c r="A122" s="4">
        <f t="shared" si="14"/>
        <v>0</v>
      </c>
      <c r="B122" s="4">
        <f t="shared" si="14"/>
        <v>0</v>
      </c>
      <c r="C122" s="4">
        <f t="shared" si="14"/>
        <v>0</v>
      </c>
      <c r="D122" s="4">
        <f t="shared" si="14"/>
        <v>0</v>
      </c>
      <c r="E122" s="120">
        <f t="shared" si="15"/>
        <v>0</v>
      </c>
      <c r="F122" s="120">
        <f t="shared" si="15"/>
        <v>0</v>
      </c>
      <c r="G122" s="120">
        <f t="shared" si="15"/>
        <v>0</v>
      </c>
      <c r="H122" s="120">
        <f t="shared" si="15"/>
        <v>0</v>
      </c>
      <c r="I122" s="120">
        <f t="shared" si="15"/>
        <v>0</v>
      </c>
      <c r="J122" s="120">
        <f t="shared" si="15"/>
        <v>0</v>
      </c>
      <c r="K122" s="120">
        <f t="shared" si="15"/>
        <v>0</v>
      </c>
      <c r="L122" s="120">
        <f t="shared" si="15"/>
        <v>0</v>
      </c>
      <c r="M122" s="120">
        <f t="shared" si="15"/>
        <v>0</v>
      </c>
      <c r="N122" s="120">
        <f t="shared" si="15"/>
        <v>0</v>
      </c>
      <c r="O122" s="120">
        <f t="shared" si="15"/>
        <v>0</v>
      </c>
      <c r="P122" s="120">
        <f t="shared" si="15"/>
        <v>0</v>
      </c>
      <c r="Q122" s="120">
        <f t="shared" si="15"/>
        <v>0</v>
      </c>
      <c r="R122" s="120">
        <f t="shared" si="15"/>
        <v>0</v>
      </c>
      <c r="S122" s="120">
        <f t="shared" si="15"/>
        <v>0</v>
      </c>
      <c r="T122" s="120">
        <f t="shared" si="15"/>
        <v>0</v>
      </c>
      <c r="U122" s="120">
        <f t="shared" si="15"/>
        <v>0</v>
      </c>
      <c r="V122" s="120">
        <f t="shared" si="15"/>
        <v>0</v>
      </c>
      <c r="W122" s="120">
        <f t="shared" si="15"/>
        <v>0</v>
      </c>
      <c r="X122" s="120">
        <f t="shared" si="15"/>
        <v>0</v>
      </c>
      <c r="Y122" s="120">
        <f t="shared" si="15"/>
        <v>0</v>
      </c>
      <c r="Z122" s="120">
        <f t="shared" si="15"/>
        <v>0</v>
      </c>
      <c r="AA122" s="120">
        <f t="shared" si="15"/>
        <v>0</v>
      </c>
      <c r="AB122" s="120">
        <f t="shared" si="15"/>
        <v>0</v>
      </c>
      <c r="AC122" s="120">
        <f t="shared" si="15"/>
        <v>0</v>
      </c>
      <c r="AD122" s="120">
        <f t="shared" si="15"/>
        <v>0</v>
      </c>
      <c r="AE122" s="120">
        <f t="shared" si="15"/>
        <v>0</v>
      </c>
      <c r="AF122" s="120">
        <f t="shared" si="15"/>
        <v>0</v>
      </c>
    </row>
    <row r="123" spans="1:32" x14ac:dyDescent="0.25">
      <c r="A123" s="4">
        <f t="shared" si="14"/>
        <v>0</v>
      </c>
      <c r="B123" s="4">
        <f t="shared" si="14"/>
        <v>0</v>
      </c>
      <c r="C123" s="4">
        <f t="shared" si="14"/>
        <v>0</v>
      </c>
      <c r="D123" s="4">
        <f t="shared" si="14"/>
        <v>0</v>
      </c>
      <c r="E123" s="120">
        <f t="shared" si="15"/>
        <v>0</v>
      </c>
      <c r="F123" s="120">
        <f t="shared" si="15"/>
        <v>0</v>
      </c>
      <c r="G123" s="120">
        <f t="shared" si="15"/>
        <v>0</v>
      </c>
      <c r="H123" s="120">
        <f t="shared" si="15"/>
        <v>0</v>
      </c>
      <c r="I123" s="120">
        <f t="shared" si="15"/>
        <v>0</v>
      </c>
      <c r="J123" s="120">
        <f t="shared" si="15"/>
        <v>0</v>
      </c>
      <c r="K123" s="120">
        <f t="shared" si="15"/>
        <v>0</v>
      </c>
      <c r="L123" s="120">
        <f t="shared" si="15"/>
        <v>0</v>
      </c>
      <c r="M123" s="120">
        <f t="shared" si="15"/>
        <v>0</v>
      </c>
      <c r="N123" s="120">
        <f t="shared" si="15"/>
        <v>0</v>
      </c>
      <c r="O123" s="120">
        <f t="shared" si="15"/>
        <v>0</v>
      </c>
      <c r="P123" s="120">
        <f t="shared" si="15"/>
        <v>0</v>
      </c>
      <c r="Q123" s="120">
        <f t="shared" si="15"/>
        <v>0</v>
      </c>
      <c r="R123" s="120">
        <f t="shared" si="15"/>
        <v>0</v>
      </c>
      <c r="S123" s="120">
        <f t="shared" si="15"/>
        <v>0</v>
      </c>
      <c r="T123" s="120">
        <f t="shared" si="15"/>
        <v>0</v>
      </c>
      <c r="U123" s="120">
        <f t="shared" si="15"/>
        <v>0</v>
      </c>
      <c r="V123" s="120">
        <f t="shared" si="15"/>
        <v>0</v>
      </c>
      <c r="W123" s="120">
        <f t="shared" si="15"/>
        <v>0</v>
      </c>
      <c r="X123" s="120">
        <f t="shared" si="15"/>
        <v>0</v>
      </c>
      <c r="Y123" s="120">
        <f t="shared" si="15"/>
        <v>0</v>
      </c>
      <c r="Z123" s="120">
        <f t="shared" si="15"/>
        <v>0</v>
      </c>
      <c r="AA123" s="120">
        <f t="shared" si="15"/>
        <v>0</v>
      </c>
      <c r="AB123" s="120">
        <f t="shared" si="15"/>
        <v>0</v>
      </c>
      <c r="AC123" s="120">
        <f t="shared" si="15"/>
        <v>0</v>
      </c>
      <c r="AD123" s="120">
        <f t="shared" si="15"/>
        <v>0</v>
      </c>
      <c r="AE123" s="120">
        <f t="shared" si="15"/>
        <v>0</v>
      </c>
      <c r="AF123" s="120">
        <f t="shared" si="15"/>
        <v>0</v>
      </c>
    </row>
    <row r="124" spans="1:32" x14ac:dyDescent="0.25">
      <c r="A124" s="4">
        <f t="shared" si="14"/>
        <v>0</v>
      </c>
      <c r="B124" s="4">
        <f t="shared" si="14"/>
        <v>0</v>
      </c>
      <c r="C124" s="4">
        <f t="shared" si="14"/>
        <v>0</v>
      </c>
      <c r="D124" s="4">
        <f t="shared" si="14"/>
        <v>0</v>
      </c>
      <c r="E124" s="120">
        <f t="shared" si="15"/>
        <v>0</v>
      </c>
      <c r="F124" s="120">
        <f t="shared" si="15"/>
        <v>0</v>
      </c>
      <c r="G124" s="120">
        <f t="shared" si="15"/>
        <v>0</v>
      </c>
      <c r="H124" s="120">
        <f t="shared" si="15"/>
        <v>0</v>
      </c>
      <c r="I124" s="120">
        <f t="shared" si="15"/>
        <v>0</v>
      </c>
      <c r="J124" s="120">
        <f t="shared" si="15"/>
        <v>0</v>
      </c>
      <c r="K124" s="120">
        <f t="shared" si="15"/>
        <v>0</v>
      </c>
      <c r="L124" s="120">
        <f t="shared" si="15"/>
        <v>0</v>
      </c>
      <c r="M124" s="120">
        <f t="shared" si="15"/>
        <v>0</v>
      </c>
      <c r="N124" s="120">
        <f t="shared" si="15"/>
        <v>0</v>
      </c>
      <c r="O124" s="120">
        <f t="shared" si="15"/>
        <v>0</v>
      </c>
      <c r="P124" s="120">
        <f t="shared" si="15"/>
        <v>0</v>
      </c>
      <c r="Q124" s="120">
        <f t="shared" si="15"/>
        <v>0</v>
      </c>
      <c r="R124" s="120">
        <f t="shared" si="15"/>
        <v>0</v>
      </c>
      <c r="S124" s="120">
        <f t="shared" si="15"/>
        <v>0</v>
      </c>
      <c r="T124" s="120">
        <f t="shared" si="15"/>
        <v>0</v>
      </c>
      <c r="U124" s="120">
        <f t="shared" si="15"/>
        <v>0</v>
      </c>
      <c r="V124" s="120">
        <f t="shared" si="15"/>
        <v>0</v>
      </c>
      <c r="W124" s="120">
        <f t="shared" si="15"/>
        <v>0</v>
      </c>
      <c r="X124" s="120">
        <f t="shared" si="15"/>
        <v>0</v>
      </c>
      <c r="Y124" s="120">
        <f t="shared" si="15"/>
        <v>0</v>
      </c>
      <c r="Z124" s="120">
        <f t="shared" si="15"/>
        <v>0</v>
      </c>
      <c r="AA124" s="120">
        <f t="shared" si="15"/>
        <v>0</v>
      </c>
      <c r="AB124" s="120">
        <f t="shared" si="15"/>
        <v>0</v>
      </c>
      <c r="AC124" s="120">
        <f t="shared" si="15"/>
        <v>0</v>
      </c>
      <c r="AD124" s="120">
        <f t="shared" si="15"/>
        <v>0</v>
      </c>
      <c r="AE124" s="120">
        <f t="shared" si="15"/>
        <v>0</v>
      </c>
      <c r="AF124" s="120">
        <f t="shared" si="15"/>
        <v>0</v>
      </c>
    </row>
    <row r="125" spans="1:32" x14ac:dyDescent="0.25">
      <c r="A125" s="4">
        <f t="shared" si="14"/>
        <v>0</v>
      </c>
      <c r="B125" s="4">
        <f t="shared" si="14"/>
        <v>0</v>
      </c>
      <c r="C125" s="4">
        <f t="shared" si="14"/>
        <v>0</v>
      </c>
      <c r="D125" s="4">
        <f t="shared" si="14"/>
        <v>0</v>
      </c>
      <c r="E125" s="120">
        <f t="shared" si="15"/>
        <v>0</v>
      </c>
      <c r="F125" s="120">
        <f t="shared" si="15"/>
        <v>0</v>
      </c>
      <c r="G125" s="120">
        <f t="shared" si="15"/>
        <v>0</v>
      </c>
      <c r="H125" s="120">
        <f t="shared" si="15"/>
        <v>0</v>
      </c>
      <c r="I125" s="120">
        <f t="shared" si="15"/>
        <v>0</v>
      </c>
      <c r="J125" s="120">
        <f t="shared" si="15"/>
        <v>0</v>
      </c>
      <c r="K125" s="120">
        <f t="shared" si="15"/>
        <v>0</v>
      </c>
      <c r="L125" s="120">
        <f t="shared" si="15"/>
        <v>0</v>
      </c>
      <c r="M125" s="120">
        <f t="shared" si="15"/>
        <v>0</v>
      </c>
      <c r="N125" s="120">
        <f t="shared" si="15"/>
        <v>0</v>
      </c>
      <c r="O125" s="120">
        <f t="shared" si="15"/>
        <v>0</v>
      </c>
      <c r="P125" s="120">
        <f t="shared" si="15"/>
        <v>0</v>
      </c>
      <c r="Q125" s="120">
        <f t="shared" si="15"/>
        <v>0</v>
      </c>
      <c r="R125" s="120">
        <f t="shared" si="15"/>
        <v>0</v>
      </c>
      <c r="S125" s="120">
        <f t="shared" si="15"/>
        <v>0</v>
      </c>
      <c r="T125" s="120">
        <f t="shared" si="15"/>
        <v>0</v>
      </c>
      <c r="U125" s="120">
        <f t="shared" si="15"/>
        <v>0</v>
      </c>
      <c r="V125" s="120">
        <f t="shared" si="15"/>
        <v>0</v>
      </c>
      <c r="W125" s="120">
        <f t="shared" si="15"/>
        <v>0</v>
      </c>
      <c r="X125" s="120">
        <f t="shared" si="15"/>
        <v>0</v>
      </c>
      <c r="Y125" s="120">
        <f t="shared" si="15"/>
        <v>0</v>
      </c>
      <c r="Z125" s="120">
        <f t="shared" si="15"/>
        <v>0</v>
      </c>
      <c r="AA125" s="120">
        <f t="shared" si="15"/>
        <v>0</v>
      </c>
      <c r="AB125" s="120">
        <f t="shared" si="15"/>
        <v>0</v>
      </c>
      <c r="AC125" s="120">
        <f t="shared" si="15"/>
        <v>0</v>
      </c>
      <c r="AD125" s="120">
        <f t="shared" si="15"/>
        <v>0</v>
      </c>
      <c r="AE125" s="120">
        <f t="shared" si="15"/>
        <v>0</v>
      </c>
      <c r="AF125" s="120">
        <f t="shared" si="15"/>
        <v>0</v>
      </c>
    </row>
    <row r="126" spans="1:32" x14ac:dyDescent="0.25">
      <c r="A126" s="4">
        <f t="shared" si="14"/>
        <v>0</v>
      </c>
      <c r="B126" s="4">
        <f t="shared" si="14"/>
        <v>0</v>
      </c>
      <c r="C126" s="4">
        <f t="shared" si="14"/>
        <v>0</v>
      </c>
      <c r="D126" s="4">
        <f t="shared" si="14"/>
        <v>0</v>
      </c>
      <c r="E126" s="120">
        <f t="shared" si="15"/>
        <v>0</v>
      </c>
      <c r="F126" s="120">
        <f t="shared" si="15"/>
        <v>0</v>
      </c>
      <c r="G126" s="120">
        <f t="shared" si="15"/>
        <v>0</v>
      </c>
      <c r="H126" s="120">
        <f t="shared" si="15"/>
        <v>0</v>
      </c>
      <c r="I126" s="120">
        <f t="shared" si="15"/>
        <v>0</v>
      </c>
      <c r="J126" s="120">
        <f t="shared" si="15"/>
        <v>0</v>
      </c>
      <c r="K126" s="120">
        <f t="shared" si="15"/>
        <v>0</v>
      </c>
      <c r="L126" s="120">
        <f t="shared" si="15"/>
        <v>0</v>
      </c>
      <c r="M126" s="120">
        <f t="shared" si="15"/>
        <v>0</v>
      </c>
      <c r="N126" s="120">
        <f t="shared" si="15"/>
        <v>0</v>
      </c>
      <c r="O126" s="120">
        <f t="shared" si="15"/>
        <v>0</v>
      </c>
      <c r="P126" s="120">
        <f t="shared" si="15"/>
        <v>0</v>
      </c>
      <c r="Q126" s="120">
        <f t="shared" si="15"/>
        <v>0</v>
      </c>
      <c r="R126" s="120">
        <f t="shared" si="15"/>
        <v>0</v>
      </c>
      <c r="S126" s="120">
        <f t="shared" si="15"/>
        <v>0</v>
      </c>
      <c r="T126" s="120">
        <f t="shared" si="15"/>
        <v>0</v>
      </c>
      <c r="U126" s="120">
        <f t="shared" si="15"/>
        <v>0</v>
      </c>
      <c r="V126" s="120">
        <f t="shared" si="15"/>
        <v>0</v>
      </c>
      <c r="W126" s="120">
        <f t="shared" si="15"/>
        <v>0</v>
      </c>
      <c r="X126" s="120">
        <f t="shared" si="15"/>
        <v>0</v>
      </c>
      <c r="Y126" s="120">
        <f t="shared" si="15"/>
        <v>0</v>
      </c>
      <c r="Z126" s="120">
        <f t="shared" si="15"/>
        <v>0</v>
      </c>
      <c r="AA126" s="120">
        <f t="shared" si="15"/>
        <v>0</v>
      </c>
      <c r="AB126" s="120">
        <f t="shared" si="15"/>
        <v>0</v>
      </c>
      <c r="AC126" s="120">
        <f t="shared" si="15"/>
        <v>0</v>
      </c>
      <c r="AD126" s="120">
        <f t="shared" si="15"/>
        <v>0</v>
      </c>
      <c r="AE126" s="120">
        <f t="shared" si="15"/>
        <v>0</v>
      </c>
      <c r="AF126" s="120">
        <f t="shared" si="15"/>
        <v>0</v>
      </c>
    </row>
    <row r="127" spans="1:32" x14ac:dyDescent="0.25">
      <c r="A127" s="4">
        <f t="shared" si="14"/>
        <v>0</v>
      </c>
      <c r="B127" s="4">
        <f t="shared" si="14"/>
        <v>0</v>
      </c>
      <c r="C127" s="4">
        <f t="shared" si="14"/>
        <v>0</v>
      </c>
      <c r="D127" s="4">
        <f t="shared" si="14"/>
        <v>0</v>
      </c>
      <c r="E127" s="120">
        <f t="shared" si="15"/>
        <v>0</v>
      </c>
      <c r="F127" s="120">
        <f t="shared" si="15"/>
        <v>0</v>
      </c>
      <c r="G127" s="120">
        <f t="shared" si="15"/>
        <v>0</v>
      </c>
      <c r="H127" s="120">
        <f t="shared" ref="E127:AF136" si="16">H55*$D55</f>
        <v>0</v>
      </c>
      <c r="I127" s="120">
        <f t="shared" si="16"/>
        <v>0</v>
      </c>
      <c r="J127" s="120">
        <f t="shared" si="16"/>
        <v>0</v>
      </c>
      <c r="K127" s="120">
        <f t="shared" si="16"/>
        <v>0</v>
      </c>
      <c r="L127" s="120">
        <f t="shared" si="16"/>
        <v>0</v>
      </c>
      <c r="M127" s="120">
        <f t="shared" si="16"/>
        <v>0</v>
      </c>
      <c r="N127" s="120">
        <f t="shared" si="16"/>
        <v>0</v>
      </c>
      <c r="O127" s="120">
        <f t="shared" si="16"/>
        <v>0</v>
      </c>
      <c r="P127" s="120">
        <f t="shared" si="16"/>
        <v>0</v>
      </c>
      <c r="Q127" s="120">
        <f t="shared" si="16"/>
        <v>0</v>
      </c>
      <c r="R127" s="120">
        <f t="shared" si="16"/>
        <v>0</v>
      </c>
      <c r="S127" s="120">
        <f t="shared" si="16"/>
        <v>0</v>
      </c>
      <c r="T127" s="120">
        <f t="shared" si="16"/>
        <v>0</v>
      </c>
      <c r="U127" s="120">
        <f t="shared" si="16"/>
        <v>0</v>
      </c>
      <c r="V127" s="120">
        <f t="shared" si="16"/>
        <v>0</v>
      </c>
      <c r="W127" s="120">
        <f t="shared" si="16"/>
        <v>0</v>
      </c>
      <c r="X127" s="120">
        <f t="shared" si="16"/>
        <v>0</v>
      </c>
      <c r="Y127" s="120">
        <f t="shared" si="16"/>
        <v>0</v>
      </c>
      <c r="Z127" s="120">
        <f t="shared" si="16"/>
        <v>0</v>
      </c>
      <c r="AA127" s="120">
        <f t="shared" si="16"/>
        <v>0</v>
      </c>
      <c r="AB127" s="120">
        <f t="shared" si="16"/>
        <v>0</v>
      </c>
      <c r="AC127" s="120">
        <f t="shared" si="16"/>
        <v>0</v>
      </c>
      <c r="AD127" s="120">
        <f t="shared" si="16"/>
        <v>0</v>
      </c>
      <c r="AE127" s="120">
        <f t="shared" si="16"/>
        <v>0</v>
      </c>
      <c r="AF127" s="120">
        <f t="shared" si="16"/>
        <v>0</v>
      </c>
    </row>
    <row r="128" spans="1:32" x14ac:dyDescent="0.25">
      <c r="A128" s="4">
        <f t="shared" si="14"/>
        <v>0</v>
      </c>
      <c r="B128" s="4">
        <f t="shared" si="14"/>
        <v>0</v>
      </c>
      <c r="C128" s="4">
        <f t="shared" si="14"/>
        <v>0</v>
      </c>
      <c r="D128" s="4">
        <f t="shared" si="14"/>
        <v>0</v>
      </c>
      <c r="E128" s="120">
        <f t="shared" si="16"/>
        <v>0</v>
      </c>
      <c r="F128" s="120">
        <f t="shared" si="16"/>
        <v>0</v>
      </c>
      <c r="G128" s="120">
        <f t="shared" si="16"/>
        <v>0</v>
      </c>
      <c r="H128" s="120">
        <f t="shared" si="16"/>
        <v>0</v>
      </c>
      <c r="I128" s="120">
        <f t="shared" si="16"/>
        <v>0</v>
      </c>
      <c r="J128" s="120">
        <f t="shared" si="16"/>
        <v>0</v>
      </c>
      <c r="K128" s="120">
        <f t="shared" si="16"/>
        <v>0</v>
      </c>
      <c r="L128" s="120">
        <f t="shared" si="16"/>
        <v>0</v>
      </c>
      <c r="M128" s="120">
        <f t="shared" si="16"/>
        <v>0</v>
      </c>
      <c r="N128" s="120">
        <f t="shared" si="16"/>
        <v>0</v>
      </c>
      <c r="O128" s="120">
        <f t="shared" si="16"/>
        <v>0</v>
      </c>
      <c r="P128" s="120">
        <f t="shared" si="16"/>
        <v>0</v>
      </c>
      <c r="Q128" s="120">
        <f t="shared" si="16"/>
        <v>0</v>
      </c>
      <c r="R128" s="120">
        <f t="shared" si="16"/>
        <v>0</v>
      </c>
      <c r="S128" s="120">
        <f t="shared" si="16"/>
        <v>0</v>
      </c>
      <c r="T128" s="120">
        <f t="shared" si="16"/>
        <v>0</v>
      </c>
      <c r="U128" s="120">
        <f t="shared" si="16"/>
        <v>0</v>
      </c>
      <c r="V128" s="120">
        <f t="shared" si="16"/>
        <v>0</v>
      </c>
      <c r="W128" s="120">
        <f t="shared" si="16"/>
        <v>0</v>
      </c>
      <c r="X128" s="120">
        <f t="shared" si="16"/>
        <v>0</v>
      </c>
      <c r="Y128" s="120">
        <f t="shared" si="16"/>
        <v>0</v>
      </c>
      <c r="Z128" s="120">
        <f t="shared" si="16"/>
        <v>0</v>
      </c>
      <c r="AA128" s="120">
        <f t="shared" si="16"/>
        <v>0</v>
      </c>
      <c r="AB128" s="120">
        <f t="shared" si="16"/>
        <v>0</v>
      </c>
      <c r="AC128" s="120">
        <f t="shared" si="16"/>
        <v>0</v>
      </c>
      <c r="AD128" s="120">
        <f t="shared" si="16"/>
        <v>0</v>
      </c>
      <c r="AE128" s="120">
        <f t="shared" si="16"/>
        <v>0</v>
      </c>
      <c r="AF128" s="120">
        <f t="shared" si="16"/>
        <v>0</v>
      </c>
    </row>
    <row r="129" spans="1:32" x14ac:dyDescent="0.25">
      <c r="A129" s="4">
        <f t="shared" si="14"/>
        <v>0</v>
      </c>
      <c r="B129" s="4">
        <f t="shared" si="14"/>
        <v>0</v>
      </c>
      <c r="C129" s="4">
        <f t="shared" si="14"/>
        <v>0</v>
      </c>
      <c r="D129" s="4">
        <f t="shared" si="14"/>
        <v>0</v>
      </c>
      <c r="E129" s="120">
        <f t="shared" si="16"/>
        <v>0</v>
      </c>
      <c r="F129" s="120">
        <f t="shared" si="16"/>
        <v>0</v>
      </c>
      <c r="G129" s="120">
        <f t="shared" si="16"/>
        <v>0</v>
      </c>
      <c r="H129" s="120">
        <f t="shared" si="16"/>
        <v>0</v>
      </c>
      <c r="I129" s="120">
        <f t="shared" si="16"/>
        <v>0</v>
      </c>
      <c r="J129" s="120">
        <f t="shared" si="16"/>
        <v>0</v>
      </c>
      <c r="K129" s="120">
        <f t="shared" si="16"/>
        <v>0</v>
      </c>
      <c r="L129" s="120">
        <f t="shared" si="16"/>
        <v>0</v>
      </c>
      <c r="M129" s="120">
        <f t="shared" si="16"/>
        <v>0</v>
      </c>
      <c r="N129" s="120">
        <f t="shared" si="16"/>
        <v>0</v>
      </c>
      <c r="O129" s="120">
        <f t="shared" si="16"/>
        <v>0</v>
      </c>
      <c r="P129" s="120">
        <f t="shared" si="16"/>
        <v>0</v>
      </c>
      <c r="Q129" s="120">
        <f t="shared" si="16"/>
        <v>0</v>
      </c>
      <c r="R129" s="120">
        <f t="shared" si="16"/>
        <v>0</v>
      </c>
      <c r="S129" s="120">
        <f t="shared" si="16"/>
        <v>0</v>
      </c>
      <c r="T129" s="120">
        <f t="shared" si="16"/>
        <v>0</v>
      </c>
      <c r="U129" s="120">
        <f t="shared" si="16"/>
        <v>0</v>
      </c>
      <c r="V129" s="120">
        <f t="shared" si="16"/>
        <v>0</v>
      </c>
      <c r="W129" s="120">
        <f t="shared" si="16"/>
        <v>0</v>
      </c>
      <c r="X129" s="120">
        <f t="shared" si="16"/>
        <v>0</v>
      </c>
      <c r="Y129" s="120">
        <f t="shared" si="16"/>
        <v>0</v>
      </c>
      <c r="Z129" s="120">
        <f t="shared" si="16"/>
        <v>0</v>
      </c>
      <c r="AA129" s="120">
        <f t="shared" si="16"/>
        <v>0</v>
      </c>
      <c r="AB129" s="120">
        <f t="shared" si="16"/>
        <v>0</v>
      </c>
      <c r="AC129" s="120">
        <f t="shared" si="16"/>
        <v>0</v>
      </c>
      <c r="AD129" s="120">
        <f t="shared" si="16"/>
        <v>0</v>
      </c>
      <c r="AE129" s="120">
        <f t="shared" si="16"/>
        <v>0</v>
      </c>
      <c r="AF129" s="120">
        <f t="shared" si="16"/>
        <v>0</v>
      </c>
    </row>
    <row r="130" spans="1:32" x14ac:dyDescent="0.25">
      <c r="A130" s="4">
        <f t="shared" si="14"/>
        <v>0</v>
      </c>
      <c r="B130" s="4">
        <f t="shared" si="14"/>
        <v>0</v>
      </c>
      <c r="C130" s="4">
        <f t="shared" si="14"/>
        <v>0</v>
      </c>
      <c r="D130" s="4">
        <f t="shared" si="14"/>
        <v>0</v>
      </c>
      <c r="E130" s="120">
        <f t="shared" si="16"/>
        <v>0</v>
      </c>
      <c r="F130" s="120">
        <f t="shared" si="16"/>
        <v>0</v>
      </c>
      <c r="G130" s="120">
        <f t="shared" si="16"/>
        <v>0</v>
      </c>
      <c r="H130" s="120">
        <f t="shared" si="16"/>
        <v>0</v>
      </c>
      <c r="I130" s="120">
        <f t="shared" si="16"/>
        <v>0</v>
      </c>
      <c r="J130" s="120">
        <f t="shared" si="16"/>
        <v>0</v>
      </c>
      <c r="K130" s="120">
        <f t="shared" si="16"/>
        <v>0</v>
      </c>
      <c r="L130" s="120">
        <f t="shared" si="16"/>
        <v>0</v>
      </c>
      <c r="M130" s="120">
        <f t="shared" si="16"/>
        <v>0</v>
      </c>
      <c r="N130" s="120">
        <f t="shared" si="16"/>
        <v>0</v>
      </c>
      <c r="O130" s="120">
        <f t="shared" si="16"/>
        <v>0</v>
      </c>
      <c r="P130" s="120">
        <f t="shared" si="16"/>
        <v>0</v>
      </c>
      <c r="Q130" s="120">
        <f t="shared" si="16"/>
        <v>0</v>
      </c>
      <c r="R130" s="120">
        <f t="shared" si="16"/>
        <v>0</v>
      </c>
      <c r="S130" s="120">
        <f t="shared" si="16"/>
        <v>0</v>
      </c>
      <c r="T130" s="120">
        <f t="shared" si="16"/>
        <v>0</v>
      </c>
      <c r="U130" s="120">
        <f t="shared" si="16"/>
        <v>0</v>
      </c>
      <c r="V130" s="120">
        <f t="shared" si="16"/>
        <v>0</v>
      </c>
      <c r="W130" s="120">
        <f t="shared" si="16"/>
        <v>0</v>
      </c>
      <c r="X130" s="120">
        <f t="shared" si="16"/>
        <v>0</v>
      </c>
      <c r="Y130" s="120">
        <f t="shared" si="16"/>
        <v>0</v>
      </c>
      <c r="Z130" s="120">
        <f t="shared" si="16"/>
        <v>0</v>
      </c>
      <c r="AA130" s="120">
        <f t="shared" si="16"/>
        <v>0</v>
      </c>
      <c r="AB130" s="120">
        <f t="shared" si="16"/>
        <v>0</v>
      </c>
      <c r="AC130" s="120">
        <f t="shared" si="16"/>
        <v>0</v>
      </c>
      <c r="AD130" s="120">
        <f t="shared" si="16"/>
        <v>0</v>
      </c>
      <c r="AE130" s="120">
        <f t="shared" si="16"/>
        <v>0</v>
      </c>
      <c r="AF130" s="120">
        <f t="shared" si="16"/>
        <v>0</v>
      </c>
    </row>
    <row r="131" spans="1:32" x14ac:dyDescent="0.25">
      <c r="A131" s="4">
        <f t="shared" si="14"/>
        <v>0</v>
      </c>
      <c r="B131" s="4">
        <f t="shared" si="14"/>
        <v>0</v>
      </c>
      <c r="C131" s="4">
        <f t="shared" si="14"/>
        <v>0</v>
      </c>
      <c r="D131" s="4">
        <f t="shared" si="14"/>
        <v>0</v>
      </c>
      <c r="E131" s="120">
        <f t="shared" si="16"/>
        <v>0</v>
      </c>
      <c r="F131" s="120">
        <f t="shared" si="16"/>
        <v>0</v>
      </c>
      <c r="G131" s="120">
        <f t="shared" si="16"/>
        <v>0</v>
      </c>
      <c r="H131" s="120">
        <f t="shared" si="16"/>
        <v>0</v>
      </c>
      <c r="I131" s="120">
        <f t="shared" si="16"/>
        <v>0</v>
      </c>
      <c r="J131" s="120">
        <f t="shared" si="16"/>
        <v>0</v>
      </c>
      <c r="K131" s="120">
        <f t="shared" si="16"/>
        <v>0</v>
      </c>
      <c r="L131" s="120">
        <f t="shared" si="16"/>
        <v>0</v>
      </c>
      <c r="M131" s="120">
        <f t="shared" si="16"/>
        <v>0</v>
      </c>
      <c r="N131" s="120">
        <f t="shared" si="16"/>
        <v>0</v>
      </c>
      <c r="O131" s="120">
        <f t="shared" si="16"/>
        <v>0</v>
      </c>
      <c r="P131" s="120">
        <f t="shared" si="16"/>
        <v>0</v>
      </c>
      <c r="Q131" s="120">
        <f t="shared" si="16"/>
        <v>0</v>
      </c>
      <c r="R131" s="120">
        <f t="shared" si="16"/>
        <v>0</v>
      </c>
      <c r="S131" s="120">
        <f t="shared" si="16"/>
        <v>0</v>
      </c>
      <c r="T131" s="120">
        <f t="shared" si="16"/>
        <v>0</v>
      </c>
      <c r="U131" s="120">
        <f t="shared" si="16"/>
        <v>0</v>
      </c>
      <c r="V131" s="120">
        <f t="shared" si="16"/>
        <v>0</v>
      </c>
      <c r="W131" s="120">
        <f t="shared" si="16"/>
        <v>0</v>
      </c>
      <c r="X131" s="120">
        <f t="shared" si="16"/>
        <v>0</v>
      </c>
      <c r="Y131" s="120">
        <f t="shared" si="16"/>
        <v>0</v>
      </c>
      <c r="Z131" s="120">
        <f t="shared" si="16"/>
        <v>0</v>
      </c>
      <c r="AA131" s="120">
        <f t="shared" si="16"/>
        <v>0</v>
      </c>
      <c r="AB131" s="120">
        <f t="shared" si="16"/>
        <v>0</v>
      </c>
      <c r="AC131" s="120">
        <f t="shared" si="16"/>
        <v>0</v>
      </c>
      <c r="AD131" s="120">
        <f t="shared" si="16"/>
        <v>0</v>
      </c>
      <c r="AE131" s="120">
        <f t="shared" si="16"/>
        <v>0</v>
      </c>
      <c r="AF131" s="120">
        <f t="shared" si="16"/>
        <v>0</v>
      </c>
    </row>
    <row r="132" spans="1:32" x14ac:dyDescent="0.25">
      <c r="A132" s="4">
        <f t="shared" si="14"/>
        <v>0</v>
      </c>
      <c r="B132" s="4">
        <f t="shared" si="14"/>
        <v>0</v>
      </c>
      <c r="C132" s="4">
        <f t="shared" si="14"/>
        <v>0</v>
      </c>
      <c r="D132" s="4">
        <f t="shared" si="14"/>
        <v>0</v>
      </c>
      <c r="E132" s="120">
        <f t="shared" si="16"/>
        <v>0</v>
      </c>
      <c r="F132" s="120">
        <f t="shared" si="16"/>
        <v>0</v>
      </c>
      <c r="G132" s="120">
        <f t="shared" si="16"/>
        <v>0</v>
      </c>
      <c r="H132" s="120">
        <f t="shared" si="16"/>
        <v>0</v>
      </c>
      <c r="I132" s="120">
        <f t="shared" si="16"/>
        <v>0</v>
      </c>
      <c r="J132" s="120">
        <f t="shared" si="16"/>
        <v>0</v>
      </c>
      <c r="K132" s="120">
        <f t="shared" si="16"/>
        <v>0</v>
      </c>
      <c r="L132" s="120">
        <f t="shared" si="16"/>
        <v>0</v>
      </c>
      <c r="M132" s="120">
        <f t="shared" si="16"/>
        <v>0</v>
      </c>
      <c r="N132" s="120">
        <f t="shared" si="16"/>
        <v>0</v>
      </c>
      <c r="O132" s="120">
        <f t="shared" si="16"/>
        <v>0</v>
      </c>
      <c r="P132" s="120">
        <f t="shared" si="16"/>
        <v>0</v>
      </c>
      <c r="Q132" s="120">
        <f t="shared" si="16"/>
        <v>0</v>
      </c>
      <c r="R132" s="120">
        <f t="shared" si="16"/>
        <v>0</v>
      </c>
      <c r="S132" s="120">
        <f t="shared" si="16"/>
        <v>0</v>
      </c>
      <c r="T132" s="120">
        <f t="shared" si="16"/>
        <v>0</v>
      </c>
      <c r="U132" s="120">
        <f t="shared" si="16"/>
        <v>0</v>
      </c>
      <c r="V132" s="120">
        <f t="shared" si="16"/>
        <v>0</v>
      </c>
      <c r="W132" s="120">
        <f t="shared" si="16"/>
        <v>0</v>
      </c>
      <c r="X132" s="120">
        <f t="shared" si="16"/>
        <v>0</v>
      </c>
      <c r="Y132" s="120">
        <f t="shared" si="16"/>
        <v>0</v>
      </c>
      <c r="Z132" s="120">
        <f t="shared" si="16"/>
        <v>0</v>
      </c>
      <c r="AA132" s="120">
        <f t="shared" si="16"/>
        <v>0</v>
      </c>
      <c r="AB132" s="120">
        <f t="shared" si="16"/>
        <v>0</v>
      </c>
      <c r="AC132" s="120">
        <f t="shared" si="16"/>
        <v>0</v>
      </c>
      <c r="AD132" s="120">
        <f t="shared" si="16"/>
        <v>0</v>
      </c>
      <c r="AE132" s="120">
        <f t="shared" si="16"/>
        <v>0</v>
      </c>
      <c r="AF132" s="120">
        <f t="shared" si="16"/>
        <v>0</v>
      </c>
    </row>
    <row r="133" spans="1:32" x14ac:dyDescent="0.25">
      <c r="A133" s="4">
        <f t="shared" si="14"/>
        <v>0</v>
      </c>
      <c r="B133" s="4">
        <f t="shared" si="14"/>
        <v>0</v>
      </c>
      <c r="C133" s="4">
        <f t="shared" si="14"/>
        <v>0</v>
      </c>
      <c r="D133" s="4">
        <f t="shared" si="14"/>
        <v>0</v>
      </c>
      <c r="E133" s="120">
        <f t="shared" si="16"/>
        <v>0</v>
      </c>
      <c r="F133" s="120">
        <f t="shared" si="16"/>
        <v>0</v>
      </c>
      <c r="G133" s="120">
        <f t="shared" si="16"/>
        <v>0</v>
      </c>
      <c r="H133" s="120">
        <f t="shared" si="16"/>
        <v>0</v>
      </c>
      <c r="I133" s="120">
        <f t="shared" si="16"/>
        <v>0</v>
      </c>
      <c r="J133" s="120">
        <f t="shared" si="16"/>
        <v>0</v>
      </c>
      <c r="K133" s="120">
        <f t="shared" si="16"/>
        <v>0</v>
      </c>
      <c r="L133" s="120">
        <f t="shared" si="16"/>
        <v>0</v>
      </c>
      <c r="M133" s="120">
        <f t="shared" si="16"/>
        <v>0</v>
      </c>
      <c r="N133" s="120">
        <f t="shared" si="16"/>
        <v>0</v>
      </c>
      <c r="O133" s="120">
        <f t="shared" si="16"/>
        <v>0</v>
      </c>
      <c r="P133" s="120">
        <f t="shared" si="16"/>
        <v>0</v>
      </c>
      <c r="Q133" s="120">
        <f t="shared" si="16"/>
        <v>0</v>
      </c>
      <c r="R133" s="120">
        <f t="shared" si="16"/>
        <v>0</v>
      </c>
      <c r="S133" s="120">
        <f t="shared" si="16"/>
        <v>0</v>
      </c>
      <c r="T133" s="120">
        <f t="shared" si="16"/>
        <v>0</v>
      </c>
      <c r="U133" s="120">
        <f t="shared" si="16"/>
        <v>0</v>
      </c>
      <c r="V133" s="120">
        <f t="shared" si="16"/>
        <v>0</v>
      </c>
      <c r="W133" s="120">
        <f t="shared" si="16"/>
        <v>0</v>
      </c>
      <c r="X133" s="120">
        <f t="shared" si="16"/>
        <v>0</v>
      </c>
      <c r="Y133" s="120">
        <f t="shared" si="16"/>
        <v>0</v>
      </c>
      <c r="Z133" s="120">
        <f t="shared" si="16"/>
        <v>0</v>
      </c>
      <c r="AA133" s="120">
        <f t="shared" si="16"/>
        <v>0</v>
      </c>
      <c r="AB133" s="120">
        <f t="shared" si="16"/>
        <v>0</v>
      </c>
      <c r="AC133" s="120">
        <f t="shared" si="16"/>
        <v>0</v>
      </c>
      <c r="AD133" s="120">
        <f t="shared" si="16"/>
        <v>0</v>
      </c>
      <c r="AE133" s="120">
        <f t="shared" si="16"/>
        <v>0</v>
      </c>
      <c r="AF133" s="120">
        <f t="shared" si="16"/>
        <v>0</v>
      </c>
    </row>
    <row r="134" spans="1:32" x14ac:dyDescent="0.25">
      <c r="A134" s="4">
        <f t="shared" ref="A134:D147" si="17">A26</f>
        <v>0</v>
      </c>
      <c r="B134" s="4">
        <f t="shared" si="17"/>
        <v>0</v>
      </c>
      <c r="C134" s="4">
        <f t="shared" si="17"/>
        <v>0</v>
      </c>
      <c r="D134" s="4">
        <f t="shared" si="17"/>
        <v>0</v>
      </c>
      <c r="E134" s="120">
        <f t="shared" si="16"/>
        <v>0</v>
      </c>
      <c r="F134" s="120">
        <f t="shared" si="16"/>
        <v>0</v>
      </c>
      <c r="G134" s="120">
        <f t="shared" si="16"/>
        <v>0</v>
      </c>
      <c r="H134" s="120">
        <f t="shared" si="16"/>
        <v>0</v>
      </c>
      <c r="I134" s="120">
        <f t="shared" si="16"/>
        <v>0</v>
      </c>
      <c r="J134" s="120">
        <f t="shared" si="16"/>
        <v>0</v>
      </c>
      <c r="K134" s="120">
        <f t="shared" si="16"/>
        <v>0</v>
      </c>
      <c r="L134" s="120">
        <f t="shared" si="16"/>
        <v>0</v>
      </c>
      <c r="M134" s="120">
        <f t="shared" si="16"/>
        <v>0</v>
      </c>
      <c r="N134" s="120">
        <f t="shared" si="16"/>
        <v>0</v>
      </c>
      <c r="O134" s="120">
        <f t="shared" si="16"/>
        <v>0</v>
      </c>
      <c r="P134" s="120">
        <f t="shared" si="16"/>
        <v>0</v>
      </c>
      <c r="Q134" s="120">
        <f t="shared" si="16"/>
        <v>0</v>
      </c>
      <c r="R134" s="120">
        <f t="shared" si="16"/>
        <v>0</v>
      </c>
      <c r="S134" s="120">
        <f t="shared" si="16"/>
        <v>0</v>
      </c>
      <c r="T134" s="120">
        <f t="shared" si="16"/>
        <v>0</v>
      </c>
      <c r="U134" s="120">
        <f t="shared" si="16"/>
        <v>0</v>
      </c>
      <c r="V134" s="120">
        <f t="shared" si="16"/>
        <v>0</v>
      </c>
      <c r="W134" s="120">
        <f t="shared" si="16"/>
        <v>0</v>
      </c>
      <c r="X134" s="120">
        <f t="shared" si="16"/>
        <v>0</v>
      </c>
      <c r="Y134" s="120">
        <f t="shared" si="16"/>
        <v>0</v>
      </c>
      <c r="Z134" s="120">
        <f t="shared" si="16"/>
        <v>0</v>
      </c>
      <c r="AA134" s="120">
        <f t="shared" si="16"/>
        <v>0</v>
      </c>
      <c r="AB134" s="120">
        <f t="shared" si="16"/>
        <v>0</v>
      </c>
      <c r="AC134" s="120">
        <f t="shared" si="16"/>
        <v>0</v>
      </c>
      <c r="AD134" s="120">
        <f t="shared" si="16"/>
        <v>0</v>
      </c>
      <c r="AE134" s="120">
        <f t="shared" si="16"/>
        <v>0</v>
      </c>
      <c r="AF134" s="120">
        <f t="shared" si="16"/>
        <v>0</v>
      </c>
    </row>
    <row r="135" spans="1:32" x14ac:dyDescent="0.25">
      <c r="A135" s="4">
        <f t="shared" si="17"/>
        <v>0</v>
      </c>
      <c r="B135" s="4">
        <f t="shared" si="17"/>
        <v>0</v>
      </c>
      <c r="C135" s="4">
        <f t="shared" si="17"/>
        <v>0</v>
      </c>
      <c r="D135" s="4">
        <f t="shared" si="17"/>
        <v>0</v>
      </c>
      <c r="E135" s="120">
        <f t="shared" si="16"/>
        <v>0</v>
      </c>
      <c r="F135" s="120">
        <f t="shared" si="16"/>
        <v>0</v>
      </c>
      <c r="G135" s="120">
        <f t="shared" si="16"/>
        <v>0</v>
      </c>
      <c r="H135" s="120">
        <f t="shared" si="16"/>
        <v>0</v>
      </c>
      <c r="I135" s="120">
        <f t="shared" si="16"/>
        <v>0</v>
      </c>
      <c r="J135" s="120">
        <f t="shared" si="16"/>
        <v>0</v>
      </c>
      <c r="K135" s="120">
        <f t="shared" si="16"/>
        <v>0</v>
      </c>
      <c r="L135" s="120">
        <f t="shared" si="16"/>
        <v>0</v>
      </c>
      <c r="M135" s="120">
        <f t="shared" si="16"/>
        <v>0</v>
      </c>
      <c r="N135" s="120">
        <f t="shared" si="16"/>
        <v>0</v>
      </c>
      <c r="O135" s="120">
        <f t="shared" si="16"/>
        <v>0</v>
      </c>
      <c r="P135" s="120">
        <f t="shared" si="16"/>
        <v>0</v>
      </c>
      <c r="Q135" s="120">
        <f t="shared" si="16"/>
        <v>0</v>
      </c>
      <c r="R135" s="120">
        <f t="shared" si="16"/>
        <v>0</v>
      </c>
      <c r="S135" s="120">
        <f t="shared" si="16"/>
        <v>0</v>
      </c>
      <c r="T135" s="120">
        <f t="shared" si="16"/>
        <v>0</v>
      </c>
      <c r="U135" s="120">
        <f t="shared" si="16"/>
        <v>0</v>
      </c>
      <c r="V135" s="120">
        <f t="shared" si="16"/>
        <v>0</v>
      </c>
      <c r="W135" s="120">
        <f t="shared" si="16"/>
        <v>0</v>
      </c>
      <c r="X135" s="120">
        <f t="shared" si="16"/>
        <v>0</v>
      </c>
      <c r="Y135" s="120">
        <f t="shared" si="16"/>
        <v>0</v>
      </c>
      <c r="Z135" s="120">
        <f t="shared" si="16"/>
        <v>0</v>
      </c>
      <c r="AA135" s="120">
        <f t="shared" si="16"/>
        <v>0</v>
      </c>
      <c r="AB135" s="120">
        <f t="shared" si="16"/>
        <v>0</v>
      </c>
      <c r="AC135" s="120">
        <f t="shared" si="16"/>
        <v>0</v>
      </c>
      <c r="AD135" s="120">
        <f t="shared" si="16"/>
        <v>0</v>
      </c>
      <c r="AE135" s="120">
        <f t="shared" si="16"/>
        <v>0</v>
      </c>
      <c r="AF135" s="120">
        <f t="shared" si="16"/>
        <v>0</v>
      </c>
    </row>
    <row r="136" spans="1:32" x14ac:dyDescent="0.25">
      <c r="A136" s="4">
        <f t="shared" si="17"/>
        <v>0</v>
      </c>
      <c r="B136" s="4">
        <f t="shared" si="17"/>
        <v>0</v>
      </c>
      <c r="C136" s="4">
        <f t="shared" si="17"/>
        <v>0</v>
      </c>
      <c r="D136" s="4">
        <f t="shared" si="17"/>
        <v>0</v>
      </c>
      <c r="E136" s="120">
        <f t="shared" si="16"/>
        <v>0</v>
      </c>
      <c r="F136" s="120">
        <f t="shared" si="16"/>
        <v>0</v>
      </c>
      <c r="G136" s="120">
        <f t="shared" si="16"/>
        <v>0</v>
      </c>
      <c r="H136" s="120">
        <f t="shared" si="16"/>
        <v>0</v>
      </c>
      <c r="I136" s="120">
        <f t="shared" si="16"/>
        <v>0</v>
      </c>
      <c r="J136" s="120">
        <f t="shared" si="16"/>
        <v>0</v>
      </c>
      <c r="K136" s="120">
        <f t="shared" ref="E136:AF145" si="18">K64*$D64</f>
        <v>0</v>
      </c>
      <c r="L136" s="120">
        <f t="shared" si="18"/>
        <v>0</v>
      </c>
      <c r="M136" s="120">
        <f t="shared" si="18"/>
        <v>0</v>
      </c>
      <c r="N136" s="120">
        <f t="shared" si="18"/>
        <v>0</v>
      </c>
      <c r="O136" s="120">
        <f t="shared" si="18"/>
        <v>0</v>
      </c>
      <c r="P136" s="120">
        <f t="shared" si="18"/>
        <v>0</v>
      </c>
      <c r="Q136" s="120">
        <f t="shared" si="18"/>
        <v>0</v>
      </c>
      <c r="R136" s="120">
        <f t="shared" si="18"/>
        <v>0</v>
      </c>
      <c r="S136" s="120">
        <f t="shared" si="18"/>
        <v>0</v>
      </c>
      <c r="T136" s="120">
        <f t="shared" si="18"/>
        <v>0</v>
      </c>
      <c r="U136" s="120">
        <f t="shared" si="18"/>
        <v>0</v>
      </c>
      <c r="V136" s="120">
        <f t="shared" si="18"/>
        <v>0</v>
      </c>
      <c r="W136" s="120">
        <f t="shared" si="18"/>
        <v>0</v>
      </c>
      <c r="X136" s="120">
        <f t="shared" si="18"/>
        <v>0</v>
      </c>
      <c r="Y136" s="120">
        <f t="shared" si="18"/>
        <v>0</v>
      </c>
      <c r="Z136" s="120">
        <f t="shared" si="18"/>
        <v>0</v>
      </c>
      <c r="AA136" s="120">
        <f t="shared" si="18"/>
        <v>0</v>
      </c>
      <c r="AB136" s="120">
        <f t="shared" si="18"/>
        <v>0</v>
      </c>
      <c r="AC136" s="120">
        <f t="shared" si="18"/>
        <v>0</v>
      </c>
      <c r="AD136" s="120">
        <f t="shared" si="18"/>
        <v>0</v>
      </c>
      <c r="AE136" s="120">
        <f t="shared" si="18"/>
        <v>0</v>
      </c>
      <c r="AF136" s="120">
        <f t="shared" si="18"/>
        <v>0</v>
      </c>
    </row>
    <row r="137" spans="1:32" x14ac:dyDescent="0.25">
      <c r="A137" s="4">
        <f t="shared" si="17"/>
        <v>0</v>
      </c>
      <c r="B137" s="4">
        <f t="shared" si="17"/>
        <v>0</v>
      </c>
      <c r="C137" s="4">
        <f t="shared" si="17"/>
        <v>0</v>
      </c>
      <c r="D137" s="4">
        <f t="shared" si="17"/>
        <v>0</v>
      </c>
      <c r="E137" s="120">
        <f t="shared" si="18"/>
        <v>0</v>
      </c>
      <c r="F137" s="120">
        <f t="shared" si="18"/>
        <v>0</v>
      </c>
      <c r="G137" s="120">
        <f t="shared" si="18"/>
        <v>0</v>
      </c>
      <c r="H137" s="120">
        <f t="shared" si="18"/>
        <v>0</v>
      </c>
      <c r="I137" s="120">
        <f t="shared" si="18"/>
        <v>0</v>
      </c>
      <c r="J137" s="120">
        <f t="shared" si="18"/>
        <v>0</v>
      </c>
      <c r="K137" s="120">
        <f t="shared" si="18"/>
        <v>0</v>
      </c>
      <c r="L137" s="120">
        <f t="shared" si="18"/>
        <v>0</v>
      </c>
      <c r="M137" s="120">
        <f t="shared" si="18"/>
        <v>0</v>
      </c>
      <c r="N137" s="120">
        <f t="shared" si="18"/>
        <v>0</v>
      </c>
      <c r="O137" s="120">
        <f t="shared" si="18"/>
        <v>0</v>
      </c>
      <c r="P137" s="120">
        <f t="shared" si="18"/>
        <v>0</v>
      </c>
      <c r="Q137" s="120">
        <f t="shared" si="18"/>
        <v>0</v>
      </c>
      <c r="R137" s="120">
        <f t="shared" si="18"/>
        <v>0</v>
      </c>
      <c r="S137" s="120">
        <f t="shared" si="18"/>
        <v>0</v>
      </c>
      <c r="T137" s="120">
        <f t="shared" si="18"/>
        <v>0</v>
      </c>
      <c r="U137" s="120">
        <f t="shared" si="18"/>
        <v>0</v>
      </c>
      <c r="V137" s="120">
        <f t="shared" si="18"/>
        <v>0</v>
      </c>
      <c r="W137" s="120">
        <f t="shared" si="18"/>
        <v>0</v>
      </c>
      <c r="X137" s="120">
        <f t="shared" si="18"/>
        <v>0</v>
      </c>
      <c r="Y137" s="120">
        <f t="shared" si="18"/>
        <v>0</v>
      </c>
      <c r="Z137" s="120">
        <f t="shared" si="18"/>
        <v>0</v>
      </c>
      <c r="AA137" s="120">
        <f t="shared" si="18"/>
        <v>0</v>
      </c>
      <c r="AB137" s="120">
        <f t="shared" si="18"/>
        <v>0</v>
      </c>
      <c r="AC137" s="120">
        <f t="shared" si="18"/>
        <v>0</v>
      </c>
      <c r="AD137" s="120">
        <f t="shared" si="18"/>
        <v>0</v>
      </c>
      <c r="AE137" s="120">
        <f t="shared" si="18"/>
        <v>0</v>
      </c>
      <c r="AF137" s="120">
        <f t="shared" si="18"/>
        <v>0</v>
      </c>
    </row>
    <row r="138" spans="1:32" x14ac:dyDescent="0.25">
      <c r="A138" s="4">
        <f t="shared" si="17"/>
        <v>0</v>
      </c>
      <c r="B138" s="4">
        <f t="shared" si="17"/>
        <v>0</v>
      </c>
      <c r="C138" s="4">
        <f t="shared" si="17"/>
        <v>0</v>
      </c>
      <c r="D138" s="4">
        <f t="shared" si="17"/>
        <v>0</v>
      </c>
      <c r="E138" s="120">
        <f t="shared" si="18"/>
        <v>0</v>
      </c>
      <c r="F138" s="120">
        <f t="shared" si="18"/>
        <v>0</v>
      </c>
      <c r="G138" s="120">
        <f t="shared" si="18"/>
        <v>0</v>
      </c>
      <c r="H138" s="120">
        <f t="shared" si="18"/>
        <v>0</v>
      </c>
      <c r="I138" s="120">
        <f t="shared" si="18"/>
        <v>0</v>
      </c>
      <c r="J138" s="120">
        <f t="shared" si="18"/>
        <v>0</v>
      </c>
      <c r="K138" s="120">
        <f t="shared" si="18"/>
        <v>0</v>
      </c>
      <c r="L138" s="120">
        <f t="shared" si="18"/>
        <v>0</v>
      </c>
      <c r="M138" s="120">
        <f t="shared" si="18"/>
        <v>0</v>
      </c>
      <c r="N138" s="120">
        <f t="shared" si="18"/>
        <v>0</v>
      </c>
      <c r="O138" s="120">
        <f t="shared" si="18"/>
        <v>0</v>
      </c>
      <c r="P138" s="120">
        <f t="shared" si="18"/>
        <v>0</v>
      </c>
      <c r="Q138" s="120">
        <f t="shared" si="18"/>
        <v>0</v>
      </c>
      <c r="R138" s="120">
        <f t="shared" si="18"/>
        <v>0</v>
      </c>
      <c r="S138" s="120">
        <f t="shared" si="18"/>
        <v>0</v>
      </c>
      <c r="T138" s="120">
        <f t="shared" si="18"/>
        <v>0</v>
      </c>
      <c r="U138" s="120">
        <f t="shared" si="18"/>
        <v>0</v>
      </c>
      <c r="V138" s="120">
        <f t="shared" si="18"/>
        <v>0</v>
      </c>
      <c r="W138" s="120">
        <f t="shared" si="18"/>
        <v>0</v>
      </c>
      <c r="X138" s="120">
        <f t="shared" si="18"/>
        <v>0</v>
      </c>
      <c r="Y138" s="120">
        <f t="shared" si="18"/>
        <v>0</v>
      </c>
      <c r="Z138" s="120">
        <f t="shared" si="18"/>
        <v>0</v>
      </c>
      <c r="AA138" s="120">
        <f t="shared" si="18"/>
        <v>0</v>
      </c>
      <c r="AB138" s="120">
        <f t="shared" si="18"/>
        <v>0</v>
      </c>
      <c r="AC138" s="120">
        <f t="shared" si="18"/>
        <v>0</v>
      </c>
      <c r="AD138" s="120">
        <f t="shared" si="18"/>
        <v>0</v>
      </c>
      <c r="AE138" s="120">
        <f t="shared" si="18"/>
        <v>0</v>
      </c>
      <c r="AF138" s="120">
        <f t="shared" si="18"/>
        <v>0</v>
      </c>
    </row>
    <row r="139" spans="1:32" x14ac:dyDescent="0.25">
      <c r="A139" s="4">
        <f t="shared" si="17"/>
        <v>0</v>
      </c>
      <c r="B139" s="4">
        <f t="shared" si="17"/>
        <v>0</v>
      </c>
      <c r="C139" s="4">
        <f t="shared" si="17"/>
        <v>0</v>
      </c>
      <c r="D139" s="4">
        <f t="shared" si="17"/>
        <v>0</v>
      </c>
      <c r="E139" s="120">
        <f t="shared" si="18"/>
        <v>0</v>
      </c>
      <c r="F139" s="120">
        <f t="shared" si="18"/>
        <v>0</v>
      </c>
      <c r="G139" s="120">
        <f t="shared" si="18"/>
        <v>0</v>
      </c>
      <c r="H139" s="120">
        <f t="shared" si="18"/>
        <v>0</v>
      </c>
      <c r="I139" s="120">
        <f t="shared" si="18"/>
        <v>0</v>
      </c>
      <c r="J139" s="120">
        <f t="shared" si="18"/>
        <v>0</v>
      </c>
      <c r="K139" s="120">
        <f t="shared" si="18"/>
        <v>0</v>
      </c>
      <c r="L139" s="120">
        <f t="shared" si="18"/>
        <v>0</v>
      </c>
      <c r="M139" s="120">
        <f t="shared" si="18"/>
        <v>0</v>
      </c>
      <c r="N139" s="120">
        <f t="shared" si="18"/>
        <v>0</v>
      </c>
      <c r="O139" s="120">
        <f t="shared" si="18"/>
        <v>0</v>
      </c>
      <c r="P139" s="120">
        <f t="shared" si="18"/>
        <v>0</v>
      </c>
      <c r="Q139" s="120">
        <f t="shared" si="18"/>
        <v>0</v>
      </c>
      <c r="R139" s="120">
        <f t="shared" si="18"/>
        <v>0</v>
      </c>
      <c r="S139" s="120">
        <f t="shared" si="18"/>
        <v>0</v>
      </c>
      <c r="T139" s="120">
        <f t="shared" si="18"/>
        <v>0</v>
      </c>
      <c r="U139" s="120">
        <f t="shared" si="18"/>
        <v>0</v>
      </c>
      <c r="V139" s="120">
        <f t="shared" si="18"/>
        <v>0</v>
      </c>
      <c r="W139" s="120">
        <f t="shared" si="18"/>
        <v>0</v>
      </c>
      <c r="X139" s="120">
        <f t="shared" si="18"/>
        <v>0</v>
      </c>
      <c r="Y139" s="120">
        <f t="shared" si="18"/>
        <v>0</v>
      </c>
      <c r="Z139" s="120">
        <f t="shared" si="18"/>
        <v>0</v>
      </c>
      <c r="AA139" s="120">
        <f t="shared" si="18"/>
        <v>0</v>
      </c>
      <c r="AB139" s="120">
        <f t="shared" si="18"/>
        <v>0</v>
      </c>
      <c r="AC139" s="120">
        <f t="shared" si="18"/>
        <v>0</v>
      </c>
      <c r="AD139" s="120">
        <f t="shared" si="18"/>
        <v>0</v>
      </c>
      <c r="AE139" s="120">
        <f t="shared" si="18"/>
        <v>0</v>
      </c>
      <c r="AF139" s="120">
        <f t="shared" si="18"/>
        <v>0</v>
      </c>
    </row>
    <row r="140" spans="1:32" x14ac:dyDescent="0.25">
      <c r="A140" s="4">
        <f t="shared" si="17"/>
        <v>0</v>
      </c>
      <c r="B140" s="4">
        <f t="shared" si="17"/>
        <v>0</v>
      </c>
      <c r="C140" s="4">
        <f t="shared" si="17"/>
        <v>0</v>
      </c>
      <c r="D140" s="4">
        <f t="shared" si="17"/>
        <v>0</v>
      </c>
      <c r="E140" s="120">
        <f t="shared" si="18"/>
        <v>0</v>
      </c>
      <c r="F140" s="120">
        <f t="shared" si="18"/>
        <v>0</v>
      </c>
      <c r="G140" s="120">
        <f t="shared" si="18"/>
        <v>0</v>
      </c>
      <c r="H140" s="120">
        <f t="shared" si="18"/>
        <v>0</v>
      </c>
      <c r="I140" s="120">
        <f t="shared" si="18"/>
        <v>0</v>
      </c>
      <c r="J140" s="120">
        <f t="shared" si="18"/>
        <v>0</v>
      </c>
      <c r="K140" s="120">
        <f t="shared" si="18"/>
        <v>0</v>
      </c>
      <c r="L140" s="120">
        <f t="shared" si="18"/>
        <v>0</v>
      </c>
      <c r="M140" s="120">
        <f t="shared" si="18"/>
        <v>0</v>
      </c>
      <c r="N140" s="120">
        <f t="shared" si="18"/>
        <v>0</v>
      </c>
      <c r="O140" s="120">
        <f t="shared" si="18"/>
        <v>0</v>
      </c>
      <c r="P140" s="120">
        <f t="shared" si="18"/>
        <v>0</v>
      </c>
      <c r="Q140" s="120">
        <f t="shared" si="18"/>
        <v>0</v>
      </c>
      <c r="R140" s="120">
        <f t="shared" si="18"/>
        <v>0</v>
      </c>
      <c r="S140" s="120">
        <f t="shared" si="18"/>
        <v>0</v>
      </c>
      <c r="T140" s="120">
        <f t="shared" si="18"/>
        <v>0</v>
      </c>
      <c r="U140" s="120">
        <f t="shared" si="18"/>
        <v>0</v>
      </c>
      <c r="V140" s="120">
        <f t="shared" si="18"/>
        <v>0</v>
      </c>
      <c r="W140" s="120">
        <f t="shared" si="18"/>
        <v>0</v>
      </c>
      <c r="X140" s="120">
        <f t="shared" si="18"/>
        <v>0</v>
      </c>
      <c r="Y140" s="120">
        <f t="shared" si="18"/>
        <v>0</v>
      </c>
      <c r="Z140" s="120">
        <f t="shared" si="18"/>
        <v>0</v>
      </c>
      <c r="AA140" s="120">
        <f t="shared" si="18"/>
        <v>0</v>
      </c>
      <c r="AB140" s="120">
        <f t="shared" si="18"/>
        <v>0</v>
      </c>
      <c r="AC140" s="120">
        <f t="shared" si="18"/>
        <v>0</v>
      </c>
      <c r="AD140" s="120">
        <f t="shared" si="18"/>
        <v>0</v>
      </c>
      <c r="AE140" s="120">
        <f t="shared" si="18"/>
        <v>0</v>
      </c>
      <c r="AF140" s="120">
        <f t="shared" si="18"/>
        <v>0</v>
      </c>
    </row>
    <row r="141" spans="1:32" x14ac:dyDescent="0.25">
      <c r="A141" s="4">
        <f t="shared" si="17"/>
        <v>0</v>
      </c>
      <c r="B141" s="4">
        <f t="shared" si="17"/>
        <v>0</v>
      </c>
      <c r="C141" s="4">
        <f t="shared" si="17"/>
        <v>0</v>
      </c>
      <c r="D141" s="4">
        <f t="shared" si="17"/>
        <v>0</v>
      </c>
      <c r="E141" s="120">
        <f t="shared" si="18"/>
        <v>0</v>
      </c>
      <c r="F141" s="120">
        <f t="shared" si="18"/>
        <v>0</v>
      </c>
      <c r="G141" s="120">
        <f t="shared" si="18"/>
        <v>0</v>
      </c>
      <c r="H141" s="120">
        <f t="shared" si="18"/>
        <v>0</v>
      </c>
      <c r="I141" s="120">
        <f t="shared" si="18"/>
        <v>0</v>
      </c>
      <c r="J141" s="120">
        <f t="shared" si="18"/>
        <v>0</v>
      </c>
      <c r="K141" s="120">
        <f t="shared" si="18"/>
        <v>0</v>
      </c>
      <c r="L141" s="120">
        <f t="shared" si="18"/>
        <v>0</v>
      </c>
      <c r="M141" s="120">
        <f t="shared" si="18"/>
        <v>0</v>
      </c>
      <c r="N141" s="120">
        <f t="shared" si="18"/>
        <v>0</v>
      </c>
      <c r="O141" s="120">
        <f t="shared" si="18"/>
        <v>0</v>
      </c>
      <c r="P141" s="120">
        <f t="shared" si="18"/>
        <v>0</v>
      </c>
      <c r="Q141" s="120">
        <f t="shared" si="18"/>
        <v>0</v>
      </c>
      <c r="R141" s="120">
        <f t="shared" si="18"/>
        <v>0</v>
      </c>
      <c r="S141" s="120">
        <f t="shared" si="18"/>
        <v>0</v>
      </c>
      <c r="T141" s="120">
        <f t="shared" si="18"/>
        <v>0</v>
      </c>
      <c r="U141" s="120">
        <f t="shared" si="18"/>
        <v>0</v>
      </c>
      <c r="V141" s="120">
        <f t="shared" si="18"/>
        <v>0</v>
      </c>
      <c r="W141" s="120">
        <f t="shared" si="18"/>
        <v>0</v>
      </c>
      <c r="X141" s="120">
        <f t="shared" si="18"/>
        <v>0</v>
      </c>
      <c r="Y141" s="120">
        <f t="shared" si="18"/>
        <v>0</v>
      </c>
      <c r="Z141" s="120">
        <f t="shared" si="18"/>
        <v>0</v>
      </c>
      <c r="AA141" s="120">
        <f t="shared" si="18"/>
        <v>0</v>
      </c>
      <c r="AB141" s="120">
        <f t="shared" si="18"/>
        <v>0</v>
      </c>
      <c r="AC141" s="120">
        <f t="shared" si="18"/>
        <v>0</v>
      </c>
      <c r="AD141" s="120">
        <f t="shared" si="18"/>
        <v>0</v>
      </c>
      <c r="AE141" s="120">
        <f t="shared" si="18"/>
        <v>0</v>
      </c>
      <c r="AF141" s="120">
        <f t="shared" si="18"/>
        <v>0</v>
      </c>
    </row>
    <row r="142" spans="1:32" x14ac:dyDescent="0.25">
      <c r="A142" s="4">
        <f t="shared" si="17"/>
        <v>0</v>
      </c>
      <c r="B142" s="4">
        <f t="shared" si="17"/>
        <v>0</v>
      </c>
      <c r="C142" s="4">
        <f t="shared" si="17"/>
        <v>0</v>
      </c>
      <c r="D142" s="4">
        <f>D70</f>
        <v>0</v>
      </c>
      <c r="E142" s="120">
        <f t="shared" si="18"/>
        <v>0</v>
      </c>
      <c r="F142" s="120">
        <f t="shared" si="18"/>
        <v>0</v>
      </c>
      <c r="G142" s="120">
        <f t="shared" si="18"/>
        <v>0</v>
      </c>
      <c r="H142" s="120">
        <f t="shared" si="18"/>
        <v>0</v>
      </c>
      <c r="I142" s="120">
        <f t="shared" si="18"/>
        <v>0</v>
      </c>
      <c r="J142" s="120">
        <f t="shared" si="18"/>
        <v>0</v>
      </c>
      <c r="K142" s="120">
        <f t="shared" si="18"/>
        <v>0</v>
      </c>
      <c r="L142" s="120">
        <f t="shared" si="18"/>
        <v>0</v>
      </c>
      <c r="M142" s="120">
        <f t="shared" si="18"/>
        <v>0</v>
      </c>
      <c r="N142" s="120">
        <f t="shared" si="18"/>
        <v>0</v>
      </c>
      <c r="O142" s="120">
        <f t="shared" si="18"/>
        <v>0</v>
      </c>
      <c r="P142" s="120">
        <f t="shared" si="18"/>
        <v>0</v>
      </c>
      <c r="Q142" s="120">
        <f t="shared" si="18"/>
        <v>0</v>
      </c>
      <c r="R142" s="120">
        <f t="shared" si="18"/>
        <v>0</v>
      </c>
      <c r="S142" s="120">
        <f t="shared" si="18"/>
        <v>0</v>
      </c>
      <c r="T142" s="120">
        <f t="shared" si="18"/>
        <v>0</v>
      </c>
      <c r="U142" s="120">
        <f t="shared" si="18"/>
        <v>0</v>
      </c>
      <c r="V142" s="120">
        <f t="shared" si="18"/>
        <v>0</v>
      </c>
      <c r="W142" s="120">
        <f t="shared" si="18"/>
        <v>0</v>
      </c>
      <c r="X142" s="120">
        <f t="shared" si="18"/>
        <v>0</v>
      </c>
      <c r="Y142" s="120">
        <f t="shared" si="18"/>
        <v>0</v>
      </c>
      <c r="Z142" s="120">
        <f t="shared" si="18"/>
        <v>0</v>
      </c>
      <c r="AA142" s="120">
        <f t="shared" si="18"/>
        <v>0</v>
      </c>
      <c r="AB142" s="120">
        <f t="shared" si="18"/>
        <v>0</v>
      </c>
      <c r="AC142" s="120">
        <f t="shared" si="18"/>
        <v>0</v>
      </c>
      <c r="AD142" s="120">
        <f t="shared" si="18"/>
        <v>0</v>
      </c>
      <c r="AE142" s="120">
        <f t="shared" si="18"/>
        <v>0</v>
      </c>
      <c r="AF142" s="120">
        <f t="shared" si="18"/>
        <v>0</v>
      </c>
    </row>
    <row r="143" spans="1:32" x14ac:dyDescent="0.25">
      <c r="A143" s="4">
        <f t="shared" si="17"/>
        <v>0</v>
      </c>
      <c r="B143" s="4">
        <f t="shared" si="17"/>
        <v>0</v>
      </c>
      <c r="C143" s="4">
        <f t="shared" si="17"/>
        <v>0</v>
      </c>
      <c r="D143" s="4">
        <f t="shared" si="17"/>
        <v>0</v>
      </c>
      <c r="E143" s="120">
        <f t="shared" si="18"/>
        <v>0</v>
      </c>
      <c r="F143" s="120">
        <f t="shared" si="18"/>
        <v>0</v>
      </c>
      <c r="G143" s="120">
        <f t="shared" si="18"/>
        <v>0</v>
      </c>
      <c r="H143" s="120">
        <f t="shared" si="18"/>
        <v>0</v>
      </c>
      <c r="I143" s="120">
        <f t="shared" si="18"/>
        <v>0</v>
      </c>
      <c r="J143" s="120">
        <f t="shared" si="18"/>
        <v>0</v>
      </c>
      <c r="K143" s="120">
        <f t="shared" si="18"/>
        <v>0</v>
      </c>
      <c r="L143" s="120">
        <f t="shared" si="18"/>
        <v>0</v>
      </c>
      <c r="M143" s="120">
        <f t="shared" si="18"/>
        <v>0</v>
      </c>
      <c r="N143" s="120">
        <f t="shared" si="18"/>
        <v>0</v>
      </c>
      <c r="O143" s="120">
        <f t="shared" si="18"/>
        <v>0</v>
      </c>
      <c r="P143" s="120">
        <f t="shared" si="18"/>
        <v>0</v>
      </c>
      <c r="Q143" s="120">
        <f t="shared" si="18"/>
        <v>0</v>
      </c>
      <c r="R143" s="120">
        <f t="shared" si="18"/>
        <v>0</v>
      </c>
      <c r="S143" s="120">
        <f t="shared" si="18"/>
        <v>0</v>
      </c>
      <c r="T143" s="120">
        <f t="shared" si="18"/>
        <v>0</v>
      </c>
      <c r="U143" s="120">
        <f t="shared" si="18"/>
        <v>0</v>
      </c>
      <c r="V143" s="120">
        <f t="shared" si="18"/>
        <v>0</v>
      </c>
      <c r="W143" s="120">
        <f t="shared" si="18"/>
        <v>0</v>
      </c>
      <c r="X143" s="120">
        <f t="shared" si="18"/>
        <v>0</v>
      </c>
      <c r="Y143" s="120">
        <f t="shared" si="18"/>
        <v>0</v>
      </c>
      <c r="Z143" s="120">
        <f t="shared" si="18"/>
        <v>0</v>
      </c>
      <c r="AA143" s="120">
        <f t="shared" si="18"/>
        <v>0</v>
      </c>
      <c r="AB143" s="120">
        <f t="shared" si="18"/>
        <v>0</v>
      </c>
      <c r="AC143" s="120">
        <f t="shared" si="18"/>
        <v>0</v>
      </c>
      <c r="AD143" s="120">
        <f t="shared" si="18"/>
        <v>0</v>
      </c>
      <c r="AE143" s="120">
        <f t="shared" si="18"/>
        <v>0</v>
      </c>
      <c r="AF143" s="120">
        <f t="shared" si="18"/>
        <v>0</v>
      </c>
    </row>
    <row r="144" spans="1:32" x14ac:dyDescent="0.25">
      <c r="A144" s="4">
        <f t="shared" si="17"/>
        <v>0</v>
      </c>
      <c r="B144" s="4">
        <f t="shared" si="17"/>
        <v>0</v>
      </c>
      <c r="C144" s="4">
        <f t="shared" si="17"/>
        <v>0</v>
      </c>
      <c r="D144" s="4">
        <f t="shared" si="17"/>
        <v>0</v>
      </c>
      <c r="E144" s="120">
        <f t="shared" si="18"/>
        <v>0</v>
      </c>
      <c r="F144" s="120">
        <f t="shared" si="18"/>
        <v>0</v>
      </c>
      <c r="G144" s="120">
        <f t="shared" si="18"/>
        <v>0</v>
      </c>
      <c r="H144" s="120">
        <f t="shared" si="18"/>
        <v>0</v>
      </c>
      <c r="I144" s="120">
        <f t="shared" si="18"/>
        <v>0</v>
      </c>
      <c r="J144" s="120">
        <f t="shared" si="18"/>
        <v>0</v>
      </c>
      <c r="K144" s="120">
        <f t="shared" si="18"/>
        <v>0</v>
      </c>
      <c r="L144" s="120">
        <f t="shared" si="18"/>
        <v>0</v>
      </c>
      <c r="M144" s="120">
        <f t="shared" si="18"/>
        <v>0</v>
      </c>
      <c r="N144" s="120">
        <f t="shared" si="18"/>
        <v>0</v>
      </c>
      <c r="O144" s="120">
        <f t="shared" si="18"/>
        <v>0</v>
      </c>
      <c r="P144" s="120">
        <f t="shared" si="18"/>
        <v>0</v>
      </c>
      <c r="Q144" s="120">
        <f t="shared" si="18"/>
        <v>0</v>
      </c>
      <c r="R144" s="120">
        <f t="shared" si="18"/>
        <v>0</v>
      </c>
      <c r="S144" s="120">
        <f t="shared" si="18"/>
        <v>0</v>
      </c>
      <c r="T144" s="120">
        <f t="shared" si="18"/>
        <v>0</v>
      </c>
      <c r="U144" s="120">
        <f t="shared" si="18"/>
        <v>0</v>
      </c>
      <c r="V144" s="120">
        <f t="shared" si="18"/>
        <v>0</v>
      </c>
      <c r="W144" s="120">
        <f t="shared" si="18"/>
        <v>0</v>
      </c>
      <c r="X144" s="120">
        <f t="shared" si="18"/>
        <v>0</v>
      </c>
      <c r="Y144" s="120">
        <f t="shared" si="18"/>
        <v>0</v>
      </c>
      <c r="Z144" s="120">
        <f t="shared" si="18"/>
        <v>0</v>
      </c>
      <c r="AA144" s="120">
        <f t="shared" si="18"/>
        <v>0</v>
      </c>
      <c r="AB144" s="120">
        <f t="shared" si="18"/>
        <v>0</v>
      </c>
      <c r="AC144" s="120">
        <f t="shared" si="18"/>
        <v>0</v>
      </c>
      <c r="AD144" s="120">
        <f t="shared" si="18"/>
        <v>0</v>
      </c>
      <c r="AE144" s="120">
        <f t="shared" si="18"/>
        <v>0</v>
      </c>
      <c r="AF144" s="120">
        <f t="shared" si="18"/>
        <v>0</v>
      </c>
    </row>
    <row r="145" spans="1:32" x14ac:dyDescent="0.25">
      <c r="A145" s="4">
        <f t="shared" si="17"/>
        <v>0</v>
      </c>
      <c r="B145" s="4">
        <f t="shared" si="17"/>
        <v>0</v>
      </c>
      <c r="C145" s="4">
        <f t="shared" si="17"/>
        <v>0</v>
      </c>
      <c r="D145" s="4">
        <f t="shared" si="17"/>
        <v>0</v>
      </c>
      <c r="E145" s="120">
        <f t="shared" si="18"/>
        <v>0</v>
      </c>
      <c r="F145" s="120">
        <f t="shared" si="18"/>
        <v>0</v>
      </c>
      <c r="G145" s="120">
        <f t="shared" si="18"/>
        <v>0</v>
      </c>
      <c r="H145" s="120">
        <f t="shared" si="18"/>
        <v>0</v>
      </c>
      <c r="I145" s="120">
        <f t="shared" si="18"/>
        <v>0</v>
      </c>
      <c r="J145" s="120">
        <f t="shared" si="18"/>
        <v>0</v>
      </c>
      <c r="K145" s="120">
        <f t="shared" si="18"/>
        <v>0</v>
      </c>
      <c r="L145" s="120">
        <f t="shared" si="18"/>
        <v>0</v>
      </c>
      <c r="M145" s="120">
        <f t="shared" si="18"/>
        <v>0</v>
      </c>
      <c r="N145" s="120">
        <f t="shared" ref="E145:AF146" si="19">N73*$D73</f>
        <v>0</v>
      </c>
      <c r="O145" s="120">
        <f t="shared" si="19"/>
        <v>0</v>
      </c>
      <c r="P145" s="120">
        <f t="shared" si="19"/>
        <v>0</v>
      </c>
      <c r="Q145" s="120">
        <f t="shared" si="19"/>
        <v>0</v>
      </c>
      <c r="R145" s="120">
        <f t="shared" si="19"/>
        <v>0</v>
      </c>
      <c r="S145" s="120">
        <f t="shared" si="19"/>
        <v>0</v>
      </c>
      <c r="T145" s="120">
        <f t="shared" si="19"/>
        <v>0</v>
      </c>
      <c r="U145" s="120">
        <f t="shared" si="19"/>
        <v>0</v>
      </c>
      <c r="V145" s="120">
        <f t="shared" si="19"/>
        <v>0</v>
      </c>
      <c r="W145" s="120">
        <f t="shared" si="19"/>
        <v>0</v>
      </c>
      <c r="X145" s="120">
        <f t="shared" si="19"/>
        <v>0</v>
      </c>
      <c r="Y145" s="120">
        <f t="shared" si="19"/>
        <v>0</v>
      </c>
      <c r="Z145" s="120">
        <f t="shared" si="19"/>
        <v>0</v>
      </c>
      <c r="AA145" s="120">
        <f t="shared" si="19"/>
        <v>0</v>
      </c>
      <c r="AB145" s="120">
        <f t="shared" si="19"/>
        <v>0</v>
      </c>
      <c r="AC145" s="120">
        <f t="shared" si="19"/>
        <v>0</v>
      </c>
      <c r="AD145" s="120">
        <f t="shared" si="19"/>
        <v>0</v>
      </c>
      <c r="AE145" s="120">
        <f t="shared" si="19"/>
        <v>0</v>
      </c>
      <c r="AF145" s="120">
        <f t="shared" si="19"/>
        <v>0</v>
      </c>
    </row>
    <row r="146" spans="1:32" x14ac:dyDescent="0.25">
      <c r="A146" s="4">
        <f t="shared" si="17"/>
        <v>0</v>
      </c>
      <c r="B146" s="4">
        <f t="shared" si="17"/>
        <v>0</v>
      </c>
      <c r="C146" s="4">
        <f t="shared" si="17"/>
        <v>0</v>
      </c>
      <c r="D146" s="4">
        <f t="shared" si="17"/>
        <v>0</v>
      </c>
      <c r="E146" s="120">
        <f t="shared" si="19"/>
        <v>0</v>
      </c>
      <c r="F146" s="120">
        <f t="shared" si="19"/>
        <v>0</v>
      </c>
      <c r="G146" s="120">
        <f t="shared" si="19"/>
        <v>0</v>
      </c>
      <c r="H146" s="120">
        <f t="shared" si="19"/>
        <v>0</v>
      </c>
      <c r="I146" s="120">
        <f t="shared" si="19"/>
        <v>0</v>
      </c>
      <c r="J146" s="120">
        <f t="shared" si="19"/>
        <v>0</v>
      </c>
      <c r="K146" s="120">
        <f t="shared" si="19"/>
        <v>0</v>
      </c>
      <c r="L146" s="120">
        <f t="shared" si="19"/>
        <v>0</v>
      </c>
      <c r="M146" s="120">
        <f t="shared" si="19"/>
        <v>0</v>
      </c>
      <c r="N146" s="120">
        <f t="shared" si="19"/>
        <v>0</v>
      </c>
      <c r="O146" s="120">
        <f t="shared" si="19"/>
        <v>0</v>
      </c>
      <c r="P146" s="120">
        <f t="shared" si="19"/>
        <v>0</v>
      </c>
      <c r="Q146" s="120">
        <f t="shared" si="19"/>
        <v>0</v>
      </c>
      <c r="R146" s="120">
        <f t="shared" si="19"/>
        <v>0</v>
      </c>
      <c r="S146" s="120">
        <f t="shared" si="19"/>
        <v>0</v>
      </c>
      <c r="T146" s="120">
        <f t="shared" si="19"/>
        <v>0</v>
      </c>
      <c r="U146" s="120">
        <f t="shared" si="19"/>
        <v>0</v>
      </c>
      <c r="V146" s="120">
        <f t="shared" si="19"/>
        <v>0</v>
      </c>
      <c r="W146" s="120">
        <f t="shared" si="19"/>
        <v>0</v>
      </c>
      <c r="X146" s="120">
        <f t="shared" si="19"/>
        <v>0</v>
      </c>
      <c r="Y146" s="120">
        <f t="shared" si="19"/>
        <v>0</v>
      </c>
      <c r="Z146" s="120">
        <f t="shared" si="19"/>
        <v>0</v>
      </c>
      <c r="AA146" s="120">
        <f t="shared" si="19"/>
        <v>0</v>
      </c>
      <c r="AB146" s="120">
        <f t="shared" si="19"/>
        <v>0</v>
      </c>
      <c r="AC146" s="120">
        <f t="shared" si="19"/>
        <v>0</v>
      </c>
      <c r="AD146" s="120">
        <f t="shared" si="19"/>
        <v>0</v>
      </c>
      <c r="AE146" s="120">
        <f t="shared" si="19"/>
        <v>0</v>
      </c>
      <c r="AF146" s="120">
        <f t="shared" si="19"/>
        <v>0</v>
      </c>
    </row>
    <row r="147" spans="1:32" x14ac:dyDescent="0.25">
      <c r="A147" s="4">
        <f t="shared" si="17"/>
        <v>0</v>
      </c>
      <c r="B147" s="4">
        <f t="shared" si="17"/>
        <v>0</v>
      </c>
      <c r="C147" s="4">
        <f t="shared" si="17"/>
        <v>0</v>
      </c>
      <c r="D147" s="4">
        <f t="shared" si="17"/>
        <v>0</v>
      </c>
      <c r="E147" s="120">
        <f t="shared" ref="E147:AF148" si="20">E77*$D77</f>
        <v>0</v>
      </c>
      <c r="F147" s="120">
        <f t="shared" si="20"/>
        <v>0</v>
      </c>
      <c r="G147" s="120">
        <f t="shared" si="20"/>
        <v>0</v>
      </c>
      <c r="H147" s="120">
        <f t="shared" si="20"/>
        <v>0</v>
      </c>
      <c r="I147" s="120">
        <f t="shared" si="20"/>
        <v>0</v>
      </c>
      <c r="J147" s="120">
        <f t="shared" si="20"/>
        <v>0</v>
      </c>
      <c r="K147" s="120">
        <f t="shared" si="20"/>
        <v>0</v>
      </c>
      <c r="L147" s="120">
        <f t="shared" si="20"/>
        <v>0</v>
      </c>
      <c r="M147" s="120">
        <f t="shared" si="20"/>
        <v>0</v>
      </c>
      <c r="N147" s="120">
        <f t="shared" si="20"/>
        <v>0</v>
      </c>
      <c r="O147" s="120">
        <f t="shared" si="20"/>
        <v>0</v>
      </c>
      <c r="P147" s="120">
        <f t="shared" si="20"/>
        <v>0</v>
      </c>
      <c r="Q147" s="120">
        <f t="shared" si="20"/>
        <v>0</v>
      </c>
      <c r="R147" s="120">
        <f t="shared" si="20"/>
        <v>0</v>
      </c>
      <c r="S147" s="120">
        <f t="shared" si="20"/>
        <v>0</v>
      </c>
      <c r="T147" s="120">
        <f t="shared" si="20"/>
        <v>0</v>
      </c>
      <c r="U147" s="120">
        <f t="shared" si="20"/>
        <v>0</v>
      </c>
      <c r="V147" s="120">
        <f t="shared" si="20"/>
        <v>0</v>
      </c>
      <c r="W147" s="120">
        <f t="shared" si="20"/>
        <v>0</v>
      </c>
      <c r="X147" s="120">
        <f t="shared" si="20"/>
        <v>0</v>
      </c>
      <c r="Y147" s="120">
        <f t="shared" si="20"/>
        <v>0</v>
      </c>
      <c r="Z147" s="120">
        <f t="shared" si="20"/>
        <v>0</v>
      </c>
      <c r="AA147" s="120">
        <f t="shared" si="20"/>
        <v>0</v>
      </c>
      <c r="AB147" s="120">
        <f t="shared" si="20"/>
        <v>0</v>
      </c>
      <c r="AC147" s="120">
        <f t="shared" si="20"/>
        <v>0</v>
      </c>
      <c r="AD147" s="120">
        <f t="shared" si="20"/>
        <v>0</v>
      </c>
      <c r="AE147" s="120">
        <f t="shared" si="20"/>
        <v>0</v>
      </c>
      <c r="AF147" s="120">
        <f t="shared" si="20"/>
        <v>0</v>
      </c>
    </row>
    <row r="148" spans="1:32" x14ac:dyDescent="0.25">
      <c r="A148" s="5"/>
      <c r="B148" s="4"/>
      <c r="C148" s="4"/>
      <c r="D148" s="4"/>
      <c r="E148" s="120">
        <f t="shared" si="20"/>
        <v>0</v>
      </c>
      <c r="F148" s="120">
        <f t="shared" si="20"/>
        <v>0</v>
      </c>
      <c r="G148" s="120">
        <f t="shared" si="20"/>
        <v>0</v>
      </c>
      <c r="H148" s="120">
        <f t="shared" si="20"/>
        <v>0</v>
      </c>
      <c r="I148" s="120">
        <f t="shared" si="20"/>
        <v>0</v>
      </c>
      <c r="J148" s="120">
        <f t="shared" si="20"/>
        <v>0</v>
      </c>
      <c r="K148" s="120">
        <f t="shared" si="20"/>
        <v>0</v>
      </c>
      <c r="L148" s="120">
        <f t="shared" si="20"/>
        <v>0</v>
      </c>
      <c r="M148" s="120">
        <f t="shared" si="20"/>
        <v>0</v>
      </c>
      <c r="N148" s="120">
        <f t="shared" si="20"/>
        <v>0</v>
      </c>
      <c r="O148" s="120">
        <f t="shared" si="20"/>
        <v>0</v>
      </c>
      <c r="P148" s="120">
        <f t="shared" si="20"/>
        <v>0</v>
      </c>
      <c r="Q148" s="120">
        <f t="shared" si="20"/>
        <v>0</v>
      </c>
      <c r="R148" s="120">
        <f t="shared" si="20"/>
        <v>0</v>
      </c>
      <c r="S148" s="120">
        <f t="shared" si="20"/>
        <v>0</v>
      </c>
      <c r="T148" s="120">
        <f t="shared" si="20"/>
        <v>0</v>
      </c>
      <c r="U148" s="120">
        <f t="shared" si="20"/>
        <v>0</v>
      </c>
      <c r="V148" s="120">
        <f t="shared" si="20"/>
        <v>0</v>
      </c>
      <c r="W148" s="120">
        <f t="shared" si="20"/>
        <v>0</v>
      </c>
      <c r="X148" s="120">
        <f t="shared" si="20"/>
        <v>0</v>
      </c>
      <c r="Y148" s="120">
        <f t="shared" si="20"/>
        <v>0</v>
      </c>
      <c r="Z148" s="120">
        <f t="shared" si="20"/>
        <v>0</v>
      </c>
      <c r="AA148" s="120">
        <f t="shared" si="20"/>
        <v>0</v>
      </c>
      <c r="AB148" s="120">
        <f t="shared" si="20"/>
        <v>0</v>
      </c>
      <c r="AC148" s="120">
        <f t="shared" si="20"/>
        <v>0</v>
      </c>
      <c r="AD148" s="120">
        <f t="shared" si="20"/>
        <v>0</v>
      </c>
      <c r="AE148" s="120">
        <f t="shared" si="20"/>
        <v>0</v>
      </c>
      <c r="AF148" s="120">
        <f t="shared" si="20"/>
        <v>0</v>
      </c>
    </row>
    <row r="149" spans="1:32" x14ac:dyDescent="0.25">
      <c r="E149" s="7">
        <f t="shared" ref="E149:AF149" si="21">SUM(E118:E148)</f>
        <v>0</v>
      </c>
      <c r="F149" s="7">
        <f t="shared" si="21"/>
        <v>0</v>
      </c>
      <c r="G149" s="7">
        <f t="shared" si="21"/>
        <v>0</v>
      </c>
      <c r="H149" s="7">
        <f t="shared" si="21"/>
        <v>0</v>
      </c>
      <c r="I149" s="7">
        <f t="shared" si="21"/>
        <v>0</v>
      </c>
      <c r="J149" s="7">
        <f t="shared" si="21"/>
        <v>0</v>
      </c>
      <c r="K149" s="7">
        <f t="shared" si="21"/>
        <v>0</v>
      </c>
      <c r="L149" s="7">
        <f t="shared" si="21"/>
        <v>0</v>
      </c>
      <c r="M149" s="7">
        <f t="shared" si="21"/>
        <v>0</v>
      </c>
      <c r="N149" s="7">
        <f t="shared" si="21"/>
        <v>0</v>
      </c>
      <c r="O149" s="7">
        <f t="shared" si="21"/>
        <v>0</v>
      </c>
      <c r="P149" s="7">
        <f t="shared" si="21"/>
        <v>0</v>
      </c>
      <c r="Q149" s="7">
        <f t="shared" si="21"/>
        <v>0</v>
      </c>
      <c r="R149" s="7">
        <f t="shared" si="21"/>
        <v>0</v>
      </c>
      <c r="S149" s="7">
        <f t="shared" si="21"/>
        <v>0</v>
      </c>
      <c r="T149" s="7">
        <f t="shared" si="21"/>
        <v>0</v>
      </c>
      <c r="U149" s="7">
        <f t="shared" si="21"/>
        <v>0</v>
      </c>
      <c r="V149" s="7">
        <f t="shared" si="21"/>
        <v>0</v>
      </c>
      <c r="W149" s="7">
        <f t="shared" si="21"/>
        <v>0</v>
      </c>
      <c r="X149" s="7">
        <f t="shared" si="21"/>
        <v>0</v>
      </c>
      <c r="Y149" s="7">
        <f t="shared" si="21"/>
        <v>0</v>
      </c>
      <c r="Z149" s="7">
        <f t="shared" si="21"/>
        <v>0</v>
      </c>
      <c r="AA149" s="7">
        <f t="shared" si="21"/>
        <v>0</v>
      </c>
      <c r="AB149" s="7">
        <f t="shared" si="21"/>
        <v>0</v>
      </c>
      <c r="AC149" s="7">
        <f t="shared" si="21"/>
        <v>0</v>
      </c>
      <c r="AD149" s="7">
        <f t="shared" si="21"/>
        <v>0</v>
      </c>
      <c r="AE149" s="7">
        <f t="shared" si="21"/>
        <v>0</v>
      </c>
      <c r="AF149" s="7">
        <f t="shared" si="21"/>
        <v>0</v>
      </c>
    </row>
    <row r="151" spans="1:32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</row>
    <row r="152" spans="1:32" x14ac:dyDescent="0.25">
      <c r="A152" s="9"/>
      <c r="B152" s="9"/>
      <c r="C152" s="9"/>
      <c r="D152" s="9"/>
      <c r="E152" s="626"/>
      <c r="F152" s="626"/>
      <c r="G152" s="626"/>
      <c r="H152" s="627"/>
      <c r="I152" s="625">
        <v>2026</v>
      </c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7"/>
      <c r="U152" s="625">
        <v>2027</v>
      </c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7"/>
    </row>
    <row r="153" spans="1:32" x14ac:dyDescent="0.25">
      <c r="C153" s="11" t="s">
        <v>105</v>
      </c>
      <c r="D153" s="11" t="s">
        <v>106</v>
      </c>
      <c r="E153" s="11">
        <v>9</v>
      </c>
      <c r="F153" s="11">
        <v>10</v>
      </c>
      <c r="G153" s="11">
        <v>11</v>
      </c>
      <c r="H153" s="11">
        <v>12</v>
      </c>
      <c r="I153" s="11">
        <v>1</v>
      </c>
      <c r="J153" s="11">
        <v>2</v>
      </c>
      <c r="K153" s="11">
        <v>3</v>
      </c>
      <c r="L153" s="11">
        <v>4</v>
      </c>
      <c r="M153" s="11">
        <v>5</v>
      </c>
      <c r="N153" s="11">
        <v>6</v>
      </c>
      <c r="O153" s="11">
        <v>7</v>
      </c>
      <c r="P153" s="11">
        <v>8</v>
      </c>
      <c r="Q153" s="11">
        <v>9</v>
      </c>
      <c r="R153" s="11">
        <v>10</v>
      </c>
      <c r="S153" s="11">
        <v>11</v>
      </c>
      <c r="T153" s="11">
        <v>12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C154" s="4"/>
      <c r="D154" s="2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spans="1:32" x14ac:dyDescent="0.25">
      <c r="C155" s="4"/>
      <c r="D155" s="2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spans="1:32" x14ac:dyDescent="0.25">
      <c r="C156" s="4"/>
      <c r="D156" s="2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spans="1:32" x14ac:dyDescent="0.25">
      <c r="C157" s="4"/>
      <c r="D157" s="2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spans="1:32" x14ac:dyDescent="0.25">
      <c r="C158" s="4"/>
      <c r="D158" s="2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spans="1:32" x14ac:dyDescent="0.25">
      <c r="C159" s="4"/>
      <c r="D159" s="26"/>
      <c r="E159" s="4"/>
      <c r="F159" s="4"/>
      <c r="G159" s="4"/>
      <c r="H159" s="4"/>
      <c r="I159" s="4"/>
      <c r="J159" s="401"/>
      <c r="K159" s="4"/>
      <c r="L159" s="4"/>
      <c r="M159" s="4"/>
      <c r="N159" s="4"/>
      <c r="O159" s="4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spans="1:32" x14ac:dyDescent="0.25">
      <c r="C160" s="4"/>
      <c r="D160" s="26"/>
      <c r="E160" s="120"/>
      <c r="F160" s="4"/>
      <c r="G160" s="4"/>
      <c r="H160" s="4"/>
      <c r="I160" s="4"/>
      <c r="J160" s="4"/>
      <c r="K160" s="6"/>
      <c r="L160" s="6"/>
      <c r="M160" s="4"/>
      <c r="N160" s="4"/>
      <c r="O160" s="4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spans="3:34" x14ac:dyDescent="0.25">
      <c r="C161" s="4"/>
      <c r="D161" s="26"/>
      <c r="E161" s="4"/>
      <c r="F161" s="4"/>
      <c r="G161" s="4"/>
      <c r="H161" s="4"/>
      <c r="I161" s="4"/>
      <c r="J161" s="4"/>
      <c r="K161" s="4"/>
      <c r="L161" s="401"/>
      <c r="M161" s="4"/>
      <c r="N161" s="4"/>
      <c r="O161" s="4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spans="3:34" x14ac:dyDescent="0.25">
      <c r="C162" s="4"/>
      <c r="D162" s="26"/>
      <c r="E162" s="4"/>
      <c r="F162" s="4"/>
      <c r="G162" s="4"/>
      <c r="H162" s="4"/>
      <c r="I162" s="4"/>
      <c r="J162" s="4"/>
      <c r="K162" s="280"/>
      <c r="L162" s="401"/>
      <c r="M162" s="4"/>
      <c r="N162" s="4"/>
      <c r="O162" s="4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spans="3:34" x14ac:dyDescent="0.25">
      <c r="C163" s="4"/>
      <c r="D163" s="26"/>
      <c r="E163" s="4"/>
      <c r="F163" s="4"/>
      <c r="G163" s="4"/>
      <c r="H163" s="4"/>
      <c r="I163" s="4"/>
      <c r="J163" s="4"/>
      <c r="K163" s="4"/>
      <c r="L163" s="4"/>
      <c r="M163" s="280"/>
      <c r="N163" s="4"/>
      <c r="O163" s="4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spans="3:34" x14ac:dyDescent="0.25">
      <c r="C164" s="4"/>
      <c r="D164" s="26"/>
      <c r="E164" s="4"/>
      <c r="F164" s="4"/>
      <c r="G164" s="4"/>
      <c r="H164" s="4"/>
      <c r="I164" s="4"/>
      <c r="J164" s="4"/>
      <c r="K164" s="4"/>
      <c r="L164" s="4"/>
      <c r="M164" s="4"/>
      <c r="N164" s="6"/>
      <c r="O164" s="4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spans="3:34" x14ac:dyDescent="0.25">
      <c r="C165" s="4"/>
      <c r="D165" s="2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spans="3:34" x14ac:dyDescent="0.25">
      <c r="C166" s="4"/>
      <c r="D166" s="2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spans="3:34" x14ac:dyDescent="0.25">
      <c r="C167" s="4"/>
      <c r="D167" s="2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spans="3:34" x14ac:dyDescent="0.25">
      <c r="C168" s="4"/>
      <c r="D168" s="2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spans="3:34" x14ac:dyDescent="0.25">
      <c r="C169" s="4"/>
      <c r="D169" s="2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spans="3:34" x14ac:dyDescent="0.25">
      <c r="C170" s="4"/>
      <c r="D170" s="2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spans="3:34" x14ac:dyDescent="0.25">
      <c r="C171" s="4"/>
      <c r="D171" s="2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spans="3:34" x14ac:dyDescent="0.25">
      <c r="C172" s="4"/>
      <c r="D172" s="2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spans="3:34" x14ac:dyDescent="0.25">
      <c r="C173" s="4"/>
      <c r="D173" s="2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spans="3:34" x14ac:dyDescent="0.25">
      <c r="C174" s="4"/>
      <c r="D174" s="2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 spans="3:34" x14ac:dyDescent="0.25">
      <c r="D175" s="93" t="s">
        <v>39</v>
      </c>
      <c r="E175" s="30">
        <f t="shared" ref="E175:AF175" si="22">SUM(E154:E174)</f>
        <v>0</v>
      </c>
      <c r="F175" s="30">
        <f t="shared" si="22"/>
        <v>0</v>
      </c>
      <c r="G175" s="30">
        <f t="shared" si="22"/>
        <v>0</v>
      </c>
      <c r="H175" s="30">
        <f t="shared" si="22"/>
        <v>0</v>
      </c>
      <c r="I175" s="30">
        <f t="shared" si="22"/>
        <v>0</v>
      </c>
      <c r="J175" s="30">
        <f t="shared" si="22"/>
        <v>0</v>
      </c>
      <c r="K175" s="30">
        <f t="shared" si="22"/>
        <v>0</v>
      </c>
      <c r="L175" s="30">
        <f t="shared" si="22"/>
        <v>0</v>
      </c>
      <c r="M175" s="30">
        <f t="shared" si="22"/>
        <v>0</v>
      </c>
      <c r="N175" s="30">
        <f t="shared" si="22"/>
        <v>0</v>
      </c>
      <c r="O175" s="30">
        <f t="shared" si="22"/>
        <v>0</v>
      </c>
      <c r="P175" s="30">
        <f t="shared" si="22"/>
        <v>0</v>
      </c>
      <c r="Q175" s="30">
        <f t="shared" si="22"/>
        <v>0</v>
      </c>
      <c r="R175" s="30">
        <f t="shared" si="22"/>
        <v>0</v>
      </c>
      <c r="S175" s="30">
        <f t="shared" si="22"/>
        <v>0</v>
      </c>
      <c r="T175" s="30">
        <f t="shared" si="22"/>
        <v>0</v>
      </c>
      <c r="U175" s="30">
        <f t="shared" si="22"/>
        <v>0</v>
      </c>
      <c r="V175" s="30">
        <f t="shared" si="22"/>
        <v>0</v>
      </c>
      <c r="W175" s="30">
        <f t="shared" si="22"/>
        <v>0</v>
      </c>
      <c r="X175" s="30">
        <f t="shared" si="22"/>
        <v>0</v>
      </c>
      <c r="Y175" s="30">
        <f t="shared" si="22"/>
        <v>0</v>
      </c>
      <c r="Z175" s="30">
        <f t="shared" si="22"/>
        <v>0</v>
      </c>
      <c r="AA175" s="30">
        <f t="shared" si="22"/>
        <v>0</v>
      </c>
      <c r="AB175" s="30">
        <f t="shared" si="22"/>
        <v>0</v>
      </c>
      <c r="AC175" s="30">
        <f t="shared" si="22"/>
        <v>0</v>
      </c>
      <c r="AD175" s="30">
        <f t="shared" si="22"/>
        <v>0</v>
      </c>
      <c r="AE175" s="30">
        <f t="shared" si="22"/>
        <v>0</v>
      </c>
      <c r="AF175" s="30">
        <f t="shared" si="22"/>
        <v>0</v>
      </c>
      <c r="AH175" s="25">
        <f>SUM(E175:AG175)</f>
        <v>0</v>
      </c>
    </row>
    <row r="179" spans="4:19" x14ac:dyDescent="0.25">
      <c r="D179" s="11"/>
      <c r="E179" s="500">
        <v>9</v>
      </c>
      <c r="F179" s="500">
        <v>10</v>
      </c>
      <c r="G179" s="500">
        <v>11</v>
      </c>
      <c r="H179" s="500">
        <v>12</v>
      </c>
      <c r="I179" s="500">
        <v>1</v>
      </c>
      <c r="J179" s="500">
        <v>2</v>
      </c>
      <c r="K179" s="500" t="s">
        <v>375</v>
      </c>
      <c r="L179" s="500" t="s">
        <v>376</v>
      </c>
      <c r="M179" s="500" t="s">
        <v>377</v>
      </c>
      <c r="N179" s="500" t="s">
        <v>378</v>
      </c>
      <c r="O179" s="500" t="s">
        <v>379</v>
      </c>
      <c r="P179" s="504" t="s">
        <v>380</v>
      </c>
      <c r="Q179" s="504" t="s">
        <v>407</v>
      </c>
      <c r="R179" s="504"/>
      <c r="S179" s="504"/>
    </row>
    <row r="180" spans="4:19" x14ac:dyDescent="0.25">
      <c r="D180" s="9" t="s">
        <v>27</v>
      </c>
      <c r="E180" s="25">
        <f>E113</f>
        <v>0</v>
      </c>
      <c r="F180" s="25">
        <f t="shared" ref="F180:Q180" si="23">E180+F113</f>
        <v>0</v>
      </c>
      <c r="G180" s="25">
        <f t="shared" si="23"/>
        <v>0</v>
      </c>
      <c r="H180" s="25">
        <f t="shared" si="23"/>
        <v>0</v>
      </c>
      <c r="I180" s="25">
        <f t="shared" si="23"/>
        <v>0</v>
      </c>
      <c r="J180" s="25">
        <f t="shared" si="23"/>
        <v>0</v>
      </c>
      <c r="K180" s="25">
        <f t="shared" si="23"/>
        <v>0</v>
      </c>
      <c r="L180" s="25">
        <f t="shared" si="23"/>
        <v>0</v>
      </c>
      <c r="M180" s="25">
        <f t="shared" si="23"/>
        <v>0</v>
      </c>
      <c r="N180" s="25">
        <f t="shared" si="23"/>
        <v>0</v>
      </c>
      <c r="O180" s="25">
        <f t="shared" si="23"/>
        <v>0</v>
      </c>
      <c r="P180" s="505">
        <f t="shared" si="23"/>
        <v>0</v>
      </c>
      <c r="Q180" s="505">
        <f t="shared" si="23"/>
        <v>0</v>
      </c>
      <c r="R180" s="505"/>
      <c r="S180" s="505"/>
    </row>
    <row r="181" spans="4:19" x14ac:dyDescent="0.25">
      <c r="D181" s="9" t="s">
        <v>132</v>
      </c>
      <c r="E181" s="25">
        <f>E175</f>
        <v>0</v>
      </c>
      <c r="F181" s="25">
        <f t="shared" ref="F181:Q181" si="24">E181+F175</f>
        <v>0</v>
      </c>
      <c r="G181" s="25">
        <f t="shared" si="24"/>
        <v>0</v>
      </c>
      <c r="H181" s="25">
        <f t="shared" si="24"/>
        <v>0</v>
      </c>
      <c r="I181" s="25">
        <f t="shared" si="24"/>
        <v>0</v>
      </c>
      <c r="J181" s="25">
        <f t="shared" si="24"/>
        <v>0</v>
      </c>
      <c r="K181" s="25">
        <f t="shared" si="24"/>
        <v>0</v>
      </c>
      <c r="L181" s="25">
        <f t="shared" si="24"/>
        <v>0</v>
      </c>
      <c r="M181" s="25">
        <f t="shared" si="24"/>
        <v>0</v>
      </c>
      <c r="N181" s="25">
        <f t="shared" si="24"/>
        <v>0</v>
      </c>
      <c r="O181" s="25">
        <f t="shared" si="24"/>
        <v>0</v>
      </c>
      <c r="P181" s="505">
        <f t="shared" si="24"/>
        <v>0</v>
      </c>
      <c r="Q181" s="505">
        <f t="shared" si="24"/>
        <v>0</v>
      </c>
      <c r="R181" s="505"/>
      <c r="S181" s="505"/>
    </row>
    <row r="182" spans="4:19" x14ac:dyDescent="0.25">
      <c r="D182" s="9" t="s">
        <v>133</v>
      </c>
      <c r="E182" s="25">
        <f t="shared" ref="E182:Q182" si="25">$B$4</f>
        <v>288249.56</v>
      </c>
      <c r="F182" s="25">
        <f t="shared" si="25"/>
        <v>288249.56</v>
      </c>
      <c r="G182" s="25">
        <f t="shared" si="25"/>
        <v>288249.56</v>
      </c>
      <c r="H182" s="25">
        <f t="shared" si="25"/>
        <v>288249.56</v>
      </c>
      <c r="I182" s="25">
        <f t="shared" si="25"/>
        <v>288249.56</v>
      </c>
      <c r="J182" s="25">
        <f t="shared" si="25"/>
        <v>288249.56</v>
      </c>
      <c r="K182" s="25">
        <f t="shared" si="25"/>
        <v>288249.56</v>
      </c>
      <c r="L182" s="25">
        <f t="shared" si="25"/>
        <v>288249.56</v>
      </c>
      <c r="M182" s="25">
        <f t="shared" si="25"/>
        <v>288249.56</v>
      </c>
      <c r="N182" s="25">
        <f t="shared" si="25"/>
        <v>288249.56</v>
      </c>
      <c r="O182" s="25">
        <f t="shared" si="25"/>
        <v>288249.56</v>
      </c>
      <c r="P182" s="505">
        <f t="shared" si="25"/>
        <v>288249.56</v>
      </c>
      <c r="Q182" s="505">
        <f t="shared" si="25"/>
        <v>288249.56</v>
      </c>
      <c r="R182" s="505"/>
      <c r="S182" s="505"/>
    </row>
    <row r="183" spans="4:19" x14ac:dyDescent="0.25">
      <c r="D183" s="9" t="s">
        <v>198</v>
      </c>
      <c r="E183" s="25">
        <f t="shared" ref="E183:Q183" si="26">E180-E181</f>
        <v>0</v>
      </c>
      <c r="F183" s="25">
        <f t="shared" si="26"/>
        <v>0</v>
      </c>
      <c r="G183" s="25">
        <f t="shared" si="26"/>
        <v>0</v>
      </c>
      <c r="H183" s="25">
        <f t="shared" si="26"/>
        <v>0</v>
      </c>
      <c r="I183" s="25">
        <f t="shared" si="26"/>
        <v>0</v>
      </c>
      <c r="J183" s="25">
        <f t="shared" si="26"/>
        <v>0</v>
      </c>
      <c r="K183" s="25">
        <f t="shared" si="26"/>
        <v>0</v>
      </c>
      <c r="L183" s="25">
        <f t="shared" si="26"/>
        <v>0</v>
      </c>
      <c r="M183" s="25">
        <f t="shared" si="26"/>
        <v>0</v>
      </c>
      <c r="N183" s="25">
        <f t="shared" si="26"/>
        <v>0</v>
      </c>
      <c r="O183" s="25">
        <f t="shared" si="26"/>
        <v>0</v>
      </c>
      <c r="P183" s="505">
        <f t="shared" si="26"/>
        <v>0</v>
      </c>
      <c r="Q183" s="505">
        <f t="shared" si="26"/>
        <v>0</v>
      </c>
      <c r="R183" s="505"/>
      <c r="S183" s="505"/>
    </row>
    <row r="184" spans="4:19" x14ac:dyDescent="0.25">
      <c r="D184" s="9" t="s">
        <v>199</v>
      </c>
      <c r="E184" s="492" t="e">
        <f t="shared" ref="E184:Q184" si="27">E181/E180</f>
        <v>#DIV/0!</v>
      </c>
      <c r="F184" s="492" t="e">
        <f t="shared" si="27"/>
        <v>#DIV/0!</v>
      </c>
      <c r="G184" s="492" t="e">
        <f t="shared" si="27"/>
        <v>#DIV/0!</v>
      </c>
      <c r="H184" s="492" t="e">
        <f t="shared" si="27"/>
        <v>#DIV/0!</v>
      </c>
      <c r="I184" s="492" t="e">
        <f t="shared" si="27"/>
        <v>#DIV/0!</v>
      </c>
      <c r="J184" s="492" t="e">
        <f t="shared" si="27"/>
        <v>#DIV/0!</v>
      </c>
      <c r="K184" s="492" t="e">
        <f t="shared" si="27"/>
        <v>#DIV/0!</v>
      </c>
      <c r="L184" s="492" t="e">
        <f t="shared" si="27"/>
        <v>#DIV/0!</v>
      </c>
      <c r="M184" s="492" t="e">
        <f t="shared" si="27"/>
        <v>#DIV/0!</v>
      </c>
      <c r="N184" s="492" t="e">
        <f t="shared" si="27"/>
        <v>#DIV/0!</v>
      </c>
      <c r="O184" s="492" t="e">
        <f t="shared" si="27"/>
        <v>#DIV/0!</v>
      </c>
      <c r="P184" s="506" t="e">
        <f t="shared" si="27"/>
        <v>#DIV/0!</v>
      </c>
      <c r="Q184" s="506" t="e">
        <f t="shared" si="27"/>
        <v>#DIV/0!</v>
      </c>
      <c r="R184" s="506"/>
      <c r="S184" s="506"/>
    </row>
  </sheetData>
  <protectedRanges>
    <protectedRange password="CB17" sqref="D10:D19" name="Range2"/>
  </protectedRanges>
  <mergeCells count="15">
    <mergeCell ref="E7:H7"/>
    <mergeCell ref="I7:T7"/>
    <mergeCell ref="U7:AF7"/>
    <mergeCell ref="E44:H44"/>
    <mergeCell ref="I44:T44"/>
    <mergeCell ref="U44:AF44"/>
    <mergeCell ref="E152:H152"/>
    <mergeCell ref="I152:T152"/>
    <mergeCell ref="U152:AF152"/>
    <mergeCell ref="E80:H80"/>
    <mergeCell ref="I80:T80"/>
    <mergeCell ref="U80:AF80"/>
    <mergeCell ref="E116:H116"/>
    <mergeCell ref="I116:T116"/>
    <mergeCell ref="U116:AF116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0898-EC6B-4C65-AA98-4718EB4D5C2F}">
  <dimension ref="A1:I124"/>
  <sheetViews>
    <sheetView topLeftCell="A68" workbookViewId="0">
      <selection activeCell="D121" sqref="D121"/>
    </sheetView>
  </sheetViews>
  <sheetFormatPr defaultRowHeight="15" x14ac:dyDescent="0.25"/>
  <cols>
    <col min="1" max="1" width="10" customWidth="1"/>
    <col min="2" max="2" width="16" customWidth="1"/>
    <col min="3" max="9" width="15.7109375" customWidth="1"/>
  </cols>
  <sheetData>
    <row r="1" spans="1:9" ht="18.75" x14ac:dyDescent="0.3">
      <c r="A1" s="632" t="s">
        <v>408</v>
      </c>
      <c r="B1" s="633"/>
      <c r="C1" s="633"/>
      <c r="D1" s="633"/>
      <c r="E1" s="633"/>
      <c r="F1" s="633"/>
      <c r="G1" s="633"/>
      <c r="H1" s="633"/>
      <c r="I1" s="634"/>
    </row>
    <row r="2" spans="1:9" ht="18.75" x14ac:dyDescent="0.3">
      <c r="A2" s="572" t="s">
        <v>409</v>
      </c>
      <c r="B2" s="573" t="s">
        <v>409</v>
      </c>
      <c r="C2" s="573" t="s">
        <v>409</v>
      </c>
      <c r="D2" s="573" t="s">
        <v>409</v>
      </c>
      <c r="E2" s="573" t="s">
        <v>409</v>
      </c>
      <c r="F2" s="573" t="s">
        <v>409</v>
      </c>
      <c r="G2" s="574" t="s">
        <v>409</v>
      </c>
      <c r="H2" s="574" t="s">
        <v>409</v>
      </c>
      <c r="I2" s="575" t="s">
        <v>409</v>
      </c>
    </row>
    <row r="3" spans="1:9" ht="18.75" x14ac:dyDescent="0.3">
      <c r="A3" s="576" t="s">
        <v>409</v>
      </c>
      <c r="B3" s="595" t="s">
        <v>410</v>
      </c>
      <c r="C3" s="595" t="s">
        <v>411</v>
      </c>
      <c r="D3" s="595" t="s">
        <v>412</v>
      </c>
      <c r="E3" s="595" t="s">
        <v>413</v>
      </c>
      <c r="F3" s="595" t="s">
        <v>414</v>
      </c>
      <c r="G3" s="595" t="s">
        <v>415</v>
      </c>
      <c r="H3" s="595" t="s">
        <v>416</v>
      </c>
      <c r="I3" s="577" t="s">
        <v>409</v>
      </c>
    </row>
    <row r="4" spans="1:9" ht="18.75" x14ac:dyDescent="0.3">
      <c r="A4" s="572" t="s">
        <v>409</v>
      </c>
      <c r="B4" s="573" t="s">
        <v>409</v>
      </c>
      <c r="C4" s="573" t="s">
        <v>409</v>
      </c>
      <c r="D4" s="573" t="s">
        <v>409</v>
      </c>
      <c r="E4" s="573" t="s">
        <v>409</v>
      </c>
      <c r="F4" s="573" t="s">
        <v>409</v>
      </c>
      <c r="G4" s="574" t="s">
        <v>409</v>
      </c>
      <c r="H4" s="574" t="s">
        <v>409</v>
      </c>
      <c r="I4" s="575" t="s">
        <v>409</v>
      </c>
    </row>
    <row r="5" spans="1:9" x14ac:dyDescent="0.25">
      <c r="A5" s="578" t="s">
        <v>417</v>
      </c>
      <c r="B5" s="579" t="s">
        <v>418</v>
      </c>
      <c r="C5" s="580" t="s">
        <v>409</v>
      </c>
      <c r="D5" s="579" t="s">
        <v>289</v>
      </c>
      <c r="E5" s="635" t="s">
        <v>151</v>
      </c>
      <c r="F5" s="635"/>
      <c r="G5" s="580" t="s">
        <v>409</v>
      </c>
      <c r="H5" s="580" t="s">
        <v>409</v>
      </c>
      <c r="I5" s="581" t="s">
        <v>419</v>
      </c>
    </row>
    <row r="6" spans="1:9" x14ac:dyDescent="0.25">
      <c r="A6" s="578" t="s">
        <v>420</v>
      </c>
      <c r="B6" s="579" t="s">
        <v>150</v>
      </c>
      <c r="C6" s="579"/>
      <c r="D6" s="579" t="s">
        <v>421</v>
      </c>
      <c r="E6" s="580" t="s">
        <v>422</v>
      </c>
      <c r="F6" s="580" t="s">
        <v>409</v>
      </c>
      <c r="G6" s="580" t="s">
        <v>409</v>
      </c>
      <c r="H6" s="580" t="s">
        <v>409</v>
      </c>
      <c r="I6" s="582" t="s">
        <v>409</v>
      </c>
    </row>
    <row r="7" spans="1:9" x14ac:dyDescent="0.25">
      <c r="A7" s="583" t="s">
        <v>105</v>
      </c>
      <c r="B7" s="574" t="s">
        <v>423</v>
      </c>
      <c r="C7" s="574" t="s">
        <v>147</v>
      </c>
      <c r="D7" s="574" t="s">
        <v>424</v>
      </c>
      <c r="E7" s="584" t="s">
        <v>409</v>
      </c>
      <c r="F7" s="584" t="s">
        <v>409</v>
      </c>
      <c r="G7" s="574" t="s">
        <v>409</v>
      </c>
      <c r="H7" s="574" t="s">
        <v>409</v>
      </c>
      <c r="I7" s="575" t="s">
        <v>409</v>
      </c>
    </row>
    <row r="8" spans="1:9" x14ac:dyDescent="0.25">
      <c r="A8" s="585" t="s">
        <v>425</v>
      </c>
      <c r="B8" s="587">
        <v>46290</v>
      </c>
      <c r="C8" s="588">
        <v>35457.35</v>
      </c>
      <c r="D8" s="586"/>
      <c r="E8" s="586"/>
      <c r="F8" s="586"/>
      <c r="G8" s="586"/>
      <c r="H8" s="586"/>
      <c r="I8" s="577" t="s">
        <v>409</v>
      </c>
    </row>
    <row r="9" spans="1:9" x14ac:dyDescent="0.25">
      <c r="A9" s="585" t="s">
        <v>426</v>
      </c>
      <c r="B9" s="587">
        <v>46320</v>
      </c>
      <c r="C9" s="588">
        <v>158878.39999999999</v>
      </c>
      <c r="D9" s="586"/>
      <c r="E9" s="586"/>
      <c r="F9" s="586"/>
      <c r="G9" s="586"/>
      <c r="H9" s="586"/>
      <c r="I9" s="577" t="s">
        <v>409</v>
      </c>
    </row>
    <row r="10" spans="1:9" x14ac:dyDescent="0.25">
      <c r="A10" s="585" t="s">
        <v>427</v>
      </c>
      <c r="B10" s="587">
        <v>46351</v>
      </c>
      <c r="C10" s="588">
        <v>117440</v>
      </c>
      <c r="D10" s="586"/>
      <c r="E10" s="586"/>
      <c r="F10" s="586"/>
      <c r="G10" s="586"/>
      <c r="H10" s="586"/>
      <c r="I10" s="577" t="s">
        <v>409</v>
      </c>
    </row>
    <row r="11" spans="1:9" x14ac:dyDescent="0.25">
      <c r="A11" s="585" t="s">
        <v>428</v>
      </c>
      <c r="B11" s="587">
        <v>46381</v>
      </c>
      <c r="C11" s="588">
        <v>283303.44</v>
      </c>
      <c r="D11" s="586"/>
      <c r="E11" s="586"/>
      <c r="F11" s="586"/>
      <c r="G11" s="586"/>
      <c r="H11" s="586"/>
      <c r="I11" s="577" t="s">
        <v>409</v>
      </c>
    </row>
    <row r="12" spans="1:9" x14ac:dyDescent="0.25">
      <c r="A12" s="585" t="s">
        <v>429</v>
      </c>
      <c r="B12" s="587">
        <v>46048</v>
      </c>
      <c r="C12" s="588">
        <v>256108.16</v>
      </c>
      <c r="D12" s="588">
        <v>851187.35</v>
      </c>
      <c r="E12" s="586"/>
      <c r="F12" s="586"/>
      <c r="G12" s="586"/>
      <c r="H12" s="586"/>
      <c r="I12" s="577" t="s">
        <v>409</v>
      </c>
    </row>
    <row r="13" spans="1:9" x14ac:dyDescent="0.25">
      <c r="A13" s="585" t="s">
        <v>430</v>
      </c>
      <c r="B13" s="587">
        <v>46079</v>
      </c>
      <c r="C13" s="588">
        <v>261211.84</v>
      </c>
      <c r="D13" s="588">
        <v>1112399.19</v>
      </c>
      <c r="E13" s="586"/>
      <c r="F13" s="586"/>
      <c r="G13" s="586"/>
      <c r="H13" s="586"/>
      <c r="I13" s="577" t="s">
        <v>409</v>
      </c>
    </row>
    <row r="14" spans="1:9" x14ac:dyDescent="0.25">
      <c r="A14" s="585" t="s">
        <v>431</v>
      </c>
      <c r="B14" s="587">
        <v>46107</v>
      </c>
      <c r="C14" s="588">
        <v>298656.34000000003</v>
      </c>
      <c r="D14" s="588">
        <v>1411055.53</v>
      </c>
      <c r="E14" s="586"/>
      <c r="F14" s="586"/>
      <c r="G14" s="586"/>
      <c r="H14" s="586"/>
      <c r="I14" s="577" t="s">
        <v>409</v>
      </c>
    </row>
    <row r="15" spans="1:9" x14ac:dyDescent="0.25">
      <c r="A15" s="585" t="s">
        <v>432</v>
      </c>
      <c r="B15" s="587">
        <v>46138</v>
      </c>
      <c r="C15" s="588">
        <v>308035.20000000001</v>
      </c>
      <c r="D15" s="588">
        <v>1719090.73</v>
      </c>
      <c r="E15" s="586"/>
      <c r="F15" s="586"/>
      <c r="G15" s="586"/>
      <c r="H15" s="586"/>
      <c r="I15" s="577" t="s">
        <v>409</v>
      </c>
    </row>
    <row r="16" spans="1:9" x14ac:dyDescent="0.25">
      <c r="A16" s="585" t="s">
        <v>433</v>
      </c>
      <c r="B16" s="587">
        <v>46168</v>
      </c>
      <c r="C16" s="588">
        <v>271149.48</v>
      </c>
      <c r="D16" s="588">
        <v>1990240.2</v>
      </c>
      <c r="E16" s="586"/>
      <c r="F16" s="586"/>
      <c r="G16" s="586"/>
      <c r="H16" s="586"/>
      <c r="I16" s="577" t="s">
        <v>409</v>
      </c>
    </row>
    <row r="17" spans="1:9" x14ac:dyDescent="0.25">
      <c r="A17" s="585" t="s">
        <v>434</v>
      </c>
      <c r="B17" s="587">
        <v>46199</v>
      </c>
      <c r="C17" s="588">
        <v>294670.68</v>
      </c>
      <c r="D17" s="588">
        <v>2284910.89</v>
      </c>
      <c r="E17" s="586"/>
      <c r="F17" s="586"/>
      <c r="G17" s="586"/>
      <c r="H17" s="586"/>
      <c r="I17" s="577" t="s">
        <v>409</v>
      </c>
    </row>
    <row r="18" spans="1:9" x14ac:dyDescent="0.25">
      <c r="A18" s="585" t="s">
        <v>435</v>
      </c>
      <c r="B18" s="587">
        <v>46229</v>
      </c>
      <c r="C18" s="598">
        <v>290109.48</v>
      </c>
      <c r="D18" s="588">
        <f>C18+D17</f>
        <v>2575020.37</v>
      </c>
      <c r="E18" s="586"/>
      <c r="F18" s="586"/>
      <c r="G18" s="586"/>
      <c r="H18" s="586"/>
      <c r="I18" s="577" t="s">
        <v>409</v>
      </c>
    </row>
    <row r="19" spans="1:9" x14ac:dyDescent="0.25">
      <c r="A19" s="585" t="s">
        <v>409</v>
      </c>
      <c r="B19" s="587">
        <v>46260</v>
      </c>
      <c r="C19" s="586"/>
      <c r="D19" s="586"/>
      <c r="E19" s="586"/>
      <c r="F19" s="586"/>
      <c r="G19" s="586"/>
      <c r="H19" s="586"/>
      <c r="I19" s="577" t="s">
        <v>409</v>
      </c>
    </row>
    <row r="20" spans="1:9" x14ac:dyDescent="0.25">
      <c r="A20" s="585" t="s">
        <v>409</v>
      </c>
      <c r="B20" s="587">
        <v>46291</v>
      </c>
      <c r="C20" s="586"/>
      <c r="D20" s="586"/>
      <c r="E20" s="586"/>
      <c r="F20" s="586"/>
      <c r="G20" s="586"/>
      <c r="H20" s="586"/>
      <c r="I20" s="577" t="s">
        <v>409</v>
      </c>
    </row>
    <row r="21" spans="1:9" x14ac:dyDescent="0.25">
      <c r="A21" s="589" t="s">
        <v>409</v>
      </c>
      <c r="B21" s="586"/>
      <c r="C21" s="586"/>
      <c r="D21" s="586"/>
      <c r="E21" s="586"/>
      <c r="F21" s="586"/>
      <c r="G21" s="586"/>
      <c r="H21" s="586"/>
      <c r="I21" s="577" t="s">
        <v>409</v>
      </c>
    </row>
    <row r="22" spans="1:9" x14ac:dyDescent="0.25">
      <c r="A22" s="578" t="s">
        <v>417</v>
      </c>
      <c r="B22" s="579" t="s">
        <v>418</v>
      </c>
      <c r="C22" s="579" t="s">
        <v>409</v>
      </c>
      <c r="D22" s="579" t="s">
        <v>289</v>
      </c>
      <c r="E22" s="580" t="s">
        <v>224</v>
      </c>
      <c r="F22" s="580" t="s">
        <v>409</v>
      </c>
      <c r="G22" s="580" t="s">
        <v>409</v>
      </c>
      <c r="H22" s="580" t="s">
        <v>409</v>
      </c>
      <c r="I22" s="581" t="s">
        <v>419</v>
      </c>
    </row>
    <row r="23" spans="1:9" x14ac:dyDescent="0.25">
      <c r="A23" s="578" t="s">
        <v>420</v>
      </c>
      <c r="B23" s="579" t="s">
        <v>300</v>
      </c>
      <c r="C23" s="579" t="s">
        <v>409</v>
      </c>
      <c r="D23" s="579" t="s">
        <v>421</v>
      </c>
      <c r="E23" s="580" t="s">
        <v>422</v>
      </c>
      <c r="F23" s="580" t="s">
        <v>409</v>
      </c>
      <c r="G23" s="580" t="s">
        <v>409</v>
      </c>
      <c r="H23" s="580" t="s">
        <v>409</v>
      </c>
      <c r="I23" s="582" t="s">
        <v>409</v>
      </c>
    </row>
    <row r="24" spans="1:9" x14ac:dyDescent="0.25">
      <c r="A24" s="583" t="s">
        <v>105</v>
      </c>
      <c r="B24" s="574" t="s">
        <v>423</v>
      </c>
      <c r="C24" s="574" t="s">
        <v>147</v>
      </c>
      <c r="D24" s="574" t="s">
        <v>424</v>
      </c>
      <c r="E24" s="574" t="s">
        <v>409</v>
      </c>
      <c r="F24" s="574" t="s">
        <v>409</v>
      </c>
      <c r="G24" s="574" t="s">
        <v>409</v>
      </c>
      <c r="H24" s="574" t="s">
        <v>409</v>
      </c>
      <c r="I24" s="575" t="s">
        <v>409</v>
      </c>
    </row>
    <row r="25" spans="1:9" x14ac:dyDescent="0.25">
      <c r="A25" s="590" t="s">
        <v>436</v>
      </c>
      <c r="B25" s="587">
        <v>46138</v>
      </c>
      <c r="C25" s="588">
        <v>101796.68</v>
      </c>
      <c r="D25" s="588">
        <v>101796.68</v>
      </c>
      <c r="E25" s="586"/>
      <c r="F25" s="586"/>
      <c r="G25" s="586"/>
      <c r="H25" s="586"/>
      <c r="I25" s="577" t="s">
        <v>409</v>
      </c>
    </row>
    <row r="26" spans="1:9" x14ac:dyDescent="0.25">
      <c r="A26" s="590" t="s">
        <v>437</v>
      </c>
      <c r="B26" s="587">
        <v>46168</v>
      </c>
      <c r="C26" s="588">
        <v>128026.28</v>
      </c>
      <c r="D26" s="588">
        <v>229822.96</v>
      </c>
      <c r="E26" s="586"/>
      <c r="F26" s="586"/>
      <c r="G26" s="586"/>
      <c r="H26" s="586"/>
      <c r="I26" s="577" t="s">
        <v>409</v>
      </c>
    </row>
    <row r="27" spans="1:9" x14ac:dyDescent="0.25">
      <c r="A27" s="590" t="s">
        <v>438</v>
      </c>
      <c r="B27" s="587">
        <v>46199</v>
      </c>
      <c r="C27" s="596">
        <v>141384.4</v>
      </c>
      <c r="D27" s="596">
        <v>371207.3</v>
      </c>
      <c r="E27" s="586"/>
      <c r="F27" s="586"/>
      <c r="G27" s="586"/>
      <c r="H27" s="586"/>
      <c r="I27" s="577" t="s">
        <v>409</v>
      </c>
    </row>
    <row r="28" spans="1:9" x14ac:dyDescent="0.25">
      <c r="A28" s="590" t="s">
        <v>439</v>
      </c>
      <c r="B28" s="587">
        <v>46229</v>
      </c>
      <c r="C28" s="596">
        <v>149474.56</v>
      </c>
      <c r="D28" s="596">
        <v>520681.92</v>
      </c>
      <c r="E28" s="586"/>
      <c r="F28" s="586"/>
      <c r="G28" s="586"/>
      <c r="H28" s="586"/>
      <c r="I28" s="577" t="s">
        <v>409</v>
      </c>
    </row>
    <row r="29" spans="1:9" x14ac:dyDescent="0.25">
      <c r="A29" s="590"/>
      <c r="B29" s="587">
        <v>46260</v>
      </c>
      <c r="C29" s="596"/>
      <c r="D29" s="596"/>
      <c r="E29" s="586"/>
      <c r="F29" s="586"/>
      <c r="G29" s="586"/>
      <c r="H29" s="586"/>
      <c r="I29" s="577" t="s">
        <v>409</v>
      </c>
    </row>
    <row r="30" spans="1:9" x14ac:dyDescent="0.25">
      <c r="A30" s="590"/>
      <c r="B30" s="587">
        <v>46291</v>
      </c>
      <c r="C30" s="596"/>
      <c r="D30" s="596"/>
      <c r="E30" s="586"/>
      <c r="F30" s="586"/>
      <c r="G30" s="586"/>
      <c r="H30" s="586"/>
      <c r="I30" s="577" t="s">
        <v>409</v>
      </c>
    </row>
    <row r="31" spans="1:9" x14ac:dyDescent="0.25">
      <c r="A31" s="590"/>
      <c r="B31" s="587">
        <v>46321</v>
      </c>
      <c r="C31" s="596"/>
      <c r="D31" s="596"/>
      <c r="E31" s="586"/>
      <c r="F31" s="586"/>
      <c r="G31" s="586"/>
      <c r="H31" s="586"/>
      <c r="I31" s="577" t="s">
        <v>409</v>
      </c>
    </row>
    <row r="32" spans="1:9" x14ac:dyDescent="0.25">
      <c r="A32" s="590"/>
      <c r="B32" s="587">
        <v>46352</v>
      </c>
      <c r="C32" s="596"/>
      <c r="D32" s="596"/>
      <c r="E32" s="586"/>
      <c r="F32" s="586"/>
      <c r="G32" s="586"/>
      <c r="H32" s="586"/>
      <c r="I32" s="577" t="s">
        <v>409</v>
      </c>
    </row>
    <row r="33" spans="1:9" x14ac:dyDescent="0.25">
      <c r="A33" s="590"/>
      <c r="B33" s="587">
        <v>46382</v>
      </c>
      <c r="C33" s="596"/>
      <c r="D33" s="596"/>
      <c r="E33" s="586"/>
      <c r="F33" s="586"/>
      <c r="G33" s="586"/>
      <c r="H33" s="586"/>
      <c r="I33" s="577" t="s">
        <v>409</v>
      </c>
    </row>
    <row r="34" spans="1:9" x14ac:dyDescent="0.25">
      <c r="A34" s="590"/>
      <c r="B34" s="587">
        <v>46049</v>
      </c>
      <c r="C34" s="596"/>
      <c r="D34" s="596"/>
      <c r="E34" s="586"/>
      <c r="F34" s="586"/>
      <c r="G34" s="586"/>
      <c r="H34" s="586"/>
      <c r="I34" s="577" t="s">
        <v>409</v>
      </c>
    </row>
    <row r="35" spans="1:9" x14ac:dyDescent="0.25">
      <c r="A35" s="590"/>
      <c r="B35" s="587">
        <v>46080</v>
      </c>
      <c r="C35" s="596"/>
      <c r="D35" s="596"/>
      <c r="E35" s="586"/>
      <c r="F35" s="586"/>
      <c r="G35" s="586"/>
      <c r="H35" s="586"/>
      <c r="I35" s="577" t="s">
        <v>409</v>
      </c>
    </row>
    <row r="36" spans="1:9" x14ac:dyDescent="0.25">
      <c r="A36" s="590"/>
      <c r="B36" s="587">
        <v>46108</v>
      </c>
      <c r="C36" s="596"/>
      <c r="D36" s="596"/>
      <c r="E36" s="586"/>
      <c r="F36" s="586"/>
      <c r="G36" s="586"/>
      <c r="H36" s="586"/>
      <c r="I36" s="577" t="s">
        <v>409</v>
      </c>
    </row>
    <row r="37" spans="1:9" x14ac:dyDescent="0.25">
      <c r="A37" s="590"/>
      <c r="B37" s="587">
        <v>46139</v>
      </c>
      <c r="C37" s="596"/>
      <c r="D37" s="596"/>
      <c r="E37" s="586"/>
      <c r="F37" s="586"/>
      <c r="G37" s="586"/>
      <c r="H37" s="586"/>
      <c r="I37" s="577" t="s">
        <v>409</v>
      </c>
    </row>
    <row r="38" spans="1:9" x14ac:dyDescent="0.25">
      <c r="A38" s="590"/>
      <c r="B38" s="586"/>
      <c r="C38" s="586"/>
      <c r="D38" s="586"/>
      <c r="E38" s="586"/>
      <c r="F38" s="586"/>
      <c r="G38" s="586"/>
      <c r="H38" s="586"/>
      <c r="I38" s="577" t="s">
        <v>409</v>
      </c>
    </row>
    <row r="39" spans="1:9" x14ac:dyDescent="0.25">
      <c r="A39" s="578" t="s">
        <v>417</v>
      </c>
      <c r="B39" s="579" t="s">
        <v>418</v>
      </c>
      <c r="C39" s="579" t="s">
        <v>409</v>
      </c>
      <c r="D39" s="579" t="s">
        <v>289</v>
      </c>
      <c r="E39" s="580" t="s">
        <v>231</v>
      </c>
      <c r="F39" s="580" t="s">
        <v>409</v>
      </c>
      <c r="G39" s="580" t="s">
        <v>409</v>
      </c>
      <c r="H39" s="580" t="s">
        <v>409</v>
      </c>
      <c r="I39" s="581" t="s">
        <v>419</v>
      </c>
    </row>
    <row r="40" spans="1:9" x14ac:dyDescent="0.25">
      <c r="A40" s="578" t="s">
        <v>420</v>
      </c>
      <c r="B40" s="579" t="s">
        <v>412</v>
      </c>
      <c r="C40" s="579" t="s">
        <v>409</v>
      </c>
      <c r="D40" s="579" t="s">
        <v>421</v>
      </c>
      <c r="E40" s="580" t="s">
        <v>440</v>
      </c>
      <c r="F40" s="580" t="s">
        <v>409</v>
      </c>
      <c r="G40" s="580" t="s">
        <v>409</v>
      </c>
      <c r="H40" s="580" t="s">
        <v>409</v>
      </c>
      <c r="I40" s="582" t="s">
        <v>409</v>
      </c>
    </row>
    <row r="41" spans="1:9" x14ac:dyDescent="0.25">
      <c r="A41" s="583" t="s">
        <v>105</v>
      </c>
      <c r="B41" s="574" t="s">
        <v>423</v>
      </c>
      <c r="C41" s="574" t="s">
        <v>147</v>
      </c>
      <c r="D41" s="574" t="s">
        <v>424</v>
      </c>
      <c r="E41" s="574" t="s">
        <v>409</v>
      </c>
      <c r="F41" s="574" t="s">
        <v>409</v>
      </c>
      <c r="G41" s="574" t="s">
        <v>409</v>
      </c>
      <c r="H41" s="574" t="s">
        <v>409</v>
      </c>
      <c r="I41" s="575" t="s">
        <v>409</v>
      </c>
    </row>
    <row r="42" spans="1:9" x14ac:dyDescent="0.25">
      <c r="A42" s="590" t="s">
        <v>441</v>
      </c>
      <c r="B42" s="587">
        <v>46290</v>
      </c>
      <c r="C42" s="588">
        <v>85636.6</v>
      </c>
      <c r="D42" s="586"/>
      <c r="E42" s="586"/>
      <c r="F42" s="586"/>
      <c r="G42" s="586"/>
      <c r="H42" s="586"/>
      <c r="I42" s="577" t="s">
        <v>409</v>
      </c>
    </row>
    <row r="43" spans="1:9" x14ac:dyDescent="0.25">
      <c r="A43" s="590" t="s">
        <v>442</v>
      </c>
      <c r="B43" s="587">
        <v>46320</v>
      </c>
      <c r="C43" s="588">
        <v>74371.199999999997</v>
      </c>
      <c r="D43" s="586"/>
      <c r="E43" s="586"/>
      <c r="F43" s="586"/>
      <c r="G43" s="586"/>
      <c r="H43" s="586"/>
      <c r="I43" s="577" t="s">
        <v>409</v>
      </c>
    </row>
    <row r="44" spans="1:9" x14ac:dyDescent="0.25">
      <c r="A44" s="590" t="s">
        <v>443</v>
      </c>
      <c r="B44" s="587">
        <v>46351</v>
      </c>
      <c r="C44" s="588">
        <v>55038.48</v>
      </c>
      <c r="D44" s="586"/>
      <c r="E44" s="586"/>
      <c r="F44" s="586"/>
      <c r="G44" s="586"/>
      <c r="H44" s="586"/>
      <c r="I44" s="577" t="s">
        <v>409</v>
      </c>
    </row>
    <row r="45" spans="1:9" x14ac:dyDescent="0.25">
      <c r="A45" s="590" t="s">
        <v>444</v>
      </c>
      <c r="B45" s="587">
        <v>46381</v>
      </c>
      <c r="C45" s="588">
        <v>148582.07999999999</v>
      </c>
      <c r="D45" s="586"/>
      <c r="E45" s="586"/>
      <c r="F45" s="586"/>
      <c r="G45" s="586"/>
      <c r="H45" s="586"/>
      <c r="I45" s="577" t="s">
        <v>409</v>
      </c>
    </row>
    <row r="46" spans="1:9" x14ac:dyDescent="0.25">
      <c r="A46" s="590" t="s">
        <v>445</v>
      </c>
      <c r="B46" s="587">
        <v>46048</v>
      </c>
      <c r="C46" s="588">
        <v>129676.87</v>
      </c>
      <c r="D46" s="588">
        <v>493305.23</v>
      </c>
      <c r="E46" s="586"/>
      <c r="F46" s="586"/>
      <c r="G46" s="586"/>
      <c r="H46" s="586"/>
      <c r="I46" s="577" t="s">
        <v>409</v>
      </c>
    </row>
    <row r="47" spans="1:9" x14ac:dyDescent="0.25">
      <c r="A47" s="590" t="s">
        <v>446</v>
      </c>
      <c r="B47" s="587">
        <v>46079</v>
      </c>
      <c r="C47" s="588">
        <v>111576.4</v>
      </c>
      <c r="D47" s="588">
        <v>604881.6</v>
      </c>
      <c r="E47" s="586"/>
      <c r="F47" s="586"/>
      <c r="G47" s="586"/>
      <c r="H47" s="586"/>
      <c r="I47" s="577" t="s">
        <v>409</v>
      </c>
    </row>
    <row r="48" spans="1:9" x14ac:dyDescent="0.25">
      <c r="A48" s="590" t="s">
        <v>447</v>
      </c>
      <c r="B48" s="587">
        <v>46107</v>
      </c>
      <c r="C48" s="588">
        <v>139150.66</v>
      </c>
      <c r="D48" s="588">
        <v>744032.2</v>
      </c>
      <c r="E48" s="586"/>
      <c r="F48" s="586"/>
      <c r="G48" s="586"/>
      <c r="H48" s="586"/>
      <c r="I48" s="577" t="s">
        <v>409</v>
      </c>
    </row>
    <row r="49" spans="1:9" x14ac:dyDescent="0.25">
      <c r="A49" s="591" t="s">
        <v>448</v>
      </c>
      <c r="B49" s="587">
        <v>46138</v>
      </c>
      <c r="C49" s="588">
        <v>132333.29999999999</v>
      </c>
      <c r="D49" s="588">
        <v>876365.5</v>
      </c>
      <c r="E49" s="586"/>
      <c r="F49" s="586"/>
      <c r="G49" s="586"/>
      <c r="H49" s="586"/>
      <c r="I49" s="577" t="s">
        <v>409</v>
      </c>
    </row>
    <row r="50" spans="1:9" x14ac:dyDescent="0.25">
      <c r="A50" s="590" t="s">
        <v>449</v>
      </c>
      <c r="B50" s="587">
        <v>46168</v>
      </c>
      <c r="C50" s="588">
        <v>118753.60000000001</v>
      </c>
      <c r="D50" s="588">
        <v>995119.1</v>
      </c>
      <c r="E50" s="586"/>
      <c r="F50" s="586"/>
      <c r="G50" s="586"/>
      <c r="H50" s="586"/>
      <c r="I50" s="577" t="s">
        <v>409</v>
      </c>
    </row>
    <row r="51" spans="1:9" x14ac:dyDescent="0.25">
      <c r="A51" s="590" t="s">
        <v>450</v>
      </c>
      <c r="B51" s="587">
        <v>46199</v>
      </c>
      <c r="C51" s="596">
        <v>124691.28</v>
      </c>
      <c r="D51" s="596">
        <v>1119810.47</v>
      </c>
      <c r="E51" s="586"/>
      <c r="F51" s="586"/>
      <c r="G51" s="586"/>
      <c r="H51" s="586"/>
      <c r="I51" s="577" t="s">
        <v>409</v>
      </c>
    </row>
    <row r="52" spans="1:9" x14ac:dyDescent="0.25">
      <c r="A52" s="589" t="s">
        <v>451</v>
      </c>
      <c r="B52" s="587">
        <v>46229</v>
      </c>
      <c r="C52" s="598">
        <v>122572.08</v>
      </c>
      <c r="D52" s="596">
        <f>C52+D51</f>
        <v>1242382.55</v>
      </c>
      <c r="E52" s="586"/>
      <c r="F52" s="586"/>
      <c r="G52" s="586"/>
      <c r="H52" s="586"/>
      <c r="I52" s="577" t="s">
        <v>409</v>
      </c>
    </row>
    <row r="53" spans="1:9" x14ac:dyDescent="0.25">
      <c r="A53" s="589" t="s">
        <v>409</v>
      </c>
      <c r="B53" s="587">
        <v>46260</v>
      </c>
      <c r="C53" s="586"/>
      <c r="D53" s="586"/>
      <c r="E53" s="586"/>
      <c r="F53" s="586"/>
      <c r="G53" s="586"/>
      <c r="H53" s="586"/>
      <c r="I53" s="577" t="s">
        <v>409</v>
      </c>
    </row>
    <row r="54" spans="1:9" x14ac:dyDescent="0.25">
      <c r="A54" s="589" t="s">
        <v>409</v>
      </c>
      <c r="B54" s="587">
        <v>46291</v>
      </c>
      <c r="C54" s="586"/>
      <c r="D54" s="586"/>
      <c r="E54" s="586"/>
      <c r="F54" s="586"/>
      <c r="G54" s="586"/>
      <c r="H54" s="586"/>
      <c r="I54" s="577" t="s">
        <v>409</v>
      </c>
    </row>
    <row r="55" spans="1:9" x14ac:dyDescent="0.25">
      <c r="A55" s="589" t="s">
        <v>409</v>
      </c>
      <c r="B55" s="586"/>
      <c r="C55" s="586"/>
      <c r="D55" s="586"/>
      <c r="E55" s="586"/>
      <c r="F55" s="586"/>
      <c r="G55" s="586"/>
      <c r="H55" s="586"/>
      <c r="I55" s="577" t="s">
        <v>409</v>
      </c>
    </row>
    <row r="56" spans="1:9" x14ac:dyDescent="0.25">
      <c r="A56" s="578" t="s">
        <v>417</v>
      </c>
      <c r="B56" s="579" t="s">
        <v>418</v>
      </c>
      <c r="C56" s="579" t="s">
        <v>409</v>
      </c>
      <c r="D56" s="579" t="s">
        <v>289</v>
      </c>
      <c r="E56" s="580" t="s">
        <v>255</v>
      </c>
      <c r="F56" s="580" t="s">
        <v>409</v>
      </c>
      <c r="G56" s="580" t="s">
        <v>409</v>
      </c>
      <c r="H56" s="580" t="s">
        <v>409</v>
      </c>
      <c r="I56" s="581" t="s">
        <v>419</v>
      </c>
    </row>
    <row r="57" spans="1:9" x14ac:dyDescent="0.25">
      <c r="A57" s="578" t="s">
        <v>420</v>
      </c>
      <c r="B57" s="579" t="s">
        <v>413</v>
      </c>
      <c r="C57" s="579" t="s">
        <v>409</v>
      </c>
      <c r="D57" s="579" t="s">
        <v>421</v>
      </c>
      <c r="E57" s="580" t="s">
        <v>440</v>
      </c>
      <c r="F57" s="580" t="s">
        <v>409</v>
      </c>
      <c r="G57" s="580" t="s">
        <v>409</v>
      </c>
      <c r="H57" s="580" t="s">
        <v>409</v>
      </c>
      <c r="I57" s="582" t="s">
        <v>409</v>
      </c>
    </row>
    <row r="58" spans="1:9" x14ac:dyDescent="0.25">
      <c r="A58" s="583" t="s">
        <v>105</v>
      </c>
      <c r="B58" s="574" t="s">
        <v>423</v>
      </c>
      <c r="C58" s="574" t="s">
        <v>147</v>
      </c>
      <c r="D58" s="574" t="s">
        <v>424</v>
      </c>
      <c r="E58" s="574" t="s">
        <v>409</v>
      </c>
      <c r="F58" s="574" t="s">
        <v>409</v>
      </c>
      <c r="G58" s="574" t="s">
        <v>409</v>
      </c>
      <c r="H58" s="574" t="s">
        <v>409</v>
      </c>
      <c r="I58" s="575" t="s">
        <v>409</v>
      </c>
    </row>
    <row r="59" spans="1:9" x14ac:dyDescent="0.25">
      <c r="A59" s="590" t="s">
        <v>452</v>
      </c>
      <c r="B59" s="587">
        <v>46290</v>
      </c>
      <c r="C59" s="588">
        <v>26131.439999999999</v>
      </c>
      <c r="D59" s="586"/>
      <c r="E59" s="586"/>
      <c r="F59" s="586"/>
      <c r="G59" s="586"/>
      <c r="H59" s="586"/>
      <c r="I59" s="577" t="s">
        <v>409</v>
      </c>
    </row>
    <row r="60" spans="1:9" x14ac:dyDescent="0.25">
      <c r="A60" s="590" t="s">
        <v>453</v>
      </c>
      <c r="B60" s="587">
        <v>46320</v>
      </c>
      <c r="C60" s="588">
        <v>81333.119999999995</v>
      </c>
      <c r="D60" s="586"/>
      <c r="E60" s="586"/>
      <c r="F60" s="586"/>
      <c r="G60" s="586"/>
      <c r="H60" s="586"/>
      <c r="I60" s="577" t="s">
        <v>409</v>
      </c>
    </row>
    <row r="61" spans="1:9" x14ac:dyDescent="0.25">
      <c r="A61" s="590" t="s">
        <v>454</v>
      </c>
      <c r="B61" s="587">
        <v>46351</v>
      </c>
      <c r="C61" s="588">
        <v>63369.599999999999</v>
      </c>
      <c r="D61" s="586"/>
      <c r="E61" s="586"/>
      <c r="F61" s="586"/>
      <c r="G61" s="586"/>
      <c r="H61" s="586"/>
      <c r="I61" s="577" t="s">
        <v>409</v>
      </c>
    </row>
    <row r="62" spans="1:9" x14ac:dyDescent="0.25">
      <c r="A62" s="590" t="s">
        <v>455</v>
      </c>
      <c r="B62" s="587">
        <v>46381</v>
      </c>
      <c r="C62" s="588">
        <v>131229.5</v>
      </c>
      <c r="D62" s="586"/>
      <c r="E62" s="586"/>
      <c r="F62" s="586"/>
      <c r="G62" s="586"/>
      <c r="H62" s="586"/>
      <c r="I62" s="577" t="s">
        <v>409</v>
      </c>
    </row>
    <row r="63" spans="1:9" x14ac:dyDescent="0.25">
      <c r="A63" s="590" t="s">
        <v>456</v>
      </c>
      <c r="B63" s="587">
        <v>46048</v>
      </c>
      <c r="C63" s="588">
        <v>94509.9</v>
      </c>
      <c r="D63" s="588">
        <v>396573.56</v>
      </c>
      <c r="E63" s="586"/>
      <c r="F63" s="586"/>
      <c r="G63" s="586"/>
      <c r="H63" s="586"/>
      <c r="I63" s="577" t="s">
        <v>409</v>
      </c>
    </row>
    <row r="64" spans="1:9" x14ac:dyDescent="0.25">
      <c r="A64" s="590" t="s">
        <v>457</v>
      </c>
      <c r="B64" s="587">
        <v>46079</v>
      </c>
      <c r="C64" s="588">
        <v>104382.96</v>
      </c>
      <c r="D64" s="588">
        <v>500956.5</v>
      </c>
      <c r="E64" s="586"/>
      <c r="F64" s="586"/>
      <c r="G64" s="586"/>
      <c r="H64" s="586"/>
      <c r="I64" s="577" t="s">
        <v>409</v>
      </c>
    </row>
    <row r="65" spans="1:9" x14ac:dyDescent="0.25">
      <c r="A65" s="590" t="s">
        <v>458</v>
      </c>
      <c r="B65" s="587">
        <v>46107</v>
      </c>
      <c r="C65" s="588">
        <v>120864.48</v>
      </c>
      <c r="D65" s="588">
        <v>621821</v>
      </c>
      <c r="E65" s="586"/>
      <c r="F65" s="586"/>
      <c r="G65" s="586"/>
      <c r="H65" s="586"/>
      <c r="I65" s="577" t="s">
        <v>409</v>
      </c>
    </row>
    <row r="66" spans="1:9" x14ac:dyDescent="0.25">
      <c r="A66" s="591" t="s">
        <v>459</v>
      </c>
      <c r="B66" s="587">
        <v>46138</v>
      </c>
      <c r="C66" s="588">
        <v>119395.08</v>
      </c>
      <c r="D66" s="588">
        <v>741216</v>
      </c>
      <c r="E66" s="586"/>
      <c r="F66" s="586"/>
      <c r="G66" s="586"/>
      <c r="H66" s="586"/>
      <c r="I66" s="577" t="s">
        <v>409</v>
      </c>
    </row>
    <row r="67" spans="1:9" x14ac:dyDescent="0.25">
      <c r="A67" s="590" t="s">
        <v>460</v>
      </c>
      <c r="B67" s="587">
        <v>46168</v>
      </c>
      <c r="C67" s="588">
        <v>98419.48</v>
      </c>
      <c r="D67" s="588">
        <v>839635.5</v>
      </c>
      <c r="E67" s="586"/>
      <c r="F67" s="586"/>
      <c r="G67" s="586"/>
      <c r="H67" s="586"/>
      <c r="I67" s="577" t="s">
        <v>409</v>
      </c>
    </row>
    <row r="68" spans="1:9" x14ac:dyDescent="0.25">
      <c r="A68" s="589" t="s">
        <v>461</v>
      </c>
      <c r="B68" s="587">
        <v>46199</v>
      </c>
      <c r="C68" s="598">
        <v>109173.04</v>
      </c>
      <c r="D68" s="596">
        <v>948808.6</v>
      </c>
      <c r="E68" s="586"/>
      <c r="F68" s="586"/>
      <c r="G68" s="586"/>
      <c r="H68" s="586"/>
      <c r="I68" s="577" t="s">
        <v>409</v>
      </c>
    </row>
    <row r="69" spans="1:9" x14ac:dyDescent="0.25">
      <c r="A69" s="589" t="s">
        <v>462</v>
      </c>
      <c r="B69" s="587">
        <v>46229</v>
      </c>
      <c r="C69" s="598">
        <v>120521.64</v>
      </c>
      <c r="D69" s="596">
        <f>C69+D68</f>
        <v>1069330.24</v>
      </c>
      <c r="E69" s="586"/>
      <c r="F69" s="586"/>
      <c r="G69" s="586"/>
      <c r="H69" s="586"/>
      <c r="I69" s="577" t="s">
        <v>409</v>
      </c>
    </row>
    <row r="70" spans="1:9" x14ac:dyDescent="0.25">
      <c r="A70" s="589" t="s">
        <v>409</v>
      </c>
      <c r="B70" s="587">
        <v>46260</v>
      </c>
      <c r="C70" s="586"/>
      <c r="D70" s="586"/>
      <c r="E70" s="586"/>
      <c r="F70" s="586"/>
      <c r="G70" s="586"/>
      <c r="H70" s="586"/>
      <c r="I70" s="577" t="s">
        <v>409</v>
      </c>
    </row>
    <row r="71" spans="1:9" x14ac:dyDescent="0.25">
      <c r="A71" s="589" t="s">
        <v>409</v>
      </c>
      <c r="B71" s="587">
        <v>46291</v>
      </c>
      <c r="C71" s="586"/>
      <c r="D71" s="586"/>
      <c r="E71" s="586"/>
      <c r="F71" s="586"/>
      <c r="G71" s="586"/>
      <c r="H71" s="586"/>
      <c r="I71" s="577" t="s">
        <v>409</v>
      </c>
    </row>
    <row r="72" spans="1:9" x14ac:dyDescent="0.25">
      <c r="A72" s="589" t="s">
        <v>409</v>
      </c>
      <c r="B72" s="586"/>
      <c r="C72" s="586"/>
      <c r="D72" s="586"/>
      <c r="E72" s="586"/>
      <c r="F72" s="586"/>
      <c r="G72" s="586"/>
      <c r="H72" s="586"/>
      <c r="I72" s="577" t="s">
        <v>409</v>
      </c>
    </row>
    <row r="73" spans="1:9" x14ac:dyDescent="0.25">
      <c r="A73" s="578" t="s">
        <v>417</v>
      </c>
      <c r="B73" s="579" t="s">
        <v>418</v>
      </c>
      <c r="C73" s="579" t="s">
        <v>409</v>
      </c>
      <c r="D73" s="579" t="s">
        <v>289</v>
      </c>
      <c r="E73" s="580" t="s">
        <v>319</v>
      </c>
      <c r="F73" s="579" t="s">
        <v>409</v>
      </c>
      <c r="G73" s="580" t="s">
        <v>409</v>
      </c>
      <c r="H73" s="580" t="s">
        <v>409</v>
      </c>
      <c r="I73" s="581" t="s">
        <v>419</v>
      </c>
    </row>
    <row r="74" spans="1:9" x14ac:dyDescent="0.25">
      <c r="A74" s="578" t="s">
        <v>420</v>
      </c>
      <c r="B74" s="579" t="s">
        <v>414</v>
      </c>
      <c r="C74" s="579" t="s">
        <v>409</v>
      </c>
      <c r="D74" s="579" t="s">
        <v>421</v>
      </c>
      <c r="E74" s="580" t="s">
        <v>440</v>
      </c>
      <c r="F74" s="579" t="s">
        <v>409</v>
      </c>
      <c r="G74" s="580" t="s">
        <v>409</v>
      </c>
      <c r="H74" s="580" t="s">
        <v>409</v>
      </c>
      <c r="I74" s="582" t="s">
        <v>409</v>
      </c>
    </row>
    <row r="75" spans="1:9" x14ac:dyDescent="0.25">
      <c r="A75" s="583" t="s">
        <v>105</v>
      </c>
      <c r="B75" s="574" t="s">
        <v>423</v>
      </c>
      <c r="C75" s="574" t="s">
        <v>147</v>
      </c>
      <c r="D75" s="574" t="s">
        <v>424</v>
      </c>
      <c r="E75" s="574" t="s">
        <v>409</v>
      </c>
      <c r="F75" s="574" t="s">
        <v>409</v>
      </c>
      <c r="G75" s="574" t="s">
        <v>409</v>
      </c>
      <c r="H75" s="574" t="s">
        <v>409</v>
      </c>
      <c r="I75" s="575" t="s">
        <v>409</v>
      </c>
    </row>
    <row r="76" spans="1:9" x14ac:dyDescent="0.25">
      <c r="A76" s="589" t="s">
        <v>463</v>
      </c>
      <c r="B76" s="587">
        <v>46079</v>
      </c>
      <c r="C76" s="588">
        <v>21714.6</v>
      </c>
      <c r="D76" s="588">
        <v>21714.6</v>
      </c>
      <c r="E76" s="586"/>
      <c r="F76" s="586"/>
      <c r="G76" s="586"/>
      <c r="H76" s="586"/>
      <c r="I76" s="577" t="s">
        <v>409</v>
      </c>
    </row>
    <row r="77" spans="1:9" x14ac:dyDescent="0.25">
      <c r="A77" s="589" t="s">
        <v>464</v>
      </c>
      <c r="B77" s="587">
        <v>46107</v>
      </c>
      <c r="C77" s="588">
        <v>249692.37</v>
      </c>
      <c r="D77" s="588">
        <v>271406.90000000002</v>
      </c>
      <c r="E77" s="586"/>
      <c r="F77" s="586"/>
      <c r="G77" s="586"/>
      <c r="H77" s="586"/>
      <c r="I77" s="577" t="s">
        <v>409</v>
      </c>
    </row>
    <row r="78" spans="1:9" x14ac:dyDescent="0.25">
      <c r="A78" s="589" t="s">
        <v>347</v>
      </c>
      <c r="B78" s="587">
        <v>46138</v>
      </c>
      <c r="C78" s="588">
        <v>262171</v>
      </c>
      <c r="D78" s="588">
        <v>533577.9</v>
      </c>
      <c r="E78" s="586"/>
      <c r="F78" s="586"/>
      <c r="G78" s="586"/>
      <c r="H78" s="586"/>
      <c r="I78" s="577" t="s">
        <v>409</v>
      </c>
    </row>
    <row r="79" spans="1:9" x14ac:dyDescent="0.25">
      <c r="A79" s="589" t="s">
        <v>465</v>
      </c>
      <c r="B79" s="587">
        <v>46168</v>
      </c>
      <c r="C79" s="588">
        <v>229468.93</v>
      </c>
      <c r="D79" s="588">
        <v>763046.9</v>
      </c>
      <c r="E79" s="586"/>
      <c r="F79" s="586"/>
      <c r="G79" s="586"/>
      <c r="H79" s="586"/>
      <c r="I79" s="577" t="s">
        <v>409</v>
      </c>
    </row>
    <row r="80" spans="1:9" x14ac:dyDescent="0.25">
      <c r="A80" s="589" t="s">
        <v>349</v>
      </c>
      <c r="B80" s="587">
        <v>46199</v>
      </c>
      <c r="C80" s="588">
        <v>244005.44</v>
      </c>
      <c r="D80" s="588">
        <v>1007052.34</v>
      </c>
      <c r="E80" s="586"/>
      <c r="F80" s="586"/>
      <c r="G80" s="586"/>
      <c r="H80" s="586"/>
      <c r="I80" s="577" t="s">
        <v>409</v>
      </c>
    </row>
    <row r="81" spans="1:9" x14ac:dyDescent="0.25">
      <c r="A81" s="589" t="s">
        <v>466</v>
      </c>
      <c r="B81" s="587">
        <v>46229</v>
      </c>
      <c r="C81" s="588">
        <v>263908.88</v>
      </c>
      <c r="D81" s="588">
        <v>1270961.2</v>
      </c>
      <c r="E81" s="586"/>
      <c r="F81" s="586"/>
      <c r="G81" s="586"/>
      <c r="H81" s="586"/>
      <c r="I81" s="577" t="s">
        <v>409</v>
      </c>
    </row>
    <row r="82" spans="1:9" x14ac:dyDescent="0.25">
      <c r="A82" s="589" t="s">
        <v>409</v>
      </c>
      <c r="B82" s="587">
        <v>46260</v>
      </c>
      <c r="C82" s="586"/>
      <c r="D82" s="586"/>
      <c r="E82" s="586"/>
      <c r="F82" s="586"/>
      <c r="G82" s="586"/>
      <c r="H82" s="586"/>
      <c r="I82" s="577" t="s">
        <v>409</v>
      </c>
    </row>
    <row r="83" spans="1:9" x14ac:dyDescent="0.25">
      <c r="A83" s="589" t="s">
        <v>409</v>
      </c>
      <c r="B83" s="587">
        <v>46291</v>
      </c>
      <c r="C83" s="586"/>
      <c r="D83" s="586"/>
      <c r="E83" s="586"/>
      <c r="F83" s="586"/>
      <c r="G83" s="586"/>
      <c r="H83" s="586"/>
      <c r="I83" s="577" t="s">
        <v>409</v>
      </c>
    </row>
    <row r="84" spans="1:9" x14ac:dyDescent="0.25">
      <c r="A84" s="589" t="s">
        <v>409</v>
      </c>
      <c r="B84" s="587">
        <v>46321</v>
      </c>
      <c r="C84" s="586"/>
      <c r="D84" s="586"/>
      <c r="E84" s="586"/>
      <c r="F84" s="586"/>
      <c r="G84" s="586"/>
      <c r="H84" s="586"/>
      <c r="I84" s="577" t="s">
        <v>409</v>
      </c>
    </row>
    <row r="85" spans="1:9" x14ac:dyDescent="0.25">
      <c r="A85" s="589" t="s">
        <v>409</v>
      </c>
      <c r="B85" s="587">
        <v>46352</v>
      </c>
      <c r="C85" s="586"/>
      <c r="D85" s="586"/>
      <c r="E85" s="586"/>
      <c r="F85" s="586"/>
      <c r="G85" s="586"/>
      <c r="H85" s="586"/>
      <c r="I85" s="577" t="s">
        <v>409</v>
      </c>
    </row>
    <row r="86" spans="1:9" x14ac:dyDescent="0.25">
      <c r="A86" s="589" t="s">
        <v>409</v>
      </c>
      <c r="B86" s="587">
        <v>46382</v>
      </c>
      <c r="C86" s="586"/>
      <c r="D86" s="586"/>
      <c r="E86" s="586"/>
      <c r="F86" s="586"/>
      <c r="G86" s="586"/>
      <c r="H86" s="586"/>
      <c r="I86" s="577" t="s">
        <v>409</v>
      </c>
    </row>
    <row r="87" spans="1:9" x14ac:dyDescent="0.25">
      <c r="A87" s="589" t="s">
        <v>409</v>
      </c>
      <c r="B87" s="587">
        <v>46049</v>
      </c>
      <c r="C87" s="586"/>
      <c r="D87" s="586"/>
      <c r="E87" s="586"/>
      <c r="F87" s="586"/>
      <c r="G87" s="586"/>
      <c r="H87" s="586"/>
      <c r="I87" s="577" t="s">
        <v>409</v>
      </c>
    </row>
    <row r="88" spans="1:9" x14ac:dyDescent="0.25">
      <c r="A88" s="589" t="s">
        <v>409</v>
      </c>
      <c r="B88" s="587">
        <v>46080</v>
      </c>
      <c r="C88" s="586"/>
      <c r="D88" s="586"/>
      <c r="E88" s="586"/>
      <c r="F88" s="586"/>
      <c r="G88" s="586"/>
      <c r="H88" s="586"/>
      <c r="I88" s="577" t="s">
        <v>409</v>
      </c>
    </row>
    <row r="89" spans="1:9" x14ac:dyDescent="0.25">
      <c r="A89" s="589" t="s">
        <v>409</v>
      </c>
      <c r="B89" s="586"/>
      <c r="C89" s="586"/>
      <c r="D89" s="586"/>
      <c r="E89" s="586"/>
      <c r="F89" s="586"/>
      <c r="G89" s="586"/>
      <c r="H89" s="586"/>
      <c r="I89" s="577" t="s">
        <v>409</v>
      </c>
    </row>
    <row r="90" spans="1:9" x14ac:dyDescent="0.25">
      <c r="A90" s="578" t="s">
        <v>417</v>
      </c>
      <c r="B90" s="579" t="s">
        <v>418</v>
      </c>
      <c r="C90" s="579" t="s">
        <v>409</v>
      </c>
      <c r="D90" s="579" t="s">
        <v>289</v>
      </c>
      <c r="E90" s="635" t="s">
        <v>351</v>
      </c>
      <c r="F90" s="635"/>
      <c r="G90" s="580" t="s">
        <v>409</v>
      </c>
      <c r="H90" s="580" t="s">
        <v>409</v>
      </c>
      <c r="I90" s="581" t="s">
        <v>419</v>
      </c>
    </row>
    <row r="91" spans="1:9" x14ac:dyDescent="0.25">
      <c r="A91" s="578" t="s">
        <v>420</v>
      </c>
      <c r="B91" s="579" t="s">
        <v>228</v>
      </c>
      <c r="C91" s="579" t="s">
        <v>409</v>
      </c>
      <c r="D91" s="579" t="s">
        <v>421</v>
      </c>
      <c r="E91" s="580" t="s">
        <v>467</v>
      </c>
      <c r="F91" s="579" t="s">
        <v>409</v>
      </c>
      <c r="G91" s="580" t="s">
        <v>409</v>
      </c>
      <c r="H91" s="580" t="s">
        <v>409</v>
      </c>
      <c r="I91" s="582" t="s">
        <v>409</v>
      </c>
    </row>
    <row r="92" spans="1:9" x14ac:dyDescent="0.25">
      <c r="A92" s="583" t="s">
        <v>105</v>
      </c>
      <c r="B92" s="574" t="s">
        <v>423</v>
      </c>
      <c r="C92" s="574" t="s">
        <v>147</v>
      </c>
      <c r="D92" s="574" t="s">
        <v>424</v>
      </c>
      <c r="E92" s="574" t="s">
        <v>409</v>
      </c>
      <c r="F92" s="574" t="s">
        <v>409</v>
      </c>
      <c r="G92" s="574" t="s">
        <v>409</v>
      </c>
      <c r="H92" s="574" t="s">
        <v>409</v>
      </c>
      <c r="I92" s="575" t="s">
        <v>409</v>
      </c>
    </row>
    <row r="93" spans="1:9" x14ac:dyDescent="0.25">
      <c r="A93" s="586" t="s">
        <v>468</v>
      </c>
      <c r="B93" s="587">
        <v>46290</v>
      </c>
      <c r="C93" s="588">
        <v>144834.56</v>
      </c>
      <c r="D93" s="586"/>
      <c r="E93" s="586"/>
      <c r="F93" s="586"/>
      <c r="G93" s="586"/>
      <c r="H93" s="586"/>
      <c r="I93" s="577" t="s">
        <v>409</v>
      </c>
    </row>
    <row r="94" spans="1:9" x14ac:dyDescent="0.25">
      <c r="A94" s="586" t="s">
        <v>469</v>
      </c>
      <c r="B94" s="587">
        <v>46320</v>
      </c>
      <c r="C94" s="588">
        <v>78990.64</v>
      </c>
      <c r="D94" s="586"/>
      <c r="E94" s="586"/>
      <c r="F94" s="586"/>
      <c r="G94" s="586"/>
      <c r="H94" s="586"/>
      <c r="I94" s="577" t="s">
        <v>409</v>
      </c>
    </row>
    <row r="95" spans="1:9" x14ac:dyDescent="0.25">
      <c r="A95" s="586" t="s">
        <v>470</v>
      </c>
      <c r="B95" s="587">
        <v>46351</v>
      </c>
      <c r="C95" s="588">
        <v>63650.28</v>
      </c>
      <c r="D95" s="586"/>
      <c r="E95" s="586"/>
      <c r="F95" s="586"/>
      <c r="G95" s="586"/>
      <c r="H95" s="586"/>
      <c r="I95" s="577" t="s">
        <v>409</v>
      </c>
    </row>
    <row r="96" spans="1:9" x14ac:dyDescent="0.25">
      <c r="A96" s="586" t="s">
        <v>471</v>
      </c>
      <c r="B96" s="587">
        <v>46381</v>
      </c>
      <c r="C96" s="588">
        <v>141035.68</v>
      </c>
      <c r="D96" s="586"/>
      <c r="E96" s="586"/>
      <c r="F96" s="586"/>
      <c r="G96" s="586"/>
      <c r="H96" s="586"/>
      <c r="I96" s="577" t="s">
        <v>409</v>
      </c>
    </row>
    <row r="97" spans="1:9" x14ac:dyDescent="0.25">
      <c r="A97" s="586" t="s">
        <v>472</v>
      </c>
      <c r="B97" s="587">
        <v>46048</v>
      </c>
      <c r="C97" s="588">
        <v>125494.05</v>
      </c>
      <c r="D97" s="588">
        <v>554005.19999999995</v>
      </c>
      <c r="E97" s="586"/>
      <c r="F97" s="586"/>
      <c r="G97" s="586"/>
      <c r="H97" s="586"/>
      <c r="I97" s="577" t="s">
        <v>409</v>
      </c>
    </row>
    <row r="98" spans="1:9" x14ac:dyDescent="0.25">
      <c r="A98" s="586" t="s">
        <v>473</v>
      </c>
      <c r="B98" s="587">
        <v>46079</v>
      </c>
      <c r="C98" s="588">
        <v>118157.49</v>
      </c>
      <c r="D98" s="588">
        <v>672162.7</v>
      </c>
      <c r="E98" s="586"/>
      <c r="F98" s="586"/>
      <c r="G98" s="586"/>
      <c r="H98" s="586"/>
      <c r="I98" s="577" t="s">
        <v>409</v>
      </c>
    </row>
    <row r="99" spans="1:9" x14ac:dyDescent="0.25">
      <c r="A99" s="586" t="s">
        <v>474</v>
      </c>
      <c r="B99" s="587">
        <v>46107</v>
      </c>
      <c r="C99" s="588">
        <v>146116.07999999999</v>
      </c>
      <c r="D99" s="588">
        <v>818278.7</v>
      </c>
      <c r="E99" s="586"/>
      <c r="F99" s="586"/>
      <c r="G99" s="586"/>
      <c r="H99" s="586"/>
      <c r="I99" s="577" t="s">
        <v>409</v>
      </c>
    </row>
    <row r="100" spans="1:9" x14ac:dyDescent="0.25">
      <c r="A100" s="586" t="s">
        <v>475</v>
      </c>
      <c r="B100" s="587">
        <v>46138</v>
      </c>
      <c r="C100" s="588">
        <v>159711.53</v>
      </c>
      <c r="D100" s="588">
        <v>977990.3</v>
      </c>
      <c r="E100" s="586"/>
      <c r="F100" s="586"/>
      <c r="G100" s="586"/>
      <c r="H100" s="586"/>
      <c r="I100" s="577" t="s">
        <v>409</v>
      </c>
    </row>
    <row r="101" spans="1:9" x14ac:dyDescent="0.25">
      <c r="A101" s="586" t="s">
        <v>476</v>
      </c>
      <c r="B101" s="587">
        <v>46168</v>
      </c>
      <c r="C101" s="588">
        <v>150994.76</v>
      </c>
      <c r="D101" s="588">
        <v>1128985</v>
      </c>
      <c r="E101" s="586"/>
      <c r="F101" s="586"/>
      <c r="G101" s="586"/>
      <c r="H101" s="586"/>
      <c r="I101" s="577" t="s">
        <v>409</v>
      </c>
    </row>
    <row r="102" spans="1:9" x14ac:dyDescent="0.25">
      <c r="A102" s="589" t="s">
        <v>477</v>
      </c>
      <c r="B102" s="587">
        <v>46199</v>
      </c>
      <c r="C102" s="588">
        <v>155993.76</v>
      </c>
      <c r="D102" s="588">
        <v>1284978.8</v>
      </c>
      <c r="E102" s="586"/>
      <c r="F102" s="586"/>
      <c r="G102" s="586"/>
      <c r="H102" s="586"/>
      <c r="I102" s="577" t="s">
        <v>409</v>
      </c>
    </row>
    <row r="103" spans="1:9" x14ac:dyDescent="0.25">
      <c r="A103" s="589" t="s">
        <v>478</v>
      </c>
      <c r="B103" s="587">
        <v>46229</v>
      </c>
      <c r="C103" s="588">
        <v>167349.82999999999</v>
      </c>
      <c r="D103" s="588">
        <v>1452328.66</v>
      </c>
      <c r="E103" s="586"/>
      <c r="F103" s="586"/>
      <c r="G103" s="586"/>
      <c r="H103" s="586"/>
      <c r="I103" s="577" t="s">
        <v>409</v>
      </c>
    </row>
    <row r="104" spans="1:9" x14ac:dyDescent="0.25">
      <c r="A104" s="589" t="s">
        <v>409</v>
      </c>
      <c r="B104" s="587">
        <v>46260</v>
      </c>
      <c r="C104" s="586"/>
      <c r="D104" s="586"/>
      <c r="E104" s="586"/>
      <c r="F104" s="586"/>
      <c r="G104" s="586"/>
      <c r="H104" s="586"/>
      <c r="I104" s="577" t="s">
        <v>409</v>
      </c>
    </row>
    <row r="105" spans="1:9" x14ac:dyDescent="0.25">
      <c r="A105" s="589" t="s">
        <v>409</v>
      </c>
      <c r="B105" s="587">
        <v>46291</v>
      </c>
      <c r="C105" s="586"/>
      <c r="D105" s="586"/>
      <c r="E105" s="586"/>
      <c r="F105" s="586"/>
      <c r="G105" s="586"/>
      <c r="H105" s="586"/>
      <c r="I105" s="577" t="s">
        <v>409</v>
      </c>
    </row>
    <row r="106" spans="1:9" x14ac:dyDescent="0.25">
      <c r="A106" s="589" t="s">
        <v>409</v>
      </c>
      <c r="B106" s="586"/>
      <c r="C106" s="586"/>
      <c r="D106" s="586"/>
      <c r="E106" s="586"/>
      <c r="F106" s="586"/>
      <c r="G106" s="586"/>
      <c r="H106" s="586"/>
      <c r="I106" s="577" t="s">
        <v>409</v>
      </c>
    </row>
    <row r="107" spans="1:9" x14ac:dyDescent="0.25">
      <c r="A107" s="578" t="s">
        <v>417</v>
      </c>
      <c r="B107" s="579" t="s">
        <v>418</v>
      </c>
      <c r="C107" s="579" t="s">
        <v>409</v>
      </c>
      <c r="D107" s="579" t="s">
        <v>289</v>
      </c>
      <c r="E107" s="635" t="s">
        <v>381</v>
      </c>
      <c r="F107" s="635"/>
      <c r="G107" s="580" t="s">
        <v>409</v>
      </c>
      <c r="H107" s="580" t="s">
        <v>409</v>
      </c>
      <c r="I107" s="581" t="s">
        <v>419</v>
      </c>
    </row>
    <row r="108" spans="1:9" x14ac:dyDescent="0.25">
      <c r="A108" s="578" t="s">
        <v>420</v>
      </c>
      <c r="B108" s="579" t="s">
        <v>416</v>
      </c>
      <c r="C108" s="579" t="s">
        <v>409</v>
      </c>
      <c r="D108" s="579" t="s">
        <v>421</v>
      </c>
      <c r="E108" s="580" t="s">
        <v>467</v>
      </c>
      <c r="F108" s="579" t="s">
        <v>409</v>
      </c>
      <c r="G108" s="580" t="s">
        <v>409</v>
      </c>
      <c r="H108" s="580" t="s">
        <v>409</v>
      </c>
      <c r="I108" s="582" t="s">
        <v>409</v>
      </c>
    </row>
    <row r="109" spans="1:9" x14ac:dyDescent="0.25">
      <c r="A109" s="583" t="s">
        <v>105</v>
      </c>
      <c r="B109" s="574" t="s">
        <v>423</v>
      </c>
      <c r="C109" s="574" t="s">
        <v>147</v>
      </c>
      <c r="D109" s="574" t="s">
        <v>424</v>
      </c>
      <c r="E109" s="574" t="s">
        <v>409</v>
      </c>
      <c r="F109" s="574" t="s">
        <v>409</v>
      </c>
      <c r="G109" s="574" t="s">
        <v>409</v>
      </c>
      <c r="H109" s="574" t="s">
        <v>409</v>
      </c>
      <c r="I109" s="575" t="s">
        <v>409</v>
      </c>
    </row>
    <row r="110" spans="1:9" x14ac:dyDescent="0.25">
      <c r="A110" s="589" t="s">
        <v>468</v>
      </c>
      <c r="B110" s="587">
        <v>46290</v>
      </c>
      <c r="C110" s="588">
        <v>2289.7600000000002</v>
      </c>
      <c r="D110" s="586"/>
      <c r="E110" s="586"/>
      <c r="F110" s="586"/>
      <c r="G110" s="586"/>
      <c r="H110" s="586"/>
      <c r="I110" s="577" t="s">
        <v>409</v>
      </c>
    </row>
    <row r="111" spans="1:9" x14ac:dyDescent="0.25">
      <c r="A111" s="589" t="s">
        <v>479</v>
      </c>
      <c r="B111" s="587">
        <v>46320</v>
      </c>
      <c r="C111" s="588">
        <v>57560.800000000003</v>
      </c>
      <c r="D111" s="586"/>
      <c r="E111" s="586"/>
      <c r="F111" s="586"/>
      <c r="G111" s="586"/>
      <c r="H111" s="586"/>
      <c r="I111" s="577" t="s">
        <v>409</v>
      </c>
    </row>
    <row r="112" spans="1:9" x14ac:dyDescent="0.25">
      <c r="A112" s="589" t="s">
        <v>480</v>
      </c>
      <c r="B112" s="587">
        <v>46351</v>
      </c>
      <c r="C112" s="588">
        <v>75580.039999999994</v>
      </c>
      <c r="D112" s="586"/>
      <c r="E112" s="586"/>
      <c r="F112" s="586"/>
      <c r="G112" s="586"/>
      <c r="H112" s="586"/>
      <c r="I112" s="577" t="s">
        <v>409</v>
      </c>
    </row>
    <row r="113" spans="1:9" x14ac:dyDescent="0.25">
      <c r="A113" s="589" t="s">
        <v>481</v>
      </c>
      <c r="B113" s="587">
        <v>46381</v>
      </c>
      <c r="C113" s="588">
        <v>150170.59</v>
      </c>
      <c r="D113" s="586"/>
      <c r="E113" s="586"/>
      <c r="F113" s="586"/>
      <c r="G113" s="586"/>
      <c r="H113" s="586"/>
      <c r="I113" s="577" t="s">
        <v>409</v>
      </c>
    </row>
    <row r="114" spans="1:9" x14ac:dyDescent="0.25">
      <c r="A114" s="589" t="s">
        <v>482</v>
      </c>
      <c r="B114" s="587">
        <v>46048</v>
      </c>
      <c r="C114" s="588">
        <v>159019.96</v>
      </c>
      <c r="D114" s="588">
        <v>444621.15</v>
      </c>
      <c r="E114" s="586"/>
      <c r="F114" s="586"/>
      <c r="G114" s="586"/>
      <c r="H114" s="586"/>
      <c r="I114" s="577" t="s">
        <v>409</v>
      </c>
    </row>
    <row r="115" spans="1:9" x14ac:dyDescent="0.25">
      <c r="A115" s="589" t="s">
        <v>483</v>
      </c>
      <c r="B115" s="587">
        <v>46079</v>
      </c>
      <c r="C115" s="588">
        <v>165213.1</v>
      </c>
      <c r="D115" s="586"/>
      <c r="E115" s="586"/>
      <c r="F115" s="586"/>
      <c r="G115" s="586"/>
      <c r="H115" s="586"/>
      <c r="I115" s="577" t="s">
        <v>409</v>
      </c>
    </row>
    <row r="116" spans="1:9" x14ac:dyDescent="0.25">
      <c r="A116" s="589" t="s">
        <v>484</v>
      </c>
      <c r="B116" s="587">
        <v>46107</v>
      </c>
      <c r="C116" s="588">
        <v>165003.07999999999</v>
      </c>
      <c r="D116" s="588">
        <v>774819.4</v>
      </c>
      <c r="E116" s="586"/>
      <c r="F116" s="586"/>
      <c r="G116" s="586"/>
      <c r="H116" s="586"/>
      <c r="I116" s="577" t="s">
        <v>409</v>
      </c>
    </row>
    <row r="117" spans="1:9" x14ac:dyDescent="0.25">
      <c r="A117" s="589" t="s">
        <v>485</v>
      </c>
      <c r="B117" s="587">
        <v>46138</v>
      </c>
      <c r="C117" s="588">
        <v>179147.48</v>
      </c>
      <c r="D117" s="588">
        <v>953966.8</v>
      </c>
      <c r="E117" s="586"/>
      <c r="F117" s="586"/>
      <c r="G117" s="586"/>
      <c r="H117" s="586"/>
      <c r="I117" s="577"/>
    </row>
    <row r="118" spans="1:9" x14ac:dyDescent="0.25">
      <c r="A118" s="589" t="s">
        <v>486</v>
      </c>
      <c r="B118" s="587">
        <v>46107</v>
      </c>
      <c r="C118" s="588">
        <v>23109.9</v>
      </c>
      <c r="D118" s="588">
        <v>977076.7</v>
      </c>
      <c r="E118" s="586"/>
      <c r="F118" s="586"/>
      <c r="G118" s="586"/>
      <c r="H118" s="586"/>
      <c r="I118" s="577" t="s">
        <v>409</v>
      </c>
    </row>
    <row r="119" spans="1:9" x14ac:dyDescent="0.25">
      <c r="A119" s="589" t="s">
        <v>487</v>
      </c>
      <c r="B119" s="587">
        <v>46168</v>
      </c>
      <c r="C119" s="588">
        <v>170509.73</v>
      </c>
      <c r="D119" s="588">
        <v>1147586.5</v>
      </c>
      <c r="E119" s="586"/>
      <c r="F119" s="586"/>
      <c r="G119" s="586"/>
      <c r="H119" s="586"/>
      <c r="I119" s="577" t="s">
        <v>409</v>
      </c>
    </row>
    <row r="120" spans="1:9" x14ac:dyDescent="0.25">
      <c r="A120" s="589" t="s">
        <v>488</v>
      </c>
      <c r="B120" s="587">
        <v>46199</v>
      </c>
      <c r="C120" s="588">
        <v>165268.31</v>
      </c>
      <c r="D120" s="588">
        <v>1312854.83</v>
      </c>
      <c r="E120" s="586"/>
      <c r="F120" s="586"/>
      <c r="G120" s="586"/>
      <c r="H120" s="586"/>
      <c r="I120" s="577" t="s">
        <v>409</v>
      </c>
    </row>
    <row r="121" spans="1:9" x14ac:dyDescent="0.25">
      <c r="A121" s="589" t="s">
        <v>489</v>
      </c>
      <c r="B121" s="587">
        <v>46229</v>
      </c>
      <c r="C121" s="596">
        <v>156301.73000000001</v>
      </c>
      <c r="D121" s="588">
        <v>1469156.5</v>
      </c>
      <c r="E121" s="586"/>
      <c r="F121" s="586"/>
      <c r="G121" s="586"/>
      <c r="H121" s="586"/>
      <c r="I121" s="577" t="s">
        <v>409</v>
      </c>
    </row>
    <row r="122" spans="1:9" x14ac:dyDescent="0.25">
      <c r="A122" s="589" t="s">
        <v>409</v>
      </c>
      <c r="B122" s="587">
        <v>46260</v>
      </c>
      <c r="C122" s="586"/>
      <c r="D122" s="586"/>
      <c r="E122" s="586"/>
      <c r="F122" s="586"/>
      <c r="G122" s="586"/>
      <c r="H122" s="586"/>
      <c r="I122" s="577" t="s">
        <v>409</v>
      </c>
    </row>
    <row r="123" spans="1:9" x14ac:dyDescent="0.25">
      <c r="A123" s="589" t="s">
        <v>409</v>
      </c>
      <c r="B123" s="587">
        <v>46291</v>
      </c>
      <c r="C123" s="586"/>
      <c r="D123" s="586"/>
      <c r="E123" s="586"/>
      <c r="F123" s="586"/>
      <c r="G123" s="586"/>
      <c r="H123" s="586"/>
      <c r="I123" s="577" t="s">
        <v>409</v>
      </c>
    </row>
    <row r="124" spans="1:9" x14ac:dyDescent="0.25">
      <c r="A124" s="592" t="s">
        <v>409</v>
      </c>
      <c r="B124" s="593" t="s">
        <v>409</v>
      </c>
      <c r="C124" s="593" t="s">
        <v>409</v>
      </c>
      <c r="D124" s="593" t="s">
        <v>409</v>
      </c>
      <c r="E124" s="593" t="s">
        <v>409</v>
      </c>
      <c r="F124" s="593" t="s">
        <v>409</v>
      </c>
      <c r="G124" s="593" t="s">
        <v>409</v>
      </c>
      <c r="H124" s="593" t="s">
        <v>409</v>
      </c>
      <c r="I124" s="594" t="s">
        <v>409</v>
      </c>
    </row>
  </sheetData>
  <mergeCells count="4">
    <mergeCell ref="A1:I1"/>
    <mergeCell ref="E5:F5"/>
    <mergeCell ref="E90:F90"/>
    <mergeCell ref="E107:F107"/>
  </mergeCells>
  <hyperlinks>
    <hyperlink ref="B3" location="'Invoices'!A5" display="Call 02" xr:uid="{67D2258C-70F6-43D2-AB6C-72DD673511B8}"/>
    <hyperlink ref="C3" location="'Invoices'!A22" display="Call 04" xr:uid="{23D9E6CB-089B-4E96-9210-500D83E1E3C1}"/>
    <hyperlink ref="D3" location="'Invoices'!A39" display="Call 13" xr:uid="{7644D34E-DBDB-4E7D-A942-38A2222D1949}"/>
    <hyperlink ref="E3" location="'Invoices'!A56" display="Call 15" xr:uid="{83C41FF0-464E-48E0-B468-BA2949593B76}"/>
    <hyperlink ref="F3" location="'Invoices'!A73" display="Call 16" xr:uid="{F38480C6-65D2-48C8-8385-24DFF2661992}"/>
    <hyperlink ref="G3" location="'Invoices'!A90" display="Call 17" xr:uid="{B295F6BC-1A0B-476D-A626-C90F0E66D175}"/>
    <hyperlink ref="H3" location="'Invoices'!A107" display="Call 18" xr:uid="{F48BC34A-6BBA-42FA-BF88-FF9694B065E6}"/>
    <hyperlink ref="I5" location="'Invoices'!A1" display="Top" xr:uid="{E3EAB92C-2B85-40FB-B58B-CD359F2D671B}"/>
    <hyperlink ref="I22" location="'Invoices'!A1" display="Top" xr:uid="{14EA1693-2A64-4FF6-BD97-01240F33E35C}"/>
    <hyperlink ref="I39" location="'Invoices'!A1" display="Top" xr:uid="{3C65D92A-5258-488B-A1E3-5553E4DB433A}"/>
    <hyperlink ref="I56" location="'Invoices'!A1" display="Top" xr:uid="{47FB77DA-3C57-4D69-AD60-DA3C5FDC5809}"/>
    <hyperlink ref="I73" location="'Invoices'!A1" display="Top" xr:uid="{AC246F8D-4165-40BD-B24F-12C5C2C7F231}"/>
    <hyperlink ref="I90" location="'Invoices'!A1" display="Top" xr:uid="{FA7C7F26-3D34-48B3-93CB-DD36BE78DDAE}"/>
    <hyperlink ref="I107" location="'Invoices'!A1" display="Top" xr:uid="{2950083D-4DB1-4500-BEB5-F3328E4F283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2:U102"/>
  <sheetViews>
    <sheetView workbookViewId="0">
      <selection activeCell="A68" sqref="A68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6" width="11.28515625" bestFit="1" customWidth="1"/>
    <col min="7" max="7" width="10.710937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19" width="13.7109375" bestFit="1" customWidth="1"/>
    <col min="20" max="20" width="13.5703125" bestFit="1" customWidth="1"/>
    <col min="21" max="21" width="13.28515625" bestFit="1" customWidth="1"/>
  </cols>
  <sheetData>
    <row r="2" spans="1:21" x14ac:dyDescent="0.25">
      <c r="A2" s="9" t="s">
        <v>81</v>
      </c>
      <c r="B2" t="s">
        <v>82</v>
      </c>
    </row>
    <row r="3" spans="1:21" x14ac:dyDescent="0.25">
      <c r="A3" s="9" t="s">
        <v>83</v>
      </c>
      <c r="B3" t="s">
        <v>490</v>
      </c>
    </row>
    <row r="4" spans="1:21" x14ac:dyDescent="0.25">
      <c r="A4" s="9" t="s">
        <v>85</v>
      </c>
      <c r="B4" s="25">
        <v>741565.56</v>
      </c>
      <c r="C4" s="25"/>
    </row>
    <row r="6" spans="1:21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  <c r="U6" s="31"/>
    </row>
    <row r="7" spans="1:21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"/>
      <c r="S7" s="9"/>
      <c r="T7" s="9"/>
      <c r="U7" s="9"/>
    </row>
    <row r="8" spans="1:21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>
        <v>9</v>
      </c>
      <c r="F8" s="12">
        <v>10</v>
      </c>
      <c r="G8" s="12">
        <v>11</v>
      </c>
      <c r="H8" s="12">
        <v>12</v>
      </c>
      <c r="I8" s="11">
        <v>1</v>
      </c>
      <c r="J8" s="11">
        <v>2</v>
      </c>
      <c r="K8" s="11">
        <v>3</v>
      </c>
      <c r="L8" s="11">
        <v>4</v>
      </c>
      <c r="M8" s="11">
        <v>5</v>
      </c>
      <c r="N8" s="11">
        <v>6</v>
      </c>
      <c r="O8" s="11">
        <v>7</v>
      </c>
      <c r="P8" s="11">
        <v>8</v>
      </c>
      <c r="Q8" s="11">
        <v>9</v>
      </c>
      <c r="R8" s="11" t="s">
        <v>92</v>
      </c>
      <c r="S8" s="11" t="s">
        <v>93</v>
      </c>
      <c r="T8" s="11" t="s">
        <v>94</v>
      </c>
      <c r="U8" s="11" t="s">
        <v>95</v>
      </c>
    </row>
    <row r="9" spans="1:21" x14ac:dyDescent="0.25">
      <c r="A9" s="5" t="s">
        <v>96</v>
      </c>
      <c r="B9" s="4" t="s">
        <v>97</v>
      </c>
      <c r="C9" s="4" t="s">
        <v>98</v>
      </c>
      <c r="D9" s="6">
        <v>200.61</v>
      </c>
      <c r="E9" s="4"/>
      <c r="F9" s="4">
        <v>4</v>
      </c>
      <c r="G9" s="4"/>
      <c r="H9" s="4">
        <v>3</v>
      </c>
      <c r="I9" s="4"/>
      <c r="J9" s="4"/>
      <c r="K9" s="4"/>
      <c r="L9" s="4"/>
      <c r="M9" s="4"/>
      <c r="N9" s="4"/>
      <c r="O9" s="4"/>
      <c r="P9" s="4"/>
      <c r="Q9" s="4"/>
      <c r="R9" s="4">
        <f>SUM(E9:L9)</f>
        <v>7</v>
      </c>
      <c r="S9" s="4">
        <f>SUM(E9:Q9)</f>
        <v>7</v>
      </c>
      <c r="T9" s="6">
        <f>R9*D9</f>
        <v>1404.27</v>
      </c>
      <c r="U9" s="6">
        <f>SUM(S9*D9)</f>
        <v>1404.27</v>
      </c>
    </row>
    <row r="10" spans="1:21" x14ac:dyDescent="0.25">
      <c r="A10" s="5" t="s">
        <v>491</v>
      </c>
      <c r="B10" s="4" t="s">
        <v>97</v>
      </c>
      <c r="C10" s="4" t="s">
        <v>101</v>
      </c>
      <c r="D10" s="6">
        <v>121.78</v>
      </c>
      <c r="E10" s="4"/>
      <c r="F10" s="4"/>
      <c r="G10" s="4"/>
      <c r="H10" s="4"/>
      <c r="I10" s="4">
        <v>128</v>
      </c>
      <c r="J10" s="4">
        <v>144</v>
      </c>
      <c r="K10" s="4">
        <v>182</v>
      </c>
      <c r="L10" s="4">
        <v>138</v>
      </c>
      <c r="M10" s="4">
        <v>176</v>
      </c>
      <c r="N10" s="4">
        <v>168</v>
      </c>
      <c r="O10" s="4">
        <v>160</v>
      </c>
      <c r="P10" s="4">
        <v>184</v>
      </c>
      <c r="Q10" s="4">
        <v>160</v>
      </c>
      <c r="R10" s="4">
        <f>SUM(E10:L10)</f>
        <v>592</v>
      </c>
      <c r="S10" s="4">
        <f t="shared" ref="S10:S38" si="0">SUM(E10:Q10)</f>
        <v>1440</v>
      </c>
      <c r="T10" s="6">
        <f t="shared" ref="T10:T38" si="1">R10*D10</f>
        <v>72093.759999999995</v>
      </c>
      <c r="U10" s="6">
        <f t="shared" ref="U10:U38" si="2">SUM(S10*D10)</f>
        <v>175363.20000000001</v>
      </c>
    </row>
    <row r="11" spans="1:21" x14ac:dyDescent="0.25">
      <c r="A11" s="5" t="s">
        <v>99</v>
      </c>
      <c r="B11" s="4" t="s">
        <v>97</v>
      </c>
      <c r="C11" s="4" t="s">
        <v>98</v>
      </c>
      <c r="D11" s="6">
        <v>200.61</v>
      </c>
      <c r="E11" s="4"/>
      <c r="F11" s="4"/>
      <c r="G11" s="4"/>
      <c r="H11" s="4"/>
      <c r="I11" s="4"/>
      <c r="J11" s="4"/>
      <c r="K11" s="4">
        <v>15</v>
      </c>
      <c r="L11" s="4">
        <v>19</v>
      </c>
      <c r="M11" s="4">
        <v>25</v>
      </c>
      <c r="N11" s="4">
        <v>25</v>
      </c>
      <c r="O11" s="4">
        <v>25</v>
      </c>
      <c r="P11" s="4">
        <v>26</v>
      </c>
      <c r="Q11" s="4">
        <v>25</v>
      </c>
      <c r="R11" s="4">
        <f>SUM(E11:L11)</f>
        <v>34</v>
      </c>
      <c r="S11" s="4">
        <f t="shared" si="0"/>
        <v>160</v>
      </c>
      <c r="T11" s="6">
        <f t="shared" si="1"/>
        <v>6820.7400000000007</v>
      </c>
      <c r="U11" s="6">
        <f t="shared" si="2"/>
        <v>32097.600000000002</v>
      </c>
    </row>
    <row r="12" spans="1:21" x14ac:dyDescent="0.25">
      <c r="A12" s="4"/>
      <c r="B12" s="4"/>
      <c r="C12" s="4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f t="shared" ref="R12:R38" si="3">SUM(E12:J12)</f>
        <v>0</v>
      </c>
      <c r="S12" s="4">
        <f t="shared" si="0"/>
        <v>0</v>
      </c>
      <c r="T12" s="6">
        <f t="shared" si="1"/>
        <v>0</v>
      </c>
      <c r="U12" s="6">
        <f t="shared" si="2"/>
        <v>0</v>
      </c>
    </row>
    <row r="13" spans="1:21" x14ac:dyDescent="0.25">
      <c r="A13" s="11"/>
      <c r="B13" s="11"/>
      <c r="C13" s="11"/>
      <c r="D13" s="11"/>
      <c r="E13" s="11"/>
      <c r="F13" s="11"/>
      <c r="G13" s="11"/>
      <c r="H13" s="11"/>
      <c r="I13" s="4"/>
      <c r="J13" s="4"/>
      <c r="K13" s="4"/>
      <c r="L13" s="4"/>
      <c r="M13" s="4"/>
      <c r="N13" s="4"/>
      <c r="O13" s="4"/>
      <c r="P13" s="4"/>
      <c r="Q13" s="4"/>
      <c r="R13" s="4">
        <f t="shared" si="3"/>
        <v>0</v>
      </c>
      <c r="S13" s="4">
        <f t="shared" si="0"/>
        <v>0</v>
      </c>
      <c r="T13" s="6">
        <f t="shared" si="1"/>
        <v>0</v>
      </c>
      <c r="U13" s="6">
        <f t="shared" si="2"/>
        <v>0</v>
      </c>
    </row>
    <row r="14" spans="1:21" x14ac:dyDescent="0.2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 t="shared" si="3"/>
        <v>0</v>
      </c>
      <c r="S14" s="4">
        <f t="shared" si="0"/>
        <v>0</v>
      </c>
      <c r="T14" s="6">
        <f t="shared" si="1"/>
        <v>0</v>
      </c>
      <c r="U14" s="6">
        <f t="shared" si="2"/>
        <v>0</v>
      </c>
    </row>
    <row r="15" spans="1:21" x14ac:dyDescent="0.2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f t="shared" si="3"/>
        <v>0</v>
      </c>
      <c r="S15" s="4">
        <f t="shared" si="0"/>
        <v>0</v>
      </c>
      <c r="T15" s="6">
        <f t="shared" si="1"/>
        <v>0</v>
      </c>
      <c r="U15" s="6">
        <f t="shared" si="2"/>
        <v>0</v>
      </c>
    </row>
    <row r="16" spans="1:21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>
        <f t="shared" si="3"/>
        <v>0</v>
      </c>
      <c r="S16" s="4">
        <f t="shared" si="0"/>
        <v>0</v>
      </c>
      <c r="T16" s="6">
        <f t="shared" si="1"/>
        <v>0</v>
      </c>
      <c r="U16" s="6">
        <f t="shared" si="2"/>
        <v>0</v>
      </c>
    </row>
    <row r="17" spans="1:21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>
        <f t="shared" si="3"/>
        <v>0</v>
      </c>
      <c r="S17" s="4">
        <f t="shared" si="0"/>
        <v>0</v>
      </c>
      <c r="T17" s="6">
        <f t="shared" si="1"/>
        <v>0</v>
      </c>
      <c r="U17" s="6">
        <f t="shared" si="2"/>
        <v>0</v>
      </c>
    </row>
    <row r="18" spans="1:21" x14ac:dyDescent="0.25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>
        <f t="shared" si="3"/>
        <v>0</v>
      </c>
      <c r="S18" s="4">
        <f t="shared" si="0"/>
        <v>0</v>
      </c>
      <c r="T18" s="6">
        <f t="shared" si="1"/>
        <v>0</v>
      </c>
      <c r="U18" s="6">
        <f t="shared" si="2"/>
        <v>0</v>
      </c>
    </row>
    <row r="19" spans="1:21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f t="shared" si="3"/>
        <v>0</v>
      </c>
      <c r="S19" s="4">
        <f t="shared" si="0"/>
        <v>0</v>
      </c>
      <c r="T19" s="6">
        <f t="shared" si="1"/>
        <v>0</v>
      </c>
      <c r="U19" s="6">
        <f t="shared" si="2"/>
        <v>0</v>
      </c>
    </row>
    <row r="20" spans="1:21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>
        <f t="shared" si="3"/>
        <v>0</v>
      </c>
      <c r="S20" s="4">
        <f t="shared" si="0"/>
        <v>0</v>
      </c>
      <c r="T20" s="6">
        <f t="shared" si="1"/>
        <v>0</v>
      </c>
      <c r="U20" s="6">
        <f t="shared" si="2"/>
        <v>0</v>
      </c>
    </row>
    <row r="21" spans="1:21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f t="shared" si="3"/>
        <v>0</v>
      </c>
      <c r="S21" s="4">
        <f t="shared" si="0"/>
        <v>0</v>
      </c>
      <c r="T21" s="6">
        <f t="shared" si="1"/>
        <v>0</v>
      </c>
      <c r="U21" s="6">
        <f t="shared" si="2"/>
        <v>0</v>
      </c>
    </row>
    <row r="22" spans="1:21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f t="shared" si="3"/>
        <v>0</v>
      </c>
      <c r="S22" s="4">
        <f t="shared" si="0"/>
        <v>0</v>
      </c>
      <c r="T22" s="6">
        <f t="shared" si="1"/>
        <v>0</v>
      </c>
      <c r="U22" s="6">
        <f t="shared" si="2"/>
        <v>0</v>
      </c>
    </row>
    <row r="23" spans="1:21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f t="shared" si="3"/>
        <v>0</v>
      </c>
      <c r="S23" s="4">
        <f t="shared" si="0"/>
        <v>0</v>
      </c>
      <c r="T23" s="6">
        <f t="shared" si="1"/>
        <v>0</v>
      </c>
      <c r="U23" s="6">
        <f t="shared" si="2"/>
        <v>0</v>
      </c>
    </row>
    <row r="24" spans="1:21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>
        <f t="shared" si="3"/>
        <v>0</v>
      </c>
      <c r="S24" s="4">
        <f t="shared" si="0"/>
        <v>0</v>
      </c>
      <c r="T24" s="6">
        <f t="shared" si="1"/>
        <v>0</v>
      </c>
      <c r="U24" s="6">
        <f t="shared" si="2"/>
        <v>0</v>
      </c>
    </row>
    <row r="25" spans="1:21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f t="shared" si="3"/>
        <v>0</v>
      </c>
      <c r="S25" s="4">
        <f t="shared" si="0"/>
        <v>0</v>
      </c>
      <c r="T25" s="6">
        <f t="shared" si="1"/>
        <v>0</v>
      </c>
      <c r="U25" s="6">
        <f t="shared" si="2"/>
        <v>0</v>
      </c>
    </row>
    <row r="26" spans="1:21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f t="shared" si="3"/>
        <v>0</v>
      </c>
      <c r="S26" s="4">
        <f t="shared" si="0"/>
        <v>0</v>
      </c>
      <c r="T26" s="6">
        <f t="shared" si="1"/>
        <v>0</v>
      </c>
      <c r="U26" s="6">
        <f t="shared" si="2"/>
        <v>0</v>
      </c>
    </row>
    <row r="27" spans="1:21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f t="shared" si="3"/>
        <v>0</v>
      </c>
      <c r="S27" s="4">
        <f t="shared" si="0"/>
        <v>0</v>
      </c>
      <c r="T27" s="6">
        <f t="shared" si="1"/>
        <v>0</v>
      </c>
      <c r="U27" s="6">
        <f t="shared" si="2"/>
        <v>0</v>
      </c>
    </row>
    <row r="28" spans="1:21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f t="shared" si="3"/>
        <v>0</v>
      </c>
      <c r="S28" s="4">
        <f t="shared" si="0"/>
        <v>0</v>
      </c>
      <c r="T28" s="6">
        <f t="shared" si="1"/>
        <v>0</v>
      </c>
      <c r="U28" s="6">
        <f t="shared" si="2"/>
        <v>0</v>
      </c>
    </row>
    <row r="29" spans="1:21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f t="shared" si="3"/>
        <v>0</v>
      </c>
      <c r="S29" s="4">
        <f t="shared" si="0"/>
        <v>0</v>
      </c>
      <c r="T29" s="6">
        <f t="shared" si="1"/>
        <v>0</v>
      </c>
      <c r="U29" s="6">
        <f t="shared" si="2"/>
        <v>0</v>
      </c>
    </row>
    <row r="30" spans="1:21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f t="shared" si="3"/>
        <v>0</v>
      </c>
      <c r="S30" s="4">
        <f t="shared" si="0"/>
        <v>0</v>
      </c>
      <c r="T30" s="6">
        <f t="shared" si="1"/>
        <v>0</v>
      </c>
      <c r="U30" s="6">
        <f t="shared" si="2"/>
        <v>0</v>
      </c>
    </row>
    <row r="31" spans="1:21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>
        <f t="shared" si="3"/>
        <v>0</v>
      </c>
      <c r="S31" s="4">
        <f t="shared" si="0"/>
        <v>0</v>
      </c>
      <c r="T31" s="6">
        <f t="shared" si="1"/>
        <v>0</v>
      </c>
      <c r="U31" s="6">
        <f t="shared" si="2"/>
        <v>0</v>
      </c>
    </row>
    <row r="32" spans="1:21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f t="shared" si="3"/>
        <v>0</v>
      </c>
      <c r="S32" s="4">
        <f t="shared" si="0"/>
        <v>0</v>
      </c>
      <c r="T32" s="6">
        <f t="shared" si="1"/>
        <v>0</v>
      </c>
      <c r="U32" s="6">
        <f t="shared" si="2"/>
        <v>0</v>
      </c>
    </row>
    <row r="33" spans="1:21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>
        <f t="shared" si="3"/>
        <v>0</v>
      </c>
      <c r="S33" s="4">
        <f t="shared" si="0"/>
        <v>0</v>
      </c>
      <c r="T33" s="6">
        <f t="shared" si="1"/>
        <v>0</v>
      </c>
      <c r="U33" s="6">
        <f t="shared" si="2"/>
        <v>0</v>
      </c>
    </row>
    <row r="34" spans="1:21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>
        <f t="shared" si="3"/>
        <v>0</v>
      </c>
      <c r="S34" s="4">
        <f t="shared" si="0"/>
        <v>0</v>
      </c>
      <c r="T34" s="6">
        <f t="shared" si="1"/>
        <v>0</v>
      </c>
      <c r="U34" s="6">
        <f t="shared" si="2"/>
        <v>0</v>
      </c>
    </row>
    <row r="35" spans="1:21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>
        <f t="shared" si="3"/>
        <v>0</v>
      </c>
      <c r="S35" s="4">
        <f t="shared" si="0"/>
        <v>0</v>
      </c>
      <c r="T35" s="6">
        <f t="shared" si="1"/>
        <v>0</v>
      </c>
      <c r="U35" s="6">
        <f t="shared" si="2"/>
        <v>0</v>
      </c>
    </row>
    <row r="36" spans="1:21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>
        <f t="shared" si="3"/>
        <v>0</v>
      </c>
      <c r="S36" s="4">
        <f t="shared" si="0"/>
        <v>0</v>
      </c>
      <c r="T36" s="6">
        <f t="shared" si="1"/>
        <v>0</v>
      </c>
      <c r="U36" s="6">
        <f t="shared" si="2"/>
        <v>0</v>
      </c>
    </row>
    <row r="37" spans="1:21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f t="shared" si="3"/>
        <v>0</v>
      </c>
      <c r="S37" s="4">
        <f t="shared" si="0"/>
        <v>0</v>
      </c>
      <c r="T37" s="6">
        <f t="shared" si="1"/>
        <v>0</v>
      </c>
      <c r="U37" s="6">
        <f t="shared" si="2"/>
        <v>0</v>
      </c>
    </row>
    <row r="38" spans="1:21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>
        <f t="shared" si="3"/>
        <v>0</v>
      </c>
      <c r="S38" s="4">
        <f t="shared" si="0"/>
        <v>0</v>
      </c>
      <c r="T38" s="6">
        <f t="shared" si="1"/>
        <v>0</v>
      </c>
      <c r="U38" s="6">
        <f t="shared" si="2"/>
        <v>0</v>
      </c>
    </row>
    <row r="39" spans="1:21" ht="15.75" thickBot="1" x14ac:dyDescent="0.3">
      <c r="E39" s="28">
        <f t="shared" ref="E39:U39" si="4">SUM(E9:E38)</f>
        <v>0</v>
      </c>
      <c r="F39" s="28">
        <f t="shared" si="4"/>
        <v>4</v>
      </c>
      <c r="G39" s="28">
        <f t="shared" si="4"/>
        <v>0</v>
      </c>
      <c r="H39" s="28">
        <f>SUM(H9:H38)</f>
        <v>3</v>
      </c>
      <c r="I39" s="28">
        <f t="shared" si="4"/>
        <v>128</v>
      </c>
      <c r="J39" s="28">
        <f t="shared" si="4"/>
        <v>144</v>
      </c>
      <c r="K39" s="28">
        <f t="shared" si="4"/>
        <v>197</v>
      </c>
      <c r="L39" s="28">
        <f t="shared" si="4"/>
        <v>157</v>
      </c>
      <c r="M39" s="28">
        <f t="shared" si="4"/>
        <v>201</v>
      </c>
      <c r="N39" s="28">
        <f t="shared" si="4"/>
        <v>193</v>
      </c>
      <c r="O39" s="28">
        <f t="shared" si="4"/>
        <v>185</v>
      </c>
      <c r="P39" s="28">
        <f t="shared" si="4"/>
        <v>210</v>
      </c>
      <c r="Q39" s="28">
        <f t="shared" si="4"/>
        <v>185</v>
      </c>
      <c r="R39" s="28">
        <f t="shared" si="4"/>
        <v>633</v>
      </c>
      <c r="S39" s="28">
        <f t="shared" si="4"/>
        <v>1607</v>
      </c>
      <c r="T39" s="8">
        <f t="shared" si="4"/>
        <v>80318.77</v>
      </c>
      <c r="U39" s="8">
        <f t="shared" si="4"/>
        <v>208865.07</v>
      </c>
    </row>
    <row r="40" spans="1:21" ht="15.75" thickTop="1" x14ac:dyDescent="0.25">
      <c r="T40" s="7"/>
      <c r="U40" s="7"/>
    </row>
    <row r="41" spans="1:21" x14ac:dyDescent="0.25">
      <c r="A41" s="31" t="s">
        <v>103</v>
      </c>
      <c r="B41" s="31"/>
      <c r="C41" s="31"/>
      <c r="D41" s="31"/>
      <c r="E41" s="624" t="s">
        <v>87</v>
      </c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32"/>
      <c r="T41" s="32"/>
      <c r="U41" s="32"/>
    </row>
    <row r="42" spans="1:21" x14ac:dyDescent="0.25">
      <c r="A42" s="9"/>
      <c r="B42" s="9"/>
      <c r="C42" s="9"/>
      <c r="D42" s="9"/>
      <c r="E42" s="623">
        <v>2022</v>
      </c>
      <c r="F42" s="623"/>
      <c r="G42" s="623"/>
      <c r="H42" s="623"/>
      <c r="I42" s="623">
        <v>2023</v>
      </c>
      <c r="J42" s="623"/>
      <c r="K42" s="623"/>
      <c r="L42" s="623"/>
      <c r="M42" s="623"/>
      <c r="N42" s="623"/>
      <c r="O42" s="623"/>
      <c r="P42" s="623"/>
      <c r="Q42" s="623"/>
      <c r="R42" s="10"/>
    </row>
    <row r="43" spans="1:21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>
        <v>9</v>
      </c>
      <c r="F43" s="12">
        <v>10</v>
      </c>
      <c r="G43" s="12">
        <v>11</v>
      </c>
      <c r="H43" s="12">
        <v>12</v>
      </c>
      <c r="I43" s="11">
        <v>1</v>
      </c>
      <c r="J43" s="11">
        <v>2</v>
      </c>
      <c r="K43" s="11">
        <v>3</v>
      </c>
      <c r="L43" s="11">
        <v>4</v>
      </c>
      <c r="M43" s="11">
        <v>5</v>
      </c>
      <c r="N43" s="11">
        <v>6</v>
      </c>
      <c r="O43" s="11">
        <v>7</v>
      </c>
      <c r="P43" s="11">
        <v>8</v>
      </c>
      <c r="Q43" s="11">
        <v>9</v>
      </c>
      <c r="R43" s="11"/>
    </row>
    <row r="44" spans="1:21" x14ac:dyDescent="0.25">
      <c r="A44" s="60"/>
      <c r="B44" s="60"/>
      <c r="C44" s="6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4"/>
    </row>
    <row r="45" spans="1:21" x14ac:dyDescent="0.25">
      <c r="A45" s="60"/>
      <c r="B45" s="60"/>
      <c r="C45" s="6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4"/>
    </row>
    <row r="46" spans="1:21" x14ac:dyDescent="0.25">
      <c r="A46" s="60"/>
      <c r="B46" s="60"/>
      <c r="C46" s="6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4"/>
    </row>
    <row r="47" spans="1:21" x14ac:dyDescent="0.25">
      <c r="A47" s="60"/>
      <c r="B47" s="60"/>
      <c r="C47" s="6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4"/>
    </row>
    <row r="48" spans="1:21" x14ac:dyDescent="0.25">
      <c r="A48" s="60"/>
      <c r="B48" s="60"/>
      <c r="C48" s="6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4"/>
    </row>
    <row r="49" spans="1:18" x14ac:dyDescent="0.25">
      <c r="A49" s="60"/>
      <c r="B49" s="60"/>
      <c r="C49" s="6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4"/>
    </row>
    <row r="50" spans="1:18" x14ac:dyDescent="0.25">
      <c r="A50" s="60"/>
      <c r="B50" s="60"/>
      <c r="C50" s="6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4"/>
    </row>
    <row r="51" spans="1:18" x14ac:dyDescent="0.25">
      <c r="A51" s="60"/>
      <c r="B51" s="60"/>
      <c r="C51" s="6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4"/>
    </row>
    <row r="52" spans="1:18" x14ac:dyDescent="0.25">
      <c r="A52" s="60"/>
      <c r="B52" s="60"/>
      <c r="C52" s="60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4"/>
    </row>
    <row r="53" spans="1:18" x14ac:dyDescent="0.25">
      <c r="A53" s="60"/>
      <c r="B53" s="60"/>
      <c r="C53" s="6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4"/>
    </row>
    <row r="54" spans="1:18" x14ac:dyDescent="0.25">
      <c r="A54" s="60"/>
      <c r="B54" s="60"/>
      <c r="C54" s="6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4"/>
    </row>
    <row r="55" spans="1:18" x14ac:dyDescent="0.25">
      <c r="A55" s="60"/>
      <c r="B55" s="60"/>
      <c r="C55" s="6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4"/>
    </row>
    <row r="56" spans="1:18" x14ac:dyDescent="0.25">
      <c r="A56" s="60"/>
      <c r="B56" s="60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4"/>
    </row>
    <row r="57" spans="1:18" x14ac:dyDescent="0.25">
      <c r="A57" s="60"/>
      <c r="B57" s="60"/>
      <c r="C57" s="60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4"/>
    </row>
    <row r="58" spans="1:18" x14ac:dyDescent="0.25">
      <c r="A58" s="60"/>
      <c r="B58" s="60"/>
      <c r="C58" s="60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4"/>
    </row>
    <row r="59" spans="1:18" x14ac:dyDescent="0.25">
      <c r="A59" s="60"/>
      <c r="B59" s="60"/>
      <c r="C59" s="6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4"/>
    </row>
    <row r="60" spans="1:18" x14ac:dyDescent="0.25">
      <c r="A60" s="60"/>
      <c r="B60" s="60"/>
      <c r="C60" s="60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4"/>
    </row>
    <row r="61" spans="1:18" x14ac:dyDescent="0.25">
      <c r="A61" s="60"/>
      <c r="B61" s="60"/>
      <c r="C61" s="6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4"/>
    </row>
    <row r="62" spans="1:18" x14ac:dyDescent="0.25">
      <c r="A62" s="60"/>
      <c r="B62" s="60"/>
      <c r="C62" s="60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4"/>
    </row>
    <row r="63" spans="1:18" x14ac:dyDescent="0.25">
      <c r="A63" s="60"/>
      <c r="B63" s="60"/>
      <c r="C63" s="60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4"/>
    </row>
    <row r="64" spans="1:18" x14ac:dyDescent="0.25">
      <c r="A64" s="60"/>
      <c r="B64" s="60"/>
      <c r="C64" s="60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4"/>
    </row>
    <row r="65" spans="1:21" x14ac:dyDescent="0.25">
      <c r="A65" s="60"/>
      <c r="B65" s="60"/>
      <c r="C65" s="6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4"/>
    </row>
    <row r="66" spans="1:21" x14ac:dyDescent="0.25">
      <c r="A66" s="60"/>
      <c r="B66" s="60"/>
      <c r="C66" s="60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4"/>
    </row>
    <row r="67" spans="1:21" x14ac:dyDescent="0.25">
      <c r="A67" s="60"/>
      <c r="B67" s="60"/>
      <c r="C67" s="60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4"/>
    </row>
    <row r="68" spans="1:21" x14ac:dyDescent="0.25">
      <c r="A68" s="60"/>
      <c r="B68" s="60"/>
      <c r="C68" s="6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4"/>
    </row>
    <row r="69" spans="1:21" x14ac:dyDescent="0.25">
      <c r="A69" s="60"/>
      <c r="B69" s="60"/>
      <c r="C69" s="60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4"/>
    </row>
    <row r="70" spans="1:21" x14ac:dyDescent="0.25">
      <c r="A70" s="60"/>
      <c r="B70" s="60"/>
      <c r="C70" s="6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4"/>
    </row>
    <row r="71" spans="1:21" x14ac:dyDescent="0.25">
      <c r="A71" s="60"/>
      <c r="B71" s="60"/>
      <c r="C71" s="6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4"/>
    </row>
    <row r="72" spans="1:21" x14ac:dyDescent="0.25">
      <c r="A72" s="60"/>
      <c r="B72" s="60"/>
      <c r="C72" s="60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4"/>
    </row>
    <row r="73" spans="1:21" x14ac:dyDescent="0.25">
      <c r="A73" s="60"/>
      <c r="B73" s="60"/>
      <c r="C73" s="60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4"/>
    </row>
    <row r="74" spans="1:21" x14ac:dyDescent="0.25">
      <c r="E74" s="7">
        <f t="shared" ref="E74:Q74" si="5">SUM(E44:E73)</f>
        <v>0</v>
      </c>
      <c r="F74" s="7">
        <f t="shared" si="5"/>
        <v>0</v>
      </c>
      <c r="G74" s="7">
        <f t="shared" si="5"/>
        <v>0</v>
      </c>
      <c r="H74" s="7">
        <f t="shared" si="5"/>
        <v>0</v>
      </c>
      <c r="I74" s="7">
        <f t="shared" si="5"/>
        <v>0</v>
      </c>
      <c r="J74" s="7">
        <f t="shared" si="5"/>
        <v>0</v>
      </c>
      <c r="K74" s="7">
        <f t="shared" si="5"/>
        <v>0</v>
      </c>
      <c r="L74" s="7">
        <f t="shared" si="5"/>
        <v>0</v>
      </c>
      <c r="M74" s="7">
        <f t="shared" si="5"/>
        <v>0</v>
      </c>
      <c r="N74" s="7">
        <f t="shared" si="5"/>
        <v>0</v>
      </c>
      <c r="O74" s="7">
        <f t="shared" si="5"/>
        <v>0</v>
      </c>
      <c r="P74" s="7">
        <f t="shared" si="5"/>
        <v>0</v>
      </c>
      <c r="Q74" s="7">
        <f t="shared" si="5"/>
        <v>0</v>
      </c>
    </row>
    <row r="75" spans="1:21" x14ac:dyDescent="0.25">
      <c r="K75" s="7"/>
    </row>
    <row r="78" spans="1:21" x14ac:dyDescent="0.25">
      <c r="A78" s="31" t="s">
        <v>186</v>
      </c>
      <c r="B78" s="32"/>
      <c r="C78" s="32"/>
      <c r="D78" s="32"/>
      <c r="E78" s="624">
        <v>2022</v>
      </c>
      <c r="F78" s="624"/>
      <c r="G78" s="624"/>
      <c r="H78" s="624"/>
      <c r="I78" s="624">
        <v>2023</v>
      </c>
      <c r="J78" s="624"/>
      <c r="K78" s="624"/>
      <c r="L78" s="624"/>
      <c r="M78" s="624"/>
      <c r="N78" s="624"/>
      <c r="O78" s="624"/>
      <c r="P78" s="624"/>
      <c r="Q78" s="624"/>
      <c r="R78" s="32"/>
      <c r="S78" s="32"/>
      <c r="T78" s="32"/>
      <c r="U78" s="32"/>
    </row>
    <row r="79" spans="1:21" x14ac:dyDescent="0.25">
      <c r="C79" s="11" t="s">
        <v>105</v>
      </c>
      <c r="D79" s="11" t="s">
        <v>106</v>
      </c>
      <c r="E79" s="12">
        <v>9</v>
      </c>
      <c r="F79" s="12">
        <v>10</v>
      </c>
      <c r="G79" s="12">
        <v>11</v>
      </c>
      <c r="H79" s="12">
        <v>12</v>
      </c>
      <c r="I79" s="11">
        <v>1</v>
      </c>
      <c r="J79" s="11">
        <v>2</v>
      </c>
      <c r="K79" s="11">
        <v>3</v>
      </c>
      <c r="L79" s="11">
        <v>4</v>
      </c>
      <c r="M79" s="11">
        <v>5</v>
      </c>
      <c r="N79" s="11">
        <v>6</v>
      </c>
      <c r="O79" s="11">
        <v>7</v>
      </c>
      <c r="P79" s="11">
        <v>8</v>
      </c>
      <c r="Q79" s="11">
        <v>9</v>
      </c>
    </row>
    <row r="80" spans="1:21" x14ac:dyDescent="0.25">
      <c r="C80" s="4" t="s">
        <v>492</v>
      </c>
      <c r="D80" s="26">
        <v>44879</v>
      </c>
      <c r="E80" s="6"/>
      <c r="F80" s="6">
        <v>61797.13</v>
      </c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3:18" x14ac:dyDescent="0.25">
      <c r="C81" s="4" t="s">
        <v>493</v>
      </c>
      <c r="D81" s="26">
        <v>44896</v>
      </c>
      <c r="E81" s="4"/>
      <c r="F81" s="6"/>
      <c r="G81" s="6">
        <v>61797.13</v>
      </c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3:18" x14ac:dyDescent="0.25">
      <c r="C82" s="4" t="s">
        <v>494</v>
      </c>
      <c r="D82" s="26">
        <v>44935</v>
      </c>
      <c r="E82" s="4"/>
      <c r="F82" s="4"/>
      <c r="G82" s="6"/>
      <c r="H82" s="6">
        <v>61797.13</v>
      </c>
      <c r="I82" s="4"/>
      <c r="J82" s="4"/>
      <c r="K82" s="4"/>
      <c r="L82" s="4"/>
      <c r="M82" s="4"/>
      <c r="N82" s="4"/>
      <c r="O82" s="4"/>
      <c r="P82" s="4"/>
      <c r="Q82" s="4"/>
    </row>
    <row r="83" spans="3:18" x14ac:dyDescent="0.25">
      <c r="C83" s="4" t="s">
        <v>495</v>
      </c>
      <c r="D83" s="26">
        <v>44965</v>
      </c>
      <c r="E83" s="4"/>
      <c r="F83" s="4"/>
      <c r="G83" s="4"/>
      <c r="H83" s="6"/>
      <c r="I83" s="6">
        <v>61797.13</v>
      </c>
      <c r="J83" s="4"/>
      <c r="K83" s="4"/>
      <c r="L83" s="4"/>
      <c r="M83" s="4"/>
      <c r="N83" s="4"/>
      <c r="O83" s="4"/>
      <c r="P83" s="4"/>
      <c r="Q83" s="4"/>
    </row>
    <row r="84" spans="3:18" x14ac:dyDescent="0.25">
      <c r="C84" s="4" t="s">
        <v>496</v>
      </c>
      <c r="D84" s="26">
        <v>44991</v>
      </c>
      <c r="E84" s="4"/>
      <c r="F84" s="4"/>
      <c r="G84" s="4"/>
      <c r="H84" s="4"/>
      <c r="I84" s="6"/>
      <c r="J84" s="6">
        <v>61797.13</v>
      </c>
      <c r="K84" s="4"/>
      <c r="L84" s="4"/>
      <c r="M84" s="4"/>
      <c r="N84" s="4"/>
      <c r="O84" s="4"/>
      <c r="P84" s="4"/>
      <c r="Q84" s="4"/>
    </row>
    <row r="85" spans="3:18" x14ac:dyDescent="0.25">
      <c r="C85" s="4" t="s">
        <v>497</v>
      </c>
      <c r="D85" s="26">
        <v>45027</v>
      </c>
      <c r="E85" s="4"/>
      <c r="F85" s="4"/>
      <c r="G85" s="4"/>
      <c r="H85" s="4"/>
      <c r="I85" s="4"/>
      <c r="J85" s="6"/>
      <c r="K85" s="6">
        <v>61797.13</v>
      </c>
      <c r="L85" s="4"/>
      <c r="M85" s="4"/>
      <c r="N85" s="4"/>
      <c r="O85" s="4"/>
      <c r="P85" s="4"/>
      <c r="Q85" s="4"/>
    </row>
    <row r="86" spans="3:18" x14ac:dyDescent="0.25">
      <c r="C86" s="4" t="s">
        <v>498</v>
      </c>
      <c r="D86" s="26">
        <v>45058</v>
      </c>
      <c r="E86" s="4"/>
      <c r="F86" s="4"/>
      <c r="G86" s="4"/>
      <c r="H86" s="4"/>
      <c r="I86" s="4"/>
      <c r="J86" s="6"/>
      <c r="K86" s="6"/>
      <c r="L86" s="6">
        <v>61797.13</v>
      </c>
      <c r="M86" s="4"/>
      <c r="N86" s="4"/>
      <c r="O86" s="4"/>
      <c r="P86" s="4"/>
      <c r="Q86" s="4"/>
    </row>
    <row r="87" spans="3:18" x14ac:dyDescent="0.25">
      <c r="C87" s="4" t="s">
        <v>499</v>
      </c>
      <c r="D87" s="26">
        <v>45091</v>
      </c>
      <c r="E87" s="4"/>
      <c r="F87" s="4"/>
      <c r="G87" s="4"/>
      <c r="H87" s="4"/>
      <c r="I87" s="4"/>
      <c r="J87" s="6"/>
      <c r="K87" s="4"/>
      <c r="L87" s="6"/>
      <c r="M87" s="6">
        <v>61797.13</v>
      </c>
      <c r="N87" s="4"/>
      <c r="O87" s="4"/>
      <c r="P87" s="4"/>
      <c r="Q87" s="4"/>
    </row>
    <row r="88" spans="3:18" x14ac:dyDescent="0.25">
      <c r="C88" s="13" t="s">
        <v>125</v>
      </c>
      <c r="D88" s="29"/>
      <c r="E88" s="4"/>
      <c r="F88" s="4"/>
      <c r="G88" s="4"/>
      <c r="H88" s="4"/>
      <c r="I88" s="4"/>
      <c r="J88" s="6"/>
      <c r="K88" s="4"/>
      <c r="L88" s="4"/>
      <c r="M88" s="6"/>
      <c r="N88" s="6">
        <v>61797.13</v>
      </c>
      <c r="O88" s="4"/>
      <c r="P88" s="4"/>
      <c r="Q88" s="4"/>
    </row>
    <row r="89" spans="3:18" x14ac:dyDescent="0.25">
      <c r="C89" s="13" t="s">
        <v>500</v>
      </c>
      <c r="D89" s="29"/>
      <c r="E89" s="4"/>
      <c r="F89" s="4"/>
      <c r="G89" s="4"/>
      <c r="H89" s="4"/>
      <c r="I89" s="4"/>
      <c r="J89" s="6"/>
      <c r="K89" s="4"/>
      <c r="L89" s="4"/>
      <c r="M89" s="4"/>
      <c r="N89" s="6"/>
      <c r="O89" s="6">
        <v>61797.13</v>
      </c>
      <c r="P89" s="4"/>
      <c r="Q89" s="4"/>
    </row>
    <row r="90" spans="3:18" x14ac:dyDescent="0.25">
      <c r="C90" s="13" t="s">
        <v>501</v>
      </c>
      <c r="D90" s="29"/>
      <c r="E90" s="4"/>
      <c r="F90" s="4"/>
      <c r="G90" s="4"/>
      <c r="H90" s="4"/>
      <c r="I90" s="4"/>
      <c r="J90" s="6"/>
      <c r="K90" s="4"/>
      <c r="L90" s="4"/>
      <c r="M90" s="4"/>
      <c r="N90" s="4"/>
      <c r="O90" s="6"/>
      <c r="P90" s="6">
        <v>61797.13</v>
      </c>
      <c r="Q90" s="4"/>
    </row>
    <row r="91" spans="3:18" x14ac:dyDescent="0.25">
      <c r="C91" s="13" t="s">
        <v>502</v>
      </c>
      <c r="D91" s="29"/>
      <c r="E91" s="4"/>
      <c r="F91" s="4"/>
      <c r="G91" s="4"/>
      <c r="H91" s="4"/>
      <c r="I91" s="4"/>
      <c r="J91" s="6"/>
      <c r="K91" s="4"/>
      <c r="L91" s="4"/>
      <c r="M91" s="4"/>
      <c r="N91" s="4"/>
      <c r="O91" s="4"/>
      <c r="P91" s="6"/>
      <c r="Q91" s="6">
        <v>61797.13</v>
      </c>
    </row>
    <row r="92" spans="3:18" x14ac:dyDescent="0.25">
      <c r="C92" s="13"/>
      <c r="D92" s="29"/>
      <c r="E92" s="4"/>
      <c r="F92" s="4"/>
      <c r="G92" s="4"/>
      <c r="H92" s="4"/>
      <c r="I92" s="4"/>
      <c r="J92" s="6"/>
      <c r="K92" s="4"/>
      <c r="L92" s="4"/>
      <c r="M92" s="4"/>
      <c r="N92" s="4"/>
      <c r="O92" s="4"/>
      <c r="P92" s="4"/>
      <c r="Q92" s="6"/>
      <c r="R92" s="4" t="s">
        <v>147</v>
      </c>
    </row>
    <row r="93" spans="3:18" x14ac:dyDescent="0.25">
      <c r="D93" s="93" t="s">
        <v>39</v>
      </c>
      <c r="E93" s="30">
        <f>SUM(E80:E92)</f>
        <v>0</v>
      </c>
      <c r="F93" s="30">
        <f t="shared" ref="F93:Q93" si="6">SUM(F80:F92)</f>
        <v>61797.13</v>
      </c>
      <c r="G93" s="30">
        <f t="shared" si="6"/>
        <v>61797.13</v>
      </c>
      <c r="H93" s="30">
        <f t="shared" si="6"/>
        <v>61797.13</v>
      </c>
      <c r="I93" s="81">
        <f t="shared" si="6"/>
        <v>61797.13</v>
      </c>
      <c r="J93" s="81">
        <f t="shared" si="6"/>
        <v>61797.13</v>
      </c>
      <c r="K93" s="81">
        <f t="shared" si="6"/>
        <v>61797.13</v>
      </c>
      <c r="L93" s="81">
        <f t="shared" si="6"/>
        <v>61797.13</v>
      </c>
      <c r="M93" s="81">
        <f t="shared" si="6"/>
        <v>61797.13</v>
      </c>
      <c r="N93" s="81">
        <f t="shared" si="6"/>
        <v>61797.13</v>
      </c>
      <c r="O93" s="81">
        <f t="shared" si="6"/>
        <v>61797.13</v>
      </c>
      <c r="P93" s="81">
        <f t="shared" si="6"/>
        <v>61797.13</v>
      </c>
      <c r="Q93" s="81">
        <f t="shared" si="6"/>
        <v>61797.13</v>
      </c>
      <c r="R93" s="6">
        <f>SUM(F93:Q93)</f>
        <v>741565.55999999994</v>
      </c>
    </row>
    <row r="94" spans="3:18" x14ac:dyDescent="0.25">
      <c r="D94" s="12" t="s">
        <v>503</v>
      </c>
      <c r="E94" s="30" t="e">
        <f>SUM(E80:E92)-#REF!</f>
        <v>#REF!</v>
      </c>
      <c r="F94" s="30" t="e">
        <f>SUM(F80:F92)-#REF!</f>
        <v>#REF!</v>
      </c>
      <c r="G94" s="30" t="e">
        <f>SUM(G80:G92)-#REF!</f>
        <v>#REF!</v>
      </c>
      <c r="H94" s="30" t="e">
        <f>SUM(H80:H92)-#REF!</f>
        <v>#REF!</v>
      </c>
      <c r="I94" s="81" t="e">
        <f>SUM(I80:I92)-#REF!</f>
        <v>#REF!</v>
      </c>
      <c r="J94" s="81" t="e">
        <f>SUM(J80:J92)-#REF!</f>
        <v>#REF!</v>
      </c>
      <c r="K94" s="81" t="e">
        <f>SUM(K80:K92)-#REF!</f>
        <v>#REF!</v>
      </c>
      <c r="L94" s="81" t="e">
        <f>SUM(L80:L92)-#REF!</f>
        <v>#REF!</v>
      </c>
      <c r="M94" s="81" t="e">
        <f>SUM(M80:M92)-#REF!</f>
        <v>#REF!</v>
      </c>
      <c r="N94" s="81" t="e">
        <f>SUM(N80:N92)-#REF!</f>
        <v>#REF!</v>
      </c>
      <c r="O94" s="81" t="e">
        <f>SUM(O80:O92)-#REF!</f>
        <v>#REF!</v>
      </c>
      <c r="P94" s="81" t="e">
        <f>SUM(P80:P92)-#REF!</f>
        <v>#REF!</v>
      </c>
      <c r="Q94" s="81" t="e">
        <f>SUM(Q80:Q92)-#REF!</f>
        <v>#REF!</v>
      </c>
      <c r="R94" s="6" t="e">
        <f>SUM(F94:Q94)</f>
        <v>#REF!</v>
      </c>
    </row>
    <row r="95" spans="3:18" x14ac:dyDescent="0.25">
      <c r="D95" s="11" t="s">
        <v>504</v>
      </c>
      <c r="E95" s="27" t="e">
        <f>E94/#REF!</f>
        <v>#REF!</v>
      </c>
      <c r="F95" s="27" t="e">
        <f>F94/#REF!</f>
        <v>#REF!</v>
      </c>
      <c r="G95" s="27" t="e">
        <f>G94/#REF!</f>
        <v>#REF!</v>
      </c>
      <c r="H95" s="27" t="e">
        <f>H94/#REF!</f>
        <v>#REF!</v>
      </c>
      <c r="I95" s="27" t="e">
        <f>I94/#REF!</f>
        <v>#REF!</v>
      </c>
      <c r="J95" s="27" t="e">
        <f>J94/#REF!</f>
        <v>#REF!</v>
      </c>
      <c r="K95" s="27" t="e">
        <f>K94/#REF!</f>
        <v>#REF!</v>
      </c>
      <c r="L95" s="27" t="e">
        <f>L94/#REF!</f>
        <v>#REF!</v>
      </c>
      <c r="M95" s="27" t="e">
        <f>M94/#REF!</f>
        <v>#REF!</v>
      </c>
      <c r="N95" s="27" t="e">
        <f>N94/#REF!</f>
        <v>#REF!</v>
      </c>
      <c r="O95" s="27" t="e">
        <f>O94/#REF!</f>
        <v>#REF!</v>
      </c>
      <c r="P95" s="27" t="e">
        <f>P94/#REF!</f>
        <v>#REF!</v>
      </c>
      <c r="Q95" s="27" t="e">
        <f>Q94/#REF!</f>
        <v>#REF!</v>
      </c>
      <c r="R95" s="27" t="e">
        <f>R94/#REF!</f>
        <v>#REF!</v>
      </c>
    </row>
    <row r="101" spans="3:6" x14ac:dyDescent="0.25">
      <c r="C101">
        <v>150000</v>
      </c>
      <c r="D101">
        <f>C101/2080</f>
        <v>72.115384615384613</v>
      </c>
      <c r="E101">
        <f>C101*1.05</f>
        <v>157500</v>
      </c>
      <c r="F101">
        <v>170000</v>
      </c>
    </row>
    <row r="102" spans="3:6" x14ac:dyDescent="0.25">
      <c r="C102">
        <f>126.04/1.49</f>
        <v>84.590604026845639</v>
      </c>
      <c r="D102">
        <f>C102/D101</f>
        <v>1.1729897091722596</v>
      </c>
      <c r="F102">
        <f>F101/2080*1.49</f>
        <v>121.77884615384615</v>
      </c>
    </row>
  </sheetData>
  <mergeCells count="8">
    <mergeCell ref="E78:H78"/>
    <mergeCell ref="I78:Q78"/>
    <mergeCell ref="E6:R6"/>
    <mergeCell ref="E7:H7"/>
    <mergeCell ref="I7:Q7"/>
    <mergeCell ref="E41:R41"/>
    <mergeCell ref="E42:H42"/>
    <mergeCell ref="I42:Q42"/>
  </mergeCells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2495-22A2-4442-A9EA-FB484190FCED}">
  <sheetPr>
    <tabColor theme="2" tint="-0.249977111117893"/>
  </sheetPr>
  <dimension ref="A2:V175"/>
  <sheetViews>
    <sheetView zoomScale="80" zoomScaleNormal="80" workbookViewId="0">
      <selection activeCell="B157" sqref="B15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6" width="10" bestFit="1" customWidth="1"/>
    <col min="7" max="8" width="14.7109375" bestFit="1" customWidth="1"/>
    <col min="9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3" width="12.28515625" bestFit="1" customWidth="1"/>
    <col min="14" max="14" width="14.7109375" bestFit="1" customWidth="1"/>
    <col min="15" max="18" width="12.28515625" bestFit="1" customWidth="1"/>
    <col min="19" max="20" width="13.7109375" bestFit="1" customWidth="1"/>
    <col min="21" max="21" width="13.5703125" bestFit="1" customWidth="1"/>
    <col min="22" max="22" width="13.28515625" bestFit="1" customWidth="1"/>
  </cols>
  <sheetData>
    <row r="2" spans="1:22" x14ac:dyDescent="0.25">
      <c r="A2" s="9" t="s">
        <v>81</v>
      </c>
      <c r="B2" t="s">
        <v>82</v>
      </c>
    </row>
    <row r="3" spans="1:22" x14ac:dyDescent="0.25">
      <c r="A3" s="9" t="s">
        <v>83</v>
      </c>
      <c r="B3" t="s">
        <v>505</v>
      </c>
    </row>
    <row r="4" spans="1:22" x14ac:dyDescent="0.25">
      <c r="A4" s="9" t="s">
        <v>85</v>
      </c>
      <c r="B4" s="25">
        <v>369735.84</v>
      </c>
      <c r="C4" s="25"/>
      <c r="D4" s="25"/>
      <c r="E4" s="25"/>
    </row>
    <row r="5" spans="1:22" x14ac:dyDescent="0.25">
      <c r="A5" s="9"/>
      <c r="B5" s="25"/>
      <c r="C5" s="25"/>
      <c r="D5" s="25"/>
      <c r="E5" s="25"/>
    </row>
    <row r="6" spans="1:22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31"/>
      <c r="U6" s="31"/>
      <c r="V6" s="31"/>
    </row>
    <row r="7" spans="1:22" x14ac:dyDescent="0.25">
      <c r="A7" s="9"/>
      <c r="B7" s="9"/>
      <c r="C7" s="9"/>
      <c r="D7" s="9"/>
      <c r="E7" s="9"/>
      <c r="F7" s="623">
        <v>2023</v>
      </c>
      <c r="G7" s="623"/>
      <c r="H7" s="623"/>
      <c r="I7" s="623"/>
      <c r="J7" s="623">
        <v>2024</v>
      </c>
      <c r="K7" s="623"/>
      <c r="L7" s="623"/>
      <c r="M7" s="623"/>
      <c r="N7" s="623"/>
      <c r="O7" s="623"/>
      <c r="P7" s="623"/>
      <c r="Q7" s="623"/>
      <c r="R7" s="623"/>
      <c r="S7" s="10"/>
      <c r="T7" s="9"/>
      <c r="U7" s="9"/>
      <c r="V7" s="9"/>
    </row>
    <row r="8" spans="1:22" x14ac:dyDescent="0.25">
      <c r="A8" s="9"/>
      <c r="B8" s="9"/>
      <c r="C8" s="9"/>
      <c r="D8" s="37" t="s">
        <v>33</v>
      </c>
      <c r="E8" s="37"/>
      <c r="F8" s="38">
        <v>1</v>
      </c>
      <c r="G8" s="38">
        <v>21</v>
      </c>
      <c r="H8" s="38">
        <v>20</v>
      </c>
      <c r="I8" s="38">
        <v>20</v>
      </c>
      <c r="J8" s="39">
        <v>21</v>
      </c>
      <c r="K8" s="39">
        <v>20</v>
      </c>
      <c r="L8" s="39">
        <v>21</v>
      </c>
      <c r="M8" s="39">
        <v>22</v>
      </c>
      <c r="N8" s="39">
        <v>23</v>
      </c>
      <c r="O8" s="39">
        <v>19</v>
      </c>
      <c r="P8" s="39">
        <v>23</v>
      </c>
      <c r="Q8" s="39">
        <v>22</v>
      </c>
      <c r="R8" s="39">
        <v>20</v>
      </c>
      <c r="S8" s="10"/>
      <c r="T8" s="9"/>
      <c r="U8" s="9"/>
      <c r="V8" s="9"/>
    </row>
    <row r="9" spans="1:22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9</v>
      </c>
      <c r="G9" s="12">
        <v>10</v>
      </c>
      <c r="H9" s="12">
        <v>11</v>
      </c>
      <c r="I9" s="12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1" t="s">
        <v>92</v>
      </c>
      <c r="T9" s="11" t="s">
        <v>93</v>
      </c>
      <c r="U9" s="11" t="s">
        <v>94</v>
      </c>
      <c r="V9" s="11" t="s">
        <v>95</v>
      </c>
    </row>
    <row r="10" spans="1:22" x14ac:dyDescent="0.25">
      <c r="A10" s="5" t="s">
        <v>96</v>
      </c>
      <c r="B10" s="4" t="s">
        <v>97</v>
      </c>
      <c r="C10" s="4" t="s">
        <v>98</v>
      </c>
      <c r="D10" s="6">
        <v>200.61</v>
      </c>
      <c r="E10" s="6"/>
      <c r="F10" s="4"/>
      <c r="G10" s="4"/>
      <c r="H10" s="4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4">
        <f>SUM(F10:M10)</f>
        <v>0</v>
      </c>
      <c r="T10" s="4">
        <f>SUM(F10:R10)</f>
        <v>0</v>
      </c>
      <c r="U10" s="6">
        <f>S10*D10</f>
        <v>0</v>
      </c>
      <c r="V10" s="6">
        <f>SUM(T10*D10)</f>
        <v>0</v>
      </c>
    </row>
    <row r="11" spans="1:22" x14ac:dyDescent="0.25">
      <c r="A11" s="5" t="s">
        <v>491</v>
      </c>
      <c r="B11" s="4" t="s">
        <v>97</v>
      </c>
      <c r="C11" s="4" t="s">
        <v>101</v>
      </c>
      <c r="D11" s="6">
        <v>121.78</v>
      </c>
      <c r="E11" s="6"/>
      <c r="F11" s="60">
        <v>8</v>
      </c>
      <c r="G11" s="4">
        <v>160</v>
      </c>
      <c r="H11" s="4">
        <v>160</v>
      </c>
      <c r="I11" s="4">
        <v>120</v>
      </c>
      <c r="J11" s="263">
        <f t="shared" ref="J11:N11" si="0">J8*8</f>
        <v>168</v>
      </c>
      <c r="K11" s="263">
        <f t="shared" si="0"/>
        <v>160</v>
      </c>
      <c r="L11" s="263">
        <f t="shared" si="0"/>
        <v>168</v>
      </c>
      <c r="M11" s="263">
        <f t="shared" si="0"/>
        <v>176</v>
      </c>
      <c r="N11" s="263">
        <f t="shared" si="0"/>
        <v>184</v>
      </c>
      <c r="O11" s="263"/>
      <c r="P11" s="263"/>
      <c r="Q11" s="263"/>
      <c r="R11" s="263"/>
      <c r="S11" s="4">
        <f>SUM(F11:M11)</f>
        <v>1120</v>
      </c>
      <c r="T11" s="4">
        <f t="shared" ref="T11:T39" si="1">SUM(F11:R11)</f>
        <v>1304</v>
      </c>
      <c r="U11" s="6">
        <f t="shared" ref="U11:U39" si="2">S11*D11</f>
        <v>136393.60000000001</v>
      </c>
      <c r="V11" s="6">
        <f t="shared" ref="V11:V39" si="3">SUM(T11*D11)</f>
        <v>158801.12</v>
      </c>
    </row>
    <row r="12" spans="1:22" x14ac:dyDescent="0.25">
      <c r="A12" s="5" t="s">
        <v>99</v>
      </c>
      <c r="B12" s="4" t="s">
        <v>97</v>
      </c>
      <c r="C12" s="4" t="s">
        <v>98</v>
      </c>
      <c r="D12" s="6">
        <v>200.61</v>
      </c>
      <c r="E12" s="6"/>
      <c r="F12" s="60">
        <v>0</v>
      </c>
      <c r="G12" s="4">
        <v>1</v>
      </c>
      <c r="H12" s="4">
        <v>1</v>
      </c>
      <c r="I12" s="4">
        <v>3</v>
      </c>
      <c r="J12" s="263"/>
      <c r="K12" s="263"/>
      <c r="L12" s="263"/>
      <c r="M12" s="263"/>
      <c r="N12" s="263"/>
      <c r="O12" s="263"/>
      <c r="P12" s="263"/>
      <c r="Q12" s="263"/>
      <c r="R12" s="263"/>
      <c r="S12" s="4">
        <f>SUM(F12:M12)</f>
        <v>5</v>
      </c>
      <c r="T12" s="4">
        <f t="shared" si="1"/>
        <v>5</v>
      </c>
      <c r="U12" s="6">
        <f t="shared" si="2"/>
        <v>1003.0500000000001</v>
      </c>
      <c r="V12" s="6">
        <f t="shared" si="3"/>
        <v>1003.0500000000001</v>
      </c>
    </row>
    <row r="13" spans="1:22" x14ac:dyDescent="0.25">
      <c r="A13" s="4" t="s">
        <v>100</v>
      </c>
      <c r="B13" s="4" t="s">
        <v>97</v>
      </c>
      <c r="C13" s="4" t="s">
        <v>101</v>
      </c>
      <c r="D13" s="6">
        <v>121.78</v>
      </c>
      <c r="E13" s="6"/>
      <c r="F13" s="4"/>
      <c r="G13" s="4"/>
      <c r="H13" s="4"/>
      <c r="I13" s="4"/>
      <c r="J13" s="4"/>
      <c r="K13" s="4"/>
      <c r="L13" s="4"/>
      <c r="M13" s="4"/>
      <c r="N13" s="4"/>
      <c r="O13" s="263">
        <v>160</v>
      </c>
      <c r="P13" s="263">
        <v>150</v>
      </c>
      <c r="Q13" s="263">
        <v>160</v>
      </c>
      <c r="R13" s="263">
        <v>160</v>
      </c>
      <c r="S13" s="4">
        <f t="shared" ref="S13:S39" si="4">SUM(F13:K13)</f>
        <v>0</v>
      </c>
      <c r="T13" s="4">
        <f t="shared" si="1"/>
        <v>630</v>
      </c>
      <c r="U13" s="6">
        <f t="shared" si="2"/>
        <v>0</v>
      </c>
      <c r="V13" s="6">
        <f t="shared" si="3"/>
        <v>76721.399999999994</v>
      </c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4"/>
      <c r="K14" s="4"/>
      <c r="L14" s="4"/>
      <c r="M14" s="4"/>
      <c r="N14" s="4"/>
      <c r="O14" s="4"/>
      <c r="P14" s="4"/>
      <c r="Q14" s="4"/>
      <c r="R14" s="4"/>
      <c r="S14" s="4">
        <f t="shared" si="4"/>
        <v>0</v>
      </c>
      <c r="T14" s="4">
        <f t="shared" si="1"/>
        <v>0</v>
      </c>
      <c r="U14" s="6">
        <f t="shared" si="2"/>
        <v>0</v>
      </c>
      <c r="V14" s="6">
        <f t="shared" si="3"/>
        <v>0</v>
      </c>
    </row>
    <row r="15" spans="1:22" x14ac:dyDescent="0.2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f t="shared" si="4"/>
        <v>0</v>
      </c>
      <c r="T15" s="4">
        <f t="shared" si="1"/>
        <v>0</v>
      </c>
      <c r="U15" s="6">
        <f t="shared" si="2"/>
        <v>0</v>
      </c>
      <c r="V15" s="6">
        <f t="shared" si="3"/>
        <v>0</v>
      </c>
    </row>
    <row r="16" spans="1:22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f t="shared" si="4"/>
        <v>0</v>
      </c>
      <c r="T16" s="4">
        <f t="shared" si="1"/>
        <v>0</v>
      </c>
      <c r="U16" s="6">
        <f t="shared" si="2"/>
        <v>0</v>
      </c>
      <c r="V16" s="6">
        <f t="shared" si="3"/>
        <v>0</v>
      </c>
    </row>
    <row r="17" spans="1:22" x14ac:dyDescent="0.25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f t="shared" si="4"/>
        <v>0</v>
      </c>
      <c r="T17" s="4">
        <f t="shared" si="1"/>
        <v>0</v>
      </c>
      <c r="U17" s="6">
        <f t="shared" si="2"/>
        <v>0</v>
      </c>
      <c r="V17" s="6">
        <f t="shared" si="3"/>
        <v>0</v>
      </c>
    </row>
    <row r="18" spans="1:22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f t="shared" si="4"/>
        <v>0</v>
      </c>
      <c r="T18" s="4">
        <f t="shared" si="1"/>
        <v>0</v>
      </c>
      <c r="U18" s="6">
        <f t="shared" si="2"/>
        <v>0</v>
      </c>
      <c r="V18" s="6">
        <f t="shared" si="3"/>
        <v>0</v>
      </c>
    </row>
    <row r="19" spans="1:22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f t="shared" si="4"/>
        <v>0</v>
      </c>
      <c r="T19" s="4">
        <f t="shared" si="1"/>
        <v>0</v>
      </c>
      <c r="U19" s="6">
        <f t="shared" si="2"/>
        <v>0</v>
      </c>
      <c r="V19" s="6">
        <f t="shared" si="3"/>
        <v>0</v>
      </c>
    </row>
    <row r="20" spans="1:22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f t="shared" si="4"/>
        <v>0</v>
      </c>
      <c r="T20" s="4">
        <f t="shared" si="1"/>
        <v>0</v>
      </c>
      <c r="U20" s="6">
        <f t="shared" si="2"/>
        <v>0</v>
      </c>
      <c r="V20" s="6">
        <f t="shared" si="3"/>
        <v>0</v>
      </c>
    </row>
    <row r="21" spans="1:22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f t="shared" si="4"/>
        <v>0</v>
      </c>
      <c r="T21" s="4">
        <f t="shared" si="1"/>
        <v>0</v>
      </c>
      <c r="U21" s="6">
        <f t="shared" si="2"/>
        <v>0</v>
      </c>
      <c r="V21" s="6">
        <f t="shared" si="3"/>
        <v>0</v>
      </c>
    </row>
    <row r="22" spans="1:22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f t="shared" si="4"/>
        <v>0</v>
      </c>
      <c r="T22" s="4">
        <f t="shared" si="1"/>
        <v>0</v>
      </c>
      <c r="U22" s="6">
        <f t="shared" si="2"/>
        <v>0</v>
      </c>
      <c r="V22" s="6">
        <f t="shared" si="3"/>
        <v>0</v>
      </c>
    </row>
    <row r="23" spans="1:22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f t="shared" si="4"/>
        <v>0</v>
      </c>
      <c r="T23" s="4">
        <f t="shared" si="1"/>
        <v>0</v>
      </c>
      <c r="U23" s="6">
        <f t="shared" si="2"/>
        <v>0</v>
      </c>
      <c r="V23" s="6">
        <f t="shared" si="3"/>
        <v>0</v>
      </c>
    </row>
    <row r="24" spans="1:22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f t="shared" si="4"/>
        <v>0</v>
      </c>
      <c r="T24" s="4">
        <f t="shared" si="1"/>
        <v>0</v>
      </c>
      <c r="U24" s="6">
        <f t="shared" si="2"/>
        <v>0</v>
      </c>
      <c r="V24" s="6">
        <f t="shared" si="3"/>
        <v>0</v>
      </c>
    </row>
    <row r="25" spans="1:22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f t="shared" si="4"/>
        <v>0</v>
      </c>
      <c r="T25" s="4">
        <f t="shared" si="1"/>
        <v>0</v>
      </c>
      <c r="U25" s="6">
        <f t="shared" si="2"/>
        <v>0</v>
      </c>
      <c r="V25" s="6">
        <f t="shared" si="3"/>
        <v>0</v>
      </c>
    </row>
    <row r="26" spans="1:22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f t="shared" si="4"/>
        <v>0</v>
      </c>
      <c r="T26" s="4">
        <f t="shared" si="1"/>
        <v>0</v>
      </c>
      <c r="U26" s="6">
        <f t="shared" si="2"/>
        <v>0</v>
      </c>
      <c r="V26" s="6">
        <f t="shared" si="3"/>
        <v>0</v>
      </c>
    </row>
    <row r="27" spans="1:22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f t="shared" si="4"/>
        <v>0</v>
      </c>
      <c r="T27" s="4">
        <f t="shared" si="1"/>
        <v>0</v>
      </c>
      <c r="U27" s="6">
        <f t="shared" si="2"/>
        <v>0</v>
      </c>
      <c r="V27" s="6">
        <f t="shared" si="3"/>
        <v>0</v>
      </c>
    </row>
    <row r="28" spans="1:22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f t="shared" si="4"/>
        <v>0</v>
      </c>
      <c r="T28" s="4">
        <f t="shared" si="1"/>
        <v>0</v>
      </c>
      <c r="U28" s="6">
        <f t="shared" si="2"/>
        <v>0</v>
      </c>
      <c r="V28" s="6">
        <f t="shared" si="3"/>
        <v>0</v>
      </c>
    </row>
    <row r="29" spans="1:22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f t="shared" si="4"/>
        <v>0</v>
      </c>
      <c r="T29" s="4">
        <f t="shared" si="1"/>
        <v>0</v>
      </c>
      <c r="U29" s="6">
        <f t="shared" si="2"/>
        <v>0</v>
      </c>
      <c r="V29" s="6">
        <f t="shared" si="3"/>
        <v>0</v>
      </c>
    </row>
    <row r="30" spans="1:22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f t="shared" si="4"/>
        <v>0</v>
      </c>
      <c r="T30" s="4">
        <f t="shared" si="1"/>
        <v>0</v>
      </c>
      <c r="U30" s="6">
        <f t="shared" si="2"/>
        <v>0</v>
      </c>
      <c r="V30" s="6">
        <f t="shared" si="3"/>
        <v>0</v>
      </c>
    </row>
    <row r="31" spans="1:22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f t="shared" si="4"/>
        <v>0</v>
      </c>
      <c r="T31" s="4">
        <f t="shared" si="1"/>
        <v>0</v>
      </c>
      <c r="U31" s="6">
        <f t="shared" si="2"/>
        <v>0</v>
      </c>
      <c r="V31" s="6">
        <f t="shared" si="3"/>
        <v>0</v>
      </c>
    </row>
    <row r="32" spans="1:22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f t="shared" si="4"/>
        <v>0</v>
      </c>
      <c r="T32" s="4">
        <f t="shared" si="1"/>
        <v>0</v>
      </c>
      <c r="U32" s="6">
        <f t="shared" si="2"/>
        <v>0</v>
      </c>
      <c r="V32" s="6">
        <f t="shared" si="3"/>
        <v>0</v>
      </c>
    </row>
    <row r="33" spans="1:22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f t="shared" si="4"/>
        <v>0</v>
      </c>
      <c r="T33" s="4">
        <f t="shared" si="1"/>
        <v>0</v>
      </c>
      <c r="U33" s="6">
        <f t="shared" si="2"/>
        <v>0</v>
      </c>
      <c r="V33" s="6">
        <f t="shared" si="3"/>
        <v>0</v>
      </c>
    </row>
    <row r="34" spans="1:22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f t="shared" si="4"/>
        <v>0</v>
      </c>
      <c r="T34" s="4">
        <f t="shared" si="1"/>
        <v>0</v>
      </c>
      <c r="U34" s="6">
        <f t="shared" si="2"/>
        <v>0</v>
      </c>
      <c r="V34" s="6">
        <f t="shared" si="3"/>
        <v>0</v>
      </c>
    </row>
    <row r="35" spans="1:22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f t="shared" si="4"/>
        <v>0</v>
      </c>
      <c r="T35" s="4">
        <f t="shared" si="1"/>
        <v>0</v>
      </c>
      <c r="U35" s="6">
        <f t="shared" si="2"/>
        <v>0</v>
      </c>
      <c r="V35" s="6">
        <f t="shared" si="3"/>
        <v>0</v>
      </c>
    </row>
    <row r="36" spans="1:22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f t="shared" si="4"/>
        <v>0</v>
      </c>
      <c r="T36" s="4">
        <f t="shared" si="1"/>
        <v>0</v>
      </c>
      <c r="U36" s="6">
        <f t="shared" si="2"/>
        <v>0</v>
      </c>
      <c r="V36" s="6">
        <f t="shared" si="3"/>
        <v>0</v>
      </c>
    </row>
    <row r="37" spans="1:22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f t="shared" si="4"/>
        <v>0</v>
      </c>
      <c r="T37" s="4">
        <f t="shared" si="1"/>
        <v>0</v>
      </c>
      <c r="U37" s="6">
        <f t="shared" si="2"/>
        <v>0</v>
      </c>
      <c r="V37" s="6">
        <f t="shared" si="3"/>
        <v>0</v>
      </c>
    </row>
    <row r="38" spans="1:22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f t="shared" si="4"/>
        <v>0</v>
      </c>
      <c r="T38" s="4">
        <f t="shared" si="1"/>
        <v>0</v>
      </c>
      <c r="U38" s="6">
        <f t="shared" si="2"/>
        <v>0</v>
      </c>
      <c r="V38" s="6">
        <f t="shared" si="3"/>
        <v>0</v>
      </c>
    </row>
    <row r="39" spans="1:22" x14ac:dyDescent="0.25">
      <c r="A39" s="4"/>
      <c r="B39" s="4"/>
      <c r="C39" s="4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f t="shared" si="4"/>
        <v>0</v>
      </c>
      <c r="T39" s="4">
        <f t="shared" si="1"/>
        <v>0</v>
      </c>
      <c r="U39" s="6">
        <f t="shared" si="2"/>
        <v>0</v>
      </c>
      <c r="V39" s="6">
        <f t="shared" si="3"/>
        <v>0</v>
      </c>
    </row>
    <row r="40" spans="1:22" ht="15.75" thickBot="1" x14ac:dyDescent="0.3">
      <c r="F40" s="28">
        <f t="shared" ref="F40:H40" si="5">SUM(F10:F39)</f>
        <v>8</v>
      </c>
      <c r="G40" s="28">
        <f t="shared" si="5"/>
        <v>161</v>
      </c>
      <c r="H40" s="28">
        <f t="shared" si="5"/>
        <v>161</v>
      </c>
      <c r="I40" s="28">
        <f>SUM(I10:I39)</f>
        <v>123</v>
      </c>
      <c r="J40" s="28">
        <f t="shared" ref="J40:V40" si="6">SUM(J10:J39)</f>
        <v>168</v>
      </c>
      <c r="K40" s="28">
        <f t="shared" si="6"/>
        <v>160</v>
      </c>
      <c r="L40" s="28">
        <f t="shared" si="6"/>
        <v>168</v>
      </c>
      <c r="M40" s="28">
        <f t="shared" si="6"/>
        <v>176</v>
      </c>
      <c r="N40" s="28">
        <f t="shared" si="6"/>
        <v>184</v>
      </c>
      <c r="O40" s="28">
        <f t="shared" si="6"/>
        <v>160</v>
      </c>
      <c r="P40" s="28">
        <f t="shared" si="6"/>
        <v>150</v>
      </c>
      <c r="Q40" s="28">
        <f t="shared" si="6"/>
        <v>160</v>
      </c>
      <c r="R40" s="28">
        <f t="shared" si="6"/>
        <v>160</v>
      </c>
      <c r="S40" s="28">
        <f t="shared" si="6"/>
        <v>1125</v>
      </c>
      <c r="T40" s="28">
        <f t="shared" si="6"/>
        <v>1939</v>
      </c>
      <c r="U40" s="8">
        <f t="shared" si="6"/>
        <v>137396.65</v>
      </c>
      <c r="V40" s="8">
        <f t="shared" si="6"/>
        <v>236525.56999999998</v>
      </c>
    </row>
    <row r="41" spans="1:22" ht="15.75" thickTop="1" x14ac:dyDescent="0.25"/>
    <row r="42" spans="1:22" x14ac:dyDescent="0.25">
      <c r="A42" s="31" t="s">
        <v>102</v>
      </c>
      <c r="B42" s="31"/>
      <c r="C42" s="31"/>
      <c r="D42" s="31"/>
      <c r="E42" s="31"/>
      <c r="F42" s="624" t="s">
        <v>87</v>
      </c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624"/>
      <c r="S42" s="624"/>
      <c r="T42" s="31"/>
      <c r="U42" s="31"/>
      <c r="V42" s="31"/>
    </row>
    <row r="43" spans="1:22" x14ac:dyDescent="0.25">
      <c r="A43" s="9"/>
      <c r="B43" s="9"/>
      <c r="C43" s="9"/>
      <c r="D43" s="9"/>
      <c r="E43" s="9"/>
      <c r="F43" s="623">
        <v>2023</v>
      </c>
      <c r="G43" s="623"/>
      <c r="H43" s="623"/>
      <c r="I43" s="623"/>
      <c r="J43" s="623">
        <v>2024</v>
      </c>
      <c r="K43" s="623"/>
      <c r="L43" s="623"/>
      <c r="M43" s="623"/>
      <c r="N43" s="623"/>
      <c r="O43" s="623"/>
      <c r="P43" s="623"/>
      <c r="Q43" s="623"/>
      <c r="R43" s="623"/>
      <c r="S43" s="10"/>
      <c r="T43" s="9"/>
      <c r="U43" s="9"/>
      <c r="V43" s="9"/>
    </row>
    <row r="44" spans="1:22" x14ac:dyDescent="0.25">
      <c r="A44" s="9"/>
      <c r="B44" s="9"/>
      <c r="C44" s="9"/>
      <c r="D44" s="37" t="s">
        <v>33</v>
      </c>
      <c r="E44" s="37"/>
      <c r="F44" s="38">
        <v>1</v>
      </c>
      <c r="G44" s="38">
        <v>21</v>
      </c>
      <c r="H44" s="38">
        <v>20</v>
      </c>
      <c r="I44" s="38">
        <v>20</v>
      </c>
      <c r="J44" s="39">
        <v>21</v>
      </c>
      <c r="K44" s="39">
        <v>20</v>
      </c>
      <c r="L44" s="39">
        <v>21</v>
      </c>
      <c r="M44" s="39">
        <v>22</v>
      </c>
      <c r="N44" s="39">
        <v>23</v>
      </c>
      <c r="O44" s="39">
        <v>19</v>
      </c>
      <c r="P44" s="39">
        <v>23</v>
      </c>
      <c r="Q44" s="39">
        <v>22</v>
      </c>
      <c r="R44" s="39">
        <v>20</v>
      </c>
      <c r="S44" s="10"/>
      <c r="T44" s="9"/>
      <c r="U44" s="9"/>
      <c r="V44" s="9"/>
    </row>
    <row r="45" spans="1:22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2"/>
      <c r="F45" s="12">
        <v>9</v>
      </c>
      <c r="G45" s="12">
        <v>10</v>
      </c>
      <c r="H45" s="12">
        <v>11</v>
      </c>
      <c r="I45" s="12">
        <v>12</v>
      </c>
      <c r="J45" s="11">
        <v>1</v>
      </c>
      <c r="K45" s="11">
        <v>2</v>
      </c>
      <c r="L45" s="11">
        <v>3</v>
      </c>
      <c r="M45" s="11">
        <v>4</v>
      </c>
      <c r="N45" s="11">
        <v>5</v>
      </c>
      <c r="O45" s="11">
        <v>6</v>
      </c>
      <c r="P45" s="11">
        <v>7</v>
      </c>
      <c r="Q45" s="11">
        <v>8</v>
      </c>
      <c r="R45" s="11">
        <v>9</v>
      </c>
      <c r="S45" s="11" t="s">
        <v>92</v>
      </c>
      <c r="T45" s="11" t="s">
        <v>93</v>
      </c>
      <c r="U45" s="11" t="s">
        <v>94</v>
      </c>
      <c r="V45" s="11" t="s">
        <v>95</v>
      </c>
    </row>
    <row r="46" spans="1:22" x14ac:dyDescent="0.25">
      <c r="A46" s="5" t="s">
        <v>96</v>
      </c>
      <c r="B46" s="4" t="s">
        <v>97</v>
      </c>
      <c r="C46" s="4" t="s">
        <v>98</v>
      </c>
      <c r="D46" s="6">
        <v>200.61</v>
      </c>
      <c r="E46" s="6"/>
      <c r="F46" s="4"/>
      <c r="G46" s="4"/>
      <c r="H46" s="4"/>
      <c r="I46" s="4"/>
      <c r="J46" s="4"/>
      <c r="K46" s="4"/>
      <c r="L46" s="4"/>
      <c r="M46" s="4"/>
      <c r="N46" s="4"/>
      <c r="O46" s="263"/>
      <c r="P46" s="263"/>
      <c r="Q46" s="263"/>
      <c r="R46" s="263"/>
      <c r="S46" s="4">
        <f>SUM(F46:M46)</f>
        <v>0</v>
      </c>
      <c r="T46" s="4">
        <f>SUM(F46:R46)</f>
        <v>0</v>
      </c>
      <c r="U46" s="6">
        <f>S46*D46</f>
        <v>0</v>
      </c>
      <c r="V46" s="6">
        <f>SUM(T46*D46)</f>
        <v>0</v>
      </c>
    </row>
    <row r="47" spans="1:22" x14ac:dyDescent="0.25">
      <c r="A47" s="5" t="s">
        <v>491</v>
      </c>
      <c r="B47" s="4" t="s">
        <v>97</v>
      </c>
      <c r="C47" s="4" t="s">
        <v>101</v>
      </c>
      <c r="D47" s="6">
        <v>121.78</v>
      </c>
      <c r="E47" s="6"/>
      <c r="F47" s="60">
        <v>8</v>
      </c>
      <c r="G47" s="4">
        <v>160</v>
      </c>
      <c r="H47" s="4">
        <v>160</v>
      </c>
      <c r="I47" s="4">
        <v>120</v>
      </c>
      <c r="J47" s="4"/>
      <c r="K47" s="4"/>
      <c r="L47" s="4"/>
      <c r="M47" s="4"/>
      <c r="N47" s="4"/>
      <c r="O47" s="263"/>
      <c r="P47" s="263"/>
      <c r="Q47" s="263"/>
      <c r="R47" s="263"/>
      <c r="S47" s="4">
        <f>SUM(F47:M47)</f>
        <v>448</v>
      </c>
      <c r="T47" s="4">
        <f t="shared" ref="T47:T75" si="7">SUM(F47:R47)</f>
        <v>448</v>
      </c>
      <c r="U47" s="6">
        <f t="shared" ref="U47:U75" si="8">S47*D47</f>
        <v>54557.440000000002</v>
      </c>
      <c r="V47" s="6">
        <f t="shared" ref="V47:V75" si="9">SUM(T47*D47)</f>
        <v>54557.440000000002</v>
      </c>
    </row>
    <row r="48" spans="1:22" x14ac:dyDescent="0.25">
      <c r="A48" s="5" t="s">
        <v>99</v>
      </c>
      <c r="B48" s="4" t="s">
        <v>97</v>
      </c>
      <c r="C48" s="4" t="s">
        <v>98</v>
      </c>
      <c r="D48" s="6">
        <v>200.61</v>
      </c>
      <c r="E48" s="6"/>
      <c r="F48" s="60">
        <v>0</v>
      </c>
      <c r="G48" s="4">
        <v>1</v>
      </c>
      <c r="H48" s="4">
        <v>1</v>
      </c>
      <c r="I48" s="4">
        <v>3</v>
      </c>
      <c r="J48" s="4">
        <v>4</v>
      </c>
      <c r="K48" s="4">
        <v>5</v>
      </c>
      <c r="L48" s="4">
        <v>5</v>
      </c>
      <c r="M48" s="4">
        <v>4</v>
      </c>
      <c r="N48" s="4">
        <v>4</v>
      </c>
      <c r="O48" s="263"/>
      <c r="P48" s="263"/>
      <c r="Q48" s="263"/>
      <c r="R48" s="263"/>
      <c r="S48" s="4">
        <f>SUM(F48:N48)</f>
        <v>27</v>
      </c>
      <c r="T48" s="4">
        <f t="shared" si="7"/>
        <v>27</v>
      </c>
      <c r="U48" s="6">
        <f t="shared" si="8"/>
        <v>5416.47</v>
      </c>
      <c r="V48" s="6">
        <f t="shared" si="9"/>
        <v>5416.47</v>
      </c>
    </row>
    <row r="49" spans="1:22" x14ac:dyDescent="0.25">
      <c r="A49" s="4" t="s">
        <v>100</v>
      </c>
      <c r="B49" s="4" t="s">
        <v>97</v>
      </c>
      <c r="C49" s="4" t="s">
        <v>101</v>
      </c>
      <c r="D49" s="6">
        <v>121.78</v>
      </c>
      <c r="E49" s="6"/>
      <c r="F49" s="4"/>
      <c r="G49" s="4"/>
      <c r="H49" s="4"/>
      <c r="I49" s="4"/>
      <c r="J49" s="4"/>
      <c r="K49" s="4">
        <v>112</v>
      </c>
      <c r="L49" s="4">
        <v>168</v>
      </c>
      <c r="M49" s="4">
        <v>176</v>
      </c>
      <c r="N49" s="4">
        <v>156</v>
      </c>
      <c r="O49" s="263">
        <v>160</v>
      </c>
      <c r="P49" s="263">
        <v>160</v>
      </c>
      <c r="Q49" s="263">
        <v>160</v>
      </c>
      <c r="R49" s="263">
        <v>160</v>
      </c>
      <c r="S49" s="19">
        <f t="shared" ref="S49:S75" si="10">SUM(F49:K49)</f>
        <v>112</v>
      </c>
      <c r="T49" s="4">
        <f t="shared" si="7"/>
        <v>1252</v>
      </c>
      <c r="U49" s="6">
        <f t="shared" si="8"/>
        <v>13639.36</v>
      </c>
      <c r="V49" s="6">
        <f t="shared" si="9"/>
        <v>152468.56</v>
      </c>
    </row>
    <row r="50" spans="1:2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>
        <f t="shared" si="10"/>
        <v>0</v>
      </c>
      <c r="T50" s="4">
        <f t="shared" si="7"/>
        <v>0</v>
      </c>
      <c r="U50" s="6">
        <f t="shared" si="8"/>
        <v>0</v>
      </c>
      <c r="V50" s="6">
        <f t="shared" si="9"/>
        <v>0</v>
      </c>
    </row>
    <row r="51" spans="1:22" x14ac:dyDescent="0.25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>
        <f t="shared" si="10"/>
        <v>0</v>
      </c>
      <c r="T51" s="4">
        <f t="shared" si="7"/>
        <v>0</v>
      </c>
      <c r="U51" s="6">
        <f t="shared" si="8"/>
        <v>0</v>
      </c>
      <c r="V51" s="6">
        <f t="shared" si="9"/>
        <v>0</v>
      </c>
    </row>
    <row r="52" spans="1:22" x14ac:dyDescent="0.25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f t="shared" si="10"/>
        <v>0</v>
      </c>
      <c r="T52" s="4">
        <f t="shared" si="7"/>
        <v>0</v>
      </c>
      <c r="U52" s="6">
        <f t="shared" si="8"/>
        <v>0</v>
      </c>
      <c r="V52" s="6">
        <f t="shared" si="9"/>
        <v>0</v>
      </c>
    </row>
    <row r="53" spans="1:22" x14ac:dyDescent="0.25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f t="shared" si="10"/>
        <v>0</v>
      </c>
      <c r="T53" s="4">
        <f t="shared" si="7"/>
        <v>0</v>
      </c>
      <c r="U53" s="6">
        <f t="shared" si="8"/>
        <v>0</v>
      </c>
      <c r="V53" s="6">
        <f t="shared" si="9"/>
        <v>0</v>
      </c>
    </row>
    <row r="54" spans="1:22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f t="shared" si="10"/>
        <v>0</v>
      </c>
      <c r="T54" s="4">
        <f t="shared" si="7"/>
        <v>0</v>
      </c>
      <c r="U54" s="6">
        <f t="shared" si="8"/>
        <v>0</v>
      </c>
      <c r="V54" s="6">
        <f t="shared" si="9"/>
        <v>0</v>
      </c>
    </row>
    <row r="55" spans="1:22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f t="shared" si="10"/>
        <v>0</v>
      </c>
      <c r="T55" s="4">
        <f t="shared" si="7"/>
        <v>0</v>
      </c>
      <c r="U55" s="6">
        <f t="shared" si="8"/>
        <v>0</v>
      </c>
      <c r="V55" s="6">
        <f t="shared" si="9"/>
        <v>0</v>
      </c>
    </row>
    <row r="56" spans="1:22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f t="shared" si="10"/>
        <v>0</v>
      </c>
      <c r="T56" s="4">
        <f t="shared" si="7"/>
        <v>0</v>
      </c>
      <c r="U56" s="6">
        <f t="shared" si="8"/>
        <v>0</v>
      </c>
      <c r="V56" s="6">
        <f t="shared" si="9"/>
        <v>0</v>
      </c>
    </row>
    <row r="57" spans="1:22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f t="shared" si="10"/>
        <v>0</v>
      </c>
      <c r="T57" s="4">
        <f t="shared" si="7"/>
        <v>0</v>
      </c>
      <c r="U57" s="6">
        <f t="shared" si="8"/>
        <v>0</v>
      </c>
      <c r="V57" s="6">
        <f t="shared" si="9"/>
        <v>0</v>
      </c>
    </row>
    <row r="58" spans="1:22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>
        <f t="shared" si="10"/>
        <v>0</v>
      </c>
      <c r="T58" s="4">
        <f t="shared" si="7"/>
        <v>0</v>
      </c>
      <c r="U58" s="6">
        <f t="shared" si="8"/>
        <v>0</v>
      </c>
      <c r="V58" s="6">
        <f t="shared" si="9"/>
        <v>0</v>
      </c>
    </row>
    <row r="59" spans="1:22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f t="shared" si="10"/>
        <v>0</v>
      </c>
      <c r="T59" s="4">
        <f t="shared" si="7"/>
        <v>0</v>
      </c>
      <c r="U59" s="6">
        <f t="shared" si="8"/>
        <v>0</v>
      </c>
      <c r="V59" s="6">
        <f t="shared" si="9"/>
        <v>0</v>
      </c>
    </row>
    <row r="60" spans="1:22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>
        <f t="shared" si="10"/>
        <v>0</v>
      </c>
      <c r="T60" s="4">
        <f t="shared" si="7"/>
        <v>0</v>
      </c>
      <c r="U60" s="6">
        <f t="shared" si="8"/>
        <v>0</v>
      </c>
      <c r="V60" s="6">
        <f t="shared" si="9"/>
        <v>0</v>
      </c>
    </row>
    <row r="61" spans="1:22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f t="shared" si="10"/>
        <v>0</v>
      </c>
      <c r="T61" s="4">
        <f t="shared" si="7"/>
        <v>0</v>
      </c>
      <c r="U61" s="6">
        <f t="shared" si="8"/>
        <v>0</v>
      </c>
      <c r="V61" s="6">
        <f t="shared" si="9"/>
        <v>0</v>
      </c>
    </row>
    <row r="62" spans="1:22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f t="shared" si="10"/>
        <v>0</v>
      </c>
      <c r="T62" s="4">
        <f t="shared" si="7"/>
        <v>0</v>
      </c>
      <c r="U62" s="6">
        <f t="shared" si="8"/>
        <v>0</v>
      </c>
      <c r="V62" s="6">
        <f t="shared" si="9"/>
        <v>0</v>
      </c>
    </row>
    <row r="63" spans="1:22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f t="shared" si="10"/>
        <v>0</v>
      </c>
      <c r="T63" s="4">
        <f t="shared" si="7"/>
        <v>0</v>
      </c>
      <c r="U63" s="6">
        <f t="shared" si="8"/>
        <v>0</v>
      </c>
      <c r="V63" s="6">
        <f t="shared" si="9"/>
        <v>0</v>
      </c>
    </row>
    <row r="64" spans="1:22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>
        <f t="shared" si="10"/>
        <v>0</v>
      </c>
      <c r="T64" s="4">
        <f t="shared" si="7"/>
        <v>0</v>
      </c>
      <c r="U64" s="6">
        <f t="shared" si="8"/>
        <v>0</v>
      </c>
      <c r="V64" s="6">
        <f t="shared" si="9"/>
        <v>0</v>
      </c>
    </row>
    <row r="65" spans="1:22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>
        <f t="shared" si="10"/>
        <v>0</v>
      </c>
      <c r="T65" s="4">
        <f t="shared" si="7"/>
        <v>0</v>
      </c>
      <c r="U65" s="6">
        <f t="shared" si="8"/>
        <v>0</v>
      </c>
      <c r="V65" s="6">
        <f t="shared" si="9"/>
        <v>0</v>
      </c>
    </row>
    <row r="66" spans="1:22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f t="shared" si="10"/>
        <v>0</v>
      </c>
      <c r="T66" s="4">
        <f t="shared" si="7"/>
        <v>0</v>
      </c>
      <c r="U66" s="6">
        <f t="shared" si="8"/>
        <v>0</v>
      </c>
      <c r="V66" s="6">
        <f t="shared" si="9"/>
        <v>0</v>
      </c>
    </row>
    <row r="67" spans="1:22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f t="shared" si="10"/>
        <v>0</v>
      </c>
      <c r="T67" s="4">
        <f t="shared" si="7"/>
        <v>0</v>
      </c>
      <c r="U67" s="6">
        <f t="shared" si="8"/>
        <v>0</v>
      </c>
      <c r="V67" s="6">
        <f t="shared" si="9"/>
        <v>0</v>
      </c>
    </row>
    <row r="68" spans="1:22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f t="shared" si="10"/>
        <v>0</v>
      </c>
      <c r="T68" s="4">
        <f t="shared" si="7"/>
        <v>0</v>
      </c>
      <c r="U68" s="6">
        <f t="shared" si="8"/>
        <v>0</v>
      </c>
      <c r="V68" s="6">
        <f t="shared" si="9"/>
        <v>0</v>
      </c>
    </row>
    <row r="69" spans="1:22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f t="shared" si="10"/>
        <v>0</v>
      </c>
      <c r="T69" s="4">
        <f t="shared" si="7"/>
        <v>0</v>
      </c>
      <c r="U69" s="6">
        <f t="shared" si="8"/>
        <v>0</v>
      </c>
      <c r="V69" s="6">
        <f t="shared" si="9"/>
        <v>0</v>
      </c>
    </row>
    <row r="70" spans="1:22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>
        <f t="shared" si="10"/>
        <v>0</v>
      </c>
      <c r="T70" s="4">
        <f t="shared" si="7"/>
        <v>0</v>
      </c>
      <c r="U70" s="6">
        <f t="shared" si="8"/>
        <v>0</v>
      </c>
      <c r="V70" s="6">
        <f t="shared" si="9"/>
        <v>0</v>
      </c>
    </row>
    <row r="71" spans="1:22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>
        <f t="shared" si="10"/>
        <v>0</v>
      </c>
      <c r="T71" s="4">
        <f t="shared" si="7"/>
        <v>0</v>
      </c>
      <c r="U71" s="6">
        <f t="shared" si="8"/>
        <v>0</v>
      </c>
      <c r="V71" s="6">
        <f t="shared" si="9"/>
        <v>0</v>
      </c>
    </row>
    <row r="72" spans="1:22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f t="shared" si="10"/>
        <v>0</v>
      </c>
      <c r="T72" s="4">
        <f t="shared" si="7"/>
        <v>0</v>
      </c>
      <c r="U72" s="6">
        <f t="shared" si="8"/>
        <v>0</v>
      </c>
      <c r="V72" s="6">
        <f t="shared" si="9"/>
        <v>0</v>
      </c>
    </row>
    <row r="73" spans="1:22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>
        <f t="shared" si="10"/>
        <v>0</v>
      </c>
      <c r="T73" s="4">
        <f t="shared" si="7"/>
        <v>0</v>
      </c>
      <c r="U73" s="6">
        <f t="shared" si="8"/>
        <v>0</v>
      </c>
      <c r="V73" s="6">
        <f t="shared" si="9"/>
        <v>0</v>
      </c>
    </row>
    <row r="74" spans="1:22" x14ac:dyDescent="0.25">
      <c r="A74" s="4"/>
      <c r="B74" s="4"/>
      <c r="C74" s="4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>
        <f t="shared" si="10"/>
        <v>0</v>
      </c>
      <c r="T74" s="4">
        <f t="shared" si="7"/>
        <v>0</v>
      </c>
      <c r="U74" s="6">
        <f t="shared" si="8"/>
        <v>0</v>
      </c>
      <c r="V74" s="6">
        <f t="shared" si="9"/>
        <v>0</v>
      </c>
    </row>
    <row r="75" spans="1:22" x14ac:dyDescent="0.25">
      <c r="A75" s="4"/>
      <c r="B75" s="4"/>
      <c r="C75" s="4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>
        <f t="shared" si="10"/>
        <v>0</v>
      </c>
      <c r="T75" s="4">
        <f t="shared" si="7"/>
        <v>0</v>
      </c>
      <c r="U75" s="6">
        <f t="shared" si="8"/>
        <v>0</v>
      </c>
      <c r="V75" s="6">
        <f t="shared" si="9"/>
        <v>0</v>
      </c>
    </row>
    <row r="76" spans="1:22" ht="15.75" thickBot="1" x14ac:dyDescent="0.3">
      <c r="F76" s="28">
        <f t="shared" ref="F76:V76" si="11">SUM(F46:F75)</f>
        <v>8</v>
      </c>
      <c r="G76" s="28">
        <f t="shared" si="11"/>
        <v>161</v>
      </c>
      <c r="H76" s="28">
        <f t="shared" si="11"/>
        <v>161</v>
      </c>
      <c r="I76" s="28">
        <f>SUM(I46:I75)</f>
        <v>123</v>
      </c>
      <c r="J76" s="28">
        <f t="shared" si="11"/>
        <v>4</v>
      </c>
      <c r="K76" s="28">
        <f t="shared" si="11"/>
        <v>117</v>
      </c>
      <c r="L76" s="28">
        <f t="shared" si="11"/>
        <v>173</v>
      </c>
      <c r="M76" s="28">
        <f t="shared" si="11"/>
        <v>180</v>
      </c>
      <c r="N76" s="28">
        <f t="shared" si="11"/>
        <v>160</v>
      </c>
      <c r="O76" s="28">
        <f t="shared" si="11"/>
        <v>160</v>
      </c>
      <c r="P76" s="28">
        <f t="shared" si="11"/>
        <v>160</v>
      </c>
      <c r="Q76" s="28">
        <f t="shared" si="11"/>
        <v>160</v>
      </c>
      <c r="R76" s="28">
        <f t="shared" si="11"/>
        <v>160</v>
      </c>
      <c r="S76" s="28">
        <f t="shared" si="11"/>
        <v>587</v>
      </c>
      <c r="T76" s="28">
        <f t="shared" si="11"/>
        <v>1727</v>
      </c>
      <c r="U76" s="8">
        <f t="shared" si="11"/>
        <v>73613.27</v>
      </c>
      <c r="V76" s="8">
        <f t="shared" si="11"/>
        <v>212442.47</v>
      </c>
    </row>
    <row r="77" spans="1:22" ht="15.75" thickTop="1" x14ac:dyDescent="0.25">
      <c r="U77" s="7"/>
      <c r="V77" s="7"/>
    </row>
    <row r="78" spans="1:22" x14ac:dyDescent="0.25">
      <c r="A78" s="31" t="s">
        <v>103</v>
      </c>
      <c r="B78" s="31"/>
      <c r="C78" s="31"/>
      <c r="D78" s="31"/>
      <c r="E78" s="31"/>
      <c r="F78" s="624" t="s">
        <v>87</v>
      </c>
      <c r="G78" s="624"/>
      <c r="H78" s="624"/>
      <c r="I78" s="624"/>
      <c r="J78" s="624"/>
      <c r="K78" s="624"/>
      <c r="L78" s="624"/>
      <c r="M78" s="624"/>
      <c r="N78" s="624"/>
      <c r="O78" s="624"/>
      <c r="P78" s="624"/>
      <c r="Q78" s="624"/>
      <c r="R78" s="624"/>
      <c r="S78" s="624"/>
      <c r="T78" s="32"/>
      <c r="U78" s="32"/>
      <c r="V78" s="32"/>
    </row>
    <row r="79" spans="1:22" x14ac:dyDescent="0.25">
      <c r="A79" s="9"/>
      <c r="B79" s="9"/>
      <c r="C79" s="9"/>
      <c r="D79" s="9"/>
      <c r="E79" s="9"/>
      <c r="F79" s="623">
        <v>2022</v>
      </c>
      <c r="G79" s="623"/>
      <c r="H79" s="623"/>
      <c r="I79" s="623"/>
      <c r="J79" s="623">
        <v>2023</v>
      </c>
      <c r="K79" s="623"/>
      <c r="L79" s="623"/>
      <c r="M79" s="623"/>
      <c r="N79" s="623"/>
      <c r="O79" s="623"/>
      <c r="P79" s="623"/>
      <c r="Q79" s="623"/>
      <c r="R79" s="623"/>
      <c r="S79" s="10"/>
    </row>
    <row r="80" spans="1:22" x14ac:dyDescent="0.25">
      <c r="A80" s="11" t="s">
        <v>88</v>
      </c>
      <c r="B80" s="11" t="s">
        <v>89</v>
      </c>
      <c r="C80" s="11" t="s">
        <v>90</v>
      </c>
      <c r="D80" s="11" t="s">
        <v>91</v>
      </c>
      <c r="E80" s="12"/>
      <c r="F80" s="12">
        <v>9</v>
      </c>
      <c r="G80" s="12">
        <v>10</v>
      </c>
      <c r="H80" s="12">
        <v>11</v>
      </c>
      <c r="I80" s="12">
        <v>12</v>
      </c>
      <c r="J80" s="11">
        <v>1</v>
      </c>
      <c r="K80" s="11">
        <v>2</v>
      </c>
      <c r="L80" s="11">
        <v>3</v>
      </c>
      <c r="M80" s="11">
        <v>4</v>
      </c>
      <c r="N80" s="11">
        <v>5</v>
      </c>
      <c r="O80" s="11">
        <v>6</v>
      </c>
      <c r="P80" s="11">
        <v>7</v>
      </c>
      <c r="Q80" s="11">
        <v>8</v>
      </c>
      <c r="R80" s="11">
        <v>9</v>
      </c>
      <c r="S80" s="11"/>
    </row>
    <row r="81" spans="1:19" x14ac:dyDescent="0.25">
      <c r="A81" s="60"/>
      <c r="B81" s="60"/>
      <c r="C81" s="60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4"/>
    </row>
    <row r="82" spans="1:19" x14ac:dyDescent="0.25">
      <c r="A82" s="60"/>
      <c r="B82" s="60"/>
      <c r="C82" s="60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4"/>
    </row>
    <row r="83" spans="1:19" x14ac:dyDescent="0.25">
      <c r="A83" s="60"/>
      <c r="B83" s="60"/>
      <c r="C83" s="6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4"/>
    </row>
    <row r="84" spans="1:19" x14ac:dyDescent="0.25">
      <c r="A84" s="60"/>
      <c r="B84" s="60"/>
      <c r="C84" s="60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4"/>
    </row>
    <row r="85" spans="1:19" x14ac:dyDescent="0.25">
      <c r="A85" s="60"/>
      <c r="B85" s="60"/>
      <c r="C85" s="60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4"/>
    </row>
    <row r="86" spans="1:19" x14ac:dyDescent="0.25">
      <c r="A86" s="60"/>
      <c r="B86" s="60"/>
      <c r="C86" s="60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4"/>
    </row>
    <row r="87" spans="1:19" x14ac:dyDescent="0.25">
      <c r="A87" s="60"/>
      <c r="B87" s="60"/>
      <c r="C87" s="60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4"/>
    </row>
    <row r="88" spans="1:19" x14ac:dyDescent="0.25">
      <c r="A88" s="60"/>
      <c r="B88" s="60"/>
      <c r="C88" s="60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4"/>
    </row>
    <row r="89" spans="1:19" x14ac:dyDescent="0.25">
      <c r="A89" s="60"/>
      <c r="B89" s="60"/>
      <c r="C89" s="6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4"/>
    </row>
    <row r="90" spans="1:19" x14ac:dyDescent="0.25">
      <c r="A90" s="60"/>
      <c r="B90" s="60"/>
      <c r="C90" s="6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4"/>
    </row>
    <row r="91" spans="1:19" x14ac:dyDescent="0.25">
      <c r="A91" s="60"/>
      <c r="B91" s="60"/>
      <c r="C91" s="60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4"/>
    </row>
    <row r="92" spans="1:19" x14ac:dyDescent="0.25">
      <c r="A92" s="60"/>
      <c r="B92" s="60"/>
      <c r="C92" s="60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4"/>
    </row>
    <row r="93" spans="1:19" x14ac:dyDescent="0.25">
      <c r="A93" s="60"/>
      <c r="B93" s="60"/>
      <c r="C93" s="6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4"/>
    </row>
    <row r="94" spans="1:19" x14ac:dyDescent="0.25">
      <c r="A94" s="60"/>
      <c r="B94" s="60"/>
      <c r="C94" s="6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4"/>
    </row>
    <row r="95" spans="1:19" x14ac:dyDescent="0.25">
      <c r="A95" s="60"/>
      <c r="B95" s="60"/>
      <c r="C95" s="6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4"/>
    </row>
    <row r="96" spans="1:19" x14ac:dyDescent="0.25">
      <c r="A96" s="60"/>
      <c r="B96" s="60"/>
      <c r="C96" s="6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4"/>
    </row>
    <row r="97" spans="1:19" x14ac:dyDescent="0.25">
      <c r="A97" s="60"/>
      <c r="B97" s="60"/>
      <c r="C97" s="6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4"/>
    </row>
    <row r="98" spans="1:19" x14ac:dyDescent="0.25">
      <c r="A98" s="60"/>
      <c r="B98" s="60"/>
      <c r="C98" s="6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4"/>
    </row>
    <row r="99" spans="1:19" x14ac:dyDescent="0.25">
      <c r="A99" s="60"/>
      <c r="B99" s="60"/>
      <c r="C99" s="6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4"/>
    </row>
    <row r="100" spans="1:19" x14ac:dyDescent="0.25">
      <c r="A100" s="60"/>
      <c r="B100" s="60"/>
      <c r="C100" s="6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4"/>
    </row>
    <row r="101" spans="1:19" x14ac:dyDescent="0.25">
      <c r="A101" s="60"/>
      <c r="B101" s="60"/>
      <c r="C101" s="6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4"/>
    </row>
    <row r="102" spans="1:19" x14ac:dyDescent="0.25">
      <c r="A102" s="60"/>
      <c r="B102" s="60"/>
      <c r="C102" s="60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4"/>
    </row>
    <row r="103" spans="1:19" x14ac:dyDescent="0.25">
      <c r="A103" s="60"/>
      <c r="B103" s="60"/>
      <c r="C103" s="60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4"/>
    </row>
    <row r="104" spans="1:19" x14ac:dyDescent="0.25">
      <c r="A104" s="60"/>
      <c r="B104" s="60"/>
      <c r="C104" s="6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4"/>
    </row>
    <row r="105" spans="1:19" x14ac:dyDescent="0.25">
      <c r="A105" s="60"/>
      <c r="B105" s="60"/>
      <c r="C105" s="6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4"/>
    </row>
    <row r="106" spans="1:19" x14ac:dyDescent="0.25">
      <c r="A106" s="60"/>
      <c r="B106" s="60"/>
      <c r="C106" s="6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4"/>
    </row>
    <row r="107" spans="1:19" x14ac:dyDescent="0.25">
      <c r="A107" s="60"/>
      <c r="B107" s="60"/>
      <c r="C107" s="6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4"/>
    </row>
    <row r="108" spans="1:19" x14ac:dyDescent="0.25">
      <c r="A108" s="60"/>
      <c r="B108" s="60"/>
      <c r="C108" s="6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4"/>
    </row>
    <row r="109" spans="1:19" x14ac:dyDescent="0.25">
      <c r="A109" s="60"/>
      <c r="B109" s="60"/>
      <c r="C109" s="6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4"/>
    </row>
    <row r="110" spans="1:19" x14ac:dyDescent="0.25">
      <c r="A110" s="60"/>
      <c r="B110" s="60"/>
      <c r="C110" s="6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4"/>
    </row>
    <row r="111" spans="1:19" x14ac:dyDescent="0.25">
      <c r="F111" s="7">
        <f t="shared" ref="F111:R111" si="12">SUM(F81:F110)</f>
        <v>0</v>
      </c>
      <c r="G111" s="7">
        <f t="shared" si="12"/>
        <v>0</v>
      </c>
      <c r="H111" s="7">
        <f t="shared" si="12"/>
        <v>0</v>
      </c>
      <c r="I111" s="7">
        <f t="shared" si="12"/>
        <v>0</v>
      </c>
      <c r="J111" s="7">
        <f t="shared" si="12"/>
        <v>0</v>
      </c>
      <c r="K111" s="7">
        <f t="shared" si="12"/>
        <v>0</v>
      </c>
      <c r="L111" s="7">
        <f t="shared" si="12"/>
        <v>0</v>
      </c>
      <c r="M111" s="7">
        <f t="shared" si="12"/>
        <v>0</v>
      </c>
      <c r="N111" s="7">
        <f t="shared" si="12"/>
        <v>0</v>
      </c>
      <c r="O111" s="7">
        <f t="shared" si="12"/>
        <v>0</v>
      </c>
      <c r="P111" s="7">
        <f t="shared" si="12"/>
        <v>0</v>
      </c>
      <c r="Q111" s="7">
        <f t="shared" si="12"/>
        <v>0</v>
      </c>
      <c r="R111" s="7">
        <f t="shared" si="12"/>
        <v>0</v>
      </c>
    </row>
    <row r="112" spans="1:19" x14ac:dyDescent="0.25">
      <c r="L112" s="7"/>
    </row>
    <row r="115" spans="1:18" x14ac:dyDescent="0.25">
      <c r="A115" s="31" t="s">
        <v>104</v>
      </c>
      <c r="B115" s="32"/>
      <c r="C115" s="32"/>
      <c r="D115" s="32"/>
      <c r="E115" s="32"/>
      <c r="F115" s="624">
        <v>2022</v>
      </c>
      <c r="G115" s="624"/>
      <c r="H115" s="624"/>
      <c r="I115" s="624"/>
      <c r="J115" s="624">
        <v>2023</v>
      </c>
      <c r="K115" s="624"/>
      <c r="L115" s="624"/>
      <c r="M115" s="624"/>
      <c r="N115" s="624"/>
      <c r="O115" s="624"/>
      <c r="P115" s="624"/>
      <c r="Q115" s="624"/>
      <c r="R115" s="624"/>
    </row>
    <row r="116" spans="1:18" x14ac:dyDescent="0.25">
      <c r="C116" s="11" t="s">
        <v>105</v>
      </c>
      <c r="D116" s="11" t="s">
        <v>106</v>
      </c>
      <c r="E116" s="12"/>
      <c r="F116" s="12">
        <v>9</v>
      </c>
      <c r="G116" s="12">
        <v>10</v>
      </c>
      <c r="H116" s="12">
        <v>11</v>
      </c>
      <c r="I116" s="12">
        <v>12</v>
      </c>
      <c r="J116" s="11">
        <v>1</v>
      </c>
      <c r="K116" s="11">
        <v>2</v>
      </c>
      <c r="L116" s="11">
        <v>3</v>
      </c>
      <c r="M116" s="11">
        <v>4</v>
      </c>
      <c r="N116" s="11">
        <v>5</v>
      </c>
      <c r="O116" s="11">
        <v>6</v>
      </c>
      <c r="P116" s="11">
        <v>7</v>
      </c>
      <c r="Q116" s="11">
        <v>8</v>
      </c>
      <c r="R116" s="11">
        <v>9</v>
      </c>
    </row>
    <row r="117" spans="1:18" x14ac:dyDescent="0.25">
      <c r="C117" s="60" t="s">
        <v>107</v>
      </c>
      <c r="D117" s="86"/>
      <c r="E117" s="86"/>
      <c r="F117" s="6"/>
      <c r="G117" s="61"/>
      <c r="H117" s="61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1:18" x14ac:dyDescent="0.25">
      <c r="C118" s="60" t="s">
        <v>108</v>
      </c>
      <c r="D118" s="86"/>
      <c r="E118" s="86"/>
      <c r="F118" s="4"/>
      <c r="G118" s="61"/>
      <c r="H118" s="61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1:18" x14ac:dyDescent="0.25">
      <c r="C119" s="60" t="s">
        <v>109</v>
      </c>
      <c r="D119" s="86"/>
      <c r="E119" s="86"/>
      <c r="F119" s="4"/>
      <c r="G119" s="60">
        <f>369735.84/12</f>
        <v>30811.320000000003</v>
      </c>
      <c r="H119" s="61"/>
      <c r="I119" s="61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1:18" x14ac:dyDescent="0.25">
      <c r="C120" s="60" t="s">
        <v>110</v>
      </c>
      <c r="D120" s="86"/>
      <c r="E120" s="86"/>
      <c r="F120" s="4"/>
      <c r="G120" s="60"/>
      <c r="H120" s="60"/>
      <c r="I120" s="61"/>
      <c r="J120" s="61"/>
      <c r="K120" s="60"/>
      <c r="L120" s="60"/>
      <c r="M120" s="60"/>
      <c r="N120" s="60"/>
      <c r="O120" s="60"/>
      <c r="P120" s="60"/>
      <c r="Q120" s="60"/>
      <c r="R120" s="60"/>
    </row>
    <row r="121" spans="1:18" x14ac:dyDescent="0.25">
      <c r="C121" s="60" t="s">
        <v>111</v>
      </c>
      <c r="D121" s="86"/>
      <c r="E121" s="86"/>
      <c r="F121" s="4"/>
      <c r="G121" s="60"/>
      <c r="H121" s="60">
        <f>369735.84/12</f>
        <v>30811.320000000003</v>
      </c>
      <c r="I121" s="60"/>
      <c r="J121" s="61"/>
      <c r="K121" s="61"/>
      <c r="L121" s="60"/>
      <c r="M121" s="60"/>
      <c r="N121" s="60"/>
      <c r="O121" s="60"/>
      <c r="P121" s="60"/>
      <c r="Q121" s="60"/>
      <c r="R121" s="60"/>
    </row>
    <row r="122" spans="1:18" x14ac:dyDescent="0.25">
      <c r="C122" s="60" t="s">
        <v>112</v>
      </c>
      <c r="D122" s="86"/>
      <c r="E122" s="86"/>
      <c r="F122" s="4"/>
      <c r="G122" s="60"/>
      <c r="H122" s="60"/>
      <c r="I122" s="60"/>
      <c r="J122" s="60"/>
      <c r="K122" s="61"/>
      <c r="L122" s="61"/>
      <c r="M122" s="60"/>
      <c r="N122" s="60"/>
      <c r="O122" s="60"/>
      <c r="P122" s="60"/>
      <c r="Q122" s="60"/>
      <c r="R122" s="60"/>
    </row>
    <row r="123" spans="1:18" x14ac:dyDescent="0.25">
      <c r="C123" s="60" t="s">
        <v>113</v>
      </c>
      <c r="D123" s="86"/>
      <c r="E123" s="86"/>
      <c r="F123" s="4"/>
      <c r="G123" s="60"/>
      <c r="H123" s="60"/>
      <c r="I123" s="60">
        <f>369735.84/12</f>
        <v>30811.320000000003</v>
      </c>
      <c r="J123" s="60"/>
      <c r="K123" s="61"/>
      <c r="L123" s="61"/>
      <c r="M123" s="61"/>
      <c r="N123" s="60"/>
      <c r="O123" s="60"/>
      <c r="P123" s="60"/>
      <c r="Q123" s="60"/>
      <c r="R123" s="60"/>
    </row>
    <row r="124" spans="1:18" x14ac:dyDescent="0.25">
      <c r="C124" s="60" t="s">
        <v>114</v>
      </c>
      <c r="D124" s="86"/>
      <c r="E124" s="86"/>
      <c r="F124" s="4"/>
      <c r="G124" s="60"/>
      <c r="H124" s="60"/>
      <c r="I124" s="60"/>
      <c r="J124" s="60"/>
      <c r="K124" s="61"/>
      <c r="L124" s="60"/>
      <c r="M124" s="61"/>
      <c r="N124" s="61"/>
      <c r="O124" s="60"/>
      <c r="P124" s="60"/>
      <c r="Q124" s="60"/>
      <c r="R124" s="60"/>
    </row>
    <row r="125" spans="1:18" x14ac:dyDescent="0.25">
      <c r="C125" s="60" t="s">
        <v>115</v>
      </c>
      <c r="D125" s="86"/>
      <c r="E125" s="86"/>
      <c r="F125" s="4"/>
      <c r="G125" s="60"/>
      <c r="H125" s="60"/>
      <c r="I125" s="60"/>
      <c r="J125" s="60">
        <f>369735.84/12</f>
        <v>30811.320000000003</v>
      </c>
      <c r="K125" s="61"/>
      <c r="L125" s="60"/>
      <c r="M125" s="60"/>
      <c r="N125" s="61"/>
      <c r="O125" s="61"/>
      <c r="P125" s="60"/>
      <c r="Q125" s="60"/>
      <c r="R125" s="60"/>
    </row>
    <row r="126" spans="1:18" x14ac:dyDescent="0.25">
      <c r="C126" s="13" t="s">
        <v>116</v>
      </c>
      <c r="D126" s="29"/>
      <c r="E126" s="29"/>
      <c r="F126" s="4"/>
      <c r="G126" s="60"/>
      <c r="H126" s="60"/>
      <c r="I126" s="60"/>
      <c r="J126" s="60"/>
      <c r="K126" s="61"/>
      <c r="L126" s="60"/>
      <c r="M126" s="60"/>
      <c r="N126" s="60"/>
      <c r="O126" s="61"/>
      <c r="P126" s="61"/>
      <c r="Q126" s="60"/>
      <c r="R126" s="60"/>
    </row>
    <row r="127" spans="1:18" x14ac:dyDescent="0.25">
      <c r="C127" s="13" t="s">
        <v>117</v>
      </c>
      <c r="D127" s="29"/>
      <c r="E127" s="29"/>
      <c r="F127" s="4"/>
      <c r="G127" s="60"/>
      <c r="H127" s="60"/>
      <c r="I127" s="60"/>
      <c r="J127" s="60"/>
      <c r="K127" s="60">
        <f>369735.84/12</f>
        <v>30811.320000000003</v>
      </c>
      <c r="L127" s="60"/>
      <c r="M127" s="60"/>
      <c r="N127" s="60"/>
      <c r="O127" s="60"/>
      <c r="P127" s="61"/>
      <c r="Q127" s="61"/>
      <c r="R127" s="60"/>
    </row>
    <row r="128" spans="1:18" x14ac:dyDescent="0.25">
      <c r="C128" s="13" t="s">
        <v>118</v>
      </c>
      <c r="D128" s="29"/>
      <c r="E128" s="29"/>
      <c r="F128" s="4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1"/>
      <c r="R128" s="61"/>
    </row>
    <row r="129" spans="3:18" x14ac:dyDescent="0.25">
      <c r="C129" s="13" t="s">
        <v>119</v>
      </c>
      <c r="D129" s="29"/>
      <c r="E129" s="29"/>
      <c r="F129" s="4"/>
      <c r="G129" s="60"/>
      <c r="H129" s="60"/>
      <c r="I129" s="60"/>
      <c r="J129" s="60"/>
      <c r="K129" s="61"/>
      <c r="L129" s="60">
        <f>369735.84/12</f>
        <v>30811.320000000003</v>
      </c>
      <c r="M129" s="60"/>
      <c r="N129" s="60"/>
      <c r="O129" s="60"/>
      <c r="P129" s="60"/>
      <c r="Q129" s="60"/>
      <c r="R129" s="61"/>
    </row>
    <row r="130" spans="3:18" x14ac:dyDescent="0.25">
      <c r="C130" s="13" t="s">
        <v>120</v>
      </c>
      <c r="D130" s="88"/>
      <c r="E130" s="88"/>
      <c r="F130" s="89"/>
      <c r="G130" s="145"/>
      <c r="H130" s="145"/>
      <c r="I130" s="145"/>
      <c r="J130" s="60"/>
      <c r="K130" s="61"/>
      <c r="L130" s="60"/>
      <c r="M130" s="60"/>
      <c r="N130" s="60"/>
      <c r="O130" s="60"/>
      <c r="P130" s="60"/>
      <c r="Q130" s="60"/>
      <c r="R130" s="61"/>
    </row>
    <row r="131" spans="3:18" x14ac:dyDescent="0.25">
      <c r="C131" s="13" t="s">
        <v>121</v>
      </c>
      <c r="D131" s="88"/>
      <c r="E131" s="88"/>
      <c r="F131" s="89"/>
      <c r="G131" s="145"/>
      <c r="H131" s="145"/>
      <c r="I131" s="145"/>
      <c r="J131" s="60"/>
      <c r="K131" s="61"/>
      <c r="L131" s="60"/>
      <c r="M131" s="60">
        <f>369735.84/12</f>
        <v>30811.320000000003</v>
      </c>
      <c r="N131" s="60"/>
      <c r="O131" s="60"/>
      <c r="P131" s="60"/>
      <c r="Q131" s="60"/>
      <c r="R131" s="61"/>
    </row>
    <row r="132" spans="3:18" x14ac:dyDescent="0.25">
      <c r="C132" s="13" t="s">
        <v>122</v>
      </c>
      <c r="D132" s="88"/>
      <c r="E132" s="88"/>
      <c r="F132" s="89"/>
      <c r="G132" s="145"/>
      <c r="H132" s="145"/>
      <c r="I132" s="145"/>
      <c r="J132" s="60"/>
      <c r="K132" s="61"/>
      <c r="L132" s="60"/>
      <c r="M132" s="60"/>
      <c r="N132" s="60"/>
      <c r="O132" s="60"/>
      <c r="P132" s="60"/>
      <c r="Q132" s="60"/>
      <c r="R132" s="61"/>
    </row>
    <row r="133" spans="3:18" x14ac:dyDescent="0.25">
      <c r="C133" s="13" t="s">
        <v>123</v>
      </c>
      <c r="D133" s="88"/>
      <c r="E133" s="88"/>
      <c r="F133" s="89"/>
      <c r="G133" s="145"/>
      <c r="H133" s="145"/>
      <c r="I133" s="145"/>
      <c r="J133" s="60"/>
      <c r="K133" s="61"/>
      <c r="L133" s="60"/>
      <c r="M133" s="60"/>
      <c r="N133" s="60">
        <f>369735.84/12</f>
        <v>30811.320000000003</v>
      </c>
      <c r="O133" s="60"/>
      <c r="P133" s="60"/>
      <c r="Q133" s="60"/>
      <c r="R133" s="61"/>
    </row>
    <row r="134" spans="3:18" x14ac:dyDescent="0.25">
      <c r="C134" s="13" t="s">
        <v>124</v>
      </c>
      <c r="D134" s="88"/>
      <c r="E134" s="88"/>
      <c r="F134" s="89"/>
      <c r="G134" s="145"/>
      <c r="H134" s="145"/>
      <c r="I134" s="145"/>
      <c r="J134" s="60"/>
      <c r="K134" s="61"/>
      <c r="L134" s="60"/>
      <c r="M134" s="60"/>
      <c r="N134" s="60"/>
      <c r="O134" s="60"/>
      <c r="P134" s="60"/>
      <c r="Q134" s="60"/>
      <c r="R134" s="61"/>
    </row>
    <row r="135" spans="3:18" x14ac:dyDescent="0.25">
      <c r="C135" s="13" t="s">
        <v>125</v>
      </c>
      <c r="D135" s="88"/>
      <c r="E135" s="88"/>
      <c r="F135" s="89"/>
      <c r="G135" s="145"/>
      <c r="H135" s="145"/>
      <c r="I135" s="145"/>
      <c r="J135" s="60"/>
      <c r="K135" s="61"/>
      <c r="L135" s="60"/>
      <c r="M135" s="60"/>
      <c r="N135" s="60"/>
      <c r="O135" s="60">
        <f>369735.84/12</f>
        <v>30811.320000000003</v>
      </c>
      <c r="P135" s="60"/>
      <c r="Q135" s="60"/>
      <c r="R135" s="61"/>
    </row>
    <row r="136" spans="3:18" x14ac:dyDescent="0.25">
      <c r="C136" s="13" t="s">
        <v>126</v>
      </c>
      <c r="D136" s="88"/>
      <c r="E136" s="88"/>
      <c r="F136" s="89"/>
      <c r="G136" s="145"/>
      <c r="H136" s="145"/>
      <c r="I136" s="145"/>
      <c r="J136" s="60"/>
      <c r="K136" s="61"/>
      <c r="L136" s="60"/>
      <c r="M136" s="60"/>
      <c r="N136" s="60"/>
      <c r="O136" s="60"/>
      <c r="P136" s="60"/>
      <c r="Q136" s="60"/>
      <c r="R136" s="61"/>
    </row>
    <row r="137" spans="3:18" x14ac:dyDescent="0.25">
      <c r="C137" s="13" t="s">
        <v>127</v>
      </c>
      <c r="D137" s="88"/>
      <c r="E137" s="88"/>
      <c r="F137" s="89"/>
      <c r="G137" s="145"/>
      <c r="H137" s="145"/>
      <c r="I137" s="145"/>
      <c r="J137" s="60"/>
      <c r="K137" s="61"/>
      <c r="L137" s="60"/>
      <c r="M137" s="60"/>
      <c r="N137" s="60"/>
      <c r="O137" s="60"/>
      <c r="P137" s="60">
        <f>369735.84/12</f>
        <v>30811.320000000003</v>
      </c>
      <c r="Q137" s="60"/>
      <c r="R137" s="61"/>
    </row>
    <row r="138" spans="3:18" x14ac:dyDescent="0.25">
      <c r="C138" s="13" t="s">
        <v>128</v>
      </c>
      <c r="D138" s="88"/>
      <c r="E138" s="88"/>
      <c r="F138" s="89"/>
      <c r="G138" s="145"/>
      <c r="H138" s="145"/>
      <c r="I138" s="145"/>
      <c r="J138" s="60"/>
      <c r="K138" s="61"/>
      <c r="L138" s="60"/>
      <c r="M138" s="60"/>
      <c r="N138" s="60"/>
      <c r="O138" s="60"/>
      <c r="P138" s="60"/>
      <c r="Q138" s="60"/>
      <c r="R138" s="61"/>
    </row>
    <row r="139" spans="3:18" x14ac:dyDescent="0.25">
      <c r="C139" s="13" t="s">
        <v>129</v>
      </c>
      <c r="D139" s="88"/>
      <c r="E139" s="88"/>
      <c r="F139" s="89"/>
      <c r="G139" s="145"/>
      <c r="H139" s="145"/>
      <c r="I139" s="145"/>
      <c r="J139" s="60"/>
      <c r="K139" s="61"/>
      <c r="L139" s="60"/>
      <c r="M139" s="60"/>
      <c r="N139" s="60"/>
      <c r="O139" s="60"/>
      <c r="P139" s="60"/>
      <c r="Q139" s="60">
        <f>369735.84/12</f>
        <v>30811.320000000003</v>
      </c>
      <c r="R139" s="61"/>
    </row>
    <row r="140" spans="3:18" x14ac:dyDescent="0.25">
      <c r="C140" s="13" t="s">
        <v>130</v>
      </c>
      <c r="D140" s="88"/>
      <c r="E140" s="88"/>
      <c r="F140" s="89"/>
      <c r="G140" s="145"/>
      <c r="H140" s="145"/>
      <c r="I140" s="145"/>
      <c r="J140" s="60"/>
      <c r="K140" s="61"/>
      <c r="L140" s="60"/>
      <c r="M140" s="60"/>
      <c r="N140" s="60"/>
      <c r="O140" s="60"/>
      <c r="P140" s="60"/>
      <c r="Q140" s="60"/>
      <c r="R140" s="61"/>
    </row>
    <row r="141" spans="3:18" x14ac:dyDescent="0.25">
      <c r="C141" s="13" t="s">
        <v>107</v>
      </c>
      <c r="D141" s="88"/>
      <c r="E141" s="88"/>
      <c r="F141" s="89"/>
      <c r="G141" s="145"/>
      <c r="H141" s="145"/>
      <c r="I141" s="145"/>
      <c r="J141" s="60"/>
      <c r="K141" s="61"/>
      <c r="L141" s="60"/>
      <c r="M141" s="60"/>
      <c r="N141" s="60"/>
      <c r="O141" s="60"/>
      <c r="P141" s="60"/>
      <c r="Q141" s="60"/>
      <c r="R141" s="60">
        <f>369735.84/12</f>
        <v>30811.320000000003</v>
      </c>
    </row>
    <row r="142" spans="3:18" x14ac:dyDescent="0.25">
      <c r="C142" s="13" t="s">
        <v>108</v>
      </c>
      <c r="D142" s="88"/>
      <c r="E142" s="88"/>
      <c r="F142" s="89"/>
      <c r="G142" s="145"/>
      <c r="H142" s="145"/>
      <c r="I142" s="145"/>
      <c r="J142" s="60"/>
      <c r="K142" s="61"/>
      <c r="L142" s="60"/>
      <c r="M142" s="60"/>
      <c r="N142" s="60"/>
      <c r="O142" s="60"/>
      <c r="P142" s="60"/>
      <c r="Q142" s="60"/>
      <c r="R142" s="60"/>
    </row>
    <row r="143" spans="3:18" x14ac:dyDescent="0.25">
      <c r="D143" s="93" t="s">
        <v>39</v>
      </c>
      <c r="E143" s="93"/>
      <c r="F143" s="30">
        <f>SUM(F117:F129)</f>
        <v>0</v>
      </c>
      <c r="G143" s="30">
        <f>SUM(G117:G142)</f>
        <v>30811.320000000003</v>
      </c>
      <c r="H143" s="30">
        <f>SUM(H117:H142)</f>
        <v>30811.320000000003</v>
      </c>
      <c r="I143" s="30">
        <f t="shared" ref="I143:R143" si="13">SUM(I117:I142)</f>
        <v>30811.320000000003</v>
      </c>
      <c r="J143" s="30">
        <f t="shared" si="13"/>
        <v>30811.320000000003</v>
      </c>
      <c r="K143" s="30">
        <f t="shared" si="13"/>
        <v>30811.320000000003</v>
      </c>
      <c r="L143" s="30">
        <f t="shared" si="13"/>
        <v>30811.320000000003</v>
      </c>
      <c r="M143" s="30">
        <f t="shared" si="13"/>
        <v>30811.320000000003</v>
      </c>
      <c r="N143" s="30">
        <f t="shared" si="13"/>
        <v>30811.320000000003</v>
      </c>
      <c r="O143" s="30">
        <f t="shared" si="13"/>
        <v>30811.320000000003</v>
      </c>
      <c r="P143" s="30">
        <f t="shared" si="13"/>
        <v>30811.320000000003</v>
      </c>
      <c r="Q143" s="30">
        <f t="shared" si="13"/>
        <v>30811.320000000003</v>
      </c>
      <c r="R143" s="30">
        <f t="shared" si="13"/>
        <v>30811.320000000003</v>
      </c>
    </row>
    <row r="145" spans="1:22" x14ac:dyDescent="0.25">
      <c r="A145" s="31" t="s">
        <v>186</v>
      </c>
      <c r="B145" s="32"/>
      <c r="C145" s="32"/>
      <c r="D145" s="32"/>
      <c r="E145" s="32"/>
      <c r="F145" s="624">
        <v>2022</v>
      </c>
      <c r="G145" s="624"/>
      <c r="H145" s="624"/>
      <c r="I145" s="624"/>
      <c r="J145" s="624">
        <v>2023</v>
      </c>
      <c r="K145" s="624"/>
      <c r="L145" s="624"/>
      <c r="M145" s="624"/>
      <c r="N145" s="624"/>
      <c r="O145" s="624"/>
      <c r="P145" s="624"/>
      <c r="Q145" s="624"/>
      <c r="R145" s="624"/>
      <c r="S145" s="32"/>
      <c r="T145" s="32"/>
      <c r="U145" s="32"/>
      <c r="V145" s="32"/>
    </row>
    <row r="146" spans="1:22" x14ac:dyDescent="0.25">
      <c r="C146" s="11" t="s">
        <v>105</v>
      </c>
      <c r="D146" s="11" t="s">
        <v>106</v>
      </c>
      <c r="E146" s="12"/>
      <c r="F146" s="12">
        <v>9</v>
      </c>
      <c r="G146" s="12">
        <v>10</v>
      </c>
      <c r="H146" s="12">
        <v>11</v>
      </c>
      <c r="I146" s="12">
        <v>12</v>
      </c>
      <c r="J146" s="11">
        <v>1</v>
      </c>
      <c r="K146" s="11">
        <v>2</v>
      </c>
      <c r="L146" s="11">
        <v>3</v>
      </c>
      <c r="M146" s="11">
        <v>4</v>
      </c>
      <c r="N146" s="11">
        <v>5</v>
      </c>
      <c r="O146" s="11">
        <v>6</v>
      </c>
      <c r="P146" s="11">
        <v>7</v>
      </c>
      <c r="Q146" s="11">
        <v>8</v>
      </c>
      <c r="R146" s="11">
        <v>9</v>
      </c>
    </row>
    <row r="147" spans="1:22" x14ac:dyDescent="0.25">
      <c r="C147" s="60" t="s">
        <v>107</v>
      </c>
      <c r="D147" s="86"/>
      <c r="E147" s="86"/>
      <c r="F147" s="6"/>
      <c r="G147" s="61"/>
      <c r="H147" s="61"/>
      <c r="I147" s="60"/>
      <c r="J147" s="60"/>
      <c r="K147" s="60"/>
      <c r="L147" s="60"/>
      <c r="M147" s="60"/>
      <c r="N147" s="60"/>
      <c r="O147" s="60"/>
      <c r="P147" s="60"/>
      <c r="Q147" s="60"/>
      <c r="R147" s="60"/>
    </row>
    <row r="148" spans="1:22" x14ac:dyDescent="0.25">
      <c r="C148" s="60" t="s">
        <v>108</v>
      </c>
      <c r="D148" s="86"/>
      <c r="E148" s="86"/>
      <c r="F148" s="4"/>
      <c r="G148" s="61"/>
      <c r="H148" s="61"/>
      <c r="I148" s="60"/>
      <c r="J148" s="60"/>
      <c r="K148" s="60"/>
      <c r="L148" s="60"/>
      <c r="M148" s="60"/>
      <c r="N148" s="60"/>
      <c r="O148" s="60"/>
      <c r="P148" s="60"/>
      <c r="Q148" s="60"/>
      <c r="R148" s="60"/>
    </row>
    <row r="149" spans="1:22" x14ac:dyDescent="0.25">
      <c r="C149" s="60" t="s">
        <v>109</v>
      </c>
      <c r="D149" s="86"/>
      <c r="E149" s="86"/>
      <c r="F149" s="4"/>
      <c r="G149" s="60">
        <f>369735.84/12</f>
        <v>30811.320000000003</v>
      </c>
      <c r="H149" s="61"/>
      <c r="I149" s="61"/>
      <c r="J149" s="60"/>
      <c r="K149" s="60"/>
      <c r="L149" s="60"/>
      <c r="M149" s="60"/>
      <c r="N149" s="60"/>
      <c r="O149" s="60"/>
      <c r="P149" s="60"/>
      <c r="Q149" s="60"/>
      <c r="R149" s="60"/>
    </row>
    <row r="150" spans="1:22" x14ac:dyDescent="0.25">
      <c r="C150" s="60" t="s">
        <v>110</v>
      </c>
      <c r="D150" s="86"/>
      <c r="E150" s="86"/>
      <c r="F150" s="4"/>
      <c r="G150" s="60"/>
      <c r="H150" s="60"/>
      <c r="I150" s="61"/>
      <c r="J150" s="61"/>
      <c r="K150" s="60"/>
      <c r="L150" s="60"/>
      <c r="M150" s="60"/>
      <c r="N150" s="60"/>
      <c r="O150" s="60"/>
      <c r="P150" s="60"/>
      <c r="Q150" s="60"/>
      <c r="R150" s="60"/>
    </row>
    <row r="151" spans="1:22" x14ac:dyDescent="0.25">
      <c r="C151" s="60" t="s">
        <v>111</v>
      </c>
      <c r="D151" s="86"/>
      <c r="E151" s="86"/>
      <c r="F151" s="4"/>
      <c r="G151" s="60"/>
      <c r="H151" s="60">
        <f>369735.84/12</f>
        <v>30811.320000000003</v>
      </c>
      <c r="I151" s="60"/>
      <c r="J151" s="61"/>
      <c r="K151" s="61"/>
      <c r="L151" s="60"/>
      <c r="M151" s="60"/>
      <c r="N151" s="60"/>
      <c r="O151" s="60"/>
      <c r="P151" s="60"/>
      <c r="Q151" s="60"/>
      <c r="R151" s="60"/>
    </row>
    <row r="152" spans="1:22" x14ac:dyDescent="0.25">
      <c r="C152" s="60" t="s">
        <v>112</v>
      </c>
      <c r="D152" s="86"/>
      <c r="E152" s="86"/>
      <c r="F152" s="4"/>
      <c r="G152" s="60"/>
      <c r="H152" s="60"/>
      <c r="I152" s="60"/>
      <c r="J152" s="60"/>
      <c r="K152" s="61"/>
      <c r="L152" s="61"/>
      <c r="M152" s="60"/>
      <c r="N152" s="60"/>
      <c r="O152" s="60"/>
      <c r="P152" s="60"/>
      <c r="Q152" s="60"/>
      <c r="R152" s="60"/>
    </row>
    <row r="153" spans="1:22" x14ac:dyDescent="0.25">
      <c r="C153" s="60" t="s">
        <v>113</v>
      </c>
      <c r="D153" s="86"/>
      <c r="E153" s="86"/>
      <c r="F153" s="4"/>
      <c r="G153" s="60"/>
      <c r="H153" s="60"/>
      <c r="I153" s="60">
        <f>369735.84/12</f>
        <v>30811.320000000003</v>
      </c>
      <c r="J153" s="60"/>
      <c r="K153" s="61"/>
      <c r="L153" s="61"/>
      <c r="M153" s="61"/>
      <c r="N153" s="60"/>
      <c r="O153" s="60"/>
      <c r="P153" s="60"/>
      <c r="Q153" s="60"/>
      <c r="R153" s="60"/>
    </row>
    <row r="154" spans="1:22" x14ac:dyDescent="0.25">
      <c r="C154" s="60" t="s">
        <v>114</v>
      </c>
      <c r="D154" s="86"/>
      <c r="E154" s="86"/>
      <c r="F154" s="4"/>
      <c r="G154" s="60"/>
      <c r="H154" s="60"/>
      <c r="I154" s="60"/>
      <c r="J154" s="60"/>
      <c r="K154" s="61"/>
      <c r="L154" s="60"/>
      <c r="M154" s="61"/>
      <c r="N154" s="61"/>
      <c r="O154" s="60"/>
      <c r="P154" s="60"/>
      <c r="Q154" s="60"/>
      <c r="R154" s="60"/>
    </row>
    <row r="155" spans="1:22" x14ac:dyDescent="0.25">
      <c r="C155" s="60" t="s">
        <v>115</v>
      </c>
      <c r="D155" s="86"/>
      <c r="E155" s="86"/>
      <c r="F155" s="4"/>
      <c r="G155" s="60"/>
      <c r="H155" s="60"/>
      <c r="I155" s="60"/>
      <c r="J155" s="60">
        <f>369735.84/12</f>
        <v>30811.320000000003</v>
      </c>
      <c r="K155" s="61"/>
      <c r="L155" s="60"/>
      <c r="M155" s="60"/>
      <c r="N155" s="61"/>
      <c r="O155" s="61"/>
      <c r="P155" s="60"/>
      <c r="Q155" s="60"/>
      <c r="R155" s="60"/>
    </row>
    <row r="156" spans="1:22" x14ac:dyDescent="0.25">
      <c r="C156" s="13" t="s">
        <v>116</v>
      </c>
      <c r="D156" s="29"/>
      <c r="E156" s="29"/>
      <c r="F156" s="4"/>
      <c r="G156" s="60"/>
      <c r="H156" s="60"/>
      <c r="I156" s="60"/>
      <c r="J156" s="60"/>
      <c r="K156" s="61"/>
      <c r="L156" s="60"/>
      <c r="M156" s="60"/>
      <c r="N156" s="60"/>
      <c r="O156" s="61"/>
      <c r="P156" s="61"/>
      <c r="Q156" s="60"/>
      <c r="R156" s="60"/>
    </row>
    <row r="157" spans="1:22" x14ac:dyDescent="0.25">
      <c r="C157" s="13" t="s">
        <v>117</v>
      </c>
      <c r="D157" s="29"/>
      <c r="E157" s="29"/>
      <c r="F157" s="4"/>
      <c r="G157" s="60"/>
      <c r="H157" s="60"/>
      <c r="I157" s="60"/>
      <c r="J157" s="60"/>
      <c r="K157" s="60">
        <f>369735.84/12</f>
        <v>30811.320000000003</v>
      </c>
      <c r="L157" s="60"/>
      <c r="M157" s="60"/>
      <c r="N157" s="60"/>
      <c r="O157" s="60"/>
      <c r="P157" s="61"/>
      <c r="Q157" s="61"/>
      <c r="R157" s="60"/>
    </row>
    <row r="158" spans="1:22" x14ac:dyDescent="0.25">
      <c r="C158" s="13" t="s">
        <v>118</v>
      </c>
      <c r="D158" s="29"/>
      <c r="E158" s="29"/>
      <c r="F158" s="4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1"/>
      <c r="R158" s="61"/>
    </row>
    <row r="159" spans="1:22" x14ac:dyDescent="0.25">
      <c r="C159" s="13" t="s">
        <v>119</v>
      </c>
      <c r="D159" s="29"/>
      <c r="E159" s="29"/>
      <c r="F159" s="4"/>
      <c r="G159" s="60"/>
      <c r="H159" s="60"/>
      <c r="I159" s="60"/>
      <c r="J159" s="60"/>
      <c r="K159" s="61"/>
      <c r="L159" s="60">
        <f>369735.84/12</f>
        <v>30811.320000000003</v>
      </c>
      <c r="M159" s="60"/>
      <c r="N159" s="60"/>
      <c r="O159" s="60"/>
      <c r="P159" s="60"/>
      <c r="Q159" s="60"/>
      <c r="R159" s="61"/>
      <c r="S159" s="4" t="s">
        <v>147</v>
      </c>
    </row>
    <row r="160" spans="1:22" x14ac:dyDescent="0.25">
      <c r="C160" s="13" t="s">
        <v>120</v>
      </c>
      <c r="D160" s="88"/>
      <c r="E160" s="88"/>
      <c r="F160" s="89"/>
      <c r="G160" s="145"/>
      <c r="H160" s="145"/>
      <c r="I160" s="145"/>
      <c r="J160" s="60"/>
      <c r="K160" s="61"/>
      <c r="L160" s="60"/>
      <c r="M160" s="60"/>
      <c r="N160" s="60"/>
      <c r="O160" s="60"/>
      <c r="P160" s="60"/>
      <c r="Q160" s="60"/>
      <c r="R160" s="61"/>
      <c r="S160" s="4"/>
    </row>
    <row r="161" spans="3:19" x14ac:dyDescent="0.25">
      <c r="C161" s="13" t="s">
        <v>121</v>
      </c>
      <c r="D161" s="88"/>
      <c r="E161" s="88"/>
      <c r="F161" s="89"/>
      <c r="G161" s="145"/>
      <c r="H161" s="145"/>
      <c r="I161" s="145"/>
      <c r="J161" s="60"/>
      <c r="K161" s="61"/>
      <c r="L161" s="60"/>
      <c r="M161" s="60">
        <f>369735.84/12</f>
        <v>30811.320000000003</v>
      </c>
      <c r="N161" s="60"/>
      <c r="O161" s="60"/>
      <c r="P161" s="60"/>
      <c r="Q161" s="60"/>
      <c r="R161" s="61"/>
      <c r="S161" s="4"/>
    </row>
    <row r="162" spans="3:19" x14ac:dyDescent="0.25">
      <c r="C162" s="13" t="s">
        <v>122</v>
      </c>
      <c r="D162" s="88"/>
      <c r="E162" s="88"/>
      <c r="F162" s="89"/>
      <c r="G162" s="145"/>
      <c r="H162" s="145"/>
      <c r="I162" s="145"/>
      <c r="J162" s="60"/>
      <c r="K162" s="61"/>
      <c r="L162" s="60"/>
      <c r="M162" s="60"/>
      <c r="N162" s="60"/>
      <c r="O162" s="60"/>
      <c r="P162" s="60"/>
      <c r="Q162" s="60"/>
      <c r="R162" s="61"/>
      <c r="S162" s="4"/>
    </row>
    <row r="163" spans="3:19" x14ac:dyDescent="0.25">
      <c r="C163" s="13" t="s">
        <v>123</v>
      </c>
      <c r="D163" s="88"/>
      <c r="E163" s="88"/>
      <c r="F163" s="89"/>
      <c r="G163" s="145"/>
      <c r="H163" s="145"/>
      <c r="I163" s="145"/>
      <c r="J163" s="60"/>
      <c r="K163" s="61"/>
      <c r="L163" s="60"/>
      <c r="M163" s="60"/>
      <c r="N163" s="60">
        <f>369735.84/12</f>
        <v>30811.320000000003</v>
      </c>
      <c r="O163" s="60"/>
      <c r="P163" s="60"/>
      <c r="Q163" s="60"/>
      <c r="R163" s="61"/>
      <c r="S163" s="4"/>
    </row>
    <row r="164" spans="3:19" x14ac:dyDescent="0.25">
      <c r="C164" s="13" t="s">
        <v>124</v>
      </c>
      <c r="D164" s="88"/>
      <c r="E164" s="88"/>
      <c r="F164" s="89"/>
      <c r="G164" s="145"/>
      <c r="H164" s="145"/>
      <c r="I164" s="145"/>
      <c r="J164" s="60"/>
      <c r="K164" s="61"/>
      <c r="L164" s="60"/>
      <c r="M164" s="60"/>
      <c r="N164" s="60"/>
      <c r="O164" s="60"/>
      <c r="P164" s="60"/>
      <c r="Q164" s="60"/>
      <c r="R164" s="61"/>
      <c r="S164" s="4"/>
    </row>
    <row r="165" spans="3:19" x14ac:dyDescent="0.25">
      <c r="C165" s="13" t="s">
        <v>125</v>
      </c>
      <c r="D165" s="88"/>
      <c r="E165" s="88"/>
      <c r="F165" s="89"/>
      <c r="G165" s="145"/>
      <c r="H165" s="145"/>
      <c r="I165" s="145"/>
      <c r="J165" s="60"/>
      <c r="K165" s="61"/>
      <c r="L165" s="60"/>
      <c r="M165" s="60"/>
      <c r="N165" s="60"/>
      <c r="O165" s="60">
        <f>369735.84/12</f>
        <v>30811.320000000003</v>
      </c>
      <c r="P165" s="60"/>
      <c r="Q165" s="60"/>
      <c r="R165" s="61"/>
      <c r="S165" s="4"/>
    </row>
    <row r="166" spans="3:19" x14ac:dyDescent="0.25">
      <c r="C166" s="13" t="s">
        <v>126</v>
      </c>
      <c r="D166" s="88"/>
      <c r="E166" s="88"/>
      <c r="F166" s="89"/>
      <c r="G166" s="145"/>
      <c r="H166" s="145"/>
      <c r="I166" s="145"/>
      <c r="J166" s="60"/>
      <c r="K166" s="61"/>
      <c r="L166" s="60"/>
      <c r="M166" s="60"/>
      <c r="N166" s="60"/>
      <c r="O166" s="60"/>
      <c r="P166" s="60"/>
      <c r="Q166" s="60"/>
      <c r="R166" s="61"/>
      <c r="S166" s="4"/>
    </row>
    <row r="167" spans="3:19" x14ac:dyDescent="0.25">
      <c r="C167" s="13" t="s">
        <v>127</v>
      </c>
      <c r="D167" s="88"/>
      <c r="E167" s="88"/>
      <c r="F167" s="89"/>
      <c r="G167" s="145"/>
      <c r="H167" s="145"/>
      <c r="I167" s="145"/>
      <c r="J167" s="60"/>
      <c r="K167" s="61"/>
      <c r="L167" s="60"/>
      <c r="M167" s="60"/>
      <c r="N167" s="60"/>
      <c r="O167" s="60"/>
      <c r="P167" s="60">
        <f>369735.84/12</f>
        <v>30811.320000000003</v>
      </c>
      <c r="Q167" s="60"/>
      <c r="R167" s="61"/>
      <c r="S167" s="4"/>
    </row>
    <row r="168" spans="3:19" x14ac:dyDescent="0.25">
      <c r="C168" s="13" t="s">
        <v>128</v>
      </c>
      <c r="D168" s="88"/>
      <c r="E168" s="88"/>
      <c r="F168" s="89"/>
      <c r="G168" s="145"/>
      <c r="H168" s="145"/>
      <c r="I168" s="145"/>
      <c r="J168" s="60"/>
      <c r="K168" s="61"/>
      <c r="L168" s="60"/>
      <c r="M168" s="60"/>
      <c r="N168" s="60"/>
      <c r="O168" s="60"/>
      <c r="P168" s="60"/>
      <c r="Q168" s="60"/>
      <c r="R168" s="61"/>
      <c r="S168" s="4"/>
    </row>
    <row r="169" spans="3:19" x14ac:dyDescent="0.25">
      <c r="C169" s="13" t="s">
        <v>129</v>
      </c>
      <c r="D169" s="88"/>
      <c r="E169" s="88"/>
      <c r="F169" s="89"/>
      <c r="G169" s="145"/>
      <c r="H169" s="145"/>
      <c r="I169" s="145"/>
      <c r="J169" s="60"/>
      <c r="K169" s="61"/>
      <c r="L169" s="60"/>
      <c r="M169" s="60"/>
      <c r="N169" s="60"/>
      <c r="O169" s="60"/>
      <c r="P169" s="60"/>
      <c r="Q169" s="60">
        <f>369735.84/12</f>
        <v>30811.320000000003</v>
      </c>
      <c r="R169" s="61"/>
      <c r="S169" s="4"/>
    </row>
    <row r="170" spans="3:19" x14ac:dyDescent="0.25">
      <c r="C170" s="13" t="s">
        <v>130</v>
      </c>
      <c r="D170" s="88"/>
      <c r="E170" s="88"/>
      <c r="F170" s="89"/>
      <c r="G170" s="145"/>
      <c r="H170" s="145"/>
      <c r="I170" s="145"/>
      <c r="J170" s="60"/>
      <c r="K170" s="61"/>
      <c r="L170" s="60"/>
      <c r="M170" s="60"/>
      <c r="N170" s="60"/>
      <c r="O170" s="60"/>
      <c r="P170" s="60"/>
      <c r="Q170" s="60"/>
      <c r="R170" s="61"/>
      <c r="S170" s="4"/>
    </row>
    <row r="171" spans="3:19" x14ac:dyDescent="0.25">
      <c r="C171" s="13" t="s">
        <v>107</v>
      </c>
      <c r="D171" s="88"/>
      <c r="E171" s="88"/>
      <c r="F171" s="89"/>
      <c r="G171" s="145"/>
      <c r="H171" s="145"/>
      <c r="I171" s="145"/>
      <c r="J171" s="60"/>
      <c r="K171" s="61"/>
      <c r="L171" s="60"/>
      <c r="M171" s="60"/>
      <c r="N171" s="60"/>
      <c r="O171" s="60"/>
      <c r="P171" s="60"/>
      <c r="Q171" s="60"/>
      <c r="R171" s="60">
        <f>369735.84/12</f>
        <v>30811.320000000003</v>
      </c>
      <c r="S171" s="4"/>
    </row>
    <row r="172" spans="3:19" x14ac:dyDescent="0.25">
      <c r="C172" s="13" t="s">
        <v>108</v>
      </c>
      <c r="D172" s="88"/>
      <c r="E172" s="88"/>
      <c r="F172" s="89"/>
      <c r="G172" s="145"/>
      <c r="H172" s="145"/>
      <c r="I172" s="145"/>
      <c r="J172" s="60"/>
      <c r="K172" s="61"/>
      <c r="L172" s="60"/>
      <c r="M172" s="60"/>
      <c r="N172" s="60"/>
      <c r="O172" s="60"/>
      <c r="P172" s="60"/>
      <c r="Q172" s="60"/>
      <c r="R172" s="60"/>
      <c r="S172" s="4"/>
    </row>
    <row r="173" spans="3:19" x14ac:dyDescent="0.25">
      <c r="D173" s="93" t="s">
        <v>39</v>
      </c>
      <c r="E173" s="93"/>
      <c r="F173" s="30">
        <f>SUM(F147:F159)</f>
        <v>0</v>
      </c>
      <c r="G173" s="30">
        <f>SUM(G147:G172)</f>
        <v>30811.320000000003</v>
      </c>
      <c r="H173" s="30">
        <f>SUM(H147:H172)</f>
        <v>30811.320000000003</v>
      </c>
      <c r="I173" s="30">
        <f t="shared" ref="I173:R173" si="14">SUM(I147:I172)</f>
        <v>30811.320000000003</v>
      </c>
      <c r="J173" s="30">
        <f t="shared" si="14"/>
        <v>30811.320000000003</v>
      </c>
      <c r="K173" s="30">
        <f t="shared" si="14"/>
        <v>30811.320000000003</v>
      </c>
      <c r="L173" s="30">
        <f t="shared" si="14"/>
        <v>30811.320000000003</v>
      </c>
      <c r="M173" s="30">
        <f t="shared" si="14"/>
        <v>30811.320000000003</v>
      </c>
      <c r="N173" s="30">
        <f t="shared" si="14"/>
        <v>30811.320000000003</v>
      </c>
      <c r="O173" s="30">
        <f t="shared" si="14"/>
        <v>30811.320000000003</v>
      </c>
      <c r="P173" s="30">
        <f t="shared" si="14"/>
        <v>30811.320000000003</v>
      </c>
      <c r="Q173" s="30">
        <f t="shared" si="14"/>
        <v>30811.320000000003</v>
      </c>
      <c r="R173" s="30">
        <f t="shared" si="14"/>
        <v>30811.320000000003</v>
      </c>
      <c r="S173" s="6">
        <f>SUM(G173:R173)</f>
        <v>369735.84</v>
      </c>
    </row>
    <row r="174" spans="3:19" x14ac:dyDescent="0.25">
      <c r="N174" s="25">
        <f>SUM(F173:N173)</f>
        <v>246490.56000000003</v>
      </c>
    </row>
    <row r="175" spans="3:19" x14ac:dyDescent="0.25">
      <c r="M175" t="e">
        <f>N175/N174</f>
        <v>#REF!</v>
      </c>
      <c r="N175" s="25" t="e">
        <f>SUM(#REF!)</f>
        <v>#REF!</v>
      </c>
    </row>
  </sheetData>
  <mergeCells count="13">
    <mergeCell ref="F145:I145"/>
    <mergeCell ref="J145:R145"/>
    <mergeCell ref="F78:S78"/>
    <mergeCell ref="F79:I79"/>
    <mergeCell ref="J79:R79"/>
    <mergeCell ref="F115:I115"/>
    <mergeCell ref="J115:R115"/>
    <mergeCell ref="F6:S6"/>
    <mergeCell ref="F7:I7"/>
    <mergeCell ref="J7:R7"/>
    <mergeCell ref="F42:S42"/>
    <mergeCell ref="F43:I43"/>
    <mergeCell ref="J43:R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2:X107"/>
  <sheetViews>
    <sheetView zoomScale="90" zoomScaleNormal="90" workbookViewId="0">
      <selection activeCell="B4" sqref="B4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6" width="11.28515625" bestFit="1" customWidth="1"/>
    <col min="7" max="7" width="11.4257812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6" width="12.28515625" bestFit="1" customWidth="1"/>
    <col min="17" max="17" width="13.5703125" bestFit="1" customWidth="1"/>
    <col min="18" max="18" width="15" bestFit="1" customWidth="1"/>
    <col min="19" max="20" width="12.28515625" customWidth="1"/>
    <col min="21" max="22" width="13.7109375" bestFit="1" customWidth="1"/>
    <col min="23" max="23" width="13.5703125" bestFit="1" customWidth="1"/>
    <col min="24" max="24" width="13.28515625" bestFit="1" customWidth="1"/>
  </cols>
  <sheetData>
    <row r="2" spans="1:24" x14ac:dyDescent="0.25">
      <c r="A2" s="9" t="s">
        <v>81</v>
      </c>
      <c r="B2" t="s">
        <v>34</v>
      </c>
    </row>
    <row r="3" spans="1:24" x14ac:dyDescent="0.25">
      <c r="A3" s="9" t="s">
        <v>83</v>
      </c>
      <c r="B3" t="s">
        <v>506</v>
      </c>
    </row>
    <row r="4" spans="1:24" x14ac:dyDescent="0.25">
      <c r="A4" s="9" t="s">
        <v>85</v>
      </c>
      <c r="B4" s="25">
        <v>1297696.92</v>
      </c>
    </row>
    <row r="6" spans="1:24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31"/>
      <c r="W6" s="31"/>
      <c r="X6" s="31"/>
    </row>
    <row r="7" spans="1:24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5"/>
      <c r="S7" s="105"/>
      <c r="T7" s="105"/>
      <c r="U7" s="10"/>
      <c r="V7" s="9"/>
      <c r="W7" s="9"/>
      <c r="X7" s="9"/>
    </row>
    <row r="8" spans="1:24" x14ac:dyDescent="0.25">
      <c r="A8" s="9"/>
      <c r="B8" s="9"/>
      <c r="C8" s="9"/>
      <c r="D8" s="37" t="s">
        <v>33</v>
      </c>
      <c r="E8" s="38"/>
      <c r="F8" s="38"/>
      <c r="G8" s="38"/>
      <c r="H8" s="38"/>
      <c r="I8" s="39"/>
      <c r="J8" s="39"/>
      <c r="K8" s="39"/>
      <c r="L8" s="39">
        <v>20</v>
      </c>
      <c r="M8" s="39">
        <v>22</v>
      </c>
      <c r="N8" s="39">
        <v>22</v>
      </c>
      <c r="O8" s="39">
        <v>20</v>
      </c>
      <c r="P8" s="39">
        <v>23</v>
      </c>
      <c r="Q8" s="39">
        <v>19</v>
      </c>
      <c r="R8" s="39">
        <v>21</v>
      </c>
      <c r="S8" s="39">
        <v>21</v>
      </c>
      <c r="T8" s="39">
        <v>20</v>
      </c>
      <c r="U8" s="40"/>
      <c r="V8" s="9"/>
      <c r="W8" s="9"/>
      <c r="X8" s="9"/>
    </row>
    <row r="9" spans="1:24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>
        <v>9</v>
      </c>
      <c r="F9" s="12">
        <v>10</v>
      </c>
      <c r="G9" s="12">
        <v>11</v>
      </c>
      <c r="H9" s="12">
        <v>12</v>
      </c>
      <c r="I9" s="11">
        <v>1</v>
      </c>
      <c r="J9" s="11">
        <v>2</v>
      </c>
      <c r="K9" s="11">
        <v>3</v>
      </c>
      <c r="L9" s="11">
        <v>4</v>
      </c>
      <c r="M9" s="11">
        <v>5</v>
      </c>
      <c r="N9" s="11">
        <v>6</v>
      </c>
      <c r="O9" s="11">
        <v>7</v>
      </c>
      <c r="P9" s="11">
        <v>8</v>
      </c>
      <c r="Q9" s="14">
        <v>9</v>
      </c>
      <c r="R9" s="108">
        <v>10</v>
      </c>
      <c r="S9" s="108">
        <v>11</v>
      </c>
      <c r="T9" s="108">
        <v>12</v>
      </c>
      <c r="U9" s="11" t="s">
        <v>92</v>
      </c>
      <c r="V9" s="11" t="s">
        <v>93</v>
      </c>
      <c r="W9" s="11" t="s">
        <v>94</v>
      </c>
      <c r="X9" s="11" t="s">
        <v>95</v>
      </c>
    </row>
    <row r="10" spans="1:24" x14ac:dyDescent="0.25">
      <c r="A10" s="4" t="s">
        <v>507</v>
      </c>
      <c r="B10" s="4" t="s">
        <v>330</v>
      </c>
      <c r="C10" s="4" t="s">
        <v>508</v>
      </c>
      <c r="D10" s="6">
        <v>130</v>
      </c>
      <c r="E10" s="4"/>
      <c r="F10" s="4"/>
      <c r="G10" s="4"/>
      <c r="H10" s="4">
        <v>1.5</v>
      </c>
      <c r="I10" s="4"/>
      <c r="J10" s="4">
        <v>0</v>
      </c>
      <c r="K10" s="4"/>
      <c r="L10" s="4"/>
      <c r="M10" s="4"/>
      <c r="N10" s="4"/>
      <c r="O10" s="4"/>
      <c r="P10" s="4"/>
      <c r="Q10" s="13"/>
      <c r="R10" s="100"/>
      <c r="S10" s="100"/>
      <c r="T10" s="100"/>
      <c r="U10" s="4">
        <f>SUM(E10:J10)</f>
        <v>1.5</v>
      </c>
      <c r="V10" s="4">
        <f>SUM(E10:Q10)</f>
        <v>1.5</v>
      </c>
      <c r="W10" s="6">
        <f>U10*D10</f>
        <v>195</v>
      </c>
      <c r="X10" s="6">
        <f>SUM(V10*D10)</f>
        <v>195</v>
      </c>
    </row>
    <row r="11" spans="1:24" x14ac:dyDescent="0.25">
      <c r="A11" s="4" t="s">
        <v>509</v>
      </c>
      <c r="B11" s="4" t="s">
        <v>330</v>
      </c>
      <c r="C11" s="4" t="s">
        <v>510</v>
      </c>
      <c r="D11" s="6">
        <v>168</v>
      </c>
      <c r="E11" s="4"/>
      <c r="F11" s="4"/>
      <c r="G11" s="4"/>
      <c r="H11" s="4"/>
      <c r="I11" s="4"/>
      <c r="J11" s="4"/>
      <c r="K11" s="21">
        <v>1</v>
      </c>
      <c r="L11" s="4"/>
      <c r="M11" s="4"/>
      <c r="N11" s="4"/>
      <c r="O11" s="4"/>
      <c r="P11" s="4"/>
      <c r="Q11" s="13"/>
      <c r="R11" s="100"/>
      <c r="S11" s="100"/>
      <c r="T11" s="100"/>
      <c r="U11" s="4"/>
      <c r="V11" s="4"/>
      <c r="W11" s="6"/>
      <c r="X11" s="6"/>
    </row>
    <row r="12" spans="1:24" x14ac:dyDescent="0.25">
      <c r="A12" s="4" t="s">
        <v>511</v>
      </c>
      <c r="B12" s="4" t="s">
        <v>330</v>
      </c>
      <c r="C12" s="4" t="s">
        <v>508</v>
      </c>
      <c r="D12" s="6">
        <v>130</v>
      </c>
      <c r="E12" s="4"/>
      <c r="F12" s="4"/>
      <c r="G12" s="4"/>
      <c r="H12" s="4"/>
      <c r="I12" s="4"/>
      <c r="J12" s="4"/>
      <c r="K12" s="21"/>
      <c r="L12" s="4"/>
      <c r="M12" s="4"/>
      <c r="N12" s="4"/>
      <c r="O12" s="4"/>
      <c r="P12" s="4"/>
      <c r="Q12" s="13"/>
      <c r="R12" s="100"/>
      <c r="S12" s="100"/>
      <c r="T12" s="100"/>
      <c r="U12" s="4">
        <f t="shared" ref="U12:U41" si="0">SUM(E12:J12)</f>
        <v>0</v>
      </c>
      <c r="V12" s="4">
        <f t="shared" ref="V12:V41" si="1">SUM(E12:Q12)</f>
        <v>0</v>
      </c>
      <c r="W12" s="6">
        <f t="shared" ref="W12:W41" si="2">U12*D12</f>
        <v>0</v>
      </c>
      <c r="X12" s="6">
        <f t="shared" ref="X12:X41" si="3">SUM(V12*D12)</f>
        <v>0</v>
      </c>
    </row>
    <row r="13" spans="1:24" x14ac:dyDescent="0.25">
      <c r="A13" s="4" t="s">
        <v>512</v>
      </c>
      <c r="B13" s="4" t="s">
        <v>330</v>
      </c>
      <c r="C13" s="4" t="s">
        <v>508</v>
      </c>
      <c r="D13" s="6">
        <v>130</v>
      </c>
      <c r="E13" s="4">
        <v>8</v>
      </c>
      <c r="F13" s="4">
        <v>102.4</v>
      </c>
      <c r="G13" s="4">
        <v>5</v>
      </c>
      <c r="H13" s="4">
        <v>1.5</v>
      </c>
      <c r="I13" s="4">
        <v>0.5</v>
      </c>
      <c r="J13" s="4">
        <v>0</v>
      </c>
      <c r="K13" s="21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0</v>
      </c>
      <c r="R13" s="100"/>
      <c r="S13" s="100"/>
      <c r="T13" s="100"/>
      <c r="U13" s="4">
        <f t="shared" si="0"/>
        <v>117.4</v>
      </c>
      <c r="V13" s="4">
        <f t="shared" si="1"/>
        <v>117.4</v>
      </c>
      <c r="W13" s="6">
        <f t="shared" si="2"/>
        <v>15262</v>
      </c>
      <c r="X13" s="6">
        <f t="shared" si="3"/>
        <v>15262</v>
      </c>
    </row>
    <row r="14" spans="1:24" x14ac:dyDescent="0.25">
      <c r="A14" s="4" t="s">
        <v>513</v>
      </c>
      <c r="B14" s="4" t="s">
        <v>330</v>
      </c>
      <c r="C14" s="4" t="s">
        <v>508</v>
      </c>
      <c r="D14" s="6">
        <v>130</v>
      </c>
      <c r="E14" s="4"/>
      <c r="F14" s="4"/>
      <c r="G14" s="4"/>
      <c r="H14" s="4">
        <v>0</v>
      </c>
      <c r="I14" s="4"/>
      <c r="J14" s="4"/>
      <c r="K14" s="21"/>
      <c r="L14" s="4"/>
      <c r="M14" s="4"/>
      <c r="N14" s="4"/>
      <c r="O14" s="4"/>
      <c r="P14" s="4"/>
      <c r="Q14" s="13"/>
      <c r="R14" s="100"/>
      <c r="S14" s="100"/>
      <c r="T14" s="100"/>
      <c r="U14" s="4">
        <f t="shared" si="0"/>
        <v>0</v>
      </c>
      <c r="V14" s="4">
        <f t="shared" si="1"/>
        <v>0</v>
      </c>
      <c r="W14" s="6">
        <f t="shared" si="2"/>
        <v>0</v>
      </c>
      <c r="X14" s="6">
        <f t="shared" si="3"/>
        <v>0</v>
      </c>
    </row>
    <row r="15" spans="1:24" x14ac:dyDescent="0.25">
      <c r="A15" s="4" t="s">
        <v>514</v>
      </c>
      <c r="B15" s="4" t="s">
        <v>330</v>
      </c>
      <c r="C15" s="4" t="s">
        <v>508</v>
      </c>
      <c r="D15" s="6">
        <v>130</v>
      </c>
      <c r="E15" s="4"/>
      <c r="F15" s="4"/>
      <c r="G15" s="4"/>
      <c r="H15" s="4"/>
      <c r="I15" s="4"/>
      <c r="J15" s="4"/>
      <c r="K15" s="21"/>
      <c r="L15" s="4"/>
      <c r="M15" s="4"/>
      <c r="N15" s="4"/>
      <c r="O15" s="4"/>
      <c r="P15" s="4"/>
      <c r="Q15" s="13"/>
      <c r="R15" s="100"/>
      <c r="S15" s="100"/>
      <c r="T15" s="100"/>
      <c r="U15" s="4">
        <f t="shared" si="0"/>
        <v>0</v>
      </c>
      <c r="V15" s="4">
        <f t="shared" si="1"/>
        <v>0</v>
      </c>
      <c r="W15" s="6">
        <f t="shared" si="2"/>
        <v>0</v>
      </c>
      <c r="X15" s="6">
        <f t="shared" si="3"/>
        <v>0</v>
      </c>
    </row>
    <row r="16" spans="1:24" x14ac:dyDescent="0.25">
      <c r="A16" s="4" t="s">
        <v>515</v>
      </c>
      <c r="B16" s="4" t="s">
        <v>330</v>
      </c>
      <c r="C16" s="4" t="s">
        <v>510</v>
      </c>
      <c r="D16" s="6">
        <v>168</v>
      </c>
      <c r="E16" s="4"/>
      <c r="F16" s="4">
        <v>4</v>
      </c>
      <c r="G16" s="4">
        <v>1.5</v>
      </c>
      <c r="H16" s="4">
        <v>0</v>
      </c>
      <c r="I16" s="4">
        <v>2</v>
      </c>
      <c r="J16" s="4">
        <v>2.5</v>
      </c>
      <c r="K16" s="21">
        <v>4.5</v>
      </c>
      <c r="L16" s="4">
        <v>4</v>
      </c>
      <c r="M16" s="4">
        <v>5</v>
      </c>
      <c r="N16" s="4">
        <v>1.5</v>
      </c>
      <c r="O16" s="4">
        <v>2.5</v>
      </c>
      <c r="P16" s="4">
        <v>3</v>
      </c>
      <c r="Q16" s="134">
        <v>3</v>
      </c>
      <c r="R16" s="100"/>
      <c r="S16" s="100"/>
      <c r="T16" s="100"/>
      <c r="U16" s="4">
        <f t="shared" si="0"/>
        <v>10</v>
      </c>
      <c r="V16" s="4">
        <f t="shared" si="1"/>
        <v>33.5</v>
      </c>
      <c r="W16" s="6">
        <f t="shared" si="2"/>
        <v>1680</v>
      </c>
      <c r="X16" s="6">
        <f t="shared" si="3"/>
        <v>5628</v>
      </c>
    </row>
    <row r="17" spans="1:24" x14ac:dyDescent="0.25">
      <c r="A17" s="4" t="s">
        <v>516</v>
      </c>
      <c r="B17" s="4" t="s">
        <v>330</v>
      </c>
      <c r="C17" s="4" t="s">
        <v>517</v>
      </c>
      <c r="D17" s="6">
        <v>130</v>
      </c>
      <c r="E17" s="4"/>
      <c r="F17" s="4"/>
      <c r="G17" s="4"/>
      <c r="H17" s="4">
        <v>7.9</v>
      </c>
      <c r="I17" s="4">
        <v>7</v>
      </c>
      <c r="J17" s="4">
        <v>0.8</v>
      </c>
      <c r="K17" s="21"/>
      <c r="L17" s="4"/>
      <c r="M17" s="4"/>
      <c r="N17" s="4"/>
      <c r="O17" s="4"/>
      <c r="P17" s="4"/>
      <c r="Q17" s="13"/>
      <c r="R17" s="100"/>
      <c r="S17" s="100"/>
      <c r="T17" s="100"/>
      <c r="U17" s="4">
        <f t="shared" si="0"/>
        <v>15.700000000000001</v>
      </c>
      <c r="V17" s="4">
        <f t="shared" si="1"/>
        <v>15.700000000000001</v>
      </c>
      <c r="W17" s="6">
        <f t="shared" si="2"/>
        <v>2041.0000000000002</v>
      </c>
      <c r="X17" s="6">
        <f t="shared" si="3"/>
        <v>2041.0000000000002</v>
      </c>
    </row>
    <row r="18" spans="1:24" x14ac:dyDescent="0.25">
      <c r="A18" s="4" t="s">
        <v>518</v>
      </c>
      <c r="B18" s="4" t="s">
        <v>330</v>
      </c>
      <c r="C18" s="4" t="s">
        <v>508</v>
      </c>
      <c r="D18" s="6">
        <v>130</v>
      </c>
      <c r="E18" s="4"/>
      <c r="F18" s="4"/>
      <c r="G18" s="4"/>
      <c r="H18" s="4"/>
      <c r="I18" s="4"/>
      <c r="J18" s="4"/>
      <c r="K18" s="21">
        <v>37.5</v>
      </c>
      <c r="L18" s="4">
        <v>89.5</v>
      </c>
      <c r="M18" s="4">
        <v>90.5</v>
      </c>
      <c r="N18" s="4">
        <v>91</v>
      </c>
      <c r="O18" s="4">
        <v>76.5</v>
      </c>
      <c r="P18" s="4">
        <v>82</v>
      </c>
      <c r="Q18" s="134">
        <v>74.8</v>
      </c>
      <c r="R18" s="100"/>
      <c r="S18" s="100"/>
      <c r="T18" s="100"/>
      <c r="U18" s="4">
        <f t="shared" si="0"/>
        <v>0</v>
      </c>
      <c r="V18" s="4">
        <f t="shared" si="1"/>
        <v>541.79999999999995</v>
      </c>
      <c r="W18" s="6">
        <f t="shared" si="2"/>
        <v>0</v>
      </c>
      <c r="X18" s="6">
        <f t="shared" si="3"/>
        <v>70434</v>
      </c>
    </row>
    <row r="19" spans="1:24" x14ac:dyDescent="0.25">
      <c r="A19" s="4" t="s">
        <v>519</v>
      </c>
      <c r="B19" s="4" t="s">
        <v>330</v>
      </c>
      <c r="C19" s="4" t="s">
        <v>508</v>
      </c>
      <c r="D19" s="6">
        <v>130</v>
      </c>
      <c r="E19" s="4">
        <v>8</v>
      </c>
      <c r="F19" s="4">
        <v>147.5</v>
      </c>
      <c r="G19" s="4">
        <v>187</v>
      </c>
      <c r="H19" s="4">
        <v>157.5</v>
      </c>
      <c r="I19" s="4">
        <v>163</v>
      </c>
      <c r="J19" s="4">
        <v>172</v>
      </c>
      <c r="K19" s="21">
        <v>182.5</v>
      </c>
      <c r="L19" s="4">
        <v>152</v>
      </c>
      <c r="M19" s="4">
        <v>160</v>
      </c>
      <c r="N19" s="4">
        <v>133.5</v>
      </c>
      <c r="O19" s="4">
        <v>124</v>
      </c>
      <c r="P19" s="4">
        <v>158.5</v>
      </c>
      <c r="Q19" s="134">
        <v>130.5</v>
      </c>
      <c r="R19" s="100"/>
      <c r="S19" s="100"/>
      <c r="T19" s="100"/>
      <c r="U19" s="4">
        <f t="shared" si="0"/>
        <v>835</v>
      </c>
      <c r="V19" s="4">
        <f t="shared" si="1"/>
        <v>1876</v>
      </c>
      <c r="W19" s="6">
        <f t="shared" si="2"/>
        <v>108550</v>
      </c>
      <c r="X19" s="6">
        <f t="shared" si="3"/>
        <v>243880</v>
      </c>
    </row>
    <row r="20" spans="1:24" x14ac:dyDescent="0.25">
      <c r="A20" s="4" t="s">
        <v>520</v>
      </c>
      <c r="B20" s="4" t="s">
        <v>330</v>
      </c>
      <c r="C20" s="4" t="s">
        <v>510</v>
      </c>
      <c r="D20" s="6">
        <v>168</v>
      </c>
      <c r="E20" s="4"/>
      <c r="F20" s="4">
        <v>18</v>
      </c>
      <c r="G20" s="4">
        <v>6</v>
      </c>
      <c r="H20" s="4">
        <v>6.5</v>
      </c>
      <c r="I20" s="4">
        <v>9.5</v>
      </c>
      <c r="J20" s="4">
        <v>14</v>
      </c>
      <c r="K20" s="21">
        <v>6.5</v>
      </c>
      <c r="L20" s="4">
        <v>5</v>
      </c>
      <c r="M20" s="4">
        <v>15</v>
      </c>
      <c r="N20" s="4">
        <v>10.5</v>
      </c>
      <c r="O20" s="4">
        <v>5.5</v>
      </c>
      <c r="P20" s="4">
        <v>5</v>
      </c>
      <c r="Q20" s="13"/>
      <c r="R20" s="100"/>
      <c r="S20" s="100"/>
      <c r="T20" s="100"/>
      <c r="U20" s="4">
        <f t="shared" si="0"/>
        <v>54</v>
      </c>
      <c r="V20" s="4">
        <f t="shared" si="1"/>
        <v>101.5</v>
      </c>
      <c r="W20" s="6">
        <f t="shared" si="2"/>
        <v>9072</v>
      </c>
      <c r="X20" s="6">
        <f t="shared" si="3"/>
        <v>17052</v>
      </c>
    </row>
    <row r="21" spans="1:24" x14ac:dyDescent="0.25">
      <c r="A21" s="4" t="s">
        <v>521</v>
      </c>
      <c r="B21" s="4" t="s">
        <v>330</v>
      </c>
      <c r="C21" s="4" t="s">
        <v>508</v>
      </c>
      <c r="D21" s="6">
        <v>130</v>
      </c>
      <c r="E21" s="4"/>
      <c r="F21" s="4"/>
      <c r="G21" s="4"/>
      <c r="H21" s="4"/>
      <c r="I21" s="4"/>
      <c r="J21" s="4">
        <v>44.1</v>
      </c>
      <c r="K21" s="21">
        <v>28.2</v>
      </c>
      <c r="L21" s="4">
        <v>44.9</v>
      </c>
      <c r="M21" s="4">
        <v>100.9</v>
      </c>
      <c r="N21" s="4">
        <v>41.6</v>
      </c>
      <c r="O21" s="4">
        <v>24.5</v>
      </c>
      <c r="P21" s="4">
        <v>25.4</v>
      </c>
      <c r="Q21" s="134">
        <v>13.2</v>
      </c>
      <c r="R21" s="100"/>
      <c r="S21" s="100"/>
      <c r="T21" s="100"/>
      <c r="U21" s="4">
        <f t="shared" si="0"/>
        <v>44.1</v>
      </c>
      <c r="V21" s="4">
        <f t="shared" si="1"/>
        <v>322.79999999999995</v>
      </c>
      <c r="W21" s="6">
        <f t="shared" si="2"/>
        <v>5733</v>
      </c>
      <c r="X21" s="6">
        <f t="shared" si="3"/>
        <v>41963.999999999993</v>
      </c>
    </row>
    <row r="22" spans="1:24" x14ac:dyDescent="0.25">
      <c r="A22" s="4" t="s">
        <v>522</v>
      </c>
      <c r="B22" s="4" t="s">
        <v>330</v>
      </c>
      <c r="C22" s="4" t="s">
        <v>517</v>
      </c>
      <c r="D22" s="6">
        <v>130</v>
      </c>
      <c r="E22" s="4"/>
      <c r="F22" s="4"/>
      <c r="G22" s="4"/>
      <c r="H22" s="4"/>
      <c r="I22" s="4"/>
      <c r="J22" s="4"/>
      <c r="K22" s="21">
        <v>0</v>
      </c>
      <c r="L22" s="4"/>
      <c r="M22" s="4"/>
      <c r="N22" s="4">
        <v>1.5</v>
      </c>
      <c r="O22" s="4">
        <v>0</v>
      </c>
      <c r="P22" s="4">
        <v>0</v>
      </c>
      <c r="Q22" s="13">
        <v>0</v>
      </c>
      <c r="R22" s="100"/>
      <c r="S22" s="100"/>
      <c r="T22" s="100"/>
      <c r="U22" s="4">
        <f t="shared" si="0"/>
        <v>0</v>
      </c>
      <c r="V22" s="4">
        <f t="shared" si="1"/>
        <v>1.5</v>
      </c>
      <c r="W22" s="6">
        <f t="shared" si="2"/>
        <v>0</v>
      </c>
      <c r="X22" s="6">
        <f t="shared" si="3"/>
        <v>195</v>
      </c>
    </row>
    <row r="23" spans="1:24" x14ac:dyDescent="0.25">
      <c r="A23" s="4" t="s">
        <v>522</v>
      </c>
      <c r="B23" s="4" t="s">
        <v>330</v>
      </c>
      <c r="C23" s="4" t="s">
        <v>508</v>
      </c>
      <c r="D23" s="6">
        <v>130</v>
      </c>
      <c r="E23" s="4"/>
      <c r="F23" s="4"/>
      <c r="G23" s="4"/>
      <c r="H23" s="4">
        <v>27.5</v>
      </c>
      <c r="I23" s="4">
        <v>61.5</v>
      </c>
      <c r="J23" s="4">
        <v>62</v>
      </c>
      <c r="K23" s="21">
        <v>10</v>
      </c>
      <c r="L23" s="4"/>
      <c r="M23" s="4"/>
      <c r="N23" s="4"/>
      <c r="O23" s="4"/>
      <c r="P23" s="4"/>
      <c r="Q23" s="13"/>
      <c r="R23" s="100"/>
      <c r="S23" s="100"/>
      <c r="T23" s="100"/>
      <c r="U23" s="4">
        <f t="shared" si="0"/>
        <v>151</v>
      </c>
      <c r="V23" s="4">
        <f t="shared" si="1"/>
        <v>161</v>
      </c>
      <c r="W23" s="6">
        <f t="shared" si="2"/>
        <v>19630</v>
      </c>
      <c r="X23" s="6">
        <f t="shared" si="3"/>
        <v>20930</v>
      </c>
    </row>
    <row r="24" spans="1:24" x14ac:dyDescent="0.25">
      <c r="A24" s="4" t="s">
        <v>523</v>
      </c>
      <c r="B24" s="4" t="s">
        <v>330</v>
      </c>
      <c r="C24" s="4" t="s">
        <v>508</v>
      </c>
      <c r="D24" s="6">
        <v>130</v>
      </c>
      <c r="E24" s="4"/>
      <c r="F24" s="4"/>
      <c r="G24" s="4"/>
      <c r="H24" s="4">
        <v>109</v>
      </c>
      <c r="I24" s="4">
        <v>152</v>
      </c>
      <c r="J24" s="4">
        <v>104</v>
      </c>
      <c r="K24" s="21"/>
      <c r="L24" s="4"/>
      <c r="M24" s="4"/>
      <c r="N24" s="4"/>
      <c r="O24" s="4"/>
      <c r="P24" s="4"/>
      <c r="Q24" s="13"/>
      <c r="R24" s="100"/>
      <c r="S24" s="100"/>
      <c r="T24" s="100"/>
      <c r="U24" s="4">
        <f t="shared" si="0"/>
        <v>365</v>
      </c>
      <c r="V24" s="4">
        <f t="shared" si="1"/>
        <v>365</v>
      </c>
      <c r="W24" s="6">
        <f t="shared" si="2"/>
        <v>47450</v>
      </c>
      <c r="X24" s="6">
        <f t="shared" si="3"/>
        <v>47450</v>
      </c>
    </row>
    <row r="25" spans="1:24" x14ac:dyDescent="0.25">
      <c r="A25" s="4" t="s">
        <v>524</v>
      </c>
      <c r="B25" s="4" t="s">
        <v>330</v>
      </c>
      <c r="C25" s="4" t="s">
        <v>508</v>
      </c>
      <c r="D25" s="6">
        <v>130</v>
      </c>
      <c r="E25" s="4"/>
      <c r="F25" s="4">
        <v>5</v>
      </c>
      <c r="G25" s="4"/>
      <c r="H25" s="4">
        <v>0</v>
      </c>
      <c r="I25" s="4"/>
      <c r="J25" s="4">
        <v>0</v>
      </c>
      <c r="K25" s="21">
        <v>0</v>
      </c>
      <c r="L25" s="4"/>
      <c r="M25" s="4"/>
      <c r="N25" s="4">
        <v>0</v>
      </c>
      <c r="O25" s="4">
        <v>0</v>
      </c>
      <c r="P25" s="4">
        <v>0</v>
      </c>
      <c r="Q25" s="13">
        <v>0</v>
      </c>
      <c r="R25" s="100"/>
      <c r="S25" s="100"/>
      <c r="T25" s="100"/>
      <c r="U25" s="4">
        <f t="shared" si="0"/>
        <v>5</v>
      </c>
      <c r="V25" s="4">
        <f t="shared" si="1"/>
        <v>5</v>
      </c>
      <c r="W25" s="6">
        <f t="shared" si="2"/>
        <v>650</v>
      </c>
      <c r="X25" s="6">
        <f t="shared" si="3"/>
        <v>650</v>
      </c>
    </row>
    <row r="26" spans="1:24" x14ac:dyDescent="0.25">
      <c r="A26" s="4" t="s">
        <v>525</v>
      </c>
      <c r="B26" s="4" t="s">
        <v>330</v>
      </c>
      <c r="C26" s="4" t="s">
        <v>510</v>
      </c>
      <c r="D26" s="6">
        <v>168</v>
      </c>
      <c r="E26" s="4"/>
      <c r="F26" s="4"/>
      <c r="G26" s="4"/>
      <c r="H26" s="4"/>
      <c r="I26" s="4"/>
      <c r="J26" s="4"/>
      <c r="K26" s="21">
        <v>26.5</v>
      </c>
      <c r="L26" s="4">
        <v>10.3</v>
      </c>
      <c r="M26" s="4">
        <v>30.5</v>
      </c>
      <c r="N26" s="4">
        <v>17</v>
      </c>
      <c r="O26" s="4">
        <v>8.6</v>
      </c>
      <c r="P26" s="4">
        <v>8</v>
      </c>
      <c r="Q26" s="134">
        <v>6</v>
      </c>
      <c r="R26" s="100"/>
      <c r="S26" s="100"/>
      <c r="T26" s="100"/>
      <c r="U26" s="4">
        <f t="shared" si="0"/>
        <v>0</v>
      </c>
      <c r="V26" s="4">
        <f t="shared" si="1"/>
        <v>106.89999999999999</v>
      </c>
      <c r="W26" s="6">
        <f t="shared" si="2"/>
        <v>0</v>
      </c>
      <c r="X26" s="6">
        <f t="shared" si="3"/>
        <v>17959.199999999997</v>
      </c>
    </row>
    <row r="27" spans="1:24" x14ac:dyDescent="0.25">
      <c r="A27" s="4" t="s">
        <v>526</v>
      </c>
      <c r="B27" s="4" t="s">
        <v>330</v>
      </c>
      <c r="C27" s="4" t="s">
        <v>508</v>
      </c>
      <c r="D27" s="6">
        <v>130</v>
      </c>
      <c r="E27" s="4"/>
      <c r="F27" s="4"/>
      <c r="G27" s="4"/>
      <c r="H27" s="4">
        <v>0</v>
      </c>
      <c r="I27" s="4"/>
      <c r="J27" s="4"/>
      <c r="K27" s="21"/>
      <c r="L27" s="4"/>
      <c r="M27" s="4"/>
      <c r="N27" s="4"/>
      <c r="O27" s="4"/>
      <c r="P27" s="4"/>
      <c r="Q27" s="13"/>
      <c r="R27" s="100"/>
      <c r="S27" s="100"/>
      <c r="T27" s="100"/>
      <c r="U27" s="4">
        <f t="shared" si="0"/>
        <v>0</v>
      </c>
      <c r="V27" s="4">
        <f t="shared" si="1"/>
        <v>0</v>
      </c>
      <c r="W27" s="6">
        <f t="shared" si="2"/>
        <v>0</v>
      </c>
      <c r="X27" s="6">
        <f t="shared" si="3"/>
        <v>0</v>
      </c>
    </row>
    <row r="28" spans="1:24" x14ac:dyDescent="0.25">
      <c r="A28" s="4" t="s">
        <v>527</v>
      </c>
      <c r="B28" s="4" t="s">
        <v>330</v>
      </c>
      <c r="C28" s="4" t="s">
        <v>508</v>
      </c>
      <c r="D28" s="6">
        <v>130</v>
      </c>
      <c r="E28" s="4"/>
      <c r="F28" s="4">
        <v>14</v>
      </c>
      <c r="G28" s="4">
        <v>131</v>
      </c>
      <c r="H28" s="4">
        <v>93</v>
      </c>
      <c r="I28" s="4">
        <v>100</v>
      </c>
      <c r="J28" s="4">
        <v>121.5</v>
      </c>
      <c r="K28" s="21">
        <v>118.5</v>
      </c>
      <c r="L28" s="4">
        <v>149.5</v>
      </c>
      <c r="M28" s="4">
        <v>144.5</v>
      </c>
      <c r="N28" s="4">
        <v>131</v>
      </c>
      <c r="O28" s="4">
        <v>119</v>
      </c>
      <c r="P28" s="4">
        <v>101</v>
      </c>
      <c r="Q28" s="134">
        <v>83</v>
      </c>
      <c r="R28" s="100"/>
      <c r="S28" s="100"/>
      <c r="T28" s="100"/>
      <c r="U28" s="4">
        <f t="shared" si="0"/>
        <v>459.5</v>
      </c>
      <c r="V28" s="4">
        <f t="shared" si="1"/>
        <v>1306</v>
      </c>
      <c r="W28" s="6">
        <f t="shared" si="2"/>
        <v>59735</v>
      </c>
      <c r="X28" s="6">
        <f t="shared" si="3"/>
        <v>169780</v>
      </c>
    </row>
    <row r="29" spans="1:24" x14ac:dyDescent="0.25">
      <c r="A29" s="4" t="s">
        <v>528</v>
      </c>
      <c r="B29" s="4" t="s">
        <v>330</v>
      </c>
      <c r="C29" s="4" t="s">
        <v>510</v>
      </c>
      <c r="D29" s="6">
        <v>168</v>
      </c>
      <c r="E29" s="4"/>
      <c r="F29" s="4"/>
      <c r="G29" s="4"/>
      <c r="H29" s="4">
        <v>13.1</v>
      </c>
      <c r="I29" s="4">
        <v>4.4000000000000004</v>
      </c>
      <c r="J29" s="4">
        <v>1.1000000000000001</v>
      </c>
      <c r="K29" s="21">
        <v>0.5</v>
      </c>
      <c r="L29" s="4"/>
      <c r="M29" s="4"/>
      <c r="N29" s="4"/>
      <c r="O29" s="4"/>
      <c r="P29" s="4"/>
      <c r="Q29" s="13"/>
      <c r="R29" s="100"/>
      <c r="S29" s="100"/>
      <c r="T29" s="100"/>
      <c r="U29" s="4">
        <f t="shared" si="0"/>
        <v>18.600000000000001</v>
      </c>
      <c r="V29" s="4">
        <f t="shared" si="1"/>
        <v>19.100000000000001</v>
      </c>
      <c r="W29" s="6">
        <f t="shared" si="2"/>
        <v>3124.8</v>
      </c>
      <c r="X29" s="6">
        <f t="shared" si="3"/>
        <v>3208.8</v>
      </c>
    </row>
    <row r="30" spans="1:24" x14ac:dyDescent="0.25">
      <c r="A30" s="4" t="s">
        <v>529</v>
      </c>
      <c r="B30" s="4" t="s">
        <v>330</v>
      </c>
      <c r="C30" s="4" t="s">
        <v>508</v>
      </c>
      <c r="D30" s="6">
        <v>130</v>
      </c>
      <c r="E30" s="4"/>
      <c r="F30" s="4"/>
      <c r="G30" s="4"/>
      <c r="H30" s="4"/>
      <c r="I30" s="4"/>
      <c r="J30" s="4">
        <v>19</v>
      </c>
      <c r="K30" s="21">
        <v>3</v>
      </c>
      <c r="L30" s="4"/>
      <c r="M30" s="4"/>
      <c r="N30" s="4"/>
      <c r="O30" s="4"/>
      <c r="P30" s="4"/>
      <c r="Q30" s="13"/>
      <c r="R30" s="100"/>
      <c r="S30" s="100"/>
      <c r="T30" s="100"/>
      <c r="U30" s="4">
        <f t="shared" si="0"/>
        <v>19</v>
      </c>
      <c r="V30" s="4">
        <f t="shared" si="1"/>
        <v>22</v>
      </c>
      <c r="W30" s="6">
        <f t="shared" si="2"/>
        <v>2470</v>
      </c>
      <c r="X30" s="6">
        <f t="shared" si="3"/>
        <v>2860</v>
      </c>
    </row>
    <row r="31" spans="1:24" x14ac:dyDescent="0.25">
      <c r="A31" s="4" t="s">
        <v>530</v>
      </c>
      <c r="B31" s="4" t="s">
        <v>330</v>
      </c>
      <c r="C31" s="4" t="s">
        <v>531</v>
      </c>
      <c r="D31" s="6">
        <v>71.66</v>
      </c>
      <c r="E31" s="4"/>
      <c r="F31" s="4"/>
      <c r="G31" s="4">
        <v>60.5</v>
      </c>
      <c r="H31" s="4">
        <v>47</v>
      </c>
      <c r="I31" s="4">
        <v>88</v>
      </c>
      <c r="J31" s="4">
        <v>149.5</v>
      </c>
      <c r="K31" s="21">
        <v>180.2</v>
      </c>
      <c r="L31" s="4">
        <v>129.5</v>
      </c>
      <c r="M31" s="4">
        <v>156.4</v>
      </c>
      <c r="N31" s="4">
        <v>157</v>
      </c>
      <c r="O31" s="4">
        <v>117.3</v>
      </c>
      <c r="P31" s="4">
        <v>175.5</v>
      </c>
      <c r="Q31" s="134">
        <v>158.19999999999999</v>
      </c>
      <c r="R31" s="100"/>
      <c r="S31" s="100"/>
      <c r="T31" s="100"/>
      <c r="U31" s="4">
        <f t="shared" si="0"/>
        <v>345</v>
      </c>
      <c r="V31" s="4">
        <f t="shared" si="1"/>
        <v>1419.1000000000001</v>
      </c>
      <c r="W31" s="6">
        <f t="shared" si="2"/>
        <v>24722.699999999997</v>
      </c>
      <c r="X31" s="6">
        <f t="shared" si="3"/>
        <v>101692.70600000001</v>
      </c>
    </row>
    <row r="32" spans="1:24" x14ac:dyDescent="0.25">
      <c r="A32" s="4" t="s">
        <v>532</v>
      </c>
      <c r="B32" s="4" t="s">
        <v>330</v>
      </c>
      <c r="C32" s="4" t="s">
        <v>508</v>
      </c>
      <c r="D32" s="6">
        <v>130</v>
      </c>
      <c r="E32" s="4"/>
      <c r="F32" s="4"/>
      <c r="G32" s="4">
        <v>41</v>
      </c>
      <c r="H32" s="4">
        <v>62</v>
      </c>
      <c r="I32" s="4">
        <v>70</v>
      </c>
      <c r="J32" s="4"/>
      <c r="K32" s="21"/>
      <c r="L32" s="4"/>
      <c r="M32" s="4"/>
      <c r="N32" s="4"/>
      <c r="O32" s="4"/>
      <c r="P32" s="4"/>
      <c r="Q32" s="13"/>
      <c r="R32" s="100"/>
      <c r="S32" s="100"/>
      <c r="T32" s="100"/>
      <c r="U32" s="4">
        <f t="shared" si="0"/>
        <v>173</v>
      </c>
      <c r="V32" s="4">
        <f t="shared" si="1"/>
        <v>173</v>
      </c>
      <c r="W32" s="6">
        <f t="shared" si="2"/>
        <v>22490</v>
      </c>
      <c r="X32" s="6">
        <f t="shared" si="3"/>
        <v>22490</v>
      </c>
    </row>
    <row r="33" spans="1:24" x14ac:dyDescent="0.25">
      <c r="A33" s="4" t="s">
        <v>533</v>
      </c>
      <c r="B33" s="4" t="s">
        <v>330</v>
      </c>
      <c r="C33" s="4" t="s">
        <v>510</v>
      </c>
      <c r="D33" s="6">
        <v>168</v>
      </c>
      <c r="E33" s="4"/>
      <c r="F33" s="4"/>
      <c r="G33" s="4"/>
      <c r="H33" s="4"/>
      <c r="I33" s="4"/>
      <c r="J33" s="4"/>
      <c r="K33" s="21"/>
      <c r="L33" s="4"/>
      <c r="M33" s="4"/>
      <c r="N33" s="4"/>
      <c r="O33" s="4"/>
      <c r="P33" s="4"/>
      <c r="Q33" s="134">
        <v>5</v>
      </c>
      <c r="R33" s="100"/>
      <c r="S33" s="100"/>
      <c r="T33" s="100"/>
      <c r="U33" s="4"/>
      <c r="V33" s="4"/>
      <c r="W33" s="6"/>
      <c r="X33" s="6"/>
    </row>
    <row r="34" spans="1:24" x14ac:dyDescent="0.25">
      <c r="A34" s="4" t="s">
        <v>534</v>
      </c>
      <c r="B34" s="4" t="s">
        <v>97</v>
      </c>
      <c r="C34" s="4" t="s">
        <v>517</v>
      </c>
      <c r="D34" s="6">
        <v>130</v>
      </c>
      <c r="E34" s="4"/>
      <c r="F34" s="4"/>
      <c r="G34" s="4"/>
      <c r="H34" s="4"/>
      <c r="I34" s="4"/>
      <c r="J34" s="4">
        <v>8</v>
      </c>
      <c r="K34" s="21">
        <v>22</v>
      </c>
      <c r="L34" s="4">
        <v>43.5</v>
      </c>
      <c r="M34" s="4">
        <v>32.5</v>
      </c>
      <c r="N34" s="4">
        <v>42.5</v>
      </c>
      <c r="O34" s="125">
        <v>13.5</v>
      </c>
      <c r="P34" s="125">
        <v>39.4</v>
      </c>
      <c r="Q34" s="125">
        <v>49.5</v>
      </c>
      <c r="R34" s="100"/>
      <c r="S34" s="100"/>
      <c r="T34" s="100"/>
      <c r="U34" s="4">
        <f t="shared" si="0"/>
        <v>8</v>
      </c>
      <c r="V34" s="4">
        <f t="shared" si="1"/>
        <v>250.9</v>
      </c>
      <c r="W34" s="6">
        <f t="shared" si="2"/>
        <v>1040</v>
      </c>
      <c r="X34" s="6">
        <f t="shared" si="3"/>
        <v>32617</v>
      </c>
    </row>
    <row r="35" spans="1:24" x14ac:dyDescent="0.25">
      <c r="A35" s="4" t="s">
        <v>535</v>
      </c>
      <c r="B35" s="4" t="s">
        <v>97</v>
      </c>
      <c r="C35" s="4" t="s">
        <v>508</v>
      </c>
      <c r="D35" s="6">
        <v>130</v>
      </c>
      <c r="E35" s="4"/>
      <c r="F35" s="4"/>
      <c r="G35" s="4"/>
      <c r="H35" s="4"/>
      <c r="I35" s="4"/>
      <c r="J35" s="4">
        <v>29</v>
      </c>
      <c r="K35" s="21">
        <v>86</v>
      </c>
      <c r="L35" s="21">
        <v>63</v>
      </c>
      <c r="M35" s="4">
        <v>79</v>
      </c>
      <c r="N35" s="4">
        <v>69</v>
      </c>
      <c r="O35" s="125">
        <v>66</v>
      </c>
      <c r="P35" s="125">
        <v>62.5</v>
      </c>
      <c r="Q35" s="125">
        <v>54</v>
      </c>
      <c r="R35" s="100"/>
      <c r="S35" s="100"/>
      <c r="T35" s="100"/>
      <c r="U35" s="4">
        <f t="shared" si="0"/>
        <v>29</v>
      </c>
      <c r="V35" s="4">
        <f t="shared" si="1"/>
        <v>508.5</v>
      </c>
      <c r="W35" s="6">
        <f t="shared" si="2"/>
        <v>3770</v>
      </c>
      <c r="X35" s="6">
        <f t="shared" si="3"/>
        <v>66105</v>
      </c>
    </row>
    <row r="36" spans="1:24" x14ac:dyDescent="0.25">
      <c r="A36" s="4" t="s">
        <v>536</v>
      </c>
      <c r="B36" s="4" t="s">
        <v>97</v>
      </c>
      <c r="C36" s="4" t="s">
        <v>537</v>
      </c>
      <c r="D36" s="6">
        <v>77.44</v>
      </c>
      <c r="E36" s="4"/>
      <c r="F36" s="4"/>
      <c r="G36" s="4">
        <v>56</v>
      </c>
      <c r="H36" s="4">
        <v>136</v>
      </c>
      <c r="I36" s="4">
        <v>160</v>
      </c>
      <c r="J36" s="4">
        <v>152</v>
      </c>
      <c r="K36" s="21">
        <v>176</v>
      </c>
      <c r="L36" s="4">
        <v>80</v>
      </c>
      <c r="M36" s="4">
        <v>88</v>
      </c>
      <c r="N36" s="4">
        <v>88</v>
      </c>
      <c r="O36" s="125">
        <v>64</v>
      </c>
      <c r="P36" s="125">
        <v>64</v>
      </c>
      <c r="Q36" s="125">
        <v>40</v>
      </c>
      <c r="R36" s="100"/>
      <c r="S36" s="100"/>
      <c r="T36" s="100"/>
      <c r="U36" s="4">
        <f t="shared" si="0"/>
        <v>504</v>
      </c>
      <c r="V36" s="4">
        <f t="shared" si="1"/>
        <v>1104</v>
      </c>
      <c r="W36" s="6">
        <f t="shared" si="2"/>
        <v>39029.760000000002</v>
      </c>
      <c r="X36" s="6">
        <f t="shared" si="3"/>
        <v>85493.759999999995</v>
      </c>
    </row>
    <row r="37" spans="1:24" x14ac:dyDescent="0.25">
      <c r="A37" s="4" t="s">
        <v>538</v>
      </c>
      <c r="B37" s="4" t="s">
        <v>97</v>
      </c>
      <c r="C37" s="4" t="s">
        <v>539</v>
      </c>
      <c r="D37" s="6">
        <v>145</v>
      </c>
      <c r="E37" s="4"/>
      <c r="F37" s="4">
        <v>5</v>
      </c>
      <c r="G37" s="4">
        <v>2</v>
      </c>
      <c r="H37" s="4">
        <v>3</v>
      </c>
      <c r="I37" s="4"/>
      <c r="J37" s="4">
        <v>0</v>
      </c>
      <c r="K37" s="21"/>
      <c r="L37" s="4">
        <v>0</v>
      </c>
      <c r="M37" s="4">
        <v>0</v>
      </c>
      <c r="N37" s="4"/>
      <c r="O37" s="125">
        <v>0</v>
      </c>
      <c r="P37" s="125">
        <v>0</v>
      </c>
      <c r="Q37" s="128">
        <v>0</v>
      </c>
      <c r="R37" s="100"/>
      <c r="S37" s="100"/>
      <c r="T37" s="100"/>
      <c r="U37" s="4">
        <f t="shared" si="0"/>
        <v>10</v>
      </c>
      <c r="V37" s="4">
        <f t="shared" si="1"/>
        <v>10</v>
      </c>
      <c r="W37" s="6">
        <f t="shared" si="2"/>
        <v>1450</v>
      </c>
      <c r="X37" s="6">
        <f t="shared" si="3"/>
        <v>1450</v>
      </c>
    </row>
    <row r="38" spans="1:24" x14ac:dyDescent="0.25">
      <c r="A38" s="4" t="s">
        <v>338</v>
      </c>
      <c r="B38" s="4" t="s">
        <v>97</v>
      </c>
      <c r="C38" s="4" t="s">
        <v>539</v>
      </c>
      <c r="D38" s="6">
        <v>145</v>
      </c>
      <c r="E38" s="4"/>
      <c r="F38" s="4"/>
      <c r="G38" s="4">
        <v>1.5</v>
      </c>
      <c r="H38" s="4">
        <v>3</v>
      </c>
      <c r="I38" s="4">
        <v>1.5</v>
      </c>
      <c r="J38" s="4">
        <v>4</v>
      </c>
      <c r="K38" s="21">
        <v>10.5</v>
      </c>
      <c r="L38" s="4">
        <v>9</v>
      </c>
      <c r="M38" s="4">
        <v>9</v>
      </c>
      <c r="N38" s="4">
        <v>9</v>
      </c>
      <c r="O38" s="125">
        <v>9</v>
      </c>
      <c r="P38" s="125">
        <v>10</v>
      </c>
      <c r="Q38" s="128">
        <v>0</v>
      </c>
      <c r="R38" s="100"/>
      <c r="S38" s="100"/>
      <c r="T38" s="100"/>
      <c r="U38" s="4">
        <f t="shared" si="0"/>
        <v>10</v>
      </c>
      <c r="V38" s="4">
        <f t="shared" si="1"/>
        <v>66.5</v>
      </c>
      <c r="W38" s="6">
        <f t="shared" si="2"/>
        <v>1450</v>
      </c>
      <c r="X38" s="6">
        <f t="shared" si="3"/>
        <v>9642.5</v>
      </c>
    </row>
    <row r="39" spans="1:24" x14ac:dyDescent="0.25">
      <c r="A39" s="4" t="s">
        <v>540</v>
      </c>
      <c r="B39" s="4" t="s">
        <v>97</v>
      </c>
      <c r="C39" s="4" t="s">
        <v>537</v>
      </c>
      <c r="D39" s="6">
        <v>77.44</v>
      </c>
      <c r="E39" s="4"/>
      <c r="F39" s="4"/>
      <c r="G39" s="4"/>
      <c r="H39" s="4"/>
      <c r="I39" s="4"/>
      <c r="J39" s="4"/>
      <c r="K39" s="21">
        <v>96</v>
      </c>
      <c r="L39" s="4">
        <v>160</v>
      </c>
      <c r="M39" s="4">
        <v>176</v>
      </c>
      <c r="N39" s="4">
        <v>148</v>
      </c>
      <c r="O39" s="125">
        <v>104</v>
      </c>
      <c r="P39" s="125">
        <v>184</v>
      </c>
      <c r="Q39" s="125">
        <v>160</v>
      </c>
      <c r="R39" s="100"/>
      <c r="S39" s="100"/>
      <c r="T39" s="100"/>
      <c r="U39" s="4">
        <f t="shared" ref="U39:U40" si="4">SUM(E39:J39)</f>
        <v>0</v>
      </c>
      <c r="V39" s="4">
        <f t="shared" ref="V39:V40" si="5">SUM(E39:Q39)</f>
        <v>1028</v>
      </c>
      <c r="W39" s="6">
        <f t="shared" ref="W39:W40" si="6">U39*D39</f>
        <v>0</v>
      </c>
      <c r="X39" s="6">
        <f t="shared" ref="X39:X40" si="7">SUM(V39*D39)</f>
        <v>79608.319999999992</v>
      </c>
    </row>
    <row r="40" spans="1:24" x14ac:dyDescent="0.25">
      <c r="A40" s="4" t="s">
        <v>541</v>
      </c>
      <c r="B40" s="4" t="s">
        <v>97</v>
      </c>
      <c r="C40" s="4" t="s">
        <v>508</v>
      </c>
      <c r="D40" s="6">
        <v>130</v>
      </c>
      <c r="E40" s="4"/>
      <c r="F40" s="4"/>
      <c r="G40" s="4"/>
      <c r="H40" s="4"/>
      <c r="I40" s="4"/>
      <c r="J40" s="4"/>
      <c r="K40" s="21">
        <v>184</v>
      </c>
      <c r="L40" s="4">
        <v>148</v>
      </c>
      <c r="M40" s="4">
        <v>160</v>
      </c>
      <c r="N40" s="4">
        <v>168</v>
      </c>
      <c r="O40" s="125">
        <v>160</v>
      </c>
      <c r="P40" s="125">
        <v>176</v>
      </c>
      <c r="Q40" s="125">
        <v>144</v>
      </c>
      <c r="R40" s="100"/>
      <c r="S40" s="100"/>
      <c r="T40" s="100"/>
      <c r="U40" s="4">
        <f t="shared" si="4"/>
        <v>0</v>
      </c>
      <c r="V40" s="4">
        <f t="shared" si="5"/>
        <v>1140</v>
      </c>
      <c r="W40" s="6">
        <f t="shared" si="6"/>
        <v>0</v>
      </c>
      <c r="X40" s="6">
        <f t="shared" si="7"/>
        <v>148200</v>
      </c>
    </row>
    <row r="41" spans="1:24" x14ac:dyDescent="0.25">
      <c r="A41" s="4" t="s">
        <v>542</v>
      </c>
      <c r="B41" s="4" t="s">
        <v>97</v>
      </c>
      <c r="C41" s="4" t="s">
        <v>508</v>
      </c>
      <c r="D41" s="6">
        <v>130</v>
      </c>
      <c r="E41" s="4"/>
      <c r="F41" s="4">
        <v>48</v>
      </c>
      <c r="G41" s="4">
        <v>168</v>
      </c>
      <c r="H41" s="4">
        <v>168</v>
      </c>
      <c r="I41" s="4">
        <v>160.5</v>
      </c>
      <c r="J41" s="4">
        <v>36.5</v>
      </c>
      <c r="K41" s="21"/>
      <c r="L41" s="4"/>
      <c r="M41" s="4"/>
      <c r="N41" s="4"/>
      <c r="O41" s="4"/>
      <c r="P41" s="4"/>
      <c r="Q41" s="13"/>
      <c r="R41" s="100"/>
      <c r="S41" s="100"/>
      <c r="T41" s="100"/>
      <c r="U41" s="4">
        <f t="shared" si="0"/>
        <v>581</v>
      </c>
      <c r="V41" s="4">
        <f t="shared" si="1"/>
        <v>581</v>
      </c>
      <c r="W41" s="6">
        <f t="shared" si="2"/>
        <v>75530</v>
      </c>
      <c r="X41" s="6">
        <f t="shared" si="3"/>
        <v>75530</v>
      </c>
    </row>
    <row r="42" spans="1:24" ht="15.75" thickBot="1" x14ac:dyDescent="0.3">
      <c r="E42" s="28">
        <f t="shared" ref="E42:X42" si="8">SUM(E10:E41)</f>
        <v>16</v>
      </c>
      <c r="F42" s="28">
        <f t="shared" si="8"/>
        <v>343.9</v>
      </c>
      <c r="G42" s="28">
        <f t="shared" si="8"/>
        <v>659.5</v>
      </c>
      <c r="H42" s="28">
        <f t="shared" si="8"/>
        <v>836.5</v>
      </c>
      <c r="I42" s="129">
        <f t="shared" si="8"/>
        <v>979.9</v>
      </c>
      <c r="J42" s="129">
        <f t="shared" si="8"/>
        <v>920</v>
      </c>
      <c r="K42" s="129">
        <f t="shared" si="8"/>
        <v>1173.4000000000001</v>
      </c>
      <c r="L42" s="129">
        <f t="shared" si="8"/>
        <v>1088.2</v>
      </c>
      <c r="M42" s="129">
        <f t="shared" si="8"/>
        <v>1247.3</v>
      </c>
      <c r="N42" s="129">
        <f t="shared" si="8"/>
        <v>1109.0999999999999</v>
      </c>
      <c r="O42" s="28">
        <f t="shared" si="8"/>
        <v>894.40000000000009</v>
      </c>
      <c r="P42" s="28">
        <f t="shared" si="8"/>
        <v>1094.3</v>
      </c>
      <c r="Q42" s="28">
        <f t="shared" si="8"/>
        <v>921.2</v>
      </c>
      <c r="R42" s="28"/>
      <c r="S42" s="28"/>
      <c r="T42" s="28"/>
      <c r="U42" s="28">
        <f t="shared" si="8"/>
        <v>3755.7999999999997</v>
      </c>
      <c r="V42" s="28">
        <f t="shared" si="8"/>
        <v>11277.7</v>
      </c>
      <c r="W42" s="8">
        <f t="shared" si="8"/>
        <v>445075.26</v>
      </c>
      <c r="X42" s="8">
        <f t="shared" si="8"/>
        <v>1282318.2860000001</v>
      </c>
    </row>
    <row r="43" spans="1:24" ht="15.75" thickTop="1" x14ac:dyDescent="0.25">
      <c r="Q43" s="131"/>
      <c r="W43" s="7"/>
      <c r="X43" s="7"/>
    </row>
    <row r="44" spans="1:24" x14ac:dyDescent="0.25">
      <c r="B44" t="s">
        <v>77</v>
      </c>
      <c r="K44" s="4" t="s">
        <v>543</v>
      </c>
      <c r="L44" s="4" t="s">
        <v>544</v>
      </c>
    </row>
    <row r="45" spans="1:24" x14ac:dyDescent="0.25">
      <c r="J45" s="4" t="s">
        <v>545</v>
      </c>
      <c r="K45" s="6">
        <f>SUM(X10:X32)</f>
        <v>783671.70600000001</v>
      </c>
      <c r="L45" s="4">
        <f>K45/K47</f>
        <v>0.61113665347824564</v>
      </c>
    </row>
    <row r="46" spans="1:24" x14ac:dyDescent="0.25">
      <c r="J46" s="4" t="s">
        <v>546</v>
      </c>
      <c r="K46" s="6">
        <f>SUM(X34:X41)</f>
        <v>498646.58</v>
      </c>
      <c r="L46" s="4">
        <f>K46/K47</f>
        <v>0.38886334652175425</v>
      </c>
    </row>
    <row r="47" spans="1:24" x14ac:dyDescent="0.25">
      <c r="K47" s="7">
        <f>SUM(K45:K46)</f>
        <v>1282318.2860000001</v>
      </c>
    </row>
    <row r="48" spans="1:24" x14ac:dyDescent="0.25">
      <c r="A48" s="31" t="s">
        <v>103</v>
      </c>
      <c r="B48" s="31"/>
      <c r="C48" s="31"/>
      <c r="D48" s="31"/>
      <c r="E48" s="624" t="s">
        <v>547</v>
      </c>
      <c r="F48" s="624"/>
      <c r="G48" s="624"/>
      <c r="H48" s="624"/>
      <c r="I48" s="624"/>
      <c r="J48" s="624"/>
      <c r="K48" s="624"/>
      <c r="L48" s="624"/>
      <c r="M48" s="624"/>
      <c r="N48" s="624"/>
      <c r="O48" s="624"/>
      <c r="P48" s="624"/>
      <c r="Q48" s="624"/>
      <c r="R48" s="624"/>
      <c r="S48" s="624"/>
      <c r="T48" s="624"/>
      <c r="U48" s="624"/>
      <c r="V48" s="32"/>
      <c r="W48" s="32"/>
      <c r="X48" s="32"/>
    </row>
    <row r="49" spans="1:21" x14ac:dyDescent="0.25">
      <c r="A49" s="9"/>
      <c r="B49" s="9"/>
      <c r="C49" s="9"/>
      <c r="D49" s="9"/>
      <c r="E49" s="623">
        <v>2022</v>
      </c>
      <c r="F49" s="623"/>
      <c r="G49" s="623"/>
      <c r="H49" s="623"/>
      <c r="I49" s="623">
        <v>2023</v>
      </c>
      <c r="J49" s="623"/>
      <c r="K49" s="623"/>
      <c r="L49" s="623"/>
      <c r="M49" s="623"/>
      <c r="N49" s="623"/>
      <c r="O49" s="623"/>
      <c r="P49" s="623"/>
      <c r="Q49" s="623"/>
      <c r="R49" s="105"/>
      <c r="S49" s="105"/>
      <c r="T49" s="105"/>
      <c r="U49" s="10"/>
    </row>
    <row r="50" spans="1:21" x14ac:dyDescent="0.25">
      <c r="A50" s="11" t="s">
        <v>88</v>
      </c>
      <c r="B50" s="11" t="s">
        <v>89</v>
      </c>
      <c r="C50" s="11" t="s">
        <v>90</v>
      </c>
      <c r="D50" s="11" t="s">
        <v>91</v>
      </c>
      <c r="E50" s="12">
        <v>9</v>
      </c>
      <c r="F50" s="12">
        <v>10</v>
      </c>
      <c r="G50" s="12">
        <v>11</v>
      </c>
      <c r="H50" s="12">
        <v>12</v>
      </c>
      <c r="I50" s="11">
        <v>1</v>
      </c>
      <c r="J50" s="11">
        <v>2</v>
      </c>
      <c r="K50" s="121">
        <v>3</v>
      </c>
      <c r="L50" s="11">
        <v>4</v>
      </c>
      <c r="M50" s="11">
        <v>5</v>
      </c>
      <c r="N50" s="11">
        <v>6</v>
      </c>
      <c r="O50" s="11">
        <v>7</v>
      </c>
      <c r="P50" s="11">
        <v>8</v>
      </c>
      <c r="Q50" s="14">
        <v>9</v>
      </c>
      <c r="R50" s="108">
        <v>10</v>
      </c>
      <c r="S50" s="108">
        <v>11</v>
      </c>
      <c r="T50" s="108">
        <v>12</v>
      </c>
      <c r="U50" s="11"/>
    </row>
    <row r="51" spans="1:21" x14ac:dyDescent="0.25">
      <c r="A51" s="4" t="s">
        <v>507</v>
      </c>
      <c r="B51" s="4" t="s">
        <v>330</v>
      </c>
      <c r="C51" s="4" t="s">
        <v>508</v>
      </c>
      <c r="D51" s="6">
        <v>130</v>
      </c>
      <c r="E51" s="6">
        <f>E10*$D10</f>
        <v>0</v>
      </c>
      <c r="F51" s="6">
        <f t="shared" ref="F51:Q51" si="9">F10*$D10</f>
        <v>0</v>
      </c>
      <c r="G51" s="6">
        <f t="shared" si="9"/>
        <v>0</v>
      </c>
      <c r="H51" s="6">
        <f t="shared" si="9"/>
        <v>195</v>
      </c>
      <c r="I51" s="6">
        <f t="shared" si="9"/>
        <v>0</v>
      </c>
      <c r="J51" s="6">
        <f t="shared" si="9"/>
        <v>0</v>
      </c>
      <c r="K51" s="122">
        <f t="shared" si="9"/>
        <v>0</v>
      </c>
      <c r="L51" s="6">
        <f t="shared" si="9"/>
        <v>0</v>
      </c>
      <c r="M51" s="6">
        <f t="shared" si="9"/>
        <v>0</v>
      </c>
      <c r="N51" s="6">
        <f t="shared" si="9"/>
        <v>0</v>
      </c>
      <c r="O51" s="6">
        <f t="shared" si="9"/>
        <v>0</v>
      </c>
      <c r="P51" s="6">
        <f t="shared" si="9"/>
        <v>0</v>
      </c>
      <c r="Q51" s="23">
        <f t="shared" si="9"/>
        <v>0</v>
      </c>
      <c r="R51" s="101"/>
      <c r="S51" s="101"/>
      <c r="T51" s="101"/>
      <c r="U51" s="4"/>
    </row>
    <row r="52" spans="1:21" x14ac:dyDescent="0.25">
      <c r="A52" s="4" t="s">
        <v>509</v>
      </c>
      <c r="B52" s="4" t="s">
        <v>330</v>
      </c>
      <c r="C52" s="4" t="s">
        <v>510</v>
      </c>
      <c r="D52" s="6">
        <v>168</v>
      </c>
      <c r="E52" s="6">
        <f>E11*$D11</f>
        <v>0</v>
      </c>
      <c r="F52" s="6">
        <f t="shared" ref="F52:Q52" si="10">F11*$D11</f>
        <v>0</v>
      </c>
      <c r="G52" s="6">
        <f t="shared" si="10"/>
        <v>0</v>
      </c>
      <c r="H52" s="6">
        <f t="shared" si="10"/>
        <v>0</v>
      </c>
      <c r="I52" s="6">
        <f t="shared" si="10"/>
        <v>0</v>
      </c>
      <c r="J52" s="6">
        <f t="shared" si="10"/>
        <v>0</v>
      </c>
      <c r="K52" s="122">
        <f t="shared" si="10"/>
        <v>168</v>
      </c>
      <c r="L52" s="6">
        <f t="shared" si="10"/>
        <v>0</v>
      </c>
      <c r="M52" s="6">
        <f t="shared" si="10"/>
        <v>0</v>
      </c>
      <c r="N52" s="6">
        <f t="shared" si="10"/>
        <v>0</v>
      </c>
      <c r="O52" s="6">
        <f t="shared" si="10"/>
        <v>0</v>
      </c>
      <c r="P52" s="6">
        <f t="shared" si="10"/>
        <v>0</v>
      </c>
      <c r="Q52" s="23">
        <f t="shared" si="10"/>
        <v>0</v>
      </c>
      <c r="R52" s="101"/>
      <c r="S52" s="101"/>
      <c r="T52" s="101"/>
      <c r="U52" s="4"/>
    </row>
    <row r="53" spans="1:21" x14ac:dyDescent="0.25">
      <c r="A53" s="4" t="s">
        <v>511</v>
      </c>
      <c r="B53" s="4" t="s">
        <v>330</v>
      </c>
      <c r="C53" s="4" t="s">
        <v>508</v>
      </c>
      <c r="D53" s="6">
        <v>130</v>
      </c>
      <c r="E53" s="6">
        <f>E12*$D12</f>
        <v>0</v>
      </c>
      <c r="F53" s="6">
        <f t="shared" ref="F53:Q53" si="11">F12*$D12</f>
        <v>0</v>
      </c>
      <c r="G53" s="6">
        <f t="shared" si="11"/>
        <v>0</v>
      </c>
      <c r="H53" s="6">
        <f t="shared" si="11"/>
        <v>0</v>
      </c>
      <c r="I53" s="6">
        <f t="shared" si="11"/>
        <v>0</v>
      </c>
      <c r="J53" s="6">
        <f t="shared" si="11"/>
        <v>0</v>
      </c>
      <c r="K53" s="122">
        <f t="shared" si="11"/>
        <v>0</v>
      </c>
      <c r="L53" s="6">
        <f t="shared" si="11"/>
        <v>0</v>
      </c>
      <c r="M53" s="6">
        <f t="shared" si="11"/>
        <v>0</v>
      </c>
      <c r="N53" s="6">
        <f t="shared" si="11"/>
        <v>0</v>
      </c>
      <c r="O53" s="6">
        <f t="shared" si="11"/>
        <v>0</v>
      </c>
      <c r="P53" s="6">
        <f t="shared" si="11"/>
        <v>0</v>
      </c>
      <c r="Q53" s="23">
        <f t="shared" si="11"/>
        <v>0</v>
      </c>
      <c r="R53" s="101"/>
      <c r="S53" s="101"/>
      <c r="T53" s="101"/>
      <c r="U53" s="4"/>
    </row>
    <row r="54" spans="1:21" x14ac:dyDescent="0.25">
      <c r="A54" s="4" t="s">
        <v>512</v>
      </c>
      <c r="B54" s="4" t="s">
        <v>330</v>
      </c>
      <c r="C54" s="4" t="s">
        <v>508</v>
      </c>
      <c r="D54" s="6">
        <v>130</v>
      </c>
      <c r="E54" s="6">
        <f t="shared" ref="E54:Q54" si="12">E13*$D13</f>
        <v>1040</v>
      </c>
      <c r="F54" s="6">
        <f t="shared" si="12"/>
        <v>13312</v>
      </c>
      <c r="G54" s="6">
        <f t="shared" si="12"/>
        <v>650</v>
      </c>
      <c r="H54" s="6">
        <f t="shared" si="12"/>
        <v>195</v>
      </c>
      <c r="I54" s="6">
        <f t="shared" si="12"/>
        <v>65</v>
      </c>
      <c r="J54" s="6">
        <f t="shared" si="12"/>
        <v>0</v>
      </c>
      <c r="K54" s="122">
        <f t="shared" si="12"/>
        <v>0</v>
      </c>
      <c r="L54" s="6">
        <f t="shared" si="12"/>
        <v>0</v>
      </c>
      <c r="M54" s="6">
        <f t="shared" si="12"/>
        <v>0</v>
      </c>
      <c r="N54" s="6">
        <f t="shared" si="12"/>
        <v>0</v>
      </c>
      <c r="O54" s="6">
        <f t="shared" si="12"/>
        <v>0</v>
      </c>
      <c r="P54" s="6">
        <f t="shared" si="12"/>
        <v>0</v>
      </c>
      <c r="Q54" s="23">
        <f t="shared" si="12"/>
        <v>0</v>
      </c>
      <c r="R54" s="101"/>
      <c r="S54" s="101"/>
      <c r="T54" s="101"/>
      <c r="U54" s="4"/>
    </row>
    <row r="55" spans="1:21" x14ac:dyDescent="0.25">
      <c r="A55" s="4" t="s">
        <v>513</v>
      </c>
      <c r="B55" s="4" t="s">
        <v>330</v>
      </c>
      <c r="C55" s="4" t="s">
        <v>508</v>
      </c>
      <c r="D55" s="6">
        <v>130</v>
      </c>
      <c r="E55" s="6">
        <f t="shared" ref="E55:Q55" si="13">E14*$D14</f>
        <v>0</v>
      </c>
      <c r="F55" s="6">
        <f t="shared" si="13"/>
        <v>0</v>
      </c>
      <c r="G55" s="6">
        <f t="shared" si="13"/>
        <v>0</v>
      </c>
      <c r="H55" s="6">
        <f t="shared" si="13"/>
        <v>0</v>
      </c>
      <c r="I55" s="6">
        <f t="shared" si="13"/>
        <v>0</v>
      </c>
      <c r="J55" s="6">
        <f t="shared" si="13"/>
        <v>0</v>
      </c>
      <c r="K55" s="122">
        <f t="shared" si="13"/>
        <v>0</v>
      </c>
      <c r="L55" s="6">
        <f t="shared" si="13"/>
        <v>0</v>
      </c>
      <c r="M55" s="6">
        <f t="shared" si="13"/>
        <v>0</v>
      </c>
      <c r="N55" s="6">
        <f t="shared" si="13"/>
        <v>0</v>
      </c>
      <c r="O55" s="6">
        <f t="shared" si="13"/>
        <v>0</v>
      </c>
      <c r="P55" s="6">
        <f t="shared" si="13"/>
        <v>0</v>
      </c>
      <c r="Q55" s="23">
        <f t="shared" si="13"/>
        <v>0</v>
      </c>
      <c r="R55" s="101"/>
      <c r="S55" s="101"/>
      <c r="T55" s="101"/>
      <c r="U55" s="4"/>
    </row>
    <row r="56" spans="1:21" x14ac:dyDescent="0.25">
      <c r="A56" s="4" t="s">
        <v>514</v>
      </c>
      <c r="B56" s="4" t="s">
        <v>330</v>
      </c>
      <c r="C56" s="4" t="s">
        <v>508</v>
      </c>
      <c r="D56" s="6">
        <v>130</v>
      </c>
      <c r="E56" s="6">
        <f t="shared" ref="E56:Q56" si="14">E15*$D15</f>
        <v>0</v>
      </c>
      <c r="F56" s="6">
        <f t="shared" si="14"/>
        <v>0</v>
      </c>
      <c r="G56" s="6">
        <f t="shared" si="14"/>
        <v>0</v>
      </c>
      <c r="H56" s="6">
        <f t="shared" si="14"/>
        <v>0</v>
      </c>
      <c r="I56" s="6">
        <f t="shared" si="14"/>
        <v>0</v>
      </c>
      <c r="J56" s="6">
        <f t="shared" si="14"/>
        <v>0</v>
      </c>
      <c r="K56" s="122">
        <f t="shared" si="14"/>
        <v>0</v>
      </c>
      <c r="L56" s="6">
        <f t="shared" si="14"/>
        <v>0</v>
      </c>
      <c r="M56" s="6">
        <f t="shared" si="14"/>
        <v>0</v>
      </c>
      <c r="N56" s="6">
        <f t="shared" si="14"/>
        <v>0</v>
      </c>
      <c r="O56" s="6">
        <f t="shared" si="14"/>
        <v>0</v>
      </c>
      <c r="P56" s="6">
        <f t="shared" si="14"/>
        <v>0</v>
      </c>
      <c r="Q56" s="23">
        <f t="shared" si="14"/>
        <v>0</v>
      </c>
      <c r="R56" s="101"/>
      <c r="S56" s="101"/>
      <c r="T56" s="101"/>
      <c r="U56" s="4"/>
    </row>
    <row r="57" spans="1:21" x14ac:dyDescent="0.25">
      <c r="A57" s="4" t="s">
        <v>515</v>
      </c>
      <c r="B57" s="4" t="s">
        <v>330</v>
      </c>
      <c r="C57" s="4" t="s">
        <v>510</v>
      </c>
      <c r="D57" s="6">
        <v>168</v>
      </c>
      <c r="E57" s="6">
        <f t="shared" ref="E57:Q57" si="15">E16*$D16</f>
        <v>0</v>
      </c>
      <c r="F57" s="6">
        <f t="shared" si="15"/>
        <v>672</v>
      </c>
      <c r="G57" s="6">
        <f t="shared" si="15"/>
        <v>252</v>
      </c>
      <c r="H57" s="6">
        <f t="shared" si="15"/>
        <v>0</v>
      </c>
      <c r="I57" s="6">
        <f t="shared" si="15"/>
        <v>336</v>
      </c>
      <c r="J57" s="6">
        <f t="shared" si="15"/>
        <v>420</v>
      </c>
      <c r="K57" s="122">
        <f t="shared" si="15"/>
        <v>756</v>
      </c>
      <c r="L57" s="6">
        <f t="shared" si="15"/>
        <v>672</v>
      </c>
      <c r="M57" s="6">
        <f t="shared" si="15"/>
        <v>840</v>
      </c>
      <c r="N57" s="6">
        <f t="shared" si="15"/>
        <v>252</v>
      </c>
      <c r="O57" s="6">
        <f t="shared" si="15"/>
        <v>420</v>
      </c>
      <c r="P57" s="6">
        <f t="shared" si="15"/>
        <v>504</v>
      </c>
      <c r="Q57" s="23">
        <f t="shared" si="15"/>
        <v>504</v>
      </c>
      <c r="R57" s="101"/>
      <c r="S57" s="101"/>
      <c r="T57" s="101"/>
      <c r="U57" s="4"/>
    </row>
    <row r="58" spans="1:21" x14ac:dyDescent="0.25">
      <c r="A58" s="4" t="s">
        <v>516</v>
      </c>
      <c r="B58" s="4" t="s">
        <v>330</v>
      </c>
      <c r="C58" s="4" t="s">
        <v>517</v>
      </c>
      <c r="D58" s="6">
        <v>130</v>
      </c>
      <c r="E58" s="6">
        <f t="shared" ref="E58:Q58" si="16">E17*$D17</f>
        <v>0</v>
      </c>
      <c r="F58" s="6">
        <f t="shared" si="16"/>
        <v>0</v>
      </c>
      <c r="G58" s="6">
        <f t="shared" si="16"/>
        <v>0</v>
      </c>
      <c r="H58" s="6">
        <f t="shared" si="16"/>
        <v>1027</v>
      </c>
      <c r="I58" s="6">
        <f t="shared" si="16"/>
        <v>910</v>
      </c>
      <c r="J58" s="6">
        <f t="shared" si="16"/>
        <v>104</v>
      </c>
      <c r="K58" s="122">
        <f t="shared" si="16"/>
        <v>0</v>
      </c>
      <c r="L58" s="6">
        <f t="shared" si="16"/>
        <v>0</v>
      </c>
      <c r="M58" s="6">
        <f t="shared" si="16"/>
        <v>0</v>
      </c>
      <c r="N58" s="6">
        <f t="shared" si="16"/>
        <v>0</v>
      </c>
      <c r="O58" s="6">
        <f t="shared" si="16"/>
        <v>0</v>
      </c>
      <c r="P58" s="6">
        <f t="shared" si="16"/>
        <v>0</v>
      </c>
      <c r="Q58" s="23">
        <f t="shared" si="16"/>
        <v>0</v>
      </c>
      <c r="R58" s="101"/>
      <c r="S58" s="101"/>
      <c r="T58" s="101"/>
      <c r="U58" s="4"/>
    </row>
    <row r="59" spans="1:21" x14ac:dyDescent="0.25">
      <c r="A59" s="4" t="s">
        <v>518</v>
      </c>
      <c r="B59" s="4" t="s">
        <v>330</v>
      </c>
      <c r="C59" s="4" t="s">
        <v>508</v>
      </c>
      <c r="D59" s="6">
        <v>130</v>
      </c>
      <c r="E59" s="6">
        <f t="shared" ref="E59:Q59" si="17">E18*$D18</f>
        <v>0</v>
      </c>
      <c r="F59" s="6">
        <f t="shared" si="17"/>
        <v>0</v>
      </c>
      <c r="G59" s="6">
        <f t="shared" si="17"/>
        <v>0</v>
      </c>
      <c r="H59" s="6">
        <f t="shared" si="17"/>
        <v>0</v>
      </c>
      <c r="I59" s="6">
        <f t="shared" si="17"/>
        <v>0</v>
      </c>
      <c r="J59" s="6">
        <f t="shared" si="17"/>
        <v>0</v>
      </c>
      <c r="K59" s="122">
        <f t="shared" si="17"/>
        <v>4875</v>
      </c>
      <c r="L59" s="6">
        <f t="shared" si="17"/>
        <v>11635</v>
      </c>
      <c r="M59" s="6">
        <f t="shared" si="17"/>
        <v>11765</v>
      </c>
      <c r="N59" s="6">
        <f t="shared" si="17"/>
        <v>11830</v>
      </c>
      <c r="O59" s="6">
        <f t="shared" si="17"/>
        <v>9945</v>
      </c>
      <c r="P59" s="6">
        <f t="shared" si="17"/>
        <v>10660</v>
      </c>
      <c r="Q59" s="23">
        <f t="shared" si="17"/>
        <v>9724</v>
      </c>
      <c r="R59" s="101"/>
      <c r="S59" s="101"/>
      <c r="T59" s="101"/>
      <c r="U59" s="4"/>
    </row>
    <row r="60" spans="1:21" x14ac:dyDescent="0.25">
      <c r="A60" s="4" t="s">
        <v>519</v>
      </c>
      <c r="B60" s="4" t="s">
        <v>330</v>
      </c>
      <c r="C60" s="4" t="s">
        <v>508</v>
      </c>
      <c r="D60" s="6">
        <v>130</v>
      </c>
      <c r="E60" s="6">
        <f t="shared" ref="E60:Q60" si="18">E19*$D19</f>
        <v>1040</v>
      </c>
      <c r="F60" s="6">
        <f t="shared" si="18"/>
        <v>19175</v>
      </c>
      <c r="G60" s="6">
        <f t="shared" si="18"/>
        <v>24310</v>
      </c>
      <c r="H60" s="6">
        <f t="shared" si="18"/>
        <v>20475</v>
      </c>
      <c r="I60" s="6">
        <f t="shared" si="18"/>
        <v>21190</v>
      </c>
      <c r="J60" s="6">
        <f t="shared" si="18"/>
        <v>22360</v>
      </c>
      <c r="K60" s="122">
        <f t="shared" si="18"/>
        <v>23725</v>
      </c>
      <c r="L60" s="6">
        <f t="shared" si="18"/>
        <v>19760</v>
      </c>
      <c r="M60" s="6">
        <f t="shared" si="18"/>
        <v>20800</v>
      </c>
      <c r="N60" s="6">
        <f t="shared" si="18"/>
        <v>17355</v>
      </c>
      <c r="O60" s="6">
        <f t="shared" si="18"/>
        <v>16120</v>
      </c>
      <c r="P60" s="6">
        <f t="shared" si="18"/>
        <v>20605</v>
      </c>
      <c r="Q60" s="23">
        <f t="shared" si="18"/>
        <v>16965</v>
      </c>
      <c r="R60" s="101"/>
      <c r="S60" s="101"/>
      <c r="T60" s="101"/>
      <c r="U60" s="4"/>
    </row>
    <row r="61" spans="1:21" x14ac:dyDescent="0.25">
      <c r="A61" s="4" t="s">
        <v>520</v>
      </c>
      <c r="B61" s="4" t="s">
        <v>330</v>
      </c>
      <c r="C61" s="4" t="s">
        <v>510</v>
      </c>
      <c r="D61" s="6">
        <v>168</v>
      </c>
      <c r="E61" s="6">
        <f t="shared" ref="E61:Q61" si="19">E20*$D20</f>
        <v>0</v>
      </c>
      <c r="F61" s="6">
        <f t="shared" si="19"/>
        <v>3024</v>
      </c>
      <c r="G61" s="6">
        <f t="shared" si="19"/>
        <v>1008</v>
      </c>
      <c r="H61" s="6">
        <f t="shared" si="19"/>
        <v>1092</v>
      </c>
      <c r="I61" s="6">
        <f t="shared" si="19"/>
        <v>1596</v>
      </c>
      <c r="J61" s="6">
        <f t="shared" si="19"/>
        <v>2352</v>
      </c>
      <c r="K61" s="122">
        <f t="shared" si="19"/>
        <v>1092</v>
      </c>
      <c r="L61" s="6">
        <f t="shared" si="19"/>
        <v>840</v>
      </c>
      <c r="M61" s="6">
        <f t="shared" si="19"/>
        <v>2520</v>
      </c>
      <c r="N61" s="6">
        <f t="shared" si="19"/>
        <v>1764</v>
      </c>
      <c r="O61" s="6">
        <f t="shared" si="19"/>
        <v>924</v>
      </c>
      <c r="P61" s="6">
        <f t="shared" si="19"/>
        <v>840</v>
      </c>
      <c r="Q61" s="23">
        <f t="shared" si="19"/>
        <v>0</v>
      </c>
      <c r="R61" s="101"/>
      <c r="S61" s="101"/>
      <c r="T61" s="101"/>
      <c r="U61" s="4"/>
    </row>
    <row r="62" spans="1:21" x14ac:dyDescent="0.25">
      <c r="A62" s="4" t="s">
        <v>521</v>
      </c>
      <c r="B62" s="4" t="s">
        <v>330</v>
      </c>
      <c r="C62" s="4" t="s">
        <v>508</v>
      </c>
      <c r="D62" s="6">
        <v>130</v>
      </c>
      <c r="E62" s="6">
        <f t="shared" ref="E62:Q62" si="20">E21*$D21</f>
        <v>0</v>
      </c>
      <c r="F62" s="6">
        <f t="shared" si="20"/>
        <v>0</v>
      </c>
      <c r="G62" s="6">
        <f t="shared" si="20"/>
        <v>0</v>
      </c>
      <c r="H62" s="6">
        <f t="shared" si="20"/>
        <v>0</v>
      </c>
      <c r="I62" s="6">
        <f t="shared" si="20"/>
        <v>0</v>
      </c>
      <c r="J62" s="6">
        <f t="shared" si="20"/>
        <v>5733</v>
      </c>
      <c r="K62" s="122">
        <f t="shared" si="20"/>
        <v>3666</v>
      </c>
      <c r="L62" s="6">
        <f t="shared" si="20"/>
        <v>5837</v>
      </c>
      <c r="M62" s="6">
        <f t="shared" si="20"/>
        <v>13117</v>
      </c>
      <c r="N62" s="6">
        <f t="shared" si="20"/>
        <v>5408</v>
      </c>
      <c r="O62" s="6">
        <f t="shared" si="20"/>
        <v>3185</v>
      </c>
      <c r="P62" s="6">
        <f t="shared" si="20"/>
        <v>3302</v>
      </c>
      <c r="Q62" s="23">
        <f t="shared" si="20"/>
        <v>1716</v>
      </c>
      <c r="R62" s="101"/>
      <c r="S62" s="101"/>
      <c r="T62" s="101"/>
      <c r="U62" s="4"/>
    </row>
    <row r="63" spans="1:21" x14ac:dyDescent="0.25">
      <c r="A63" s="4" t="s">
        <v>522</v>
      </c>
      <c r="B63" s="4" t="s">
        <v>330</v>
      </c>
      <c r="C63" s="4" t="s">
        <v>517</v>
      </c>
      <c r="D63" s="6">
        <v>130</v>
      </c>
      <c r="E63" s="6">
        <f t="shared" ref="E63:Q63" si="21">E22*$D22</f>
        <v>0</v>
      </c>
      <c r="F63" s="6">
        <f t="shared" si="21"/>
        <v>0</v>
      </c>
      <c r="G63" s="6">
        <f t="shared" si="21"/>
        <v>0</v>
      </c>
      <c r="H63" s="6">
        <f t="shared" si="21"/>
        <v>0</v>
      </c>
      <c r="I63" s="6">
        <f t="shared" si="21"/>
        <v>0</v>
      </c>
      <c r="J63" s="6">
        <f t="shared" si="21"/>
        <v>0</v>
      </c>
      <c r="K63" s="122">
        <f t="shared" si="21"/>
        <v>0</v>
      </c>
      <c r="L63" s="6">
        <f t="shared" si="21"/>
        <v>0</v>
      </c>
      <c r="M63" s="6">
        <f t="shared" si="21"/>
        <v>0</v>
      </c>
      <c r="N63" s="6">
        <f t="shared" si="21"/>
        <v>195</v>
      </c>
      <c r="O63" s="6">
        <f t="shared" si="21"/>
        <v>0</v>
      </c>
      <c r="P63" s="6">
        <f t="shared" si="21"/>
        <v>0</v>
      </c>
      <c r="Q63" s="23">
        <f t="shared" si="21"/>
        <v>0</v>
      </c>
      <c r="R63" s="101"/>
      <c r="S63" s="101"/>
      <c r="T63" s="101"/>
      <c r="U63" s="4"/>
    </row>
    <row r="64" spans="1:21" x14ac:dyDescent="0.25">
      <c r="A64" s="4" t="s">
        <v>522</v>
      </c>
      <c r="B64" s="4" t="s">
        <v>330</v>
      </c>
      <c r="C64" s="4" t="s">
        <v>508</v>
      </c>
      <c r="D64" s="6">
        <v>130</v>
      </c>
      <c r="E64" s="6">
        <f t="shared" ref="E64:Q64" si="22">E23*$D23</f>
        <v>0</v>
      </c>
      <c r="F64" s="6">
        <f t="shared" si="22"/>
        <v>0</v>
      </c>
      <c r="G64" s="6">
        <f t="shared" si="22"/>
        <v>0</v>
      </c>
      <c r="H64" s="6">
        <f t="shared" si="22"/>
        <v>3575</v>
      </c>
      <c r="I64" s="6">
        <f t="shared" si="22"/>
        <v>7995</v>
      </c>
      <c r="J64" s="6">
        <f t="shared" si="22"/>
        <v>8060</v>
      </c>
      <c r="K64" s="122">
        <f t="shared" si="22"/>
        <v>1300</v>
      </c>
      <c r="L64" s="6">
        <f t="shared" si="22"/>
        <v>0</v>
      </c>
      <c r="M64" s="6">
        <f t="shared" si="22"/>
        <v>0</v>
      </c>
      <c r="N64" s="6">
        <f t="shared" si="22"/>
        <v>0</v>
      </c>
      <c r="O64" s="6">
        <f t="shared" si="22"/>
        <v>0</v>
      </c>
      <c r="P64" s="6">
        <f t="shared" si="22"/>
        <v>0</v>
      </c>
      <c r="Q64" s="23">
        <f t="shared" si="22"/>
        <v>0</v>
      </c>
      <c r="R64" s="101"/>
      <c r="S64" s="101"/>
      <c r="T64" s="101"/>
      <c r="U64" s="4"/>
    </row>
    <row r="65" spans="1:21" x14ac:dyDescent="0.25">
      <c r="A65" s="4" t="s">
        <v>523</v>
      </c>
      <c r="B65" s="4" t="s">
        <v>330</v>
      </c>
      <c r="C65" s="4" t="s">
        <v>508</v>
      </c>
      <c r="D65" s="6">
        <v>130</v>
      </c>
      <c r="E65" s="6">
        <f t="shared" ref="E65:Q65" si="23">E24*$D24</f>
        <v>0</v>
      </c>
      <c r="F65" s="6">
        <f t="shared" si="23"/>
        <v>0</v>
      </c>
      <c r="G65" s="6">
        <f t="shared" si="23"/>
        <v>0</v>
      </c>
      <c r="H65" s="6">
        <f t="shared" si="23"/>
        <v>14170</v>
      </c>
      <c r="I65" s="6">
        <f t="shared" si="23"/>
        <v>19760</v>
      </c>
      <c r="J65" s="6">
        <f t="shared" si="23"/>
        <v>13520</v>
      </c>
      <c r="K65" s="122">
        <f t="shared" si="23"/>
        <v>0</v>
      </c>
      <c r="L65" s="6">
        <f t="shared" si="23"/>
        <v>0</v>
      </c>
      <c r="M65" s="6">
        <f t="shared" si="23"/>
        <v>0</v>
      </c>
      <c r="N65" s="6">
        <f t="shared" si="23"/>
        <v>0</v>
      </c>
      <c r="O65" s="6">
        <f t="shared" si="23"/>
        <v>0</v>
      </c>
      <c r="P65" s="6">
        <f t="shared" si="23"/>
        <v>0</v>
      </c>
      <c r="Q65" s="23">
        <f t="shared" si="23"/>
        <v>0</v>
      </c>
      <c r="R65" s="101"/>
      <c r="S65" s="101"/>
      <c r="T65" s="101"/>
      <c r="U65" s="4"/>
    </row>
    <row r="66" spans="1:21" x14ac:dyDescent="0.25">
      <c r="A66" s="4" t="s">
        <v>524</v>
      </c>
      <c r="B66" s="4" t="s">
        <v>330</v>
      </c>
      <c r="C66" s="4" t="s">
        <v>508</v>
      </c>
      <c r="D66" s="6">
        <v>130</v>
      </c>
      <c r="E66" s="6">
        <f t="shared" ref="E66:Q66" si="24">E25*$D25</f>
        <v>0</v>
      </c>
      <c r="F66" s="6">
        <f t="shared" si="24"/>
        <v>650</v>
      </c>
      <c r="G66" s="6">
        <f t="shared" si="24"/>
        <v>0</v>
      </c>
      <c r="H66" s="6">
        <f t="shared" si="24"/>
        <v>0</v>
      </c>
      <c r="I66" s="6">
        <f t="shared" si="24"/>
        <v>0</v>
      </c>
      <c r="J66" s="6">
        <f t="shared" si="24"/>
        <v>0</v>
      </c>
      <c r="K66" s="122">
        <f t="shared" si="24"/>
        <v>0</v>
      </c>
      <c r="L66" s="6">
        <f t="shared" si="24"/>
        <v>0</v>
      </c>
      <c r="M66" s="6">
        <f t="shared" si="24"/>
        <v>0</v>
      </c>
      <c r="N66" s="6">
        <f t="shared" si="24"/>
        <v>0</v>
      </c>
      <c r="O66" s="6">
        <f t="shared" si="24"/>
        <v>0</v>
      </c>
      <c r="P66" s="6">
        <f t="shared" si="24"/>
        <v>0</v>
      </c>
      <c r="Q66" s="23">
        <f t="shared" si="24"/>
        <v>0</v>
      </c>
      <c r="R66" s="101"/>
      <c r="S66" s="101"/>
      <c r="T66" s="101"/>
      <c r="U66" s="4"/>
    </row>
    <row r="67" spans="1:21" x14ac:dyDescent="0.25">
      <c r="A67" s="4" t="s">
        <v>525</v>
      </c>
      <c r="B67" s="4" t="s">
        <v>330</v>
      </c>
      <c r="C67" s="4" t="s">
        <v>510</v>
      </c>
      <c r="D67" s="6">
        <v>168</v>
      </c>
      <c r="E67" s="6">
        <f t="shared" ref="E67:Q67" si="25">E26*$D26</f>
        <v>0</v>
      </c>
      <c r="F67" s="6">
        <f t="shared" si="25"/>
        <v>0</v>
      </c>
      <c r="G67" s="6">
        <f t="shared" si="25"/>
        <v>0</v>
      </c>
      <c r="H67" s="6">
        <f t="shared" si="25"/>
        <v>0</v>
      </c>
      <c r="I67" s="6">
        <f t="shared" si="25"/>
        <v>0</v>
      </c>
      <c r="J67" s="6">
        <f t="shared" si="25"/>
        <v>0</v>
      </c>
      <c r="K67" s="122">
        <f t="shared" si="25"/>
        <v>4452</v>
      </c>
      <c r="L67" s="6">
        <f t="shared" si="25"/>
        <v>1730.4</v>
      </c>
      <c r="M67" s="6">
        <f t="shared" si="25"/>
        <v>5124</v>
      </c>
      <c r="N67" s="6">
        <f t="shared" si="25"/>
        <v>2856</v>
      </c>
      <c r="O67" s="6">
        <f t="shared" si="25"/>
        <v>1444.8</v>
      </c>
      <c r="P67" s="6">
        <f t="shared" si="25"/>
        <v>1344</v>
      </c>
      <c r="Q67" s="23">
        <f t="shared" si="25"/>
        <v>1008</v>
      </c>
      <c r="R67" s="101"/>
      <c r="S67" s="101"/>
      <c r="T67" s="101"/>
      <c r="U67" s="4"/>
    </row>
    <row r="68" spans="1:21" x14ac:dyDescent="0.25">
      <c r="A68" s="4" t="s">
        <v>526</v>
      </c>
      <c r="B68" s="4" t="s">
        <v>330</v>
      </c>
      <c r="C68" s="4" t="s">
        <v>508</v>
      </c>
      <c r="D68" s="6">
        <v>130</v>
      </c>
      <c r="E68" s="6">
        <f t="shared" ref="E68:Q68" si="26">E27*$D27</f>
        <v>0</v>
      </c>
      <c r="F68" s="6">
        <f t="shared" si="26"/>
        <v>0</v>
      </c>
      <c r="G68" s="6">
        <f t="shared" si="26"/>
        <v>0</v>
      </c>
      <c r="H68" s="6">
        <f t="shared" si="26"/>
        <v>0</v>
      </c>
      <c r="I68" s="6">
        <f t="shared" si="26"/>
        <v>0</v>
      </c>
      <c r="J68" s="6">
        <f t="shared" si="26"/>
        <v>0</v>
      </c>
      <c r="K68" s="122">
        <f t="shared" si="26"/>
        <v>0</v>
      </c>
      <c r="L68" s="6">
        <f t="shared" si="26"/>
        <v>0</v>
      </c>
      <c r="M68" s="6">
        <f t="shared" si="26"/>
        <v>0</v>
      </c>
      <c r="N68" s="6">
        <f t="shared" si="26"/>
        <v>0</v>
      </c>
      <c r="O68" s="6">
        <f t="shared" si="26"/>
        <v>0</v>
      </c>
      <c r="P68" s="6">
        <f t="shared" si="26"/>
        <v>0</v>
      </c>
      <c r="Q68" s="23">
        <f t="shared" si="26"/>
        <v>0</v>
      </c>
      <c r="R68" s="101"/>
      <c r="S68" s="101"/>
      <c r="T68" s="101"/>
      <c r="U68" s="4"/>
    </row>
    <row r="69" spans="1:21" x14ac:dyDescent="0.25">
      <c r="A69" s="4" t="s">
        <v>527</v>
      </c>
      <c r="B69" s="4" t="s">
        <v>330</v>
      </c>
      <c r="C69" s="4" t="s">
        <v>508</v>
      </c>
      <c r="D69" s="6">
        <v>130</v>
      </c>
      <c r="E69" s="6">
        <f t="shared" ref="E69:Q69" si="27">E28*$D28</f>
        <v>0</v>
      </c>
      <c r="F69" s="6">
        <f t="shared" si="27"/>
        <v>1820</v>
      </c>
      <c r="G69" s="6">
        <f t="shared" si="27"/>
        <v>17030</v>
      </c>
      <c r="H69" s="6">
        <f t="shared" si="27"/>
        <v>12090</v>
      </c>
      <c r="I69" s="6">
        <f t="shared" si="27"/>
        <v>13000</v>
      </c>
      <c r="J69" s="6">
        <f t="shared" si="27"/>
        <v>15795</v>
      </c>
      <c r="K69" s="122">
        <f t="shared" si="27"/>
        <v>15405</v>
      </c>
      <c r="L69" s="6">
        <f t="shared" si="27"/>
        <v>19435</v>
      </c>
      <c r="M69" s="6">
        <f t="shared" si="27"/>
        <v>18785</v>
      </c>
      <c r="N69" s="6">
        <f t="shared" si="27"/>
        <v>17030</v>
      </c>
      <c r="O69" s="6">
        <f t="shared" si="27"/>
        <v>15470</v>
      </c>
      <c r="P69" s="6">
        <f t="shared" si="27"/>
        <v>13130</v>
      </c>
      <c r="Q69" s="23">
        <f t="shared" si="27"/>
        <v>10790</v>
      </c>
      <c r="R69" s="101"/>
      <c r="S69" s="101"/>
      <c r="T69" s="101"/>
      <c r="U69" s="4"/>
    </row>
    <row r="70" spans="1:21" x14ac:dyDescent="0.25">
      <c r="A70" s="4" t="s">
        <v>528</v>
      </c>
      <c r="B70" s="4" t="s">
        <v>330</v>
      </c>
      <c r="C70" s="4" t="s">
        <v>510</v>
      </c>
      <c r="D70" s="6">
        <v>168</v>
      </c>
      <c r="E70" s="6">
        <f t="shared" ref="E70:Q70" si="28">E29*$D29</f>
        <v>0</v>
      </c>
      <c r="F70" s="6">
        <f t="shared" si="28"/>
        <v>0</v>
      </c>
      <c r="G70" s="6">
        <f t="shared" si="28"/>
        <v>0</v>
      </c>
      <c r="H70" s="6">
        <f t="shared" si="28"/>
        <v>2200.7999999999997</v>
      </c>
      <c r="I70" s="6">
        <f t="shared" si="28"/>
        <v>739.2</v>
      </c>
      <c r="J70" s="6">
        <f t="shared" si="28"/>
        <v>184.8</v>
      </c>
      <c r="K70" s="122">
        <f t="shared" si="28"/>
        <v>84</v>
      </c>
      <c r="L70" s="6">
        <f t="shared" si="28"/>
        <v>0</v>
      </c>
      <c r="M70" s="6">
        <f t="shared" si="28"/>
        <v>0</v>
      </c>
      <c r="N70" s="6">
        <f t="shared" si="28"/>
        <v>0</v>
      </c>
      <c r="O70" s="6">
        <f t="shared" si="28"/>
        <v>0</v>
      </c>
      <c r="P70" s="6">
        <f t="shared" si="28"/>
        <v>0</v>
      </c>
      <c r="Q70" s="23">
        <f t="shared" si="28"/>
        <v>0</v>
      </c>
      <c r="R70" s="101"/>
      <c r="S70" s="101"/>
      <c r="T70" s="101"/>
      <c r="U70" s="4"/>
    </row>
    <row r="71" spans="1:21" x14ac:dyDescent="0.25">
      <c r="A71" s="4" t="s">
        <v>529</v>
      </c>
      <c r="B71" s="4" t="s">
        <v>330</v>
      </c>
      <c r="C71" s="4" t="s">
        <v>508</v>
      </c>
      <c r="D71" s="6">
        <v>130</v>
      </c>
      <c r="E71" s="6">
        <f t="shared" ref="E71:Q71" si="29">E30*$D30</f>
        <v>0</v>
      </c>
      <c r="F71" s="6">
        <f t="shared" si="29"/>
        <v>0</v>
      </c>
      <c r="G71" s="6">
        <f t="shared" si="29"/>
        <v>0</v>
      </c>
      <c r="H71" s="6">
        <f t="shared" si="29"/>
        <v>0</v>
      </c>
      <c r="I71" s="6">
        <f t="shared" si="29"/>
        <v>0</v>
      </c>
      <c r="J71" s="6">
        <f t="shared" si="29"/>
        <v>2470</v>
      </c>
      <c r="K71" s="122">
        <f t="shared" si="29"/>
        <v>390</v>
      </c>
      <c r="L71" s="6">
        <f t="shared" si="29"/>
        <v>0</v>
      </c>
      <c r="M71" s="6">
        <f t="shared" si="29"/>
        <v>0</v>
      </c>
      <c r="N71" s="6">
        <f t="shared" si="29"/>
        <v>0</v>
      </c>
      <c r="O71" s="6">
        <f t="shared" si="29"/>
        <v>0</v>
      </c>
      <c r="P71" s="6">
        <f t="shared" si="29"/>
        <v>0</v>
      </c>
      <c r="Q71" s="23">
        <f t="shared" si="29"/>
        <v>0</v>
      </c>
      <c r="R71" s="101"/>
      <c r="S71" s="101"/>
      <c r="T71" s="101"/>
      <c r="U71" s="4"/>
    </row>
    <row r="72" spans="1:21" x14ac:dyDescent="0.25">
      <c r="A72" s="4" t="s">
        <v>530</v>
      </c>
      <c r="B72" s="4" t="s">
        <v>330</v>
      </c>
      <c r="C72" s="4" t="s">
        <v>531</v>
      </c>
      <c r="D72" s="6">
        <v>71.66</v>
      </c>
      <c r="E72" s="6">
        <f t="shared" ref="E72:Q72" si="30">E31*$D31</f>
        <v>0</v>
      </c>
      <c r="F72" s="6">
        <f t="shared" si="30"/>
        <v>0</v>
      </c>
      <c r="G72" s="6">
        <f t="shared" si="30"/>
        <v>4335.4299999999994</v>
      </c>
      <c r="H72" s="6">
        <f t="shared" si="30"/>
        <v>3368.02</v>
      </c>
      <c r="I72" s="6">
        <f t="shared" si="30"/>
        <v>6306.08</v>
      </c>
      <c r="J72" s="6">
        <f t="shared" si="30"/>
        <v>10713.17</v>
      </c>
      <c r="K72" s="122">
        <f t="shared" si="30"/>
        <v>12913.131999999998</v>
      </c>
      <c r="L72" s="6">
        <f t="shared" si="30"/>
        <v>9279.9699999999993</v>
      </c>
      <c r="M72" s="6">
        <f t="shared" si="30"/>
        <v>11207.624</v>
      </c>
      <c r="N72" s="6">
        <f t="shared" si="30"/>
        <v>11250.619999999999</v>
      </c>
      <c r="O72" s="6">
        <f t="shared" si="30"/>
        <v>8405.7179999999989</v>
      </c>
      <c r="P72" s="6">
        <f t="shared" si="30"/>
        <v>12576.33</v>
      </c>
      <c r="Q72" s="23">
        <f t="shared" si="30"/>
        <v>11336.611999999999</v>
      </c>
      <c r="R72" s="101"/>
      <c r="S72" s="101"/>
      <c r="T72" s="101"/>
      <c r="U72" s="4"/>
    </row>
    <row r="73" spans="1:21" x14ac:dyDescent="0.25">
      <c r="A73" s="4" t="s">
        <v>532</v>
      </c>
      <c r="B73" s="4" t="s">
        <v>330</v>
      </c>
      <c r="C73" s="4" t="s">
        <v>508</v>
      </c>
      <c r="D73" s="6">
        <v>130</v>
      </c>
      <c r="E73" s="6">
        <f t="shared" ref="E73:Q74" si="31">E32*$D32</f>
        <v>0</v>
      </c>
      <c r="F73" s="6">
        <f t="shared" si="31"/>
        <v>0</v>
      </c>
      <c r="G73" s="6">
        <f t="shared" si="31"/>
        <v>5330</v>
      </c>
      <c r="H73" s="6">
        <f t="shared" si="31"/>
        <v>8060</v>
      </c>
      <c r="I73" s="6">
        <f t="shared" si="31"/>
        <v>9100</v>
      </c>
      <c r="J73" s="6">
        <f t="shared" si="31"/>
        <v>0</v>
      </c>
      <c r="K73" s="122">
        <f t="shared" si="31"/>
        <v>0</v>
      </c>
      <c r="L73" s="6">
        <f t="shared" si="31"/>
        <v>0</v>
      </c>
      <c r="M73" s="6">
        <f t="shared" si="31"/>
        <v>0</v>
      </c>
      <c r="N73" s="6">
        <f t="shared" si="31"/>
        <v>0</v>
      </c>
      <c r="O73" s="6">
        <f t="shared" si="31"/>
        <v>0</v>
      </c>
      <c r="P73" s="6">
        <f t="shared" si="31"/>
        <v>0</v>
      </c>
      <c r="Q73" s="23">
        <f t="shared" si="31"/>
        <v>0</v>
      </c>
      <c r="R73" s="101"/>
      <c r="S73" s="101"/>
      <c r="T73" s="101"/>
      <c r="U73" s="4"/>
    </row>
    <row r="74" spans="1:21" x14ac:dyDescent="0.25">
      <c r="A74" s="4" t="str">
        <f>A33</f>
        <v>Wilbur, Rifareal</v>
      </c>
      <c r="B74" s="4" t="str">
        <f>B33</f>
        <v>Guidehouse</v>
      </c>
      <c r="C74" s="4" t="str">
        <f>C33</f>
        <v>Senior Business Analyst</v>
      </c>
      <c r="D74" s="4">
        <f>D33</f>
        <v>168</v>
      </c>
      <c r="E74" s="6"/>
      <c r="F74" s="6"/>
      <c r="G74" s="6"/>
      <c r="H74" s="6"/>
      <c r="I74" s="6"/>
      <c r="J74" s="6"/>
      <c r="K74" s="122"/>
      <c r="L74" s="6"/>
      <c r="M74" s="6"/>
      <c r="N74" s="6"/>
      <c r="O74" s="6"/>
      <c r="P74" s="6"/>
      <c r="Q74" s="23">
        <f t="shared" si="31"/>
        <v>840</v>
      </c>
      <c r="R74" s="101"/>
      <c r="S74" s="101"/>
      <c r="T74" s="101"/>
      <c r="U74" s="4"/>
    </row>
    <row r="75" spans="1:21" x14ac:dyDescent="0.25">
      <c r="A75" s="4" t="s">
        <v>534</v>
      </c>
      <c r="B75" s="4" t="s">
        <v>97</v>
      </c>
      <c r="C75" s="4" t="s">
        <v>517</v>
      </c>
      <c r="D75" s="6">
        <v>130</v>
      </c>
      <c r="E75" s="6">
        <f t="shared" ref="E75:Q75" si="32">E34*$D34</f>
        <v>0</v>
      </c>
      <c r="F75" s="6">
        <f t="shared" si="32"/>
        <v>0</v>
      </c>
      <c r="G75" s="6">
        <f t="shared" si="32"/>
        <v>0</v>
      </c>
      <c r="H75" s="6">
        <f t="shared" si="32"/>
        <v>0</v>
      </c>
      <c r="I75" s="6">
        <f t="shared" si="32"/>
        <v>0</v>
      </c>
      <c r="J75" s="6">
        <f t="shared" si="32"/>
        <v>1040</v>
      </c>
      <c r="K75" s="122">
        <f t="shared" si="32"/>
        <v>2860</v>
      </c>
      <c r="L75" s="6">
        <f t="shared" si="32"/>
        <v>5655</v>
      </c>
      <c r="M75" s="6">
        <f t="shared" si="32"/>
        <v>4225</v>
      </c>
      <c r="N75" s="6">
        <f t="shared" si="32"/>
        <v>5525</v>
      </c>
      <c r="O75" s="6">
        <f t="shared" si="32"/>
        <v>1755</v>
      </c>
      <c r="P75" s="6">
        <f t="shared" si="32"/>
        <v>5122</v>
      </c>
      <c r="Q75" s="23">
        <f t="shared" si="32"/>
        <v>6435</v>
      </c>
      <c r="R75" s="101"/>
      <c r="S75" s="101"/>
      <c r="T75" s="101"/>
      <c r="U75" s="4"/>
    </row>
    <row r="76" spans="1:21" x14ac:dyDescent="0.25">
      <c r="A76" s="4" t="s">
        <v>535</v>
      </c>
      <c r="B76" s="4" t="s">
        <v>97</v>
      </c>
      <c r="C76" s="4" t="s">
        <v>508</v>
      </c>
      <c r="D76" s="6">
        <v>130</v>
      </c>
      <c r="E76" s="6">
        <f t="shared" ref="E76:Q76" si="33">E35*$D35</f>
        <v>0</v>
      </c>
      <c r="F76" s="6">
        <f t="shared" si="33"/>
        <v>0</v>
      </c>
      <c r="G76" s="6">
        <f t="shared" si="33"/>
        <v>0</v>
      </c>
      <c r="H76" s="6">
        <f t="shared" si="33"/>
        <v>0</v>
      </c>
      <c r="I76" s="6">
        <f t="shared" si="33"/>
        <v>0</v>
      </c>
      <c r="J76" s="6">
        <f t="shared" si="33"/>
        <v>3770</v>
      </c>
      <c r="K76" s="122">
        <f t="shared" si="33"/>
        <v>11180</v>
      </c>
      <c r="L76" s="6">
        <f t="shared" si="33"/>
        <v>8190</v>
      </c>
      <c r="M76" s="6">
        <f t="shared" si="33"/>
        <v>10270</v>
      </c>
      <c r="N76" s="6">
        <f t="shared" si="33"/>
        <v>8970</v>
      </c>
      <c r="O76" s="6">
        <f t="shared" si="33"/>
        <v>8580</v>
      </c>
      <c r="P76" s="6">
        <f t="shared" si="33"/>
        <v>8125</v>
      </c>
      <c r="Q76" s="23">
        <f t="shared" si="33"/>
        <v>7020</v>
      </c>
      <c r="R76" s="101"/>
      <c r="S76" s="101"/>
      <c r="T76" s="101"/>
      <c r="U76" s="4"/>
    </row>
    <row r="77" spans="1:21" x14ac:dyDescent="0.25">
      <c r="A77" s="4" t="s">
        <v>536</v>
      </c>
      <c r="B77" s="4" t="s">
        <v>97</v>
      </c>
      <c r="C77" s="4" t="s">
        <v>537</v>
      </c>
      <c r="D77" s="6">
        <v>77.44</v>
      </c>
      <c r="E77" s="6">
        <f t="shared" ref="E77:Q77" si="34">E36*$D36</f>
        <v>0</v>
      </c>
      <c r="F77" s="6">
        <f t="shared" si="34"/>
        <v>0</v>
      </c>
      <c r="G77" s="6">
        <f t="shared" si="34"/>
        <v>4336.6399999999994</v>
      </c>
      <c r="H77" s="6">
        <f t="shared" si="34"/>
        <v>10531.84</v>
      </c>
      <c r="I77" s="6">
        <f t="shared" si="34"/>
        <v>12390.4</v>
      </c>
      <c r="J77" s="6">
        <f t="shared" si="34"/>
        <v>11770.88</v>
      </c>
      <c r="K77" s="122">
        <f t="shared" si="34"/>
        <v>13629.439999999999</v>
      </c>
      <c r="L77" s="6">
        <f t="shared" si="34"/>
        <v>6195.2</v>
      </c>
      <c r="M77" s="6">
        <f t="shared" si="34"/>
        <v>6814.7199999999993</v>
      </c>
      <c r="N77" s="6">
        <f t="shared" si="34"/>
        <v>6814.7199999999993</v>
      </c>
      <c r="O77" s="6">
        <f t="shared" si="34"/>
        <v>4956.16</v>
      </c>
      <c r="P77" s="6">
        <f t="shared" si="34"/>
        <v>4956.16</v>
      </c>
      <c r="Q77" s="23">
        <f t="shared" si="34"/>
        <v>3097.6</v>
      </c>
      <c r="R77" s="101"/>
      <c r="S77" s="101"/>
      <c r="T77" s="101"/>
      <c r="U77" s="4"/>
    </row>
    <row r="78" spans="1:21" x14ac:dyDescent="0.25">
      <c r="A78" s="4" t="s">
        <v>538</v>
      </c>
      <c r="B78" s="4" t="s">
        <v>97</v>
      </c>
      <c r="C78" s="4" t="s">
        <v>539</v>
      </c>
      <c r="D78" s="6">
        <v>145</v>
      </c>
      <c r="E78" s="6">
        <f t="shared" ref="E78:Q78" si="35">E37*$D37</f>
        <v>0</v>
      </c>
      <c r="F78" s="6">
        <f t="shared" si="35"/>
        <v>725</v>
      </c>
      <c r="G78" s="6">
        <f t="shared" si="35"/>
        <v>290</v>
      </c>
      <c r="H78" s="6">
        <f t="shared" si="35"/>
        <v>435</v>
      </c>
      <c r="I78" s="6">
        <f t="shared" si="35"/>
        <v>0</v>
      </c>
      <c r="J78" s="6">
        <f t="shared" si="35"/>
        <v>0</v>
      </c>
      <c r="K78" s="122">
        <f t="shared" si="35"/>
        <v>0</v>
      </c>
      <c r="L78" s="6">
        <f t="shared" si="35"/>
        <v>0</v>
      </c>
      <c r="M78" s="6">
        <f t="shared" si="35"/>
        <v>0</v>
      </c>
      <c r="N78" s="6">
        <f t="shared" si="35"/>
        <v>0</v>
      </c>
      <c r="O78" s="6">
        <f t="shared" si="35"/>
        <v>0</v>
      </c>
      <c r="P78" s="6">
        <f t="shared" si="35"/>
        <v>0</v>
      </c>
      <c r="Q78" s="23">
        <f t="shared" si="35"/>
        <v>0</v>
      </c>
      <c r="R78" s="101"/>
      <c r="S78" s="101"/>
      <c r="T78" s="101"/>
      <c r="U78" s="4"/>
    </row>
    <row r="79" spans="1:21" x14ac:dyDescent="0.25">
      <c r="A79" s="4" t="s">
        <v>338</v>
      </c>
      <c r="B79" s="4" t="s">
        <v>97</v>
      </c>
      <c r="C79" s="4" t="s">
        <v>539</v>
      </c>
      <c r="D79" s="6">
        <v>145</v>
      </c>
      <c r="E79" s="6">
        <f t="shared" ref="E79:Q79" si="36">E38*$D38</f>
        <v>0</v>
      </c>
      <c r="F79" s="6">
        <f t="shared" si="36"/>
        <v>0</v>
      </c>
      <c r="G79" s="6">
        <f t="shared" si="36"/>
        <v>217.5</v>
      </c>
      <c r="H79" s="6">
        <f t="shared" si="36"/>
        <v>435</v>
      </c>
      <c r="I79" s="6">
        <f t="shared" si="36"/>
        <v>217.5</v>
      </c>
      <c r="J79" s="6">
        <f t="shared" si="36"/>
        <v>580</v>
      </c>
      <c r="K79" s="122">
        <f t="shared" si="36"/>
        <v>1522.5</v>
      </c>
      <c r="L79" s="6">
        <f t="shared" si="36"/>
        <v>1305</v>
      </c>
      <c r="M79" s="6">
        <f t="shared" si="36"/>
        <v>1305</v>
      </c>
      <c r="N79" s="6">
        <f t="shared" si="36"/>
        <v>1305</v>
      </c>
      <c r="O79" s="6">
        <f t="shared" si="36"/>
        <v>1305</v>
      </c>
      <c r="P79" s="6">
        <f t="shared" si="36"/>
        <v>1450</v>
      </c>
      <c r="Q79" s="23">
        <f t="shared" si="36"/>
        <v>0</v>
      </c>
      <c r="R79" s="101"/>
      <c r="S79" s="101"/>
      <c r="T79" s="101"/>
      <c r="U79" s="4"/>
    </row>
    <row r="80" spans="1:21" x14ac:dyDescent="0.25">
      <c r="A80" s="4" t="s">
        <v>540</v>
      </c>
      <c r="B80" s="4" t="s">
        <v>97</v>
      </c>
      <c r="C80" s="4" t="s">
        <v>537</v>
      </c>
      <c r="D80" s="6">
        <v>77.44</v>
      </c>
      <c r="E80" s="6">
        <f t="shared" ref="E80:Q80" si="37">E39*$D39</f>
        <v>0</v>
      </c>
      <c r="F80" s="6">
        <f t="shared" si="37"/>
        <v>0</v>
      </c>
      <c r="G80" s="6">
        <f t="shared" si="37"/>
        <v>0</v>
      </c>
      <c r="H80" s="6">
        <f t="shared" si="37"/>
        <v>0</v>
      </c>
      <c r="I80" s="6">
        <f t="shared" si="37"/>
        <v>0</v>
      </c>
      <c r="J80" s="6">
        <f t="shared" si="37"/>
        <v>0</v>
      </c>
      <c r="K80" s="122">
        <f t="shared" si="37"/>
        <v>7434.24</v>
      </c>
      <c r="L80" s="6">
        <f t="shared" si="37"/>
        <v>12390.4</v>
      </c>
      <c r="M80" s="6">
        <f t="shared" si="37"/>
        <v>13629.439999999999</v>
      </c>
      <c r="N80" s="6">
        <f t="shared" si="37"/>
        <v>11461.119999999999</v>
      </c>
      <c r="O80" s="6">
        <f t="shared" si="37"/>
        <v>8053.76</v>
      </c>
      <c r="P80" s="6">
        <f t="shared" si="37"/>
        <v>14248.96</v>
      </c>
      <c r="Q80" s="23">
        <f t="shared" si="37"/>
        <v>12390.4</v>
      </c>
      <c r="R80" s="101"/>
      <c r="S80" s="101"/>
      <c r="T80" s="101"/>
      <c r="U80" s="4"/>
    </row>
    <row r="81" spans="1:24" x14ac:dyDescent="0.25">
      <c r="A81" s="4" t="s">
        <v>541</v>
      </c>
      <c r="B81" s="4" t="s">
        <v>97</v>
      </c>
      <c r="C81" s="4" t="s">
        <v>508</v>
      </c>
      <c r="D81" s="6">
        <v>130</v>
      </c>
      <c r="E81" s="6">
        <f t="shared" ref="E81:Q81" si="38">E40*$D40</f>
        <v>0</v>
      </c>
      <c r="F81" s="6">
        <f t="shared" si="38"/>
        <v>0</v>
      </c>
      <c r="G81" s="6">
        <f t="shared" si="38"/>
        <v>0</v>
      </c>
      <c r="H81" s="6">
        <f t="shared" si="38"/>
        <v>0</v>
      </c>
      <c r="I81" s="6">
        <f t="shared" si="38"/>
        <v>0</v>
      </c>
      <c r="J81" s="6">
        <f t="shared" si="38"/>
        <v>0</v>
      </c>
      <c r="K81" s="122">
        <f t="shared" si="38"/>
        <v>23920</v>
      </c>
      <c r="L81" s="6">
        <f t="shared" si="38"/>
        <v>19240</v>
      </c>
      <c r="M81" s="6">
        <f t="shared" si="38"/>
        <v>20800</v>
      </c>
      <c r="N81" s="6">
        <f t="shared" si="38"/>
        <v>21840</v>
      </c>
      <c r="O81" s="6">
        <f t="shared" si="38"/>
        <v>20800</v>
      </c>
      <c r="P81" s="6">
        <f t="shared" si="38"/>
        <v>22880</v>
      </c>
      <c r="Q81" s="23">
        <f t="shared" si="38"/>
        <v>18720</v>
      </c>
      <c r="R81" s="101"/>
      <c r="S81" s="101"/>
      <c r="T81" s="101"/>
      <c r="U81" s="4"/>
    </row>
    <row r="82" spans="1:24" x14ac:dyDescent="0.25">
      <c r="A82" s="4" t="s">
        <v>542</v>
      </c>
      <c r="B82" s="4" t="s">
        <v>97</v>
      </c>
      <c r="C82" s="4" t="s">
        <v>508</v>
      </c>
      <c r="D82" s="6">
        <v>130</v>
      </c>
      <c r="E82" s="6">
        <f t="shared" ref="E82:Q82" si="39">E41*$D41</f>
        <v>0</v>
      </c>
      <c r="F82" s="6">
        <f t="shared" si="39"/>
        <v>6240</v>
      </c>
      <c r="G82" s="6">
        <f t="shared" si="39"/>
        <v>21840</v>
      </c>
      <c r="H82" s="6">
        <f t="shared" si="39"/>
        <v>21840</v>
      </c>
      <c r="I82" s="6">
        <f t="shared" si="39"/>
        <v>20865</v>
      </c>
      <c r="J82" s="6">
        <f t="shared" si="39"/>
        <v>4745</v>
      </c>
      <c r="K82" s="122">
        <f t="shared" si="39"/>
        <v>0</v>
      </c>
      <c r="L82" s="6">
        <f t="shared" si="39"/>
        <v>0</v>
      </c>
      <c r="M82" s="6">
        <f t="shared" si="39"/>
        <v>0</v>
      </c>
      <c r="N82" s="6">
        <f t="shared" si="39"/>
        <v>0</v>
      </c>
      <c r="O82" s="6">
        <f t="shared" si="39"/>
        <v>0</v>
      </c>
      <c r="P82" s="6">
        <f t="shared" si="39"/>
        <v>0</v>
      </c>
      <c r="Q82" s="23">
        <f t="shared" si="39"/>
        <v>0</v>
      </c>
      <c r="R82" s="101"/>
      <c r="S82" s="101"/>
      <c r="T82" s="101"/>
      <c r="U82" s="4"/>
    </row>
    <row r="83" spans="1:24" x14ac:dyDescent="0.25">
      <c r="E83" s="130">
        <f t="shared" ref="E83:Q83" si="40">SUM(E51:E82)</f>
        <v>2080</v>
      </c>
      <c r="F83" s="130">
        <f t="shared" si="40"/>
        <v>45618</v>
      </c>
      <c r="G83" s="130">
        <f t="shared" si="40"/>
        <v>79599.570000000007</v>
      </c>
      <c r="H83" s="130">
        <f t="shared" si="40"/>
        <v>99689.66</v>
      </c>
      <c r="I83" s="130">
        <f t="shared" si="40"/>
        <v>114470.18</v>
      </c>
      <c r="J83" s="130">
        <f t="shared" si="40"/>
        <v>103617.85</v>
      </c>
      <c r="K83" s="130">
        <f t="shared" si="40"/>
        <v>129372.31200000001</v>
      </c>
      <c r="L83" s="130">
        <f t="shared" si="40"/>
        <v>122164.96999999999</v>
      </c>
      <c r="M83" s="130">
        <f t="shared" si="40"/>
        <v>141202.78399999999</v>
      </c>
      <c r="N83" s="130">
        <f t="shared" si="40"/>
        <v>123856.45999999999</v>
      </c>
      <c r="O83" s="7">
        <f t="shared" si="40"/>
        <v>101364.43800000001</v>
      </c>
      <c r="P83" s="7">
        <f t="shared" si="40"/>
        <v>119743.45000000001</v>
      </c>
      <c r="Q83" s="7">
        <f t="shared" si="40"/>
        <v>100546.61199999999</v>
      </c>
      <c r="R83" s="7">
        <f>-SUM(E83:Q83)</f>
        <v>-1283326.2859999998</v>
      </c>
      <c r="S83" s="7"/>
      <c r="T83" s="7"/>
    </row>
    <row r="84" spans="1:24" x14ac:dyDescent="0.25">
      <c r="K84" s="7"/>
      <c r="Q84" s="25"/>
    </row>
    <row r="85" spans="1:24" x14ac:dyDescent="0.25">
      <c r="Q85" s="25"/>
    </row>
    <row r="87" spans="1:24" x14ac:dyDescent="0.25">
      <c r="A87" s="31" t="s">
        <v>186</v>
      </c>
      <c r="B87" s="32"/>
      <c r="C87" s="32"/>
      <c r="D87" s="32"/>
      <c r="E87" s="624">
        <v>2022</v>
      </c>
      <c r="F87" s="624"/>
      <c r="G87" s="624"/>
      <c r="H87" s="624"/>
      <c r="I87" s="636">
        <v>2023</v>
      </c>
      <c r="J87" s="637"/>
      <c r="K87" s="637"/>
      <c r="L87" s="637"/>
      <c r="M87" s="637"/>
      <c r="N87" s="637"/>
      <c r="O87" s="637"/>
      <c r="P87" s="637"/>
      <c r="Q87" s="637"/>
      <c r="R87" s="637"/>
      <c r="S87" s="637"/>
      <c r="T87" s="637"/>
      <c r="U87" s="32"/>
      <c r="V87" s="32"/>
      <c r="W87" s="32"/>
      <c r="X87" s="32"/>
    </row>
    <row r="88" spans="1:24" x14ac:dyDescent="0.25">
      <c r="C88" s="11" t="s">
        <v>105</v>
      </c>
      <c r="D88" s="11" t="s">
        <v>106</v>
      </c>
      <c r="E88" s="12">
        <v>9</v>
      </c>
      <c r="F88" s="12">
        <v>10</v>
      </c>
      <c r="G88" s="12">
        <v>11</v>
      </c>
      <c r="H88" s="12">
        <v>12</v>
      </c>
      <c r="I88" s="11">
        <v>1</v>
      </c>
      <c r="J88" s="11">
        <v>2</v>
      </c>
      <c r="K88" s="11">
        <v>3</v>
      </c>
      <c r="L88" s="11">
        <v>4</v>
      </c>
      <c r="M88" s="14">
        <v>5</v>
      </c>
      <c r="N88" s="14">
        <v>6</v>
      </c>
      <c r="O88" s="14">
        <v>7</v>
      </c>
      <c r="P88" s="14">
        <v>8</v>
      </c>
      <c r="Q88" s="14">
        <v>9</v>
      </c>
      <c r="R88" s="108">
        <v>10</v>
      </c>
      <c r="S88" s="108">
        <v>11</v>
      </c>
      <c r="T88" s="108">
        <v>12</v>
      </c>
    </row>
    <row r="89" spans="1:24" x14ac:dyDescent="0.25">
      <c r="C89" s="4" t="s">
        <v>548</v>
      </c>
      <c r="D89" s="26">
        <v>44888</v>
      </c>
      <c r="E89" s="6">
        <v>2080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00"/>
      <c r="S89" s="100"/>
      <c r="T89" s="100"/>
    </row>
    <row r="90" spans="1:24" x14ac:dyDescent="0.25">
      <c r="C90" s="4" t="s">
        <v>549</v>
      </c>
      <c r="D90" s="26">
        <v>44888</v>
      </c>
      <c r="E90" s="4"/>
      <c r="F90" s="6">
        <v>45618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00"/>
      <c r="S90" s="100"/>
      <c r="T90" s="100"/>
    </row>
    <row r="91" spans="1:24" x14ac:dyDescent="0.25">
      <c r="C91" s="4" t="s">
        <v>550</v>
      </c>
      <c r="D91" s="26">
        <v>44896</v>
      </c>
      <c r="E91" s="4"/>
      <c r="F91" s="4"/>
      <c r="G91" s="6">
        <v>78207.5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100"/>
      <c r="S91" s="100"/>
      <c r="T91" s="100"/>
    </row>
    <row r="92" spans="1:24" x14ac:dyDescent="0.25">
      <c r="C92" s="4" t="s">
        <v>551</v>
      </c>
      <c r="D92" s="26">
        <v>44931</v>
      </c>
      <c r="E92" s="4"/>
      <c r="F92" s="4"/>
      <c r="G92" s="4"/>
      <c r="H92" s="6">
        <v>106678.77</v>
      </c>
      <c r="I92" s="4"/>
      <c r="J92" s="4"/>
      <c r="K92" s="4"/>
      <c r="L92" s="4"/>
      <c r="M92" s="4"/>
      <c r="N92" s="4"/>
      <c r="O92" s="4"/>
      <c r="P92" s="4"/>
      <c r="Q92" s="4"/>
      <c r="R92" s="100"/>
      <c r="S92" s="100"/>
      <c r="T92" s="100"/>
    </row>
    <row r="93" spans="1:24" x14ac:dyDescent="0.25">
      <c r="C93" s="4" t="s">
        <v>552</v>
      </c>
      <c r="D93" s="26">
        <v>44972</v>
      </c>
      <c r="E93" s="4"/>
      <c r="F93" s="4"/>
      <c r="G93" s="4"/>
      <c r="H93" s="4"/>
      <c r="I93" s="6">
        <v>104269.51</v>
      </c>
      <c r="J93" s="4"/>
      <c r="K93" s="4"/>
      <c r="L93" s="4"/>
      <c r="M93" s="4"/>
      <c r="N93" s="4"/>
      <c r="O93" s="4"/>
      <c r="P93" s="4"/>
      <c r="Q93" s="4"/>
      <c r="R93" s="100"/>
      <c r="S93" s="100"/>
      <c r="T93" s="100"/>
    </row>
    <row r="94" spans="1:24" x14ac:dyDescent="0.25">
      <c r="C94" s="4" t="s">
        <v>553</v>
      </c>
      <c r="D94" s="26">
        <v>45042</v>
      </c>
      <c r="E94" s="4"/>
      <c r="F94" s="4"/>
      <c r="G94" s="4"/>
      <c r="H94" s="4"/>
      <c r="I94" s="4"/>
      <c r="J94" s="6">
        <v>105333.69</v>
      </c>
      <c r="K94" s="4"/>
      <c r="L94" s="4"/>
      <c r="M94" s="4"/>
      <c r="N94" s="4"/>
      <c r="O94" s="4"/>
      <c r="P94" s="4"/>
      <c r="Q94" s="4"/>
      <c r="R94" s="100"/>
      <c r="S94" s="100"/>
      <c r="T94" s="100"/>
    </row>
    <row r="95" spans="1:24" x14ac:dyDescent="0.25">
      <c r="C95" s="21" t="s">
        <v>554</v>
      </c>
      <c r="D95" s="123">
        <v>45086</v>
      </c>
      <c r="E95" s="4"/>
      <c r="F95" s="4"/>
      <c r="G95" s="4"/>
      <c r="H95" s="4"/>
      <c r="I95" s="4"/>
      <c r="J95" s="6"/>
      <c r="K95" s="122">
        <f>K83</f>
        <v>129372.31200000001</v>
      </c>
      <c r="L95" s="4"/>
      <c r="M95" s="21"/>
      <c r="N95" s="21"/>
      <c r="O95" s="21"/>
      <c r="P95" s="21"/>
      <c r="Q95" s="21"/>
      <c r="R95" s="100"/>
      <c r="S95" s="100"/>
      <c r="T95" s="100"/>
    </row>
    <row r="96" spans="1:24" x14ac:dyDescent="0.25">
      <c r="C96" s="4" t="s">
        <v>555</v>
      </c>
      <c r="D96" s="26">
        <v>45092</v>
      </c>
      <c r="E96" s="4"/>
      <c r="F96" s="4"/>
      <c r="G96" s="4"/>
      <c r="H96" s="4"/>
      <c r="I96" s="4"/>
      <c r="J96" s="6"/>
      <c r="K96" s="4"/>
      <c r="L96" s="6">
        <f>L83</f>
        <v>122164.96999999999</v>
      </c>
      <c r="M96" s="4"/>
      <c r="N96" s="4"/>
      <c r="O96" s="4"/>
      <c r="P96" s="4"/>
      <c r="Q96" s="4"/>
      <c r="R96" s="100"/>
      <c r="S96" s="100"/>
      <c r="T96" s="100"/>
    </row>
    <row r="97" spans="3:20" x14ac:dyDescent="0.25">
      <c r="C97" s="13" t="s">
        <v>123</v>
      </c>
      <c r="D97" s="29"/>
      <c r="E97" s="4"/>
      <c r="F97" s="4"/>
      <c r="G97" s="4"/>
      <c r="H97" s="4"/>
      <c r="I97" s="4"/>
      <c r="J97" s="6"/>
      <c r="K97" s="21"/>
      <c r="L97" s="4"/>
      <c r="M97" s="23">
        <f>M83</f>
        <v>141202.78399999999</v>
      </c>
      <c r="N97" s="13"/>
      <c r="O97" s="13"/>
      <c r="P97" s="13"/>
      <c r="Q97" s="13"/>
      <c r="R97" s="100"/>
      <c r="S97" s="100"/>
      <c r="T97" s="100"/>
    </row>
    <row r="98" spans="3:20" x14ac:dyDescent="0.25">
      <c r="C98" s="13" t="s">
        <v>125</v>
      </c>
      <c r="D98" s="29"/>
      <c r="E98" s="4"/>
      <c r="F98" s="4"/>
      <c r="G98" s="4"/>
      <c r="H98" s="4"/>
      <c r="I98" s="4"/>
      <c r="J98" s="6"/>
      <c r="K98" s="21"/>
      <c r="L98" s="4"/>
      <c r="M98" s="13"/>
      <c r="N98" s="23">
        <f>N83</f>
        <v>123856.45999999999</v>
      </c>
      <c r="O98" s="13"/>
      <c r="P98" s="13"/>
      <c r="Q98" s="13"/>
      <c r="R98" s="100"/>
      <c r="S98" s="100"/>
      <c r="T98" s="100"/>
    </row>
    <row r="99" spans="3:20" x14ac:dyDescent="0.25">
      <c r="C99" s="13" t="s">
        <v>500</v>
      </c>
      <c r="D99" s="29"/>
      <c r="E99" s="4"/>
      <c r="F99" s="4"/>
      <c r="G99" s="4"/>
      <c r="H99" s="4"/>
      <c r="I99" s="4"/>
      <c r="J99" s="6"/>
      <c r="K99" s="21"/>
      <c r="L99" s="4"/>
      <c r="M99" s="13"/>
      <c r="N99" s="13"/>
      <c r="O99" s="23">
        <f>O83</f>
        <v>101364.43800000001</v>
      </c>
      <c r="P99" s="13"/>
      <c r="Q99" s="13"/>
      <c r="R99" s="100"/>
      <c r="S99" s="100"/>
      <c r="T99" s="100"/>
    </row>
    <row r="100" spans="3:20" x14ac:dyDescent="0.25">
      <c r="C100" s="13" t="s">
        <v>501</v>
      </c>
      <c r="D100" s="29"/>
      <c r="E100" s="4"/>
      <c r="F100" s="4"/>
      <c r="G100" s="4"/>
      <c r="H100" s="4"/>
      <c r="I100" s="4"/>
      <c r="J100" s="6"/>
      <c r="K100" s="21"/>
      <c r="L100" s="4"/>
      <c r="M100" s="13"/>
      <c r="N100" s="13"/>
      <c r="O100" s="13"/>
      <c r="P100" s="23">
        <f>P83</f>
        <v>119743.45000000001</v>
      </c>
      <c r="Q100" s="13"/>
      <c r="R100" s="100"/>
      <c r="S100" s="100"/>
      <c r="T100" s="100"/>
    </row>
    <row r="101" spans="3:20" x14ac:dyDescent="0.25">
      <c r="C101" s="13" t="s">
        <v>107</v>
      </c>
      <c r="D101" s="29"/>
      <c r="E101" s="4"/>
      <c r="F101" s="4"/>
      <c r="G101" s="4"/>
      <c r="H101" s="4"/>
      <c r="I101" s="4"/>
      <c r="J101" s="6"/>
      <c r="K101" s="21"/>
      <c r="L101" s="4"/>
      <c r="M101" s="13"/>
      <c r="N101" s="13"/>
      <c r="O101" s="13"/>
      <c r="P101" s="13"/>
      <c r="Q101" s="23">
        <f>Q83</f>
        <v>100546.61199999999</v>
      </c>
      <c r="R101" s="101"/>
      <c r="S101" s="101"/>
      <c r="T101" s="101"/>
    </row>
    <row r="102" spans="3:20" x14ac:dyDescent="0.25">
      <c r="C102" s="110" t="s">
        <v>109</v>
      </c>
      <c r="D102" s="88"/>
      <c r="E102" s="89"/>
      <c r="F102" s="89"/>
      <c r="G102" s="89"/>
      <c r="H102" s="89"/>
      <c r="I102" s="89"/>
      <c r="J102" s="90"/>
      <c r="K102" s="124"/>
      <c r="L102" s="89"/>
      <c r="M102" s="91"/>
      <c r="N102" s="91"/>
      <c r="O102" s="91"/>
      <c r="P102" s="91"/>
      <c r="Q102" s="92"/>
      <c r="R102" s="111">
        <f>R83</f>
        <v>-1283326.2859999998</v>
      </c>
      <c r="S102" s="111"/>
      <c r="T102" s="111"/>
    </row>
    <row r="103" spans="3:20" x14ac:dyDescent="0.25">
      <c r="C103" s="110" t="s">
        <v>111</v>
      </c>
      <c r="D103" s="88"/>
      <c r="E103" s="89"/>
      <c r="F103" s="89"/>
      <c r="G103" s="89"/>
      <c r="H103" s="89"/>
      <c r="I103" s="89"/>
      <c r="J103" s="90"/>
      <c r="K103" s="124"/>
      <c r="L103" s="89"/>
      <c r="M103" s="91"/>
      <c r="N103" s="91"/>
      <c r="O103" s="91"/>
      <c r="P103" s="91"/>
      <c r="Q103" s="92"/>
      <c r="R103" s="111"/>
      <c r="S103" s="111">
        <f>S83</f>
        <v>0</v>
      </c>
      <c r="T103" s="111"/>
    </row>
    <row r="104" spans="3:20" x14ac:dyDescent="0.25">
      <c r="C104" s="110" t="s">
        <v>556</v>
      </c>
      <c r="D104" s="88"/>
      <c r="E104" s="89"/>
      <c r="F104" s="89"/>
      <c r="G104" s="89"/>
      <c r="H104" s="89"/>
      <c r="I104" s="89"/>
      <c r="J104" s="90"/>
      <c r="K104" s="124"/>
      <c r="L104" s="89"/>
      <c r="M104" s="91"/>
      <c r="N104" s="91"/>
      <c r="O104" s="91"/>
      <c r="P104" s="91"/>
      <c r="Q104" s="92"/>
      <c r="R104" s="111"/>
      <c r="S104" s="111"/>
      <c r="T104" s="111">
        <f>T83</f>
        <v>0</v>
      </c>
    </row>
    <row r="105" spans="3:20" x14ac:dyDescent="0.25">
      <c r="D105" s="93" t="s">
        <v>39</v>
      </c>
      <c r="E105" s="30">
        <f>SUM(E89:E101)</f>
        <v>2080</v>
      </c>
      <c r="F105" s="30">
        <f t="shared" ref="F105:Q105" si="41">SUM(F89:F101)</f>
        <v>45618</v>
      </c>
      <c r="G105" s="30">
        <f t="shared" si="41"/>
        <v>78207.5</v>
      </c>
      <c r="H105" s="30">
        <f t="shared" si="41"/>
        <v>106678.77</v>
      </c>
      <c r="I105" s="30">
        <f t="shared" si="41"/>
        <v>104269.51</v>
      </c>
      <c r="J105" s="30">
        <f t="shared" si="41"/>
        <v>105333.69</v>
      </c>
      <c r="K105" s="30">
        <f t="shared" si="41"/>
        <v>129372.31200000001</v>
      </c>
      <c r="L105" s="30">
        <f t="shared" si="41"/>
        <v>122164.96999999999</v>
      </c>
      <c r="M105" s="30">
        <f t="shared" si="41"/>
        <v>141202.78399999999</v>
      </c>
      <c r="N105" s="30">
        <f t="shared" si="41"/>
        <v>123856.45999999999</v>
      </c>
      <c r="O105" s="30">
        <f t="shared" si="41"/>
        <v>101364.43800000001</v>
      </c>
      <c r="P105" s="30">
        <f t="shared" si="41"/>
        <v>119743.45000000001</v>
      </c>
      <c r="Q105" s="30">
        <f t="shared" si="41"/>
        <v>100546.61199999999</v>
      </c>
      <c r="R105" s="30">
        <f>SUM(R89:R104)</f>
        <v>-1283326.2859999998</v>
      </c>
      <c r="S105" s="30">
        <f>SUM(S89:S104)</f>
        <v>0</v>
      </c>
      <c r="T105" s="30">
        <f>SUM(T89:T104)</f>
        <v>0</v>
      </c>
    </row>
    <row r="106" spans="3:20" x14ac:dyDescent="0.25">
      <c r="D106" s="12" t="s">
        <v>503</v>
      </c>
      <c r="E106" s="30" t="e">
        <f>E105-#REF!</f>
        <v>#REF!</v>
      </c>
      <c r="F106" s="30" t="e">
        <f>F105-#REF!</f>
        <v>#REF!</v>
      </c>
      <c r="G106" s="30" t="e">
        <f>G105-#REF!</f>
        <v>#REF!</v>
      </c>
      <c r="H106" s="30" t="e">
        <f>H105-#REF!</f>
        <v>#REF!</v>
      </c>
      <c r="I106" s="30" t="e">
        <f>I105-#REF!</f>
        <v>#REF!</v>
      </c>
      <c r="J106" s="30" t="e">
        <f>J105-#REF!</f>
        <v>#REF!</v>
      </c>
      <c r="K106" s="30" t="e">
        <f>K105-#REF!</f>
        <v>#REF!</v>
      </c>
      <c r="L106" s="30" t="e">
        <f>L105-#REF!</f>
        <v>#REF!</v>
      </c>
      <c r="M106" s="30" t="e">
        <f>M105-#REF!</f>
        <v>#REF!</v>
      </c>
      <c r="N106" s="30" t="e">
        <f>N105-#REF!</f>
        <v>#REF!</v>
      </c>
      <c r="O106" s="30" t="e">
        <f>O105-#REF!</f>
        <v>#REF!</v>
      </c>
      <c r="P106" s="30" t="e">
        <f>P105-#REF!</f>
        <v>#REF!</v>
      </c>
      <c r="Q106" s="30" t="e">
        <f>Q105-#REF!</f>
        <v>#REF!</v>
      </c>
      <c r="R106" s="30" t="e">
        <f>R105-#REF!</f>
        <v>#REF!</v>
      </c>
      <c r="S106" s="30" t="e">
        <f>S105-#REF!</f>
        <v>#REF!</v>
      </c>
      <c r="T106" s="30" t="e">
        <f>T105-#REF!</f>
        <v>#REF!</v>
      </c>
    </row>
    <row r="107" spans="3:20" x14ac:dyDescent="0.25">
      <c r="D107" s="11" t="s">
        <v>504</v>
      </c>
      <c r="E107" s="27" t="e">
        <f>E106/#REF!</f>
        <v>#REF!</v>
      </c>
      <c r="F107" s="27" t="e">
        <f>F106/#REF!</f>
        <v>#REF!</v>
      </c>
      <c r="G107" s="27" t="e">
        <f>G106/#REF!</f>
        <v>#REF!</v>
      </c>
      <c r="H107" s="27" t="e">
        <f>H106/#REF!</f>
        <v>#REF!</v>
      </c>
      <c r="I107" s="27" t="e">
        <f>I106/#REF!</f>
        <v>#REF!</v>
      </c>
      <c r="J107" s="27" t="e">
        <f>J106/#REF!</f>
        <v>#REF!</v>
      </c>
      <c r="K107" s="27" t="e">
        <f>K106/#REF!</f>
        <v>#REF!</v>
      </c>
      <c r="L107" s="27" t="e">
        <f>L106/#REF!</f>
        <v>#REF!</v>
      </c>
      <c r="M107" s="27" t="e">
        <f>M106/#REF!</f>
        <v>#REF!</v>
      </c>
      <c r="N107" s="27" t="e">
        <f>N106/#REF!</f>
        <v>#REF!</v>
      </c>
      <c r="O107" s="27" t="e">
        <f>O106/#REF!</f>
        <v>#REF!</v>
      </c>
      <c r="P107" s="27" t="e">
        <f>P106/#REF!</f>
        <v>#REF!</v>
      </c>
      <c r="Q107" s="27" t="e">
        <f>Q106/#REF!</f>
        <v>#REF!</v>
      </c>
      <c r="R107" s="27" t="e">
        <f>R106/#REF!</f>
        <v>#REF!</v>
      </c>
      <c r="S107" s="27" t="e">
        <f>S106/#REF!</f>
        <v>#REF!</v>
      </c>
      <c r="T107" s="27" t="e">
        <f>T106/#REF!</f>
        <v>#REF!</v>
      </c>
    </row>
  </sheetData>
  <mergeCells count="8">
    <mergeCell ref="E7:H7"/>
    <mergeCell ref="I7:Q7"/>
    <mergeCell ref="E6:U6"/>
    <mergeCell ref="E87:H87"/>
    <mergeCell ref="E48:U48"/>
    <mergeCell ref="E49:H49"/>
    <mergeCell ref="I49:Q49"/>
    <mergeCell ref="I87:T87"/>
  </mergeCells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5E5B-67E9-4213-BBBE-9A8406FFC18F}">
  <sheetPr>
    <tabColor theme="2" tint="-0.249977111117893"/>
  </sheetPr>
  <dimension ref="A1:T247"/>
  <sheetViews>
    <sheetView topLeftCell="A228" zoomScaleNormal="100" workbookViewId="0">
      <pane xSplit="1" topLeftCell="B1" activePane="topRight" state="frozen"/>
      <selection activeCell="A63" sqref="A63"/>
      <selection pane="topRight" activeCell="Q242" sqref="Q242"/>
    </sheetView>
  </sheetViews>
  <sheetFormatPr defaultRowHeight="15" x14ac:dyDescent="0.25"/>
  <cols>
    <col min="1" max="1" width="30.28515625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6" width="13.5703125" bestFit="1" customWidth="1"/>
    <col min="7" max="7" width="15.42578125" bestFit="1" customWidth="1"/>
    <col min="8" max="8" width="15.7109375" bestFit="1" customWidth="1"/>
    <col min="9" max="16" width="12.28515625" customWidth="1"/>
    <col min="17" max="17" width="15.5703125" customWidth="1"/>
    <col min="18" max="18" width="12.28515625" customWidth="1"/>
    <col min="19" max="19" width="13.7109375" bestFit="1" customWidth="1"/>
    <col min="20" max="20" width="13.5703125" bestFit="1" customWidth="1"/>
  </cols>
  <sheetData>
    <row r="1" spans="1:20" x14ac:dyDescent="0.25">
      <c r="D1">
        <v>211</v>
      </c>
      <c r="E1">
        <f>D1-D2</f>
        <v>189.89037532515758</v>
      </c>
    </row>
    <row r="2" spans="1:20" x14ac:dyDescent="0.25">
      <c r="A2" s="9" t="s">
        <v>81</v>
      </c>
      <c r="B2" t="s">
        <v>34</v>
      </c>
      <c r="C2">
        <f>134.55</f>
        <v>134.55000000000001</v>
      </c>
      <c r="D2">
        <f>C3/C2</f>
        <v>21.109624674842411</v>
      </c>
      <c r="J2">
        <f>62*8</f>
        <v>496</v>
      </c>
      <c r="K2">
        <v>195</v>
      </c>
    </row>
    <row r="3" spans="1:20" x14ac:dyDescent="0.25">
      <c r="A3" s="9" t="s">
        <v>83</v>
      </c>
      <c r="B3" t="s">
        <v>557</v>
      </c>
      <c r="C3" s="131">
        <f>C4-B4</f>
        <v>2840.3000000000466</v>
      </c>
      <c r="K3">
        <f>K2/J2</f>
        <v>0.39314516129032256</v>
      </c>
    </row>
    <row r="4" spans="1:20" x14ac:dyDescent="0.25">
      <c r="A4" s="9" t="s">
        <v>85</v>
      </c>
      <c r="B4" s="170">
        <v>1343122.19</v>
      </c>
      <c r="C4">
        <v>1345962.49</v>
      </c>
    </row>
    <row r="5" spans="1:20" x14ac:dyDescent="0.25">
      <c r="A5" s="9"/>
      <c r="B5" s="170"/>
      <c r="C5" s="25"/>
    </row>
    <row r="6" spans="1:20" x14ac:dyDescent="0.25">
      <c r="A6" s="31" t="s">
        <v>86</v>
      </c>
      <c r="B6" s="31"/>
      <c r="C6" s="31"/>
      <c r="D6" s="31"/>
      <c r="E6" s="31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</row>
    <row r="7" spans="1:20" x14ac:dyDescent="0.25">
      <c r="A7" s="9"/>
      <c r="B7" s="9"/>
      <c r="C7" s="9"/>
      <c r="D7" s="9"/>
      <c r="E7" s="9"/>
      <c r="F7" s="625">
        <v>2023</v>
      </c>
      <c r="G7" s="626"/>
      <c r="H7" s="626"/>
      <c r="I7" s="627"/>
      <c r="J7" s="625">
        <v>2024</v>
      </c>
      <c r="K7" s="626"/>
      <c r="L7" s="626"/>
      <c r="M7" s="626"/>
      <c r="N7" s="626"/>
      <c r="O7" s="626"/>
      <c r="P7" s="626"/>
      <c r="Q7" s="626"/>
      <c r="R7" s="627"/>
      <c r="S7" s="9"/>
      <c r="T7" s="9"/>
    </row>
    <row r="8" spans="1:20" x14ac:dyDescent="0.25">
      <c r="A8" s="9"/>
      <c r="B8" s="9"/>
      <c r="C8" s="9"/>
      <c r="D8" s="37" t="s">
        <v>33</v>
      </c>
      <c r="E8" s="37"/>
      <c r="F8" s="39">
        <v>19</v>
      </c>
      <c r="G8" s="39">
        <v>21</v>
      </c>
      <c r="H8" s="39">
        <v>21</v>
      </c>
      <c r="I8" s="39">
        <v>20</v>
      </c>
      <c r="J8" s="116">
        <v>21</v>
      </c>
      <c r="K8" s="116">
        <v>20</v>
      </c>
      <c r="L8" s="116">
        <v>21</v>
      </c>
      <c r="M8" s="116"/>
      <c r="N8" s="116"/>
      <c r="O8" s="116"/>
      <c r="P8" s="116"/>
      <c r="Q8" s="116"/>
      <c r="R8" s="116"/>
      <c r="S8" s="9"/>
      <c r="T8" s="9"/>
    </row>
    <row r="9" spans="1:20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/>
      <c r="F9" s="11">
        <v>9</v>
      </c>
      <c r="G9" s="11">
        <v>10</v>
      </c>
      <c r="H9" s="14">
        <v>11</v>
      </c>
      <c r="I9" s="14">
        <v>12</v>
      </c>
      <c r="J9" s="14">
        <v>1</v>
      </c>
      <c r="K9" s="14">
        <v>2</v>
      </c>
      <c r="L9" s="14">
        <v>3</v>
      </c>
      <c r="M9" s="14">
        <v>4</v>
      </c>
      <c r="N9" s="14">
        <v>5</v>
      </c>
      <c r="O9" s="14">
        <v>6</v>
      </c>
      <c r="P9" s="14">
        <v>7</v>
      </c>
      <c r="Q9" s="14">
        <v>8</v>
      </c>
      <c r="R9" s="14">
        <v>9</v>
      </c>
      <c r="S9" s="14" t="s">
        <v>93</v>
      </c>
      <c r="T9" s="14" t="s">
        <v>94</v>
      </c>
    </row>
    <row r="10" spans="1:20" x14ac:dyDescent="0.25">
      <c r="A10" s="4" t="s">
        <v>558</v>
      </c>
      <c r="B10" s="4" t="s">
        <v>559</v>
      </c>
      <c r="C10" s="4" t="s">
        <v>508</v>
      </c>
      <c r="D10" s="6">
        <v>134.55000000000001</v>
      </c>
      <c r="E10" s="6"/>
      <c r="F10" s="125"/>
      <c r="G10" s="4"/>
      <c r="H10" s="4">
        <v>5</v>
      </c>
      <c r="I10" s="4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23"/>
    </row>
    <row r="11" spans="1:20" x14ac:dyDescent="0.25">
      <c r="A11" s="4" t="s">
        <v>560</v>
      </c>
      <c r="B11" s="4" t="s">
        <v>559</v>
      </c>
      <c r="C11" s="4" t="s">
        <v>508</v>
      </c>
      <c r="D11" s="6">
        <v>134.55000000000001</v>
      </c>
      <c r="E11" s="6"/>
      <c r="F11" s="125"/>
      <c r="G11" s="4"/>
      <c r="H11" s="4">
        <v>8</v>
      </c>
      <c r="I11" s="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3"/>
    </row>
    <row r="12" spans="1:20" x14ac:dyDescent="0.25">
      <c r="A12" s="4" t="s">
        <v>561</v>
      </c>
      <c r="B12" s="4" t="s">
        <v>559</v>
      </c>
      <c r="C12" s="4" t="s">
        <v>508</v>
      </c>
      <c r="D12" s="6">
        <v>134.55000000000001</v>
      </c>
      <c r="E12" s="6"/>
      <c r="F12" s="125"/>
      <c r="G12" s="4"/>
      <c r="H12" s="4">
        <v>5.5</v>
      </c>
      <c r="I12" s="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23"/>
    </row>
    <row r="13" spans="1:20" x14ac:dyDescent="0.25">
      <c r="A13" s="4" t="s">
        <v>562</v>
      </c>
      <c r="B13" s="4" t="s">
        <v>559</v>
      </c>
      <c r="C13" s="4" t="s">
        <v>508</v>
      </c>
      <c r="D13" s="6">
        <v>134.55000000000001</v>
      </c>
      <c r="E13" s="6"/>
      <c r="F13" s="125"/>
      <c r="G13" s="4"/>
      <c r="H13" s="4">
        <v>1</v>
      </c>
      <c r="I13" s="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3"/>
    </row>
    <row r="14" spans="1:20" x14ac:dyDescent="0.25">
      <c r="A14" s="4" t="s">
        <v>563</v>
      </c>
      <c r="B14" s="4" t="s">
        <v>559</v>
      </c>
      <c r="C14" s="4" t="s">
        <v>508</v>
      </c>
      <c r="D14" s="6">
        <v>134.55000000000001</v>
      </c>
      <c r="E14" s="6"/>
      <c r="F14" s="125"/>
      <c r="G14" s="4"/>
      <c r="H14" s="4"/>
      <c r="I14" s="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23"/>
    </row>
    <row r="15" spans="1:20" x14ac:dyDescent="0.25">
      <c r="A15" s="4" t="s">
        <v>564</v>
      </c>
      <c r="B15" s="4" t="s">
        <v>330</v>
      </c>
      <c r="C15" s="4" t="s">
        <v>508</v>
      </c>
      <c r="D15" s="136">
        <v>134.55000000000001</v>
      </c>
      <c r="E15" s="136"/>
      <c r="F15" s="4"/>
      <c r="G15" s="4"/>
      <c r="H15" s="4">
        <v>131</v>
      </c>
      <c r="I15" s="19">
        <v>136.5</v>
      </c>
      <c r="J15" s="13"/>
      <c r="K15" s="13"/>
      <c r="L15" s="13"/>
      <c r="M15" s="13"/>
      <c r="N15" s="13"/>
      <c r="O15" s="13"/>
      <c r="P15" s="13"/>
      <c r="Q15" s="13"/>
      <c r="R15" s="13"/>
      <c r="S15" s="13">
        <f>SUM(F15:R15)</f>
        <v>267.5</v>
      </c>
      <c r="T15" s="23">
        <f>S15*D15</f>
        <v>35992.125</v>
      </c>
    </row>
    <row r="16" spans="1:20" x14ac:dyDescent="0.25">
      <c r="A16" s="4" t="s">
        <v>565</v>
      </c>
      <c r="B16" s="4" t="s">
        <v>330</v>
      </c>
      <c r="C16" s="4" t="s">
        <v>508</v>
      </c>
      <c r="D16" s="6">
        <v>134.55000000000001</v>
      </c>
      <c r="E16" s="6"/>
      <c r="F16" s="4"/>
      <c r="G16" s="4">
        <v>17</v>
      </c>
      <c r="H16" s="4">
        <v>7</v>
      </c>
      <c r="I16" s="19">
        <v>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23"/>
    </row>
    <row r="17" spans="1:20" x14ac:dyDescent="0.25">
      <c r="A17" s="4" t="s">
        <v>515</v>
      </c>
      <c r="B17" s="4" t="s">
        <v>330</v>
      </c>
      <c r="C17" s="4" t="s">
        <v>510</v>
      </c>
      <c r="D17" s="6">
        <v>173.88</v>
      </c>
      <c r="E17" s="6"/>
      <c r="F17" s="4"/>
      <c r="G17" s="4">
        <v>0.5</v>
      </c>
      <c r="H17" s="4">
        <v>0.5</v>
      </c>
      <c r="I17" s="19">
        <v>2</v>
      </c>
      <c r="J17" s="13">
        <v>2</v>
      </c>
      <c r="K17" s="13">
        <v>2</v>
      </c>
      <c r="L17" s="13">
        <v>2</v>
      </c>
      <c r="M17" s="13">
        <v>2</v>
      </c>
      <c r="N17" s="13">
        <v>2</v>
      </c>
      <c r="O17" s="13">
        <v>2</v>
      </c>
      <c r="P17" s="13">
        <v>2</v>
      </c>
      <c r="Q17" s="13">
        <v>2</v>
      </c>
      <c r="R17" s="13">
        <v>2</v>
      </c>
      <c r="S17" s="13">
        <f t="shared" ref="S17:S26" si="0">SUM(F17:R17)</f>
        <v>21</v>
      </c>
      <c r="T17" s="23">
        <f t="shared" ref="T17:T26" si="1">S17*D17</f>
        <v>3651.48</v>
      </c>
    </row>
    <row r="18" spans="1:20" x14ac:dyDescent="0.25">
      <c r="A18" s="4" t="s">
        <v>566</v>
      </c>
      <c r="B18" s="4" t="s">
        <v>330</v>
      </c>
      <c r="C18" s="4" t="s">
        <v>517</v>
      </c>
      <c r="D18" s="6">
        <v>134.55000000000001</v>
      </c>
      <c r="E18" s="6"/>
      <c r="F18" s="4"/>
      <c r="G18" s="4">
        <v>4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f t="shared" si="0"/>
        <v>4</v>
      </c>
      <c r="T18" s="23">
        <f t="shared" si="1"/>
        <v>538.20000000000005</v>
      </c>
    </row>
    <row r="19" spans="1:20" x14ac:dyDescent="0.25">
      <c r="A19" s="4" t="s">
        <v>518</v>
      </c>
      <c r="B19" s="4" t="s">
        <v>330</v>
      </c>
      <c r="C19" s="4" t="s">
        <v>508</v>
      </c>
      <c r="D19" s="6">
        <v>134.55000000000001</v>
      </c>
      <c r="E19" s="6"/>
      <c r="F19" s="4"/>
      <c r="G19" s="4">
        <v>103.5</v>
      </c>
      <c r="H19" s="4">
        <v>87.2</v>
      </c>
      <c r="I19" s="19">
        <v>68.5</v>
      </c>
      <c r="J19" s="13">
        <v>80</v>
      </c>
      <c r="K19" s="13">
        <v>80</v>
      </c>
      <c r="L19" s="13">
        <v>80</v>
      </c>
      <c r="M19" s="13">
        <v>80</v>
      </c>
      <c r="N19" s="13">
        <v>80</v>
      </c>
      <c r="O19" s="13">
        <v>80</v>
      </c>
      <c r="P19" s="13">
        <v>80</v>
      </c>
      <c r="Q19" s="13">
        <v>80</v>
      </c>
      <c r="R19" s="13">
        <v>80</v>
      </c>
      <c r="S19" s="13">
        <f t="shared" si="0"/>
        <v>979.2</v>
      </c>
      <c r="T19" s="23">
        <f t="shared" si="1"/>
        <v>131751.36000000002</v>
      </c>
    </row>
    <row r="20" spans="1:20" x14ac:dyDescent="0.25">
      <c r="A20" s="4" t="s">
        <v>519</v>
      </c>
      <c r="B20" s="4" t="s">
        <v>330</v>
      </c>
      <c r="C20" s="4" t="s">
        <v>508</v>
      </c>
      <c r="D20" s="6">
        <v>134.55000000000001</v>
      </c>
      <c r="E20" s="6"/>
      <c r="F20" s="4"/>
      <c r="G20" s="4">
        <v>176.5</v>
      </c>
      <c r="H20" s="4">
        <v>150</v>
      </c>
      <c r="I20" s="19">
        <v>126</v>
      </c>
      <c r="J20" s="13">
        <v>152</v>
      </c>
      <c r="K20" s="13">
        <v>152</v>
      </c>
      <c r="L20" s="13">
        <v>152</v>
      </c>
      <c r="M20" s="13">
        <v>152</v>
      </c>
      <c r="N20" s="13">
        <v>152</v>
      </c>
      <c r="O20" s="13">
        <v>152</v>
      </c>
      <c r="P20" s="13">
        <v>152</v>
      </c>
      <c r="Q20" s="13">
        <v>152</v>
      </c>
      <c r="R20" s="13">
        <v>152</v>
      </c>
      <c r="S20" s="13">
        <f t="shared" si="0"/>
        <v>1820.5</v>
      </c>
      <c r="T20" s="23">
        <f t="shared" si="1"/>
        <v>244948.27500000002</v>
      </c>
    </row>
    <row r="21" spans="1:20" x14ac:dyDescent="0.25">
      <c r="A21" s="4" t="s">
        <v>520</v>
      </c>
      <c r="B21" s="4" t="s">
        <v>330</v>
      </c>
      <c r="C21" s="4" t="s">
        <v>510</v>
      </c>
      <c r="D21" s="6">
        <v>173.88</v>
      </c>
      <c r="E21" s="6"/>
      <c r="F21" s="4"/>
      <c r="G21" s="4"/>
      <c r="H21" s="13"/>
      <c r="I21" s="13"/>
      <c r="J21" s="13">
        <v>8</v>
      </c>
      <c r="K21" s="13">
        <v>8</v>
      </c>
      <c r="L21" s="13">
        <v>8</v>
      </c>
      <c r="M21" s="13">
        <v>8</v>
      </c>
      <c r="N21" s="13">
        <v>8</v>
      </c>
      <c r="O21" s="13">
        <v>8</v>
      </c>
      <c r="P21" s="13">
        <v>8</v>
      </c>
      <c r="Q21" s="13">
        <v>8</v>
      </c>
      <c r="R21" s="13">
        <v>8</v>
      </c>
      <c r="S21" s="13">
        <f t="shared" si="0"/>
        <v>72</v>
      </c>
      <c r="T21" s="23">
        <f t="shared" si="1"/>
        <v>12519.36</v>
      </c>
    </row>
    <row r="22" spans="1:20" x14ac:dyDescent="0.25">
      <c r="A22" s="4" t="s">
        <v>521</v>
      </c>
      <c r="B22" s="4" t="s">
        <v>330</v>
      </c>
      <c r="C22" s="4" t="s">
        <v>508</v>
      </c>
      <c r="D22" s="6">
        <v>134.55000000000001</v>
      </c>
      <c r="E22" s="6"/>
      <c r="F22" s="4"/>
      <c r="G22" s="4">
        <v>1.3</v>
      </c>
      <c r="H22" s="13"/>
      <c r="I22" s="13"/>
      <c r="J22" s="13">
        <v>40</v>
      </c>
      <c r="K22" s="13">
        <v>40</v>
      </c>
      <c r="L22" s="13">
        <v>40</v>
      </c>
      <c r="M22" s="13">
        <v>40</v>
      </c>
      <c r="N22" s="13">
        <v>40</v>
      </c>
      <c r="O22" s="13">
        <v>40</v>
      </c>
      <c r="P22" s="13">
        <v>40</v>
      </c>
      <c r="Q22" s="13">
        <v>40</v>
      </c>
      <c r="R22" s="13">
        <v>40</v>
      </c>
      <c r="S22" s="13">
        <f t="shared" si="0"/>
        <v>361.3</v>
      </c>
      <c r="T22" s="23">
        <f t="shared" si="1"/>
        <v>48612.915000000008</v>
      </c>
    </row>
    <row r="23" spans="1:20" x14ac:dyDescent="0.25">
      <c r="A23" s="4" t="s">
        <v>525</v>
      </c>
      <c r="B23" s="4" t="s">
        <v>330</v>
      </c>
      <c r="C23" s="4" t="s">
        <v>510</v>
      </c>
      <c r="D23" s="6">
        <v>173.88</v>
      </c>
      <c r="E23" s="6"/>
      <c r="F23" s="4"/>
      <c r="G23" s="4"/>
      <c r="H23" s="13"/>
      <c r="I23" s="13"/>
      <c r="J23" s="13">
        <v>3.5</v>
      </c>
      <c r="K23" s="13">
        <v>3.5</v>
      </c>
      <c r="L23" s="13">
        <v>3.5</v>
      </c>
      <c r="M23" s="13">
        <v>3.5</v>
      </c>
      <c r="N23" s="13">
        <v>3.5</v>
      </c>
      <c r="O23" s="13">
        <v>3.5</v>
      </c>
      <c r="P23" s="13">
        <v>3.5</v>
      </c>
      <c r="Q23" s="13">
        <v>3.5</v>
      </c>
      <c r="R23" s="13">
        <v>3.5</v>
      </c>
      <c r="S23" s="13">
        <f t="shared" si="0"/>
        <v>31.5</v>
      </c>
      <c r="T23" s="23">
        <f t="shared" si="1"/>
        <v>5477.22</v>
      </c>
    </row>
    <row r="24" spans="1:20" x14ac:dyDescent="0.25">
      <c r="A24" s="4" t="s">
        <v>567</v>
      </c>
      <c r="B24" s="4" t="s">
        <v>330</v>
      </c>
      <c r="C24" s="4" t="s">
        <v>510</v>
      </c>
      <c r="D24" s="6">
        <v>173.88</v>
      </c>
      <c r="E24" s="6"/>
      <c r="F24" s="4"/>
      <c r="G24" s="4">
        <v>11</v>
      </c>
      <c r="H24" s="4">
        <v>11.5</v>
      </c>
      <c r="I24" s="19">
        <v>10</v>
      </c>
      <c r="J24" s="13"/>
      <c r="K24" s="13"/>
      <c r="L24" s="13"/>
      <c r="M24" s="13"/>
      <c r="N24" s="13"/>
      <c r="O24" s="13"/>
      <c r="P24" s="13"/>
      <c r="Q24" s="13"/>
      <c r="R24" s="13"/>
      <c r="S24" s="13">
        <f t="shared" si="0"/>
        <v>32.5</v>
      </c>
      <c r="T24" s="23">
        <f t="shared" si="1"/>
        <v>5651.0999999999995</v>
      </c>
    </row>
    <row r="25" spans="1:20" x14ac:dyDescent="0.25">
      <c r="A25" s="4" t="s">
        <v>526</v>
      </c>
      <c r="B25" s="4" t="s">
        <v>330</v>
      </c>
      <c r="C25" s="4" t="s">
        <v>508</v>
      </c>
      <c r="D25" s="6">
        <v>134.55000000000001</v>
      </c>
      <c r="E25" s="6"/>
      <c r="F25" s="4"/>
      <c r="G25" s="4">
        <v>92</v>
      </c>
      <c r="H25" s="4">
        <v>133.5</v>
      </c>
      <c r="I25" s="19">
        <v>110</v>
      </c>
      <c r="J25" s="13">
        <v>120</v>
      </c>
      <c r="K25" s="13">
        <v>120</v>
      </c>
      <c r="L25" s="13">
        <v>120</v>
      </c>
      <c r="M25" s="13">
        <v>120</v>
      </c>
      <c r="N25" s="13">
        <v>120</v>
      </c>
      <c r="O25" s="13">
        <v>120</v>
      </c>
      <c r="P25" s="13">
        <v>120</v>
      </c>
      <c r="Q25" s="13">
        <v>120</v>
      </c>
      <c r="R25" s="13">
        <v>120</v>
      </c>
      <c r="S25" s="13">
        <f t="shared" si="0"/>
        <v>1415.5</v>
      </c>
      <c r="T25" s="23">
        <f t="shared" si="1"/>
        <v>190455.52500000002</v>
      </c>
    </row>
    <row r="26" spans="1:20" x14ac:dyDescent="0.25">
      <c r="A26" s="4" t="s">
        <v>528</v>
      </c>
      <c r="B26" s="4" t="s">
        <v>330</v>
      </c>
      <c r="C26" s="4" t="s">
        <v>510</v>
      </c>
      <c r="D26" s="6">
        <v>173.88</v>
      </c>
      <c r="E26" s="6"/>
      <c r="F26" s="4"/>
      <c r="G26" s="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>
        <f t="shared" si="0"/>
        <v>0</v>
      </c>
      <c r="T26" s="23">
        <f t="shared" si="1"/>
        <v>0</v>
      </c>
    </row>
    <row r="27" spans="1:20" x14ac:dyDescent="0.25">
      <c r="A27" s="125" t="s">
        <v>568</v>
      </c>
      <c r="B27" s="125" t="s">
        <v>330</v>
      </c>
      <c r="C27" s="125" t="s">
        <v>508</v>
      </c>
      <c r="D27" s="120">
        <v>134.55000000000001</v>
      </c>
      <c r="E27" s="120"/>
      <c r="F27" s="4"/>
      <c r="G27" s="4">
        <v>0.5</v>
      </c>
      <c r="H27" s="4">
        <v>15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23"/>
    </row>
    <row r="28" spans="1:20" x14ac:dyDescent="0.25">
      <c r="A28" s="125" t="s">
        <v>569</v>
      </c>
      <c r="B28" s="125" t="s">
        <v>330</v>
      </c>
      <c r="C28" s="125" t="s">
        <v>508</v>
      </c>
      <c r="D28" s="120">
        <v>134.55000000000001</v>
      </c>
      <c r="E28" s="120"/>
      <c r="F28" s="4"/>
      <c r="G28" s="4"/>
      <c r="H28" s="4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3"/>
    </row>
    <row r="29" spans="1:20" x14ac:dyDescent="0.25">
      <c r="A29" s="4" t="s">
        <v>530</v>
      </c>
      <c r="B29" s="4" t="s">
        <v>330</v>
      </c>
      <c r="C29" s="4" t="s">
        <v>531</v>
      </c>
      <c r="D29" s="120">
        <v>134.55000000000001</v>
      </c>
      <c r="E29" s="120"/>
      <c r="F29" s="4"/>
      <c r="G29" s="4">
        <v>164.5</v>
      </c>
      <c r="H29" s="4">
        <v>135.4</v>
      </c>
      <c r="I29" s="19">
        <v>119</v>
      </c>
      <c r="J29" s="13">
        <v>120</v>
      </c>
      <c r="K29" s="13">
        <v>120</v>
      </c>
      <c r="L29" s="13">
        <v>120</v>
      </c>
      <c r="M29" s="13">
        <v>120</v>
      </c>
      <c r="N29" s="13">
        <v>120</v>
      </c>
      <c r="O29" s="13">
        <v>120</v>
      </c>
      <c r="P29" s="13">
        <v>120</v>
      </c>
      <c r="Q29" s="13">
        <v>120</v>
      </c>
      <c r="R29" s="13">
        <v>0</v>
      </c>
      <c r="S29" s="13">
        <f t="shared" ref="S29:S37" si="2">SUM(F29:R29)</f>
        <v>1378.9</v>
      </c>
      <c r="T29" s="23">
        <f t="shared" ref="T29:T37" si="3">S29*D29</f>
        <v>185530.99500000002</v>
      </c>
    </row>
    <row r="30" spans="1:20" x14ac:dyDescent="0.25">
      <c r="A30" s="315" t="s">
        <v>535</v>
      </c>
      <c r="B30" s="315" t="s">
        <v>97</v>
      </c>
      <c r="C30" s="315" t="s">
        <v>508</v>
      </c>
      <c r="D30" s="316">
        <v>134.55000000000001</v>
      </c>
      <c r="E30" s="316"/>
      <c r="F30" s="125">
        <v>2</v>
      </c>
      <c r="G30" s="4">
        <v>38</v>
      </c>
      <c r="H30" s="4">
        <v>20</v>
      </c>
      <c r="I30" s="4">
        <v>26</v>
      </c>
      <c r="J30" s="4">
        <v>74</v>
      </c>
      <c r="K30" s="4">
        <v>67</v>
      </c>
      <c r="L30" s="4">
        <v>54</v>
      </c>
      <c r="M30" s="277">
        <v>35.200000000000003</v>
      </c>
      <c r="N30" s="277">
        <v>35.200000000000003</v>
      </c>
      <c r="O30" s="277">
        <v>30.4</v>
      </c>
      <c r="P30" s="277">
        <v>35.200000000000003</v>
      </c>
      <c r="Q30" s="277">
        <v>36.799999999999997</v>
      </c>
      <c r="R30" s="277">
        <v>0</v>
      </c>
      <c r="S30" s="13">
        <f t="shared" si="2"/>
        <v>453.79999999999995</v>
      </c>
      <c r="T30" s="23">
        <f t="shared" si="3"/>
        <v>61058.79</v>
      </c>
    </row>
    <row r="31" spans="1:20" x14ac:dyDescent="0.25">
      <c r="A31" s="315" t="s">
        <v>536</v>
      </c>
      <c r="B31" s="315" t="s">
        <v>97</v>
      </c>
      <c r="C31" s="315" t="s">
        <v>537</v>
      </c>
      <c r="D31" s="316">
        <v>80.150000000000006</v>
      </c>
      <c r="E31" s="316"/>
      <c r="F31" s="125">
        <v>4</v>
      </c>
      <c r="G31" s="4">
        <v>84</v>
      </c>
      <c r="H31" s="4">
        <v>80</v>
      </c>
      <c r="I31" s="125">
        <v>68</v>
      </c>
      <c r="J31" s="4">
        <v>84</v>
      </c>
      <c r="K31" s="4">
        <v>80</v>
      </c>
      <c r="L31" s="4">
        <v>84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f t="shared" si="2"/>
        <v>484</v>
      </c>
      <c r="T31" s="23">
        <f t="shared" si="3"/>
        <v>38792.600000000006</v>
      </c>
    </row>
    <row r="32" spans="1:20" x14ac:dyDescent="0.25">
      <c r="A32" s="315" t="s">
        <v>541</v>
      </c>
      <c r="B32" s="315" t="s">
        <v>97</v>
      </c>
      <c r="C32" s="315" t="s">
        <v>508</v>
      </c>
      <c r="D32" s="316">
        <v>134.55000000000001</v>
      </c>
      <c r="E32" s="316"/>
      <c r="F32" s="125">
        <v>8</v>
      </c>
      <c r="G32" s="4">
        <v>168</v>
      </c>
      <c r="H32" s="4">
        <v>152</v>
      </c>
      <c r="I32" s="4">
        <v>139</v>
      </c>
      <c r="J32" s="4">
        <v>160</v>
      </c>
      <c r="K32" s="4">
        <v>160</v>
      </c>
      <c r="L32" s="4">
        <v>60</v>
      </c>
      <c r="M32" s="277">
        <v>88</v>
      </c>
      <c r="N32" s="277">
        <v>88</v>
      </c>
      <c r="O32" s="277">
        <v>76</v>
      </c>
      <c r="P32" s="277">
        <v>88</v>
      </c>
      <c r="Q32" s="277">
        <v>92</v>
      </c>
      <c r="R32" s="277">
        <v>0</v>
      </c>
      <c r="S32" s="13">
        <f t="shared" si="2"/>
        <v>1279</v>
      </c>
      <c r="T32" s="23">
        <f t="shared" si="3"/>
        <v>172089.45</v>
      </c>
    </row>
    <row r="33" spans="1:20" x14ac:dyDescent="0.25">
      <c r="A33" s="315" t="s">
        <v>540</v>
      </c>
      <c r="B33" s="315" t="s">
        <v>97</v>
      </c>
      <c r="C33" s="315" t="s">
        <v>508</v>
      </c>
      <c r="D33" s="316">
        <v>134.55000000000001</v>
      </c>
      <c r="E33" s="316"/>
      <c r="F33" s="278"/>
      <c r="G33" s="279"/>
      <c r="H33" s="279"/>
      <c r="I33" s="279"/>
      <c r="J33" s="279"/>
      <c r="K33" s="279"/>
      <c r="L33" s="4">
        <v>168</v>
      </c>
      <c r="M33" s="13">
        <v>176</v>
      </c>
      <c r="N33" s="13">
        <v>176</v>
      </c>
      <c r="O33" s="13">
        <v>152</v>
      </c>
      <c r="P33" s="13">
        <v>176</v>
      </c>
      <c r="Q33" s="13">
        <v>184</v>
      </c>
      <c r="R33" s="13">
        <v>0</v>
      </c>
      <c r="S33" s="13">
        <f t="shared" si="2"/>
        <v>1032</v>
      </c>
      <c r="T33" s="23">
        <f t="shared" si="3"/>
        <v>138855.6</v>
      </c>
    </row>
    <row r="34" spans="1:20" x14ac:dyDescent="0.25">
      <c r="A34" s="315" t="s">
        <v>540</v>
      </c>
      <c r="B34" s="315" t="s">
        <v>97</v>
      </c>
      <c r="C34" s="315" t="s">
        <v>537</v>
      </c>
      <c r="D34" s="316">
        <v>80.150000000000006</v>
      </c>
      <c r="E34" s="316"/>
      <c r="F34" s="125">
        <v>8</v>
      </c>
      <c r="G34" s="4">
        <v>168</v>
      </c>
      <c r="H34" s="4">
        <v>160</v>
      </c>
      <c r="I34" s="4">
        <v>160</v>
      </c>
      <c r="J34" s="4">
        <v>144</v>
      </c>
      <c r="K34" s="4">
        <v>160</v>
      </c>
      <c r="L34" s="279"/>
      <c r="M34" s="279"/>
      <c r="N34" s="279"/>
      <c r="O34" s="279"/>
      <c r="P34" s="279"/>
      <c r="Q34" s="279"/>
      <c r="R34" s="279"/>
      <c r="S34" s="13">
        <f t="shared" si="2"/>
        <v>800</v>
      </c>
      <c r="T34" s="23">
        <f t="shared" si="3"/>
        <v>64120.000000000007</v>
      </c>
    </row>
    <row r="35" spans="1:20" x14ac:dyDescent="0.25">
      <c r="A35" s="315" t="s">
        <v>538</v>
      </c>
      <c r="B35" s="315" t="s">
        <v>97</v>
      </c>
      <c r="C35" s="315" t="s">
        <v>539</v>
      </c>
      <c r="D35" s="316">
        <v>150.08000000000001</v>
      </c>
      <c r="E35" s="316"/>
      <c r="F35" s="125">
        <v>0</v>
      </c>
      <c r="G35" s="4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f t="shared" si="2"/>
        <v>0</v>
      </c>
      <c r="T35" s="23">
        <f t="shared" si="3"/>
        <v>0</v>
      </c>
    </row>
    <row r="36" spans="1:20" x14ac:dyDescent="0.25">
      <c r="A36" s="315" t="s">
        <v>338</v>
      </c>
      <c r="B36" s="315" t="s">
        <v>97</v>
      </c>
      <c r="C36" s="315" t="s">
        <v>539</v>
      </c>
      <c r="D36" s="316">
        <v>150.08000000000001</v>
      </c>
      <c r="E36" s="316"/>
      <c r="F36" s="125">
        <v>0</v>
      </c>
      <c r="G36" s="4">
        <v>5</v>
      </c>
      <c r="H36" s="4">
        <v>5</v>
      </c>
      <c r="I36" s="4">
        <v>4</v>
      </c>
      <c r="J36" s="4">
        <v>5</v>
      </c>
      <c r="K36" s="4">
        <v>2</v>
      </c>
      <c r="L36" s="4">
        <v>3</v>
      </c>
      <c r="M36" s="13">
        <v>9</v>
      </c>
      <c r="N36" s="13">
        <v>9</v>
      </c>
      <c r="O36" s="13">
        <v>9</v>
      </c>
      <c r="P36" s="13">
        <v>9</v>
      </c>
      <c r="Q36" s="13">
        <v>9</v>
      </c>
      <c r="R36" s="13">
        <v>0</v>
      </c>
      <c r="S36" s="13">
        <f t="shared" si="2"/>
        <v>69</v>
      </c>
      <c r="T36" s="23">
        <f t="shared" si="3"/>
        <v>10355.52</v>
      </c>
    </row>
    <row r="37" spans="1:20" x14ac:dyDescent="0.25">
      <c r="A37" s="315" t="s">
        <v>570</v>
      </c>
      <c r="B37" s="315" t="s">
        <v>571</v>
      </c>
      <c r="C37" s="315" t="s">
        <v>537</v>
      </c>
      <c r="D37" s="316">
        <v>80.150000000000006</v>
      </c>
      <c r="E37" s="316"/>
      <c r="F37" s="4"/>
      <c r="G37" s="4"/>
      <c r="H37" s="13"/>
      <c r="I37" s="13">
        <v>10</v>
      </c>
      <c r="J37" s="13">
        <v>30</v>
      </c>
      <c r="K37" s="13">
        <v>30</v>
      </c>
      <c r="L37" s="13">
        <v>30</v>
      </c>
      <c r="M37" s="13">
        <v>30</v>
      </c>
      <c r="N37" s="13">
        <v>30</v>
      </c>
      <c r="O37" s="13">
        <v>30</v>
      </c>
      <c r="P37" s="13">
        <v>30</v>
      </c>
      <c r="Q37" s="13">
        <v>30</v>
      </c>
      <c r="R37" s="13">
        <v>0</v>
      </c>
      <c r="S37" s="13">
        <f t="shared" si="2"/>
        <v>250</v>
      </c>
      <c r="T37" s="23">
        <f t="shared" si="3"/>
        <v>20037.5</v>
      </c>
    </row>
    <row r="38" spans="1:20" x14ac:dyDescent="0.25">
      <c r="A38" s="315" t="s">
        <v>572</v>
      </c>
      <c r="B38" s="315" t="s">
        <v>97</v>
      </c>
      <c r="C38" s="315" t="s">
        <v>508</v>
      </c>
      <c r="D38" s="316">
        <v>130</v>
      </c>
      <c r="E38" s="316"/>
      <c r="F38" s="4"/>
      <c r="G38" s="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23"/>
    </row>
    <row r="39" spans="1:20" x14ac:dyDescent="0.25">
      <c r="A39" s="4" t="s">
        <v>573</v>
      </c>
      <c r="B39" s="4" t="s">
        <v>330</v>
      </c>
      <c r="C39" s="4" t="s">
        <v>508</v>
      </c>
      <c r="D39" s="6">
        <v>134.55000000000001</v>
      </c>
      <c r="E39" s="6"/>
      <c r="F39" s="4"/>
      <c r="G39" s="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>
        <f>SUM(F39:R39)</f>
        <v>0</v>
      </c>
      <c r="T39" s="23">
        <f t="shared" ref="T39:T48" si="4">S39*D39</f>
        <v>0</v>
      </c>
    </row>
    <row r="40" spans="1:20" x14ac:dyDescent="0.25">
      <c r="A40" s="4" t="s">
        <v>574</v>
      </c>
      <c r="B40" s="4" t="s">
        <v>330</v>
      </c>
      <c r="C40" s="4" t="s">
        <v>517</v>
      </c>
      <c r="D40" s="6">
        <v>134.55000000000001</v>
      </c>
      <c r="E40" s="6"/>
      <c r="F40" s="4"/>
      <c r="G40" s="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23">
        <f t="shared" si="4"/>
        <v>0</v>
      </c>
    </row>
    <row r="41" spans="1:20" x14ac:dyDescent="0.25">
      <c r="A41" s="4"/>
      <c r="B41" s="4"/>
      <c r="C41" s="4"/>
      <c r="D41" s="6"/>
      <c r="E41" s="6"/>
      <c r="F41" s="4"/>
      <c r="G41" s="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23">
        <f t="shared" si="4"/>
        <v>0</v>
      </c>
    </row>
    <row r="42" spans="1:20" x14ac:dyDescent="0.25">
      <c r="A42" s="4"/>
      <c r="B42" s="4"/>
      <c r="C42" s="4"/>
      <c r="D42" s="6"/>
      <c r="E42" s="6"/>
      <c r="F42" s="4"/>
      <c r="G42" s="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23">
        <f t="shared" si="4"/>
        <v>0</v>
      </c>
    </row>
    <row r="43" spans="1:20" x14ac:dyDescent="0.25">
      <c r="A43" s="4"/>
      <c r="B43" s="4"/>
      <c r="C43" s="4"/>
      <c r="D43" s="6"/>
      <c r="E43" s="6"/>
      <c r="F43" s="4"/>
      <c r="G43" s="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>
        <f>SUM(F43:R43)</f>
        <v>0</v>
      </c>
      <c r="T43" s="23">
        <f t="shared" si="4"/>
        <v>0</v>
      </c>
    </row>
    <row r="44" spans="1:20" x14ac:dyDescent="0.25">
      <c r="A44" s="4"/>
      <c r="B44" s="4"/>
      <c r="C44" s="4"/>
      <c r="D44" s="6"/>
      <c r="E44" s="6"/>
      <c r="F44" s="4"/>
      <c r="G44" s="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>
        <f>SUM(F44:R44)</f>
        <v>0</v>
      </c>
      <c r="T44" s="23">
        <f t="shared" si="4"/>
        <v>0</v>
      </c>
    </row>
    <row r="45" spans="1:20" x14ac:dyDescent="0.25">
      <c r="A45" s="4"/>
      <c r="B45" s="4"/>
      <c r="C45" s="4"/>
      <c r="D45" s="6"/>
      <c r="E45" s="6"/>
      <c r="F45" s="4"/>
      <c r="G45" s="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>
        <f>SUM(F45:R45)</f>
        <v>0</v>
      </c>
      <c r="T45" s="23">
        <f t="shared" si="4"/>
        <v>0</v>
      </c>
    </row>
    <row r="46" spans="1:20" x14ac:dyDescent="0.25">
      <c r="A46" s="4"/>
      <c r="B46" s="4"/>
      <c r="C46" s="4"/>
      <c r="D46" s="6"/>
      <c r="E46" s="6"/>
      <c r="F46" s="4"/>
      <c r="G46" s="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>
        <f>SUM(F46:R46)</f>
        <v>0</v>
      </c>
      <c r="T46" s="23">
        <f t="shared" si="4"/>
        <v>0</v>
      </c>
    </row>
    <row r="47" spans="1:20" x14ac:dyDescent="0.25">
      <c r="A47" s="4"/>
      <c r="B47" s="4"/>
      <c r="C47" s="4"/>
      <c r="D47" s="6"/>
      <c r="E47" s="6"/>
      <c r="F47" s="4"/>
      <c r="G47" s="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23">
        <f t="shared" si="4"/>
        <v>0</v>
      </c>
    </row>
    <row r="48" spans="1:20" x14ac:dyDescent="0.25">
      <c r="A48" s="4"/>
      <c r="B48" s="4"/>
      <c r="C48" s="4"/>
      <c r="D48" s="6"/>
      <c r="E48" s="6"/>
      <c r="F48" s="4"/>
      <c r="G48" s="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>
        <f>SUM(F48:R48)</f>
        <v>0</v>
      </c>
      <c r="T48" s="23">
        <f t="shared" si="4"/>
        <v>0</v>
      </c>
    </row>
    <row r="49" spans="1:20" ht="15.75" thickBot="1" x14ac:dyDescent="0.3">
      <c r="F49" s="28">
        <f t="shared" ref="F49:T49" si="5">SUM(F10:F48)</f>
        <v>22</v>
      </c>
      <c r="G49" s="28">
        <f t="shared" si="5"/>
        <v>1033.8</v>
      </c>
      <c r="H49" s="28">
        <f t="shared" si="5"/>
        <v>1107.5999999999999</v>
      </c>
      <c r="I49" s="28">
        <f t="shared" si="5"/>
        <v>980</v>
      </c>
      <c r="J49" s="28">
        <f t="shared" si="5"/>
        <v>1022.5</v>
      </c>
      <c r="K49" s="28">
        <f t="shared" si="5"/>
        <v>1024.5</v>
      </c>
      <c r="L49" s="28">
        <f t="shared" si="5"/>
        <v>924.5</v>
      </c>
      <c r="M49" s="28">
        <f t="shared" si="5"/>
        <v>863.7</v>
      </c>
      <c r="N49" s="28">
        <f t="shared" si="5"/>
        <v>863.7</v>
      </c>
      <c r="O49" s="28">
        <f t="shared" si="5"/>
        <v>822.9</v>
      </c>
      <c r="P49" s="28">
        <f t="shared" si="5"/>
        <v>863.7</v>
      </c>
      <c r="Q49" s="28">
        <f t="shared" si="5"/>
        <v>877.3</v>
      </c>
      <c r="R49" s="28">
        <f t="shared" si="5"/>
        <v>405.5</v>
      </c>
      <c r="S49" s="28">
        <f t="shared" si="5"/>
        <v>10751.7</v>
      </c>
      <c r="T49" s="8">
        <f t="shared" si="5"/>
        <v>1370438.0150000001</v>
      </c>
    </row>
    <row r="50" spans="1:20" ht="15.75" thickTop="1" x14ac:dyDescent="0.25"/>
    <row r="51" spans="1:20" x14ac:dyDescent="0.25">
      <c r="A51" s="31" t="s">
        <v>102</v>
      </c>
      <c r="B51" s="31"/>
      <c r="C51" s="31"/>
      <c r="D51" s="31"/>
      <c r="E51" s="31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31"/>
      <c r="T51" s="31"/>
    </row>
    <row r="52" spans="1:20" x14ac:dyDescent="0.25">
      <c r="A52" s="9"/>
      <c r="B52" s="9"/>
      <c r="C52" s="9"/>
      <c r="D52" s="9"/>
      <c r="E52" s="9"/>
      <c r="F52" s="625">
        <v>2023</v>
      </c>
      <c r="G52" s="626"/>
      <c r="H52" s="626"/>
      <c r="I52" s="627"/>
      <c r="J52" s="625">
        <v>2024</v>
      </c>
      <c r="K52" s="626"/>
      <c r="L52" s="626"/>
      <c r="M52" s="626"/>
      <c r="N52" s="626"/>
      <c r="O52" s="626"/>
      <c r="P52" s="626"/>
      <c r="Q52" s="626"/>
      <c r="R52" s="627"/>
      <c r="S52" s="9"/>
      <c r="T52" s="9"/>
    </row>
    <row r="53" spans="1:20" x14ac:dyDescent="0.25">
      <c r="A53" s="9"/>
      <c r="B53" s="9"/>
      <c r="C53" s="9"/>
      <c r="D53" s="37" t="s">
        <v>33</v>
      </c>
      <c r="E53" s="37"/>
      <c r="F53" s="39">
        <v>19</v>
      </c>
      <c r="G53" s="39">
        <v>21</v>
      </c>
      <c r="H53" s="39">
        <v>21</v>
      </c>
      <c r="I53" s="39">
        <v>20</v>
      </c>
      <c r="J53" s="116"/>
      <c r="K53" s="116"/>
      <c r="L53" s="116"/>
      <c r="M53" s="116"/>
      <c r="N53" s="116"/>
      <c r="O53" s="116"/>
      <c r="P53" s="116"/>
      <c r="Q53" s="116"/>
      <c r="R53" s="116"/>
      <c r="S53" s="9"/>
      <c r="T53" s="9"/>
    </row>
    <row r="54" spans="1:20" x14ac:dyDescent="0.25">
      <c r="A54" s="11" t="s">
        <v>88</v>
      </c>
      <c r="B54" s="11" t="s">
        <v>89</v>
      </c>
      <c r="C54" s="11" t="s">
        <v>90</v>
      </c>
      <c r="D54" s="11" t="s">
        <v>91</v>
      </c>
      <c r="E54" s="11"/>
      <c r="F54" s="11">
        <v>9</v>
      </c>
      <c r="G54" s="11">
        <v>10</v>
      </c>
      <c r="H54" s="11">
        <v>11</v>
      </c>
      <c r="I54" s="11">
        <v>12</v>
      </c>
      <c r="J54" s="11">
        <v>1</v>
      </c>
      <c r="K54" s="11">
        <v>2</v>
      </c>
      <c r="L54" s="11">
        <v>3</v>
      </c>
      <c r="M54" s="11">
        <v>4</v>
      </c>
      <c r="N54" s="11">
        <v>5</v>
      </c>
      <c r="O54" s="11">
        <v>6</v>
      </c>
      <c r="P54" s="11">
        <v>7</v>
      </c>
      <c r="Q54" s="11">
        <v>8</v>
      </c>
      <c r="R54" s="14">
        <v>9</v>
      </c>
      <c r="S54" s="14" t="s">
        <v>575</v>
      </c>
      <c r="T54" s="14" t="s">
        <v>94</v>
      </c>
    </row>
    <row r="55" spans="1:20" x14ac:dyDescent="0.25">
      <c r="A55" s="4" t="s">
        <v>558</v>
      </c>
      <c r="B55" s="4" t="s">
        <v>559</v>
      </c>
      <c r="C55" s="4" t="s">
        <v>508</v>
      </c>
      <c r="D55" s="6">
        <v>134.55000000000001</v>
      </c>
      <c r="E55" s="6"/>
      <c r="F55" s="125"/>
      <c r="G55" s="4"/>
      <c r="H55" s="4">
        <v>5</v>
      </c>
      <c r="I55" s="4"/>
      <c r="J55" s="4"/>
      <c r="K55" s="4"/>
      <c r="L55" s="4"/>
      <c r="M55" s="4"/>
      <c r="N55" s="4"/>
      <c r="O55" s="4"/>
      <c r="P55" s="4"/>
      <c r="Q55" s="4"/>
      <c r="R55" s="13"/>
      <c r="S55" s="13">
        <f>SUM(G55:Q55)</f>
        <v>5</v>
      </c>
      <c r="T55" s="23"/>
    </row>
    <row r="56" spans="1:20" x14ac:dyDescent="0.25">
      <c r="A56" s="4" t="s">
        <v>560</v>
      </c>
      <c r="B56" s="4" t="s">
        <v>559</v>
      </c>
      <c r="C56" s="4" t="s">
        <v>508</v>
      </c>
      <c r="D56" s="6">
        <v>134.55000000000001</v>
      </c>
      <c r="E56" s="6"/>
      <c r="F56" s="125"/>
      <c r="G56" s="4"/>
      <c r="H56" s="4">
        <v>8</v>
      </c>
      <c r="I56" s="4"/>
      <c r="J56" s="4"/>
      <c r="K56" s="4"/>
      <c r="L56" s="4"/>
      <c r="M56" s="4"/>
      <c r="N56" s="4"/>
      <c r="O56" s="4"/>
      <c r="P56" s="4"/>
      <c r="Q56" s="4"/>
      <c r="R56" s="13"/>
      <c r="S56" s="13">
        <f t="shared" ref="S56:S92" si="6">SUM(G56:Q56)</f>
        <v>8</v>
      </c>
      <c r="T56" s="23"/>
    </row>
    <row r="57" spans="1:20" x14ac:dyDescent="0.25">
      <c r="A57" s="4" t="s">
        <v>561</v>
      </c>
      <c r="B57" s="4" t="s">
        <v>559</v>
      </c>
      <c r="C57" s="4" t="s">
        <v>508</v>
      </c>
      <c r="D57" s="6">
        <v>134.55000000000001</v>
      </c>
      <c r="E57" s="6"/>
      <c r="F57" s="125"/>
      <c r="G57" s="4"/>
      <c r="H57" s="4">
        <v>5.5</v>
      </c>
      <c r="I57" s="4"/>
      <c r="J57" s="4"/>
      <c r="K57" s="4"/>
      <c r="L57" s="4"/>
      <c r="M57" s="4"/>
      <c r="N57" s="4"/>
      <c r="O57" s="4"/>
      <c r="P57" s="4"/>
      <c r="Q57" s="4"/>
      <c r="R57" s="13"/>
      <c r="S57" s="13">
        <f t="shared" si="6"/>
        <v>5.5</v>
      </c>
      <c r="T57" s="23"/>
    </row>
    <row r="58" spans="1:20" x14ac:dyDescent="0.25">
      <c r="A58" s="4" t="s">
        <v>562</v>
      </c>
      <c r="B58" s="4" t="s">
        <v>559</v>
      </c>
      <c r="C58" s="4" t="s">
        <v>508</v>
      </c>
      <c r="D58" s="6">
        <v>134.55000000000001</v>
      </c>
      <c r="E58" s="6"/>
      <c r="F58" s="125"/>
      <c r="G58" s="4"/>
      <c r="H58" s="4">
        <v>1</v>
      </c>
      <c r="I58" s="4"/>
      <c r="J58" s="4"/>
      <c r="K58" s="4"/>
      <c r="L58" s="4"/>
      <c r="M58" s="4"/>
      <c r="N58" s="4"/>
      <c r="O58" s="4"/>
      <c r="P58" s="4"/>
      <c r="Q58" s="4"/>
      <c r="R58" s="13"/>
      <c r="S58" s="13">
        <f t="shared" si="6"/>
        <v>1</v>
      </c>
      <c r="T58" s="23"/>
    </row>
    <row r="59" spans="1:20" x14ac:dyDescent="0.25">
      <c r="A59" s="4" t="s">
        <v>563</v>
      </c>
      <c r="B59" s="4" t="s">
        <v>559</v>
      </c>
      <c r="C59" s="4" t="s">
        <v>508</v>
      </c>
      <c r="D59" s="6">
        <v>134.55000000000001</v>
      </c>
      <c r="E59" s="6"/>
      <c r="F59" s="125"/>
      <c r="G59" s="4"/>
      <c r="H59" s="4"/>
      <c r="I59" s="4"/>
      <c r="J59" s="4"/>
      <c r="K59" s="4"/>
      <c r="L59" s="4"/>
      <c r="M59" s="4"/>
      <c r="N59" s="133">
        <v>8</v>
      </c>
      <c r="O59" s="4"/>
      <c r="P59" s="4"/>
      <c r="Q59" s="4"/>
      <c r="R59" s="13"/>
      <c r="S59" s="13">
        <f t="shared" si="6"/>
        <v>8</v>
      </c>
      <c r="T59" s="23"/>
    </row>
    <row r="60" spans="1:20" x14ac:dyDescent="0.25">
      <c r="A60" s="4" t="s">
        <v>564</v>
      </c>
      <c r="B60" s="4" t="s">
        <v>330</v>
      </c>
      <c r="C60" s="4" t="s">
        <v>508</v>
      </c>
      <c r="D60" s="136">
        <v>134.55000000000001</v>
      </c>
      <c r="E60" s="136"/>
      <c r="F60" s="4"/>
      <c r="G60" s="4"/>
      <c r="H60" s="4">
        <v>131</v>
      </c>
      <c r="I60" s="4">
        <v>136.5</v>
      </c>
      <c r="J60" s="4">
        <v>126</v>
      </c>
      <c r="K60" s="4"/>
      <c r="L60" s="4"/>
      <c r="M60" s="4"/>
      <c r="N60" s="4"/>
      <c r="O60" s="4"/>
      <c r="P60" s="4"/>
      <c r="Q60" s="4"/>
      <c r="R60" s="13"/>
      <c r="S60" s="13">
        <f t="shared" si="6"/>
        <v>393.5</v>
      </c>
      <c r="T60" s="23">
        <f>S60*D60</f>
        <v>52945.425000000003</v>
      </c>
    </row>
    <row r="61" spans="1:20" x14ac:dyDescent="0.25">
      <c r="A61" s="4" t="s">
        <v>565</v>
      </c>
      <c r="B61" s="4" t="s">
        <v>330</v>
      </c>
      <c r="C61" s="4" t="s">
        <v>508</v>
      </c>
      <c r="D61" s="6">
        <v>134.55000000000001</v>
      </c>
      <c r="E61" s="6"/>
      <c r="F61" s="4"/>
      <c r="G61" s="19">
        <v>17</v>
      </c>
      <c r="H61" s="4">
        <v>7</v>
      </c>
      <c r="I61" s="4">
        <v>1</v>
      </c>
      <c r="J61" s="4"/>
      <c r="K61" s="4"/>
      <c r="L61" s="4"/>
      <c r="M61" s="4"/>
      <c r="N61" s="4"/>
      <c r="O61" s="4"/>
      <c r="P61" s="4"/>
      <c r="Q61" s="4"/>
      <c r="R61" s="13"/>
      <c r="S61" s="13">
        <f t="shared" si="6"/>
        <v>25</v>
      </c>
      <c r="T61" s="23"/>
    </row>
    <row r="62" spans="1:20" x14ac:dyDescent="0.25">
      <c r="A62" s="4" t="s">
        <v>515</v>
      </c>
      <c r="B62" s="4" t="s">
        <v>330</v>
      </c>
      <c r="C62" s="4" t="s">
        <v>510</v>
      </c>
      <c r="D62" s="6">
        <v>173.88</v>
      </c>
      <c r="E62" s="6"/>
      <c r="F62" s="4"/>
      <c r="G62" s="19">
        <v>0.5</v>
      </c>
      <c r="H62" s="4">
        <v>0.5</v>
      </c>
      <c r="I62" s="4">
        <v>2</v>
      </c>
      <c r="J62" s="4">
        <v>3</v>
      </c>
      <c r="K62" s="19">
        <v>1</v>
      </c>
      <c r="L62" s="19">
        <v>1.5</v>
      </c>
      <c r="M62" s="4">
        <v>0.5</v>
      </c>
      <c r="N62" s="19">
        <v>1.5</v>
      </c>
      <c r="O62" s="4"/>
      <c r="P62" s="125">
        <v>1</v>
      </c>
      <c r="Q62" s="4"/>
      <c r="R62" s="13">
        <v>2</v>
      </c>
      <c r="S62" s="13">
        <f t="shared" si="6"/>
        <v>11.5</v>
      </c>
      <c r="T62" s="23">
        <f t="shared" ref="T62:T71" si="7">S62*D62</f>
        <v>1999.62</v>
      </c>
    </row>
    <row r="63" spans="1:20" x14ac:dyDescent="0.25">
      <c r="A63" s="4" t="s">
        <v>566</v>
      </c>
      <c r="B63" s="4" t="s">
        <v>330</v>
      </c>
      <c r="C63" s="4" t="s">
        <v>517</v>
      </c>
      <c r="D63" s="6">
        <v>134.55000000000001</v>
      </c>
      <c r="E63" s="6"/>
      <c r="F63" s="4"/>
      <c r="G63" s="19">
        <v>4</v>
      </c>
      <c r="H63" s="4"/>
      <c r="I63" s="4"/>
      <c r="J63" s="4"/>
      <c r="K63" s="4"/>
      <c r="L63" s="4"/>
      <c r="M63" s="4"/>
      <c r="N63" s="4"/>
      <c r="O63" s="4"/>
      <c r="P63" s="125"/>
      <c r="Q63" s="4"/>
      <c r="R63" s="13"/>
      <c r="S63" s="13">
        <f t="shared" si="6"/>
        <v>4</v>
      </c>
      <c r="T63" s="23">
        <f t="shared" si="7"/>
        <v>538.20000000000005</v>
      </c>
    </row>
    <row r="64" spans="1:20" x14ac:dyDescent="0.25">
      <c r="A64" s="4" t="s">
        <v>518</v>
      </c>
      <c r="B64" s="4" t="s">
        <v>330</v>
      </c>
      <c r="C64" s="4" t="s">
        <v>508</v>
      </c>
      <c r="D64" s="6">
        <v>134.55000000000001</v>
      </c>
      <c r="E64" s="6"/>
      <c r="F64" s="4"/>
      <c r="G64" s="4">
        <v>103.5</v>
      </c>
      <c r="H64" s="4">
        <v>87.2</v>
      </c>
      <c r="I64" s="4">
        <v>68.5</v>
      </c>
      <c r="J64" s="4">
        <v>42</v>
      </c>
      <c r="K64" s="19">
        <v>35</v>
      </c>
      <c r="L64" s="19">
        <v>2</v>
      </c>
      <c r="M64" s="4">
        <v>2.2000000000000002</v>
      </c>
      <c r="N64" s="19">
        <v>0.7</v>
      </c>
      <c r="O64" s="4"/>
      <c r="P64" s="125"/>
      <c r="Q64" s="4">
        <v>0.2</v>
      </c>
      <c r="R64" s="13">
        <v>80</v>
      </c>
      <c r="S64" s="13">
        <f t="shared" si="6"/>
        <v>341.29999999999995</v>
      </c>
      <c r="T64" s="23">
        <f t="shared" si="7"/>
        <v>45921.915000000001</v>
      </c>
    </row>
    <row r="65" spans="1:20" x14ac:dyDescent="0.25">
      <c r="A65" s="4" t="s">
        <v>519</v>
      </c>
      <c r="B65" s="4" t="s">
        <v>330</v>
      </c>
      <c r="C65" s="4" t="s">
        <v>508</v>
      </c>
      <c r="D65" s="6">
        <v>134.55000000000001</v>
      </c>
      <c r="E65" s="6"/>
      <c r="F65" s="4"/>
      <c r="G65" s="4">
        <v>176.5</v>
      </c>
      <c r="H65" s="4">
        <v>150</v>
      </c>
      <c r="I65" s="4">
        <v>126</v>
      </c>
      <c r="J65" s="4">
        <v>165</v>
      </c>
      <c r="K65" s="19">
        <v>147</v>
      </c>
      <c r="L65" s="19">
        <v>151</v>
      </c>
      <c r="M65" s="4">
        <v>109</v>
      </c>
      <c r="N65" s="19">
        <v>139</v>
      </c>
      <c r="O65" s="4">
        <v>115.5</v>
      </c>
      <c r="P65" s="125">
        <v>131.5</v>
      </c>
      <c r="Q65" s="4">
        <v>128.5</v>
      </c>
      <c r="R65" s="13">
        <v>152</v>
      </c>
      <c r="S65" s="13">
        <f t="shared" si="6"/>
        <v>1539</v>
      </c>
      <c r="T65" s="23">
        <f t="shared" si="7"/>
        <v>207072.45</v>
      </c>
    </row>
    <row r="66" spans="1:20" x14ac:dyDescent="0.25">
      <c r="A66" s="4" t="s">
        <v>520</v>
      </c>
      <c r="B66" s="4" t="s">
        <v>330</v>
      </c>
      <c r="C66" s="4" t="s">
        <v>510</v>
      </c>
      <c r="D66" s="6">
        <v>173.88</v>
      </c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125"/>
      <c r="Q66" s="4"/>
      <c r="R66" s="13">
        <v>8</v>
      </c>
      <c r="S66" s="13">
        <f t="shared" si="6"/>
        <v>0</v>
      </c>
      <c r="T66" s="23">
        <f t="shared" si="7"/>
        <v>0</v>
      </c>
    </row>
    <row r="67" spans="1:20" x14ac:dyDescent="0.25">
      <c r="A67" s="4" t="s">
        <v>521</v>
      </c>
      <c r="B67" s="4" t="s">
        <v>330</v>
      </c>
      <c r="C67" s="4" t="s">
        <v>508</v>
      </c>
      <c r="D67" s="6">
        <v>134.55000000000001</v>
      </c>
      <c r="E67" s="6"/>
      <c r="F67" s="4"/>
      <c r="G67" s="4">
        <v>1.3</v>
      </c>
      <c r="H67" s="4"/>
      <c r="I67" s="4"/>
      <c r="J67" s="4"/>
      <c r="K67" s="4"/>
      <c r="L67" s="4"/>
      <c r="M67" s="4"/>
      <c r="N67" s="4"/>
      <c r="O67" s="4"/>
      <c r="P67" s="125"/>
      <c r="Q67" s="4"/>
      <c r="R67" s="13">
        <v>40</v>
      </c>
      <c r="S67" s="13">
        <f t="shared" si="6"/>
        <v>1.3</v>
      </c>
      <c r="T67" s="23">
        <f t="shared" si="7"/>
        <v>174.91500000000002</v>
      </c>
    </row>
    <row r="68" spans="1:20" x14ac:dyDescent="0.25">
      <c r="A68" s="4" t="s">
        <v>525</v>
      </c>
      <c r="B68" s="4" t="s">
        <v>330</v>
      </c>
      <c r="C68" s="4" t="s">
        <v>510</v>
      </c>
      <c r="D68" s="6">
        <v>173.88</v>
      </c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125"/>
      <c r="Q68" s="4"/>
      <c r="R68" s="13">
        <v>3.5</v>
      </c>
      <c r="S68" s="13">
        <f t="shared" si="6"/>
        <v>0</v>
      </c>
      <c r="T68" s="23">
        <f t="shared" si="7"/>
        <v>0</v>
      </c>
    </row>
    <row r="69" spans="1:20" x14ac:dyDescent="0.25">
      <c r="A69" s="4" t="s">
        <v>567</v>
      </c>
      <c r="B69" s="4" t="s">
        <v>330</v>
      </c>
      <c r="C69" s="4" t="s">
        <v>510</v>
      </c>
      <c r="D69" s="6">
        <v>173.88</v>
      </c>
      <c r="E69" s="6"/>
      <c r="F69" s="4"/>
      <c r="G69" s="4">
        <v>11</v>
      </c>
      <c r="H69" s="4">
        <v>11.5</v>
      </c>
      <c r="I69" s="4">
        <v>10</v>
      </c>
      <c r="J69" s="4">
        <v>16</v>
      </c>
      <c r="K69" s="19">
        <v>8.5</v>
      </c>
      <c r="L69" s="19">
        <v>8.5</v>
      </c>
      <c r="M69" s="4">
        <v>11.5</v>
      </c>
      <c r="N69" s="19">
        <v>10</v>
      </c>
      <c r="O69" s="4">
        <v>5</v>
      </c>
      <c r="P69" s="125">
        <v>8</v>
      </c>
      <c r="Q69" s="4">
        <v>3</v>
      </c>
      <c r="R69" s="13"/>
      <c r="S69" s="13">
        <f t="shared" si="6"/>
        <v>103</v>
      </c>
      <c r="T69" s="23">
        <f t="shared" si="7"/>
        <v>17909.64</v>
      </c>
    </row>
    <row r="70" spans="1:20" x14ac:dyDescent="0.25">
      <c r="A70" s="4" t="s">
        <v>526</v>
      </c>
      <c r="B70" s="4" t="s">
        <v>330</v>
      </c>
      <c r="C70" s="4" t="s">
        <v>508</v>
      </c>
      <c r="D70" s="6">
        <v>134.55000000000001</v>
      </c>
      <c r="E70" s="6"/>
      <c r="F70" s="4"/>
      <c r="G70" s="4">
        <v>92</v>
      </c>
      <c r="H70" s="4">
        <v>133.5</v>
      </c>
      <c r="I70" s="4">
        <v>110</v>
      </c>
      <c r="J70" s="4">
        <v>127.5</v>
      </c>
      <c r="K70" s="19">
        <v>82</v>
      </c>
      <c r="L70" s="19">
        <v>77</v>
      </c>
      <c r="M70" s="4">
        <v>113.5</v>
      </c>
      <c r="N70" s="19">
        <v>80.5</v>
      </c>
      <c r="O70" s="4">
        <v>72</v>
      </c>
      <c r="P70" s="125">
        <v>62</v>
      </c>
      <c r="Q70" s="4">
        <v>52</v>
      </c>
      <c r="R70" s="13">
        <v>120</v>
      </c>
      <c r="S70" s="13">
        <f t="shared" si="6"/>
        <v>1002</v>
      </c>
      <c r="T70" s="23">
        <f t="shared" si="7"/>
        <v>134819.1</v>
      </c>
    </row>
    <row r="71" spans="1:20" x14ac:dyDescent="0.25">
      <c r="A71" s="4" t="s">
        <v>528</v>
      </c>
      <c r="B71" s="4" t="s">
        <v>330</v>
      </c>
      <c r="C71" s="4" t="s">
        <v>510</v>
      </c>
      <c r="D71" s="6">
        <v>173.88</v>
      </c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125"/>
      <c r="Q71" s="4"/>
      <c r="R71" s="13"/>
      <c r="S71" s="13">
        <f t="shared" si="6"/>
        <v>0</v>
      </c>
      <c r="T71" s="23">
        <f t="shared" si="7"/>
        <v>0</v>
      </c>
    </row>
    <row r="72" spans="1:20" x14ac:dyDescent="0.25">
      <c r="A72" s="125" t="s">
        <v>568</v>
      </c>
      <c r="B72" s="125" t="s">
        <v>330</v>
      </c>
      <c r="C72" s="125" t="s">
        <v>508</v>
      </c>
      <c r="D72" s="120">
        <v>134.55000000000001</v>
      </c>
      <c r="E72" s="120"/>
      <c r="F72" s="4"/>
      <c r="G72" s="4">
        <v>0.5</v>
      </c>
      <c r="H72" s="4">
        <v>15</v>
      </c>
      <c r="I72" s="4"/>
      <c r="J72" s="4"/>
      <c r="K72" s="4"/>
      <c r="L72" s="19">
        <v>0.5</v>
      </c>
      <c r="M72" s="4">
        <v>1</v>
      </c>
      <c r="N72" s="19">
        <v>6.5</v>
      </c>
      <c r="O72" s="4">
        <v>2.5</v>
      </c>
      <c r="P72" s="125">
        <v>6</v>
      </c>
      <c r="Q72" s="4">
        <v>0.5</v>
      </c>
      <c r="R72" s="13"/>
      <c r="S72" s="13">
        <f t="shared" si="6"/>
        <v>32.5</v>
      </c>
      <c r="T72" s="23"/>
    </row>
    <row r="73" spans="1:20" x14ac:dyDescent="0.25">
      <c r="A73" s="125" t="s">
        <v>569</v>
      </c>
      <c r="B73" s="125" t="s">
        <v>330</v>
      </c>
      <c r="C73" s="125" t="s">
        <v>508</v>
      </c>
      <c r="D73" s="120">
        <v>134.55000000000001</v>
      </c>
      <c r="E73" s="120"/>
      <c r="F73" s="4"/>
      <c r="G73" s="4"/>
      <c r="H73" s="4"/>
      <c r="I73" s="4"/>
      <c r="J73" s="4"/>
      <c r="K73" s="4"/>
      <c r="L73" s="4"/>
      <c r="M73" s="4">
        <v>61.5</v>
      </c>
      <c r="N73" s="19">
        <v>68.5</v>
      </c>
      <c r="O73" s="4">
        <v>59</v>
      </c>
      <c r="P73" s="125">
        <v>92</v>
      </c>
      <c r="Q73" s="4">
        <v>4</v>
      </c>
      <c r="R73" s="13"/>
      <c r="S73" s="13">
        <f t="shared" si="6"/>
        <v>285</v>
      </c>
      <c r="T73" s="23"/>
    </row>
    <row r="74" spans="1:20" x14ac:dyDescent="0.25">
      <c r="A74" s="4" t="s">
        <v>530</v>
      </c>
      <c r="B74" s="4" t="s">
        <v>330</v>
      </c>
      <c r="C74" s="4" t="s">
        <v>531</v>
      </c>
      <c r="D74" s="120">
        <v>134.55000000000001</v>
      </c>
      <c r="E74" s="120"/>
      <c r="F74" s="4"/>
      <c r="G74" s="4">
        <v>164.5</v>
      </c>
      <c r="H74" s="4">
        <v>135.4</v>
      </c>
      <c r="I74" s="4">
        <v>119</v>
      </c>
      <c r="J74" s="4">
        <v>158.5</v>
      </c>
      <c r="K74" s="19">
        <v>147</v>
      </c>
      <c r="L74" s="19">
        <v>169.7</v>
      </c>
      <c r="M74" s="4">
        <v>147.5</v>
      </c>
      <c r="N74" s="19">
        <v>165.3</v>
      </c>
      <c r="O74" s="4">
        <v>174</v>
      </c>
      <c r="P74" s="125">
        <v>152.5</v>
      </c>
      <c r="Q74" s="4">
        <v>151.5</v>
      </c>
      <c r="R74" s="13">
        <v>120</v>
      </c>
      <c r="S74" s="13">
        <f t="shared" si="6"/>
        <v>1684.8999999999999</v>
      </c>
      <c r="T74" s="23">
        <f t="shared" ref="T74:T93" si="8">S74*D74</f>
        <v>226703.29500000001</v>
      </c>
    </row>
    <row r="75" spans="1:20" x14ac:dyDescent="0.25">
      <c r="A75" s="4" t="s">
        <v>535</v>
      </c>
      <c r="B75" s="4" t="s">
        <v>97</v>
      </c>
      <c r="C75" s="4" t="s">
        <v>508</v>
      </c>
      <c r="D75" s="6">
        <v>134.55000000000001</v>
      </c>
      <c r="E75" s="6"/>
      <c r="F75" s="125">
        <v>2</v>
      </c>
      <c r="G75" s="4">
        <v>38</v>
      </c>
      <c r="H75" s="4">
        <v>20</v>
      </c>
      <c r="I75" s="4">
        <v>26</v>
      </c>
      <c r="J75" s="4">
        <v>74</v>
      </c>
      <c r="K75" s="19">
        <v>67</v>
      </c>
      <c r="L75" s="19">
        <v>54</v>
      </c>
      <c r="M75" s="4">
        <v>28</v>
      </c>
      <c r="N75" s="19">
        <v>3.5</v>
      </c>
      <c r="O75" s="4">
        <v>1</v>
      </c>
      <c r="P75" s="125">
        <v>2</v>
      </c>
      <c r="Q75" s="4">
        <v>2</v>
      </c>
      <c r="R75" s="277">
        <v>32</v>
      </c>
      <c r="S75" s="13">
        <f t="shared" si="6"/>
        <v>315.5</v>
      </c>
      <c r="T75" s="23">
        <f t="shared" si="8"/>
        <v>42450.525000000001</v>
      </c>
    </row>
    <row r="76" spans="1:20" x14ac:dyDescent="0.25">
      <c r="A76" s="4" t="s">
        <v>536</v>
      </c>
      <c r="B76" s="4" t="s">
        <v>97</v>
      </c>
      <c r="C76" s="4" t="s">
        <v>537</v>
      </c>
      <c r="D76" s="6">
        <v>80.150000000000006</v>
      </c>
      <c r="E76" s="6"/>
      <c r="F76" s="125">
        <v>4</v>
      </c>
      <c r="G76" s="4">
        <v>84</v>
      </c>
      <c r="H76" s="4">
        <v>80</v>
      </c>
      <c r="I76" s="125">
        <v>68</v>
      </c>
      <c r="J76" s="4">
        <v>84</v>
      </c>
      <c r="K76" s="19">
        <v>80</v>
      </c>
      <c r="L76" s="19">
        <v>84</v>
      </c>
      <c r="M76" s="4">
        <v>88</v>
      </c>
      <c r="N76" s="19">
        <v>16</v>
      </c>
      <c r="O76" s="4">
        <v>0</v>
      </c>
      <c r="P76" s="125">
        <v>0</v>
      </c>
      <c r="Q76" s="4">
        <v>0</v>
      </c>
      <c r="R76" s="13">
        <v>0</v>
      </c>
      <c r="S76" s="13">
        <f t="shared" si="6"/>
        <v>584</v>
      </c>
      <c r="T76" s="23">
        <f t="shared" si="8"/>
        <v>46807.600000000006</v>
      </c>
    </row>
    <row r="77" spans="1:20" x14ac:dyDescent="0.25">
      <c r="A77" s="4" t="s">
        <v>541</v>
      </c>
      <c r="B77" s="4" t="s">
        <v>97</v>
      </c>
      <c r="C77" s="4" t="s">
        <v>508</v>
      </c>
      <c r="D77" s="6">
        <v>134.55000000000001</v>
      </c>
      <c r="E77" s="6"/>
      <c r="F77" s="125">
        <v>8</v>
      </c>
      <c r="G77" s="4">
        <v>168</v>
      </c>
      <c r="H77" s="4">
        <v>152</v>
      </c>
      <c r="I77" s="4">
        <v>139</v>
      </c>
      <c r="J77" s="4">
        <v>160</v>
      </c>
      <c r="K77" s="19">
        <v>160</v>
      </c>
      <c r="L77" s="19">
        <v>60</v>
      </c>
      <c r="M77" s="4">
        <v>136</v>
      </c>
      <c r="N77" s="19">
        <v>64</v>
      </c>
      <c r="O77" s="4">
        <v>0</v>
      </c>
      <c r="P77" s="125"/>
      <c r="Q77" s="4"/>
      <c r="R77" s="277"/>
      <c r="S77" s="13">
        <f t="shared" si="6"/>
        <v>1039</v>
      </c>
      <c r="T77" s="23">
        <f t="shared" si="8"/>
        <v>139797.45000000001</v>
      </c>
    </row>
    <row r="78" spans="1:20" x14ac:dyDescent="0.25">
      <c r="A78" s="4" t="s">
        <v>540</v>
      </c>
      <c r="B78" s="4" t="s">
        <v>97</v>
      </c>
      <c r="C78" s="4" t="s">
        <v>508</v>
      </c>
      <c r="D78" s="6">
        <v>134.55000000000001</v>
      </c>
      <c r="E78" s="6"/>
      <c r="F78" s="278"/>
      <c r="G78" s="279"/>
      <c r="H78" s="279"/>
      <c r="I78" s="4"/>
      <c r="J78" s="4"/>
      <c r="K78" s="4"/>
      <c r="L78" s="318"/>
      <c r="M78" s="318"/>
      <c r="N78" s="318"/>
      <c r="O78" s="4">
        <v>152</v>
      </c>
      <c r="P78" s="125">
        <v>160</v>
      </c>
      <c r="Q78" s="4">
        <v>152</v>
      </c>
      <c r="R78" s="13">
        <v>160</v>
      </c>
      <c r="S78" s="134">
        <f t="shared" si="6"/>
        <v>464</v>
      </c>
      <c r="T78" s="23">
        <f t="shared" si="8"/>
        <v>62431.200000000004</v>
      </c>
    </row>
    <row r="79" spans="1:20" x14ac:dyDescent="0.25">
      <c r="A79" s="4" t="s">
        <v>540</v>
      </c>
      <c r="B79" s="4" t="s">
        <v>97</v>
      </c>
      <c r="C79" s="4" t="s">
        <v>537</v>
      </c>
      <c r="D79" s="6">
        <v>80.150000000000006</v>
      </c>
      <c r="E79" s="6"/>
      <c r="F79" s="125">
        <v>8</v>
      </c>
      <c r="G79" s="4">
        <v>168</v>
      </c>
      <c r="H79" s="4">
        <v>160</v>
      </c>
      <c r="I79" s="4">
        <v>160</v>
      </c>
      <c r="J79" s="4">
        <v>144</v>
      </c>
      <c r="K79" s="19">
        <v>160</v>
      </c>
      <c r="L79" s="19">
        <v>168</v>
      </c>
      <c r="M79" s="4">
        <v>176</v>
      </c>
      <c r="N79" s="19">
        <v>160</v>
      </c>
      <c r="O79" s="319"/>
      <c r="P79" s="320"/>
      <c r="Q79" s="4"/>
      <c r="R79" s="279"/>
      <c r="S79" s="134">
        <f>SUM(F79:Q79)</f>
        <v>1304</v>
      </c>
      <c r="T79" s="23">
        <f t="shared" si="8"/>
        <v>104515.6</v>
      </c>
    </row>
    <row r="80" spans="1:20" x14ac:dyDescent="0.25">
      <c r="A80" s="4" t="s">
        <v>538</v>
      </c>
      <c r="B80" s="4" t="s">
        <v>97</v>
      </c>
      <c r="C80" s="4" t="s">
        <v>539</v>
      </c>
      <c r="D80" s="6">
        <v>150.08000000000001</v>
      </c>
      <c r="E80" s="6"/>
      <c r="F80" s="125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125">
        <v>0</v>
      </c>
      <c r="Q80" s="4">
        <v>0</v>
      </c>
      <c r="R80" s="13">
        <v>0</v>
      </c>
      <c r="S80" s="13">
        <f t="shared" si="6"/>
        <v>0</v>
      </c>
      <c r="T80" s="23">
        <f t="shared" si="8"/>
        <v>0</v>
      </c>
    </row>
    <row r="81" spans="1:20" x14ac:dyDescent="0.25">
      <c r="A81" s="4" t="s">
        <v>338</v>
      </c>
      <c r="B81" s="4" t="s">
        <v>97</v>
      </c>
      <c r="C81" s="4" t="s">
        <v>539</v>
      </c>
      <c r="D81" s="6">
        <v>150.08000000000001</v>
      </c>
      <c r="E81" s="6"/>
      <c r="F81" s="125">
        <v>0</v>
      </c>
      <c r="G81" s="4">
        <v>5</v>
      </c>
      <c r="H81" s="4">
        <v>5</v>
      </c>
      <c r="I81" s="4">
        <v>4</v>
      </c>
      <c r="J81" s="4">
        <v>5</v>
      </c>
      <c r="K81" s="19">
        <v>2</v>
      </c>
      <c r="L81" s="19">
        <v>3</v>
      </c>
      <c r="M81" s="4">
        <v>3</v>
      </c>
      <c r="N81" s="19">
        <v>4</v>
      </c>
      <c r="O81" s="4">
        <v>4</v>
      </c>
      <c r="P81" s="125">
        <v>4</v>
      </c>
      <c r="Q81" s="4">
        <v>2</v>
      </c>
      <c r="R81" s="13">
        <v>9</v>
      </c>
      <c r="S81" s="13">
        <f t="shared" si="6"/>
        <v>41</v>
      </c>
      <c r="T81" s="23">
        <f t="shared" si="8"/>
        <v>6153.2800000000007</v>
      </c>
    </row>
    <row r="82" spans="1:20" x14ac:dyDescent="0.25">
      <c r="A82" s="4" t="s">
        <v>570</v>
      </c>
      <c r="B82" s="4" t="s">
        <v>576</v>
      </c>
      <c r="C82" s="4" t="s">
        <v>537</v>
      </c>
      <c r="D82" s="6">
        <v>134.55000000000001</v>
      </c>
      <c r="E82" s="6"/>
      <c r="F82" s="4"/>
      <c r="G82" s="4"/>
      <c r="H82" s="4"/>
      <c r="I82" s="4">
        <v>10.5</v>
      </c>
      <c r="J82" s="4"/>
      <c r="K82" s="19">
        <v>2</v>
      </c>
      <c r="L82" s="4"/>
      <c r="M82" s="4"/>
      <c r="N82" s="19">
        <v>3.5</v>
      </c>
      <c r="O82" s="4">
        <v>57</v>
      </c>
      <c r="P82" s="125">
        <v>142</v>
      </c>
      <c r="Q82" s="4">
        <v>126</v>
      </c>
      <c r="R82" s="13">
        <v>30</v>
      </c>
      <c r="S82" s="13">
        <f t="shared" si="6"/>
        <v>341</v>
      </c>
      <c r="T82" s="23">
        <f t="shared" si="8"/>
        <v>45881.55</v>
      </c>
    </row>
    <row r="83" spans="1:20" x14ac:dyDescent="0.25">
      <c r="A83" s="4" t="s">
        <v>572</v>
      </c>
      <c r="B83" s="4" t="s">
        <v>97</v>
      </c>
      <c r="C83" s="4" t="s">
        <v>508</v>
      </c>
      <c r="D83" s="6">
        <v>134.55000000000001</v>
      </c>
      <c r="E83" s="6"/>
      <c r="F83" s="4"/>
      <c r="G83" s="4"/>
      <c r="H83" s="4"/>
      <c r="I83" s="4"/>
      <c r="J83" s="4"/>
      <c r="K83" s="4"/>
      <c r="L83" s="4"/>
      <c r="M83" s="4"/>
      <c r="N83" s="19">
        <v>112</v>
      </c>
      <c r="O83" s="4">
        <v>152</v>
      </c>
      <c r="P83" s="125">
        <v>176</v>
      </c>
      <c r="Q83" s="4">
        <v>168</v>
      </c>
      <c r="R83" s="13">
        <v>120</v>
      </c>
      <c r="S83" s="13">
        <f t="shared" si="6"/>
        <v>608</v>
      </c>
      <c r="T83" s="23">
        <f t="shared" si="8"/>
        <v>81806.400000000009</v>
      </c>
    </row>
    <row r="84" spans="1:20" x14ac:dyDescent="0.25">
      <c r="A84" s="4" t="s">
        <v>573</v>
      </c>
      <c r="B84" s="4" t="s">
        <v>330</v>
      </c>
      <c r="C84" s="4" t="s">
        <v>508</v>
      </c>
      <c r="D84" s="6">
        <v>134.55000000000001</v>
      </c>
      <c r="E84" s="6"/>
      <c r="F84" s="4"/>
      <c r="G84" s="4"/>
      <c r="H84" s="4"/>
      <c r="I84" s="4"/>
      <c r="J84" s="4"/>
      <c r="K84" s="4"/>
      <c r="L84" s="19">
        <v>31</v>
      </c>
      <c r="M84" s="4"/>
      <c r="N84" s="4"/>
      <c r="O84" s="4"/>
      <c r="P84" s="125"/>
      <c r="Q84" s="4"/>
      <c r="R84" s="13"/>
      <c r="S84" s="13">
        <f t="shared" si="6"/>
        <v>31</v>
      </c>
      <c r="T84" s="23">
        <f t="shared" si="8"/>
        <v>4171.05</v>
      </c>
    </row>
    <row r="85" spans="1:20" x14ac:dyDescent="0.25">
      <c r="A85" s="4" t="s">
        <v>574</v>
      </c>
      <c r="B85" s="4" t="s">
        <v>330</v>
      </c>
      <c r="C85" s="4" t="s">
        <v>517</v>
      </c>
      <c r="D85" s="6">
        <v>134.55000000000001</v>
      </c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125">
        <v>21</v>
      </c>
      <c r="Q85" s="4">
        <v>30.5</v>
      </c>
      <c r="R85" s="13"/>
      <c r="S85" s="13">
        <f t="shared" si="6"/>
        <v>51.5</v>
      </c>
      <c r="T85" s="23">
        <f t="shared" si="8"/>
        <v>6929.3250000000007</v>
      </c>
    </row>
    <row r="86" spans="1:20" x14ac:dyDescent="0.25">
      <c r="A86" s="4" t="s">
        <v>534</v>
      </c>
      <c r="B86" s="4"/>
      <c r="C86" s="4" t="s">
        <v>517</v>
      </c>
      <c r="D86" s="6">
        <v>134.55000000000001</v>
      </c>
      <c r="E86" s="6"/>
      <c r="F86" s="4"/>
      <c r="G86" s="133">
        <v>18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13"/>
      <c r="S86" s="13">
        <f t="shared" si="6"/>
        <v>18</v>
      </c>
      <c r="T86" s="23">
        <f t="shared" si="8"/>
        <v>2421.9</v>
      </c>
    </row>
    <row r="87" spans="1:20" x14ac:dyDescent="0.25">
      <c r="A87" s="4"/>
      <c r="B87" s="4"/>
      <c r="C87" s="4"/>
      <c r="D87" s="6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13"/>
      <c r="S87" s="13">
        <f t="shared" si="6"/>
        <v>0</v>
      </c>
      <c r="T87" s="23">
        <f t="shared" si="8"/>
        <v>0</v>
      </c>
    </row>
    <row r="88" spans="1:20" x14ac:dyDescent="0.25">
      <c r="A88" s="4"/>
      <c r="B88" s="4"/>
      <c r="C88" s="4"/>
      <c r="D88" s="6"/>
      <c r="E88" s="6"/>
      <c r="F88" s="4"/>
      <c r="G88" s="4"/>
      <c r="H88" s="4"/>
      <c r="I88" s="4"/>
      <c r="J88" s="4"/>
      <c r="K88" s="4"/>
      <c r="L88" s="4"/>
      <c r="M88" s="401"/>
      <c r="N88" s="4"/>
      <c r="O88" s="4"/>
      <c r="P88" s="4"/>
      <c r="Q88" s="4"/>
      <c r="R88" s="13"/>
      <c r="S88" s="13">
        <f t="shared" si="6"/>
        <v>0</v>
      </c>
      <c r="T88" s="23">
        <f t="shared" si="8"/>
        <v>0</v>
      </c>
    </row>
    <row r="89" spans="1:20" x14ac:dyDescent="0.25">
      <c r="A89" s="4"/>
      <c r="B89" s="4"/>
      <c r="C89" s="4"/>
      <c r="D89" s="6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3"/>
      <c r="S89" s="13">
        <f t="shared" si="6"/>
        <v>0</v>
      </c>
      <c r="T89" s="23">
        <f t="shared" si="8"/>
        <v>0</v>
      </c>
    </row>
    <row r="90" spans="1:20" x14ac:dyDescent="0.25">
      <c r="A90" s="4"/>
      <c r="B90" s="4"/>
      <c r="C90" s="4"/>
      <c r="D90" s="6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3"/>
      <c r="S90" s="13">
        <f t="shared" si="6"/>
        <v>0</v>
      </c>
      <c r="T90" s="23">
        <f t="shared" si="8"/>
        <v>0</v>
      </c>
    </row>
    <row r="91" spans="1:20" x14ac:dyDescent="0.25">
      <c r="A91" s="4"/>
      <c r="B91" s="4"/>
      <c r="C91" s="4"/>
      <c r="D91" s="6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3"/>
      <c r="S91" s="13">
        <f t="shared" si="6"/>
        <v>0</v>
      </c>
      <c r="T91" s="23">
        <f t="shared" si="8"/>
        <v>0</v>
      </c>
    </row>
    <row r="92" spans="1:20" x14ac:dyDescent="0.25">
      <c r="A92" s="4"/>
      <c r="B92" s="4"/>
      <c r="C92" s="4"/>
      <c r="D92" s="6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3"/>
      <c r="S92" s="13">
        <f t="shared" si="6"/>
        <v>0</v>
      </c>
      <c r="T92" s="23">
        <f t="shared" si="8"/>
        <v>0</v>
      </c>
    </row>
    <row r="93" spans="1:20" x14ac:dyDescent="0.25">
      <c r="A93" s="4"/>
      <c r="B93" s="4"/>
      <c r="C93" s="4"/>
      <c r="D93" s="6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3"/>
      <c r="S93" s="13">
        <f>SUM(G93:Q93)</f>
        <v>0</v>
      </c>
      <c r="T93" s="23">
        <f t="shared" si="8"/>
        <v>0</v>
      </c>
    </row>
    <row r="94" spans="1:20" ht="15.75" thickBot="1" x14ac:dyDescent="0.3">
      <c r="F94" s="28">
        <f t="shared" ref="F94:Q94" si="9">SUM(F55:F93)</f>
        <v>22</v>
      </c>
      <c r="G94" s="28">
        <f t="shared" si="9"/>
        <v>1051.8</v>
      </c>
      <c r="H94" s="28">
        <f t="shared" si="9"/>
        <v>1107.5999999999999</v>
      </c>
      <c r="I94" s="28">
        <f t="shared" si="9"/>
        <v>980.5</v>
      </c>
      <c r="J94" s="28">
        <f t="shared" si="9"/>
        <v>1105</v>
      </c>
      <c r="K94" s="28">
        <f t="shared" si="9"/>
        <v>891.5</v>
      </c>
      <c r="L94" s="28">
        <f t="shared" si="9"/>
        <v>810.2</v>
      </c>
      <c r="M94" s="28">
        <f t="shared" si="9"/>
        <v>877.7</v>
      </c>
      <c r="N94" s="28">
        <f t="shared" si="9"/>
        <v>843</v>
      </c>
      <c r="O94" s="28">
        <f t="shared" si="9"/>
        <v>794</v>
      </c>
      <c r="P94" s="28">
        <f t="shared" si="9"/>
        <v>958</v>
      </c>
      <c r="Q94" s="28">
        <f t="shared" si="9"/>
        <v>820.2</v>
      </c>
      <c r="R94" s="28">
        <f t="shared" ref="R94:T94" si="10">SUM(R55:R93)</f>
        <v>876.5</v>
      </c>
      <c r="S94" s="28">
        <f t="shared" si="10"/>
        <v>10247.5</v>
      </c>
      <c r="T94" s="8">
        <f t="shared" si="10"/>
        <v>1231450.44</v>
      </c>
    </row>
    <row r="95" spans="1:20" ht="15.75" thickTop="1" x14ac:dyDescent="0.25">
      <c r="F95" s="131"/>
      <c r="M95" s="131"/>
      <c r="N95" s="131"/>
      <c r="T95" s="7"/>
    </row>
    <row r="96" spans="1:20" x14ac:dyDescent="0.25">
      <c r="A96" s="31" t="s">
        <v>577</v>
      </c>
      <c r="B96" s="31"/>
      <c r="C96" s="31"/>
      <c r="D96" s="31"/>
      <c r="E96" s="31"/>
      <c r="F96" s="624"/>
      <c r="G96" s="624"/>
      <c r="H96" s="624"/>
      <c r="I96" s="624"/>
      <c r="J96" s="624"/>
      <c r="K96" s="624"/>
      <c r="L96" s="624"/>
      <c r="M96" s="624"/>
      <c r="N96" s="624"/>
      <c r="O96" s="624"/>
      <c r="P96" s="624"/>
      <c r="Q96" s="624"/>
      <c r="R96" s="624"/>
    </row>
    <row r="97" spans="1:18" x14ac:dyDescent="0.25">
      <c r="A97" s="9"/>
      <c r="B97" s="9"/>
      <c r="C97" s="9"/>
      <c r="D97" s="9"/>
      <c r="E97" s="9"/>
      <c r="F97" s="22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</row>
    <row r="98" spans="1:18" x14ac:dyDescent="0.25">
      <c r="A98" s="11" t="s">
        <v>88</v>
      </c>
      <c r="B98" s="11" t="s">
        <v>89</v>
      </c>
      <c r="C98" s="11" t="s">
        <v>90</v>
      </c>
      <c r="D98" s="11" t="s">
        <v>91</v>
      </c>
      <c r="E98" s="11"/>
      <c r="F98" s="11">
        <v>9</v>
      </c>
      <c r="G98" s="11">
        <v>10</v>
      </c>
      <c r="H98" s="11">
        <v>11</v>
      </c>
      <c r="I98" s="11">
        <v>12</v>
      </c>
      <c r="J98" s="11">
        <v>1</v>
      </c>
      <c r="K98" s="11">
        <v>2</v>
      </c>
      <c r="L98" s="11">
        <v>3</v>
      </c>
      <c r="M98" s="11">
        <v>4</v>
      </c>
      <c r="N98" s="11">
        <v>5</v>
      </c>
      <c r="O98" s="11">
        <v>6</v>
      </c>
      <c r="P98" s="11">
        <v>7</v>
      </c>
      <c r="Q98" s="14">
        <v>8</v>
      </c>
      <c r="R98" s="14">
        <v>9</v>
      </c>
    </row>
    <row r="99" spans="1:18" x14ac:dyDescent="0.25">
      <c r="A99" s="4" t="s">
        <v>558</v>
      </c>
      <c r="B99" s="4" t="s">
        <v>559</v>
      </c>
      <c r="C99" s="4" t="s">
        <v>508</v>
      </c>
      <c r="D99" s="6">
        <v>134.55000000000001</v>
      </c>
      <c r="E99" s="6"/>
      <c r="F99" s="6">
        <f>F10*$D10</f>
        <v>0</v>
      </c>
      <c r="G99" s="6">
        <f t="shared" ref="G99:P99" si="11">G10*$D10</f>
        <v>0</v>
      </c>
      <c r="H99" s="6">
        <f t="shared" si="11"/>
        <v>672.75</v>
      </c>
      <c r="I99" s="6">
        <f t="shared" si="11"/>
        <v>0</v>
      </c>
      <c r="J99" s="6">
        <f t="shared" si="11"/>
        <v>0</v>
      </c>
      <c r="K99" s="6">
        <f t="shared" si="11"/>
        <v>0</v>
      </c>
      <c r="L99" s="6">
        <f t="shared" si="11"/>
        <v>0</v>
      </c>
      <c r="M99" s="6">
        <f t="shared" si="11"/>
        <v>0</v>
      </c>
      <c r="N99" s="6">
        <f t="shared" si="11"/>
        <v>0</v>
      </c>
      <c r="O99" s="6">
        <f t="shared" si="11"/>
        <v>0</v>
      </c>
      <c r="P99" s="6">
        <f t="shared" si="11"/>
        <v>0</v>
      </c>
      <c r="Q99" s="262">
        <f t="shared" ref="Q99:R99" si="12">Q55*$D55</f>
        <v>0</v>
      </c>
      <c r="R99" s="262">
        <f t="shared" si="12"/>
        <v>0</v>
      </c>
    </row>
    <row r="100" spans="1:18" x14ac:dyDescent="0.25">
      <c r="A100" s="4" t="s">
        <v>560</v>
      </c>
      <c r="B100" s="4" t="s">
        <v>559</v>
      </c>
      <c r="C100" s="4" t="s">
        <v>508</v>
      </c>
      <c r="D100" s="6">
        <v>134.55000000000001</v>
      </c>
      <c r="E100" s="6"/>
      <c r="F100" s="6">
        <f t="shared" ref="F100:P100" si="13">F11*$D11</f>
        <v>0</v>
      </c>
      <c r="G100" s="6">
        <f t="shared" si="13"/>
        <v>0</v>
      </c>
      <c r="H100" s="6">
        <f t="shared" si="13"/>
        <v>1076.4000000000001</v>
      </c>
      <c r="I100" s="6">
        <f t="shared" si="13"/>
        <v>0</v>
      </c>
      <c r="J100" s="6">
        <f t="shared" si="13"/>
        <v>0</v>
      </c>
      <c r="K100" s="6">
        <f t="shared" si="13"/>
        <v>0</v>
      </c>
      <c r="L100" s="6">
        <f t="shared" si="13"/>
        <v>0</v>
      </c>
      <c r="M100" s="6">
        <f t="shared" si="13"/>
        <v>0</v>
      </c>
      <c r="N100" s="6">
        <f t="shared" si="13"/>
        <v>0</v>
      </c>
      <c r="O100" s="6">
        <f t="shared" si="13"/>
        <v>0</v>
      </c>
      <c r="P100" s="6">
        <f t="shared" si="13"/>
        <v>0</v>
      </c>
      <c r="Q100" s="262">
        <f t="shared" ref="Q100:R100" si="14">Q56*$D56</f>
        <v>0</v>
      </c>
      <c r="R100" s="262">
        <f t="shared" si="14"/>
        <v>0</v>
      </c>
    </row>
    <row r="101" spans="1:18" x14ac:dyDescent="0.25">
      <c r="A101" s="4" t="s">
        <v>561</v>
      </c>
      <c r="B101" s="4" t="s">
        <v>559</v>
      </c>
      <c r="C101" s="4" t="s">
        <v>508</v>
      </c>
      <c r="D101" s="6">
        <v>134.55000000000001</v>
      </c>
      <c r="E101" s="6"/>
      <c r="F101" s="6">
        <f t="shared" ref="F101:P101" si="15">F12*$D12</f>
        <v>0</v>
      </c>
      <c r="G101" s="6">
        <f t="shared" si="15"/>
        <v>0</v>
      </c>
      <c r="H101" s="6">
        <f t="shared" si="15"/>
        <v>740.02500000000009</v>
      </c>
      <c r="I101" s="6">
        <f t="shared" si="15"/>
        <v>0</v>
      </c>
      <c r="J101" s="6">
        <f t="shared" si="15"/>
        <v>0</v>
      </c>
      <c r="K101" s="6">
        <f t="shared" si="15"/>
        <v>0</v>
      </c>
      <c r="L101" s="6">
        <f t="shared" si="15"/>
        <v>0</v>
      </c>
      <c r="M101" s="6">
        <f t="shared" si="15"/>
        <v>0</v>
      </c>
      <c r="N101" s="6">
        <f t="shared" si="15"/>
        <v>0</v>
      </c>
      <c r="O101" s="6">
        <f t="shared" si="15"/>
        <v>0</v>
      </c>
      <c r="P101" s="6">
        <f t="shared" si="15"/>
        <v>0</v>
      </c>
      <c r="Q101" s="262">
        <f t="shared" ref="Q101:R101" si="16">Q57*$D57</f>
        <v>0</v>
      </c>
      <c r="R101" s="262">
        <f t="shared" si="16"/>
        <v>0</v>
      </c>
    </row>
    <row r="102" spans="1:18" x14ac:dyDescent="0.25">
      <c r="A102" s="4" t="s">
        <v>562</v>
      </c>
      <c r="B102" s="4" t="s">
        <v>559</v>
      </c>
      <c r="C102" s="4" t="s">
        <v>508</v>
      </c>
      <c r="D102" s="6">
        <v>134.55000000000001</v>
      </c>
      <c r="E102" s="6"/>
      <c r="F102" s="6">
        <f t="shared" ref="F102:P102" si="17">F13*$D13</f>
        <v>0</v>
      </c>
      <c r="G102" s="6">
        <f t="shared" si="17"/>
        <v>0</v>
      </c>
      <c r="H102" s="6">
        <f t="shared" si="17"/>
        <v>134.55000000000001</v>
      </c>
      <c r="I102" s="6">
        <f t="shared" si="17"/>
        <v>0</v>
      </c>
      <c r="J102" s="6">
        <f t="shared" si="17"/>
        <v>0</v>
      </c>
      <c r="K102" s="6">
        <f t="shared" si="17"/>
        <v>0</v>
      </c>
      <c r="L102" s="6">
        <f t="shared" si="17"/>
        <v>0</v>
      </c>
      <c r="M102" s="6">
        <f t="shared" si="17"/>
        <v>0</v>
      </c>
      <c r="N102" s="6">
        <f t="shared" si="17"/>
        <v>0</v>
      </c>
      <c r="O102" s="6">
        <f t="shared" si="17"/>
        <v>0</v>
      </c>
      <c r="P102" s="6">
        <f t="shared" si="17"/>
        <v>0</v>
      </c>
      <c r="Q102" s="262">
        <f t="shared" ref="Q102:R102" si="18">Q58*$D58</f>
        <v>0</v>
      </c>
      <c r="R102" s="262">
        <f t="shared" si="18"/>
        <v>0</v>
      </c>
    </row>
    <row r="103" spans="1:18" x14ac:dyDescent="0.25">
      <c r="A103" s="4" t="s">
        <v>563</v>
      </c>
      <c r="B103" s="4" t="s">
        <v>559</v>
      </c>
      <c r="C103" s="4" t="s">
        <v>508</v>
      </c>
      <c r="D103" s="6">
        <v>134.55000000000001</v>
      </c>
      <c r="E103" s="6"/>
      <c r="F103" s="6">
        <f t="shared" ref="F103:P103" si="19">F14*$D14</f>
        <v>0</v>
      </c>
      <c r="G103" s="6">
        <f t="shared" si="19"/>
        <v>0</v>
      </c>
      <c r="H103" s="6">
        <f t="shared" si="19"/>
        <v>0</v>
      </c>
      <c r="I103" s="6">
        <f t="shared" si="19"/>
        <v>0</v>
      </c>
      <c r="J103" s="6">
        <f t="shared" si="19"/>
        <v>0</v>
      </c>
      <c r="K103" s="6">
        <f t="shared" si="19"/>
        <v>0</v>
      </c>
      <c r="L103" s="6">
        <f t="shared" si="19"/>
        <v>0</v>
      </c>
      <c r="M103" s="6">
        <f t="shared" si="19"/>
        <v>0</v>
      </c>
      <c r="N103" s="6">
        <f t="shared" si="19"/>
        <v>0</v>
      </c>
      <c r="O103" s="6">
        <f t="shared" si="19"/>
        <v>0</v>
      </c>
      <c r="P103" s="6">
        <f t="shared" si="19"/>
        <v>0</v>
      </c>
      <c r="Q103" s="262">
        <f t="shared" ref="Q103:R103" si="20">Q59*$D59</f>
        <v>0</v>
      </c>
      <c r="R103" s="262">
        <f t="shared" si="20"/>
        <v>0</v>
      </c>
    </row>
    <row r="104" spans="1:18" x14ac:dyDescent="0.25">
      <c r="A104" s="4" t="s">
        <v>564</v>
      </c>
      <c r="B104" s="4" t="s">
        <v>330</v>
      </c>
      <c r="C104" s="4" t="s">
        <v>508</v>
      </c>
      <c r="D104" s="136">
        <v>134.55000000000001</v>
      </c>
      <c r="E104" s="136"/>
      <c r="F104" s="6">
        <f t="shared" ref="F104:P104" si="21">F15*$D15</f>
        <v>0</v>
      </c>
      <c r="G104" s="6">
        <f t="shared" si="21"/>
        <v>0</v>
      </c>
      <c r="H104" s="6">
        <f t="shared" si="21"/>
        <v>17626.050000000003</v>
      </c>
      <c r="I104" s="6">
        <f t="shared" si="21"/>
        <v>18366.075000000001</v>
      </c>
      <c r="J104" s="6">
        <f t="shared" si="21"/>
        <v>0</v>
      </c>
      <c r="K104" s="6">
        <f t="shared" si="21"/>
        <v>0</v>
      </c>
      <c r="L104" s="6">
        <f t="shared" si="21"/>
        <v>0</v>
      </c>
      <c r="M104" s="6">
        <f t="shared" si="21"/>
        <v>0</v>
      </c>
      <c r="N104" s="6">
        <f t="shared" si="21"/>
        <v>0</v>
      </c>
      <c r="O104" s="6">
        <f t="shared" si="21"/>
        <v>0</v>
      </c>
      <c r="P104" s="6">
        <f t="shared" si="21"/>
        <v>0</v>
      </c>
      <c r="Q104" s="262">
        <f t="shared" ref="Q104:R104" si="22">Q60*$D60</f>
        <v>0</v>
      </c>
      <c r="R104" s="262">
        <f t="shared" si="22"/>
        <v>0</v>
      </c>
    </row>
    <row r="105" spans="1:18" x14ac:dyDescent="0.25">
      <c r="A105" s="4" t="s">
        <v>565</v>
      </c>
      <c r="B105" s="4" t="s">
        <v>330</v>
      </c>
      <c r="C105" s="4" t="s">
        <v>508</v>
      </c>
      <c r="D105" s="6">
        <v>134.55000000000001</v>
      </c>
      <c r="E105" s="6"/>
      <c r="F105" s="6">
        <f t="shared" ref="F105:P105" si="23">F16*$D16</f>
        <v>0</v>
      </c>
      <c r="G105" s="6">
        <f t="shared" si="23"/>
        <v>2287.3500000000004</v>
      </c>
      <c r="H105" s="6">
        <f t="shared" si="23"/>
        <v>941.85000000000014</v>
      </c>
      <c r="I105" s="6">
        <f t="shared" si="23"/>
        <v>134.55000000000001</v>
      </c>
      <c r="J105" s="6">
        <f t="shared" si="23"/>
        <v>0</v>
      </c>
      <c r="K105" s="6">
        <f t="shared" si="23"/>
        <v>0</v>
      </c>
      <c r="L105" s="6">
        <f t="shared" si="23"/>
        <v>0</v>
      </c>
      <c r="M105" s="6">
        <f t="shared" si="23"/>
        <v>0</v>
      </c>
      <c r="N105" s="6">
        <f t="shared" si="23"/>
        <v>0</v>
      </c>
      <c r="O105" s="6">
        <f t="shared" si="23"/>
        <v>0</v>
      </c>
      <c r="P105" s="6">
        <f t="shared" si="23"/>
        <v>0</v>
      </c>
      <c r="Q105" s="262">
        <f t="shared" ref="Q105:R105" si="24">Q61*$D61</f>
        <v>0</v>
      </c>
      <c r="R105" s="262">
        <f t="shared" si="24"/>
        <v>0</v>
      </c>
    </row>
    <row r="106" spans="1:18" x14ac:dyDescent="0.25">
      <c r="A106" s="4" t="s">
        <v>515</v>
      </c>
      <c r="B106" s="4" t="s">
        <v>330</v>
      </c>
      <c r="C106" s="4" t="s">
        <v>510</v>
      </c>
      <c r="D106" s="6">
        <v>173.88</v>
      </c>
      <c r="E106" s="6"/>
      <c r="F106" s="6">
        <f t="shared" ref="F106:P106" si="25">F17*$D17</f>
        <v>0</v>
      </c>
      <c r="G106" s="6">
        <f t="shared" si="25"/>
        <v>86.94</v>
      </c>
      <c r="H106" s="6">
        <f t="shared" si="25"/>
        <v>86.94</v>
      </c>
      <c r="I106" s="6">
        <f t="shared" si="25"/>
        <v>347.76</v>
      </c>
      <c r="J106" s="6">
        <f t="shared" si="25"/>
        <v>347.76</v>
      </c>
      <c r="K106" s="6">
        <f t="shared" si="25"/>
        <v>347.76</v>
      </c>
      <c r="L106" s="6">
        <f t="shared" si="25"/>
        <v>347.76</v>
      </c>
      <c r="M106" s="6">
        <f t="shared" si="25"/>
        <v>347.76</v>
      </c>
      <c r="N106" s="6">
        <f t="shared" si="25"/>
        <v>347.76</v>
      </c>
      <c r="O106" s="6">
        <f t="shared" si="25"/>
        <v>347.76</v>
      </c>
      <c r="P106" s="6">
        <f t="shared" si="25"/>
        <v>347.76</v>
      </c>
      <c r="Q106" s="262">
        <f t="shared" ref="Q106:R106" si="26">Q62*$D62</f>
        <v>0</v>
      </c>
      <c r="R106" s="262">
        <f t="shared" si="26"/>
        <v>347.76</v>
      </c>
    </row>
    <row r="107" spans="1:18" x14ac:dyDescent="0.25">
      <c r="A107" s="4" t="s">
        <v>566</v>
      </c>
      <c r="B107" s="4" t="s">
        <v>330</v>
      </c>
      <c r="C107" s="4" t="s">
        <v>517</v>
      </c>
      <c r="D107" s="6">
        <v>134.55000000000001</v>
      </c>
      <c r="E107" s="6"/>
      <c r="F107" s="6">
        <f t="shared" ref="F107:P107" si="27">F18*$D18</f>
        <v>0</v>
      </c>
      <c r="G107" s="6">
        <f t="shared" si="27"/>
        <v>538.20000000000005</v>
      </c>
      <c r="H107" s="6">
        <f t="shared" si="27"/>
        <v>0</v>
      </c>
      <c r="I107" s="6">
        <f t="shared" si="27"/>
        <v>0</v>
      </c>
      <c r="J107" s="6">
        <f t="shared" si="27"/>
        <v>0</v>
      </c>
      <c r="K107" s="6">
        <f t="shared" si="27"/>
        <v>0</v>
      </c>
      <c r="L107" s="6">
        <f t="shared" si="27"/>
        <v>0</v>
      </c>
      <c r="M107" s="6">
        <f t="shared" si="27"/>
        <v>0</v>
      </c>
      <c r="N107" s="6">
        <f t="shared" si="27"/>
        <v>0</v>
      </c>
      <c r="O107" s="6">
        <f t="shared" si="27"/>
        <v>0</v>
      </c>
      <c r="P107" s="6">
        <f t="shared" si="27"/>
        <v>0</v>
      </c>
      <c r="Q107" s="262">
        <f t="shared" ref="Q107:R107" si="28">Q63*$D63</f>
        <v>0</v>
      </c>
      <c r="R107" s="262">
        <f t="shared" si="28"/>
        <v>0</v>
      </c>
    </row>
    <row r="108" spans="1:18" x14ac:dyDescent="0.25">
      <c r="A108" s="4" t="s">
        <v>518</v>
      </c>
      <c r="B108" s="4" t="s">
        <v>330</v>
      </c>
      <c r="C108" s="4" t="s">
        <v>508</v>
      </c>
      <c r="D108" s="6">
        <v>134.55000000000001</v>
      </c>
      <c r="E108" s="6"/>
      <c r="F108" s="6">
        <f t="shared" ref="F108:P108" si="29">F19*$D19</f>
        <v>0</v>
      </c>
      <c r="G108" s="6">
        <f t="shared" si="29"/>
        <v>13925.925000000001</v>
      </c>
      <c r="H108" s="6">
        <f t="shared" si="29"/>
        <v>11732.760000000002</v>
      </c>
      <c r="I108" s="6">
        <f t="shared" si="29"/>
        <v>9216.6750000000011</v>
      </c>
      <c r="J108" s="6">
        <f t="shared" si="29"/>
        <v>10764</v>
      </c>
      <c r="K108" s="6">
        <f t="shared" si="29"/>
        <v>10764</v>
      </c>
      <c r="L108" s="6">
        <f t="shared" si="29"/>
        <v>10764</v>
      </c>
      <c r="M108" s="6">
        <f t="shared" si="29"/>
        <v>10764</v>
      </c>
      <c r="N108" s="6">
        <f t="shared" si="29"/>
        <v>10764</v>
      </c>
      <c r="O108" s="6">
        <f t="shared" si="29"/>
        <v>10764</v>
      </c>
      <c r="P108" s="6">
        <f t="shared" si="29"/>
        <v>10764</v>
      </c>
      <c r="Q108" s="262">
        <f t="shared" ref="Q108:R108" si="30">Q64*$D64</f>
        <v>26.910000000000004</v>
      </c>
      <c r="R108" s="262">
        <f t="shared" si="30"/>
        <v>10764</v>
      </c>
    </row>
    <row r="109" spans="1:18" x14ac:dyDescent="0.25">
      <c r="A109" s="4" t="s">
        <v>519</v>
      </c>
      <c r="B109" s="4" t="s">
        <v>330</v>
      </c>
      <c r="C109" s="4" t="s">
        <v>508</v>
      </c>
      <c r="D109" s="6">
        <v>134.55000000000001</v>
      </c>
      <c r="E109" s="6"/>
      <c r="F109" s="6">
        <f t="shared" ref="F109:P109" si="31">F20*$D20</f>
        <v>0</v>
      </c>
      <c r="G109" s="6">
        <f t="shared" si="31"/>
        <v>23748.075000000001</v>
      </c>
      <c r="H109" s="6">
        <f t="shared" si="31"/>
        <v>20182.5</v>
      </c>
      <c r="I109" s="6">
        <f t="shared" si="31"/>
        <v>16953.300000000003</v>
      </c>
      <c r="J109" s="6">
        <f t="shared" si="31"/>
        <v>20451.600000000002</v>
      </c>
      <c r="K109" s="6">
        <f t="shared" si="31"/>
        <v>20451.600000000002</v>
      </c>
      <c r="L109" s="6">
        <f t="shared" si="31"/>
        <v>20451.600000000002</v>
      </c>
      <c r="M109" s="6">
        <f t="shared" si="31"/>
        <v>20451.600000000002</v>
      </c>
      <c r="N109" s="6">
        <f t="shared" si="31"/>
        <v>20451.600000000002</v>
      </c>
      <c r="O109" s="6">
        <f t="shared" si="31"/>
        <v>20451.600000000002</v>
      </c>
      <c r="P109" s="6">
        <f t="shared" si="31"/>
        <v>20451.600000000002</v>
      </c>
      <c r="Q109" s="262">
        <f t="shared" ref="Q109:R109" si="32">Q65*$D65</f>
        <v>17289.675000000003</v>
      </c>
      <c r="R109" s="262">
        <f t="shared" si="32"/>
        <v>20451.600000000002</v>
      </c>
    </row>
    <row r="110" spans="1:18" x14ac:dyDescent="0.25">
      <c r="A110" s="4" t="s">
        <v>520</v>
      </c>
      <c r="B110" s="4" t="s">
        <v>330</v>
      </c>
      <c r="C110" s="4" t="s">
        <v>510</v>
      </c>
      <c r="D110" s="6">
        <v>173.88</v>
      </c>
      <c r="E110" s="6"/>
      <c r="F110" s="6">
        <f t="shared" ref="F110:P110" si="33">F21*$D21</f>
        <v>0</v>
      </c>
      <c r="G110" s="6">
        <f t="shared" si="33"/>
        <v>0</v>
      </c>
      <c r="H110" s="6">
        <f t="shared" si="33"/>
        <v>0</v>
      </c>
      <c r="I110" s="6">
        <f t="shared" si="33"/>
        <v>0</v>
      </c>
      <c r="J110" s="6">
        <f t="shared" si="33"/>
        <v>1391.04</v>
      </c>
      <c r="K110" s="6">
        <f t="shared" si="33"/>
        <v>1391.04</v>
      </c>
      <c r="L110" s="6">
        <f t="shared" si="33"/>
        <v>1391.04</v>
      </c>
      <c r="M110" s="6">
        <f t="shared" si="33"/>
        <v>1391.04</v>
      </c>
      <c r="N110" s="6">
        <f t="shared" si="33"/>
        <v>1391.04</v>
      </c>
      <c r="O110" s="6">
        <f t="shared" si="33"/>
        <v>1391.04</v>
      </c>
      <c r="P110" s="6">
        <f t="shared" si="33"/>
        <v>1391.04</v>
      </c>
      <c r="Q110" s="262">
        <f t="shared" ref="Q110:R110" si="34">Q66*$D66</f>
        <v>0</v>
      </c>
      <c r="R110" s="262">
        <f t="shared" si="34"/>
        <v>1391.04</v>
      </c>
    </row>
    <row r="111" spans="1:18" x14ac:dyDescent="0.25">
      <c r="A111" s="4" t="s">
        <v>521</v>
      </c>
      <c r="B111" s="4" t="s">
        <v>330</v>
      </c>
      <c r="C111" s="4" t="s">
        <v>508</v>
      </c>
      <c r="D111" s="6">
        <v>134.55000000000001</v>
      </c>
      <c r="E111" s="6"/>
      <c r="F111" s="6">
        <f t="shared" ref="F111:P111" si="35">F22*$D22</f>
        <v>0</v>
      </c>
      <c r="G111" s="6">
        <f t="shared" si="35"/>
        <v>174.91500000000002</v>
      </c>
      <c r="H111" s="6">
        <f t="shared" si="35"/>
        <v>0</v>
      </c>
      <c r="I111" s="6">
        <f t="shared" si="35"/>
        <v>0</v>
      </c>
      <c r="J111" s="6">
        <f t="shared" si="35"/>
        <v>5382</v>
      </c>
      <c r="K111" s="6">
        <f t="shared" si="35"/>
        <v>5382</v>
      </c>
      <c r="L111" s="6">
        <f t="shared" si="35"/>
        <v>5382</v>
      </c>
      <c r="M111" s="6">
        <f t="shared" si="35"/>
        <v>5382</v>
      </c>
      <c r="N111" s="6">
        <f t="shared" si="35"/>
        <v>5382</v>
      </c>
      <c r="O111" s="6">
        <f t="shared" si="35"/>
        <v>5382</v>
      </c>
      <c r="P111" s="6">
        <f t="shared" si="35"/>
        <v>5382</v>
      </c>
      <c r="Q111" s="262">
        <f t="shared" ref="Q111:R111" si="36">Q67*$D67</f>
        <v>0</v>
      </c>
      <c r="R111" s="262">
        <f t="shared" si="36"/>
        <v>5382</v>
      </c>
    </row>
    <row r="112" spans="1:18" x14ac:dyDescent="0.25">
      <c r="A112" s="4" t="s">
        <v>525</v>
      </c>
      <c r="B112" s="4" t="s">
        <v>330</v>
      </c>
      <c r="C112" s="4" t="s">
        <v>510</v>
      </c>
      <c r="D112" s="6">
        <v>173.88</v>
      </c>
      <c r="E112" s="6"/>
      <c r="F112" s="6">
        <f t="shared" ref="F112:P112" si="37">F23*$D23</f>
        <v>0</v>
      </c>
      <c r="G112" s="6">
        <f t="shared" si="37"/>
        <v>0</v>
      </c>
      <c r="H112" s="6">
        <f t="shared" si="37"/>
        <v>0</v>
      </c>
      <c r="I112" s="6">
        <f t="shared" si="37"/>
        <v>0</v>
      </c>
      <c r="J112" s="6">
        <f t="shared" si="37"/>
        <v>608.57999999999993</v>
      </c>
      <c r="K112" s="6">
        <f t="shared" si="37"/>
        <v>608.57999999999993</v>
      </c>
      <c r="L112" s="6">
        <f t="shared" si="37"/>
        <v>608.57999999999993</v>
      </c>
      <c r="M112" s="6">
        <f t="shared" si="37"/>
        <v>608.57999999999993</v>
      </c>
      <c r="N112" s="6">
        <f t="shared" si="37"/>
        <v>608.57999999999993</v>
      </c>
      <c r="O112" s="6">
        <f t="shared" si="37"/>
        <v>608.57999999999993</v>
      </c>
      <c r="P112" s="6">
        <f t="shared" si="37"/>
        <v>608.57999999999993</v>
      </c>
      <c r="Q112" s="262">
        <f t="shared" ref="Q112:R112" si="38">Q68*$D68</f>
        <v>0</v>
      </c>
      <c r="R112" s="262">
        <f t="shared" si="38"/>
        <v>608.57999999999993</v>
      </c>
    </row>
    <row r="113" spans="1:18" x14ac:dyDescent="0.25">
      <c r="A113" s="4" t="s">
        <v>567</v>
      </c>
      <c r="B113" s="4" t="s">
        <v>330</v>
      </c>
      <c r="C113" s="4" t="s">
        <v>510</v>
      </c>
      <c r="D113" s="6">
        <v>173.88</v>
      </c>
      <c r="E113" s="6"/>
      <c r="F113" s="6">
        <f t="shared" ref="F113:P113" si="39">F24*$D24</f>
        <v>0</v>
      </c>
      <c r="G113" s="6">
        <f t="shared" si="39"/>
        <v>1912.6799999999998</v>
      </c>
      <c r="H113" s="6">
        <f t="shared" si="39"/>
        <v>1999.62</v>
      </c>
      <c r="I113" s="6">
        <f t="shared" si="39"/>
        <v>1738.8</v>
      </c>
      <c r="J113" s="6">
        <f t="shared" si="39"/>
        <v>0</v>
      </c>
      <c r="K113" s="6">
        <f t="shared" si="39"/>
        <v>0</v>
      </c>
      <c r="L113" s="6">
        <f t="shared" si="39"/>
        <v>0</v>
      </c>
      <c r="M113" s="6">
        <f t="shared" si="39"/>
        <v>0</v>
      </c>
      <c r="N113" s="6">
        <f t="shared" si="39"/>
        <v>0</v>
      </c>
      <c r="O113" s="6">
        <f t="shared" si="39"/>
        <v>0</v>
      </c>
      <c r="P113" s="6">
        <f t="shared" si="39"/>
        <v>0</v>
      </c>
      <c r="Q113" s="262">
        <f t="shared" ref="Q113:R113" si="40">Q69*$D69</f>
        <v>521.64</v>
      </c>
      <c r="R113" s="262">
        <f t="shared" si="40"/>
        <v>0</v>
      </c>
    </row>
    <row r="114" spans="1:18" x14ac:dyDescent="0.25">
      <c r="A114" s="4" t="s">
        <v>526</v>
      </c>
      <c r="B114" s="4" t="s">
        <v>330</v>
      </c>
      <c r="C114" s="4" t="s">
        <v>508</v>
      </c>
      <c r="D114" s="6">
        <v>134.55000000000001</v>
      </c>
      <c r="E114" s="6"/>
      <c r="F114" s="6">
        <f t="shared" ref="F114:P114" si="41">F25*$D25</f>
        <v>0</v>
      </c>
      <c r="G114" s="6">
        <f t="shared" si="41"/>
        <v>12378.6</v>
      </c>
      <c r="H114" s="6">
        <f t="shared" si="41"/>
        <v>17962.425000000003</v>
      </c>
      <c r="I114" s="6">
        <f t="shared" si="41"/>
        <v>14800.500000000002</v>
      </c>
      <c r="J114" s="6">
        <f t="shared" si="41"/>
        <v>16146.000000000002</v>
      </c>
      <c r="K114" s="6">
        <f t="shared" si="41"/>
        <v>16146.000000000002</v>
      </c>
      <c r="L114" s="6">
        <f t="shared" si="41"/>
        <v>16146.000000000002</v>
      </c>
      <c r="M114" s="6">
        <f t="shared" si="41"/>
        <v>16146.000000000002</v>
      </c>
      <c r="N114" s="6">
        <f t="shared" si="41"/>
        <v>16146.000000000002</v>
      </c>
      <c r="O114" s="6">
        <f t="shared" si="41"/>
        <v>16146.000000000002</v>
      </c>
      <c r="P114" s="6">
        <f t="shared" si="41"/>
        <v>16146.000000000002</v>
      </c>
      <c r="Q114" s="262">
        <f t="shared" ref="Q114:R114" si="42">Q70*$D70</f>
        <v>6996.6</v>
      </c>
      <c r="R114" s="262">
        <f t="shared" si="42"/>
        <v>16146.000000000002</v>
      </c>
    </row>
    <row r="115" spans="1:18" x14ac:dyDescent="0.25">
      <c r="A115" s="4" t="s">
        <v>528</v>
      </c>
      <c r="B115" s="4" t="s">
        <v>330</v>
      </c>
      <c r="C115" s="4" t="s">
        <v>510</v>
      </c>
      <c r="D115" s="6">
        <v>173.88</v>
      </c>
      <c r="E115" s="6"/>
      <c r="F115" s="6">
        <f t="shared" ref="F115:P115" si="43">F26*$D26</f>
        <v>0</v>
      </c>
      <c r="G115" s="6">
        <f t="shared" si="43"/>
        <v>0</v>
      </c>
      <c r="H115" s="6">
        <f t="shared" si="43"/>
        <v>0</v>
      </c>
      <c r="I115" s="6">
        <f t="shared" si="43"/>
        <v>0</v>
      </c>
      <c r="J115" s="6">
        <f t="shared" si="43"/>
        <v>0</v>
      </c>
      <c r="K115" s="6">
        <f t="shared" si="43"/>
        <v>0</v>
      </c>
      <c r="L115" s="6">
        <f t="shared" si="43"/>
        <v>0</v>
      </c>
      <c r="M115" s="6">
        <f t="shared" si="43"/>
        <v>0</v>
      </c>
      <c r="N115" s="6">
        <f t="shared" si="43"/>
        <v>0</v>
      </c>
      <c r="O115" s="6">
        <f t="shared" si="43"/>
        <v>0</v>
      </c>
      <c r="P115" s="6">
        <f t="shared" si="43"/>
        <v>0</v>
      </c>
      <c r="Q115" s="262">
        <f t="shared" ref="Q115:R115" si="44">Q71*$D71</f>
        <v>0</v>
      </c>
      <c r="R115" s="262">
        <f t="shared" si="44"/>
        <v>0</v>
      </c>
    </row>
    <row r="116" spans="1:18" x14ac:dyDescent="0.25">
      <c r="A116" s="125" t="s">
        <v>568</v>
      </c>
      <c r="B116" s="125" t="s">
        <v>330</v>
      </c>
      <c r="C116" s="125" t="s">
        <v>508</v>
      </c>
      <c r="D116" s="120">
        <v>134.55000000000001</v>
      </c>
      <c r="E116" s="120"/>
      <c r="F116" s="6">
        <f t="shared" ref="F116:P116" si="45">F27*$D27</f>
        <v>0</v>
      </c>
      <c r="G116" s="6">
        <f t="shared" si="45"/>
        <v>67.275000000000006</v>
      </c>
      <c r="H116" s="6">
        <f t="shared" si="45"/>
        <v>2018.2500000000002</v>
      </c>
      <c r="I116" s="6">
        <f t="shared" si="45"/>
        <v>0</v>
      </c>
      <c r="J116" s="6">
        <f t="shared" si="45"/>
        <v>0</v>
      </c>
      <c r="K116" s="6">
        <f t="shared" si="45"/>
        <v>0</v>
      </c>
      <c r="L116" s="6">
        <f t="shared" si="45"/>
        <v>0</v>
      </c>
      <c r="M116" s="6">
        <f t="shared" si="45"/>
        <v>0</v>
      </c>
      <c r="N116" s="6">
        <f t="shared" si="45"/>
        <v>0</v>
      </c>
      <c r="O116" s="6">
        <f t="shared" si="45"/>
        <v>0</v>
      </c>
      <c r="P116" s="6">
        <f t="shared" si="45"/>
        <v>0</v>
      </c>
      <c r="Q116" s="262">
        <f t="shared" ref="Q116:R116" si="46">Q72*$D72</f>
        <v>67.275000000000006</v>
      </c>
      <c r="R116" s="262">
        <f t="shared" si="46"/>
        <v>0</v>
      </c>
    </row>
    <row r="117" spans="1:18" x14ac:dyDescent="0.25">
      <c r="A117" s="125" t="s">
        <v>569</v>
      </c>
      <c r="B117" s="125" t="s">
        <v>330</v>
      </c>
      <c r="C117" s="125" t="s">
        <v>508</v>
      </c>
      <c r="D117" s="120">
        <v>134.55000000000001</v>
      </c>
      <c r="E117" s="120"/>
      <c r="F117" s="6">
        <f t="shared" ref="F117:P117" si="47">F28*$D28</f>
        <v>0</v>
      </c>
      <c r="G117" s="6">
        <f t="shared" si="47"/>
        <v>0</v>
      </c>
      <c r="H117" s="6">
        <f t="shared" si="47"/>
        <v>0</v>
      </c>
      <c r="I117" s="6">
        <f t="shared" si="47"/>
        <v>0</v>
      </c>
      <c r="J117" s="6">
        <f t="shared" si="47"/>
        <v>0</v>
      </c>
      <c r="K117" s="6">
        <f t="shared" si="47"/>
        <v>0</v>
      </c>
      <c r="L117" s="6">
        <f t="shared" si="47"/>
        <v>0</v>
      </c>
      <c r="M117" s="6">
        <f t="shared" si="47"/>
        <v>0</v>
      </c>
      <c r="N117" s="6">
        <f t="shared" si="47"/>
        <v>0</v>
      </c>
      <c r="O117" s="6">
        <f t="shared" si="47"/>
        <v>0</v>
      </c>
      <c r="P117" s="6">
        <f t="shared" si="47"/>
        <v>0</v>
      </c>
      <c r="Q117" s="262">
        <f t="shared" ref="Q117:R117" si="48">Q73*$D73</f>
        <v>538.20000000000005</v>
      </c>
      <c r="R117" s="262">
        <f t="shared" si="48"/>
        <v>0</v>
      </c>
    </row>
    <row r="118" spans="1:18" x14ac:dyDescent="0.25">
      <c r="A118" s="4" t="s">
        <v>530</v>
      </c>
      <c r="B118" s="4" t="s">
        <v>330</v>
      </c>
      <c r="C118" s="4" t="s">
        <v>531</v>
      </c>
      <c r="D118" s="120">
        <v>134.55000000000001</v>
      </c>
      <c r="E118" s="120"/>
      <c r="F118" s="6">
        <f t="shared" ref="F118:P118" si="49">F29*$D29</f>
        <v>0</v>
      </c>
      <c r="G118" s="6">
        <f t="shared" si="49"/>
        <v>22133.475000000002</v>
      </c>
      <c r="H118" s="6">
        <f t="shared" si="49"/>
        <v>18218.070000000003</v>
      </c>
      <c r="I118" s="6">
        <f t="shared" si="49"/>
        <v>16011.45</v>
      </c>
      <c r="J118" s="6">
        <f t="shared" si="49"/>
        <v>16146.000000000002</v>
      </c>
      <c r="K118" s="6">
        <f t="shared" si="49"/>
        <v>16146.000000000002</v>
      </c>
      <c r="L118" s="6">
        <f t="shared" si="49"/>
        <v>16146.000000000002</v>
      </c>
      <c r="M118" s="6">
        <f t="shared" si="49"/>
        <v>16146.000000000002</v>
      </c>
      <c r="N118" s="6">
        <f t="shared" si="49"/>
        <v>16146.000000000002</v>
      </c>
      <c r="O118" s="6">
        <f t="shared" si="49"/>
        <v>16146.000000000002</v>
      </c>
      <c r="P118" s="6">
        <f t="shared" si="49"/>
        <v>16146.000000000002</v>
      </c>
      <c r="Q118" s="262">
        <f t="shared" ref="Q118:R118" si="50">Q74*$D74</f>
        <v>20384.325000000001</v>
      </c>
      <c r="R118" s="262">
        <f t="shared" si="50"/>
        <v>16146.000000000002</v>
      </c>
    </row>
    <row r="119" spans="1:18" x14ac:dyDescent="0.25">
      <c r="A119" s="4" t="s">
        <v>535</v>
      </c>
      <c r="B119" s="4" t="s">
        <v>97</v>
      </c>
      <c r="C119" s="4" t="s">
        <v>508</v>
      </c>
      <c r="D119" s="6">
        <v>134.55000000000001</v>
      </c>
      <c r="E119" s="6"/>
      <c r="F119" s="6">
        <f t="shared" ref="F119:P119" si="51">F30*$D30</f>
        <v>269.10000000000002</v>
      </c>
      <c r="G119" s="6">
        <f t="shared" si="51"/>
        <v>5112.9000000000005</v>
      </c>
      <c r="H119" s="6">
        <f t="shared" si="51"/>
        <v>2691</v>
      </c>
      <c r="I119" s="6">
        <f t="shared" si="51"/>
        <v>3498.3</v>
      </c>
      <c r="J119" s="6">
        <f t="shared" si="51"/>
        <v>9956.7000000000007</v>
      </c>
      <c r="K119" s="6">
        <f t="shared" si="51"/>
        <v>9014.85</v>
      </c>
      <c r="L119" s="6">
        <f t="shared" si="51"/>
        <v>7265.7000000000007</v>
      </c>
      <c r="M119" s="6">
        <f t="shared" si="51"/>
        <v>4736.1600000000008</v>
      </c>
      <c r="N119" s="6">
        <f t="shared" si="51"/>
        <v>4736.1600000000008</v>
      </c>
      <c r="O119" s="6">
        <f t="shared" si="51"/>
        <v>4090.32</v>
      </c>
      <c r="P119" s="6">
        <f t="shared" si="51"/>
        <v>4736.1600000000008</v>
      </c>
      <c r="Q119" s="262">
        <f t="shared" ref="Q119:R119" si="52">Q75*$D75</f>
        <v>269.10000000000002</v>
      </c>
      <c r="R119" s="262">
        <f t="shared" si="52"/>
        <v>4305.6000000000004</v>
      </c>
    </row>
    <row r="120" spans="1:18" x14ac:dyDescent="0.25">
      <c r="A120" s="4" t="s">
        <v>536</v>
      </c>
      <c r="B120" s="4" t="s">
        <v>97</v>
      </c>
      <c r="C120" s="4" t="s">
        <v>537</v>
      </c>
      <c r="D120" s="6">
        <v>80.150000000000006</v>
      </c>
      <c r="E120" s="6"/>
      <c r="F120" s="6">
        <f t="shared" ref="F120:P120" si="53">F31*$D31</f>
        <v>320.60000000000002</v>
      </c>
      <c r="G120" s="6">
        <f t="shared" si="53"/>
        <v>6732.6</v>
      </c>
      <c r="H120" s="6">
        <f t="shared" si="53"/>
        <v>6412</v>
      </c>
      <c r="I120" s="6">
        <f t="shared" si="53"/>
        <v>5450.2000000000007</v>
      </c>
      <c r="J120" s="6">
        <f t="shared" si="53"/>
        <v>6732.6</v>
      </c>
      <c r="K120" s="6">
        <f t="shared" si="53"/>
        <v>6412</v>
      </c>
      <c r="L120" s="6">
        <f t="shared" si="53"/>
        <v>6732.6</v>
      </c>
      <c r="M120" s="6">
        <f t="shared" si="53"/>
        <v>0</v>
      </c>
      <c r="N120" s="6">
        <f t="shared" si="53"/>
        <v>0</v>
      </c>
      <c r="O120" s="6">
        <f t="shared" si="53"/>
        <v>0</v>
      </c>
      <c r="P120" s="6">
        <f t="shared" si="53"/>
        <v>0</v>
      </c>
      <c r="Q120" s="262">
        <f t="shared" ref="Q120:R120" si="54">Q76*$D76</f>
        <v>0</v>
      </c>
      <c r="R120" s="262">
        <f t="shared" si="54"/>
        <v>0</v>
      </c>
    </row>
    <row r="121" spans="1:18" x14ac:dyDescent="0.25">
      <c r="A121" s="4" t="s">
        <v>541</v>
      </c>
      <c r="B121" s="4" t="s">
        <v>97</v>
      </c>
      <c r="C121" s="4" t="s">
        <v>508</v>
      </c>
      <c r="D121" s="6">
        <v>134.55000000000001</v>
      </c>
      <c r="E121" s="6"/>
      <c r="F121" s="6">
        <f t="shared" ref="F121:P121" si="55">F32*$D32</f>
        <v>1076.4000000000001</v>
      </c>
      <c r="G121" s="6">
        <f t="shared" si="55"/>
        <v>22604.400000000001</v>
      </c>
      <c r="H121" s="6">
        <f t="shared" si="55"/>
        <v>20451.600000000002</v>
      </c>
      <c r="I121" s="6">
        <f t="shared" si="55"/>
        <v>18702.45</v>
      </c>
      <c r="J121" s="6">
        <f t="shared" si="55"/>
        <v>21528</v>
      </c>
      <c r="K121" s="6">
        <f t="shared" si="55"/>
        <v>21528</v>
      </c>
      <c r="L121" s="6">
        <f t="shared" si="55"/>
        <v>8073.0000000000009</v>
      </c>
      <c r="M121" s="6">
        <f t="shared" si="55"/>
        <v>11840.400000000001</v>
      </c>
      <c r="N121" s="6">
        <f t="shared" si="55"/>
        <v>11840.400000000001</v>
      </c>
      <c r="O121" s="6">
        <f t="shared" si="55"/>
        <v>10225.800000000001</v>
      </c>
      <c r="P121" s="6">
        <f t="shared" si="55"/>
        <v>11840.400000000001</v>
      </c>
      <c r="Q121" s="262">
        <f t="shared" ref="Q121:R121" si="56">Q77*$D77</f>
        <v>0</v>
      </c>
      <c r="R121" s="262">
        <f t="shared" si="56"/>
        <v>0</v>
      </c>
    </row>
    <row r="122" spans="1:18" x14ac:dyDescent="0.25">
      <c r="A122" s="4" t="s">
        <v>540</v>
      </c>
      <c r="B122" s="4" t="s">
        <v>97</v>
      </c>
      <c r="C122" s="4" t="s">
        <v>508</v>
      </c>
      <c r="D122" s="6">
        <v>134.55000000000001</v>
      </c>
      <c r="E122" s="6"/>
      <c r="F122" s="6">
        <f t="shared" ref="F122:P122" si="57">F33*$D33</f>
        <v>0</v>
      </c>
      <c r="G122" s="6">
        <f t="shared" si="57"/>
        <v>0</v>
      </c>
      <c r="H122" s="6">
        <f t="shared" si="57"/>
        <v>0</v>
      </c>
      <c r="I122" s="6">
        <f t="shared" si="57"/>
        <v>0</v>
      </c>
      <c r="J122" s="6">
        <f t="shared" si="57"/>
        <v>0</v>
      </c>
      <c r="K122" s="6">
        <f t="shared" si="57"/>
        <v>0</v>
      </c>
      <c r="L122" s="6">
        <f t="shared" si="57"/>
        <v>22604.400000000001</v>
      </c>
      <c r="M122" s="6">
        <f t="shared" si="57"/>
        <v>23680.800000000003</v>
      </c>
      <c r="N122" s="6">
        <f t="shared" si="57"/>
        <v>23680.800000000003</v>
      </c>
      <c r="O122" s="6">
        <f t="shared" si="57"/>
        <v>20451.600000000002</v>
      </c>
      <c r="P122" s="6">
        <f t="shared" si="57"/>
        <v>23680.800000000003</v>
      </c>
      <c r="Q122" s="262">
        <f t="shared" ref="Q122:R122" si="58">Q78*$D78</f>
        <v>20451.600000000002</v>
      </c>
      <c r="R122" s="262">
        <f t="shared" si="58"/>
        <v>21528</v>
      </c>
    </row>
    <row r="123" spans="1:18" x14ac:dyDescent="0.25">
      <c r="A123" s="4" t="s">
        <v>540</v>
      </c>
      <c r="B123" s="4" t="s">
        <v>97</v>
      </c>
      <c r="C123" s="4" t="s">
        <v>537</v>
      </c>
      <c r="D123" s="6">
        <v>80.150000000000006</v>
      </c>
      <c r="E123" s="6"/>
      <c r="F123" s="6">
        <f t="shared" ref="F123:P123" si="59">F34*$D34</f>
        <v>641.20000000000005</v>
      </c>
      <c r="G123" s="6">
        <f t="shared" si="59"/>
        <v>13465.2</v>
      </c>
      <c r="H123" s="6">
        <f t="shared" si="59"/>
        <v>12824</v>
      </c>
      <c r="I123" s="6">
        <f t="shared" si="59"/>
        <v>12824</v>
      </c>
      <c r="J123" s="6">
        <f t="shared" si="59"/>
        <v>11541.6</v>
      </c>
      <c r="K123" s="6">
        <f t="shared" si="59"/>
        <v>12824</v>
      </c>
      <c r="L123" s="6">
        <f t="shared" si="59"/>
        <v>0</v>
      </c>
      <c r="M123" s="6">
        <f t="shared" si="59"/>
        <v>0</v>
      </c>
      <c r="N123" s="6">
        <f t="shared" si="59"/>
        <v>0</v>
      </c>
      <c r="O123" s="6">
        <f t="shared" si="59"/>
        <v>0</v>
      </c>
      <c r="P123" s="6">
        <f t="shared" si="59"/>
        <v>0</v>
      </c>
      <c r="Q123" s="262">
        <f t="shared" ref="Q123:R123" si="60">Q79*$D79</f>
        <v>0</v>
      </c>
      <c r="R123" s="262">
        <f t="shared" si="60"/>
        <v>0</v>
      </c>
    </row>
    <row r="124" spans="1:18" x14ac:dyDescent="0.25">
      <c r="A124" s="4" t="s">
        <v>538</v>
      </c>
      <c r="B124" s="4" t="s">
        <v>97</v>
      </c>
      <c r="C124" s="4" t="s">
        <v>539</v>
      </c>
      <c r="D124" s="6">
        <v>150.08000000000001</v>
      </c>
      <c r="E124" s="6"/>
      <c r="F124" s="6">
        <f t="shared" ref="F124:P124" si="61">F35*$D35</f>
        <v>0</v>
      </c>
      <c r="G124" s="6">
        <f t="shared" si="61"/>
        <v>0</v>
      </c>
      <c r="H124" s="6">
        <f t="shared" si="61"/>
        <v>0</v>
      </c>
      <c r="I124" s="6">
        <f t="shared" si="61"/>
        <v>0</v>
      </c>
      <c r="J124" s="6">
        <f t="shared" si="61"/>
        <v>0</v>
      </c>
      <c r="K124" s="6">
        <f t="shared" si="61"/>
        <v>0</v>
      </c>
      <c r="L124" s="6">
        <f t="shared" si="61"/>
        <v>0</v>
      </c>
      <c r="M124" s="6">
        <f t="shared" si="61"/>
        <v>0</v>
      </c>
      <c r="N124" s="6">
        <f t="shared" si="61"/>
        <v>0</v>
      </c>
      <c r="O124" s="6">
        <f t="shared" si="61"/>
        <v>0</v>
      </c>
      <c r="P124" s="6">
        <f t="shared" si="61"/>
        <v>0</v>
      </c>
      <c r="Q124" s="262">
        <f t="shared" ref="Q124:R124" si="62">Q80*$D80</f>
        <v>0</v>
      </c>
      <c r="R124" s="262">
        <f t="shared" si="62"/>
        <v>0</v>
      </c>
    </row>
    <row r="125" spans="1:18" x14ac:dyDescent="0.25">
      <c r="A125" s="4" t="s">
        <v>338</v>
      </c>
      <c r="B125" s="4" t="s">
        <v>97</v>
      </c>
      <c r="C125" s="4" t="s">
        <v>539</v>
      </c>
      <c r="D125" s="6">
        <v>150.08000000000001</v>
      </c>
      <c r="E125" s="6"/>
      <c r="F125" s="6">
        <f t="shared" ref="F125:P125" si="63">F36*$D36</f>
        <v>0</v>
      </c>
      <c r="G125" s="6">
        <f t="shared" si="63"/>
        <v>750.40000000000009</v>
      </c>
      <c r="H125" s="6">
        <f t="shared" si="63"/>
        <v>750.40000000000009</v>
      </c>
      <c r="I125" s="6">
        <f t="shared" si="63"/>
        <v>600.32000000000005</v>
      </c>
      <c r="J125" s="6">
        <f t="shared" si="63"/>
        <v>750.40000000000009</v>
      </c>
      <c r="K125" s="6">
        <f t="shared" si="63"/>
        <v>300.16000000000003</v>
      </c>
      <c r="L125" s="6">
        <f t="shared" si="63"/>
        <v>450.24</v>
      </c>
      <c r="M125" s="6">
        <f t="shared" si="63"/>
        <v>1350.72</v>
      </c>
      <c r="N125" s="6">
        <f t="shared" si="63"/>
        <v>1350.72</v>
      </c>
      <c r="O125" s="6">
        <f t="shared" si="63"/>
        <v>1350.72</v>
      </c>
      <c r="P125" s="6">
        <f t="shared" si="63"/>
        <v>1350.72</v>
      </c>
      <c r="Q125" s="262">
        <f t="shared" ref="Q125:R125" si="64">Q81*$D81</f>
        <v>300.16000000000003</v>
      </c>
      <c r="R125" s="262">
        <f t="shared" si="64"/>
        <v>1350.72</v>
      </c>
    </row>
    <row r="126" spans="1:18" x14ac:dyDescent="0.25">
      <c r="A126" s="4" t="s">
        <v>570</v>
      </c>
      <c r="B126" s="4" t="s">
        <v>571</v>
      </c>
      <c r="C126" s="4" t="s">
        <v>537</v>
      </c>
      <c r="D126" s="6">
        <v>80.150000000000006</v>
      </c>
      <c r="E126" s="6"/>
      <c r="F126" s="6">
        <f t="shared" ref="F126:P126" si="65">F37*$D37</f>
        <v>0</v>
      </c>
      <c r="G126" s="6">
        <f t="shared" si="65"/>
        <v>0</v>
      </c>
      <c r="H126" s="6">
        <f t="shared" si="65"/>
        <v>0</v>
      </c>
      <c r="I126" s="6">
        <f t="shared" si="65"/>
        <v>801.5</v>
      </c>
      <c r="J126" s="6">
        <f t="shared" si="65"/>
        <v>2404.5</v>
      </c>
      <c r="K126" s="6">
        <f t="shared" si="65"/>
        <v>2404.5</v>
      </c>
      <c r="L126" s="6">
        <f t="shared" si="65"/>
        <v>2404.5</v>
      </c>
      <c r="M126" s="6">
        <f t="shared" si="65"/>
        <v>2404.5</v>
      </c>
      <c r="N126" s="6">
        <f t="shared" si="65"/>
        <v>2404.5</v>
      </c>
      <c r="O126" s="6">
        <f t="shared" si="65"/>
        <v>2404.5</v>
      </c>
      <c r="P126" s="6">
        <f t="shared" si="65"/>
        <v>2404.5</v>
      </c>
      <c r="Q126" s="262">
        <f t="shared" ref="Q126:R126" si="66">Q82*$D82</f>
        <v>16953.300000000003</v>
      </c>
      <c r="R126" s="262">
        <f t="shared" si="66"/>
        <v>4036.5000000000005</v>
      </c>
    </row>
    <row r="127" spans="1:18" x14ac:dyDescent="0.25">
      <c r="A127" s="4" t="s">
        <v>572</v>
      </c>
      <c r="B127" s="4" t="s">
        <v>97</v>
      </c>
      <c r="C127" s="4" t="s">
        <v>508</v>
      </c>
      <c r="D127" s="6">
        <v>130</v>
      </c>
      <c r="E127" s="6"/>
      <c r="F127" s="6">
        <f t="shared" ref="F127:P127" si="67">F38*$D38</f>
        <v>0</v>
      </c>
      <c r="G127" s="6">
        <f t="shared" si="67"/>
        <v>0</v>
      </c>
      <c r="H127" s="6">
        <f t="shared" si="67"/>
        <v>0</v>
      </c>
      <c r="I127" s="6">
        <f t="shared" si="67"/>
        <v>0</v>
      </c>
      <c r="J127" s="6">
        <f t="shared" si="67"/>
        <v>0</v>
      </c>
      <c r="K127" s="6">
        <f t="shared" si="67"/>
        <v>0</v>
      </c>
      <c r="L127" s="6">
        <f t="shared" si="67"/>
        <v>0</v>
      </c>
      <c r="M127" s="6">
        <f t="shared" si="67"/>
        <v>0</v>
      </c>
      <c r="N127" s="6">
        <f t="shared" si="67"/>
        <v>0</v>
      </c>
      <c r="O127" s="6">
        <f t="shared" si="67"/>
        <v>0</v>
      </c>
      <c r="P127" s="6">
        <f t="shared" si="67"/>
        <v>0</v>
      </c>
      <c r="Q127" s="262">
        <f t="shared" ref="Q127:R127" si="68">Q83*$D83</f>
        <v>22604.400000000001</v>
      </c>
      <c r="R127" s="262">
        <f t="shared" si="68"/>
        <v>16146.000000000002</v>
      </c>
    </row>
    <row r="128" spans="1:18" x14ac:dyDescent="0.25">
      <c r="A128" s="4" t="s">
        <v>573</v>
      </c>
      <c r="B128" s="4" t="s">
        <v>330</v>
      </c>
      <c r="C128" s="4" t="s">
        <v>508</v>
      </c>
      <c r="D128" s="6">
        <v>134.55000000000001</v>
      </c>
      <c r="E128" s="6"/>
      <c r="F128" s="6">
        <f t="shared" ref="F128:P128" si="69">F39*$D39</f>
        <v>0</v>
      </c>
      <c r="G128" s="6">
        <f t="shared" si="69"/>
        <v>0</v>
      </c>
      <c r="H128" s="6">
        <f t="shared" si="69"/>
        <v>0</v>
      </c>
      <c r="I128" s="6">
        <f t="shared" si="69"/>
        <v>0</v>
      </c>
      <c r="J128" s="6">
        <f t="shared" si="69"/>
        <v>0</v>
      </c>
      <c r="K128" s="6">
        <f t="shared" si="69"/>
        <v>0</v>
      </c>
      <c r="L128" s="6">
        <f t="shared" si="69"/>
        <v>0</v>
      </c>
      <c r="M128" s="6">
        <f t="shared" si="69"/>
        <v>0</v>
      </c>
      <c r="N128" s="6">
        <f t="shared" si="69"/>
        <v>0</v>
      </c>
      <c r="O128" s="6">
        <f t="shared" si="69"/>
        <v>0</v>
      </c>
      <c r="P128" s="6">
        <f t="shared" si="69"/>
        <v>0</v>
      </c>
      <c r="Q128" s="262">
        <f t="shared" ref="Q128:R128" si="70">Q84*$D84</f>
        <v>0</v>
      </c>
      <c r="R128" s="262">
        <f t="shared" si="70"/>
        <v>0</v>
      </c>
    </row>
    <row r="129" spans="1:20" x14ac:dyDescent="0.25">
      <c r="A129" s="4" t="s">
        <v>574</v>
      </c>
      <c r="B129" s="4" t="s">
        <v>330</v>
      </c>
      <c r="C129" s="4" t="s">
        <v>517</v>
      </c>
      <c r="D129" s="6">
        <v>134.55000000000001</v>
      </c>
      <c r="E129" s="6"/>
      <c r="F129" s="6">
        <f t="shared" ref="F129:P129" si="71">F40*$D40</f>
        <v>0</v>
      </c>
      <c r="G129" s="6">
        <f t="shared" si="71"/>
        <v>0</v>
      </c>
      <c r="H129" s="6">
        <f t="shared" si="71"/>
        <v>0</v>
      </c>
      <c r="I129" s="6">
        <f t="shared" si="71"/>
        <v>0</v>
      </c>
      <c r="J129" s="6">
        <f t="shared" si="71"/>
        <v>0</v>
      </c>
      <c r="K129" s="6">
        <f t="shared" si="71"/>
        <v>0</v>
      </c>
      <c r="L129" s="6">
        <f t="shared" si="71"/>
        <v>0</v>
      </c>
      <c r="M129" s="6">
        <f t="shared" si="71"/>
        <v>0</v>
      </c>
      <c r="N129" s="6">
        <f t="shared" si="71"/>
        <v>0</v>
      </c>
      <c r="O129" s="6">
        <f t="shared" si="71"/>
        <v>0</v>
      </c>
      <c r="P129" s="6">
        <f t="shared" si="71"/>
        <v>0</v>
      </c>
      <c r="Q129" s="262">
        <f t="shared" ref="Q129:R129" si="72">Q85*$D85</f>
        <v>4103.7750000000005</v>
      </c>
      <c r="R129" s="262">
        <f t="shared" si="72"/>
        <v>0</v>
      </c>
    </row>
    <row r="130" spans="1:20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23"/>
      <c r="R130" s="23"/>
    </row>
    <row r="131" spans="1:20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23"/>
      <c r="R131" s="23"/>
    </row>
    <row r="132" spans="1:20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3"/>
      <c r="R132" s="23"/>
    </row>
    <row r="133" spans="1:20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3"/>
      <c r="R133" s="23"/>
    </row>
    <row r="134" spans="1:20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3"/>
      <c r="R134" s="23"/>
    </row>
    <row r="135" spans="1:20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3"/>
      <c r="R135" s="23"/>
    </row>
    <row r="136" spans="1:20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3"/>
      <c r="R136" s="23"/>
    </row>
    <row r="137" spans="1:20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3"/>
      <c r="R137" s="23"/>
    </row>
    <row r="138" spans="1:20" x14ac:dyDescent="0.25">
      <c r="F138" s="7">
        <f t="shared" ref="F138:R138" si="73">SUM(F99:F137)</f>
        <v>2307.3000000000002</v>
      </c>
      <c r="G138" s="7">
        <f t="shared" si="73"/>
        <v>125918.93500000001</v>
      </c>
      <c r="H138" s="7">
        <f t="shared" si="73"/>
        <v>136521.19</v>
      </c>
      <c r="I138" s="7">
        <f t="shared" si="73"/>
        <v>119445.88</v>
      </c>
      <c r="J138" s="7">
        <f t="shared" si="73"/>
        <v>124150.78000000001</v>
      </c>
      <c r="K138" s="7">
        <f t="shared" si="73"/>
        <v>123720.49000000002</v>
      </c>
      <c r="L138" s="7">
        <f t="shared" si="73"/>
        <v>118767.42000000003</v>
      </c>
      <c r="M138" s="7">
        <f t="shared" si="73"/>
        <v>115249.56000000001</v>
      </c>
      <c r="N138" s="7">
        <f t="shared" si="73"/>
        <v>115249.56000000001</v>
      </c>
      <c r="O138" s="7">
        <f t="shared" si="73"/>
        <v>109759.92000000003</v>
      </c>
      <c r="P138" s="7">
        <f t="shared" si="73"/>
        <v>115249.56000000001</v>
      </c>
      <c r="Q138" s="7">
        <f t="shared" si="73"/>
        <v>110506.96000000002</v>
      </c>
      <c r="R138" s="7">
        <f t="shared" si="73"/>
        <v>118603.80000000002</v>
      </c>
    </row>
    <row r="140" spans="1:20" x14ac:dyDescent="0.25">
      <c r="A140" s="31" t="s">
        <v>103</v>
      </c>
      <c r="B140" s="31"/>
      <c r="C140" s="31"/>
      <c r="D140" s="31"/>
      <c r="E140" s="31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32"/>
      <c r="T140" s="32"/>
    </row>
    <row r="141" spans="1:20" x14ac:dyDescent="0.25">
      <c r="A141" s="9"/>
      <c r="B141" s="9"/>
      <c r="C141" s="9"/>
      <c r="D141" s="9"/>
      <c r="E141" s="9"/>
      <c r="F141" s="22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</row>
    <row r="142" spans="1:20" x14ac:dyDescent="0.25">
      <c r="A142" s="11" t="s">
        <v>88</v>
      </c>
      <c r="B142" s="11" t="s">
        <v>89</v>
      </c>
      <c r="C142" s="11" t="s">
        <v>90</v>
      </c>
      <c r="D142" s="11" t="s">
        <v>91</v>
      </c>
      <c r="E142" s="11"/>
      <c r="F142" s="11">
        <v>9</v>
      </c>
      <c r="G142" s="11">
        <v>10</v>
      </c>
      <c r="H142" s="11">
        <v>11</v>
      </c>
      <c r="I142" s="11">
        <v>12</v>
      </c>
      <c r="J142" s="11">
        <v>1</v>
      </c>
      <c r="K142" s="11">
        <v>2</v>
      </c>
      <c r="L142" s="11">
        <v>3</v>
      </c>
      <c r="M142" s="11">
        <v>4</v>
      </c>
      <c r="N142" s="11">
        <v>5</v>
      </c>
      <c r="O142" s="11">
        <v>6</v>
      </c>
      <c r="P142" s="11">
        <v>7</v>
      </c>
      <c r="Q142" s="14">
        <v>8</v>
      </c>
      <c r="R142" s="14">
        <v>9</v>
      </c>
    </row>
    <row r="143" spans="1:20" x14ac:dyDescent="0.25">
      <c r="A143" s="4" t="s">
        <v>558</v>
      </c>
      <c r="B143" s="4" t="s">
        <v>559</v>
      </c>
      <c r="C143" s="4" t="s">
        <v>508</v>
      </c>
      <c r="D143" s="6">
        <v>134.55000000000001</v>
      </c>
      <c r="E143" s="6"/>
      <c r="F143" s="6">
        <f t="shared" ref="F143:R143" si="74">F55*$D55</f>
        <v>0</v>
      </c>
      <c r="G143" s="6">
        <f t="shared" ref="G143:Q143" si="75">G55*$D55</f>
        <v>0</v>
      </c>
      <c r="H143" s="6">
        <f t="shared" si="75"/>
        <v>672.75</v>
      </c>
      <c r="I143" s="6">
        <f t="shared" si="75"/>
        <v>0</v>
      </c>
      <c r="J143" s="6">
        <f t="shared" si="75"/>
        <v>0</v>
      </c>
      <c r="K143" s="6">
        <f t="shared" si="75"/>
        <v>0</v>
      </c>
      <c r="L143" s="6">
        <f t="shared" si="75"/>
        <v>0</v>
      </c>
      <c r="M143" s="6">
        <f t="shared" si="75"/>
        <v>0</v>
      </c>
      <c r="N143" s="6">
        <f t="shared" si="75"/>
        <v>0</v>
      </c>
      <c r="O143" s="6">
        <f t="shared" si="75"/>
        <v>0</v>
      </c>
      <c r="P143" s="6">
        <f t="shared" si="75"/>
        <v>0</v>
      </c>
      <c r="Q143" s="6">
        <f t="shared" si="75"/>
        <v>0</v>
      </c>
      <c r="R143" s="23">
        <f t="shared" si="74"/>
        <v>0</v>
      </c>
    </row>
    <row r="144" spans="1:20" x14ac:dyDescent="0.25">
      <c r="A144" s="4" t="s">
        <v>560</v>
      </c>
      <c r="B144" s="4" t="s">
        <v>559</v>
      </c>
      <c r="C144" s="4" t="s">
        <v>508</v>
      </c>
      <c r="D144" s="6">
        <v>134.55000000000001</v>
      </c>
      <c r="E144" s="6"/>
      <c r="F144" s="6">
        <f t="shared" ref="F144:Q144" si="76">F56*$D56</f>
        <v>0</v>
      </c>
      <c r="G144" s="6">
        <f t="shared" si="76"/>
        <v>0</v>
      </c>
      <c r="H144" s="6">
        <f t="shared" si="76"/>
        <v>1076.4000000000001</v>
      </c>
      <c r="I144" s="6">
        <f t="shared" si="76"/>
        <v>0</v>
      </c>
      <c r="J144" s="6">
        <f t="shared" si="76"/>
        <v>0</v>
      </c>
      <c r="K144" s="6">
        <f t="shared" si="76"/>
        <v>0</v>
      </c>
      <c r="L144" s="6">
        <f t="shared" si="76"/>
        <v>0</v>
      </c>
      <c r="M144" s="6">
        <f t="shared" si="76"/>
        <v>0</v>
      </c>
      <c r="N144" s="6">
        <f t="shared" si="76"/>
        <v>0</v>
      </c>
      <c r="O144" s="6">
        <f t="shared" si="76"/>
        <v>0</v>
      </c>
      <c r="P144" s="6">
        <f t="shared" si="76"/>
        <v>0</v>
      </c>
      <c r="Q144" s="6">
        <f t="shared" si="76"/>
        <v>0</v>
      </c>
      <c r="R144" s="23">
        <f t="shared" ref="R144" si="77">R56*$D56</f>
        <v>0</v>
      </c>
    </row>
    <row r="145" spans="1:18" x14ac:dyDescent="0.25">
      <c r="A145" s="4" t="s">
        <v>561</v>
      </c>
      <c r="B145" s="4" t="s">
        <v>559</v>
      </c>
      <c r="C145" s="4" t="s">
        <v>508</v>
      </c>
      <c r="D145" s="6">
        <v>134.55000000000001</v>
      </c>
      <c r="E145" s="6"/>
      <c r="F145" s="6">
        <f t="shared" ref="F145:Q145" si="78">F57*$D57</f>
        <v>0</v>
      </c>
      <c r="G145" s="6">
        <f t="shared" si="78"/>
        <v>0</v>
      </c>
      <c r="H145" s="6">
        <f t="shared" si="78"/>
        <v>740.02500000000009</v>
      </c>
      <c r="I145" s="6">
        <f t="shared" si="78"/>
        <v>0</v>
      </c>
      <c r="J145" s="6">
        <f t="shared" si="78"/>
        <v>0</v>
      </c>
      <c r="K145" s="6">
        <f t="shared" si="78"/>
        <v>0</v>
      </c>
      <c r="L145" s="6">
        <f t="shared" si="78"/>
        <v>0</v>
      </c>
      <c r="M145" s="6">
        <f t="shared" si="78"/>
        <v>0</v>
      </c>
      <c r="N145" s="6">
        <f t="shared" si="78"/>
        <v>0</v>
      </c>
      <c r="O145" s="6">
        <f t="shared" si="78"/>
        <v>0</v>
      </c>
      <c r="P145" s="6">
        <f t="shared" si="78"/>
        <v>0</v>
      </c>
      <c r="Q145" s="6">
        <f t="shared" si="78"/>
        <v>0</v>
      </c>
      <c r="R145" s="23">
        <f t="shared" ref="R145" si="79">R57*$D57</f>
        <v>0</v>
      </c>
    </row>
    <row r="146" spans="1:18" x14ac:dyDescent="0.25">
      <c r="A146" s="4" t="s">
        <v>562</v>
      </c>
      <c r="B146" s="4" t="s">
        <v>559</v>
      </c>
      <c r="C146" s="4" t="s">
        <v>508</v>
      </c>
      <c r="D146" s="6">
        <v>134.55000000000001</v>
      </c>
      <c r="E146" s="6"/>
      <c r="F146" s="6">
        <f t="shared" ref="F146:Q146" si="80">F58*$D58</f>
        <v>0</v>
      </c>
      <c r="G146" s="6">
        <f t="shared" si="80"/>
        <v>0</v>
      </c>
      <c r="H146" s="6">
        <f t="shared" si="80"/>
        <v>134.55000000000001</v>
      </c>
      <c r="I146" s="6">
        <f t="shared" si="80"/>
        <v>0</v>
      </c>
      <c r="J146" s="6">
        <f t="shared" si="80"/>
        <v>0</v>
      </c>
      <c r="K146" s="6">
        <f t="shared" si="80"/>
        <v>0</v>
      </c>
      <c r="L146" s="6">
        <f t="shared" si="80"/>
        <v>0</v>
      </c>
      <c r="M146" s="6">
        <f t="shared" si="80"/>
        <v>0</v>
      </c>
      <c r="N146" s="6">
        <f t="shared" si="80"/>
        <v>0</v>
      </c>
      <c r="O146" s="6">
        <f t="shared" si="80"/>
        <v>0</v>
      </c>
      <c r="P146" s="6">
        <f t="shared" si="80"/>
        <v>0</v>
      </c>
      <c r="Q146" s="6">
        <f t="shared" si="80"/>
        <v>0</v>
      </c>
      <c r="R146" s="23">
        <f t="shared" ref="R146" si="81">R58*$D58</f>
        <v>0</v>
      </c>
    </row>
    <row r="147" spans="1:18" x14ac:dyDescent="0.25">
      <c r="A147" s="4" t="s">
        <v>563</v>
      </c>
      <c r="B147" s="4" t="s">
        <v>559</v>
      </c>
      <c r="C147" s="4" t="s">
        <v>508</v>
      </c>
      <c r="D147" s="6">
        <v>134.55000000000001</v>
      </c>
      <c r="E147" s="6"/>
      <c r="F147" s="6">
        <f t="shared" ref="F147:Q147" si="82">F59*$D59</f>
        <v>0</v>
      </c>
      <c r="G147" s="6">
        <f t="shared" si="82"/>
        <v>0</v>
      </c>
      <c r="H147" s="6">
        <f t="shared" si="82"/>
        <v>0</v>
      </c>
      <c r="I147" s="6">
        <f t="shared" si="82"/>
        <v>0</v>
      </c>
      <c r="J147" s="6">
        <f t="shared" si="82"/>
        <v>0</v>
      </c>
      <c r="K147" s="6">
        <f t="shared" si="82"/>
        <v>0</v>
      </c>
      <c r="L147" s="6">
        <f t="shared" si="82"/>
        <v>0</v>
      </c>
      <c r="M147" s="6">
        <f t="shared" si="82"/>
        <v>0</v>
      </c>
      <c r="N147" s="6">
        <f t="shared" si="82"/>
        <v>1076.4000000000001</v>
      </c>
      <c r="O147" s="6">
        <f t="shared" si="82"/>
        <v>0</v>
      </c>
      <c r="P147" s="6">
        <f t="shared" si="82"/>
        <v>0</v>
      </c>
      <c r="Q147" s="6">
        <f t="shared" si="82"/>
        <v>0</v>
      </c>
      <c r="R147" s="23">
        <f t="shared" ref="R147" si="83">R59*$D59</f>
        <v>0</v>
      </c>
    </row>
    <row r="148" spans="1:18" x14ac:dyDescent="0.25">
      <c r="A148" s="4" t="s">
        <v>564</v>
      </c>
      <c r="B148" s="4" t="s">
        <v>330</v>
      </c>
      <c r="C148" s="4" t="s">
        <v>508</v>
      </c>
      <c r="D148" s="120">
        <v>134.55000000000001</v>
      </c>
      <c r="E148" s="136"/>
      <c r="F148" s="6">
        <f t="shared" ref="F148:Q148" si="84">F60*$D60</f>
        <v>0</v>
      </c>
      <c r="G148" s="6">
        <f t="shared" si="84"/>
        <v>0</v>
      </c>
      <c r="H148" s="6">
        <f t="shared" si="84"/>
        <v>17626.050000000003</v>
      </c>
      <c r="I148" s="6">
        <f t="shared" si="84"/>
        <v>18366.075000000001</v>
      </c>
      <c r="J148" s="6">
        <f t="shared" si="84"/>
        <v>16953.300000000003</v>
      </c>
      <c r="K148" s="6">
        <f t="shared" si="84"/>
        <v>0</v>
      </c>
      <c r="L148" s="6">
        <f t="shared" si="84"/>
        <v>0</v>
      </c>
      <c r="M148" s="6">
        <f t="shared" si="84"/>
        <v>0</v>
      </c>
      <c r="N148" s="6">
        <f t="shared" si="84"/>
        <v>0</v>
      </c>
      <c r="O148" s="6">
        <f t="shared" si="84"/>
        <v>0</v>
      </c>
      <c r="P148" s="6">
        <f t="shared" si="84"/>
        <v>0</v>
      </c>
      <c r="Q148" s="6">
        <f t="shared" si="84"/>
        <v>0</v>
      </c>
      <c r="R148" s="23">
        <f t="shared" ref="R148" si="85">R60*$D60</f>
        <v>0</v>
      </c>
    </row>
    <row r="149" spans="1:18" x14ac:dyDescent="0.25">
      <c r="A149" s="4" t="s">
        <v>565</v>
      </c>
      <c r="B149" s="4" t="s">
        <v>330</v>
      </c>
      <c r="C149" s="4" t="s">
        <v>508</v>
      </c>
      <c r="D149" s="6">
        <v>134.55000000000001</v>
      </c>
      <c r="E149" s="6"/>
      <c r="F149" s="6">
        <f t="shared" ref="F149:Q149" si="86">F61*$D61</f>
        <v>0</v>
      </c>
      <c r="G149" s="6">
        <f t="shared" si="86"/>
        <v>2287.3500000000004</v>
      </c>
      <c r="H149" s="6">
        <f t="shared" si="86"/>
        <v>941.85000000000014</v>
      </c>
      <c r="I149" s="6">
        <f t="shared" si="86"/>
        <v>134.55000000000001</v>
      </c>
      <c r="J149" s="6">
        <f t="shared" si="86"/>
        <v>0</v>
      </c>
      <c r="K149" s="6">
        <f t="shared" si="86"/>
        <v>0</v>
      </c>
      <c r="L149" s="6">
        <f t="shared" si="86"/>
        <v>0</v>
      </c>
      <c r="M149" s="6">
        <f t="shared" si="86"/>
        <v>0</v>
      </c>
      <c r="N149" s="6">
        <f t="shared" si="86"/>
        <v>0</v>
      </c>
      <c r="O149" s="6">
        <f t="shared" si="86"/>
        <v>0</v>
      </c>
      <c r="P149" s="6">
        <f t="shared" si="86"/>
        <v>0</v>
      </c>
      <c r="Q149" s="6">
        <f t="shared" si="86"/>
        <v>0</v>
      </c>
      <c r="R149" s="23">
        <f t="shared" ref="R149" si="87">R61*$D61</f>
        <v>0</v>
      </c>
    </row>
    <row r="150" spans="1:18" x14ac:dyDescent="0.25">
      <c r="A150" s="4" t="s">
        <v>515</v>
      </c>
      <c r="B150" s="4" t="s">
        <v>330</v>
      </c>
      <c r="C150" s="4" t="s">
        <v>510</v>
      </c>
      <c r="D150" s="6">
        <v>173.88</v>
      </c>
      <c r="E150" s="6"/>
      <c r="F150" s="6">
        <f t="shared" ref="F150:Q150" si="88">F62*$D62</f>
        <v>0</v>
      </c>
      <c r="G150" s="6">
        <f t="shared" si="88"/>
        <v>86.94</v>
      </c>
      <c r="H150" s="6">
        <f t="shared" si="88"/>
        <v>86.94</v>
      </c>
      <c r="I150" s="6">
        <f t="shared" si="88"/>
        <v>347.76</v>
      </c>
      <c r="J150" s="6">
        <f t="shared" si="88"/>
        <v>521.64</v>
      </c>
      <c r="K150" s="6">
        <f t="shared" si="88"/>
        <v>173.88</v>
      </c>
      <c r="L150" s="6">
        <f t="shared" si="88"/>
        <v>260.82</v>
      </c>
      <c r="M150" s="6">
        <f t="shared" si="88"/>
        <v>86.94</v>
      </c>
      <c r="N150" s="6">
        <f t="shared" si="88"/>
        <v>260.82</v>
      </c>
      <c r="O150" s="6">
        <f t="shared" si="88"/>
        <v>0</v>
      </c>
      <c r="P150" s="6">
        <f t="shared" si="88"/>
        <v>173.88</v>
      </c>
      <c r="Q150" s="6">
        <f t="shared" si="88"/>
        <v>0</v>
      </c>
      <c r="R150" s="23">
        <f t="shared" ref="R150" si="89">R62*$D62</f>
        <v>347.76</v>
      </c>
    </row>
    <row r="151" spans="1:18" x14ac:dyDescent="0.25">
      <c r="A151" s="4" t="s">
        <v>566</v>
      </c>
      <c r="B151" s="4" t="s">
        <v>330</v>
      </c>
      <c r="C151" s="4" t="s">
        <v>517</v>
      </c>
      <c r="D151" s="6">
        <v>134.55000000000001</v>
      </c>
      <c r="E151" s="6"/>
      <c r="F151" s="6">
        <f t="shared" ref="F151:Q151" si="90">F63*$D63</f>
        <v>0</v>
      </c>
      <c r="G151" s="6">
        <f t="shared" si="90"/>
        <v>538.20000000000005</v>
      </c>
      <c r="H151" s="6">
        <f t="shared" si="90"/>
        <v>0</v>
      </c>
      <c r="I151" s="6">
        <f t="shared" si="90"/>
        <v>0</v>
      </c>
      <c r="J151" s="6">
        <f t="shared" si="90"/>
        <v>0</v>
      </c>
      <c r="K151" s="6">
        <f t="shared" si="90"/>
        <v>0</v>
      </c>
      <c r="L151" s="6">
        <f t="shared" si="90"/>
        <v>0</v>
      </c>
      <c r="M151" s="6">
        <f t="shared" si="90"/>
        <v>0</v>
      </c>
      <c r="N151" s="6">
        <f t="shared" si="90"/>
        <v>0</v>
      </c>
      <c r="O151" s="6">
        <f t="shared" si="90"/>
        <v>0</v>
      </c>
      <c r="P151" s="6">
        <f t="shared" si="90"/>
        <v>0</v>
      </c>
      <c r="Q151" s="6">
        <f t="shared" si="90"/>
        <v>0</v>
      </c>
      <c r="R151" s="23">
        <f t="shared" ref="R151" si="91">R63*$D63</f>
        <v>0</v>
      </c>
    </row>
    <row r="152" spans="1:18" x14ac:dyDescent="0.25">
      <c r="A152" s="4" t="s">
        <v>518</v>
      </c>
      <c r="B152" s="4" t="s">
        <v>330</v>
      </c>
      <c r="C152" s="4" t="s">
        <v>508</v>
      </c>
      <c r="D152" s="6">
        <v>134.55000000000001</v>
      </c>
      <c r="E152" s="6"/>
      <c r="F152" s="6">
        <f t="shared" ref="F152:Q152" si="92">F64*$D64</f>
        <v>0</v>
      </c>
      <c r="G152" s="6">
        <f t="shared" si="92"/>
        <v>13925.925000000001</v>
      </c>
      <c r="H152" s="6">
        <f t="shared" si="92"/>
        <v>11732.760000000002</v>
      </c>
      <c r="I152" s="6">
        <f t="shared" si="92"/>
        <v>9216.6750000000011</v>
      </c>
      <c r="J152" s="6">
        <f t="shared" si="92"/>
        <v>5651.1</v>
      </c>
      <c r="K152" s="6">
        <f t="shared" si="92"/>
        <v>4709.25</v>
      </c>
      <c r="L152" s="6">
        <f t="shared" si="92"/>
        <v>269.10000000000002</v>
      </c>
      <c r="M152" s="6">
        <f t="shared" si="92"/>
        <v>296.01000000000005</v>
      </c>
      <c r="N152" s="6">
        <f t="shared" si="92"/>
        <v>94.185000000000002</v>
      </c>
      <c r="O152" s="6">
        <f t="shared" si="92"/>
        <v>0</v>
      </c>
      <c r="P152" s="6">
        <f t="shared" si="92"/>
        <v>0</v>
      </c>
      <c r="Q152" s="6">
        <f t="shared" si="92"/>
        <v>26.910000000000004</v>
      </c>
      <c r="R152" s="23">
        <f t="shared" ref="R152" si="93">R64*$D64</f>
        <v>10764</v>
      </c>
    </row>
    <row r="153" spans="1:18" x14ac:dyDescent="0.25">
      <c r="A153" s="4" t="s">
        <v>519</v>
      </c>
      <c r="B153" s="4" t="s">
        <v>330</v>
      </c>
      <c r="C153" s="4" t="s">
        <v>508</v>
      </c>
      <c r="D153" s="6">
        <v>134.55000000000001</v>
      </c>
      <c r="E153" s="6"/>
      <c r="F153" s="6">
        <f t="shared" ref="F153:Q153" si="94">F65*$D65</f>
        <v>0</v>
      </c>
      <c r="G153" s="6">
        <f t="shared" si="94"/>
        <v>23748.075000000001</v>
      </c>
      <c r="H153" s="6">
        <f t="shared" si="94"/>
        <v>20182.5</v>
      </c>
      <c r="I153" s="6">
        <f t="shared" si="94"/>
        <v>16953.300000000003</v>
      </c>
      <c r="J153" s="6">
        <f t="shared" si="94"/>
        <v>22200.750000000004</v>
      </c>
      <c r="K153" s="6">
        <f t="shared" si="94"/>
        <v>19778.850000000002</v>
      </c>
      <c r="L153" s="6">
        <f t="shared" si="94"/>
        <v>20317.050000000003</v>
      </c>
      <c r="M153" s="6">
        <f t="shared" si="94"/>
        <v>14665.95</v>
      </c>
      <c r="N153" s="6">
        <f t="shared" si="94"/>
        <v>18702.45</v>
      </c>
      <c r="O153" s="6">
        <f t="shared" si="94"/>
        <v>15540.525000000001</v>
      </c>
      <c r="P153" s="6">
        <f t="shared" si="94"/>
        <v>17693.325000000001</v>
      </c>
      <c r="Q153" s="6">
        <f t="shared" si="94"/>
        <v>17289.675000000003</v>
      </c>
      <c r="R153" s="23">
        <f t="shared" ref="R153" si="95">R65*$D65</f>
        <v>20451.600000000002</v>
      </c>
    </row>
    <row r="154" spans="1:18" x14ac:dyDescent="0.25">
      <c r="A154" s="4" t="s">
        <v>520</v>
      </c>
      <c r="B154" s="4" t="s">
        <v>330</v>
      </c>
      <c r="C154" s="4" t="s">
        <v>510</v>
      </c>
      <c r="D154" s="6">
        <v>173.88</v>
      </c>
      <c r="E154" s="6"/>
      <c r="F154" s="6">
        <f t="shared" ref="F154:Q154" si="96">F66*$D66</f>
        <v>0</v>
      </c>
      <c r="G154" s="6">
        <f t="shared" si="96"/>
        <v>0</v>
      </c>
      <c r="H154" s="6">
        <f t="shared" si="96"/>
        <v>0</v>
      </c>
      <c r="I154" s="6">
        <f t="shared" si="96"/>
        <v>0</v>
      </c>
      <c r="J154" s="6">
        <f t="shared" si="96"/>
        <v>0</v>
      </c>
      <c r="K154" s="6">
        <f t="shared" si="96"/>
        <v>0</v>
      </c>
      <c r="L154" s="6">
        <f t="shared" si="96"/>
        <v>0</v>
      </c>
      <c r="M154" s="6">
        <f t="shared" si="96"/>
        <v>0</v>
      </c>
      <c r="N154" s="6">
        <f t="shared" si="96"/>
        <v>0</v>
      </c>
      <c r="O154" s="6">
        <f t="shared" si="96"/>
        <v>0</v>
      </c>
      <c r="P154" s="6">
        <f t="shared" si="96"/>
        <v>0</v>
      </c>
      <c r="Q154" s="6">
        <f t="shared" si="96"/>
        <v>0</v>
      </c>
      <c r="R154" s="23">
        <f t="shared" ref="R154" si="97">R66*$D66</f>
        <v>1391.04</v>
      </c>
    </row>
    <row r="155" spans="1:18" x14ac:dyDescent="0.25">
      <c r="A155" s="4" t="s">
        <v>521</v>
      </c>
      <c r="B155" s="4" t="s">
        <v>330</v>
      </c>
      <c r="C155" s="4" t="s">
        <v>508</v>
      </c>
      <c r="D155" s="6">
        <v>134.55000000000001</v>
      </c>
      <c r="E155" s="6"/>
      <c r="F155" s="6">
        <f t="shared" ref="F155:Q155" si="98">F67*$D67</f>
        <v>0</v>
      </c>
      <c r="G155" s="6">
        <f t="shared" si="98"/>
        <v>174.91500000000002</v>
      </c>
      <c r="H155" s="6">
        <f t="shared" si="98"/>
        <v>0</v>
      </c>
      <c r="I155" s="6">
        <f t="shared" si="98"/>
        <v>0</v>
      </c>
      <c r="J155" s="6">
        <f t="shared" si="98"/>
        <v>0</v>
      </c>
      <c r="K155" s="6">
        <f t="shared" si="98"/>
        <v>0</v>
      </c>
      <c r="L155" s="6">
        <f t="shared" si="98"/>
        <v>0</v>
      </c>
      <c r="M155" s="6">
        <f t="shared" si="98"/>
        <v>0</v>
      </c>
      <c r="N155" s="6">
        <f t="shared" si="98"/>
        <v>0</v>
      </c>
      <c r="O155" s="6">
        <f t="shared" si="98"/>
        <v>0</v>
      </c>
      <c r="P155" s="6">
        <f t="shared" si="98"/>
        <v>0</v>
      </c>
      <c r="Q155" s="6">
        <f t="shared" si="98"/>
        <v>0</v>
      </c>
      <c r="R155" s="23">
        <f t="shared" ref="R155" si="99">R67*$D67</f>
        <v>5382</v>
      </c>
    </row>
    <row r="156" spans="1:18" x14ac:dyDescent="0.25">
      <c r="A156" s="4" t="s">
        <v>525</v>
      </c>
      <c r="B156" s="4" t="s">
        <v>330</v>
      </c>
      <c r="C156" s="4" t="s">
        <v>510</v>
      </c>
      <c r="D156" s="6">
        <v>173.88</v>
      </c>
      <c r="E156" s="6"/>
      <c r="F156" s="6">
        <f t="shared" ref="F156:Q156" si="100">F68*$D68</f>
        <v>0</v>
      </c>
      <c r="G156" s="6">
        <f t="shared" si="100"/>
        <v>0</v>
      </c>
      <c r="H156" s="6">
        <f t="shared" si="100"/>
        <v>0</v>
      </c>
      <c r="I156" s="6">
        <f t="shared" si="100"/>
        <v>0</v>
      </c>
      <c r="J156" s="6">
        <f t="shared" si="100"/>
        <v>0</v>
      </c>
      <c r="K156" s="6">
        <f t="shared" si="100"/>
        <v>0</v>
      </c>
      <c r="L156" s="6">
        <f t="shared" si="100"/>
        <v>0</v>
      </c>
      <c r="M156" s="6">
        <f t="shared" si="100"/>
        <v>0</v>
      </c>
      <c r="N156" s="6">
        <f t="shared" si="100"/>
        <v>0</v>
      </c>
      <c r="O156" s="6">
        <f t="shared" si="100"/>
        <v>0</v>
      </c>
      <c r="P156" s="6">
        <f t="shared" si="100"/>
        <v>0</v>
      </c>
      <c r="Q156" s="6">
        <f t="shared" si="100"/>
        <v>0</v>
      </c>
      <c r="R156" s="23">
        <f t="shared" ref="R156" si="101">R68*$D68</f>
        <v>608.57999999999993</v>
      </c>
    </row>
    <row r="157" spans="1:18" x14ac:dyDescent="0.25">
      <c r="A157" s="4" t="s">
        <v>567</v>
      </c>
      <c r="B157" s="4" t="s">
        <v>330</v>
      </c>
      <c r="C157" s="4" t="s">
        <v>510</v>
      </c>
      <c r="D157" s="6">
        <v>173.88</v>
      </c>
      <c r="E157" s="6"/>
      <c r="F157" s="6">
        <f t="shared" ref="F157:Q157" si="102">F69*$D69</f>
        <v>0</v>
      </c>
      <c r="G157" s="6">
        <f t="shared" si="102"/>
        <v>1912.6799999999998</v>
      </c>
      <c r="H157" s="6">
        <f t="shared" si="102"/>
        <v>1999.62</v>
      </c>
      <c r="I157" s="6">
        <f t="shared" si="102"/>
        <v>1738.8</v>
      </c>
      <c r="J157" s="6">
        <f t="shared" si="102"/>
        <v>2782.08</v>
      </c>
      <c r="K157" s="6">
        <f t="shared" si="102"/>
        <v>1477.98</v>
      </c>
      <c r="L157" s="6">
        <f t="shared" si="102"/>
        <v>1477.98</v>
      </c>
      <c r="M157" s="6">
        <f t="shared" si="102"/>
        <v>1999.62</v>
      </c>
      <c r="N157" s="6">
        <f t="shared" si="102"/>
        <v>1738.8</v>
      </c>
      <c r="O157" s="6">
        <f t="shared" si="102"/>
        <v>869.4</v>
      </c>
      <c r="P157" s="6">
        <f t="shared" si="102"/>
        <v>1391.04</v>
      </c>
      <c r="Q157" s="6">
        <f t="shared" si="102"/>
        <v>521.64</v>
      </c>
      <c r="R157" s="23">
        <f t="shared" ref="R157" si="103">R69*$D69</f>
        <v>0</v>
      </c>
    </row>
    <row r="158" spans="1:18" x14ac:dyDescent="0.25">
      <c r="A158" s="4" t="s">
        <v>526</v>
      </c>
      <c r="B158" s="4" t="s">
        <v>330</v>
      </c>
      <c r="C158" s="4" t="s">
        <v>508</v>
      </c>
      <c r="D158" s="6">
        <v>134.55000000000001</v>
      </c>
      <c r="E158" s="6"/>
      <c r="F158" s="6">
        <f t="shared" ref="F158:Q158" si="104">F70*$D70</f>
        <v>0</v>
      </c>
      <c r="G158" s="6">
        <f t="shared" si="104"/>
        <v>12378.6</v>
      </c>
      <c r="H158" s="6">
        <f t="shared" si="104"/>
        <v>17962.425000000003</v>
      </c>
      <c r="I158" s="6">
        <f t="shared" si="104"/>
        <v>14800.500000000002</v>
      </c>
      <c r="J158" s="6">
        <f t="shared" si="104"/>
        <v>17155.125</v>
      </c>
      <c r="K158" s="6">
        <f t="shared" si="104"/>
        <v>11033.1</v>
      </c>
      <c r="L158" s="6">
        <f t="shared" si="104"/>
        <v>10360.35</v>
      </c>
      <c r="M158" s="6">
        <f t="shared" si="104"/>
        <v>15271.425000000001</v>
      </c>
      <c r="N158" s="6">
        <f t="shared" si="104"/>
        <v>10831.275000000001</v>
      </c>
      <c r="O158" s="6">
        <f t="shared" si="104"/>
        <v>9687.6</v>
      </c>
      <c r="P158" s="6">
        <f t="shared" si="104"/>
        <v>8342.1</v>
      </c>
      <c r="Q158" s="6">
        <f t="shared" si="104"/>
        <v>6996.6</v>
      </c>
      <c r="R158" s="23">
        <f t="shared" ref="R158" si="105">R70*$D70</f>
        <v>16146.000000000002</v>
      </c>
    </row>
    <row r="159" spans="1:18" x14ac:dyDescent="0.25">
      <c r="A159" s="4" t="s">
        <v>528</v>
      </c>
      <c r="B159" s="4" t="s">
        <v>330</v>
      </c>
      <c r="C159" s="4" t="s">
        <v>510</v>
      </c>
      <c r="D159" s="6">
        <v>173.88</v>
      </c>
      <c r="E159" s="6"/>
      <c r="F159" s="6">
        <f t="shared" ref="F159:Q159" si="106">F71*$D71</f>
        <v>0</v>
      </c>
      <c r="G159" s="6">
        <f t="shared" si="106"/>
        <v>0</v>
      </c>
      <c r="H159" s="6">
        <f t="shared" si="106"/>
        <v>0</v>
      </c>
      <c r="I159" s="6">
        <f t="shared" si="106"/>
        <v>0</v>
      </c>
      <c r="J159" s="6">
        <f t="shared" si="106"/>
        <v>0</v>
      </c>
      <c r="K159" s="6">
        <f t="shared" si="106"/>
        <v>0</v>
      </c>
      <c r="L159" s="6">
        <f t="shared" si="106"/>
        <v>0</v>
      </c>
      <c r="M159" s="6">
        <f t="shared" si="106"/>
        <v>0</v>
      </c>
      <c r="N159" s="6">
        <f t="shared" si="106"/>
        <v>0</v>
      </c>
      <c r="O159" s="6">
        <f t="shared" si="106"/>
        <v>0</v>
      </c>
      <c r="P159" s="6">
        <f t="shared" si="106"/>
        <v>0</v>
      </c>
      <c r="Q159" s="6">
        <f t="shared" si="106"/>
        <v>0</v>
      </c>
      <c r="R159" s="23">
        <f t="shared" ref="R159" si="107">R71*$D71</f>
        <v>0</v>
      </c>
    </row>
    <row r="160" spans="1:18" x14ac:dyDescent="0.25">
      <c r="A160" s="125" t="s">
        <v>568</v>
      </c>
      <c r="B160" s="125" t="s">
        <v>330</v>
      </c>
      <c r="C160" s="125" t="s">
        <v>508</v>
      </c>
      <c r="D160" s="120">
        <v>134.55000000000001</v>
      </c>
      <c r="E160" s="120"/>
      <c r="F160" s="6">
        <f t="shared" ref="F160:Q160" si="108">F72*$D72</f>
        <v>0</v>
      </c>
      <c r="G160" s="6">
        <f t="shared" si="108"/>
        <v>67.275000000000006</v>
      </c>
      <c r="H160" s="6">
        <f t="shared" si="108"/>
        <v>2018.2500000000002</v>
      </c>
      <c r="I160" s="6">
        <f t="shared" si="108"/>
        <v>0</v>
      </c>
      <c r="J160" s="6">
        <f t="shared" si="108"/>
        <v>0</v>
      </c>
      <c r="K160" s="6">
        <f t="shared" si="108"/>
        <v>0</v>
      </c>
      <c r="L160" s="6">
        <f t="shared" si="108"/>
        <v>67.275000000000006</v>
      </c>
      <c r="M160" s="6">
        <f t="shared" si="108"/>
        <v>134.55000000000001</v>
      </c>
      <c r="N160" s="6">
        <f t="shared" si="108"/>
        <v>874.57500000000005</v>
      </c>
      <c r="O160" s="6">
        <f t="shared" si="108"/>
        <v>336.375</v>
      </c>
      <c r="P160" s="6">
        <f t="shared" si="108"/>
        <v>807.30000000000007</v>
      </c>
      <c r="Q160" s="6">
        <f t="shared" si="108"/>
        <v>67.275000000000006</v>
      </c>
      <c r="R160" s="23">
        <f t="shared" ref="R160" si="109">R72*$D72</f>
        <v>0</v>
      </c>
    </row>
    <row r="161" spans="1:18" x14ac:dyDescent="0.25">
      <c r="A161" s="125" t="s">
        <v>569</v>
      </c>
      <c r="B161" s="125" t="s">
        <v>330</v>
      </c>
      <c r="C161" s="125" t="s">
        <v>508</v>
      </c>
      <c r="D161" s="120">
        <v>134.55000000000001</v>
      </c>
      <c r="E161" s="120"/>
      <c r="F161" s="6">
        <f t="shared" ref="F161:Q161" si="110">F73*$D73</f>
        <v>0</v>
      </c>
      <c r="G161" s="6">
        <f t="shared" si="110"/>
        <v>0</v>
      </c>
      <c r="H161" s="6">
        <f t="shared" si="110"/>
        <v>0</v>
      </c>
      <c r="I161" s="6">
        <f t="shared" si="110"/>
        <v>0</v>
      </c>
      <c r="J161" s="6">
        <f t="shared" si="110"/>
        <v>0</v>
      </c>
      <c r="K161" s="6">
        <f t="shared" si="110"/>
        <v>0</v>
      </c>
      <c r="L161" s="6">
        <f t="shared" si="110"/>
        <v>0</v>
      </c>
      <c r="M161" s="6">
        <f t="shared" si="110"/>
        <v>8274.8250000000007</v>
      </c>
      <c r="N161" s="6">
        <f t="shared" si="110"/>
        <v>9216.6750000000011</v>
      </c>
      <c r="O161" s="6">
        <f t="shared" si="110"/>
        <v>7938.4500000000007</v>
      </c>
      <c r="P161" s="6">
        <f t="shared" si="110"/>
        <v>12378.6</v>
      </c>
      <c r="Q161" s="6">
        <f t="shared" si="110"/>
        <v>538.20000000000005</v>
      </c>
      <c r="R161" s="23">
        <f t="shared" ref="R161" si="111">R73*$D73</f>
        <v>0</v>
      </c>
    </row>
    <row r="162" spans="1:18" x14ac:dyDescent="0.25">
      <c r="A162" s="4" t="s">
        <v>530</v>
      </c>
      <c r="B162" s="4" t="s">
        <v>330</v>
      </c>
      <c r="C162" s="4" t="s">
        <v>531</v>
      </c>
      <c r="D162" s="120">
        <v>134.55000000000001</v>
      </c>
      <c r="E162" s="120"/>
      <c r="F162" s="6">
        <f t="shared" ref="F162:Q162" si="112">F74*$D74</f>
        <v>0</v>
      </c>
      <c r="G162" s="6">
        <f t="shared" si="112"/>
        <v>22133.475000000002</v>
      </c>
      <c r="H162" s="6">
        <f t="shared" si="112"/>
        <v>18218.070000000003</v>
      </c>
      <c r="I162" s="6">
        <f t="shared" si="112"/>
        <v>16011.45</v>
      </c>
      <c r="J162" s="6">
        <f t="shared" si="112"/>
        <v>21326.175000000003</v>
      </c>
      <c r="K162" s="6">
        <f t="shared" si="112"/>
        <v>19778.850000000002</v>
      </c>
      <c r="L162" s="6">
        <f t="shared" si="112"/>
        <v>22833.135000000002</v>
      </c>
      <c r="M162" s="6">
        <f t="shared" si="112"/>
        <v>19846.125</v>
      </c>
      <c r="N162" s="6">
        <f t="shared" si="112"/>
        <v>22241.115000000002</v>
      </c>
      <c r="O162" s="6">
        <f t="shared" si="112"/>
        <v>23411.7</v>
      </c>
      <c r="P162" s="6">
        <f t="shared" si="112"/>
        <v>20518.875</v>
      </c>
      <c r="Q162" s="6">
        <f t="shared" si="112"/>
        <v>20384.325000000001</v>
      </c>
      <c r="R162" s="23">
        <f t="shared" ref="R162" si="113">R74*$D74</f>
        <v>16146.000000000002</v>
      </c>
    </row>
    <row r="163" spans="1:18" x14ac:dyDescent="0.25">
      <c r="A163" s="4" t="s">
        <v>535</v>
      </c>
      <c r="B163" s="4" t="s">
        <v>97</v>
      </c>
      <c r="C163" s="4" t="s">
        <v>508</v>
      </c>
      <c r="D163" s="6">
        <v>134.55000000000001</v>
      </c>
      <c r="E163" s="6"/>
      <c r="F163" s="6">
        <f t="shared" ref="F163:Q163" si="114">F75*$D75</f>
        <v>269.10000000000002</v>
      </c>
      <c r="G163" s="6">
        <f t="shared" si="114"/>
        <v>5112.9000000000005</v>
      </c>
      <c r="H163" s="6">
        <f t="shared" si="114"/>
        <v>2691</v>
      </c>
      <c r="I163" s="6">
        <f t="shared" si="114"/>
        <v>3498.3</v>
      </c>
      <c r="J163" s="6">
        <f t="shared" si="114"/>
        <v>9956.7000000000007</v>
      </c>
      <c r="K163" s="6">
        <f t="shared" si="114"/>
        <v>9014.85</v>
      </c>
      <c r="L163" s="6">
        <f t="shared" si="114"/>
        <v>7265.7000000000007</v>
      </c>
      <c r="M163" s="6">
        <f t="shared" si="114"/>
        <v>3767.4000000000005</v>
      </c>
      <c r="N163" s="6">
        <f t="shared" si="114"/>
        <v>470.92500000000007</v>
      </c>
      <c r="O163" s="6">
        <f t="shared" si="114"/>
        <v>134.55000000000001</v>
      </c>
      <c r="P163" s="6">
        <f t="shared" si="114"/>
        <v>269.10000000000002</v>
      </c>
      <c r="Q163" s="6">
        <f t="shared" si="114"/>
        <v>269.10000000000002</v>
      </c>
      <c r="R163" s="23">
        <f t="shared" ref="R163" si="115">R75*$D75</f>
        <v>4305.6000000000004</v>
      </c>
    </row>
    <row r="164" spans="1:18" x14ac:dyDescent="0.25">
      <c r="A164" s="4" t="s">
        <v>536</v>
      </c>
      <c r="B164" s="4" t="s">
        <v>97</v>
      </c>
      <c r="C164" s="4" t="s">
        <v>537</v>
      </c>
      <c r="D164" s="6">
        <v>80.150000000000006</v>
      </c>
      <c r="E164" s="6"/>
      <c r="F164" s="6">
        <f t="shared" ref="F164:Q164" si="116">F76*$D76</f>
        <v>320.60000000000002</v>
      </c>
      <c r="G164" s="6">
        <f t="shared" si="116"/>
        <v>6732.6</v>
      </c>
      <c r="H164" s="6">
        <f t="shared" si="116"/>
        <v>6412</v>
      </c>
      <c r="I164" s="6">
        <f t="shared" si="116"/>
        <v>5450.2000000000007</v>
      </c>
      <c r="J164" s="6">
        <f t="shared" si="116"/>
        <v>6732.6</v>
      </c>
      <c r="K164" s="6">
        <f t="shared" si="116"/>
        <v>6412</v>
      </c>
      <c r="L164" s="6">
        <f t="shared" si="116"/>
        <v>6732.6</v>
      </c>
      <c r="M164" s="6">
        <f t="shared" si="116"/>
        <v>7053.2000000000007</v>
      </c>
      <c r="N164" s="6">
        <f t="shared" si="116"/>
        <v>1282.4000000000001</v>
      </c>
      <c r="O164" s="6">
        <f t="shared" si="116"/>
        <v>0</v>
      </c>
      <c r="P164" s="6">
        <f t="shared" si="116"/>
        <v>0</v>
      </c>
      <c r="Q164" s="6">
        <f t="shared" si="116"/>
        <v>0</v>
      </c>
      <c r="R164" s="23">
        <f t="shared" ref="R164" si="117">R76*$D76</f>
        <v>0</v>
      </c>
    </row>
    <row r="165" spans="1:18" x14ac:dyDescent="0.25">
      <c r="A165" s="4" t="s">
        <v>541</v>
      </c>
      <c r="B165" s="4" t="s">
        <v>97</v>
      </c>
      <c r="C165" s="4" t="s">
        <v>508</v>
      </c>
      <c r="D165" s="6">
        <v>134.55000000000001</v>
      </c>
      <c r="E165" s="6"/>
      <c r="F165" s="6">
        <f t="shared" ref="F165:Q165" si="118">F77*$D77</f>
        <v>1076.4000000000001</v>
      </c>
      <c r="G165" s="6">
        <f t="shared" si="118"/>
        <v>22604.400000000001</v>
      </c>
      <c r="H165" s="6">
        <f t="shared" si="118"/>
        <v>20451.600000000002</v>
      </c>
      <c r="I165" s="6">
        <f t="shared" si="118"/>
        <v>18702.45</v>
      </c>
      <c r="J165" s="6">
        <f t="shared" si="118"/>
        <v>21528</v>
      </c>
      <c r="K165" s="6">
        <f t="shared" si="118"/>
        <v>21528</v>
      </c>
      <c r="L165" s="6">
        <f t="shared" si="118"/>
        <v>8073.0000000000009</v>
      </c>
      <c r="M165" s="6">
        <f t="shared" si="118"/>
        <v>18298.800000000003</v>
      </c>
      <c r="N165" s="6">
        <f t="shared" si="118"/>
        <v>8611.2000000000007</v>
      </c>
      <c r="O165" s="6">
        <f t="shared" si="118"/>
        <v>0</v>
      </c>
      <c r="P165" s="6">
        <f t="shared" si="118"/>
        <v>0</v>
      </c>
      <c r="Q165" s="6">
        <f t="shared" si="118"/>
        <v>0</v>
      </c>
      <c r="R165" s="23">
        <f t="shared" ref="R165" si="119">R77*$D77</f>
        <v>0</v>
      </c>
    </row>
    <row r="166" spans="1:18" x14ac:dyDescent="0.25">
      <c r="A166" s="4" t="s">
        <v>540</v>
      </c>
      <c r="B166" s="4" t="s">
        <v>97</v>
      </c>
      <c r="C166" s="4" t="s">
        <v>508</v>
      </c>
      <c r="D166" s="6">
        <v>134.55000000000001</v>
      </c>
      <c r="E166" s="6"/>
      <c r="F166" s="6">
        <f t="shared" ref="F166:Q166" si="120">F78*$D78</f>
        <v>0</v>
      </c>
      <c r="G166" s="6">
        <f t="shared" si="120"/>
        <v>0</v>
      </c>
      <c r="H166" s="6">
        <f t="shared" si="120"/>
        <v>0</v>
      </c>
      <c r="I166" s="6">
        <f t="shared" si="120"/>
        <v>0</v>
      </c>
      <c r="J166" s="6">
        <f t="shared" si="120"/>
        <v>0</v>
      </c>
      <c r="K166" s="6">
        <f t="shared" si="120"/>
        <v>0</v>
      </c>
      <c r="L166" s="6">
        <f t="shared" si="120"/>
        <v>0</v>
      </c>
      <c r="M166" s="6">
        <f t="shared" si="120"/>
        <v>0</v>
      </c>
      <c r="N166" s="6">
        <f t="shared" si="120"/>
        <v>0</v>
      </c>
      <c r="O166" s="6">
        <f t="shared" si="120"/>
        <v>20451.600000000002</v>
      </c>
      <c r="P166" s="6">
        <f t="shared" si="120"/>
        <v>21528</v>
      </c>
      <c r="Q166" s="6">
        <f t="shared" si="120"/>
        <v>20451.600000000002</v>
      </c>
      <c r="R166" s="23">
        <f t="shared" ref="R166" si="121">R78*$D78</f>
        <v>21528</v>
      </c>
    </row>
    <row r="167" spans="1:18" x14ac:dyDescent="0.25">
      <c r="A167" s="4" t="s">
        <v>540</v>
      </c>
      <c r="B167" s="4" t="s">
        <v>97</v>
      </c>
      <c r="C167" s="4" t="s">
        <v>537</v>
      </c>
      <c r="D167" s="6">
        <v>80.150000000000006</v>
      </c>
      <c r="E167" s="6"/>
      <c r="F167" s="6">
        <f t="shared" ref="F167:Q167" si="122">F79*$D79</f>
        <v>641.20000000000005</v>
      </c>
      <c r="G167" s="6">
        <f t="shared" si="122"/>
        <v>13465.2</v>
      </c>
      <c r="H167" s="6">
        <f t="shared" si="122"/>
        <v>12824</v>
      </c>
      <c r="I167" s="6">
        <f t="shared" si="122"/>
        <v>12824</v>
      </c>
      <c r="J167" s="6">
        <f t="shared" si="122"/>
        <v>11541.6</v>
      </c>
      <c r="K167" s="6">
        <f t="shared" si="122"/>
        <v>12824</v>
      </c>
      <c r="L167" s="6">
        <f t="shared" si="122"/>
        <v>13465.2</v>
      </c>
      <c r="M167" s="6">
        <f t="shared" si="122"/>
        <v>14106.400000000001</v>
      </c>
      <c r="N167" s="6">
        <f t="shared" si="122"/>
        <v>12824</v>
      </c>
      <c r="O167" s="6">
        <f t="shared" si="122"/>
        <v>0</v>
      </c>
      <c r="P167" s="6">
        <f t="shared" si="122"/>
        <v>0</v>
      </c>
      <c r="Q167" s="6">
        <f t="shared" si="122"/>
        <v>0</v>
      </c>
      <c r="R167" s="23">
        <f t="shared" ref="R167" si="123">R79*$D79</f>
        <v>0</v>
      </c>
    </row>
    <row r="168" spans="1:18" x14ac:dyDescent="0.25">
      <c r="A168" s="4" t="s">
        <v>538</v>
      </c>
      <c r="B168" s="4" t="s">
        <v>97</v>
      </c>
      <c r="C168" s="4" t="s">
        <v>539</v>
      </c>
      <c r="D168" s="6">
        <v>150.08000000000001</v>
      </c>
      <c r="E168" s="6"/>
      <c r="F168" s="6">
        <f t="shared" ref="F168:Q168" si="124">F80*$D80</f>
        <v>0</v>
      </c>
      <c r="G168" s="6">
        <f t="shared" si="124"/>
        <v>0</v>
      </c>
      <c r="H168" s="6">
        <f t="shared" si="124"/>
        <v>0</v>
      </c>
      <c r="I168" s="6">
        <f t="shared" si="124"/>
        <v>0</v>
      </c>
      <c r="J168" s="6">
        <f t="shared" si="124"/>
        <v>0</v>
      </c>
      <c r="K168" s="6">
        <f t="shared" si="124"/>
        <v>0</v>
      </c>
      <c r="L168" s="6">
        <f t="shared" si="124"/>
        <v>0</v>
      </c>
      <c r="M168" s="6">
        <f t="shared" si="124"/>
        <v>0</v>
      </c>
      <c r="N168" s="6">
        <f t="shared" si="124"/>
        <v>0</v>
      </c>
      <c r="O168" s="6">
        <f t="shared" si="124"/>
        <v>0</v>
      </c>
      <c r="P168" s="6">
        <f t="shared" si="124"/>
        <v>0</v>
      </c>
      <c r="Q168" s="6">
        <f t="shared" si="124"/>
        <v>0</v>
      </c>
      <c r="R168" s="23">
        <f t="shared" ref="R168" si="125">R80*$D80</f>
        <v>0</v>
      </c>
    </row>
    <row r="169" spans="1:18" x14ac:dyDescent="0.25">
      <c r="A169" s="4" t="s">
        <v>338</v>
      </c>
      <c r="B169" s="4" t="s">
        <v>97</v>
      </c>
      <c r="C169" s="4" t="s">
        <v>539</v>
      </c>
      <c r="D169" s="6">
        <v>150.08000000000001</v>
      </c>
      <c r="E169" s="6"/>
      <c r="F169" s="6">
        <f t="shared" ref="F169:Q169" si="126">F81*$D81</f>
        <v>0</v>
      </c>
      <c r="G169" s="6">
        <f t="shared" si="126"/>
        <v>750.40000000000009</v>
      </c>
      <c r="H169" s="6">
        <f t="shared" si="126"/>
        <v>750.40000000000009</v>
      </c>
      <c r="I169" s="6">
        <f t="shared" si="126"/>
        <v>600.32000000000005</v>
      </c>
      <c r="J169" s="6">
        <f t="shared" si="126"/>
        <v>750.40000000000009</v>
      </c>
      <c r="K169" s="6">
        <f t="shared" si="126"/>
        <v>300.16000000000003</v>
      </c>
      <c r="L169" s="6">
        <f t="shared" si="126"/>
        <v>450.24</v>
      </c>
      <c r="M169" s="6">
        <f t="shared" si="126"/>
        <v>450.24</v>
      </c>
      <c r="N169" s="6">
        <f t="shared" si="126"/>
        <v>600.32000000000005</v>
      </c>
      <c r="O169" s="6">
        <f t="shared" si="126"/>
        <v>600.32000000000005</v>
      </c>
      <c r="P169" s="6">
        <f t="shared" si="126"/>
        <v>600.32000000000005</v>
      </c>
      <c r="Q169" s="6">
        <f t="shared" si="126"/>
        <v>300.16000000000003</v>
      </c>
      <c r="R169" s="23">
        <f t="shared" ref="R169" si="127">R81*$D81</f>
        <v>1350.72</v>
      </c>
    </row>
    <row r="170" spans="1:18" x14ac:dyDescent="0.25">
      <c r="A170" s="4" t="s">
        <v>570</v>
      </c>
      <c r="B170" s="4" t="s">
        <v>571</v>
      </c>
      <c r="C170" s="4" t="s">
        <v>537</v>
      </c>
      <c r="D170" s="6">
        <v>80.150000000000006</v>
      </c>
      <c r="E170" s="6"/>
      <c r="F170" s="6">
        <f t="shared" ref="F170:Q170" si="128">F82*$D82</f>
        <v>0</v>
      </c>
      <c r="G170" s="6">
        <f t="shared" si="128"/>
        <v>0</v>
      </c>
      <c r="H170" s="6">
        <f t="shared" si="128"/>
        <v>0</v>
      </c>
      <c r="I170" s="6">
        <f t="shared" si="128"/>
        <v>1412.7750000000001</v>
      </c>
      <c r="J170" s="6">
        <f t="shared" si="128"/>
        <v>0</v>
      </c>
      <c r="K170" s="6">
        <f t="shared" si="128"/>
        <v>269.10000000000002</v>
      </c>
      <c r="L170" s="6">
        <f t="shared" si="128"/>
        <v>0</v>
      </c>
      <c r="M170" s="6">
        <f t="shared" si="128"/>
        <v>0</v>
      </c>
      <c r="N170" s="6">
        <f t="shared" si="128"/>
        <v>470.92500000000007</v>
      </c>
      <c r="O170" s="6">
        <f t="shared" si="128"/>
        <v>7669.35</v>
      </c>
      <c r="P170" s="6">
        <f t="shared" si="128"/>
        <v>19106.100000000002</v>
      </c>
      <c r="Q170" s="6">
        <f t="shared" si="128"/>
        <v>16953.300000000003</v>
      </c>
      <c r="R170" s="23">
        <f t="shared" ref="R170" si="129">R82*$D82</f>
        <v>4036.5000000000005</v>
      </c>
    </row>
    <row r="171" spans="1:18" x14ac:dyDescent="0.25">
      <c r="A171" s="4" t="s">
        <v>572</v>
      </c>
      <c r="B171" s="4" t="s">
        <v>97</v>
      </c>
      <c r="C171" s="4" t="s">
        <v>508</v>
      </c>
      <c r="D171" s="6">
        <v>130</v>
      </c>
      <c r="E171" s="6"/>
      <c r="F171" s="6">
        <f t="shared" ref="F171:Q171" si="130">F83*$D83</f>
        <v>0</v>
      </c>
      <c r="G171" s="6">
        <f t="shared" si="130"/>
        <v>0</v>
      </c>
      <c r="H171" s="6">
        <f t="shared" si="130"/>
        <v>0</v>
      </c>
      <c r="I171" s="6">
        <f t="shared" si="130"/>
        <v>0</v>
      </c>
      <c r="J171" s="6">
        <f t="shared" si="130"/>
        <v>0</v>
      </c>
      <c r="K171" s="6">
        <f t="shared" si="130"/>
        <v>0</v>
      </c>
      <c r="L171" s="6">
        <f t="shared" si="130"/>
        <v>0</v>
      </c>
      <c r="M171" s="6">
        <f t="shared" si="130"/>
        <v>0</v>
      </c>
      <c r="N171" s="6">
        <f t="shared" si="130"/>
        <v>15069.600000000002</v>
      </c>
      <c r="O171" s="6">
        <f t="shared" si="130"/>
        <v>20451.600000000002</v>
      </c>
      <c r="P171" s="6">
        <f t="shared" si="130"/>
        <v>23680.800000000003</v>
      </c>
      <c r="Q171" s="6">
        <f t="shared" si="130"/>
        <v>22604.400000000001</v>
      </c>
      <c r="R171" s="23">
        <f t="shared" ref="R171" si="131">R83*$D83</f>
        <v>16146.000000000002</v>
      </c>
    </row>
    <row r="172" spans="1:18" x14ac:dyDescent="0.25">
      <c r="A172" s="4" t="s">
        <v>573</v>
      </c>
      <c r="B172" s="4" t="s">
        <v>330</v>
      </c>
      <c r="C172" s="4" t="s">
        <v>508</v>
      </c>
      <c r="D172" s="6">
        <v>134.55000000000001</v>
      </c>
      <c r="E172" s="6"/>
      <c r="F172" s="6">
        <f t="shared" ref="F172:Q172" si="132">F84*$D84</f>
        <v>0</v>
      </c>
      <c r="G172" s="6">
        <f t="shared" si="132"/>
        <v>0</v>
      </c>
      <c r="H172" s="6">
        <f t="shared" si="132"/>
        <v>0</v>
      </c>
      <c r="I172" s="6">
        <f t="shared" si="132"/>
        <v>0</v>
      </c>
      <c r="J172" s="6">
        <f t="shared" si="132"/>
        <v>0</v>
      </c>
      <c r="K172" s="6">
        <f t="shared" si="132"/>
        <v>0</v>
      </c>
      <c r="L172" s="6">
        <f t="shared" si="132"/>
        <v>4171.05</v>
      </c>
      <c r="M172" s="6">
        <f t="shared" si="132"/>
        <v>0</v>
      </c>
      <c r="N172" s="6">
        <f t="shared" si="132"/>
        <v>0</v>
      </c>
      <c r="O172" s="6">
        <f t="shared" si="132"/>
        <v>0</v>
      </c>
      <c r="P172" s="6">
        <f t="shared" si="132"/>
        <v>0</v>
      </c>
      <c r="Q172" s="6">
        <f t="shared" si="132"/>
        <v>0</v>
      </c>
      <c r="R172" s="23">
        <f t="shared" ref="R172" si="133">R84*$D84</f>
        <v>0</v>
      </c>
    </row>
    <row r="173" spans="1:18" x14ac:dyDescent="0.25">
      <c r="A173" s="4" t="s">
        <v>574</v>
      </c>
      <c r="B173" s="4" t="s">
        <v>330</v>
      </c>
      <c r="C173" s="4" t="s">
        <v>517</v>
      </c>
      <c r="D173" s="6">
        <v>134.55000000000001</v>
      </c>
      <c r="E173" s="6"/>
      <c r="F173" s="6">
        <f t="shared" ref="F173:Q173" si="134">F85*$D85</f>
        <v>0</v>
      </c>
      <c r="G173" s="6">
        <f t="shared" si="134"/>
        <v>0</v>
      </c>
      <c r="H173" s="6">
        <f t="shared" si="134"/>
        <v>0</v>
      </c>
      <c r="I173" s="6">
        <f t="shared" si="134"/>
        <v>0</v>
      </c>
      <c r="J173" s="6">
        <f t="shared" si="134"/>
        <v>0</v>
      </c>
      <c r="K173" s="6">
        <f t="shared" si="134"/>
        <v>0</v>
      </c>
      <c r="L173" s="6">
        <f t="shared" si="134"/>
        <v>0</v>
      </c>
      <c r="M173" s="6">
        <f t="shared" si="134"/>
        <v>0</v>
      </c>
      <c r="N173" s="6">
        <f t="shared" si="134"/>
        <v>0</v>
      </c>
      <c r="O173" s="6">
        <f t="shared" si="134"/>
        <v>0</v>
      </c>
      <c r="P173" s="6">
        <f t="shared" si="134"/>
        <v>2825.55</v>
      </c>
      <c r="Q173" s="6">
        <f t="shared" si="134"/>
        <v>4103.7750000000005</v>
      </c>
      <c r="R173" s="23">
        <f t="shared" ref="R173" si="135">R85*$D85</f>
        <v>0</v>
      </c>
    </row>
    <row r="174" spans="1:18" x14ac:dyDescent="0.25">
      <c r="A174" s="4"/>
      <c r="B174" s="4"/>
      <c r="C174" s="4"/>
      <c r="D174" s="6"/>
      <c r="E174" s="6"/>
      <c r="F174" s="6">
        <f t="shared" ref="F174:Q174" si="136">F86*$D86</f>
        <v>0</v>
      </c>
      <c r="G174" s="6">
        <f t="shared" si="136"/>
        <v>2421.9</v>
      </c>
      <c r="H174" s="6">
        <f t="shared" si="136"/>
        <v>0</v>
      </c>
      <c r="I174" s="6">
        <f t="shared" si="136"/>
        <v>0</v>
      </c>
      <c r="J174" s="6">
        <f t="shared" si="136"/>
        <v>0</v>
      </c>
      <c r="K174" s="6">
        <f t="shared" si="136"/>
        <v>0</v>
      </c>
      <c r="L174" s="6">
        <f t="shared" si="136"/>
        <v>0</v>
      </c>
      <c r="M174" s="6">
        <f t="shared" si="136"/>
        <v>0</v>
      </c>
      <c r="N174" s="6">
        <f t="shared" si="136"/>
        <v>0</v>
      </c>
      <c r="O174" s="6">
        <f t="shared" si="136"/>
        <v>0</v>
      </c>
      <c r="P174" s="6">
        <f t="shared" si="136"/>
        <v>0</v>
      </c>
      <c r="Q174" s="6">
        <f t="shared" si="136"/>
        <v>0</v>
      </c>
      <c r="R174" s="23">
        <f t="shared" ref="R174" si="137">R86*$D86</f>
        <v>0</v>
      </c>
    </row>
    <row r="175" spans="1:18" x14ac:dyDescent="0.25">
      <c r="A175" s="4"/>
      <c r="B175" s="4"/>
      <c r="C175" s="4"/>
      <c r="D175" s="6"/>
      <c r="E175" s="6"/>
      <c r="F175" s="6">
        <f t="shared" ref="F175:Q175" si="138">F87*$D87</f>
        <v>0</v>
      </c>
      <c r="G175" s="6">
        <f t="shared" si="138"/>
        <v>0</v>
      </c>
      <c r="H175" s="6">
        <f t="shared" si="138"/>
        <v>0</v>
      </c>
      <c r="I175" s="6">
        <f t="shared" si="138"/>
        <v>0</v>
      </c>
      <c r="J175" s="6">
        <f t="shared" si="138"/>
        <v>0</v>
      </c>
      <c r="K175" s="6">
        <f t="shared" si="138"/>
        <v>0</v>
      </c>
      <c r="L175" s="6">
        <f t="shared" si="138"/>
        <v>0</v>
      </c>
      <c r="M175" s="6">
        <f t="shared" si="138"/>
        <v>0</v>
      </c>
      <c r="N175" s="6">
        <f t="shared" si="138"/>
        <v>0</v>
      </c>
      <c r="O175" s="6">
        <f t="shared" si="138"/>
        <v>0</v>
      </c>
      <c r="P175" s="6">
        <f t="shared" si="138"/>
        <v>0</v>
      </c>
      <c r="Q175" s="6">
        <f t="shared" si="138"/>
        <v>0</v>
      </c>
      <c r="R175" s="23">
        <f t="shared" ref="R175" si="139">R87*$D87</f>
        <v>0</v>
      </c>
    </row>
    <row r="176" spans="1:18" x14ac:dyDescent="0.25">
      <c r="A176" s="4"/>
      <c r="B176" s="4"/>
      <c r="C176" s="4"/>
      <c r="D176" s="6"/>
      <c r="E176" s="6"/>
      <c r="F176" s="6">
        <f t="shared" ref="F176:Q176" si="140">F88*$D88</f>
        <v>0</v>
      </c>
      <c r="G176" s="6">
        <f t="shared" si="140"/>
        <v>0</v>
      </c>
      <c r="H176" s="6">
        <f t="shared" si="140"/>
        <v>0</v>
      </c>
      <c r="I176" s="6">
        <f t="shared" si="140"/>
        <v>0</v>
      </c>
      <c r="J176" s="6">
        <f t="shared" si="140"/>
        <v>0</v>
      </c>
      <c r="K176" s="6">
        <f t="shared" si="140"/>
        <v>0</v>
      </c>
      <c r="L176" s="6">
        <f t="shared" si="140"/>
        <v>0</v>
      </c>
      <c r="M176" s="6">
        <f t="shared" si="140"/>
        <v>0</v>
      </c>
      <c r="N176" s="6">
        <f t="shared" si="140"/>
        <v>0</v>
      </c>
      <c r="O176" s="6">
        <f t="shared" si="140"/>
        <v>0</v>
      </c>
      <c r="P176" s="6">
        <f t="shared" si="140"/>
        <v>0</v>
      </c>
      <c r="Q176" s="6">
        <f t="shared" si="140"/>
        <v>0</v>
      </c>
      <c r="R176" s="23">
        <f t="shared" ref="R176" si="141">R88*$D88</f>
        <v>0</v>
      </c>
    </row>
    <row r="177" spans="1:20" x14ac:dyDescent="0.25">
      <c r="A177" s="4"/>
      <c r="B177" s="4"/>
      <c r="C177" s="4"/>
      <c r="D177" s="6"/>
      <c r="E177" s="6"/>
      <c r="F177" s="6">
        <f t="shared" ref="F177:Q177" si="142">F89*$D89</f>
        <v>0</v>
      </c>
      <c r="G177" s="6">
        <f t="shared" si="142"/>
        <v>0</v>
      </c>
      <c r="H177" s="6">
        <f t="shared" si="142"/>
        <v>0</v>
      </c>
      <c r="I177" s="6">
        <f t="shared" si="142"/>
        <v>0</v>
      </c>
      <c r="J177" s="6">
        <f t="shared" si="142"/>
        <v>0</v>
      </c>
      <c r="K177" s="6">
        <f t="shared" si="142"/>
        <v>0</v>
      </c>
      <c r="L177" s="6">
        <f t="shared" si="142"/>
        <v>0</v>
      </c>
      <c r="M177" s="6">
        <f t="shared" si="142"/>
        <v>0</v>
      </c>
      <c r="N177" s="6">
        <f t="shared" si="142"/>
        <v>0</v>
      </c>
      <c r="O177" s="6">
        <f t="shared" si="142"/>
        <v>0</v>
      </c>
      <c r="P177" s="6">
        <f t="shared" si="142"/>
        <v>0</v>
      </c>
      <c r="Q177" s="6">
        <f t="shared" si="142"/>
        <v>0</v>
      </c>
      <c r="R177" s="23">
        <f t="shared" ref="R177" si="143">R89*$D89</f>
        <v>0</v>
      </c>
    </row>
    <row r="178" spans="1:20" x14ac:dyDescent="0.25">
      <c r="A178" s="4"/>
      <c r="B178" s="4"/>
      <c r="C178" s="4"/>
      <c r="D178" s="6"/>
      <c r="E178" s="6"/>
      <c r="F178" s="6">
        <f t="shared" ref="F178:Q178" si="144">F90*$D90</f>
        <v>0</v>
      </c>
      <c r="G178" s="6">
        <f t="shared" si="144"/>
        <v>0</v>
      </c>
      <c r="H178" s="6">
        <f t="shared" si="144"/>
        <v>0</v>
      </c>
      <c r="I178" s="6">
        <f t="shared" si="144"/>
        <v>0</v>
      </c>
      <c r="J178" s="6">
        <f t="shared" si="144"/>
        <v>0</v>
      </c>
      <c r="K178" s="6">
        <f t="shared" si="144"/>
        <v>0</v>
      </c>
      <c r="L178" s="6">
        <f t="shared" si="144"/>
        <v>0</v>
      </c>
      <c r="M178" s="6">
        <f t="shared" si="144"/>
        <v>0</v>
      </c>
      <c r="N178" s="6">
        <f t="shared" si="144"/>
        <v>0</v>
      </c>
      <c r="O178" s="6">
        <f t="shared" si="144"/>
        <v>0</v>
      </c>
      <c r="P178" s="6">
        <f t="shared" si="144"/>
        <v>0</v>
      </c>
      <c r="Q178" s="6">
        <f t="shared" si="144"/>
        <v>0</v>
      </c>
      <c r="R178" s="23">
        <f t="shared" ref="R178" si="145">R90*$D90</f>
        <v>0</v>
      </c>
    </row>
    <row r="179" spans="1:20" x14ac:dyDescent="0.25">
      <c r="A179" s="4"/>
      <c r="B179" s="4"/>
      <c r="C179" s="4"/>
      <c r="D179" s="6"/>
      <c r="E179" s="6"/>
      <c r="F179" s="6">
        <f t="shared" ref="F179:Q179" si="146">F91*$D91</f>
        <v>0</v>
      </c>
      <c r="G179" s="6">
        <f t="shared" si="146"/>
        <v>0</v>
      </c>
      <c r="H179" s="6">
        <f t="shared" si="146"/>
        <v>0</v>
      </c>
      <c r="I179" s="6">
        <f t="shared" si="146"/>
        <v>0</v>
      </c>
      <c r="J179" s="6">
        <f t="shared" si="146"/>
        <v>0</v>
      </c>
      <c r="K179" s="6">
        <f t="shared" si="146"/>
        <v>0</v>
      </c>
      <c r="L179" s="6">
        <f t="shared" si="146"/>
        <v>0</v>
      </c>
      <c r="M179" s="6">
        <f t="shared" si="146"/>
        <v>0</v>
      </c>
      <c r="N179" s="6">
        <f t="shared" si="146"/>
        <v>0</v>
      </c>
      <c r="O179" s="6">
        <f t="shared" si="146"/>
        <v>0</v>
      </c>
      <c r="P179" s="6">
        <f t="shared" si="146"/>
        <v>0</v>
      </c>
      <c r="Q179" s="6">
        <f t="shared" si="146"/>
        <v>0</v>
      </c>
      <c r="R179" s="23">
        <f t="shared" ref="R179" si="147">R91*$D91</f>
        <v>0</v>
      </c>
    </row>
    <row r="180" spans="1:20" x14ac:dyDescent="0.25">
      <c r="A180" s="4"/>
      <c r="B180" s="4"/>
      <c r="C180" s="4"/>
      <c r="D180" s="6"/>
      <c r="E180" s="6"/>
      <c r="F180" s="6">
        <f t="shared" ref="F180:Q180" si="148">F92*$D92</f>
        <v>0</v>
      </c>
      <c r="G180" s="6">
        <f t="shared" si="148"/>
        <v>0</v>
      </c>
      <c r="H180" s="6">
        <f t="shared" si="148"/>
        <v>0</v>
      </c>
      <c r="I180" s="6">
        <f t="shared" si="148"/>
        <v>0</v>
      </c>
      <c r="J180" s="6">
        <f t="shared" si="148"/>
        <v>0</v>
      </c>
      <c r="K180" s="6">
        <f t="shared" si="148"/>
        <v>0</v>
      </c>
      <c r="L180" s="6">
        <f t="shared" si="148"/>
        <v>0</v>
      </c>
      <c r="M180" s="6">
        <f t="shared" si="148"/>
        <v>0</v>
      </c>
      <c r="N180" s="6">
        <f t="shared" si="148"/>
        <v>0</v>
      </c>
      <c r="O180" s="6">
        <f t="shared" si="148"/>
        <v>0</v>
      </c>
      <c r="P180" s="6">
        <f t="shared" si="148"/>
        <v>0</v>
      </c>
      <c r="Q180" s="6">
        <f t="shared" si="148"/>
        <v>0</v>
      </c>
      <c r="R180" s="23">
        <f t="shared" ref="R180" si="149">R92*$D92</f>
        <v>0</v>
      </c>
    </row>
    <row r="181" spans="1:20" x14ac:dyDescent="0.25">
      <c r="A181" s="4"/>
      <c r="B181" s="4"/>
      <c r="C181" s="4"/>
      <c r="D181" s="6"/>
      <c r="E181" s="6"/>
      <c r="F181" s="6">
        <f t="shared" ref="F181:Q181" si="150">F93*$D93</f>
        <v>0</v>
      </c>
      <c r="G181" s="6">
        <f t="shared" si="150"/>
        <v>0</v>
      </c>
      <c r="H181" s="6">
        <f t="shared" si="150"/>
        <v>0</v>
      </c>
      <c r="I181" s="6">
        <f t="shared" si="150"/>
        <v>0</v>
      </c>
      <c r="J181" s="6">
        <f t="shared" si="150"/>
        <v>0</v>
      </c>
      <c r="K181" s="6">
        <f t="shared" si="150"/>
        <v>0</v>
      </c>
      <c r="L181" s="6">
        <f t="shared" si="150"/>
        <v>0</v>
      </c>
      <c r="M181" s="6">
        <f t="shared" si="150"/>
        <v>0</v>
      </c>
      <c r="N181" s="6">
        <f t="shared" si="150"/>
        <v>0</v>
      </c>
      <c r="O181" s="6">
        <f t="shared" si="150"/>
        <v>0</v>
      </c>
      <c r="P181" s="6">
        <f t="shared" si="150"/>
        <v>0</v>
      </c>
      <c r="Q181" s="6">
        <f t="shared" si="150"/>
        <v>0</v>
      </c>
      <c r="R181" s="23">
        <f t="shared" ref="R181" si="151">R93*$D93</f>
        <v>0</v>
      </c>
    </row>
    <row r="182" spans="1:20" x14ac:dyDescent="0.25">
      <c r="F182" s="7">
        <f t="shared" ref="F182:R182" si="152">SUM(F143:F181)</f>
        <v>2307.3000000000002</v>
      </c>
      <c r="G182" s="7">
        <f t="shared" si="152"/>
        <v>128340.83500000001</v>
      </c>
      <c r="H182" s="7">
        <f t="shared" si="152"/>
        <v>136521.19</v>
      </c>
      <c r="I182" s="7">
        <f t="shared" si="152"/>
        <v>120057.155</v>
      </c>
      <c r="J182" s="7">
        <f t="shared" si="152"/>
        <v>137099.47</v>
      </c>
      <c r="K182" s="7">
        <f t="shared" si="152"/>
        <v>107300.02000000002</v>
      </c>
      <c r="L182" s="7">
        <f t="shared" si="152"/>
        <v>95743.500000000015</v>
      </c>
      <c r="M182" s="7">
        <f t="shared" si="152"/>
        <v>104251.485</v>
      </c>
      <c r="N182" s="7">
        <f t="shared" si="152"/>
        <v>104365.66500000001</v>
      </c>
      <c r="O182" s="7">
        <f t="shared" si="152"/>
        <v>107091.47000000003</v>
      </c>
      <c r="P182" s="7">
        <f t="shared" si="152"/>
        <v>129314.99000000002</v>
      </c>
      <c r="Q182" s="7">
        <f t="shared" si="152"/>
        <v>110506.96000000002</v>
      </c>
      <c r="R182" s="7">
        <f t="shared" si="152"/>
        <v>118603.80000000002</v>
      </c>
    </row>
    <row r="183" spans="1:20" x14ac:dyDescent="0.25">
      <c r="F183" s="25"/>
      <c r="I183" s="25"/>
      <c r="Q183" s="25">
        <f>SUM(G182:Q182)</f>
        <v>1280592.74</v>
      </c>
    </row>
    <row r="184" spans="1:20" x14ac:dyDescent="0.25">
      <c r="F184" s="25"/>
      <c r="Q184" s="25">
        <f>B4-Q183</f>
        <v>62529.449999999953</v>
      </c>
    </row>
    <row r="185" spans="1:20" x14ac:dyDescent="0.25">
      <c r="A185" s="31" t="s">
        <v>578</v>
      </c>
      <c r="B185" s="32"/>
      <c r="C185" s="32"/>
      <c r="D185" s="32"/>
      <c r="E185" s="32"/>
      <c r="F185" s="142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32"/>
      <c r="T185" s="32"/>
    </row>
    <row r="186" spans="1:20" x14ac:dyDescent="0.25">
      <c r="A186" s="9"/>
      <c r="B186" s="9"/>
      <c r="C186" s="9"/>
      <c r="D186" s="9"/>
      <c r="E186" s="9"/>
      <c r="F186" s="22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9"/>
      <c r="T186" s="9"/>
    </row>
    <row r="187" spans="1:20" x14ac:dyDescent="0.25">
      <c r="A187" s="11" t="s">
        <v>88</v>
      </c>
      <c r="B187" s="11" t="s">
        <v>89</v>
      </c>
      <c r="C187" s="11" t="s">
        <v>90</v>
      </c>
      <c r="D187" s="11" t="s">
        <v>74</v>
      </c>
      <c r="E187" s="300" t="s">
        <v>579</v>
      </c>
      <c r="F187" s="11">
        <v>9</v>
      </c>
      <c r="G187" s="11">
        <v>10</v>
      </c>
      <c r="H187" s="11">
        <v>11</v>
      </c>
      <c r="I187" s="11">
        <v>12</v>
      </c>
      <c r="J187" s="11">
        <v>1</v>
      </c>
      <c r="K187" s="11">
        <v>2</v>
      </c>
      <c r="L187" s="11">
        <v>3</v>
      </c>
      <c r="M187" s="11">
        <v>4</v>
      </c>
      <c r="N187" s="11">
        <v>5</v>
      </c>
      <c r="O187" s="11">
        <v>6</v>
      </c>
      <c r="P187" s="11">
        <v>7</v>
      </c>
      <c r="Q187" s="14">
        <v>8</v>
      </c>
      <c r="R187" s="14">
        <v>9</v>
      </c>
      <c r="S187" s="11"/>
    </row>
    <row r="188" spans="1:20" x14ac:dyDescent="0.25">
      <c r="A188" s="4" t="s">
        <v>558</v>
      </c>
      <c r="B188" s="4" t="s">
        <v>559</v>
      </c>
      <c r="C188" s="4" t="s">
        <v>508</v>
      </c>
      <c r="D188" s="24"/>
      <c r="E188" s="24"/>
      <c r="F188" s="6">
        <f t="shared" ref="F188:R188" si="153">$D188*F55</f>
        <v>0</v>
      </c>
      <c r="G188" s="6">
        <f t="shared" si="153"/>
        <v>0</v>
      </c>
      <c r="H188" s="6">
        <f t="shared" si="153"/>
        <v>0</v>
      </c>
      <c r="I188" s="6">
        <f t="shared" si="153"/>
        <v>0</v>
      </c>
      <c r="J188" s="6">
        <f t="shared" si="153"/>
        <v>0</v>
      </c>
      <c r="K188" s="6">
        <f t="shared" si="153"/>
        <v>0</v>
      </c>
      <c r="L188" s="6">
        <f t="shared" si="153"/>
        <v>0</v>
      </c>
      <c r="M188" s="6">
        <f t="shared" si="153"/>
        <v>0</v>
      </c>
      <c r="N188" s="6">
        <f t="shared" si="153"/>
        <v>0</v>
      </c>
      <c r="O188" s="6">
        <f t="shared" si="153"/>
        <v>0</v>
      </c>
      <c r="P188" s="6">
        <f t="shared" si="153"/>
        <v>0</v>
      </c>
      <c r="Q188" s="23">
        <f t="shared" si="153"/>
        <v>0</v>
      </c>
      <c r="R188" s="23">
        <f t="shared" si="153"/>
        <v>0</v>
      </c>
      <c r="S188" s="6">
        <f>SUM(F188:R188)</f>
        <v>0</v>
      </c>
    </row>
    <row r="189" spans="1:20" x14ac:dyDescent="0.25">
      <c r="A189" s="4" t="s">
        <v>560</v>
      </c>
      <c r="B189" s="4" t="s">
        <v>559</v>
      </c>
      <c r="C189" s="4" t="s">
        <v>508</v>
      </c>
      <c r="D189" s="24"/>
      <c r="E189" s="24"/>
      <c r="F189" s="6">
        <f t="shared" ref="F189:R189" si="154">$D189*F56</f>
        <v>0</v>
      </c>
      <c r="G189" s="6">
        <f t="shared" si="154"/>
        <v>0</v>
      </c>
      <c r="H189" s="6">
        <f t="shared" si="154"/>
        <v>0</v>
      </c>
      <c r="I189" s="6">
        <f t="shared" si="154"/>
        <v>0</v>
      </c>
      <c r="J189" s="6">
        <f t="shared" si="154"/>
        <v>0</v>
      </c>
      <c r="K189" s="6">
        <f t="shared" si="154"/>
        <v>0</v>
      </c>
      <c r="L189" s="6">
        <f t="shared" si="154"/>
        <v>0</v>
      </c>
      <c r="M189" s="6">
        <f t="shared" si="154"/>
        <v>0</v>
      </c>
      <c r="N189" s="6">
        <f t="shared" si="154"/>
        <v>0</v>
      </c>
      <c r="O189" s="6">
        <f t="shared" si="154"/>
        <v>0</v>
      </c>
      <c r="P189" s="6">
        <f t="shared" si="154"/>
        <v>0</v>
      </c>
      <c r="Q189" s="23">
        <f t="shared" si="154"/>
        <v>0</v>
      </c>
      <c r="R189" s="23">
        <f t="shared" si="154"/>
        <v>0</v>
      </c>
      <c r="S189" s="6">
        <f t="shared" ref="S189:S226" si="155">SUM(F189:R189)</f>
        <v>0</v>
      </c>
    </row>
    <row r="190" spans="1:20" x14ac:dyDescent="0.25">
      <c r="A190" s="4" t="s">
        <v>561</v>
      </c>
      <c r="B190" s="4" t="s">
        <v>559</v>
      </c>
      <c r="C190" s="4" t="s">
        <v>508</v>
      </c>
      <c r="D190" s="24"/>
      <c r="E190" s="24"/>
      <c r="F190" s="6">
        <f t="shared" ref="F190:R190" si="156">$D190*F57</f>
        <v>0</v>
      </c>
      <c r="G190" s="6">
        <f t="shared" si="156"/>
        <v>0</v>
      </c>
      <c r="H190" s="6">
        <f t="shared" si="156"/>
        <v>0</v>
      </c>
      <c r="I190" s="6">
        <f t="shared" si="156"/>
        <v>0</v>
      </c>
      <c r="J190" s="6">
        <f t="shared" si="156"/>
        <v>0</v>
      </c>
      <c r="K190" s="6">
        <f t="shared" si="156"/>
        <v>0</v>
      </c>
      <c r="L190" s="6">
        <f t="shared" si="156"/>
        <v>0</v>
      </c>
      <c r="M190" s="6">
        <f t="shared" si="156"/>
        <v>0</v>
      </c>
      <c r="N190" s="6">
        <f t="shared" si="156"/>
        <v>0</v>
      </c>
      <c r="O190" s="6">
        <f t="shared" si="156"/>
        <v>0</v>
      </c>
      <c r="P190" s="6">
        <f t="shared" si="156"/>
        <v>0</v>
      </c>
      <c r="Q190" s="23">
        <f t="shared" si="156"/>
        <v>0</v>
      </c>
      <c r="R190" s="23">
        <f t="shared" si="156"/>
        <v>0</v>
      </c>
      <c r="S190" s="6">
        <f t="shared" si="155"/>
        <v>0</v>
      </c>
    </row>
    <row r="191" spans="1:20" x14ac:dyDescent="0.25">
      <c r="A191" s="4" t="s">
        <v>562</v>
      </c>
      <c r="B191" s="4" t="s">
        <v>559</v>
      </c>
      <c r="C191" s="4" t="s">
        <v>508</v>
      </c>
      <c r="D191" s="24"/>
      <c r="E191" s="24"/>
      <c r="F191" s="6">
        <f t="shared" ref="F191:R191" si="157">$D191*F58</f>
        <v>0</v>
      </c>
      <c r="G191" s="6">
        <f t="shared" si="157"/>
        <v>0</v>
      </c>
      <c r="H191" s="6">
        <f t="shared" si="157"/>
        <v>0</v>
      </c>
      <c r="I191" s="6">
        <f t="shared" si="157"/>
        <v>0</v>
      </c>
      <c r="J191" s="6">
        <f t="shared" si="157"/>
        <v>0</v>
      </c>
      <c r="K191" s="6">
        <f t="shared" si="157"/>
        <v>0</v>
      </c>
      <c r="L191" s="6">
        <f t="shared" si="157"/>
        <v>0</v>
      </c>
      <c r="M191" s="6">
        <f t="shared" si="157"/>
        <v>0</v>
      </c>
      <c r="N191" s="6">
        <f t="shared" si="157"/>
        <v>0</v>
      </c>
      <c r="O191" s="6">
        <f t="shared" si="157"/>
        <v>0</v>
      </c>
      <c r="P191" s="6">
        <f t="shared" si="157"/>
        <v>0</v>
      </c>
      <c r="Q191" s="23">
        <f t="shared" si="157"/>
        <v>0</v>
      </c>
      <c r="R191" s="23">
        <f t="shared" si="157"/>
        <v>0</v>
      </c>
      <c r="S191" s="6">
        <f t="shared" si="155"/>
        <v>0</v>
      </c>
    </row>
    <row r="192" spans="1:20" x14ac:dyDescent="0.25">
      <c r="A192" s="4" t="s">
        <v>563</v>
      </c>
      <c r="B192" s="4" t="s">
        <v>559</v>
      </c>
      <c r="C192" s="4" t="s">
        <v>508</v>
      </c>
      <c r="D192" s="24"/>
      <c r="E192" s="24"/>
      <c r="F192" s="6">
        <f t="shared" ref="F192:R192" si="158">$D192*F59</f>
        <v>0</v>
      </c>
      <c r="G192" s="6">
        <f t="shared" si="158"/>
        <v>0</v>
      </c>
      <c r="H192" s="6">
        <f t="shared" si="158"/>
        <v>0</v>
      </c>
      <c r="I192" s="6">
        <f t="shared" si="158"/>
        <v>0</v>
      </c>
      <c r="J192" s="6">
        <f t="shared" si="158"/>
        <v>0</v>
      </c>
      <c r="K192" s="6">
        <f t="shared" si="158"/>
        <v>0</v>
      </c>
      <c r="L192" s="6">
        <f t="shared" si="158"/>
        <v>0</v>
      </c>
      <c r="M192" s="6">
        <f t="shared" si="158"/>
        <v>0</v>
      </c>
      <c r="N192" s="6">
        <f t="shared" si="158"/>
        <v>0</v>
      </c>
      <c r="O192" s="6">
        <f t="shared" si="158"/>
        <v>0</v>
      </c>
      <c r="P192" s="6">
        <f t="shared" si="158"/>
        <v>0</v>
      </c>
      <c r="Q192" s="23">
        <f t="shared" si="158"/>
        <v>0</v>
      </c>
      <c r="R192" s="23">
        <f t="shared" si="158"/>
        <v>0</v>
      </c>
      <c r="S192" s="6">
        <f t="shared" si="155"/>
        <v>0</v>
      </c>
    </row>
    <row r="193" spans="1:19" x14ac:dyDescent="0.25">
      <c r="A193" s="4" t="s">
        <v>564</v>
      </c>
      <c r="B193" s="4" t="s">
        <v>330</v>
      </c>
      <c r="C193" s="4" t="s">
        <v>508</v>
      </c>
      <c r="D193" s="24"/>
      <c r="E193" s="6"/>
      <c r="F193" s="6">
        <f t="shared" ref="F193:R193" si="159">$D193*F60</f>
        <v>0</v>
      </c>
      <c r="G193" s="6">
        <f t="shared" si="159"/>
        <v>0</v>
      </c>
      <c r="H193" s="6">
        <f t="shared" si="159"/>
        <v>0</v>
      </c>
      <c r="I193" s="6">
        <f t="shared" si="159"/>
        <v>0</v>
      </c>
      <c r="J193" s="6">
        <f t="shared" si="159"/>
        <v>0</v>
      </c>
      <c r="K193" s="6">
        <f t="shared" si="159"/>
        <v>0</v>
      </c>
      <c r="L193" s="6">
        <f t="shared" si="159"/>
        <v>0</v>
      </c>
      <c r="M193" s="6">
        <f t="shared" si="159"/>
        <v>0</v>
      </c>
      <c r="N193" s="6">
        <f t="shared" si="159"/>
        <v>0</v>
      </c>
      <c r="O193" s="6">
        <f t="shared" si="159"/>
        <v>0</v>
      </c>
      <c r="P193" s="6">
        <f t="shared" si="159"/>
        <v>0</v>
      </c>
      <c r="Q193" s="23">
        <f t="shared" si="159"/>
        <v>0</v>
      </c>
      <c r="R193" s="23">
        <f t="shared" si="159"/>
        <v>0</v>
      </c>
      <c r="S193" s="6">
        <f t="shared" si="155"/>
        <v>0</v>
      </c>
    </row>
    <row r="194" spans="1:19" x14ac:dyDescent="0.25">
      <c r="A194" s="4" t="s">
        <v>565</v>
      </c>
      <c r="B194" s="4" t="s">
        <v>330</v>
      </c>
      <c r="C194" s="4" t="s">
        <v>508</v>
      </c>
      <c r="D194" s="24"/>
      <c r="E194" s="6"/>
      <c r="F194" s="6">
        <f t="shared" ref="F194:R194" si="160">$D194*F61</f>
        <v>0</v>
      </c>
      <c r="G194" s="6">
        <f t="shared" si="160"/>
        <v>0</v>
      </c>
      <c r="H194" s="6">
        <f t="shared" si="160"/>
        <v>0</v>
      </c>
      <c r="I194" s="6">
        <f t="shared" si="160"/>
        <v>0</v>
      </c>
      <c r="J194" s="6">
        <f t="shared" si="160"/>
        <v>0</v>
      </c>
      <c r="K194" s="6">
        <f t="shared" si="160"/>
        <v>0</v>
      </c>
      <c r="L194" s="6">
        <f t="shared" si="160"/>
        <v>0</v>
      </c>
      <c r="M194" s="6">
        <f t="shared" si="160"/>
        <v>0</v>
      </c>
      <c r="N194" s="6">
        <f t="shared" si="160"/>
        <v>0</v>
      </c>
      <c r="O194" s="6">
        <f t="shared" si="160"/>
        <v>0</v>
      </c>
      <c r="P194" s="6">
        <f t="shared" si="160"/>
        <v>0</v>
      </c>
      <c r="Q194" s="23">
        <f t="shared" si="160"/>
        <v>0</v>
      </c>
      <c r="R194" s="23">
        <f t="shared" si="160"/>
        <v>0</v>
      </c>
      <c r="S194" s="6">
        <f t="shared" si="155"/>
        <v>0</v>
      </c>
    </row>
    <row r="195" spans="1:19" x14ac:dyDescent="0.25">
      <c r="A195" s="4" t="s">
        <v>515</v>
      </c>
      <c r="B195" s="4" t="s">
        <v>330</v>
      </c>
      <c r="C195" s="4" t="s">
        <v>510</v>
      </c>
      <c r="D195" s="24"/>
      <c r="E195" s="6"/>
      <c r="F195" s="6">
        <f t="shared" ref="F195:R195" si="161">$D195*F62</f>
        <v>0</v>
      </c>
      <c r="G195" s="6">
        <f t="shared" si="161"/>
        <v>0</v>
      </c>
      <c r="H195" s="6">
        <f t="shared" si="161"/>
        <v>0</v>
      </c>
      <c r="I195" s="6">
        <f t="shared" si="161"/>
        <v>0</v>
      </c>
      <c r="J195" s="6">
        <f t="shared" si="161"/>
        <v>0</v>
      </c>
      <c r="K195" s="6">
        <f t="shared" si="161"/>
        <v>0</v>
      </c>
      <c r="L195" s="6">
        <f t="shared" si="161"/>
        <v>0</v>
      </c>
      <c r="M195" s="6">
        <f t="shared" si="161"/>
        <v>0</v>
      </c>
      <c r="N195" s="6">
        <f t="shared" si="161"/>
        <v>0</v>
      </c>
      <c r="O195" s="6">
        <f t="shared" si="161"/>
        <v>0</v>
      </c>
      <c r="P195" s="6">
        <f t="shared" si="161"/>
        <v>0</v>
      </c>
      <c r="Q195" s="23">
        <f t="shared" si="161"/>
        <v>0</v>
      </c>
      <c r="R195" s="23">
        <f t="shared" si="161"/>
        <v>0</v>
      </c>
      <c r="S195" s="6">
        <f t="shared" si="155"/>
        <v>0</v>
      </c>
    </row>
    <row r="196" spans="1:19" x14ac:dyDescent="0.25">
      <c r="A196" s="4" t="s">
        <v>566</v>
      </c>
      <c r="B196" s="4" t="s">
        <v>330</v>
      </c>
      <c r="C196" s="4" t="s">
        <v>517</v>
      </c>
      <c r="D196" s="24"/>
      <c r="E196" s="6"/>
      <c r="F196" s="6">
        <f t="shared" ref="F196:R196" si="162">$D196*F63</f>
        <v>0</v>
      </c>
      <c r="G196" s="6">
        <f t="shared" si="162"/>
        <v>0</v>
      </c>
      <c r="H196" s="6">
        <f t="shared" si="162"/>
        <v>0</v>
      </c>
      <c r="I196" s="6">
        <f t="shared" si="162"/>
        <v>0</v>
      </c>
      <c r="J196" s="6">
        <f t="shared" si="162"/>
        <v>0</v>
      </c>
      <c r="K196" s="6">
        <f t="shared" si="162"/>
        <v>0</v>
      </c>
      <c r="L196" s="6">
        <f t="shared" si="162"/>
        <v>0</v>
      </c>
      <c r="M196" s="6">
        <f t="shared" si="162"/>
        <v>0</v>
      </c>
      <c r="N196" s="6">
        <f t="shared" si="162"/>
        <v>0</v>
      </c>
      <c r="O196" s="6">
        <f t="shared" si="162"/>
        <v>0</v>
      </c>
      <c r="P196" s="6">
        <f t="shared" si="162"/>
        <v>0</v>
      </c>
      <c r="Q196" s="23">
        <f t="shared" si="162"/>
        <v>0</v>
      </c>
      <c r="R196" s="23">
        <f t="shared" si="162"/>
        <v>0</v>
      </c>
      <c r="S196" s="6">
        <f t="shared" si="155"/>
        <v>0</v>
      </c>
    </row>
    <row r="197" spans="1:19" x14ac:dyDescent="0.25">
      <c r="A197" s="4" t="s">
        <v>518</v>
      </c>
      <c r="B197" s="4" t="s">
        <v>330</v>
      </c>
      <c r="C197" s="4" t="s">
        <v>508</v>
      </c>
      <c r="D197" s="24"/>
      <c r="E197" s="6"/>
      <c r="F197" s="6">
        <f t="shared" ref="F197:R197" si="163">$D197*F64</f>
        <v>0</v>
      </c>
      <c r="G197" s="6">
        <f t="shared" si="163"/>
        <v>0</v>
      </c>
      <c r="H197" s="6">
        <f t="shared" si="163"/>
        <v>0</v>
      </c>
      <c r="I197" s="6">
        <f t="shared" si="163"/>
        <v>0</v>
      </c>
      <c r="J197" s="6">
        <f t="shared" si="163"/>
        <v>0</v>
      </c>
      <c r="K197" s="6">
        <f t="shared" si="163"/>
        <v>0</v>
      </c>
      <c r="L197" s="6">
        <f t="shared" si="163"/>
        <v>0</v>
      </c>
      <c r="M197" s="6">
        <f t="shared" si="163"/>
        <v>0</v>
      </c>
      <c r="N197" s="6">
        <f t="shared" si="163"/>
        <v>0</v>
      </c>
      <c r="O197" s="6">
        <f t="shared" si="163"/>
        <v>0</v>
      </c>
      <c r="P197" s="6">
        <f t="shared" si="163"/>
        <v>0</v>
      </c>
      <c r="Q197" s="23">
        <f t="shared" si="163"/>
        <v>0</v>
      </c>
      <c r="R197" s="23">
        <f t="shared" si="163"/>
        <v>0</v>
      </c>
      <c r="S197" s="6">
        <f t="shared" si="155"/>
        <v>0</v>
      </c>
    </row>
    <row r="198" spans="1:19" x14ac:dyDescent="0.25">
      <c r="A198" s="4" t="s">
        <v>519</v>
      </c>
      <c r="B198" s="4" t="s">
        <v>330</v>
      </c>
      <c r="C198" s="4" t="s">
        <v>508</v>
      </c>
      <c r="D198" s="24"/>
      <c r="E198" s="6"/>
      <c r="F198" s="6">
        <f t="shared" ref="F198:R198" si="164">$D198*F65</f>
        <v>0</v>
      </c>
      <c r="G198" s="6">
        <f t="shared" si="164"/>
        <v>0</v>
      </c>
      <c r="H198" s="6">
        <f t="shared" si="164"/>
        <v>0</v>
      </c>
      <c r="I198" s="6">
        <f t="shared" si="164"/>
        <v>0</v>
      </c>
      <c r="J198" s="6">
        <f t="shared" si="164"/>
        <v>0</v>
      </c>
      <c r="K198" s="6">
        <f t="shared" si="164"/>
        <v>0</v>
      </c>
      <c r="L198" s="6">
        <f t="shared" si="164"/>
        <v>0</v>
      </c>
      <c r="M198" s="6">
        <f t="shared" si="164"/>
        <v>0</v>
      </c>
      <c r="N198" s="6">
        <f t="shared" si="164"/>
        <v>0</v>
      </c>
      <c r="O198" s="6">
        <f t="shared" si="164"/>
        <v>0</v>
      </c>
      <c r="P198" s="6">
        <f t="shared" si="164"/>
        <v>0</v>
      </c>
      <c r="Q198" s="23">
        <f t="shared" si="164"/>
        <v>0</v>
      </c>
      <c r="R198" s="23">
        <f t="shared" si="164"/>
        <v>0</v>
      </c>
      <c r="S198" s="6">
        <f t="shared" si="155"/>
        <v>0</v>
      </c>
    </row>
    <row r="199" spans="1:19" x14ac:dyDescent="0.25">
      <c r="A199" s="4" t="s">
        <v>520</v>
      </c>
      <c r="B199" s="4" t="s">
        <v>330</v>
      </c>
      <c r="C199" s="4" t="s">
        <v>510</v>
      </c>
      <c r="D199" s="24"/>
      <c r="E199" s="6"/>
      <c r="F199" s="6">
        <f t="shared" ref="F199:R199" si="165">$D199*F66</f>
        <v>0</v>
      </c>
      <c r="G199" s="6">
        <f t="shared" si="165"/>
        <v>0</v>
      </c>
      <c r="H199" s="6">
        <f t="shared" si="165"/>
        <v>0</v>
      </c>
      <c r="I199" s="6">
        <f t="shared" si="165"/>
        <v>0</v>
      </c>
      <c r="J199" s="6">
        <f t="shared" si="165"/>
        <v>0</v>
      </c>
      <c r="K199" s="6">
        <f t="shared" si="165"/>
        <v>0</v>
      </c>
      <c r="L199" s="6">
        <f t="shared" si="165"/>
        <v>0</v>
      </c>
      <c r="M199" s="6">
        <f t="shared" si="165"/>
        <v>0</v>
      </c>
      <c r="N199" s="6">
        <f t="shared" si="165"/>
        <v>0</v>
      </c>
      <c r="O199" s="6">
        <f t="shared" si="165"/>
        <v>0</v>
      </c>
      <c r="P199" s="6">
        <f t="shared" si="165"/>
        <v>0</v>
      </c>
      <c r="Q199" s="23">
        <f t="shared" si="165"/>
        <v>0</v>
      </c>
      <c r="R199" s="23">
        <f t="shared" si="165"/>
        <v>0</v>
      </c>
      <c r="S199" s="6">
        <f t="shared" si="155"/>
        <v>0</v>
      </c>
    </row>
    <row r="200" spans="1:19" x14ac:dyDescent="0.25">
      <c r="A200" s="4" t="s">
        <v>521</v>
      </c>
      <c r="B200" s="4" t="s">
        <v>330</v>
      </c>
      <c r="C200" s="4" t="s">
        <v>508</v>
      </c>
      <c r="D200" s="24"/>
      <c r="E200" s="6"/>
      <c r="F200" s="6">
        <f t="shared" ref="F200:R200" si="166">$D200*F67</f>
        <v>0</v>
      </c>
      <c r="G200" s="6">
        <f t="shared" si="166"/>
        <v>0</v>
      </c>
      <c r="H200" s="6">
        <f t="shared" si="166"/>
        <v>0</v>
      </c>
      <c r="I200" s="6">
        <f t="shared" si="166"/>
        <v>0</v>
      </c>
      <c r="J200" s="6">
        <f t="shared" si="166"/>
        <v>0</v>
      </c>
      <c r="K200" s="6">
        <f t="shared" si="166"/>
        <v>0</v>
      </c>
      <c r="L200" s="6">
        <f t="shared" si="166"/>
        <v>0</v>
      </c>
      <c r="M200" s="6">
        <f t="shared" si="166"/>
        <v>0</v>
      </c>
      <c r="N200" s="6">
        <f t="shared" si="166"/>
        <v>0</v>
      </c>
      <c r="O200" s="6">
        <f t="shared" si="166"/>
        <v>0</v>
      </c>
      <c r="P200" s="6">
        <f t="shared" si="166"/>
        <v>0</v>
      </c>
      <c r="Q200" s="23">
        <f t="shared" si="166"/>
        <v>0</v>
      </c>
      <c r="R200" s="23">
        <f t="shared" si="166"/>
        <v>0</v>
      </c>
      <c r="S200" s="6">
        <f t="shared" si="155"/>
        <v>0</v>
      </c>
    </row>
    <row r="201" spans="1:19" x14ac:dyDescent="0.25">
      <c r="A201" s="4" t="s">
        <v>525</v>
      </c>
      <c r="B201" s="4" t="s">
        <v>330</v>
      </c>
      <c r="C201" s="4" t="s">
        <v>510</v>
      </c>
      <c r="D201" s="24"/>
      <c r="E201" s="6"/>
      <c r="F201" s="6">
        <f t="shared" ref="F201:R201" si="167">$D201*F68</f>
        <v>0</v>
      </c>
      <c r="G201" s="6">
        <f t="shared" si="167"/>
        <v>0</v>
      </c>
      <c r="H201" s="6">
        <f t="shared" si="167"/>
        <v>0</v>
      </c>
      <c r="I201" s="6">
        <f t="shared" si="167"/>
        <v>0</v>
      </c>
      <c r="J201" s="6">
        <f t="shared" si="167"/>
        <v>0</v>
      </c>
      <c r="K201" s="6">
        <f t="shared" si="167"/>
        <v>0</v>
      </c>
      <c r="L201" s="6">
        <f t="shared" si="167"/>
        <v>0</v>
      </c>
      <c r="M201" s="6">
        <f t="shared" si="167"/>
        <v>0</v>
      </c>
      <c r="N201" s="6">
        <f t="shared" si="167"/>
        <v>0</v>
      </c>
      <c r="O201" s="6">
        <f t="shared" si="167"/>
        <v>0</v>
      </c>
      <c r="P201" s="6">
        <f t="shared" si="167"/>
        <v>0</v>
      </c>
      <c r="Q201" s="23">
        <f t="shared" si="167"/>
        <v>0</v>
      </c>
      <c r="R201" s="23">
        <f t="shared" si="167"/>
        <v>0</v>
      </c>
      <c r="S201" s="6">
        <f t="shared" si="155"/>
        <v>0</v>
      </c>
    </row>
    <row r="202" spans="1:19" x14ac:dyDescent="0.25">
      <c r="A202" s="4" t="s">
        <v>567</v>
      </c>
      <c r="B202" s="4" t="s">
        <v>330</v>
      </c>
      <c r="C202" s="4" t="s">
        <v>510</v>
      </c>
      <c r="D202" s="24"/>
      <c r="E202" s="6"/>
      <c r="F202" s="6">
        <f t="shared" ref="F202:R202" si="168">$D202*F69</f>
        <v>0</v>
      </c>
      <c r="G202" s="6">
        <f t="shared" si="168"/>
        <v>0</v>
      </c>
      <c r="H202" s="6">
        <f t="shared" si="168"/>
        <v>0</v>
      </c>
      <c r="I202" s="6">
        <f t="shared" si="168"/>
        <v>0</v>
      </c>
      <c r="J202" s="6">
        <f t="shared" si="168"/>
        <v>0</v>
      </c>
      <c r="K202" s="6">
        <f t="shared" si="168"/>
        <v>0</v>
      </c>
      <c r="L202" s="6">
        <f t="shared" si="168"/>
        <v>0</v>
      </c>
      <c r="M202" s="6">
        <f t="shared" si="168"/>
        <v>0</v>
      </c>
      <c r="N202" s="6">
        <f t="shared" si="168"/>
        <v>0</v>
      </c>
      <c r="O202" s="6">
        <f t="shared" si="168"/>
        <v>0</v>
      </c>
      <c r="P202" s="6">
        <f t="shared" si="168"/>
        <v>0</v>
      </c>
      <c r="Q202" s="23">
        <f t="shared" si="168"/>
        <v>0</v>
      </c>
      <c r="R202" s="23">
        <f t="shared" si="168"/>
        <v>0</v>
      </c>
      <c r="S202" s="6">
        <f t="shared" si="155"/>
        <v>0</v>
      </c>
    </row>
    <row r="203" spans="1:19" x14ac:dyDescent="0.25">
      <c r="A203" s="4" t="s">
        <v>526</v>
      </c>
      <c r="B203" s="4" t="s">
        <v>330</v>
      </c>
      <c r="C203" s="4" t="s">
        <v>508</v>
      </c>
      <c r="D203" s="24"/>
      <c r="E203" s="6"/>
      <c r="F203" s="6">
        <f t="shared" ref="F203:R203" si="169">$D203*F70</f>
        <v>0</v>
      </c>
      <c r="G203" s="6">
        <f t="shared" si="169"/>
        <v>0</v>
      </c>
      <c r="H203" s="6">
        <f t="shared" si="169"/>
        <v>0</v>
      </c>
      <c r="I203" s="6">
        <f t="shared" si="169"/>
        <v>0</v>
      </c>
      <c r="J203" s="6">
        <f t="shared" si="169"/>
        <v>0</v>
      </c>
      <c r="K203" s="6">
        <f t="shared" si="169"/>
        <v>0</v>
      </c>
      <c r="L203" s="6">
        <f t="shared" si="169"/>
        <v>0</v>
      </c>
      <c r="M203" s="6">
        <f t="shared" si="169"/>
        <v>0</v>
      </c>
      <c r="N203" s="6">
        <f t="shared" si="169"/>
        <v>0</v>
      </c>
      <c r="O203" s="6">
        <f t="shared" si="169"/>
        <v>0</v>
      </c>
      <c r="P203" s="6">
        <f t="shared" si="169"/>
        <v>0</v>
      </c>
      <c r="Q203" s="23">
        <f t="shared" si="169"/>
        <v>0</v>
      </c>
      <c r="R203" s="23">
        <f t="shared" si="169"/>
        <v>0</v>
      </c>
      <c r="S203" s="6">
        <f t="shared" si="155"/>
        <v>0</v>
      </c>
    </row>
    <row r="204" spans="1:19" x14ac:dyDescent="0.25">
      <c r="A204" s="4" t="s">
        <v>528</v>
      </c>
      <c r="B204" s="4" t="s">
        <v>330</v>
      </c>
      <c r="C204" s="4" t="s">
        <v>510</v>
      </c>
      <c r="D204" s="24"/>
      <c r="E204" s="6"/>
      <c r="F204" s="6">
        <f t="shared" ref="F204:R204" si="170">$D204*F71</f>
        <v>0</v>
      </c>
      <c r="G204" s="6">
        <f t="shared" si="170"/>
        <v>0</v>
      </c>
      <c r="H204" s="6">
        <f t="shared" si="170"/>
        <v>0</v>
      </c>
      <c r="I204" s="6">
        <f t="shared" si="170"/>
        <v>0</v>
      </c>
      <c r="J204" s="6">
        <f t="shared" si="170"/>
        <v>0</v>
      </c>
      <c r="K204" s="6">
        <f t="shared" si="170"/>
        <v>0</v>
      </c>
      <c r="L204" s="6">
        <f t="shared" si="170"/>
        <v>0</v>
      </c>
      <c r="M204" s="6">
        <f t="shared" si="170"/>
        <v>0</v>
      </c>
      <c r="N204" s="6">
        <f t="shared" si="170"/>
        <v>0</v>
      </c>
      <c r="O204" s="6">
        <f t="shared" si="170"/>
        <v>0</v>
      </c>
      <c r="P204" s="6">
        <f t="shared" si="170"/>
        <v>0</v>
      </c>
      <c r="Q204" s="23">
        <f t="shared" si="170"/>
        <v>0</v>
      </c>
      <c r="R204" s="23">
        <f t="shared" si="170"/>
        <v>0</v>
      </c>
      <c r="S204" s="6">
        <f t="shared" si="155"/>
        <v>0</v>
      </c>
    </row>
    <row r="205" spans="1:19" x14ac:dyDescent="0.25">
      <c r="A205" s="125" t="s">
        <v>568</v>
      </c>
      <c r="B205" s="125" t="s">
        <v>330</v>
      </c>
      <c r="C205" s="125" t="s">
        <v>508</v>
      </c>
      <c r="D205" s="24"/>
      <c r="E205" s="120"/>
      <c r="F205" s="6">
        <f t="shared" ref="F205:R205" si="171">$D205*F72</f>
        <v>0</v>
      </c>
      <c r="G205" s="6">
        <f t="shared" si="171"/>
        <v>0</v>
      </c>
      <c r="H205" s="6">
        <f t="shared" si="171"/>
        <v>0</v>
      </c>
      <c r="I205" s="6">
        <f t="shared" si="171"/>
        <v>0</v>
      </c>
      <c r="J205" s="6">
        <f t="shared" si="171"/>
        <v>0</v>
      </c>
      <c r="K205" s="6">
        <f t="shared" si="171"/>
        <v>0</v>
      </c>
      <c r="L205" s="6">
        <f t="shared" si="171"/>
        <v>0</v>
      </c>
      <c r="M205" s="6">
        <f t="shared" si="171"/>
        <v>0</v>
      </c>
      <c r="N205" s="6">
        <f t="shared" si="171"/>
        <v>0</v>
      </c>
      <c r="O205" s="6">
        <f t="shared" si="171"/>
        <v>0</v>
      </c>
      <c r="P205" s="6">
        <f t="shared" si="171"/>
        <v>0</v>
      </c>
      <c r="Q205" s="23">
        <f t="shared" si="171"/>
        <v>0</v>
      </c>
      <c r="R205" s="23">
        <f t="shared" si="171"/>
        <v>0</v>
      </c>
      <c r="S205" s="6">
        <f t="shared" si="155"/>
        <v>0</v>
      </c>
    </row>
    <row r="206" spans="1:19" x14ac:dyDescent="0.25">
      <c r="A206" s="125" t="s">
        <v>569</v>
      </c>
      <c r="B206" s="125" t="s">
        <v>330</v>
      </c>
      <c r="C206" s="125" t="s">
        <v>508</v>
      </c>
      <c r="D206" s="24"/>
      <c r="E206" s="120"/>
      <c r="F206" s="6">
        <f t="shared" ref="F206:R206" si="172">$D206*F73</f>
        <v>0</v>
      </c>
      <c r="G206" s="6">
        <f t="shared" si="172"/>
        <v>0</v>
      </c>
      <c r="H206" s="6">
        <f t="shared" si="172"/>
        <v>0</v>
      </c>
      <c r="I206" s="6">
        <f t="shared" si="172"/>
        <v>0</v>
      </c>
      <c r="J206" s="6">
        <f t="shared" si="172"/>
        <v>0</v>
      </c>
      <c r="K206" s="6">
        <f t="shared" si="172"/>
        <v>0</v>
      </c>
      <c r="L206" s="6">
        <f t="shared" si="172"/>
        <v>0</v>
      </c>
      <c r="M206" s="6">
        <f t="shared" si="172"/>
        <v>0</v>
      </c>
      <c r="N206" s="6">
        <f t="shared" si="172"/>
        <v>0</v>
      </c>
      <c r="O206" s="6">
        <f t="shared" si="172"/>
        <v>0</v>
      </c>
      <c r="P206" s="6">
        <f t="shared" si="172"/>
        <v>0</v>
      </c>
      <c r="Q206" s="23">
        <f t="shared" si="172"/>
        <v>0</v>
      </c>
      <c r="R206" s="23">
        <f t="shared" si="172"/>
        <v>0</v>
      </c>
      <c r="S206" s="6">
        <f t="shared" si="155"/>
        <v>0</v>
      </c>
    </row>
    <row r="207" spans="1:19" x14ac:dyDescent="0.25">
      <c r="A207" s="4" t="s">
        <v>530</v>
      </c>
      <c r="B207" s="4" t="s">
        <v>330</v>
      </c>
      <c r="C207" s="4" t="s">
        <v>531</v>
      </c>
      <c r="D207" s="24"/>
      <c r="E207" s="6"/>
      <c r="F207" s="6">
        <f t="shared" ref="F207:R207" si="173">$D207*F74</f>
        <v>0</v>
      </c>
      <c r="G207" s="6">
        <f t="shared" si="173"/>
        <v>0</v>
      </c>
      <c r="H207" s="6">
        <f t="shared" si="173"/>
        <v>0</v>
      </c>
      <c r="I207" s="6">
        <f t="shared" si="173"/>
        <v>0</v>
      </c>
      <c r="J207" s="6">
        <f t="shared" si="173"/>
        <v>0</v>
      </c>
      <c r="K207" s="6">
        <f t="shared" si="173"/>
        <v>0</v>
      </c>
      <c r="L207" s="6">
        <f t="shared" si="173"/>
        <v>0</v>
      </c>
      <c r="M207" s="6">
        <f t="shared" si="173"/>
        <v>0</v>
      </c>
      <c r="N207" s="6">
        <f t="shared" si="173"/>
        <v>0</v>
      </c>
      <c r="O207" s="6">
        <f t="shared" si="173"/>
        <v>0</v>
      </c>
      <c r="P207" s="6">
        <f t="shared" si="173"/>
        <v>0</v>
      </c>
      <c r="Q207" s="23">
        <f t="shared" si="173"/>
        <v>0</v>
      </c>
      <c r="R207" s="23">
        <f t="shared" si="173"/>
        <v>0</v>
      </c>
      <c r="S207" s="6">
        <f t="shared" si="155"/>
        <v>0</v>
      </c>
    </row>
    <row r="208" spans="1:19" x14ac:dyDescent="0.25">
      <c r="A208" s="4" t="s">
        <v>535</v>
      </c>
      <c r="B208" s="4" t="s">
        <v>97</v>
      </c>
      <c r="C208" s="4" t="s">
        <v>508</v>
      </c>
      <c r="D208" s="24"/>
      <c r="E208" s="24"/>
      <c r="F208" s="6">
        <f t="shared" ref="F208:R208" si="174">$D208*F75</f>
        <v>0</v>
      </c>
      <c r="G208" s="6">
        <f t="shared" si="174"/>
        <v>0</v>
      </c>
      <c r="H208" s="6">
        <f t="shared" si="174"/>
        <v>0</v>
      </c>
      <c r="I208" s="6">
        <f t="shared" si="174"/>
        <v>0</v>
      </c>
      <c r="J208" s="6">
        <f t="shared" si="174"/>
        <v>0</v>
      </c>
      <c r="K208" s="6">
        <f t="shared" si="174"/>
        <v>0</v>
      </c>
      <c r="L208" s="6">
        <f t="shared" si="174"/>
        <v>0</v>
      </c>
      <c r="M208" s="6">
        <f t="shared" si="174"/>
        <v>0</v>
      </c>
      <c r="N208" s="6">
        <f t="shared" si="174"/>
        <v>0</v>
      </c>
      <c r="O208" s="6">
        <f t="shared" si="174"/>
        <v>0</v>
      </c>
      <c r="P208" s="6">
        <f t="shared" si="174"/>
        <v>0</v>
      </c>
      <c r="Q208" s="23">
        <f t="shared" si="174"/>
        <v>0</v>
      </c>
      <c r="R208" s="23">
        <f t="shared" si="174"/>
        <v>0</v>
      </c>
      <c r="S208" s="6">
        <f t="shared" si="155"/>
        <v>0</v>
      </c>
    </row>
    <row r="209" spans="1:19" x14ac:dyDescent="0.25">
      <c r="A209" s="4" t="s">
        <v>536</v>
      </c>
      <c r="B209" s="4" t="s">
        <v>97</v>
      </c>
      <c r="C209" s="4" t="s">
        <v>537</v>
      </c>
      <c r="D209" s="24"/>
      <c r="E209" s="24"/>
      <c r="F209" s="6">
        <f t="shared" ref="F209:R209" si="175">$D209*F76</f>
        <v>0</v>
      </c>
      <c r="G209" s="6">
        <f t="shared" si="175"/>
        <v>0</v>
      </c>
      <c r="H209" s="6">
        <f t="shared" si="175"/>
        <v>0</v>
      </c>
      <c r="I209" s="6">
        <f t="shared" si="175"/>
        <v>0</v>
      </c>
      <c r="J209" s="6">
        <f t="shared" si="175"/>
        <v>0</v>
      </c>
      <c r="K209" s="6">
        <f t="shared" si="175"/>
        <v>0</v>
      </c>
      <c r="L209" s="6">
        <f t="shared" si="175"/>
        <v>0</v>
      </c>
      <c r="M209" s="6">
        <f t="shared" si="175"/>
        <v>0</v>
      </c>
      <c r="N209" s="6">
        <f t="shared" si="175"/>
        <v>0</v>
      </c>
      <c r="O209" s="6">
        <f t="shared" si="175"/>
        <v>0</v>
      </c>
      <c r="P209" s="6">
        <f t="shared" si="175"/>
        <v>0</v>
      </c>
      <c r="Q209" s="23">
        <f t="shared" si="175"/>
        <v>0</v>
      </c>
      <c r="R209" s="23">
        <f t="shared" si="175"/>
        <v>0</v>
      </c>
      <c r="S209" s="6">
        <f t="shared" si="155"/>
        <v>0</v>
      </c>
    </row>
    <row r="210" spans="1:19" x14ac:dyDescent="0.25">
      <c r="A210" s="4" t="s">
        <v>541</v>
      </c>
      <c r="B210" s="4" t="s">
        <v>97</v>
      </c>
      <c r="C210" s="4" t="s">
        <v>508</v>
      </c>
      <c r="D210" s="24"/>
      <c r="E210" s="120"/>
      <c r="F210" s="6">
        <f t="shared" ref="F210:R210" si="176">$D210*F77</f>
        <v>0</v>
      </c>
      <c r="G210" s="6">
        <f t="shared" si="176"/>
        <v>0</v>
      </c>
      <c r="H210" s="6">
        <f t="shared" si="176"/>
        <v>0</v>
      </c>
      <c r="I210" s="6">
        <f t="shared" si="176"/>
        <v>0</v>
      </c>
      <c r="J210" s="6">
        <f t="shared" si="176"/>
        <v>0</v>
      </c>
      <c r="K210" s="6">
        <f t="shared" si="176"/>
        <v>0</v>
      </c>
      <c r="L210" s="6">
        <f t="shared" si="176"/>
        <v>0</v>
      </c>
      <c r="M210" s="6">
        <f t="shared" si="176"/>
        <v>0</v>
      </c>
      <c r="N210" s="6">
        <f t="shared" si="176"/>
        <v>0</v>
      </c>
      <c r="O210" s="6">
        <f t="shared" si="176"/>
        <v>0</v>
      </c>
      <c r="P210" s="6">
        <f t="shared" si="176"/>
        <v>0</v>
      </c>
      <c r="Q210" s="23">
        <f t="shared" si="176"/>
        <v>0</v>
      </c>
      <c r="R210" s="23">
        <f t="shared" si="176"/>
        <v>0</v>
      </c>
      <c r="S210" s="6">
        <f t="shared" si="155"/>
        <v>0</v>
      </c>
    </row>
    <row r="211" spans="1:19" x14ac:dyDescent="0.25">
      <c r="A211" s="4" t="s">
        <v>540</v>
      </c>
      <c r="B211" s="4" t="s">
        <v>97</v>
      </c>
      <c r="C211" s="4" t="s">
        <v>508</v>
      </c>
      <c r="D211" s="24"/>
      <c r="E211" s="24"/>
      <c r="F211" s="6">
        <f t="shared" ref="F211:R211" si="177">$D211*F78</f>
        <v>0</v>
      </c>
      <c r="G211" s="6">
        <f t="shared" si="177"/>
        <v>0</v>
      </c>
      <c r="H211" s="6">
        <f t="shared" si="177"/>
        <v>0</v>
      </c>
      <c r="I211" s="6">
        <f t="shared" si="177"/>
        <v>0</v>
      </c>
      <c r="J211" s="6">
        <f t="shared" si="177"/>
        <v>0</v>
      </c>
      <c r="K211" s="6">
        <f t="shared" si="177"/>
        <v>0</v>
      </c>
      <c r="L211" s="6">
        <f t="shared" si="177"/>
        <v>0</v>
      </c>
      <c r="M211" s="6">
        <f t="shared" si="177"/>
        <v>0</v>
      </c>
      <c r="N211" s="6">
        <f t="shared" si="177"/>
        <v>0</v>
      </c>
      <c r="O211" s="6">
        <f t="shared" si="177"/>
        <v>0</v>
      </c>
      <c r="P211" s="6">
        <f t="shared" si="177"/>
        <v>0</v>
      </c>
      <c r="Q211" s="23">
        <f t="shared" si="177"/>
        <v>0</v>
      </c>
      <c r="R211" s="23">
        <f t="shared" si="177"/>
        <v>0</v>
      </c>
      <c r="S211" s="6">
        <f t="shared" si="155"/>
        <v>0</v>
      </c>
    </row>
    <row r="212" spans="1:19" x14ac:dyDescent="0.25">
      <c r="A212" s="4" t="s">
        <v>540</v>
      </c>
      <c r="B212" s="4" t="s">
        <v>97</v>
      </c>
      <c r="C212" s="4" t="s">
        <v>537</v>
      </c>
      <c r="D212" s="24"/>
      <c r="E212" s="24"/>
      <c r="F212" s="6">
        <f t="shared" ref="F212:R212" si="178">$D212*F79</f>
        <v>0</v>
      </c>
      <c r="G212" s="6">
        <f t="shared" si="178"/>
        <v>0</v>
      </c>
      <c r="H212" s="6">
        <f t="shared" si="178"/>
        <v>0</v>
      </c>
      <c r="I212" s="6">
        <f t="shared" si="178"/>
        <v>0</v>
      </c>
      <c r="J212" s="6">
        <f t="shared" si="178"/>
        <v>0</v>
      </c>
      <c r="K212" s="6">
        <f t="shared" si="178"/>
        <v>0</v>
      </c>
      <c r="L212" s="6">
        <f t="shared" si="178"/>
        <v>0</v>
      </c>
      <c r="M212" s="6">
        <f t="shared" si="178"/>
        <v>0</v>
      </c>
      <c r="N212" s="6">
        <f t="shared" si="178"/>
        <v>0</v>
      </c>
      <c r="O212" s="6">
        <f t="shared" si="178"/>
        <v>0</v>
      </c>
      <c r="P212" s="6">
        <f t="shared" si="178"/>
        <v>0</v>
      </c>
      <c r="Q212" s="23">
        <f t="shared" si="178"/>
        <v>0</v>
      </c>
      <c r="R212" s="23">
        <f t="shared" si="178"/>
        <v>0</v>
      </c>
      <c r="S212" s="6">
        <f t="shared" si="155"/>
        <v>0</v>
      </c>
    </row>
    <row r="213" spans="1:19" x14ac:dyDescent="0.25">
      <c r="A213" s="4" t="s">
        <v>538</v>
      </c>
      <c r="B213" s="4" t="s">
        <v>97</v>
      </c>
      <c r="C213" s="4" t="s">
        <v>539</v>
      </c>
      <c r="D213" s="24"/>
      <c r="E213" s="24"/>
      <c r="F213" s="6">
        <f t="shared" ref="F213:R213" si="179">$D213*F80</f>
        <v>0</v>
      </c>
      <c r="G213" s="6">
        <f t="shared" si="179"/>
        <v>0</v>
      </c>
      <c r="H213" s="6">
        <f t="shared" si="179"/>
        <v>0</v>
      </c>
      <c r="I213" s="6">
        <f t="shared" si="179"/>
        <v>0</v>
      </c>
      <c r="J213" s="6">
        <f t="shared" si="179"/>
        <v>0</v>
      </c>
      <c r="K213" s="6">
        <f t="shared" si="179"/>
        <v>0</v>
      </c>
      <c r="L213" s="6">
        <f t="shared" si="179"/>
        <v>0</v>
      </c>
      <c r="M213" s="6">
        <f t="shared" si="179"/>
        <v>0</v>
      </c>
      <c r="N213" s="6">
        <f t="shared" si="179"/>
        <v>0</v>
      </c>
      <c r="O213" s="6">
        <f t="shared" si="179"/>
        <v>0</v>
      </c>
      <c r="P213" s="6">
        <f t="shared" si="179"/>
        <v>0</v>
      </c>
      <c r="Q213" s="23">
        <f t="shared" si="179"/>
        <v>0</v>
      </c>
      <c r="R213" s="23">
        <f t="shared" si="179"/>
        <v>0</v>
      </c>
      <c r="S213" s="6">
        <f t="shared" si="155"/>
        <v>0</v>
      </c>
    </row>
    <row r="214" spans="1:19" x14ac:dyDescent="0.25">
      <c r="A214" s="4" t="s">
        <v>338</v>
      </c>
      <c r="B214" s="4" t="s">
        <v>97</v>
      </c>
      <c r="C214" s="4" t="s">
        <v>539</v>
      </c>
      <c r="D214" s="24"/>
      <c r="E214" s="24"/>
      <c r="F214" s="6">
        <f t="shared" ref="F214:R214" si="180">$D214*F81</f>
        <v>0</v>
      </c>
      <c r="G214" s="6">
        <f t="shared" si="180"/>
        <v>0</v>
      </c>
      <c r="H214" s="6">
        <f t="shared" si="180"/>
        <v>0</v>
      </c>
      <c r="I214" s="6">
        <f t="shared" si="180"/>
        <v>0</v>
      </c>
      <c r="J214" s="6">
        <f t="shared" si="180"/>
        <v>0</v>
      </c>
      <c r="K214" s="6">
        <f t="shared" si="180"/>
        <v>0</v>
      </c>
      <c r="L214" s="6">
        <f t="shared" si="180"/>
        <v>0</v>
      </c>
      <c r="M214" s="6">
        <f t="shared" si="180"/>
        <v>0</v>
      </c>
      <c r="N214" s="6">
        <f t="shared" si="180"/>
        <v>0</v>
      </c>
      <c r="O214" s="6">
        <f t="shared" si="180"/>
        <v>0</v>
      </c>
      <c r="P214" s="6">
        <f t="shared" si="180"/>
        <v>0</v>
      </c>
      <c r="Q214" s="23">
        <f t="shared" si="180"/>
        <v>0</v>
      </c>
      <c r="R214" s="23">
        <f t="shared" si="180"/>
        <v>0</v>
      </c>
      <c r="S214" s="6">
        <f t="shared" si="155"/>
        <v>0</v>
      </c>
    </row>
    <row r="215" spans="1:19" x14ac:dyDescent="0.25">
      <c r="A215" s="4" t="s">
        <v>570</v>
      </c>
      <c r="B215" s="4" t="s">
        <v>571</v>
      </c>
      <c r="C215" s="4" t="s">
        <v>537</v>
      </c>
      <c r="D215" s="24"/>
      <c r="E215" s="136"/>
      <c r="F215" s="6">
        <f t="shared" ref="F215:R215" si="181">$D215*F82</f>
        <v>0</v>
      </c>
      <c r="G215" s="6">
        <f t="shared" si="181"/>
        <v>0</v>
      </c>
      <c r="H215" s="6">
        <f t="shared" si="181"/>
        <v>0</v>
      </c>
      <c r="I215" s="6">
        <f t="shared" si="181"/>
        <v>0</v>
      </c>
      <c r="J215" s="6">
        <f t="shared" si="181"/>
        <v>0</v>
      </c>
      <c r="K215" s="6">
        <f t="shared" si="181"/>
        <v>0</v>
      </c>
      <c r="L215" s="6">
        <f t="shared" si="181"/>
        <v>0</v>
      </c>
      <c r="M215" s="6">
        <f t="shared" si="181"/>
        <v>0</v>
      </c>
      <c r="N215" s="6">
        <f t="shared" si="181"/>
        <v>0</v>
      </c>
      <c r="O215" s="6">
        <f t="shared" si="181"/>
        <v>0</v>
      </c>
      <c r="P215" s="6">
        <f t="shared" si="181"/>
        <v>0</v>
      </c>
      <c r="Q215" s="23">
        <f t="shared" si="181"/>
        <v>0</v>
      </c>
      <c r="R215" s="23">
        <f t="shared" si="181"/>
        <v>0</v>
      </c>
      <c r="S215" s="6">
        <f t="shared" si="155"/>
        <v>0</v>
      </c>
    </row>
    <row r="216" spans="1:19" x14ac:dyDescent="0.25">
      <c r="A216" s="4" t="s">
        <v>572</v>
      </c>
      <c r="B216" s="4" t="s">
        <v>97</v>
      </c>
      <c r="C216" s="4" t="s">
        <v>508</v>
      </c>
      <c r="D216" s="24"/>
      <c r="E216" s="6"/>
      <c r="F216" s="6">
        <f t="shared" ref="F216:R216" si="182">$D216*F83</f>
        <v>0</v>
      </c>
      <c r="G216" s="6">
        <f t="shared" si="182"/>
        <v>0</v>
      </c>
      <c r="H216" s="6">
        <f t="shared" si="182"/>
        <v>0</v>
      </c>
      <c r="I216" s="6">
        <f t="shared" si="182"/>
        <v>0</v>
      </c>
      <c r="J216" s="6">
        <f t="shared" si="182"/>
        <v>0</v>
      </c>
      <c r="K216" s="6">
        <f t="shared" si="182"/>
        <v>0</v>
      </c>
      <c r="L216" s="6">
        <f t="shared" si="182"/>
        <v>0</v>
      </c>
      <c r="M216" s="6">
        <f t="shared" si="182"/>
        <v>0</v>
      </c>
      <c r="N216" s="6">
        <f t="shared" si="182"/>
        <v>0</v>
      </c>
      <c r="O216" s="6">
        <f t="shared" si="182"/>
        <v>0</v>
      </c>
      <c r="P216" s="6">
        <f t="shared" si="182"/>
        <v>0</v>
      </c>
      <c r="Q216" s="23">
        <f t="shared" si="182"/>
        <v>0</v>
      </c>
      <c r="R216" s="23">
        <f t="shared" si="182"/>
        <v>0</v>
      </c>
      <c r="S216" s="6">
        <f t="shared" si="155"/>
        <v>0</v>
      </c>
    </row>
    <row r="217" spans="1:19" x14ac:dyDescent="0.25">
      <c r="A217" s="4" t="s">
        <v>573</v>
      </c>
      <c r="B217" s="4" t="s">
        <v>330</v>
      </c>
      <c r="C217" s="4" t="s">
        <v>508</v>
      </c>
      <c r="D217" s="24"/>
      <c r="E217" s="6"/>
      <c r="F217" s="6">
        <f t="shared" ref="F217:R217" si="183">$D217*F84</f>
        <v>0</v>
      </c>
      <c r="G217" s="6">
        <f t="shared" si="183"/>
        <v>0</v>
      </c>
      <c r="H217" s="6">
        <f t="shared" si="183"/>
        <v>0</v>
      </c>
      <c r="I217" s="6">
        <f t="shared" si="183"/>
        <v>0</v>
      </c>
      <c r="J217" s="6">
        <f t="shared" si="183"/>
        <v>0</v>
      </c>
      <c r="K217" s="6">
        <f t="shared" si="183"/>
        <v>0</v>
      </c>
      <c r="L217" s="6">
        <f t="shared" si="183"/>
        <v>0</v>
      </c>
      <c r="M217" s="6">
        <f t="shared" si="183"/>
        <v>0</v>
      </c>
      <c r="N217" s="6">
        <f t="shared" si="183"/>
        <v>0</v>
      </c>
      <c r="O217" s="6">
        <f t="shared" si="183"/>
        <v>0</v>
      </c>
      <c r="P217" s="6">
        <f t="shared" si="183"/>
        <v>0</v>
      </c>
      <c r="Q217" s="23">
        <f t="shared" si="183"/>
        <v>0</v>
      </c>
      <c r="R217" s="23">
        <f t="shared" si="183"/>
        <v>0</v>
      </c>
      <c r="S217" s="6">
        <f t="shared" si="155"/>
        <v>0</v>
      </c>
    </row>
    <row r="218" spans="1:19" x14ac:dyDescent="0.25">
      <c r="A218" s="4" t="s">
        <v>574</v>
      </c>
      <c r="B218" s="4" t="s">
        <v>330</v>
      </c>
      <c r="C218" s="4" t="s">
        <v>517</v>
      </c>
      <c r="D218" s="24"/>
      <c r="E218" s="6"/>
      <c r="F218" s="6">
        <f t="shared" ref="F218:R218" si="184">$D218*F85</f>
        <v>0</v>
      </c>
      <c r="G218" s="6">
        <f t="shared" si="184"/>
        <v>0</v>
      </c>
      <c r="H218" s="6">
        <f t="shared" si="184"/>
        <v>0</v>
      </c>
      <c r="I218" s="6">
        <f t="shared" si="184"/>
        <v>0</v>
      </c>
      <c r="J218" s="6">
        <f t="shared" si="184"/>
        <v>0</v>
      </c>
      <c r="K218" s="6">
        <f t="shared" si="184"/>
        <v>0</v>
      </c>
      <c r="L218" s="6">
        <f t="shared" si="184"/>
        <v>0</v>
      </c>
      <c r="M218" s="6">
        <f t="shared" si="184"/>
        <v>0</v>
      </c>
      <c r="N218" s="6">
        <f t="shared" si="184"/>
        <v>0</v>
      </c>
      <c r="O218" s="6">
        <f t="shared" si="184"/>
        <v>0</v>
      </c>
      <c r="P218" s="6">
        <f t="shared" si="184"/>
        <v>0</v>
      </c>
      <c r="Q218" s="23">
        <f t="shared" si="184"/>
        <v>0</v>
      </c>
      <c r="R218" s="23">
        <f t="shared" si="184"/>
        <v>0</v>
      </c>
      <c r="S218" s="6">
        <f t="shared" si="155"/>
        <v>0</v>
      </c>
    </row>
    <row r="219" spans="1:19" x14ac:dyDescent="0.25">
      <c r="A219" s="4"/>
      <c r="B219" s="4"/>
      <c r="C219" s="4"/>
      <c r="D219" s="6"/>
      <c r="E219" s="6"/>
      <c r="F219" s="6">
        <f t="shared" ref="F219:R219" si="185">$D219*F86</f>
        <v>0</v>
      </c>
      <c r="G219" s="6">
        <f t="shared" si="185"/>
        <v>0</v>
      </c>
      <c r="H219" s="6">
        <f t="shared" si="185"/>
        <v>0</v>
      </c>
      <c r="I219" s="6">
        <f t="shared" si="185"/>
        <v>0</v>
      </c>
      <c r="J219" s="6">
        <f t="shared" si="185"/>
        <v>0</v>
      </c>
      <c r="K219" s="6">
        <f t="shared" si="185"/>
        <v>0</v>
      </c>
      <c r="L219" s="6">
        <f t="shared" si="185"/>
        <v>0</v>
      </c>
      <c r="M219" s="6">
        <f t="shared" si="185"/>
        <v>0</v>
      </c>
      <c r="N219" s="6">
        <f t="shared" si="185"/>
        <v>0</v>
      </c>
      <c r="O219" s="6">
        <f t="shared" si="185"/>
        <v>0</v>
      </c>
      <c r="P219" s="6">
        <f t="shared" si="185"/>
        <v>0</v>
      </c>
      <c r="Q219" s="23">
        <f t="shared" si="185"/>
        <v>0</v>
      </c>
      <c r="R219" s="23">
        <f t="shared" si="185"/>
        <v>0</v>
      </c>
      <c r="S219" s="6">
        <f t="shared" si="155"/>
        <v>0</v>
      </c>
    </row>
    <row r="220" spans="1:19" x14ac:dyDescent="0.25">
      <c r="A220" s="4"/>
      <c r="B220" s="4"/>
      <c r="C220" s="4"/>
      <c r="D220" s="6"/>
      <c r="E220" s="6"/>
      <c r="F220" s="6">
        <f t="shared" ref="F220:R220" si="186">$D220*F87</f>
        <v>0</v>
      </c>
      <c r="G220" s="6">
        <f t="shared" si="186"/>
        <v>0</v>
      </c>
      <c r="H220" s="6">
        <f t="shared" si="186"/>
        <v>0</v>
      </c>
      <c r="I220" s="6">
        <f t="shared" si="186"/>
        <v>0</v>
      </c>
      <c r="J220" s="6">
        <f t="shared" si="186"/>
        <v>0</v>
      </c>
      <c r="K220" s="6">
        <f t="shared" si="186"/>
        <v>0</v>
      </c>
      <c r="L220" s="6">
        <f t="shared" si="186"/>
        <v>0</v>
      </c>
      <c r="M220" s="6">
        <f t="shared" si="186"/>
        <v>0</v>
      </c>
      <c r="N220" s="6">
        <f t="shared" si="186"/>
        <v>0</v>
      </c>
      <c r="O220" s="6">
        <f t="shared" si="186"/>
        <v>0</v>
      </c>
      <c r="P220" s="6">
        <f t="shared" si="186"/>
        <v>0</v>
      </c>
      <c r="Q220" s="23">
        <f t="shared" si="186"/>
        <v>0</v>
      </c>
      <c r="R220" s="23">
        <f t="shared" si="186"/>
        <v>0</v>
      </c>
      <c r="S220" s="6">
        <f t="shared" si="155"/>
        <v>0</v>
      </c>
    </row>
    <row r="221" spans="1:19" x14ac:dyDescent="0.25">
      <c r="A221" s="4"/>
      <c r="B221" s="4"/>
      <c r="C221" s="4"/>
      <c r="D221" s="6"/>
      <c r="E221" s="6"/>
      <c r="F221" s="6">
        <f t="shared" ref="F221:R221" si="187">$D221*F88</f>
        <v>0</v>
      </c>
      <c r="G221" s="6">
        <f t="shared" si="187"/>
        <v>0</v>
      </c>
      <c r="H221" s="6">
        <f t="shared" si="187"/>
        <v>0</v>
      </c>
      <c r="I221" s="6">
        <f t="shared" si="187"/>
        <v>0</v>
      </c>
      <c r="J221" s="6">
        <f t="shared" si="187"/>
        <v>0</v>
      </c>
      <c r="K221" s="6">
        <f t="shared" si="187"/>
        <v>0</v>
      </c>
      <c r="L221" s="6">
        <f t="shared" si="187"/>
        <v>0</v>
      </c>
      <c r="M221" s="6">
        <f t="shared" si="187"/>
        <v>0</v>
      </c>
      <c r="N221" s="6">
        <f t="shared" si="187"/>
        <v>0</v>
      </c>
      <c r="O221" s="6">
        <f t="shared" si="187"/>
        <v>0</v>
      </c>
      <c r="P221" s="6">
        <f t="shared" si="187"/>
        <v>0</v>
      </c>
      <c r="Q221" s="23">
        <f t="shared" si="187"/>
        <v>0</v>
      </c>
      <c r="R221" s="23">
        <f t="shared" si="187"/>
        <v>0</v>
      </c>
      <c r="S221" s="6">
        <f t="shared" si="155"/>
        <v>0</v>
      </c>
    </row>
    <row r="222" spans="1:19" x14ac:dyDescent="0.25">
      <c r="A222" s="4"/>
      <c r="B222" s="4"/>
      <c r="C222" s="4"/>
      <c r="D222" s="6"/>
      <c r="E222" s="6"/>
      <c r="F222" s="6">
        <f t="shared" ref="F222:R222" si="188">$D222*F89</f>
        <v>0</v>
      </c>
      <c r="G222" s="6">
        <f t="shared" si="188"/>
        <v>0</v>
      </c>
      <c r="H222" s="6">
        <f t="shared" si="188"/>
        <v>0</v>
      </c>
      <c r="I222" s="6">
        <f t="shared" si="188"/>
        <v>0</v>
      </c>
      <c r="J222" s="6">
        <f t="shared" si="188"/>
        <v>0</v>
      </c>
      <c r="K222" s="6">
        <f t="shared" si="188"/>
        <v>0</v>
      </c>
      <c r="L222" s="6">
        <f t="shared" si="188"/>
        <v>0</v>
      </c>
      <c r="M222" s="6">
        <f t="shared" si="188"/>
        <v>0</v>
      </c>
      <c r="N222" s="6">
        <f t="shared" si="188"/>
        <v>0</v>
      </c>
      <c r="O222" s="6">
        <f t="shared" si="188"/>
        <v>0</v>
      </c>
      <c r="P222" s="6">
        <f t="shared" si="188"/>
        <v>0</v>
      </c>
      <c r="Q222" s="23">
        <f t="shared" si="188"/>
        <v>0</v>
      </c>
      <c r="R222" s="23">
        <f t="shared" si="188"/>
        <v>0</v>
      </c>
      <c r="S222" s="6">
        <f t="shared" si="155"/>
        <v>0</v>
      </c>
    </row>
    <row r="223" spans="1:19" x14ac:dyDescent="0.25">
      <c r="A223" s="4"/>
      <c r="B223" s="4"/>
      <c r="C223" s="4"/>
      <c r="D223" s="6"/>
      <c r="E223" s="6"/>
      <c r="F223" s="6">
        <f t="shared" ref="F223:R223" si="189">$D223*F90</f>
        <v>0</v>
      </c>
      <c r="G223" s="6">
        <f t="shared" si="189"/>
        <v>0</v>
      </c>
      <c r="H223" s="6">
        <f t="shared" si="189"/>
        <v>0</v>
      </c>
      <c r="I223" s="6">
        <f t="shared" si="189"/>
        <v>0</v>
      </c>
      <c r="J223" s="6">
        <f t="shared" si="189"/>
        <v>0</v>
      </c>
      <c r="K223" s="6">
        <f t="shared" si="189"/>
        <v>0</v>
      </c>
      <c r="L223" s="6">
        <f t="shared" si="189"/>
        <v>0</v>
      </c>
      <c r="M223" s="6">
        <f t="shared" si="189"/>
        <v>0</v>
      </c>
      <c r="N223" s="6">
        <f t="shared" si="189"/>
        <v>0</v>
      </c>
      <c r="O223" s="6">
        <f t="shared" si="189"/>
        <v>0</v>
      </c>
      <c r="P223" s="6">
        <f t="shared" si="189"/>
        <v>0</v>
      </c>
      <c r="Q223" s="23">
        <f t="shared" si="189"/>
        <v>0</v>
      </c>
      <c r="R223" s="23">
        <f t="shared" si="189"/>
        <v>0</v>
      </c>
      <c r="S223" s="6">
        <f t="shared" si="155"/>
        <v>0</v>
      </c>
    </row>
    <row r="224" spans="1:19" x14ac:dyDescent="0.25">
      <c r="A224" s="4"/>
      <c r="B224" s="4"/>
      <c r="C224" s="4"/>
      <c r="D224" s="6"/>
      <c r="E224" s="6"/>
      <c r="F224" s="6">
        <f t="shared" ref="F224:R224" si="190">$D224*F91</f>
        <v>0</v>
      </c>
      <c r="G224" s="6">
        <f t="shared" si="190"/>
        <v>0</v>
      </c>
      <c r="H224" s="6">
        <f t="shared" si="190"/>
        <v>0</v>
      </c>
      <c r="I224" s="6">
        <f t="shared" si="190"/>
        <v>0</v>
      </c>
      <c r="J224" s="6">
        <f t="shared" si="190"/>
        <v>0</v>
      </c>
      <c r="K224" s="6">
        <f t="shared" si="190"/>
        <v>0</v>
      </c>
      <c r="L224" s="6">
        <f t="shared" si="190"/>
        <v>0</v>
      </c>
      <c r="M224" s="6">
        <f t="shared" si="190"/>
        <v>0</v>
      </c>
      <c r="N224" s="6">
        <f t="shared" si="190"/>
        <v>0</v>
      </c>
      <c r="O224" s="6">
        <f t="shared" si="190"/>
        <v>0</v>
      </c>
      <c r="P224" s="6">
        <f t="shared" si="190"/>
        <v>0</v>
      </c>
      <c r="Q224" s="23">
        <f t="shared" si="190"/>
        <v>0</v>
      </c>
      <c r="R224" s="23">
        <f t="shared" si="190"/>
        <v>0</v>
      </c>
      <c r="S224" s="6">
        <f t="shared" si="155"/>
        <v>0</v>
      </c>
    </row>
    <row r="225" spans="1:20" x14ac:dyDescent="0.25">
      <c r="A225" s="4"/>
      <c r="B225" s="4"/>
      <c r="C225" s="4"/>
      <c r="D225" s="6"/>
      <c r="E225" s="6"/>
      <c r="F225" s="6">
        <f t="shared" ref="F225:R225" si="191">$D225*F92</f>
        <v>0</v>
      </c>
      <c r="G225" s="6">
        <f t="shared" si="191"/>
        <v>0</v>
      </c>
      <c r="H225" s="6">
        <f t="shared" si="191"/>
        <v>0</v>
      </c>
      <c r="I225" s="6">
        <f t="shared" si="191"/>
        <v>0</v>
      </c>
      <c r="J225" s="6">
        <f t="shared" si="191"/>
        <v>0</v>
      </c>
      <c r="K225" s="6">
        <f t="shared" si="191"/>
        <v>0</v>
      </c>
      <c r="L225" s="6">
        <f t="shared" si="191"/>
        <v>0</v>
      </c>
      <c r="M225" s="6">
        <f t="shared" si="191"/>
        <v>0</v>
      </c>
      <c r="N225" s="6">
        <f t="shared" si="191"/>
        <v>0</v>
      </c>
      <c r="O225" s="6">
        <f t="shared" si="191"/>
        <v>0</v>
      </c>
      <c r="P225" s="6">
        <f t="shared" si="191"/>
        <v>0</v>
      </c>
      <c r="Q225" s="23">
        <f t="shared" si="191"/>
        <v>0</v>
      </c>
      <c r="R225" s="23">
        <f t="shared" si="191"/>
        <v>0</v>
      </c>
      <c r="S225" s="6">
        <f t="shared" si="155"/>
        <v>0</v>
      </c>
    </row>
    <row r="226" spans="1:20" x14ac:dyDescent="0.25">
      <c r="A226" s="4"/>
      <c r="B226" s="4"/>
      <c r="C226" s="4"/>
      <c r="D226" s="24">
        <v>78.27</v>
      </c>
      <c r="E226" s="24"/>
      <c r="F226" s="6">
        <f t="shared" ref="F226:Q226" si="192">$D226*F93</f>
        <v>0</v>
      </c>
      <c r="G226" s="6">
        <f t="shared" si="192"/>
        <v>0</v>
      </c>
      <c r="H226" s="6">
        <f t="shared" si="192"/>
        <v>0</v>
      </c>
      <c r="I226" s="6">
        <f t="shared" si="192"/>
        <v>0</v>
      </c>
      <c r="J226" s="6">
        <f t="shared" si="192"/>
        <v>0</v>
      </c>
      <c r="K226" s="6">
        <f t="shared" si="192"/>
        <v>0</v>
      </c>
      <c r="L226" s="6">
        <f t="shared" si="192"/>
        <v>0</v>
      </c>
      <c r="M226" s="6">
        <f t="shared" si="192"/>
        <v>0</v>
      </c>
      <c r="N226" s="6">
        <f t="shared" si="192"/>
        <v>0</v>
      </c>
      <c r="O226" s="6">
        <f t="shared" si="192"/>
        <v>0</v>
      </c>
      <c r="P226" s="6">
        <f t="shared" si="192"/>
        <v>0</v>
      </c>
      <c r="Q226" s="23">
        <f t="shared" si="192"/>
        <v>0</v>
      </c>
      <c r="R226" s="23">
        <f t="shared" ref="R226" si="193">$D226*R93</f>
        <v>0</v>
      </c>
      <c r="S226" s="6">
        <f t="shared" si="155"/>
        <v>0</v>
      </c>
    </row>
    <row r="227" spans="1:20" x14ac:dyDescent="0.25">
      <c r="F227" s="7">
        <f t="shared" ref="F227:S227" si="194">SUM(F188:F226)</f>
        <v>0</v>
      </c>
      <c r="G227" s="7">
        <f t="shared" ref="G227:R227" si="195">SUM(G188:G226)</f>
        <v>0</v>
      </c>
      <c r="H227" s="7">
        <f t="shared" si="195"/>
        <v>0</v>
      </c>
      <c r="I227" s="7">
        <f t="shared" si="195"/>
        <v>0</v>
      </c>
      <c r="J227" s="7">
        <f t="shared" si="195"/>
        <v>0</v>
      </c>
      <c r="K227" s="7">
        <f t="shared" si="195"/>
        <v>0</v>
      </c>
      <c r="L227" s="7">
        <f t="shared" si="195"/>
        <v>0</v>
      </c>
      <c r="M227" s="7">
        <f t="shared" si="195"/>
        <v>0</v>
      </c>
      <c r="N227" s="7">
        <f t="shared" si="195"/>
        <v>0</v>
      </c>
      <c r="O227" s="7">
        <f t="shared" si="195"/>
        <v>0</v>
      </c>
      <c r="P227" s="7">
        <f t="shared" si="195"/>
        <v>0</v>
      </c>
      <c r="Q227" s="7">
        <f t="shared" si="195"/>
        <v>0</v>
      </c>
      <c r="R227" s="7">
        <f t="shared" si="195"/>
        <v>0</v>
      </c>
      <c r="S227" s="7">
        <f t="shared" si="194"/>
        <v>0</v>
      </c>
    </row>
    <row r="229" spans="1:20" x14ac:dyDescent="0.25">
      <c r="A229" s="31" t="s">
        <v>186</v>
      </c>
      <c r="B229" s="32"/>
      <c r="C229" s="32"/>
      <c r="D229" s="32"/>
      <c r="E229" s="32"/>
      <c r="F229" s="637"/>
      <c r="G229" s="637"/>
      <c r="H229" s="637"/>
      <c r="I229" s="637"/>
      <c r="J229" s="106"/>
      <c r="K229" s="106"/>
      <c r="L229" s="106"/>
      <c r="M229" s="106"/>
      <c r="N229" s="106"/>
      <c r="O229" s="106"/>
      <c r="P229" s="106"/>
      <c r="Q229" s="106"/>
      <c r="R229" s="106"/>
      <c r="S229" s="32"/>
      <c r="T229" s="32"/>
    </row>
    <row r="230" spans="1:20" x14ac:dyDescent="0.25">
      <c r="C230" s="11" t="s">
        <v>105</v>
      </c>
      <c r="D230" s="11" t="s">
        <v>106</v>
      </c>
      <c r="E230" s="11"/>
      <c r="F230" s="11">
        <v>9</v>
      </c>
      <c r="G230" s="11">
        <v>10</v>
      </c>
      <c r="H230" s="11">
        <v>11</v>
      </c>
      <c r="I230" s="11">
        <v>12</v>
      </c>
      <c r="J230" s="11">
        <v>1</v>
      </c>
      <c r="K230" s="11">
        <v>2</v>
      </c>
      <c r="L230" s="11">
        <v>3</v>
      </c>
      <c r="M230" s="11">
        <v>4</v>
      </c>
      <c r="N230" s="11">
        <v>5</v>
      </c>
      <c r="O230" s="11">
        <v>6</v>
      </c>
      <c r="P230" s="11">
        <v>7</v>
      </c>
      <c r="Q230" s="62">
        <v>8</v>
      </c>
      <c r="R230" s="62">
        <v>9</v>
      </c>
    </row>
    <row r="231" spans="1:20" x14ac:dyDescent="0.25">
      <c r="C231" s="4" t="s">
        <v>580</v>
      </c>
      <c r="D231" s="26">
        <v>45239</v>
      </c>
      <c r="E231" s="26"/>
      <c r="F231" s="6"/>
      <c r="G231" s="6">
        <v>128340.84</v>
      </c>
      <c r="H231" s="4"/>
      <c r="I231" s="4"/>
      <c r="J231" s="4"/>
      <c r="K231" s="4"/>
      <c r="L231" s="4"/>
      <c r="M231" s="4"/>
      <c r="N231" s="4"/>
      <c r="O231" s="4"/>
      <c r="P231" s="4"/>
      <c r="Q231" s="60"/>
      <c r="R231" s="60"/>
    </row>
    <row r="232" spans="1:20" x14ac:dyDescent="0.25">
      <c r="C232" s="4" t="s">
        <v>581</v>
      </c>
      <c r="D232" s="26">
        <v>45276</v>
      </c>
      <c r="E232" s="26"/>
      <c r="F232" s="4"/>
      <c r="G232" s="6"/>
      <c r="H232" s="6">
        <f>H$182</f>
        <v>136521.19</v>
      </c>
      <c r="I232" s="4"/>
      <c r="J232" s="4"/>
      <c r="K232" s="4"/>
      <c r="L232" s="4"/>
      <c r="M232" s="4"/>
      <c r="N232" s="4"/>
      <c r="O232" s="4"/>
      <c r="P232" s="4"/>
      <c r="Q232" s="60"/>
      <c r="R232" s="60"/>
    </row>
    <row r="233" spans="1:20" x14ac:dyDescent="0.25">
      <c r="C233" s="4" t="s">
        <v>582</v>
      </c>
      <c r="D233" s="26">
        <v>45314</v>
      </c>
      <c r="E233" s="26"/>
      <c r="F233" s="4"/>
      <c r="G233" s="4"/>
      <c r="H233" s="6"/>
      <c r="I233" s="6">
        <v>122308.33</v>
      </c>
      <c r="J233" s="4"/>
      <c r="K233" s="4"/>
      <c r="L233" s="4"/>
      <c r="M233" s="4"/>
      <c r="N233" s="4"/>
      <c r="O233" s="4"/>
      <c r="P233" s="4"/>
      <c r="Q233" s="60"/>
      <c r="R233" s="60"/>
    </row>
    <row r="234" spans="1:20" x14ac:dyDescent="0.25">
      <c r="C234" s="4" t="s">
        <v>583</v>
      </c>
      <c r="D234" s="26">
        <v>45336</v>
      </c>
      <c r="E234" s="26"/>
      <c r="F234" s="4"/>
      <c r="G234" s="4"/>
      <c r="H234" s="4"/>
      <c r="I234" s="6"/>
      <c r="J234" s="6">
        <v>137099.47</v>
      </c>
      <c r="K234" s="4"/>
      <c r="L234" s="4"/>
      <c r="M234" s="4"/>
      <c r="N234" s="4"/>
      <c r="O234" s="4"/>
      <c r="P234" s="4"/>
      <c r="Q234" s="60"/>
      <c r="R234" s="60"/>
    </row>
    <row r="235" spans="1:20" x14ac:dyDescent="0.25">
      <c r="C235" s="4" t="s">
        <v>584</v>
      </c>
      <c r="D235" s="26">
        <v>45378</v>
      </c>
      <c r="E235" s="26"/>
      <c r="F235" s="4"/>
      <c r="G235" s="4"/>
      <c r="H235" s="4"/>
      <c r="I235" s="4"/>
      <c r="J235" s="6"/>
      <c r="K235" s="6">
        <v>107300.02</v>
      </c>
      <c r="L235" s="4"/>
      <c r="M235" s="4"/>
      <c r="N235" s="4"/>
      <c r="O235" s="4"/>
      <c r="P235" s="4"/>
      <c r="Q235" s="60"/>
      <c r="R235" s="60"/>
    </row>
    <row r="236" spans="1:20" x14ac:dyDescent="0.25">
      <c r="C236" s="4" t="s">
        <v>585</v>
      </c>
      <c r="D236" s="26">
        <v>45387</v>
      </c>
      <c r="E236" s="26"/>
      <c r="F236" s="4"/>
      <c r="G236" s="4"/>
      <c r="H236" s="4"/>
      <c r="I236" s="4"/>
      <c r="J236" s="4"/>
      <c r="K236" s="6"/>
      <c r="L236" s="6">
        <v>95743.5</v>
      </c>
      <c r="M236" s="4"/>
      <c r="N236" s="4"/>
      <c r="O236" s="4"/>
      <c r="P236" s="4"/>
      <c r="Q236" s="60"/>
      <c r="R236" s="60"/>
    </row>
    <row r="237" spans="1:20" x14ac:dyDescent="0.25">
      <c r="C237" s="21" t="s">
        <v>586</v>
      </c>
      <c r="D237" s="123">
        <v>45427</v>
      </c>
      <c r="E237" s="123"/>
      <c r="F237" s="4"/>
      <c r="G237" s="4"/>
      <c r="H237" s="4"/>
      <c r="I237" s="4"/>
      <c r="J237" s="4"/>
      <c r="K237" s="4"/>
      <c r="L237" s="6"/>
      <c r="M237" s="6">
        <v>104251.49</v>
      </c>
      <c r="N237" s="4"/>
      <c r="O237" s="4"/>
      <c r="P237" s="4"/>
      <c r="Q237" s="60"/>
      <c r="R237" s="60"/>
    </row>
    <row r="238" spans="1:20" x14ac:dyDescent="0.25">
      <c r="C238" s="4" t="s">
        <v>587</v>
      </c>
      <c r="D238" s="26">
        <v>45453</v>
      </c>
      <c r="E238" s="26"/>
      <c r="F238" s="4"/>
      <c r="G238" s="4"/>
      <c r="H238" s="4"/>
      <c r="I238" s="4"/>
      <c r="J238" s="4"/>
      <c r="K238" s="4"/>
      <c r="L238" s="4"/>
      <c r="M238" s="6"/>
      <c r="N238" s="6">
        <v>98272.87</v>
      </c>
      <c r="O238" s="4"/>
      <c r="P238" s="4"/>
      <c r="Q238" s="60"/>
      <c r="R238" s="60"/>
    </row>
    <row r="239" spans="1:20" x14ac:dyDescent="0.25">
      <c r="C239" s="4" t="s">
        <v>588</v>
      </c>
      <c r="D239" s="26">
        <v>45478</v>
      </c>
      <c r="E239" s="26"/>
      <c r="F239" s="4"/>
      <c r="G239" s="4"/>
      <c r="H239" s="4"/>
      <c r="I239" s="4"/>
      <c r="J239" s="4"/>
      <c r="K239" s="4"/>
      <c r="L239" s="4"/>
      <c r="M239" s="4"/>
      <c r="N239" s="6"/>
      <c r="O239" s="6">
        <v>98822.67</v>
      </c>
      <c r="P239" s="4"/>
      <c r="Q239" s="60"/>
      <c r="R239" s="60"/>
    </row>
    <row r="240" spans="1:20" x14ac:dyDescent="0.25">
      <c r="C240" s="4" t="s">
        <v>589</v>
      </c>
      <c r="D240" s="26">
        <v>45518</v>
      </c>
      <c r="E240" s="26"/>
      <c r="F240" s="4"/>
      <c r="G240" s="4"/>
      <c r="H240" s="4"/>
      <c r="I240" s="4"/>
      <c r="J240" s="4"/>
      <c r="K240" s="4"/>
      <c r="L240" s="4"/>
      <c r="M240" s="4"/>
      <c r="N240" s="4"/>
      <c r="O240" s="6"/>
      <c r="P240" s="6">
        <v>151945.39000000001</v>
      </c>
      <c r="Q240" s="60"/>
      <c r="R240" s="60"/>
    </row>
    <row r="241" spans="3:19" x14ac:dyDescent="0.25">
      <c r="C241" s="4" t="s">
        <v>501</v>
      </c>
      <c r="D241" s="26"/>
      <c r="E241" s="2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0">
        <v>110506.96</v>
      </c>
      <c r="R241" s="60"/>
    </row>
    <row r="242" spans="3:19" x14ac:dyDescent="0.25">
      <c r="C242" s="4" t="s">
        <v>107</v>
      </c>
      <c r="D242" s="26"/>
      <c r="E242" s="2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61"/>
      <c r="R242" s="60">
        <v>54248.49</v>
      </c>
    </row>
    <row r="243" spans="3:19" x14ac:dyDescent="0.25">
      <c r="C243" s="4"/>
      <c r="D243" s="26"/>
      <c r="E243" s="2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1"/>
      <c r="R243" s="61"/>
    </row>
    <row r="244" spans="3:19" x14ac:dyDescent="0.25">
      <c r="D244" s="329"/>
      <c r="E244" s="329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1"/>
      <c r="R244" s="61"/>
    </row>
    <row r="245" spans="3:19" x14ac:dyDescent="0.25">
      <c r="D245" s="329"/>
      <c r="E245" s="329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1"/>
      <c r="R245" s="61"/>
    </row>
    <row r="246" spans="3:19" x14ac:dyDescent="0.25">
      <c r="D246" s="329"/>
      <c r="E246" s="329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1"/>
      <c r="R246" s="61"/>
    </row>
    <row r="247" spans="3:19" x14ac:dyDescent="0.25">
      <c r="D247" s="93" t="s">
        <v>39</v>
      </c>
      <c r="E247" s="93"/>
      <c r="F247" s="81">
        <f t="shared" ref="F247" si="196">SUM(F231:F243)</f>
        <v>0</v>
      </c>
      <c r="G247" s="81">
        <f>SUM(G231:G246)</f>
        <v>128340.84</v>
      </c>
      <c r="H247" s="81">
        <f>SUM(H231:H246)</f>
        <v>136521.19</v>
      </c>
      <c r="I247" s="81">
        <f>SUM(I231:I246)</f>
        <v>122308.33</v>
      </c>
      <c r="J247" s="81">
        <f t="shared" ref="J247:R247" si="197">SUM(J231:J246)</f>
        <v>137099.47</v>
      </c>
      <c r="K247" s="81">
        <f t="shared" si="197"/>
        <v>107300.02</v>
      </c>
      <c r="L247" s="81">
        <f t="shared" si="197"/>
        <v>95743.5</v>
      </c>
      <c r="M247" s="81">
        <f t="shared" si="197"/>
        <v>104251.49</v>
      </c>
      <c r="N247" s="81">
        <f t="shared" si="197"/>
        <v>98272.87</v>
      </c>
      <c r="O247" s="81">
        <f t="shared" si="197"/>
        <v>98822.67</v>
      </c>
      <c r="P247" s="81">
        <f t="shared" si="197"/>
        <v>151945.39000000001</v>
      </c>
      <c r="Q247" s="156">
        <f t="shared" si="197"/>
        <v>110506.96</v>
      </c>
      <c r="R247" s="156">
        <f t="shared" si="197"/>
        <v>54248.49</v>
      </c>
      <c r="S247" s="6">
        <f>SUM(F247:R247)</f>
        <v>1345361.22</v>
      </c>
    </row>
  </sheetData>
  <sortState xmlns:xlrd2="http://schemas.microsoft.com/office/spreadsheetml/2017/richdata2" ref="A188:R226">
    <sortCondition ref="B188:B226"/>
    <sortCondition ref="A188:A226"/>
  </sortState>
  <mergeCells count="9">
    <mergeCell ref="F6:R6"/>
    <mergeCell ref="F7:I7"/>
    <mergeCell ref="J7:R7"/>
    <mergeCell ref="F229:I229"/>
    <mergeCell ref="F51:R51"/>
    <mergeCell ref="F52:I52"/>
    <mergeCell ref="J52:R52"/>
    <mergeCell ref="F140:R140"/>
    <mergeCell ref="F96:R96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24CC-FBDA-4435-B8CC-CB86DD773F4D}">
  <dimension ref="A2:Z187"/>
  <sheetViews>
    <sheetView workbookViewId="0">
      <pane xSplit="1" ySplit="7" topLeftCell="D38" activePane="bottomRight" state="frozen"/>
      <selection pane="topRight" activeCell="B1" sqref="B1"/>
      <selection pane="bottomLeft" activeCell="A8" sqref="A8"/>
      <selection pane="bottomRight" activeCell="E57" sqref="E5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6" width="11.28515625" bestFit="1" customWidth="1"/>
    <col min="7" max="7" width="11.42578125" bestFit="1" customWidth="1"/>
    <col min="8" max="8" width="13.28515625" customWidth="1"/>
    <col min="9" max="9" width="11.7109375" bestFit="1" customWidth="1"/>
    <col min="10" max="10" width="12.42578125" bestFit="1" customWidth="1"/>
    <col min="11" max="11" width="11.7109375" bestFit="1" customWidth="1"/>
    <col min="12" max="12" width="13.42578125" bestFit="1" customWidth="1"/>
    <col min="13" max="18" width="12.42578125" bestFit="1" customWidth="1"/>
    <col min="19" max="21" width="12.28515625" customWidth="1"/>
    <col min="22" max="23" width="13.7109375" bestFit="1" customWidth="1"/>
    <col min="24" max="24" width="13.5703125" bestFit="1" customWidth="1"/>
    <col min="25" max="25" width="13.28515625" bestFit="1" customWidth="1"/>
  </cols>
  <sheetData>
    <row r="2" spans="1:26" x14ac:dyDescent="0.25">
      <c r="A2" s="9" t="s">
        <v>81</v>
      </c>
      <c r="B2" t="s">
        <v>41</v>
      </c>
    </row>
    <row r="3" spans="1:26" x14ac:dyDescent="0.25">
      <c r="A3" s="9" t="s">
        <v>83</v>
      </c>
      <c r="B3" t="s">
        <v>505</v>
      </c>
    </row>
    <row r="4" spans="1:26" x14ac:dyDescent="0.25">
      <c r="A4" s="9" t="s">
        <v>85</v>
      </c>
      <c r="B4" s="170">
        <v>2008151.1</v>
      </c>
      <c r="C4" s="25"/>
      <c r="D4" s="25"/>
      <c r="E4" s="25"/>
    </row>
    <row r="5" spans="1:26" x14ac:dyDescent="0.25">
      <c r="A5" s="9"/>
      <c r="B5" s="170"/>
      <c r="C5" s="25"/>
      <c r="D5" s="25"/>
      <c r="E5" s="25"/>
    </row>
    <row r="6" spans="1:26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31"/>
      <c r="X6" s="31"/>
      <c r="Y6" s="31"/>
    </row>
    <row r="7" spans="1:26" x14ac:dyDescent="0.25">
      <c r="A7" s="9"/>
      <c r="B7" s="9"/>
      <c r="C7" s="9"/>
      <c r="D7" s="9"/>
      <c r="E7" s="9"/>
      <c r="F7" s="623">
        <v>2023</v>
      </c>
      <c r="G7" s="623"/>
      <c r="H7" s="623"/>
      <c r="I7" s="623"/>
      <c r="J7" s="623">
        <v>2024</v>
      </c>
      <c r="K7" s="623"/>
      <c r="L7" s="623"/>
      <c r="M7" s="623"/>
      <c r="N7" s="623"/>
      <c r="O7" s="623"/>
      <c r="P7" s="623"/>
      <c r="Q7" s="623"/>
      <c r="R7" s="623"/>
      <c r="S7" s="105"/>
      <c r="T7" s="105"/>
      <c r="U7" s="105"/>
      <c r="V7" s="10"/>
      <c r="W7" s="9"/>
      <c r="X7" s="9"/>
      <c r="Y7" s="9"/>
    </row>
    <row r="8" spans="1:26" x14ac:dyDescent="0.25">
      <c r="A8" s="9"/>
      <c r="B8" s="9"/>
      <c r="C8" s="9"/>
      <c r="D8" s="37" t="s">
        <v>33</v>
      </c>
      <c r="E8" s="37"/>
      <c r="F8" s="39">
        <v>19</v>
      </c>
      <c r="G8" s="116">
        <v>21</v>
      </c>
      <c r="H8" s="116">
        <v>21</v>
      </c>
      <c r="I8" s="116">
        <v>22</v>
      </c>
      <c r="J8" s="116">
        <v>21</v>
      </c>
      <c r="K8" s="116">
        <v>16</v>
      </c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40"/>
      <c r="X8" s="9"/>
      <c r="Y8" s="9"/>
      <c r="Z8" s="9"/>
    </row>
    <row r="9" spans="1:26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9</v>
      </c>
      <c r="G9" s="12">
        <v>10</v>
      </c>
      <c r="H9" s="12">
        <v>11</v>
      </c>
      <c r="I9" s="12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4">
        <v>7</v>
      </c>
      <c r="Q9" s="14">
        <v>8</v>
      </c>
      <c r="R9" s="14">
        <v>9</v>
      </c>
      <c r="S9" s="112">
        <v>10</v>
      </c>
      <c r="T9" s="112">
        <v>11</v>
      </c>
      <c r="U9" s="112">
        <v>12</v>
      </c>
      <c r="V9" s="11" t="s">
        <v>92</v>
      </c>
      <c r="W9" s="11" t="s">
        <v>93</v>
      </c>
    </row>
    <row r="10" spans="1:26" x14ac:dyDescent="0.25">
      <c r="A10" s="4" t="s">
        <v>96</v>
      </c>
      <c r="B10" s="4" t="s">
        <v>97</v>
      </c>
      <c r="C10" s="4" t="s">
        <v>590</v>
      </c>
      <c r="D10" s="6">
        <v>146.4</v>
      </c>
      <c r="E10" s="6"/>
      <c r="F10" s="60"/>
      <c r="G10" s="60">
        <v>0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3"/>
      <c r="S10" s="113"/>
      <c r="T10" s="113"/>
      <c r="U10" s="113"/>
      <c r="V10" s="4">
        <f>SUM(F10:K10)</f>
        <v>0</v>
      </c>
      <c r="W10" s="4">
        <f>SUM(F10:R10)</f>
        <v>0</v>
      </c>
    </row>
    <row r="11" spans="1:26" x14ac:dyDescent="0.25">
      <c r="A11" s="4" t="s">
        <v>591</v>
      </c>
      <c r="B11" s="4" t="s">
        <v>97</v>
      </c>
      <c r="C11" s="4" t="s">
        <v>592</v>
      </c>
      <c r="D11" s="6">
        <v>99</v>
      </c>
      <c r="E11" s="6"/>
      <c r="F11" s="60">
        <f>F8*8</f>
        <v>152</v>
      </c>
      <c r="G11" s="4">
        <v>168</v>
      </c>
      <c r="H11" s="4">
        <v>144</v>
      </c>
      <c r="I11" s="60">
        <f>I8*8</f>
        <v>176</v>
      </c>
      <c r="J11" s="60">
        <f>J8*8</f>
        <v>168</v>
      </c>
      <c r="K11" s="60">
        <v>160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113"/>
      <c r="T11" s="113"/>
      <c r="U11" s="113"/>
      <c r="V11" s="4">
        <f t="shared" ref="V11:V39" si="0">SUM(F11:K11)</f>
        <v>968</v>
      </c>
      <c r="W11" s="4">
        <f t="shared" ref="W11:W39" si="1">SUM(F11:R11)</f>
        <v>968</v>
      </c>
    </row>
    <row r="12" spans="1:26" x14ac:dyDescent="0.25">
      <c r="A12" s="125" t="s">
        <v>593</v>
      </c>
      <c r="B12" s="4" t="s">
        <v>97</v>
      </c>
      <c r="C12" s="4" t="s">
        <v>592</v>
      </c>
      <c r="D12" s="6">
        <v>99</v>
      </c>
      <c r="E12" s="6"/>
      <c r="F12" s="60">
        <v>152</v>
      </c>
      <c r="G12" s="4">
        <v>84</v>
      </c>
      <c r="H12" s="4">
        <v>80</v>
      </c>
      <c r="I12" s="60">
        <v>176</v>
      </c>
      <c r="J12" s="60">
        <v>168</v>
      </c>
      <c r="K12" s="60">
        <v>160</v>
      </c>
      <c r="L12" s="60">
        <v>160</v>
      </c>
      <c r="M12" s="60">
        <v>160</v>
      </c>
      <c r="N12" s="60">
        <v>160</v>
      </c>
      <c r="O12" s="60">
        <v>160</v>
      </c>
      <c r="P12" s="60">
        <v>160</v>
      </c>
      <c r="Q12" s="60">
        <v>160</v>
      </c>
      <c r="R12" s="60">
        <v>160</v>
      </c>
      <c r="S12" s="113"/>
      <c r="T12" s="113"/>
      <c r="U12" s="113"/>
      <c r="V12" s="4">
        <f t="shared" si="0"/>
        <v>820</v>
      </c>
      <c r="W12" s="4">
        <f t="shared" si="1"/>
        <v>1940</v>
      </c>
    </row>
    <row r="13" spans="1:26" x14ac:dyDescent="0.25">
      <c r="A13" s="125"/>
      <c r="B13" s="4"/>
      <c r="C13" s="4"/>
      <c r="D13" s="6"/>
      <c r="E13" s="6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113"/>
      <c r="T13" s="113"/>
      <c r="U13" s="113"/>
      <c r="V13" s="4">
        <f t="shared" si="0"/>
        <v>0</v>
      </c>
      <c r="W13" s="4">
        <f t="shared" si="1"/>
        <v>0</v>
      </c>
    </row>
    <row r="14" spans="1:26" x14ac:dyDescent="0.25">
      <c r="A14" s="125" t="s">
        <v>594</v>
      </c>
      <c r="B14" s="4" t="s">
        <v>97</v>
      </c>
      <c r="C14" s="4" t="s">
        <v>595</v>
      </c>
      <c r="D14" s="6">
        <v>133.19999999999999</v>
      </c>
      <c r="E14" s="6"/>
      <c r="F14" s="60">
        <v>152</v>
      </c>
      <c r="G14" s="4">
        <v>168</v>
      </c>
      <c r="H14" s="4">
        <v>152</v>
      </c>
      <c r="I14" s="60">
        <v>176</v>
      </c>
      <c r="J14" s="60">
        <v>168</v>
      </c>
      <c r="K14" s="60">
        <v>160</v>
      </c>
      <c r="L14" s="60">
        <v>160</v>
      </c>
      <c r="M14" s="60">
        <v>160</v>
      </c>
      <c r="N14" s="60">
        <v>160</v>
      </c>
      <c r="O14" s="60">
        <v>160</v>
      </c>
      <c r="P14" s="60">
        <v>160</v>
      </c>
      <c r="Q14" s="60">
        <v>160</v>
      </c>
      <c r="R14" s="60">
        <v>160</v>
      </c>
      <c r="S14" s="113"/>
      <c r="T14" s="113"/>
      <c r="U14" s="113"/>
      <c r="V14" s="4">
        <f t="shared" si="0"/>
        <v>976</v>
      </c>
      <c r="W14" s="4">
        <f t="shared" si="1"/>
        <v>2096</v>
      </c>
    </row>
    <row r="15" spans="1:26" x14ac:dyDescent="0.25">
      <c r="A15" s="125"/>
      <c r="B15" s="4"/>
      <c r="C15" s="4"/>
      <c r="D15" s="6"/>
      <c r="E15" s="6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113"/>
      <c r="T15" s="113"/>
      <c r="U15" s="113"/>
      <c r="V15" s="4">
        <f t="shared" si="0"/>
        <v>0</v>
      </c>
      <c r="W15" s="4">
        <f t="shared" si="1"/>
        <v>0</v>
      </c>
    </row>
    <row r="16" spans="1:26" x14ac:dyDescent="0.25">
      <c r="A16" s="125" t="s">
        <v>596</v>
      </c>
      <c r="B16" s="4" t="s">
        <v>97</v>
      </c>
      <c r="C16" s="4" t="s">
        <v>597</v>
      </c>
      <c r="D16" s="6">
        <f>105000/2080*1.49</f>
        <v>75.21634615384616</v>
      </c>
      <c r="E16" s="6"/>
      <c r="F16" s="60">
        <v>152</v>
      </c>
      <c r="G16" s="4">
        <v>125</v>
      </c>
      <c r="H16" s="4">
        <v>144</v>
      </c>
      <c r="I16" s="60">
        <v>176</v>
      </c>
      <c r="J16" s="60">
        <v>168</v>
      </c>
      <c r="K16" s="60">
        <v>160</v>
      </c>
      <c r="L16" s="60">
        <v>160</v>
      </c>
      <c r="M16" s="60">
        <v>160</v>
      </c>
      <c r="N16" s="60">
        <v>160</v>
      </c>
      <c r="O16" s="60">
        <v>160</v>
      </c>
      <c r="P16" s="60">
        <v>160</v>
      </c>
      <c r="Q16" s="60">
        <v>160</v>
      </c>
      <c r="R16" s="60">
        <v>160</v>
      </c>
      <c r="S16" s="113"/>
      <c r="T16" s="113"/>
      <c r="U16" s="113"/>
      <c r="V16" s="4">
        <f t="shared" si="0"/>
        <v>925</v>
      </c>
      <c r="W16" s="4">
        <f t="shared" si="1"/>
        <v>2045</v>
      </c>
    </row>
    <row r="17" spans="1:23" x14ac:dyDescent="0.25">
      <c r="A17" s="125" t="s">
        <v>598</v>
      </c>
      <c r="B17" s="4" t="s">
        <v>97</v>
      </c>
      <c r="C17" s="4" t="s">
        <v>597</v>
      </c>
      <c r="D17" s="24"/>
      <c r="E17" s="24"/>
      <c r="F17" s="60"/>
      <c r="G17" s="4">
        <v>7.5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3"/>
      <c r="S17" s="113"/>
      <c r="T17" s="113"/>
      <c r="U17" s="113"/>
      <c r="V17" s="4">
        <f t="shared" si="0"/>
        <v>7.5</v>
      </c>
      <c r="W17" s="4">
        <f t="shared" si="1"/>
        <v>7.5</v>
      </c>
    </row>
    <row r="18" spans="1:23" x14ac:dyDescent="0.25">
      <c r="A18" s="125" t="s">
        <v>599</v>
      </c>
      <c r="B18" s="4" t="s">
        <v>97</v>
      </c>
      <c r="C18" s="4" t="s">
        <v>600</v>
      </c>
      <c r="D18" s="24">
        <f>75000*1.49/2080</f>
        <v>53.72596153846154</v>
      </c>
      <c r="E18" s="24"/>
      <c r="F18" s="60"/>
      <c r="G18" s="60"/>
      <c r="H18" s="60"/>
      <c r="I18" s="60"/>
      <c r="J18" s="60"/>
      <c r="K18" s="60"/>
      <c r="L18" s="60">
        <v>160</v>
      </c>
      <c r="M18" s="60">
        <v>160</v>
      </c>
      <c r="N18" s="60">
        <v>160</v>
      </c>
      <c r="O18" s="60">
        <v>160</v>
      </c>
      <c r="P18" s="60">
        <v>160</v>
      </c>
      <c r="Q18" s="60">
        <v>160</v>
      </c>
      <c r="R18" s="60">
        <v>160</v>
      </c>
      <c r="S18" s="113"/>
      <c r="T18" s="113"/>
      <c r="U18" s="113"/>
      <c r="V18" s="4">
        <f t="shared" si="0"/>
        <v>0</v>
      </c>
      <c r="W18" s="4">
        <f t="shared" si="1"/>
        <v>1120</v>
      </c>
    </row>
    <row r="19" spans="1:23" x14ac:dyDescent="0.25">
      <c r="A19" s="125" t="s">
        <v>601</v>
      </c>
      <c r="B19" s="4" t="s">
        <v>97</v>
      </c>
      <c r="C19" s="4" t="s">
        <v>602</v>
      </c>
      <c r="D19" s="24">
        <f>100000*1.49/2080</f>
        <v>71.634615384615387</v>
      </c>
      <c r="E19" s="24"/>
      <c r="F19" s="60"/>
      <c r="G19" s="60"/>
      <c r="H19" s="60"/>
      <c r="I19" s="60"/>
      <c r="J19" s="60"/>
      <c r="K19" s="60"/>
      <c r="L19" s="60">
        <v>160</v>
      </c>
      <c r="M19" s="60">
        <v>160</v>
      </c>
      <c r="N19" s="60">
        <v>160</v>
      </c>
      <c r="O19" s="60">
        <v>160</v>
      </c>
      <c r="P19" s="60">
        <v>160</v>
      </c>
      <c r="Q19" s="60">
        <v>160</v>
      </c>
      <c r="R19" s="60">
        <v>160</v>
      </c>
      <c r="S19" s="113"/>
      <c r="T19" s="113"/>
      <c r="U19" s="113"/>
      <c r="V19" s="4">
        <f t="shared" si="0"/>
        <v>0</v>
      </c>
      <c r="W19" s="4">
        <f t="shared" si="1"/>
        <v>1120</v>
      </c>
    </row>
    <row r="20" spans="1:23" x14ac:dyDescent="0.25">
      <c r="A20" s="125" t="s">
        <v>603</v>
      </c>
      <c r="B20" s="4" t="s">
        <v>97</v>
      </c>
      <c r="C20" s="4" t="s">
        <v>604</v>
      </c>
      <c r="D20" s="24">
        <f>105000*1.49/2080</f>
        <v>75.21634615384616</v>
      </c>
      <c r="E20" s="24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113"/>
      <c r="T20" s="113"/>
      <c r="U20" s="113"/>
      <c r="V20" s="4">
        <f t="shared" si="0"/>
        <v>0</v>
      </c>
      <c r="W20" s="4">
        <f t="shared" si="1"/>
        <v>0</v>
      </c>
    </row>
    <row r="21" spans="1:23" x14ac:dyDescent="0.25">
      <c r="A21" s="125" t="s">
        <v>605</v>
      </c>
      <c r="B21" s="4" t="s">
        <v>97</v>
      </c>
      <c r="C21" s="4" t="s">
        <v>604</v>
      </c>
      <c r="D21" s="6"/>
      <c r="E21" s="6"/>
      <c r="F21" s="60"/>
      <c r="G21" s="60"/>
      <c r="H21" s="60"/>
      <c r="I21" s="60"/>
      <c r="J21" s="60"/>
      <c r="K21" s="60"/>
      <c r="L21" s="60">
        <v>160</v>
      </c>
      <c r="M21" s="60">
        <v>160</v>
      </c>
      <c r="N21" s="60">
        <v>160</v>
      </c>
      <c r="O21" s="60">
        <v>160</v>
      </c>
      <c r="P21" s="60">
        <v>160</v>
      </c>
      <c r="Q21" s="60">
        <v>160</v>
      </c>
      <c r="R21" s="60">
        <v>160</v>
      </c>
      <c r="S21" s="113"/>
      <c r="T21" s="113"/>
      <c r="U21" s="113"/>
      <c r="V21" s="4">
        <f t="shared" si="0"/>
        <v>0</v>
      </c>
      <c r="W21" s="4">
        <f t="shared" si="1"/>
        <v>1120</v>
      </c>
    </row>
    <row r="22" spans="1:23" x14ac:dyDescent="0.25">
      <c r="A22" s="4"/>
      <c r="B22" s="4"/>
      <c r="C22" s="4"/>
      <c r="D22" s="6"/>
      <c r="E22" s="6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3"/>
      <c r="S22" s="113"/>
      <c r="T22" s="113"/>
      <c r="U22" s="113"/>
      <c r="V22" s="4">
        <f t="shared" si="0"/>
        <v>0</v>
      </c>
      <c r="W22" s="4">
        <f t="shared" si="1"/>
        <v>0</v>
      </c>
    </row>
    <row r="23" spans="1:23" x14ac:dyDescent="0.25">
      <c r="A23" s="4"/>
      <c r="B23" s="4"/>
      <c r="C23" s="4"/>
      <c r="D23" s="6"/>
      <c r="E23" s="6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3"/>
      <c r="S23" s="113"/>
      <c r="T23" s="113"/>
      <c r="U23" s="113"/>
      <c r="V23" s="4">
        <f t="shared" si="0"/>
        <v>0</v>
      </c>
      <c r="W23" s="4">
        <f t="shared" si="1"/>
        <v>0</v>
      </c>
    </row>
    <row r="24" spans="1:23" x14ac:dyDescent="0.25">
      <c r="A24" s="4"/>
      <c r="B24" s="4"/>
      <c r="C24" s="4"/>
      <c r="D24" s="4"/>
      <c r="E24" s="4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3"/>
      <c r="S24" s="113"/>
      <c r="T24" s="113"/>
      <c r="U24" s="113"/>
      <c r="V24" s="4">
        <f t="shared" si="0"/>
        <v>0</v>
      </c>
      <c r="W24" s="4">
        <f t="shared" si="1"/>
        <v>0</v>
      </c>
    </row>
    <row r="25" spans="1:23" x14ac:dyDescent="0.25">
      <c r="A25" s="4"/>
      <c r="B25" s="4"/>
      <c r="C25" s="4"/>
      <c r="D25" s="4"/>
      <c r="E25" s="4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3"/>
      <c r="S25" s="113"/>
      <c r="T25" s="113"/>
      <c r="U25" s="113"/>
      <c r="V25" s="4">
        <f t="shared" si="0"/>
        <v>0</v>
      </c>
      <c r="W25" s="4">
        <f t="shared" si="1"/>
        <v>0</v>
      </c>
    </row>
    <row r="26" spans="1:2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3"/>
      <c r="Q26" s="13"/>
      <c r="R26" s="13"/>
      <c r="S26" s="113"/>
      <c r="T26" s="113"/>
      <c r="U26" s="113"/>
      <c r="V26" s="4">
        <f t="shared" si="0"/>
        <v>0</v>
      </c>
      <c r="W26" s="4">
        <f t="shared" si="1"/>
        <v>0</v>
      </c>
    </row>
    <row r="27" spans="1:2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3"/>
      <c r="Q27" s="13"/>
      <c r="R27" s="13"/>
      <c r="S27" s="113"/>
      <c r="T27" s="113"/>
      <c r="U27" s="113"/>
      <c r="V27" s="4">
        <f t="shared" si="0"/>
        <v>0</v>
      </c>
      <c r="W27" s="4">
        <f t="shared" si="1"/>
        <v>0</v>
      </c>
    </row>
    <row r="28" spans="1:2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3"/>
      <c r="Q28" s="13"/>
      <c r="R28" s="13"/>
      <c r="S28" s="113"/>
      <c r="T28" s="113"/>
      <c r="U28" s="113"/>
      <c r="V28" s="4">
        <f t="shared" si="0"/>
        <v>0</v>
      </c>
      <c r="W28" s="4">
        <f t="shared" si="1"/>
        <v>0</v>
      </c>
    </row>
    <row r="29" spans="1:2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3"/>
      <c r="Q29" s="13"/>
      <c r="R29" s="13"/>
      <c r="S29" s="113"/>
      <c r="T29" s="113"/>
      <c r="U29" s="113"/>
      <c r="V29" s="4">
        <f t="shared" si="0"/>
        <v>0</v>
      </c>
      <c r="W29" s="4">
        <f t="shared" si="1"/>
        <v>0</v>
      </c>
    </row>
    <row r="30" spans="1:2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3"/>
      <c r="Q30" s="13"/>
      <c r="R30" s="13"/>
      <c r="S30" s="113"/>
      <c r="T30" s="113"/>
      <c r="U30" s="113"/>
      <c r="V30" s="4">
        <f t="shared" si="0"/>
        <v>0</v>
      </c>
      <c r="W30" s="4">
        <f t="shared" si="1"/>
        <v>0</v>
      </c>
    </row>
    <row r="31" spans="1:2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3"/>
      <c r="Q31" s="13"/>
      <c r="R31" s="13"/>
      <c r="S31" s="113"/>
      <c r="T31" s="113"/>
      <c r="U31" s="113"/>
      <c r="V31" s="4">
        <f t="shared" si="0"/>
        <v>0</v>
      </c>
      <c r="W31" s="4">
        <f t="shared" si="1"/>
        <v>0</v>
      </c>
    </row>
    <row r="32" spans="1:23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13"/>
      <c r="Q32" s="13"/>
      <c r="R32" s="13"/>
      <c r="S32" s="113"/>
      <c r="T32" s="113"/>
      <c r="U32" s="113"/>
      <c r="V32" s="4">
        <f t="shared" si="0"/>
        <v>0</v>
      </c>
      <c r="W32" s="4">
        <f t="shared" si="1"/>
        <v>0</v>
      </c>
    </row>
    <row r="33" spans="1:26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13"/>
      <c r="Q33" s="13"/>
      <c r="R33" s="13"/>
      <c r="S33" s="113"/>
      <c r="T33" s="113"/>
      <c r="U33" s="113"/>
      <c r="V33" s="4">
        <f t="shared" si="0"/>
        <v>0</v>
      </c>
      <c r="W33" s="4">
        <f t="shared" si="1"/>
        <v>0</v>
      </c>
    </row>
    <row r="34" spans="1:26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13"/>
      <c r="Q34" s="13"/>
      <c r="R34" s="13"/>
      <c r="S34" s="113"/>
      <c r="T34" s="113"/>
      <c r="U34" s="113"/>
      <c r="V34" s="4">
        <f t="shared" si="0"/>
        <v>0</v>
      </c>
      <c r="W34" s="4">
        <f t="shared" si="1"/>
        <v>0</v>
      </c>
    </row>
    <row r="35" spans="1:26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13"/>
      <c r="Q35" s="13"/>
      <c r="R35" s="13"/>
      <c r="S35" s="113"/>
      <c r="T35" s="113"/>
      <c r="U35" s="113"/>
      <c r="V35" s="4">
        <f t="shared" si="0"/>
        <v>0</v>
      </c>
      <c r="W35" s="4">
        <f t="shared" si="1"/>
        <v>0</v>
      </c>
    </row>
    <row r="36" spans="1:26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13"/>
      <c r="Q36" s="13"/>
      <c r="R36" s="13"/>
      <c r="S36" s="113"/>
      <c r="T36" s="113"/>
      <c r="U36" s="113"/>
      <c r="V36" s="4">
        <f t="shared" si="0"/>
        <v>0</v>
      </c>
      <c r="W36" s="4">
        <f t="shared" si="1"/>
        <v>0</v>
      </c>
    </row>
    <row r="37" spans="1:26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13"/>
      <c r="Q37" s="13"/>
      <c r="R37" s="13"/>
      <c r="S37" s="113"/>
      <c r="T37" s="113"/>
      <c r="U37" s="113"/>
      <c r="V37" s="4">
        <f t="shared" si="0"/>
        <v>0</v>
      </c>
      <c r="W37" s="4">
        <f t="shared" si="1"/>
        <v>0</v>
      </c>
    </row>
    <row r="38" spans="1:26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13"/>
      <c r="Q38" s="13"/>
      <c r="R38" s="13"/>
      <c r="S38" s="113"/>
      <c r="T38" s="113"/>
      <c r="U38" s="113"/>
      <c r="V38" s="4">
        <f t="shared" si="0"/>
        <v>0</v>
      </c>
      <c r="W38" s="4">
        <f t="shared" si="1"/>
        <v>0</v>
      </c>
    </row>
    <row r="39" spans="1:26" x14ac:dyDescent="0.25">
      <c r="A39" s="4"/>
      <c r="B39" s="4"/>
      <c r="C39" s="4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13"/>
      <c r="Q39" s="13"/>
      <c r="R39" s="13"/>
      <c r="S39" s="113"/>
      <c r="T39" s="113"/>
      <c r="U39" s="113"/>
      <c r="V39" s="4">
        <f t="shared" si="0"/>
        <v>0</v>
      </c>
      <c r="W39" s="4">
        <f t="shared" si="1"/>
        <v>0</v>
      </c>
    </row>
    <row r="40" spans="1:26" x14ac:dyDescent="0.25">
      <c r="F40" s="28">
        <f t="shared" ref="F40:W40" si="2">SUM(F10:F39)</f>
        <v>608</v>
      </c>
      <c r="G40" s="28">
        <f t="shared" si="2"/>
        <v>552.5</v>
      </c>
      <c r="H40" s="28">
        <f t="shared" si="2"/>
        <v>520</v>
      </c>
      <c r="I40" s="28">
        <f t="shared" si="2"/>
        <v>704</v>
      </c>
      <c r="J40" s="28">
        <f t="shared" si="2"/>
        <v>672</v>
      </c>
      <c r="K40" s="28">
        <f t="shared" si="2"/>
        <v>640</v>
      </c>
      <c r="L40" s="28">
        <f t="shared" si="2"/>
        <v>960</v>
      </c>
      <c r="M40" s="28">
        <f t="shared" si="2"/>
        <v>960</v>
      </c>
      <c r="N40" s="28">
        <f t="shared" si="2"/>
        <v>960</v>
      </c>
      <c r="O40" s="28">
        <f t="shared" si="2"/>
        <v>960</v>
      </c>
      <c r="P40" s="28">
        <f t="shared" si="2"/>
        <v>960</v>
      </c>
      <c r="Q40" s="28">
        <f t="shared" si="2"/>
        <v>960</v>
      </c>
      <c r="R40" s="28">
        <f t="shared" si="2"/>
        <v>960</v>
      </c>
      <c r="S40" s="28">
        <f t="shared" si="2"/>
        <v>0</v>
      </c>
      <c r="T40" s="28">
        <f t="shared" si="2"/>
        <v>0</v>
      </c>
      <c r="U40" s="28">
        <f t="shared" si="2"/>
        <v>0</v>
      </c>
      <c r="V40" s="28">
        <f t="shared" si="2"/>
        <v>3696.5</v>
      </c>
      <c r="W40" s="28">
        <f t="shared" si="2"/>
        <v>10416.5</v>
      </c>
    </row>
    <row r="42" spans="1:26" x14ac:dyDescent="0.25">
      <c r="A42" s="31" t="s">
        <v>102</v>
      </c>
      <c r="B42" s="31"/>
      <c r="C42" s="31"/>
      <c r="D42" s="31"/>
      <c r="E42" s="31"/>
      <c r="F42" s="624" t="s">
        <v>87</v>
      </c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624"/>
      <c r="S42" s="624"/>
      <c r="T42" s="624"/>
      <c r="U42" s="624"/>
      <c r="V42" s="624"/>
      <c r="W42" s="31"/>
      <c r="X42" s="31"/>
      <c r="Y42" s="31"/>
    </row>
    <row r="43" spans="1:26" x14ac:dyDescent="0.25">
      <c r="A43" s="9"/>
      <c r="B43" s="9"/>
      <c r="C43" s="9"/>
      <c r="D43" s="9"/>
      <c r="E43" s="9"/>
      <c r="F43" s="623">
        <v>2023</v>
      </c>
      <c r="G43" s="623"/>
      <c r="H43" s="623"/>
      <c r="I43" s="623"/>
      <c r="J43" s="623">
        <v>2024</v>
      </c>
      <c r="K43" s="623"/>
      <c r="L43" s="623"/>
      <c r="M43" s="623"/>
      <c r="N43" s="623"/>
      <c r="O43" s="623"/>
      <c r="P43" s="623"/>
      <c r="Q43" s="623"/>
      <c r="R43" s="623"/>
      <c r="S43" s="105"/>
      <c r="T43" s="105"/>
      <c r="U43" s="105"/>
      <c r="V43" s="10"/>
      <c r="W43" s="9"/>
      <c r="X43" s="9"/>
      <c r="Y43" s="9"/>
    </row>
    <row r="44" spans="1:26" x14ac:dyDescent="0.25">
      <c r="A44" s="9"/>
      <c r="B44" s="9"/>
      <c r="C44" s="9"/>
      <c r="D44" s="37" t="s">
        <v>33</v>
      </c>
      <c r="E44" s="37"/>
      <c r="F44" s="39">
        <v>19</v>
      </c>
      <c r="G44" s="116">
        <v>21</v>
      </c>
      <c r="H44" s="116">
        <v>21</v>
      </c>
      <c r="I44" s="116">
        <v>22</v>
      </c>
      <c r="J44" s="116">
        <v>21</v>
      </c>
      <c r="K44" s="116">
        <v>16</v>
      </c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40"/>
      <c r="X44" s="9"/>
      <c r="Y44" s="9"/>
      <c r="Z44" s="9"/>
    </row>
    <row r="45" spans="1:26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2"/>
      <c r="F45" s="12">
        <v>9</v>
      </c>
      <c r="G45" s="12">
        <v>10</v>
      </c>
      <c r="H45" s="12">
        <v>11</v>
      </c>
      <c r="I45" s="12">
        <v>12</v>
      </c>
      <c r="J45" s="11">
        <v>1</v>
      </c>
      <c r="K45" s="11">
        <v>2</v>
      </c>
      <c r="L45" s="11">
        <v>3</v>
      </c>
      <c r="M45" s="11">
        <v>4</v>
      </c>
      <c r="N45" s="11">
        <v>5</v>
      </c>
      <c r="O45" s="11">
        <v>6</v>
      </c>
      <c r="P45" s="14">
        <v>7</v>
      </c>
      <c r="Q45" s="14">
        <v>8</v>
      </c>
      <c r="R45" s="14">
        <v>9</v>
      </c>
      <c r="S45" s="112">
        <v>10</v>
      </c>
      <c r="T45" s="112">
        <v>11</v>
      </c>
      <c r="U45" s="112">
        <v>12</v>
      </c>
      <c r="V45" s="11" t="s">
        <v>92</v>
      </c>
      <c r="W45" s="11" t="s">
        <v>93</v>
      </c>
    </row>
    <row r="46" spans="1:26" x14ac:dyDescent="0.25">
      <c r="A46" s="4" t="s">
        <v>96</v>
      </c>
      <c r="B46" s="4" t="s">
        <v>97</v>
      </c>
      <c r="C46" s="4" t="s">
        <v>590</v>
      </c>
      <c r="D46" s="6">
        <v>146.4</v>
      </c>
      <c r="E46" s="6"/>
      <c r="F46" s="60"/>
      <c r="G46" s="60">
        <v>0</v>
      </c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3"/>
      <c r="S46" s="113"/>
      <c r="T46" s="113"/>
      <c r="U46" s="113"/>
      <c r="V46" s="4">
        <f>SUM(F46:K46)</f>
        <v>0</v>
      </c>
      <c r="W46" s="4">
        <f>SUM(F46:R46)</f>
        <v>0</v>
      </c>
    </row>
    <row r="47" spans="1:26" x14ac:dyDescent="0.25">
      <c r="A47" s="4" t="s">
        <v>591</v>
      </c>
      <c r="B47" s="4" t="s">
        <v>97</v>
      </c>
      <c r="C47" s="4" t="s">
        <v>592</v>
      </c>
      <c r="D47" s="6">
        <v>99</v>
      </c>
      <c r="E47" s="6"/>
      <c r="F47" s="60">
        <f>F44*8</f>
        <v>152</v>
      </c>
      <c r="G47" s="4">
        <v>168</v>
      </c>
      <c r="H47" s="4">
        <v>144</v>
      </c>
      <c r="I47" s="60">
        <f>I44*8</f>
        <v>176</v>
      </c>
      <c r="J47" s="4">
        <v>144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113"/>
      <c r="T47" s="113"/>
      <c r="U47" s="113"/>
      <c r="V47" s="4">
        <f t="shared" ref="V47:V75" si="3">SUM(F47:K47)</f>
        <v>784</v>
      </c>
      <c r="W47" s="4">
        <f t="shared" ref="W47:W75" si="4">SUM(F47:R47)</f>
        <v>784</v>
      </c>
    </row>
    <row r="48" spans="1:26" x14ac:dyDescent="0.25">
      <c r="A48" s="4" t="s">
        <v>593</v>
      </c>
      <c r="B48" s="4" t="s">
        <v>97</v>
      </c>
      <c r="C48" s="4" t="s">
        <v>592</v>
      </c>
      <c r="D48" s="6">
        <v>99</v>
      </c>
      <c r="E48" s="6"/>
      <c r="F48" s="60">
        <v>152</v>
      </c>
      <c r="G48" s="4">
        <v>84</v>
      </c>
      <c r="H48" s="4">
        <v>80</v>
      </c>
      <c r="I48" s="60">
        <v>176</v>
      </c>
      <c r="J48" s="4">
        <v>84</v>
      </c>
      <c r="K48" s="4">
        <v>80</v>
      </c>
      <c r="L48" s="4">
        <v>84</v>
      </c>
      <c r="M48" s="4">
        <v>88</v>
      </c>
      <c r="N48" s="4">
        <v>152</v>
      </c>
      <c r="O48" s="60">
        <v>160</v>
      </c>
      <c r="P48" s="60">
        <v>160</v>
      </c>
      <c r="Q48" s="4">
        <v>176</v>
      </c>
      <c r="R48" s="60">
        <v>160</v>
      </c>
      <c r="S48" s="113"/>
      <c r="T48" s="113"/>
      <c r="U48" s="113"/>
      <c r="V48" s="4">
        <f t="shared" si="3"/>
        <v>656</v>
      </c>
      <c r="W48" s="4">
        <f t="shared" si="4"/>
        <v>1636</v>
      </c>
    </row>
    <row r="49" spans="1:23" x14ac:dyDescent="0.25">
      <c r="A49" s="4"/>
      <c r="B49" s="4"/>
      <c r="C49" s="4"/>
      <c r="D49" s="6"/>
      <c r="E49" s="6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113"/>
      <c r="T49" s="113"/>
      <c r="U49" s="113"/>
      <c r="V49" s="4">
        <f t="shared" si="3"/>
        <v>0</v>
      </c>
      <c r="W49" s="4">
        <f t="shared" si="4"/>
        <v>0</v>
      </c>
    </row>
    <row r="50" spans="1:23" x14ac:dyDescent="0.25">
      <c r="A50" s="4" t="s">
        <v>594</v>
      </c>
      <c r="B50" s="4" t="s">
        <v>97</v>
      </c>
      <c r="C50" s="4" t="s">
        <v>595</v>
      </c>
      <c r="D50" s="6">
        <v>133.19999999999999</v>
      </c>
      <c r="E50" s="6"/>
      <c r="F50" s="60">
        <v>152</v>
      </c>
      <c r="G50" s="4">
        <v>168</v>
      </c>
      <c r="H50" s="4">
        <v>152</v>
      </c>
      <c r="I50" s="60">
        <v>176</v>
      </c>
      <c r="J50" s="4">
        <v>160</v>
      </c>
      <c r="K50" s="4">
        <v>128</v>
      </c>
      <c r="L50" s="4">
        <v>161</v>
      </c>
      <c r="M50" s="4">
        <v>144</v>
      </c>
      <c r="N50" s="4">
        <v>152</v>
      </c>
      <c r="O50" s="60">
        <v>160</v>
      </c>
      <c r="P50" s="60">
        <v>160</v>
      </c>
      <c r="Q50" s="4">
        <v>171</v>
      </c>
      <c r="R50" s="60">
        <v>160</v>
      </c>
      <c r="S50" s="113"/>
      <c r="T50" s="113"/>
      <c r="U50" s="113"/>
      <c r="V50" s="4">
        <f t="shared" si="3"/>
        <v>936</v>
      </c>
      <c r="W50" s="4">
        <f t="shared" si="4"/>
        <v>2044</v>
      </c>
    </row>
    <row r="51" spans="1:23" x14ac:dyDescent="0.25">
      <c r="A51" s="4"/>
      <c r="B51" s="4"/>
      <c r="C51" s="4"/>
      <c r="D51" s="6"/>
      <c r="E51" s="6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113"/>
      <c r="T51" s="113"/>
      <c r="U51" s="113"/>
      <c r="V51" s="4">
        <f t="shared" si="3"/>
        <v>0</v>
      </c>
      <c r="W51" s="4">
        <f t="shared" si="4"/>
        <v>0</v>
      </c>
    </row>
    <row r="52" spans="1:23" x14ac:dyDescent="0.25">
      <c r="A52" s="4" t="s">
        <v>596</v>
      </c>
      <c r="B52" s="4" t="s">
        <v>97</v>
      </c>
      <c r="C52" s="4" t="s">
        <v>597</v>
      </c>
      <c r="D52" s="6">
        <f>105000/2080*1.49</f>
        <v>75.21634615384616</v>
      </c>
      <c r="E52" s="6"/>
      <c r="F52" s="60">
        <v>152</v>
      </c>
      <c r="G52" s="4">
        <v>125</v>
      </c>
      <c r="H52" s="4">
        <v>144</v>
      </c>
      <c r="I52" s="60">
        <v>176</v>
      </c>
      <c r="J52" s="4">
        <v>166</v>
      </c>
      <c r="K52" s="4">
        <v>157</v>
      </c>
      <c r="L52" s="4">
        <v>168</v>
      </c>
      <c r="M52" s="4">
        <v>176</v>
      </c>
      <c r="N52" s="4">
        <v>149.5</v>
      </c>
      <c r="O52" s="60">
        <v>160</v>
      </c>
      <c r="P52" s="60">
        <v>160</v>
      </c>
      <c r="Q52" s="60">
        <v>0</v>
      </c>
      <c r="R52" s="60">
        <v>160</v>
      </c>
      <c r="S52" s="113"/>
      <c r="T52" s="113"/>
      <c r="U52" s="113"/>
      <c r="V52" s="4">
        <f t="shared" si="3"/>
        <v>920</v>
      </c>
      <c r="W52" s="4">
        <f t="shared" si="4"/>
        <v>1893.5</v>
      </c>
    </row>
    <row r="53" spans="1:23" x14ac:dyDescent="0.25">
      <c r="A53" s="4" t="s">
        <v>598</v>
      </c>
      <c r="B53" s="4" t="s">
        <v>97</v>
      </c>
      <c r="C53" s="4" t="s">
        <v>597</v>
      </c>
      <c r="D53" s="24"/>
      <c r="E53" s="24"/>
      <c r="F53" s="60"/>
      <c r="G53" s="4">
        <v>7.5</v>
      </c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3"/>
      <c r="S53" s="113"/>
      <c r="T53" s="113"/>
      <c r="U53" s="113"/>
      <c r="V53" s="4">
        <f t="shared" si="3"/>
        <v>7.5</v>
      </c>
      <c r="W53" s="4">
        <f t="shared" si="4"/>
        <v>7.5</v>
      </c>
    </row>
    <row r="54" spans="1:23" x14ac:dyDescent="0.25">
      <c r="A54" s="4" t="s">
        <v>599</v>
      </c>
      <c r="B54" s="4" t="s">
        <v>97</v>
      </c>
      <c r="C54" s="4" t="s">
        <v>600</v>
      </c>
      <c r="D54" s="24">
        <f>75000*1.49/2080</f>
        <v>53.72596153846154</v>
      </c>
      <c r="E54" s="24"/>
      <c r="F54" s="60"/>
      <c r="G54" s="60"/>
      <c r="H54" s="60"/>
      <c r="I54" s="60"/>
      <c r="J54" s="60"/>
      <c r="K54" s="60"/>
      <c r="L54" s="4">
        <v>40</v>
      </c>
      <c r="M54" s="4">
        <v>168</v>
      </c>
      <c r="N54" s="4">
        <v>128</v>
      </c>
      <c r="O54" s="60">
        <v>160</v>
      </c>
      <c r="P54" s="60">
        <v>160</v>
      </c>
      <c r="Q54" s="4">
        <v>176</v>
      </c>
      <c r="R54" s="60">
        <v>160</v>
      </c>
      <c r="S54" s="113"/>
      <c r="T54" s="113"/>
      <c r="U54" s="113"/>
      <c r="V54" s="4">
        <f t="shared" si="3"/>
        <v>0</v>
      </c>
      <c r="W54" s="4">
        <f t="shared" si="4"/>
        <v>992</v>
      </c>
    </row>
    <row r="55" spans="1:23" x14ac:dyDescent="0.25">
      <c r="A55" s="4" t="s">
        <v>601</v>
      </c>
      <c r="B55" s="4" t="s">
        <v>97</v>
      </c>
      <c r="C55" s="4" t="s">
        <v>602</v>
      </c>
      <c r="D55" s="24">
        <f>100000*1.49/2080</f>
        <v>71.634615384615387</v>
      </c>
      <c r="E55" s="24"/>
      <c r="F55" s="60"/>
      <c r="G55" s="60"/>
      <c r="H55" s="60"/>
      <c r="I55" s="60"/>
      <c r="J55" s="60"/>
      <c r="K55" s="60"/>
      <c r="L55" s="4">
        <v>40</v>
      </c>
      <c r="M55" s="4">
        <v>128</v>
      </c>
      <c r="N55" s="4">
        <v>152</v>
      </c>
      <c r="O55" s="60">
        <v>160</v>
      </c>
      <c r="P55" s="60">
        <v>160</v>
      </c>
      <c r="Q55" s="4">
        <v>88</v>
      </c>
      <c r="R55" s="60">
        <v>160</v>
      </c>
      <c r="S55" s="113"/>
      <c r="T55" s="113"/>
      <c r="U55" s="113"/>
      <c r="V55" s="4">
        <f t="shared" si="3"/>
        <v>0</v>
      </c>
      <c r="W55" s="4">
        <f t="shared" si="4"/>
        <v>888</v>
      </c>
    </row>
    <row r="56" spans="1:23" x14ac:dyDescent="0.25">
      <c r="A56" s="4" t="s">
        <v>603</v>
      </c>
      <c r="B56" s="4" t="s">
        <v>97</v>
      </c>
      <c r="C56" s="4" t="s">
        <v>604</v>
      </c>
      <c r="D56" s="24">
        <f>105000*1.49/2080</f>
        <v>75.21634615384616</v>
      </c>
      <c r="E56" s="24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113"/>
      <c r="T56" s="113"/>
      <c r="U56" s="113"/>
      <c r="V56" s="4">
        <f t="shared" si="3"/>
        <v>0</v>
      </c>
      <c r="W56" s="4">
        <f t="shared" si="4"/>
        <v>0</v>
      </c>
    </row>
    <row r="57" spans="1:23" x14ac:dyDescent="0.25">
      <c r="A57" s="4" t="s">
        <v>605</v>
      </c>
      <c r="B57" s="4" t="s">
        <v>97</v>
      </c>
      <c r="C57" s="4" t="s">
        <v>604</v>
      </c>
      <c r="D57" s="4"/>
      <c r="E57" s="4"/>
      <c r="F57" s="60"/>
      <c r="G57" s="60"/>
      <c r="H57" s="60"/>
      <c r="I57" s="60"/>
      <c r="J57" s="60"/>
      <c r="K57" s="60"/>
      <c r="L57" s="60"/>
      <c r="M57" s="4">
        <v>120</v>
      </c>
      <c r="N57" s="4">
        <v>144</v>
      </c>
      <c r="O57" s="60">
        <v>160</v>
      </c>
      <c r="P57" s="60">
        <v>160</v>
      </c>
      <c r="Q57" s="4">
        <v>176</v>
      </c>
      <c r="R57" s="60">
        <v>160</v>
      </c>
      <c r="S57" s="113"/>
      <c r="T57" s="113"/>
      <c r="U57" s="113"/>
      <c r="V57" s="4">
        <f t="shared" si="3"/>
        <v>0</v>
      </c>
      <c r="W57" s="4">
        <f t="shared" si="4"/>
        <v>920</v>
      </c>
    </row>
    <row r="58" spans="1:23" x14ac:dyDescent="0.25">
      <c r="A58" s="4"/>
      <c r="B58" s="4"/>
      <c r="C58" s="4"/>
      <c r="D58" s="6"/>
      <c r="E58" s="6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3"/>
      <c r="S58" s="113"/>
      <c r="T58" s="113"/>
      <c r="U58" s="113"/>
      <c r="V58" s="4">
        <f t="shared" si="3"/>
        <v>0</v>
      </c>
      <c r="W58" s="4">
        <f t="shared" si="4"/>
        <v>0</v>
      </c>
    </row>
    <row r="59" spans="1:23" x14ac:dyDescent="0.25">
      <c r="A59" s="4"/>
      <c r="B59" s="4"/>
      <c r="C59" s="4"/>
      <c r="D59" s="6"/>
      <c r="E59" s="6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3"/>
      <c r="S59" s="113"/>
      <c r="T59" s="113"/>
      <c r="U59" s="113"/>
      <c r="V59" s="4">
        <f t="shared" si="3"/>
        <v>0</v>
      </c>
      <c r="W59" s="4">
        <f t="shared" si="4"/>
        <v>0</v>
      </c>
    </row>
    <row r="60" spans="1:23" x14ac:dyDescent="0.25">
      <c r="A60" s="4"/>
      <c r="B60" s="4"/>
      <c r="C60" s="4"/>
      <c r="D60" s="4"/>
      <c r="E60" s="4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3"/>
      <c r="S60" s="113"/>
      <c r="T60" s="113"/>
      <c r="U60" s="113"/>
      <c r="V60" s="4">
        <f t="shared" si="3"/>
        <v>0</v>
      </c>
      <c r="W60" s="4">
        <f t="shared" si="4"/>
        <v>0</v>
      </c>
    </row>
    <row r="61" spans="1:23" x14ac:dyDescent="0.25">
      <c r="A61" s="4"/>
      <c r="B61" s="4"/>
      <c r="C61" s="4"/>
      <c r="D61" s="4"/>
      <c r="E61" s="4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3"/>
      <c r="S61" s="113"/>
      <c r="T61" s="113"/>
      <c r="U61" s="113"/>
      <c r="V61" s="4">
        <f t="shared" si="3"/>
        <v>0</v>
      </c>
      <c r="W61" s="4">
        <f t="shared" si="4"/>
        <v>0</v>
      </c>
    </row>
    <row r="62" spans="1:2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3"/>
      <c r="Q62" s="13"/>
      <c r="R62" s="13"/>
      <c r="S62" s="113"/>
      <c r="T62" s="113"/>
      <c r="U62" s="113"/>
      <c r="V62" s="4">
        <f t="shared" si="3"/>
        <v>0</v>
      </c>
      <c r="W62" s="4">
        <f t="shared" si="4"/>
        <v>0</v>
      </c>
    </row>
    <row r="63" spans="1:2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3"/>
      <c r="Q63" s="13"/>
      <c r="R63" s="13"/>
      <c r="S63" s="113"/>
      <c r="T63" s="113"/>
      <c r="U63" s="113"/>
      <c r="V63" s="4">
        <f t="shared" si="3"/>
        <v>0</v>
      </c>
      <c r="W63" s="4">
        <f t="shared" si="4"/>
        <v>0</v>
      </c>
    </row>
    <row r="64" spans="1:2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3"/>
      <c r="Q64" s="13"/>
      <c r="R64" s="13"/>
      <c r="S64" s="113"/>
      <c r="T64" s="113"/>
      <c r="U64" s="113"/>
      <c r="V64" s="4">
        <f t="shared" si="3"/>
        <v>0</v>
      </c>
      <c r="W64" s="4">
        <f t="shared" si="4"/>
        <v>0</v>
      </c>
    </row>
    <row r="65" spans="1:2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3"/>
      <c r="Q65" s="13"/>
      <c r="R65" s="13"/>
      <c r="S65" s="113"/>
      <c r="T65" s="113"/>
      <c r="U65" s="113"/>
      <c r="V65" s="4">
        <f t="shared" si="3"/>
        <v>0</v>
      </c>
      <c r="W65" s="4">
        <f t="shared" si="4"/>
        <v>0</v>
      </c>
    </row>
    <row r="66" spans="1:2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3"/>
      <c r="Q66" s="13"/>
      <c r="R66" s="13"/>
      <c r="S66" s="113"/>
      <c r="T66" s="113"/>
      <c r="U66" s="113"/>
      <c r="V66" s="4">
        <f t="shared" si="3"/>
        <v>0</v>
      </c>
      <c r="W66" s="4">
        <f t="shared" si="4"/>
        <v>0</v>
      </c>
    </row>
    <row r="67" spans="1:2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3"/>
      <c r="Q67" s="13"/>
      <c r="R67" s="13"/>
      <c r="S67" s="113"/>
      <c r="T67" s="113"/>
      <c r="U67" s="113"/>
      <c r="V67" s="4">
        <f t="shared" si="3"/>
        <v>0</v>
      </c>
      <c r="W67" s="4">
        <f t="shared" si="4"/>
        <v>0</v>
      </c>
    </row>
    <row r="68" spans="1:25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13"/>
      <c r="Q68" s="13"/>
      <c r="R68" s="13"/>
      <c r="S68" s="113"/>
      <c r="T68" s="113"/>
      <c r="U68" s="113"/>
      <c r="V68" s="4">
        <f t="shared" si="3"/>
        <v>0</v>
      </c>
      <c r="W68" s="4">
        <f t="shared" si="4"/>
        <v>0</v>
      </c>
    </row>
    <row r="69" spans="1:25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13"/>
      <c r="Q69" s="13"/>
      <c r="R69" s="13"/>
      <c r="S69" s="113"/>
      <c r="T69" s="113"/>
      <c r="U69" s="113"/>
      <c r="V69" s="4">
        <f t="shared" si="3"/>
        <v>0</v>
      </c>
      <c r="W69" s="4">
        <f t="shared" si="4"/>
        <v>0</v>
      </c>
    </row>
    <row r="70" spans="1:25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13"/>
      <c r="Q70" s="13"/>
      <c r="R70" s="13"/>
      <c r="S70" s="113"/>
      <c r="T70" s="113"/>
      <c r="U70" s="113"/>
      <c r="V70" s="4">
        <f t="shared" si="3"/>
        <v>0</v>
      </c>
      <c r="W70" s="4">
        <f t="shared" si="4"/>
        <v>0</v>
      </c>
    </row>
    <row r="71" spans="1:25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13"/>
      <c r="Q71" s="13"/>
      <c r="R71" s="13"/>
      <c r="S71" s="113"/>
      <c r="T71" s="113"/>
      <c r="U71" s="113"/>
      <c r="V71" s="4">
        <f t="shared" si="3"/>
        <v>0</v>
      </c>
      <c r="W71" s="4">
        <f t="shared" si="4"/>
        <v>0</v>
      </c>
    </row>
    <row r="72" spans="1:25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13"/>
      <c r="Q72" s="13"/>
      <c r="R72" s="13"/>
      <c r="S72" s="113"/>
      <c r="T72" s="113"/>
      <c r="U72" s="113"/>
      <c r="V72" s="4">
        <f t="shared" si="3"/>
        <v>0</v>
      </c>
      <c r="W72" s="4">
        <f t="shared" si="4"/>
        <v>0</v>
      </c>
    </row>
    <row r="73" spans="1:25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13"/>
      <c r="Q73" s="13"/>
      <c r="R73" s="13"/>
      <c r="S73" s="113"/>
      <c r="T73" s="113"/>
      <c r="U73" s="113"/>
      <c r="V73" s="4">
        <f t="shared" si="3"/>
        <v>0</v>
      </c>
      <c r="W73" s="4">
        <f t="shared" si="4"/>
        <v>0</v>
      </c>
    </row>
    <row r="74" spans="1:25" x14ac:dyDescent="0.25">
      <c r="A74" s="4"/>
      <c r="B74" s="4"/>
      <c r="C74" s="4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13"/>
      <c r="Q74" s="13"/>
      <c r="R74" s="13"/>
      <c r="S74" s="113"/>
      <c r="T74" s="113"/>
      <c r="U74" s="113"/>
      <c r="V74" s="4">
        <f t="shared" si="3"/>
        <v>0</v>
      </c>
      <c r="W74" s="4">
        <f t="shared" si="4"/>
        <v>0</v>
      </c>
    </row>
    <row r="75" spans="1:25" x14ac:dyDescent="0.25">
      <c r="A75" s="4"/>
      <c r="B75" s="4"/>
      <c r="C75" s="4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13"/>
      <c r="Q75" s="13"/>
      <c r="R75" s="13"/>
      <c r="S75" s="113"/>
      <c r="T75" s="113"/>
      <c r="U75" s="113"/>
      <c r="V75" s="4">
        <f t="shared" si="3"/>
        <v>0</v>
      </c>
      <c r="W75" s="4">
        <f t="shared" si="4"/>
        <v>0</v>
      </c>
    </row>
    <row r="76" spans="1:25" x14ac:dyDescent="0.25">
      <c r="F76" s="28">
        <f t="shared" ref="F76:W76" si="5">SUM(F46:F75)</f>
        <v>608</v>
      </c>
      <c r="G76" s="28">
        <f t="shared" si="5"/>
        <v>552.5</v>
      </c>
      <c r="H76" s="28">
        <f t="shared" si="5"/>
        <v>520</v>
      </c>
      <c r="I76" s="28">
        <f t="shared" si="5"/>
        <v>704</v>
      </c>
      <c r="J76" s="28">
        <f t="shared" si="5"/>
        <v>554</v>
      </c>
      <c r="K76" s="28">
        <f t="shared" si="5"/>
        <v>365</v>
      </c>
      <c r="L76" s="28">
        <f t="shared" si="5"/>
        <v>493</v>
      </c>
      <c r="M76" s="28">
        <f t="shared" si="5"/>
        <v>824</v>
      </c>
      <c r="N76" s="28">
        <f t="shared" si="5"/>
        <v>877.5</v>
      </c>
      <c r="O76" s="28">
        <f t="shared" si="5"/>
        <v>960</v>
      </c>
      <c r="P76" s="28">
        <f t="shared" si="5"/>
        <v>960</v>
      </c>
      <c r="Q76" s="28">
        <f t="shared" si="5"/>
        <v>787</v>
      </c>
      <c r="R76" s="28">
        <f t="shared" si="5"/>
        <v>960</v>
      </c>
      <c r="S76" s="28">
        <f t="shared" si="5"/>
        <v>0</v>
      </c>
      <c r="T76" s="28">
        <f t="shared" si="5"/>
        <v>0</v>
      </c>
      <c r="U76" s="28">
        <f t="shared" si="5"/>
        <v>0</v>
      </c>
      <c r="V76" s="28">
        <f t="shared" si="5"/>
        <v>3303.5</v>
      </c>
      <c r="W76" s="28">
        <f t="shared" si="5"/>
        <v>9165</v>
      </c>
    </row>
    <row r="77" spans="1:25" x14ac:dyDescent="0.25">
      <c r="X77" s="7"/>
      <c r="Y77" s="7"/>
    </row>
    <row r="78" spans="1:25" x14ac:dyDescent="0.25">
      <c r="A78" s="31" t="s">
        <v>103</v>
      </c>
      <c r="B78" s="31"/>
      <c r="C78" s="31"/>
      <c r="D78" s="31"/>
      <c r="E78" s="31"/>
      <c r="F78" s="624" t="s">
        <v>87</v>
      </c>
      <c r="G78" s="624"/>
      <c r="H78" s="624"/>
      <c r="I78" s="624"/>
      <c r="J78" s="624"/>
      <c r="K78" s="624"/>
      <c r="L78" s="624"/>
      <c r="M78" s="624"/>
      <c r="N78" s="624"/>
      <c r="O78" s="624"/>
      <c r="P78" s="624"/>
      <c r="Q78" s="624"/>
      <c r="R78" s="624"/>
      <c r="S78" s="624"/>
      <c r="T78" s="624"/>
      <c r="U78" s="624"/>
      <c r="V78" s="624"/>
      <c r="W78" s="32"/>
      <c r="X78" s="32"/>
      <c r="Y78" s="32"/>
    </row>
    <row r="79" spans="1:25" x14ac:dyDescent="0.25">
      <c r="A79" s="9"/>
      <c r="B79" s="9"/>
      <c r="C79" s="9"/>
      <c r="D79" s="9"/>
      <c r="E79" s="9"/>
      <c r="F79" s="623">
        <v>2023</v>
      </c>
      <c r="G79" s="623"/>
      <c r="H79" s="623"/>
      <c r="I79" s="623"/>
      <c r="J79" s="623">
        <v>2024</v>
      </c>
      <c r="K79" s="623"/>
      <c r="L79" s="623"/>
      <c r="M79" s="623"/>
      <c r="N79" s="623"/>
      <c r="O79" s="623"/>
      <c r="P79" s="623"/>
      <c r="Q79" s="623"/>
      <c r="R79" s="623"/>
      <c r="S79" s="105"/>
      <c r="T79" s="105"/>
      <c r="U79" s="105"/>
      <c r="V79" s="10"/>
    </row>
    <row r="80" spans="1:25" x14ac:dyDescent="0.25">
      <c r="A80" s="11" t="s">
        <v>88</v>
      </c>
      <c r="B80" s="11" t="s">
        <v>89</v>
      </c>
      <c r="C80" s="11" t="s">
        <v>90</v>
      </c>
      <c r="D80" s="11" t="s">
        <v>91</v>
      </c>
      <c r="E80" s="12"/>
      <c r="F80" s="12">
        <v>9</v>
      </c>
      <c r="G80" s="12">
        <v>10</v>
      </c>
      <c r="H80" s="12">
        <v>11</v>
      </c>
      <c r="I80" s="12">
        <v>12</v>
      </c>
      <c r="J80" s="11">
        <v>1</v>
      </c>
      <c r="K80" s="11">
        <v>2</v>
      </c>
      <c r="L80" s="11">
        <v>3</v>
      </c>
      <c r="M80" s="11">
        <v>4</v>
      </c>
      <c r="N80" s="11">
        <v>5</v>
      </c>
      <c r="O80" s="11">
        <v>6</v>
      </c>
      <c r="P80" s="14">
        <v>7</v>
      </c>
      <c r="Q80" s="14">
        <v>8</v>
      </c>
      <c r="R80" s="14">
        <v>9</v>
      </c>
      <c r="S80" s="112">
        <v>10</v>
      </c>
      <c r="T80" s="112">
        <v>11</v>
      </c>
      <c r="U80" s="112">
        <v>12</v>
      </c>
      <c r="V80" s="11"/>
    </row>
    <row r="81" spans="1:22" x14ac:dyDescent="0.25">
      <c r="A81" s="4"/>
      <c r="B81" s="4"/>
      <c r="C81" s="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23"/>
      <c r="Q81" s="23"/>
      <c r="R81" s="23"/>
      <c r="S81" s="114"/>
      <c r="T81" s="114"/>
      <c r="U81" s="114"/>
      <c r="V81" s="4"/>
    </row>
    <row r="82" spans="1:22" x14ac:dyDescent="0.25">
      <c r="A82" s="4"/>
      <c r="B82" s="4"/>
      <c r="C82" s="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23"/>
      <c r="Q82" s="23"/>
      <c r="R82" s="23"/>
      <c r="S82" s="114"/>
      <c r="T82" s="114"/>
      <c r="U82" s="114"/>
      <c r="V82" s="4"/>
    </row>
    <row r="83" spans="1:22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23"/>
      <c r="Q83" s="23"/>
      <c r="R83" s="23"/>
      <c r="S83" s="114"/>
      <c r="T83" s="114"/>
      <c r="U83" s="114"/>
      <c r="V83" s="4"/>
    </row>
    <row r="84" spans="1:22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23"/>
      <c r="Q84" s="23"/>
      <c r="R84" s="23"/>
      <c r="S84" s="114"/>
      <c r="T84" s="114"/>
      <c r="U84" s="114"/>
      <c r="V84" s="4"/>
    </row>
    <row r="85" spans="1:22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23"/>
      <c r="Q85" s="23"/>
      <c r="R85" s="23"/>
      <c r="S85" s="114"/>
      <c r="T85" s="114"/>
      <c r="U85" s="114"/>
      <c r="V85" s="4"/>
    </row>
    <row r="86" spans="1:22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23"/>
      <c r="Q86" s="23"/>
      <c r="R86" s="23"/>
      <c r="S86" s="114"/>
      <c r="T86" s="114"/>
      <c r="U86" s="114"/>
      <c r="V86" s="4"/>
    </row>
    <row r="87" spans="1:22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23"/>
      <c r="Q87" s="23"/>
      <c r="R87" s="23"/>
      <c r="S87" s="114"/>
      <c r="T87" s="114"/>
      <c r="U87" s="114"/>
      <c r="V87" s="4"/>
    </row>
    <row r="88" spans="1:22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23"/>
      <c r="Q88" s="23"/>
      <c r="R88" s="23"/>
      <c r="S88" s="114"/>
      <c r="T88" s="114"/>
      <c r="U88" s="114"/>
      <c r="V88" s="4"/>
    </row>
    <row r="89" spans="1:22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23"/>
      <c r="Q89" s="23"/>
      <c r="R89" s="23"/>
      <c r="S89" s="114"/>
      <c r="T89" s="114"/>
      <c r="U89" s="114"/>
      <c r="V89" s="4"/>
    </row>
    <row r="90" spans="1:22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23"/>
      <c r="Q90" s="23"/>
      <c r="R90" s="23"/>
      <c r="S90" s="114"/>
      <c r="T90" s="114"/>
      <c r="U90" s="114"/>
      <c r="V90" s="4"/>
    </row>
    <row r="91" spans="1:22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23"/>
      <c r="Q91" s="23"/>
      <c r="R91" s="23"/>
      <c r="S91" s="114"/>
      <c r="T91" s="114"/>
      <c r="U91" s="114"/>
      <c r="V91" s="4"/>
    </row>
    <row r="92" spans="1:22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23"/>
      <c r="Q92" s="23"/>
      <c r="R92" s="23"/>
      <c r="S92" s="114"/>
      <c r="T92" s="114"/>
      <c r="U92" s="114"/>
      <c r="V92" s="4"/>
    </row>
    <row r="93" spans="1:22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23"/>
      <c r="Q93" s="23"/>
      <c r="R93" s="23"/>
      <c r="S93" s="114"/>
      <c r="T93" s="114"/>
      <c r="U93" s="114"/>
      <c r="V93" s="4"/>
    </row>
    <row r="94" spans="1:22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23"/>
      <c r="Q94" s="23"/>
      <c r="R94" s="23"/>
      <c r="S94" s="114"/>
      <c r="T94" s="114"/>
      <c r="U94" s="114"/>
      <c r="V94" s="4"/>
    </row>
    <row r="95" spans="1:22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23"/>
      <c r="Q95" s="23"/>
      <c r="R95" s="23"/>
      <c r="S95" s="114"/>
      <c r="T95" s="114"/>
      <c r="U95" s="114"/>
      <c r="V95" s="4"/>
    </row>
    <row r="96" spans="1:22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23"/>
      <c r="Q96" s="23"/>
      <c r="R96" s="23"/>
      <c r="S96" s="114"/>
      <c r="T96" s="114"/>
      <c r="U96" s="114"/>
      <c r="V96" s="4"/>
    </row>
    <row r="97" spans="1:22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23"/>
      <c r="Q97" s="23"/>
      <c r="R97" s="23"/>
      <c r="S97" s="114"/>
      <c r="T97" s="114"/>
      <c r="U97" s="114"/>
      <c r="V97" s="4"/>
    </row>
    <row r="98" spans="1:22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23"/>
      <c r="Q98" s="23"/>
      <c r="R98" s="23"/>
      <c r="S98" s="114"/>
      <c r="T98" s="114"/>
      <c r="U98" s="114"/>
      <c r="V98" s="4"/>
    </row>
    <row r="99" spans="1:22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23"/>
      <c r="Q99" s="23"/>
      <c r="R99" s="23"/>
      <c r="S99" s="114"/>
      <c r="T99" s="114"/>
      <c r="U99" s="114"/>
      <c r="V99" s="4"/>
    </row>
    <row r="100" spans="1:22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23"/>
      <c r="Q100" s="23"/>
      <c r="R100" s="23"/>
      <c r="S100" s="114"/>
      <c r="T100" s="114"/>
      <c r="U100" s="114"/>
      <c r="V100" s="4"/>
    </row>
    <row r="101" spans="1:22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23"/>
      <c r="Q101" s="23"/>
      <c r="R101" s="23"/>
      <c r="S101" s="114"/>
      <c r="T101" s="114"/>
      <c r="U101" s="114"/>
      <c r="V101" s="4"/>
    </row>
    <row r="102" spans="1:22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23"/>
      <c r="Q102" s="23"/>
      <c r="R102" s="23"/>
      <c r="S102" s="114"/>
      <c r="T102" s="114"/>
      <c r="U102" s="114"/>
      <c r="V102" s="4"/>
    </row>
    <row r="103" spans="1:22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23"/>
      <c r="Q103" s="23"/>
      <c r="R103" s="23"/>
      <c r="S103" s="114"/>
      <c r="T103" s="114"/>
      <c r="U103" s="114"/>
      <c r="V103" s="4"/>
    </row>
    <row r="104" spans="1:22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23"/>
      <c r="Q104" s="23"/>
      <c r="R104" s="23"/>
      <c r="S104" s="114"/>
      <c r="T104" s="114"/>
      <c r="U104" s="114"/>
      <c r="V104" s="4"/>
    </row>
    <row r="105" spans="1:22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23"/>
      <c r="Q105" s="23"/>
      <c r="R105" s="23"/>
      <c r="S105" s="114"/>
      <c r="T105" s="114"/>
      <c r="U105" s="114"/>
      <c r="V105" s="4"/>
    </row>
    <row r="106" spans="1:22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23"/>
      <c r="Q106" s="23"/>
      <c r="R106" s="23"/>
      <c r="S106" s="114"/>
      <c r="T106" s="114"/>
      <c r="U106" s="114"/>
      <c r="V106" s="4"/>
    </row>
    <row r="107" spans="1:22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23"/>
      <c r="Q107" s="23"/>
      <c r="R107" s="23"/>
      <c r="S107" s="114"/>
      <c r="T107" s="114"/>
      <c r="U107" s="114"/>
      <c r="V107" s="4"/>
    </row>
    <row r="108" spans="1:22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23"/>
      <c r="Q108" s="23"/>
      <c r="R108" s="23"/>
      <c r="S108" s="114"/>
      <c r="T108" s="114"/>
      <c r="U108" s="114"/>
      <c r="V108" s="4"/>
    </row>
    <row r="109" spans="1:22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23"/>
      <c r="Q109" s="23"/>
      <c r="R109" s="23"/>
      <c r="S109" s="114"/>
      <c r="T109" s="114"/>
      <c r="U109" s="114"/>
      <c r="V109" s="4"/>
    </row>
    <row r="110" spans="1:22" x14ac:dyDescent="0.25">
      <c r="A110" s="4"/>
      <c r="B110" s="4"/>
      <c r="C110" s="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3"/>
      <c r="Q110" s="23"/>
      <c r="R110" s="23"/>
      <c r="S110" s="114"/>
      <c r="T110" s="114"/>
      <c r="U110" s="114"/>
      <c r="V110" s="4"/>
    </row>
    <row r="111" spans="1:22" x14ac:dyDescent="0.25">
      <c r="L111" s="7">
        <f t="shared" ref="L111:U111" si="6">SUM(L81:L110)</f>
        <v>0</v>
      </c>
      <c r="M111" s="7">
        <f t="shared" si="6"/>
        <v>0</v>
      </c>
      <c r="N111" s="7">
        <f t="shared" si="6"/>
        <v>0</v>
      </c>
      <c r="O111" s="7">
        <f t="shared" si="6"/>
        <v>0</v>
      </c>
      <c r="P111" s="7">
        <f t="shared" si="6"/>
        <v>0</v>
      </c>
      <c r="Q111" s="7">
        <f t="shared" si="6"/>
        <v>0</v>
      </c>
      <c r="R111" s="7">
        <f t="shared" si="6"/>
        <v>0</v>
      </c>
      <c r="S111" s="7">
        <f t="shared" si="6"/>
        <v>0</v>
      </c>
      <c r="T111" s="7">
        <f t="shared" si="6"/>
        <v>0</v>
      </c>
      <c r="U111" s="7">
        <f t="shared" si="6"/>
        <v>0</v>
      </c>
    </row>
    <row r="112" spans="1:22" x14ac:dyDescent="0.25">
      <c r="L112" s="7"/>
    </row>
    <row r="114" spans="1:25" x14ac:dyDescent="0.25">
      <c r="A114" s="31" t="s">
        <v>578</v>
      </c>
      <c r="B114" s="32"/>
      <c r="C114" s="32"/>
      <c r="D114" s="32"/>
      <c r="E114" s="32"/>
      <c r="F114" s="636" t="s">
        <v>74</v>
      </c>
      <c r="G114" s="637"/>
      <c r="H114" s="637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7"/>
      <c r="T114" s="637"/>
      <c r="U114" s="637"/>
      <c r="V114" s="32"/>
      <c r="W114" s="32"/>
      <c r="X114" s="32"/>
      <c r="Y114" s="32"/>
    </row>
    <row r="115" spans="1:25" x14ac:dyDescent="0.25">
      <c r="A115" s="9"/>
      <c r="B115" s="9"/>
      <c r="C115" s="9"/>
      <c r="D115" s="9"/>
      <c r="E115" s="9"/>
      <c r="F115" s="623">
        <v>2023</v>
      </c>
      <c r="G115" s="623"/>
      <c r="H115" s="623"/>
      <c r="I115" s="623"/>
      <c r="J115" s="643">
        <v>2024</v>
      </c>
      <c r="K115" s="644"/>
      <c r="L115" s="644"/>
      <c r="M115" s="644"/>
      <c r="N115" s="644"/>
      <c r="O115" s="644"/>
      <c r="P115" s="644"/>
      <c r="Q115" s="644"/>
      <c r="R115" s="644"/>
      <c r="S115" s="644"/>
      <c r="T115" s="644"/>
      <c r="U115" s="644"/>
      <c r="V115" s="9"/>
      <c r="W115" s="9"/>
      <c r="X115" s="9"/>
      <c r="Y115" s="9"/>
    </row>
    <row r="116" spans="1:25" x14ac:dyDescent="0.25">
      <c r="A116" s="11" t="s">
        <v>88</v>
      </c>
      <c r="B116" s="11" t="s">
        <v>89</v>
      </c>
      <c r="C116" s="11" t="s">
        <v>90</v>
      </c>
      <c r="D116" s="11" t="s">
        <v>74</v>
      </c>
      <c r="E116" s="299" t="s">
        <v>579</v>
      </c>
      <c r="F116" s="12">
        <v>9</v>
      </c>
      <c r="G116" s="12">
        <v>10</v>
      </c>
      <c r="H116" s="12">
        <v>11</v>
      </c>
      <c r="I116" s="12">
        <v>12</v>
      </c>
      <c r="J116" s="11">
        <v>1</v>
      </c>
      <c r="K116" s="11">
        <v>2</v>
      </c>
      <c r="L116" s="11">
        <v>3</v>
      </c>
      <c r="M116" s="11">
        <v>4</v>
      </c>
      <c r="N116" s="11">
        <v>5</v>
      </c>
      <c r="O116" s="11">
        <v>6</v>
      </c>
      <c r="P116" s="14">
        <v>7</v>
      </c>
      <c r="Q116" s="14">
        <v>8</v>
      </c>
      <c r="R116" s="14">
        <v>9</v>
      </c>
      <c r="S116" s="112">
        <v>10</v>
      </c>
      <c r="T116" s="112">
        <v>11</v>
      </c>
      <c r="U116" s="112">
        <v>12</v>
      </c>
      <c r="V116" s="11" t="s">
        <v>606</v>
      </c>
      <c r="W116" s="11" t="s">
        <v>607</v>
      </c>
    </row>
    <row r="117" spans="1:25" x14ac:dyDescent="0.25">
      <c r="A117" s="4" t="s">
        <v>96</v>
      </c>
      <c r="B117" s="4" t="s">
        <v>97</v>
      </c>
      <c r="C117" s="4" t="s">
        <v>608</v>
      </c>
      <c r="D117" s="24"/>
      <c r="E117" s="24"/>
      <c r="F117" s="6">
        <f t="shared" ref="F117:R127" si="7">$D117*F46</f>
        <v>0</v>
      </c>
      <c r="G117" s="6">
        <f t="shared" si="7"/>
        <v>0</v>
      </c>
      <c r="H117" s="6">
        <f t="shared" si="7"/>
        <v>0</v>
      </c>
      <c r="I117" s="6">
        <f t="shared" si="7"/>
        <v>0</v>
      </c>
      <c r="J117" s="6">
        <f t="shared" si="7"/>
        <v>0</v>
      </c>
      <c r="K117" s="6">
        <f t="shared" si="7"/>
        <v>0</v>
      </c>
      <c r="L117" s="6">
        <f t="shared" si="7"/>
        <v>0</v>
      </c>
      <c r="M117" s="6">
        <f t="shared" si="7"/>
        <v>0</v>
      </c>
      <c r="N117" s="6">
        <f t="shared" si="7"/>
        <v>0</v>
      </c>
      <c r="O117" s="6">
        <f t="shared" si="7"/>
        <v>0</v>
      </c>
      <c r="P117" s="61">
        <f t="shared" si="7"/>
        <v>0</v>
      </c>
      <c r="Q117" s="61">
        <f t="shared" si="7"/>
        <v>0</v>
      </c>
      <c r="R117" s="61">
        <f t="shared" si="7"/>
        <v>0</v>
      </c>
      <c r="S117" s="114"/>
      <c r="T117" s="114"/>
      <c r="U117" s="114"/>
      <c r="V117" s="6">
        <f>SUM(F117:L117)</f>
        <v>0</v>
      </c>
      <c r="W117" s="6">
        <f>SUM(F117:R117)</f>
        <v>0</v>
      </c>
    </row>
    <row r="118" spans="1:25" x14ac:dyDescent="0.25">
      <c r="A118" s="4" t="s">
        <v>591</v>
      </c>
      <c r="B118" s="4" t="s">
        <v>97</v>
      </c>
      <c r="C118" s="4" t="s">
        <v>508</v>
      </c>
      <c r="D118" s="24"/>
      <c r="E118" s="24"/>
      <c r="F118" s="6">
        <f t="shared" si="7"/>
        <v>0</v>
      </c>
      <c r="G118" s="6">
        <f t="shared" si="7"/>
        <v>0</v>
      </c>
      <c r="H118" s="6">
        <f t="shared" si="7"/>
        <v>0</v>
      </c>
      <c r="I118" s="6">
        <f t="shared" si="7"/>
        <v>0</v>
      </c>
      <c r="J118" s="6">
        <f t="shared" si="7"/>
        <v>0</v>
      </c>
      <c r="K118" s="6">
        <f t="shared" si="7"/>
        <v>0</v>
      </c>
      <c r="L118" s="6">
        <f t="shared" si="7"/>
        <v>0</v>
      </c>
      <c r="M118" s="6">
        <f t="shared" si="7"/>
        <v>0</v>
      </c>
      <c r="N118" s="6">
        <f t="shared" si="7"/>
        <v>0</v>
      </c>
      <c r="O118" s="6">
        <f t="shared" si="7"/>
        <v>0</v>
      </c>
      <c r="P118" s="61">
        <f t="shared" si="7"/>
        <v>0</v>
      </c>
      <c r="Q118" s="61">
        <f t="shared" si="7"/>
        <v>0</v>
      </c>
      <c r="R118" s="61">
        <f t="shared" si="7"/>
        <v>0</v>
      </c>
      <c r="S118" s="114"/>
      <c r="T118" s="114"/>
      <c r="U118" s="114"/>
      <c r="V118" s="6">
        <f t="shared" ref="V118:V146" si="8">SUM(F118:L118)</f>
        <v>0</v>
      </c>
      <c r="W118" s="6">
        <f t="shared" ref="W118:W146" si="9">SUM(F118:R118)</f>
        <v>0</v>
      </c>
    </row>
    <row r="119" spans="1:25" x14ac:dyDescent="0.25">
      <c r="A119" s="4" t="s">
        <v>593</v>
      </c>
      <c r="B119" s="4" t="s">
        <v>97</v>
      </c>
      <c r="C119" s="4" t="s">
        <v>537</v>
      </c>
      <c r="D119" s="24"/>
      <c r="E119" s="24"/>
      <c r="F119" s="6">
        <f t="shared" si="7"/>
        <v>0</v>
      </c>
      <c r="G119" s="6">
        <f t="shared" si="7"/>
        <v>0</v>
      </c>
      <c r="H119" s="6">
        <f t="shared" si="7"/>
        <v>0</v>
      </c>
      <c r="I119" s="6">
        <f t="shared" si="7"/>
        <v>0</v>
      </c>
      <c r="J119" s="6">
        <f t="shared" si="7"/>
        <v>0</v>
      </c>
      <c r="K119" s="6">
        <f t="shared" si="7"/>
        <v>0</v>
      </c>
      <c r="L119" s="6">
        <f t="shared" si="7"/>
        <v>0</v>
      </c>
      <c r="M119" s="6">
        <f t="shared" si="7"/>
        <v>0</v>
      </c>
      <c r="N119" s="6">
        <f t="shared" si="7"/>
        <v>0</v>
      </c>
      <c r="O119" s="6">
        <f t="shared" si="7"/>
        <v>0</v>
      </c>
      <c r="P119" s="61">
        <f t="shared" si="7"/>
        <v>0</v>
      </c>
      <c r="Q119" s="61">
        <f t="shared" si="7"/>
        <v>0</v>
      </c>
      <c r="R119" s="61">
        <f t="shared" si="7"/>
        <v>0</v>
      </c>
      <c r="S119" s="114"/>
      <c r="T119" s="114"/>
      <c r="U119" s="114"/>
      <c r="V119" s="6">
        <f t="shared" si="8"/>
        <v>0</v>
      </c>
      <c r="W119" s="6">
        <f t="shared" si="9"/>
        <v>0</v>
      </c>
    </row>
    <row r="120" spans="1:25" x14ac:dyDescent="0.25">
      <c r="A120" s="4" t="s">
        <v>609</v>
      </c>
      <c r="B120" s="4" t="s">
        <v>97</v>
      </c>
      <c r="C120" s="4"/>
      <c r="D120" s="24"/>
      <c r="E120" s="24"/>
      <c r="F120" s="6">
        <f t="shared" si="7"/>
        <v>0</v>
      </c>
      <c r="G120" s="6">
        <f t="shared" si="7"/>
        <v>0</v>
      </c>
      <c r="H120" s="6">
        <f t="shared" si="7"/>
        <v>0</v>
      </c>
      <c r="I120" s="6">
        <f t="shared" si="7"/>
        <v>0</v>
      </c>
      <c r="J120" s="6">
        <f t="shared" si="7"/>
        <v>0</v>
      </c>
      <c r="K120" s="6">
        <f t="shared" si="7"/>
        <v>0</v>
      </c>
      <c r="L120" s="6">
        <f t="shared" si="7"/>
        <v>0</v>
      </c>
      <c r="M120" s="6">
        <f t="shared" si="7"/>
        <v>0</v>
      </c>
      <c r="N120" s="6">
        <f t="shared" si="7"/>
        <v>0</v>
      </c>
      <c r="O120" s="6">
        <f t="shared" si="7"/>
        <v>0</v>
      </c>
      <c r="P120" s="61">
        <f t="shared" si="7"/>
        <v>0</v>
      </c>
      <c r="Q120" s="61">
        <f t="shared" si="7"/>
        <v>0</v>
      </c>
      <c r="R120" s="61">
        <f t="shared" si="7"/>
        <v>0</v>
      </c>
      <c r="S120" s="114"/>
      <c r="T120" s="114"/>
      <c r="U120" s="114"/>
      <c r="V120" s="6">
        <f t="shared" si="8"/>
        <v>0</v>
      </c>
      <c r="W120" s="6">
        <f t="shared" si="9"/>
        <v>0</v>
      </c>
    </row>
    <row r="121" spans="1:25" x14ac:dyDescent="0.25">
      <c r="A121" s="4" t="s">
        <v>594</v>
      </c>
      <c r="B121" s="4" t="s">
        <v>97</v>
      </c>
      <c r="C121" s="4" t="s">
        <v>595</v>
      </c>
      <c r="D121" s="24"/>
      <c r="E121" s="24"/>
      <c r="F121" s="6"/>
      <c r="G121" s="6"/>
      <c r="H121" s="6"/>
      <c r="I121" s="6"/>
      <c r="J121" s="6"/>
      <c r="K121" s="6"/>
      <c r="L121" s="6"/>
      <c r="M121" s="6">
        <f t="shared" si="7"/>
        <v>0</v>
      </c>
      <c r="N121" s="6">
        <f t="shared" si="7"/>
        <v>0</v>
      </c>
      <c r="O121" s="6">
        <f t="shared" si="7"/>
        <v>0</v>
      </c>
      <c r="P121" s="61">
        <f t="shared" si="7"/>
        <v>0</v>
      </c>
      <c r="Q121" s="61">
        <f t="shared" si="7"/>
        <v>0</v>
      </c>
      <c r="R121" s="61">
        <f t="shared" si="7"/>
        <v>0</v>
      </c>
      <c r="S121" s="114"/>
      <c r="T121" s="114"/>
      <c r="U121" s="114"/>
      <c r="V121" s="6">
        <f t="shared" si="8"/>
        <v>0</v>
      </c>
      <c r="W121" s="6">
        <f t="shared" si="9"/>
        <v>0</v>
      </c>
    </row>
    <row r="122" spans="1:25" x14ac:dyDescent="0.25">
      <c r="A122" s="4" t="s">
        <v>330</v>
      </c>
      <c r="B122" s="4" t="s">
        <v>330</v>
      </c>
      <c r="C122" s="4"/>
      <c r="D122" s="24"/>
      <c r="E122" s="24"/>
      <c r="F122" s="6"/>
      <c r="G122" s="6">
        <v>81999.100000000006</v>
      </c>
      <c r="H122" s="6">
        <v>81999.100000000006</v>
      </c>
      <c r="I122" s="6">
        <v>81999.100000000006</v>
      </c>
      <c r="J122" s="6">
        <v>81999.100000000006</v>
      </c>
      <c r="K122" s="6">
        <v>81999.100000000006</v>
      </c>
      <c r="L122" s="6">
        <v>81999.100000000006</v>
      </c>
      <c r="M122" s="6">
        <v>81999.100000000006</v>
      </c>
      <c r="N122" s="6">
        <v>81999.100000000006</v>
      </c>
      <c r="O122" s="6">
        <v>81999.100000000006</v>
      </c>
      <c r="P122" s="6">
        <v>81999.100000000006</v>
      </c>
      <c r="Q122" s="6">
        <v>81999.100000000006</v>
      </c>
      <c r="R122" s="6">
        <v>81999.100000000006</v>
      </c>
      <c r="S122" s="114"/>
      <c r="T122" s="114"/>
      <c r="U122" s="114"/>
      <c r="V122" s="6">
        <f>SUM(F121:L121)</f>
        <v>0</v>
      </c>
      <c r="W122" s="6">
        <f>SUM(F121:R121)</f>
        <v>0</v>
      </c>
    </row>
    <row r="123" spans="1:25" x14ac:dyDescent="0.25">
      <c r="A123" s="4" t="s">
        <v>596</v>
      </c>
      <c r="B123" s="4" t="s">
        <v>97</v>
      </c>
      <c r="C123" s="4" t="s">
        <v>597</v>
      </c>
      <c r="D123" s="118"/>
      <c r="E123" s="133"/>
      <c r="F123" s="6">
        <f t="shared" si="7"/>
        <v>0</v>
      </c>
      <c r="G123" s="6">
        <f t="shared" si="7"/>
        <v>0</v>
      </c>
      <c r="H123" s="6">
        <f t="shared" si="7"/>
        <v>0</v>
      </c>
      <c r="I123" s="6">
        <f t="shared" si="7"/>
        <v>0</v>
      </c>
      <c r="J123" s="6">
        <f t="shared" si="7"/>
        <v>0</v>
      </c>
      <c r="K123" s="6">
        <f t="shared" si="7"/>
        <v>0</v>
      </c>
      <c r="L123" s="6">
        <f t="shared" si="7"/>
        <v>0</v>
      </c>
      <c r="M123" s="6">
        <f t="shared" si="7"/>
        <v>0</v>
      </c>
      <c r="N123" s="6">
        <f t="shared" si="7"/>
        <v>0</v>
      </c>
      <c r="O123" s="6">
        <f t="shared" si="7"/>
        <v>0</v>
      </c>
      <c r="P123" s="6">
        <f t="shared" si="7"/>
        <v>0</v>
      </c>
      <c r="Q123" s="6">
        <f t="shared" si="7"/>
        <v>0</v>
      </c>
      <c r="R123" s="6">
        <f t="shared" si="7"/>
        <v>0</v>
      </c>
      <c r="S123" s="113"/>
      <c r="T123" s="113"/>
      <c r="U123" s="113"/>
      <c r="V123" s="6">
        <f t="shared" si="8"/>
        <v>0</v>
      </c>
      <c r="W123" s="6">
        <f t="shared" si="9"/>
        <v>0</v>
      </c>
    </row>
    <row r="124" spans="1:25" x14ac:dyDescent="0.25">
      <c r="A124" s="4" t="s">
        <v>598</v>
      </c>
      <c r="B124" s="4" t="s">
        <v>97</v>
      </c>
      <c r="C124" s="4" t="s">
        <v>597</v>
      </c>
      <c r="D124" s="24"/>
      <c r="E124" s="24"/>
      <c r="F124" s="6">
        <f t="shared" si="7"/>
        <v>0</v>
      </c>
      <c r="G124" s="6">
        <f t="shared" si="7"/>
        <v>0</v>
      </c>
      <c r="H124" s="6">
        <f t="shared" si="7"/>
        <v>0</v>
      </c>
      <c r="I124" s="6">
        <f t="shared" si="7"/>
        <v>0</v>
      </c>
      <c r="J124" s="6">
        <f t="shared" si="7"/>
        <v>0</v>
      </c>
      <c r="K124" s="6">
        <f t="shared" si="7"/>
        <v>0</v>
      </c>
      <c r="L124" s="6">
        <f t="shared" si="7"/>
        <v>0</v>
      </c>
      <c r="M124" s="6">
        <f t="shared" si="7"/>
        <v>0</v>
      </c>
      <c r="N124" s="6">
        <f t="shared" si="7"/>
        <v>0</v>
      </c>
      <c r="O124" s="6">
        <f t="shared" si="7"/>
        <v>0</v>
      </c>
      <c r="P124" s="6">
        <f t="shared" si="7"/>
        <v>0</v>
      </c>
      <c r="Q124" s="6">
        <f t="shared" si="7"/>
        <v>0</v>
      </c>
      <c r="R124" s="6">
        <f t="shared" si="7"/>
        <v>0</v>
      </c>
      <c r="S124" s="114"/>
      <c r="T124" s="114"/>
      <c r="U124" s="114"/>
      <c r="V124" s="6">
        <f t="shared" si="8"/>
        <v>0</v>
      </c>
      <c r="W124" s="6">
        <f t="shared" si="9"/>
        <v>0</v>
      </c>
    </row>
    <row r="125" spans="1:25" x14ac:dyDescent="0.25">
      <c r="A125" s="4" t="s">
        <v>599</v>
      </c>
      <c r="B125" s="4" t="s">
        <v>97</v>
      </c>
      <c r="C125" s="4" t="s">
        <v>600</v>
      </c>
      <c r="D125" s="24"/>
      <c r="E125" s="24"/>
      <c r="F125" s="6">
        <f t="shared" si="7"/>
        <v>0</v>
      </c>
      <c r="G125" s="6">
        <f t="shared" si="7"/>
        <v>0</v>
      </c>
      <c r="H125" s="6">
        <f t="shared" si="7"/>
        <v>0</v>
      </c>
      <c r="I125" s="6">
        <f t="shared" si="7"/>
        <v>0</v>
      </c>
      <c r="J125" s="6">
        <f t="shared" si="7"/>
        <v>0</v>
      </c>
      <c r="K125" s="6">
        <f t="shared" si="7"/>
        <v>0</v>
      </c>
      <c r="L125" s="6">
        <f t="shared" si="7"/>
        <v>0</v>
      </c>
      <c r="M125" s="6">
        <f t="shared" si="7"/>
        <v>0</v>
      </c>
      <c r="N125" s="6">
        <f t="shared" si="7"/>
        <v>0</v>
      </c>
      <c r="O125" s="6">
        <f t="shared" si="7"/>
        <v>0</v>
      </c>
      <c r="P125" s="6">
        <f t="shared" si="7"/>
        <v>0</v>
      </c>
      <c r="Q125" s="6">
        <f t="shared" si="7"/>
        <v>0</v>
      </c>
      <c r="R125" s="6">
        <f t="shared" si="7"/>
        <v>0</v>
      </c>
      <c r="S125" s="114"/>
      <c r="T125" s="114"/>
      <c r="U125" s="114"/>
      <c r="V125" s="6">
        <f t="shared" si="8"/>
        <v>0</v>
      </c>
      <c r="W125" s="6">
        <f t="shared" si="9"/>
        <v>0</v>
      </c>
    </row>
    <row r="126" spans="1:25" x14ac:dyDescent="0.25">
      <c r="A126" s="4" t="s">
        <v>601</v>
      </c>
      <c r="B126" s="4" t="s">
        <v>97</v>
      </c>
      <c r="C126" s="4" t="s">
        <v>602</v>
      </c>
      <c r="D126" s="24"/>
      <c r="E126" s="24"/>
      <c r="F126" s="6">
        <f t="shared" si="7"/>
        <v>0</v>
      </c>
      <c r="G126" s="6">
        <f t="shared" si="7"/>
        <v>0</v>
      </c>
      <c r="H126" s="6">
        <f t="shared" si="7"/>
        <v>0</v>
      </c>
      <c r="I126" s="6">
        <f t="shared" si="7"/>
        <v>0</v>
      </c>
      <c r="J126" s="6">
        <f t="shared" si="7"/>
        <v>0</v>
      </c>
      <c r="K126" s="6">
        <f t="shared" si="7"/>
        <v>0</v>
      </c>
      <c r="L126" s="6">
        <f t="shared" si="7"/>
        <v>0</v>
      </c>
      <c r="M126" s="6">
        <f t="shared" si="7"/>
        <v>0</v>
      </c>
      <c r="N126" s="6">
        <f t="shared" si="7"/>
        <v>0</v>
      </c>
      <c r="O126" s="6">
        <f t="shared" si="7"/>
        <v>0</v>
      </c>
      <c r="P126" s="6">
        <f t="shared" si="7"/>
        <v>0</v>
      </c>
      <c r="Q126" s="6">
        <f t="shared" si="7"/>
        <v>0</v>
      </c>
      <c r="R126" s="6">
        <f t="shared" si="7"/>
        <v>0</v>
      </c>
      <c r="S126" s="114"/>
      <c r="T126" s="114"/>
      <c r="U126" s="114"/>
      <c r="V126" s="6">
        <f t="shared" si="8"/>
        <v>0</v>
      </c>
      <c r="W126" s="6">
        <f t="shared" si="9"/>
        <v>0</v>
      </c>
    </row>
    <row r="127" spans="1:25" x14ac:dyDescent="0.25">
      <c r="A127" s="4" t="s">
        <v>603</v>
      </c>
      <c r="B127" s="4" t="s">
        <v>97</v>
      </c>
      <c r="C127" s="4" t="s">
        <v>604</v>
      </c>
      <c r="D127" s="24"/>
      <c r="E127" s="24"/>
      <c r="F127" s="6">
        <f t="shared" si="7"/>
        <v>0</v>
      </c>
      <c r="G127" s="6">
        <f t="shared" si="7"/>
        <v>0</v>
      </c>
      <c r="H127" s="6">
        <f t="shared" si="7"/>
        <v>0</v>
      </c>
      <c r="I127" s="6">
        <f t="shared" si="7"/>
        <v>0</v>
      </c>
      <c r="J127" s="6">
        <f t="shared" si="7"/>
        <v>0</v>
      </c>
      <c r="K127" s="6">
        <f t="shared" si="7"/>
        <v>0</v>
      </c>
      <c r="L127" s="6">
        <f t="shared" si="7"/>
        <v>0</v>
      </c>
      <c r="M127" s="6">
        <f t="shared" si="7"/>
        <v>0</v>
      </c>
      <c r="N127" s="6">
        <f t="shared" si="7"/>
        <v>0</v>
      </c>
      <c r="O127" s="6">
        <f t="shared" si="7"/>
        <v>0</v>
      </c>
      <c r="P127" s="6">
        <f t="shared" si="7"/>
        <v>0</v>
      </c>
      <c r="Q127" s="6">
        <f t="shared" si="7"/>
        <v>0</v>
      </c>
      <c r="R127" s="6">
        <f t="shared" si="7"/>
        <v>0</v>
      </c>
      <c r="S127" s="114"/>
      <c r="T127" s="114"/>
      <c r="U127" s="114"/>
      <c r="V127" s="6">
        <f t="shared" si="8"/>
        <v>0</v>
      </c>
      <c r="W127" s="6">
        <f t="shared" si="9"/>
        <v>0</v>
      </c>
    </row>
    <row r="128" spans="1:25" x14ac:dyDescent="0.25">
      <c r="A128" s="4" t="s">
        <v>605</v>
      </c>
      <c r="B128" s="4" t="s">
        <v>97</v>
      </c>
      <c r="C128" s="4" t="s">
        <v>604</v>
      </c>
      <c r="D128" s="293"/>
      <c r="E128" s="2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23"/>
      <c r="Q128" s="23"/>
      <c r="R128" s="23"/>
      <c r="S128" s="114"/>
      <c r="T128" s="114"/>
      <c r="U128" s="114"/>
      <c r="V128" s="6">
        <f t="shared" si="8"/>
        <v>0</v>
      </c>
      <c r="W128" s="6">
        <f t="shared" si="9"/>
        <v>0</v>
      </c>
    </row>
    <row r="129" spans="1:23" x14ac:dyDescent="0.25">
      <c r="A129" s="4"/>
      <c r="B129" s="4"/>
      <c r="C129" s="4"/>
      <c r="D129" s="24"/>
      <c r="E129" s="2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23"/>
      <c r="Q129" s="23"/>
      <c r="R129" s="23"/>
      <c r="S129" s="114"/>
      <c r="T129" s="114"/>
      <c r="U129" s="114"/>
      <c r="V129" s="6">
        <f t="shared" si="8"/>
        <v>0</v>
      </c>
      <c r="W129" s="6">
        <f t="shared" si="9"/>
        <v>0</v>
      </c>
    </row>
    <row r="130" spans="1:23" x14ac:dyDescent="0.25">
      <c r="A130" s="4"/>
      <c r="B130" s="4"/>
      <c r="C130" s="4"/>
      <c r="D130" s="24"/>
      <c r="E130" s="2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23"/>
      <c r="Q130" s="23"/>
      <c r="R130" s="23"/>
      <c r="S130" s="114"/>
      <c r="T130" s="114"/>
      <c r="U130" s="114"/>
      <c r="V130" s="6">
        <f t="shared" si="8"/>
        <v>0</v>
      </c>
      <c r="W130" s="6">
        <f t="shared" si="9"/>
        <v>0</v>
      </c>
    </row>
    <row r="131" spans="1:23" x14ac:dyDescent="0.25">
      <c r="A131" s="4"/>
      <c r="B131" s="4"/>
      <c r="C131" s="4"/>
      <c r="D131" s="24"/>
      <c r="E131" s="2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23"/>
      <c r="Q131" s="23"/>
      <c r="R131" s="23"/>
      <c r="S131" s="114"/>
      <c r="T131" s="114"/>
      <c r="U131" s="114"/>
      <c r="V131" s="6">
        <f t="shared" si="8"/>
        <v>0</v>
      </c>
      <c r="W131" s="6">
        <f t="shared" si="9"/>
        <v>0</v>
      </c>
    </row>
    <row r="132" spans="1:23" x14ac:dyDescent="0.25">
      <c r="A132" s="4"/>
      <c r="B132" s="4"/>
      <c r="C132" s="4"/>
      <c r="D132" s="24"/>
      <c r="E132" s="2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23"/>
      <c r="Q132" s="23"/>
      <c r="R132" s="23"/>
      <c r="S132" s="114"/>
      <c r="T132" s="114"/>
      <c r="U132" s="114"/>
      <c r="V132" s="6">
        <f t="shared" si="8"/>
        <v>0</v>
      </c>
      <c r="W132" s="6">
        <f t="shared" si="9"/>
        <v>0</v>
      </c>
    </row>
    <row r="133" spans="1:23" x14ac:dyDescent="0.25">
      <c r="A133" s="4"/>
      <c r="B133" s="4"/>
      <c r="C133" s="4"/>
      <c r="D133" s="24"/>
      <c r="E133" s="2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23"/>
      <c r="Q133" s="23"/>
      <c r="R133" s="23"/>
      <c r="S133" s="114"/>
      <c r="T133" s="114"/>
      <c r="U133" s="114"/>
      <c r="V133" s="6">
        <f t="shared" si="8"/>
        <v>0</v>
      </c>
      <c r="W133" s="6">
        <f t="shared" si="9"/>
        <v>0</v>
      </c>
    </row>
    <row r="134" spans="1:23" x14ac:dyDescent="0.25">
      <c r="A134" s="4"/>
      <c r="B134" s="4"/>
      <c r="C134" s="4"/>
      <c r="D134" s="24"/>
      <c r="E134" s="2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23"/>
      <c r="Q134" s="23"/>
      <c r="R134" s="23"/>
      <c r="S134" s="114"/>
      <c r="T134" s="114"/>
      <c r="U134" s="114"/>
      <c r="V134" s="6">
        <f t="shared" si="8"/>
        <v>0</v>
      </c>
      <c r="W134" s="6">
        <f t="shared" si="9"/>
        <v>0</v>
      </c>
    </row>
    <row r="135" spans="1:23" x14ac:dyDescent="0.25">
      <c r="A135" s="4"/>
      <c r="B135" s="4"/>
      <c r="C135" s="4"/>
      <c r="D135" s="24"/>
      <c r="E135" s="2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23"/>
      <c r="Q135" s="23"/>
      <c r="R135" s="23"/>
      <c r="S135" s="114"/>
      <c r="T135" s="114"/>
      <c r="U135" s="114"/>
      <c r="V135" s="6">
        <f t="shared" si="8"/>
        <v>0</v>
      </c>
      <c r="W135" s="6">
        <f t="shared" si="9"/>
        <v>0</v>
      </c>
    </row>
    <row r="136" spans="1:23" x14ac:dyDescent="0.25">
      <c r="A136" s="4"/>
      <c r="B136" s="4"/>
      <c r="C136" s="4"/>
      <c r="D136" s="24"/>
      <c r="E136" s="2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23"/>
      <c r="Q136" s="23"/>
      <c r="R136" s="23"/>
      <c r="S136" s="114"/>
      <c r="T136" s="114"/>
      <c r="U136" s="114"/>
      <c r="V136" s="6">
        <f t="shared" si="8"/>
        <v>0</v>
      </c>
      <c r="W136" s="6">
        <f t="shared" si="9"/>
        <v>0</v>
      </c>
    </row>
    <row r="137" spans="1:23" x14ac:dyDescent="0.25">
      <c r="A137" s="4"/>
      <c r="B137" s="4"/>
      <c r="C137" s="4"/>
      <c r="D137" s="24"/>
      <c r="E137" s="2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23"/>
      <c r="Q137" s="23"/>
      <c r="R137" s="23"/>
      <c r="S137" s="114"/>
      <c r="T137" s="114"/>
      <c r="U137" s="114"/>
      <c r="V137" s="6">
        <f t="shared" si="8"/>
        <v>0</v>
      </c>
      <c r="W137" s="6">
        <f t="shared" si="9"/>
        <v>0</v>
      </c>
    </row>
    <row r="138" spans="1:23" x14ac:dyDescent="0.25">
      <c r="A138" s="4"/>
      <c r="B138" s="4"/>
      <c r="C138" s="4"/>
      <c r="D138" s="24"/>
      <c r="E138" s="2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23"/>
      <c r="Q138" s="23"/>
      <c r="R138" s="23"/>
      <c r="S138" s="114"/>
      <c r="T138" s="114"/>
      <c r="U138" s="114"/>
      <c r="V138" s="6">
        <f t="shared" si="8"/>
        <v>0</v>
      </c>
      <c r="W138" s="6">
        <f t="shared" si="9"/>
        <v>0</v>
      </c>
    </row>
    <row r="139" spans="1:23" x14ac:dyDescent="0.25">
      <c r="A139" s="4"/>
      <c r="B139" s="4"/>
      <c r="C139" s="4"/>
      <c r="D139" s="24"/>
      <c r="E139" s="2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23"/>
      <c r="Q139" s="23"/>
      <c r="R139" s="23"/>
      <c r="S139" s="114"/>
      <c r="T139" s="114"/>
      <c r="U139" s="114"/>
      <c r="V139" s="6">
        <f t="shared" si="8"/>
        <v>0</v>
      </c>
      <c r="W139" s="6">
        <f t="shared" si="9"/>
        <v>0</v>
      </c>
    </row>
    <row r="140" spans="1:23" x14ac:dyDescent="0.25">
      <c r="A140" s="4"/>
      <c r="B140" s="4"/>
      <c r="C140" s="4"/>
      <c r="D140" s="24"/>
      <c r="E140" s="2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23"/>
      <c r="Q140" s="23"/>
      <c r="R140" s="23"/>
      <c r="S140" s="114"/>
      <c r="T140" s="114"/>
      <c r="U140" s="114"/>
      <c r="V140" s="6">
        <f t="shared" si="8"/>
        <v>0</v>
      </c>
      <c r="W140" s="6">
        <f t="shared" si="9"/>
        <v>0</v>
      </c>
    </row>
    <row r="141" spans="1:23" x14ac:dyDescent="0.25">
      <c r="A141" s="4"/>
      <c r="B141" s="4"/>
      <c r="C141" s="4"/>
      <c r="D141" s="24"/>
      <c r="E141" s="2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23"/>
      <c r="Q141" s="23"/>
      <c r="R141" s="23"/>
      <c r="S141" s="114"/>
      <c r="T141" s="114"/>
      <c r="U141" s="114"/>
      <c r="V141" s="6">
        <f t="shared" si="8"/>
        <v>0</v>
      </c>
      <c r="W141" s="6">
        <f t="shared" si="9"/>
        <v>0</v>
      </c>
    </row>
    <row r="142" spans="1:23" x14ac:dyDescent="0.25">
      <c r="A142" s="4"/>
      <c r="B142" s="4"/>
      <c r="C142" s="4"/>
      <c r="D142" s="24"/>
      <c r="E142" s="2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23"/>
      <c r="Q142" s="23"/>
      <c r="R142" s="23"/>
      <c r="S142" s="114"/>
      <c r="T142" s="114"/>
      <c r="U142" s="114"/>
      <c r="V142" s="6">
        <f t="shared" si="8"/>
        <v>0</v>
      </c>
      <c r="W142" s="6">
        <f t="shared" si="9"/>
        <v>0</v>
      </c>
    </row>
    <row r="143" spans="1:23" x14ac:dyDescent="0.25">
      <c r="A143" s="4"/>
      <c r="B143" s="4"/>
      <c r="C143" s="4"/>
      <c r="D143" s="24"/>
      <c r="E143" s="2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23"/>
      <c r="Q143" s="23"/>
      <c r="R143" s="23"/>
      <c r="S143" s="114"/>
      <c r="T143" s="114"/>
      <c r="U143" s="114"/>
      <c r="V143" s="6">
        <f t="shared" si="8"/>
        <v>0</v>
      </c>
      <c r="W143" s="6">
        <f t="shared" si="9"/>
        <v>0</v>
      </c>
    </row>
    <row r="144" spans="1:23" x14ac:dyDescent="0.25">
      <c r="A144" s="4"/>
      <c r="B144" s="4"/>
      <c r="C144" s="4"/>
      <c r="D144" s="24"/>
      <c r="E144" s="2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23"/>
      <c r="Q144" s="23"/>
      <c r="R144" s="23"/>
      <c r="S144" s="114"/>
      <c r="T144" s="114"/>
      <c r="U144" s="114"/>
      <c r="V144" s="6">
        <f t="shared" si="8"/>
        <v>0</v>
      </c>
      <c r="W144" s="6">
        <f t="shared" si="9"/>
        <v>0</v>
      </c>
    </row>
    <row r="145" spans="1:25" x14ac:dyDescent="0.25">
      <c r="A145" s="4"/>
      <c r="B145" s="4"/>
      <c r="C145" s="4"/>
      <c r="D145" s="24"/>
      <c r="E145" s="2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23"/>
      <c r="Q145" s="23"/>
      <c r="R145" s="23"/>
      <c r="S145" s="114"/>
      <c r="T145" s="114"/>
      <c r="U145" s="114"/>
      <c r="V145" s="6">
        <f t="shared" si="8"/>
        <v>0</v>
      </c>
      <c r="W145" s="6">
        <f t="shared" si="9"/>
        <v>0</v>
      </c>
    </row>
    <row r="146" spans="1:25" x14ac:dyDescent="0.25">
      <c r="A146" s="4"/>
      <c r="B146" s="4"/>
      <c r="C146" s="4"/>
      <c r="D146" s="24"/>
      <c r="E146" s="2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23"/>
      <c r="Q146" s="23"/>
      <c r="R146" s="23"/>
      <c r="S146" s="114"/>
      <c r="T146" s="114"/>
      <c r="U146" s="114"/>
      <c r="V146" s="6">
        <f t="shared" si="8"/>
        <v>0</v>
      </c>
      <c r="W146" s="6">
        <f t="shared" si="9"/>
        <v>0</v>
      </c>
    </row>
    <row r="147" spans="1:25" x14ac:dyDescent="0.25">
      <c r="F147" s="7">
        <f t="shared" ref="F147:W147" si="10">SUM(F117:F146)</f>
        <v>0</v>
      </c>
      <c r="G147" s="7">
        <f t="shared" si="10"/>
        <v>81999.100000000006</v>
      </c>
      <c r="H147" s="7">
        <f t="shared" si="10"/>
        <v>81999.100000000006</v>
      </c>
      <c r="I147" s="7">
        <f t="shared" si="10"/>
        <v>81999.100000000006</v>
      </c>
      <c r="J147" s="7">
        <f t="shared" si="10"/>
        <v>81999.100000000006</v>
      </c>
      <c r="K147" s="7">
        <f t="shared" si="10"/>
        <v>81999.100000000006</v>
      </c>
      <c r="L147" s="7">
        <f t="shared" si="10"/>
        <v>81999.100000000006</v>
      </c>
      <c r="M147" s="7">
        <f t="shared" si="10"/>
        <v>81999.100000000006</v>
      </c>
      <c r="N147" s="7">
        <f t="shared" si="10"/>
        <v>81999.100000000006</v>
      </c>
      <c r="O147" s="7">
        <f t="shared" si="10"/>
        <v>81999.100000000006</v>
      </c>
      <c r="P147" s="7">
        <f t="shared" si="10"/>
        <v>81999.100000000006</v>
      </c>
      <c r="Q147" s="7">
        <f t="shared" si="10"/>
        <v>81999.100000000006</v>
      </c>
      <c r="R147" s="7">
        <f t="shared" si="10"/>
        <v>81999.100000000006</v>
      </c>
      <c r="S147" s="7">
        <f t="shared" si="10"/>
        <v>0</v>
      </c>
      <c r="T147" s="7">
        <f t="shared" si="10"/>
        <v>0</v>
      </c>
      <c r="U147" s="7">
        <f t="shared" si="10"/>
        <v>0</v>
      </c>
      <c r="V147" s="7">
        <f t="shared" si="10"/>
        <v>0</v>
      </c>
      <c r="W147" s="7">
        <f t="shared" si="10"/>
        <v>0</v>
      </c>
    </row>
    <row r="149" spans="1:25" x14ac:dyDescent="0.25">
      <c r="A149" s="31" t="s">
        <v>149</v>
      </c>
      <c r="B149" s="32"/>
      <c r="C149" s="32"/>
      <c r="D149" s="32"/>
      <c r="E149" s="32"/>
      <c r="F149" s="638">
        <v>2023</v>
      </c>
      <c r="G149" s="639"/>
      <c r="H149" s="639"/>
      <c r="I149" s="640"/>
      <c r="J149" s="641">
        <v>2024</v>
      </c>
      <c r="K149" s="642"/>
      <c r="L149" s="642"/>
      <c r="M149" s="642"/>
      <c r="N149" s="642"/>
      <c r="O149" s="642"/>
      <c r="P149" s="642"/>
      <c r="Q149" s="642"/>
      <c r="R149" s="642"/>
      <c r="S149" s="642"/>
      <c r="T149" s="642"/>
      <c r="U149" s="642"/>
      <c r="V149" s="32"/>
      <c r="W149" s="32"/>
      <c r="X149" s="32"/>
      <c r="Y149" s="32"/>
    </row>
    <row r="150" spans="1:25" x14ac:dyDescent="0.25">
      <c r="C150" s="11" t="s">
        <v>105</v>
      </c>
      <c r="D150" s="11" t="s">
        <v>106</v>
      </c>
      <c r="E150" s="11"/>
      <c r="F150" s="11">
        <v>9</v>
      </c>
      <c r="G150" s="11">
        <v>10</v>
      </c>
      <c r="H150" s="11">
        <v>11</v>
      </c>
      <c r="I150" s="11">
        <v>12</v>
      </c>
      <c r="J150" s="11">
        <v>1</v>
      </c>
      <c r="K150" s="11">
        <v>2</v>
      </c>
      <c r="L150" s="11">
        <v>3</v>
      </c>
      <c r="M150" s="11">
        <v>4</v>
      </c>
      <c r="N150" s="11">
        <v>5</v>
      </c>
      <c r="O150" s="11">
        <v>6</v>
      </c>
      <c r="P150" s="11">
        <v>7</v>
      </c>
      <c r="Q150" s="11">
        <v>8</v>
      </c>
      <c r="R150" s="14">
        <v>9</v>
      </c>
      <c r="S150" s="112">
        <v>10</v>
      </c>
      <c r="T150" s="112">
        <v>11</v>
      </c>
      <c r="U150" s="112">
        <v>12</v>
      </c>
    </row>
    <row r="151" spans="1:25" x14ac:dyDescent="0.25">
      <c r="C151" s="60" t="s">
        <v>109</v>
      </c>
      <c r="D151" s="86"/>
      <c r="E151" s="86"/>
      <c r="F151" s="60"/>
      <c r="G151" s="61">
        <f>2008151.1/12</f>
        <v>167345.92500000002</v>
      </c>
      <c r="H151" s="61"/>
      <c r="I151" s="60"/>
      <c r="J151" s="60"/>
      <c r="K151" s="60"/>
      <c r="L151" s="60"/>
      <c r="M151" s="60"/>
      <c r="N151" s="60"/>
      <c r="O151" s="60"/>
      <c r="P151" s="60"/>
      <c r="Q151" s="4"/>
      <c r="R151" s="60"/>
      <c r="S151" s="113"/>
      <c r="T151" s="113"/>
      <c r="U151" s="113"/>
    </row>
    <row r="152" spans="1:25" x14ac:dyDescent="0.25">
      <c r="C152" s="60" t="s">
        <v>111</v>
      </c>
      <c r="D152" s="86"/>
      <c r="E152" s="86"/>
      <c r="F152" s="60"/>
      <c r="G152" s="60"/>
      <c r="H152" s="61">
        <f>2008151.1/12</f>
        <v>167345.92500000002</v>
      </c>
      <c r="I152" s="61"/>
      <c r="J152" s="60"/>
      <c r="K152" s="60"/>
      <c r="L152" s="60"/>
      <c r="M152" s="60"/>
      <c r="N152" s="60"/>
      <c r="O152" s="60"/>
      <c r="P152" s="60"/>
      <c r="Q152" s="4"/>
      <c r="R152" s="60"/>
      <c r="S152" s="113"/>
      <c r="T152" s="113"/>
      <c r="U152" s="113"/>
    </row>
    <row r="153" spans="1:25" x14ac:dyDescent="0.25">
      <c r="C153" s="60" t="s">
        <v>113</v>
      </c>
      <c r="D153" s="86"/>
      <c r="E153" s="86"/>
      <c r="F153" s="60"/>
      <c r="G153" s="60"/>
      <c r="H153" s="60"/>
      <c r="I153" s="61">
        <f>2008151.1/12</f>
        <v>167345.92500000002</v>
      </c>
      <c r="J153" s="61"/>
      <c r="K153" s="60"/>
      <c r="L153" s="60"/>
      <c r="M153" s="60"/>
      <c r="N153" s="60"/>
      <c r="O153" s="60"/>
      <c r="P153" s="60"/>
      <c r="Q153" s="4"/>
      <c r="R153" s="60"/>
      <c r="S153" s="113"/>
      <c r="T153" s="113"/>
      <c r="U153" s="113"/>
    </row>
    <row r="154" spans="1:25" x14ac:dyDescent="0.25">
      <c r="C154" s="60" t="s">
        <v>115</v>
      </c>
      <c r="D154" s="86"/>
      <c r="E154" s="86"/>
      <c r="F154" s="60"/>
      <c r="G154" s="60"/>
      <c r="H154" s="60"/>
      <c r="I154" s="60"/>
      <c r="J154" s="61">
        <f>2008151.1/12</f>
        <v>167345.92500000002</v>
      </c>
      <c r="K154" s="61"/>
      <c r="L154" s="60"/>
      <c r="M154" s="60"/>
      <c r="N154" s="60"/>
      <c r="O154" s="60"/>
      <c r="P154" s="60"/>
      <c r="Q154" s="4"/>
      <c r="R154" s="60"/>
      <c r="S154" s="113"/>
      <c r="T154" s="113"/>
      <c r="U154" s="113"/>
    </row>
    <row r="155" spans="1:25" x14ac:dyDescent="0.25">
      <c r="C155" s="4" t="s">
        <v>117</v>
      </c>
      <c r="D155" s="26"/>
      <c r="E155" s="26"/>
      <c r="F155" s="4"/>
      <c r="G155" s="4"/>
      <c r="H155" s="4"/>
      <c r="I155" s="4"/>
      <c r="J155" s="4"/>
      <c r="K155" s="6">
        <f>2008151.1/12</f>
        <v>167345.92500000002</v>
      </c>
      <c r="L155" s="61"/>
      <c r="M155" s="60"/>
      <c r="N155" s="60"/>
      <c r="O155" s="60"/>
      <c r="P155" s="60"/>
      <c r="Q155" s="4"/>
      <c r="R155" s="60"/>
      <c r="S155" s="113"/>
      <c r="T155" s="113"/>
      <c r="U155" s="113"/>
    </row>
    <row r="156" spans="1:25" x14ac:dyDescent="0.25">
      <c r="C156" s="60" t="s">
        <v>119</v>
      </c>
      <c r="D156" s="86"/>
      <c r="E156" s="86"/>
      <c r="F156" s="60"/>
      <c r="G156" s="60"/>
      <c r="H156" s="60"/>
      <c r="I156" s="60"/>
      <c r="J156" s="60"/>
      <c r="K156" s="60"/>
      <c r="L156" s="61">
        <f>2008151.1/12</f>
        <v>167345.92500000002</v>
      </c>
      <c r="M156" s="61"/>
      <c r="N156" s="60"/>
      <c r="O156" s="60"/>
      <c r="P156" s="60"/>
      <c r="Q156" s="4"/>
      <c r="R156" s="60"/>
      <c r="S156" s="113"/>
      <c r="T156" s="113"/>
      <c r="U156" s="113"/>
    </row>
    <row r="157" spans="1:25" x14ac:dyDescent="0.25">
      <c r="C157" s="60" t="s">
        <v>121</v>
      </c>
      <c r="D157" s="86"/>
      <c r="E157" s="86"/>
      <c r="F157" s="60"/>
      <c r="G157" s="60"/>
      <c r="H157" s="60"/>
      <c r="I157" s="60"/>
      <c r="J157" s="60"/>
      <c r="K157" s="60"/>
      <c r="L157" s="61"/>
      <c r="M157" s="61">
        <f>2008151.1/12</f>
        <v>167345.92500000002</v>
      </c>
      <c r="N157" s="61"/>
      <c r="O157" s="60"/>
      <c r="P157" s="60"/>
      <c r="Q157" s="4"/>
      <c r="R157" s="60"/>
      <c r="S157" s="113"/>
      <c r="T157" s="113"/>
      <c r="U157" s="113"/>
    </row>
    <row r="158" spans="1:25" x14ac:dyDescent="0.25">
      <c r="C158" s="60" t="s">
        <v>123</v>
      </c>
      <c r="D158" s="86"/>
      <c r="E158" s="86"/>
      <c r="F158" s="60"/>
      <c r="G158" s="60"/>
      <c r="H158" s="60"/>
      <c r="I158" s="60"/>
      <c r="J158" s="60"/>
      <c r="K158" s="60"/>
      <c r="L158" s="61"/>
      <c r="M158" s="60"/>
      <c r="N158" s="61">
        <f>2008151.1/12</f>
        <v>167345.92500000002</v>
      </c>
      <c r="O158" s="61"/>
      <c r="P158" s="60"/>
      <c r="Q158" s="4"/>
      <c r="R158" s="60"/>
      <c r="S158" s="113"/>
      <c r="T158" s="113"/>
      <c r="U158" s="113"/>
    </row>
    <row r="159" spans="1:25" x14ac:dyDescent="0.25">
      <c r="C159" s="60" t="s">
        <v>125</v>
      </c>
      <c r="D159" s="86"/>
      <c r="E159" s="86"/>
      <c r="F159" s="60"/>
      <c r="G159" s="60"/>
      <c r="H159" s="60"/>
      <c r="I159" s="60"/>
      <c r="J159" s="60"/>
      <c r="K159" s="60"/>
      <c r="L159" s="61"/>
      <c r="M159" s="60"/>
      <c r="N159" s="60"/>
      <c r="O159" s="61">
        <f>2008151.1/12</f>
        <v>167345.92500000002</v>
      </c>
      <c r="P159" s="61"/>
      <c r="Q159" s="4"/>
      <c r="R159" s="60"/>
      <c r="S159" s="113"/>
      <c r="T159" s="113"/>
      <c r="U159" s="113"/>
    </row>
    <row r="160" spans="1:25" x14ac:dyDescent="0.25">
      <c r="C160" s="60" t="s">
        <v>500</v>
      </c>
      <c r="D160" s="86"/>
      <c r="E160" s="86"/>
      <c r="F160" s="60"/>
      <c r="G160" s="60"/>
      <c r="H160" s="60"/>
      <c r="I160" s="60"/>
      <c r="J160" s="60"/>
      <c r="K160" s="60"/>
      <c r="L160" s="61"/>
      <c r="M160" s="60"/>
      <c r="N160" s="60"/>
      <c r="O160" s="60"/>
      <c r="P160" s="61">
        <f>2008151.1/12</f>
        <v>167345.92500000002</v>
      </c>
      <c r="Q160" s="6"/>
      <c r="R160" s="60"/>
      <c r="S160" s="113"/>
      <c r="T160" s="113"/>
      <c r="U160" s="113"/>
    </row>
    <row r="161" spans="1:25" x14ac:dyDescent="0.25">
      <c r="C161" s="4" t="s">
        <v>610</v>
      </c>
      <c r="D161" s="26">
        <v>45544</v>
      </c>
      <c r="E161" s="26"/>
      <c r="F161" s="4"/>
      <c r="G161" s="4"/>
      <c r="H161" s="4"/>
      <c r="I161" s="4"/>
      <c r="J161" s="4"/>
      <c r="K161" s="4"/>
      <c r="L161" s="6"/>
      <c r="M161" s="4"/>
      <c r="N161" s="4"/>
      <c r="O161" s="4"/>
      <c r="P161" s="4"/>
      <c r="Q161" s="6">
        <f>167345.92</f>
        <v>167345.92000000001</v>
      </c>
      <c r="R161" s="61"/>
      <c r="S161" s="113"/>
      <c r="T161" s="113"/>
      <c r="U161" s="113"/>
    </row>
    <row r="162" spans="1:25" x14ac:dyDescent="0.25">
      <c r="C162" s="60" t="s">
        <v>502</v>
      </c>
      <c r="D162" s="86"/>
      <c r="E162" s="86"/>
      <c r="F162" s="60"/>
      <c r="G162" s="60"/>
      <c r="H162" s="60"/>
      <c r="I162" s="60"/>
      <c r="J162" s="60"/>
      <c r="K162" s="60"/>
      <c r="L162" s="61"/>
      <c r="M162" s="60"/>
      <c r="N162" s="60"/>
      <c r="O162" s="60"/>
      <c r="P162" s="60"/>
      <c r="Q162" s="60"/>
      <c r="R162" s="61">
        <f>2008151.1/12</f>
        <v>167345.92500000002</v>
      </c>
      <c r="S162" s="114"/>
      <c r="T162" s="114"/>
      <c r="U162" s="114"/>
    </row>
    <row r="163" spans="1:25" x14ac:dyDescent="0.25">
      <c r="C163" s="113" t="s">
        <v>109</v>
      </c>
      <c r="D163" s="115"/>
      <c r="E163" s="115"/>
      <c r="F163" s="113"/>
      <c r="G163" s="113"/>
      <c r="H163" s="113"/>
      <c r="I163" s="113"/>
      <c r="J163" s="113"/>
      <c r="K163" s="114"/>
      <c r="L163" s="113"/>
      <c r="M163" s="113"/>
      <c r="N163" s="113"/>
      <c r="O163" s="113"/>
      <c r="P163" s="113"/>
      <c r="Q163" s="113"/>
      <c r="R163" s="114"/>
      <c r="S163" s="114"/>
      <c r="T163" s="114"/>
      <c r="U163" s="114"/>
    </row>
    <row r="164" spans="1:25" x14ac:dyDescent="0.25">
      <c r="C164" s="113" t="s">
        <v>111</v>
      </c>
      <c r="D164" s="115"/>
      <c r="E164" s="115"/>
      <c r="F164" s="113"/>
      <c r="G164" s="113"/>
      <c r="H164" s="113"/>
      <c r="I164" s="113"/>
      <c r="J164" s="113"/>
      <c r="K164" s="114"/>
      <c r="L164" s="113"/>
      <c r="M164" s="113"/>
      <c r="N164" s="113"/>
      <c r="O164" s="113"/>
      <c r="P164" s="113"/>
      <c r="Q164" s="113"/>
      <c r="R164" s="114"/>
      <c r="S164" s="114"/>
      <c r="T164" s="23">
        <v>81837</v>
      </c>
      <c r="U164" s="114"/>
    </row>
    <row r="165" spans="1:25" x14ac:dyDescent="0.25">
      <c r="C165" s="113" t="s">
        <v>113</v>
      </c>
      <c r="D165" s="115"/>
      <c r="E165" s="115"/>
      <c r="F165" s="113"/>
      <c r="G165" s="113"/>
      <c r="H165" s="113"/>
      <c r="I165" s="113"/>
      <c r="J165" s="113"/>
      <c r="K165" s="114"/>
      <c r="L165" s="113"/>
      <c r="M165" s="113"/>
      <c r="N165" s="113"/>
      <c r="O165" s="113"/>
      <c r="P165" s="113"/>
      <c r="Q165" s="113"/>
      <c r="R165" s="114"/>
      <c r="S165" s="114"/>
      <c r="T165" s="114"/>
      <c r="U165" s="23">
        <v>81837</v>
      </c>
    </row>
    <row r="166" spans="1:25" x14ac:dyDescent="0.25">
      <c r="C166" s="113"/>
      <c r="D166" s="115"/>
      <c r="E166" s="115"/>
      <c r="F166" s="113"/>
      <c r="G166" s="113"/>
      <c r="H166" s="113"/>
      <c r="I166" s="113"/>
      <c r="J166" s="113"/>
      <c r="K166" s="114"/>
      <c r="L166" s="113"/>
      <c r="M166" s="113"/>
      <c r="N166" s="113"/>
      <c r="O166" s="113"/>
      <c r="P166" s="113"/>
      <c r="Q166" s="113"/>
      <c r="R166" s="114"/>
      <c r="S166" s="114"/>
      <c r="T166" s="114"/>
      <c r="U166" s="114"/>
    </row>
    <row r="167" spans="1:25" x14ac:dyDescent="0.25">
      <c r="F167" s="7">
        <f>SUM(F151:F166)</f>
        <v>0</v>
      </c>
      <c r="G167" s="7">
        <f t="shared" ref="G167:R167" si="11">SUM(G151:G166)</f>
        <v>167345.92500000002</v>
      </c>
      <c r="H167" s="7">
        <f t="shared" si="11"/>
        <v>167345.92500000002</v>
      </c>
      <c r="I167" s="7">
        <f t="shared" si="11"/>
        <v>167345.92500000002</v>
      </c>
      <c r="J167" s="7">
        <f t="shared" si="11"/>
        <v>167345.92500000002</v>
      </c>
      <c r="K167" s="7">
        <f t="shared" si="11"/>
        <v>167345.92500000002</v>
      </c>
      <c r="L167" s="7">
        <f t="shared" si="11"/>
        <v>167345.92500000002</v>
      </c>
      <c r="M167" s="7">
        <f t="shared" si="11"/>
        <v>167345.92500000002</v>
      </c>
      <c r="N167" s="7">
        <f t="shared" si="11"/>
        <v>167345.92500000002</v>
      </c>
      <c r="O167" s="7">
        <f t="shared" si="11"/>
        <v>167345.92500000002</v>
      </c>
      <c r="P167" s="7">
        <f t="shared" si="11"/>
        <v>167345.92500000002</v>
      </c>
      <c r="Q167" s="7">
        <f t="shared" si="11"/>
        <v>167345.92000000001</v>
      </c>
      <c r="R167" s="7">
        <f t="shared" si="11"/>
        <v>167345.92500000002</v>
      </c>
    </row>
    <row r="169" spans="1:25" x14ac:dyDescent="0.25">
      <c r="A169" s="31" t="s">
        <v>186</v>
      </c>
      <c r="B169" s="32"/>
      <c r="C169" s="32"/>
      <c r="D169" s="32"/>
      <c r="E169" s="32"/>
      <c r="F169" s="638">
        <v>2023</v>
      </c>
      <c r="G169" s="639"/>
      <c r="H169" s="639"/>
      <c r="I169" s="640"/>
      <c r="J169" s="641">
        <v>2024</v>
      </c>
      <c r="K169" s="642"/>
      <c r="L169" s="642"/>
      <c r="M169" s="642"/>
      <c r="N169" s="642"/>
      <c r="O169" s="642"/>
      <c r="P169" s="642"/>
      <c r="Q169" s="642"/>
      <c r="R169" s="642"/>
      <c r="S169" s="642"/>
      <c r="T169" s="642"/>
      <c r="U169" s="642"/>
      <c r="V169" s="32"/>
      <c r="W169" s="32"/>
      <c r="X169" s="32"/>
      <c r="Y169" s="32"/>
    </row>
    <row r="170" spans="1:25" x14ac:dyDescent="0.25">
      <c r="C170" s="11" t="s">
        <v>105</v>
      </c>
      <c r="D170" s="11" t="s">
        <v>106</v>
      </c>
      <c r="E170" s="11"/>
      <c r="F170" s="11">
        <v>9</v>
      </c>
      <c r="G170" s="11">
        <v>10</v>
      </c>
      <c r="H170" s="11">
        <v>11</v>
      </c>
      <c r="I170" s="11">
        <v>12</v>
      </c>
      <c r="J170" s="11">
        <v>1</v>
      </c>
      <c r="K170" s="11">
        <v>2</v>
      </c>
      <c r="L170" s="11">
        <v>3</v>
      </c>
      <c r="M170" s="11">
        <v>4</v>
      </c>
      <c r="N170" s="11">
        <v>5</v>
      </c>
      <c r="O170" s="11">
        <v>6</v>
      </c>
      <c r="P170" s="11">
        <v>7</v>
      </c>
      <c r="Q170" s="11">
        <v>8</v>
      </c>
      <c r="R170" s="14">
        <v>9</v>
      </c>
      <c r="S170" s="112">
        <v>10</v>
      </c>
      <c r="T170" s="112">
        <v>11</v>
      </c>
      <c r="U170" s="112">
        <v>12</v>
      </c>
    </row>
    <row r="171" spans="1:25" x14ac:dyDescent="0.25">
      <c r="C171" s="60" t="s">
        <v>109</v>
      </c>
      <c r="D171" s="86"/>
      <c r="E171" s="86"/>
      <c r="F171" s="60"/>
      <c r="G171" s="61">
        <f>2008151.1/12</f>
        <v>167345.92500000002</v>
      </c>
      <c r="H171" s="61"/>
      <c r="I171" s="60"/>
      <c r="J171" s="60"/>
      <c r="K171" s="60"/>
      <c r="L171" s="60"/>
      <c r="M171" s="60"/>
      <c r="N171" s="4"/>
      <c r="O171" s="4"/>
      <c r="P171" s="4"/>
      <c r="Q171" s="60"/>
      <c r="R171" s="60"/>
      <c r="S171" s="113"/>
      <c r="T171" s="113"/>
      <c r="U171" s="113"/>
    </row>
    <row r="172" spans="1:25" x14ac:dyDescent="0.25">
      <c r="C172" s="60" t="s">
        <v>111</v>
      </c>
      <c r="D172" s="86"/>
      <c r="E172" s="86"/>
      <c r="F172" s="60"/>
      <c r="G172" s="60"/>
      <c r="H172" s="61">
        <f>2008151.1/12</f>
        <v>167345.92500000002</v>
      </c>
      <c r="I172" s="61"/>
      <c r="J172" s="60"/>
      <c r="K172" s="60"/>
      <c r="L172" s="60"/>
      <c r="M172" s="60"/>
      <c r="N172" s="4"/>
      <c r="O172" s="4"/>
      <c r="P172" s="4"/>
      <c r="Q172" s="60"/>
      <c r="R172" s="60"/>
      <c r="S172" s="113"/>
      <c r="T172" s="113"/>
      <c r="U172" s="113"/>
    </row>
    <row r="173" spans="1:25" x14ac:dyDescent="0.25">
      <c r="C173" s="60" t="s">
        <v>113</v>
      </c>
      <c r="D173" s="86"/>
      <c r="E173" s="86"/>
      <c r="F173" s="60"/>
      <c r="G173" s="60"/>
      <c r="H173" s="60"/>
      <c r="I173" s="61">
        <f>2008151.1/12</f>
        <v>167345.92500000002</v>
      </c>
      <c r="J173" s="61"/>
      <c r="K173" s="60"/>
      <c r="L173" s="60"/>
      <c r="M173" s="60"/>
      <c r="N173" s="4"/>
      <c r="O173" s="4"/>
      <c r="P173" s="4"/>
      <c r="Q173" s="60"/>
      <c r="R173" s="60"/>
      <c r="S173" s="113"/>
      <c r="T173" s="113"/>
      <c r="U173" s="113"/>
    </row>
    <row r="174" spans="1:25" x14ac:dyDescent="0.25">
      <c r="C174" s="60" t="s">
        <v>115</v>
      </c>
      <c r="D174" s="86"/>
      <c r="E174" s="86"/>
      <c r="F174" s="60"/>
      <c r="G174" s="60"/>
      <c r="H174" s="60"/>
      <c r="I174" s="60"/>
      <c r="J174" s="61">
        <f>2008151.1/12</f>
        <v>167345.92500000002</v>
      </c>
      <c r="K174" s="61"/>
      <c r="L174" s="60"/>
      <c r="M174" s="60"/>
      <c r="N174" s="4"/>
      <c r="O174" s="4"/>
      <c r="P174" s="4"/>
      <c r="Q174" s="60"/>
      <c r="R174" s="60"/>
      <c r="S174" s="113"/>
      <c r="T174" s="113"/>
      <c r="U174" s="113"/>
    </row>
    <row r="175" spans="1:25" x14ac:dyDescent="0.25">
      <c r="C175" s="4" t="s">
        <v>611</v>
      </c>
      <c r="D175" s="26"/>
      <c r="E175" s="26"/>
      <c r="F175" s="4"/>
      <c r="G175" s="4"/>
      <c r="H175" s="4"/>
      <c r="I175" s="4"/>
      <c r="J175" s="4"/>
      <c r="K175" s="6">
        <f>2008151.1/12</f>
        <v>167345.92500000002</v>
      </c>
      <c r="L175" s="61"/>
      <c r="M175" s="60"/>
      <c r="N175" s="4"/>
      <c r="O175" s="4"/>
      <c r="P175" s="4"/>
      <c r="Q175" s="60"/>
      <c r="R175" s="60"/>
      <c r="S175" s="113"/>
      <c r="T175" s="113"/>
      <c r="U175" s="113"/>
    </row>
    <row r="176" spans="1:25" x14ac:dyDescent="0.25">
      <c r="C176" s="60" t="s">
        <v>119</v>
      </c>
      <c r="D176" s="86"/>
      <c r="E176" s="86"/>
      <c r="F176" s="60"/>
      <c r="G176" s="60"/>
      <c r="H176" s="60"/>
      <c r="I176" s="60"/>
      <c r="J176" s="60"/>
      <c r="K176" s="60"/>
      <c r="L176" s="61">
        <f>2008151.1/12</f>
        <v>167345.92500000002</v>
      </c>
      <c r="M176" s="61"/>
      <c r="N176" s="4"/>
      <c r="O176" s="4"/>
      <c r="P176" s="4"/>
      <c r="Q176" s="60"/>
      <c r="R176" s="60"/>
      <c r="S176" s="113"/>
      <c r="T176" s="113"/>
      <c r="U176" s="113"/>
    </row>
    <row r="177" spans="3:22" x14ac:dyDescent="0.25">
      <c r="C177" s="60" t="s">
        <v>121</v>
      </c>
      <c r="D177" s="86"/>
      <c r="E177" s="86"/>
      <c r="F177" s="60"/>
      <c r="G177" s="60"/>
      <c r="H177" s="60"/>
      <c r="I177" s="60"/>
      <c r="J177" s="60"/>
      <c r="K177" s="60"/>
      <c r="L177" s="61"/>
      <c r="M177" s="61">
        <f>2008151.1/12</f>
        <v>167345.92500000002</v>
      </c>
      <c r="N177" s="6"/>
      <c r="O177" s="4"/>
      <c r="P177" s="4"/>
      <c r="Q177" s="60"/>
      <c r="R177" s="60"/>
      <c r="S177" s="113"/>
      <c r="T177" s="113"/>
      <c r="U177" s="113"/>
    </row>
    <row r="178" spans="3:22" x14ac:dyDescent="0.25">
      <c r="C178" s="4" t="s">
        <v>612</v>
      </c>
      <c r="D178" s="26"/>
      <c r="E178" s="26"/>
      <c r="F178" s="4"/>
      <c r="G178" s="4"/>
      <c r="H178" s="4"/>
      <c r="I178" s="4"/>
      <c r="J178" s="4"/>
      <c r="K178" s="4"/>
      <c r="L178" s="6"/>
      <c r="M178" s="4"/>
      <c r="N178" s="6">
        <v>167345.92000000001</v>
      </c>
      <c r="O178" s="6"/>
      <c r="P178" s="4"/>
      <c r="Q178" s="60"/>
      <c r="R178" s="60"/>
      <c r="S178" s="113"/>
      <c r="T178" s="113"/>
      <c r="U178" s="113"/>
    </row>
    <row r="179" spans="3:22" x14ac:dyDescent="0.25">
      <c r="C179" s="4" t="s">
        <v>613</v>
      </c>
      <c r="D179" s="26"/>
      <c r="E179" s="26"/>
      <c r="F179" s="4"/>
      <c r="G179" s="4"/>
      <c r="H179" s="4"/>
      <c r="I179" s="4"/>
      <c r="J179" s="4"/>
      <c r="K179" s="4"/>
      <c r="L179" s="6"/>
      <c r="M179" s="4"/>
      <c r="N179" s="4"/>
      <c r="O179" s="6">
        <v>167345.92000000001</v>
      </c>
      <c r="P179" s="6"/>
      <c r="Q179" s="60"/>
      <c r="R179" s="60"/>
      <c r="S179" s="113"/>
      <c r="T179" s="113"/>
      <c r="U179" s="113"/>
    </row>
    <row r="180" spans="3:22" x14ac:dyDescent="0.25">
      <c r="C180" s="4" t="s">
        <v>614</v>
      </c>
      <c r="D180" s="26">
        <v>45517</v>
      </c>
      <c r="E180" s="26"/>
      <c r="F180" s="4"/>
      <c r="G180" s="4"/>
      <c r="H180" s="4"/>
      <c r="I180" s="4"/>
      <c r="J180" s="4"/>
      <c r="K180" s="4"/>
      <c r="L180" s="6"/>
      <c r="M180" s="4"/>
      <c r="N180" s="4"/>
      <c r="O180" s="4"/>
      <c r="P180" s="6">
        <f>2008151.1/12</f>
        <v>167345.92500000002</v>
      </c>
      <c r="Q180" s="61"/>
      <c r="R180" s="60"/>
      <c r="S180" s="113"/>
      <c r="T180" s="113"/>
      <c r="U180" s="113"/>
    </row>
    <row r="181" spans="3:22" x14ac:dyDescent="0.25">
      <c r="C181" s="60" t="s">
        <v>501</v>
      </c>
      <c r="D181" s="86"/>
      <c r="E181" s="86"/>
      <c r="F181" s="60"/>
      <c r="G181" s="60"/>
      <c r="H181" s="60"/>
      <c r="I181" s="60"/>
      <c r="J181" s="60"/>
      <c r="K181" s="60"/>
      <c r="L181" s="61"/>
      <c r="M181" s="60"/>
      <c r="N181" s="60"/>
      <c r="O181" s="60"/>
      <c r="P181" s="60"/>
      <c r="Q181" s="61">
        <f>2008151.1/12</f>
        <v>167345.92500000002</v>
      </c>
      <c r="R181" s="61"/>
      <c r="S181" s="113"/>
      <c r="T181" s="113"/>
      <c r="U181" s="113"/>
    </row>
    <row r="182" spans="3:22" x14ac:dyDescent="0.25">
      <c r="C182" s="60" t="s">
        <v>502</v>
      </c>
      <c r="D182" s="86"/>
      <c r="E182" s="86"/>
      <c r="F182" s="60"/>
      <c r="G182" s="60"/>
      <c r="H182" s="60"/>
      <c r="I182" s="60"/>
      <c r="J182" s="60"/>
      <c r="K182" s="60"/>
      <c r="L182" s="61"/>
      <c r="M182" s="60"/>
      <c r="N182" s="60"/>
      <c r="O182" s="60"/>
      <c r="P182" s="60"/>
      <c r="Q182" s="60"/>
      <c r="R182" s="61">
        <f>2008151.1/12</f>
        <v>167345.92500000002</v>
      </c>
      <c r="S182" s="114"/>
      <c r="T182" s="114"/>
      <c r="U182" s="114"/>
    </row>
    <row r="183" spans="3:22" x14ac:dyDescent="0.25">
      <c r="C183" s="113" t="s">
        <v>109</v>
      </c>
      <c r="D183" s="115"/>
      <c r="E183" s="115"/>
      <c r="F183" s="113"/>
      <c r="G183" s="113"/>
      <c r="H183" s="113"/>
      <c r="I183" s="113"/>
      <c r="J183" s="113"/>
      <c r="K183" s="114"/>
      <c r="L183" s="113"/>
      <c r="M183" s="113"/>
      <c r="N183" s="113"/>
      <c r="O183" s="113"/>
      <c r="P183" s="113"/>
      <c r="Q183" s="113"/>
      <c r="R183" s="114"/>
      <c r="S183" s="114"/>
      <c r="T183" s="114"/>
      <c r="U183" s="114"/>
    </row>
    <row r="184" spans="3:22" x14ac:dyDescent="0.25">
      <c r="C184" s="113" t="s">
        <v>111</v>
      </c>
      <c r="D184" s="115"/>
      <c r="E184" s="115"/>
      <c r="F184" s="113"/>
      <c r="G184" s="113"/>
      <c r="H184" s="113"/>
      <c r="I184" s="113"/>
      <c r="J184" s="113"/>
      <c r="K184" s="114"/>
      <c r="L184" s="113"/>
      <c r="M184" s="113"/>
      <c r="N184" s="113"/>
      <c r="O184" s="113"/>
      <c r="P184" s="113"/>
      <c r="Q184" s="113"/>
      <c r="R184" s="114"/>
      <c r="S184" s="114"/>
      <c r="T184" s="23"/>
      <c r="U184" s="114"/>
    </row>
    <row r="185" spans="3:22" x14ac:dyDescent="0.25">
      <c r="C185" s="113" t="s">
        <v>113</v>
      </c>
      <c r="D185" s="115"/>
      <c r="E185" s="115"/>
      <c r="F185" s="113"/>
      <c r="G185" s="113"/>
      <c r="H185" s="113"/>
      <c r="I185" s="113"/>
      <c r="J185" s="113"/>
      <c r="K185" s="114"/>
      <c r="L185" s="113"/>
      <c r="M185" s="113"/>
      <c r="N185" s="113"/>
      <c r="O185" s="113"/>
      <c r="P185" s="113"/>
      <c r="Q185" s="113"/>
      <c r="R185" s="114"/>
      <c r="S185" s="114"/>
      <c r="T185" s="114"/>
      <c r="U185" s="23"/>
    </row>
    <row r="186" spans="3:22" x14ac:dyDescent="0.25">
      <c r="C186" s="113"/>
      <c r="D186" s="115"/>
      <c r="E186" s="115"/>
      <c r="F186" s="113"/>
      <c r="G186" s="113"/>
      <c r="H186" s="113"/>
      <c r="I186" s="113"/>
      <c r="J186" s="113"/>
      <c r="K186" s="114"/>
      <c r="L186" s="113"/>
      <c r="M186" s="113"/>
      <c r="N186" s="113"/>
      <c r="O186" s="113"/>
      <c r="P186" s="113"/>
      <c r="Q186" s="113"/>
      <c r="R186" s="114"/>
      <c r="S186" s="114"/>
      <c r="T186" s="114"/>
      <c r="U186" s="114"/>
    </row>
    <row r="187" spans="3:22" x14ac:dyDescent="0.25">
      <c r="D187" s="93" t="s">
        <v>39</v>
      </c>
      <c r="E187" s="93"/>
      <c r="F187" s="30">
        <f>SUM(F171:F183)</f>
        <v>0</v>
      </c>
      <c r="G187" s="30">
        <f t="shared" ref="G187:Q187" si="12">SUM(G171:G183)</f>
        <v>167345.92500000002</v>
      </c>
      <c r="H187" s="30">
        <f t="shared" si="12"/>
        <v>167345.92500000002</v>
      </c>
      <c r="I187" s="30">
        <f t="shared" si="12"/>
        <v>167345.92500000002</v>
      </c>
      <c r="J187" s="30">
        <f t="shared" si="12"/>
        <v>167345.92500000002</v>
      </c>
      <c r="K187" s="30">
        <f t="shared" si="12"/>
        <v>167345.92500000002</v>
      </c>
      <c r="L187" s="30">
        <f t="shared" si="12"/>
        <v>167345.92500000002</v>
      </c>
      <c r="M187" s="30">
        <f t="shared" si="12"/>
        <v>167345.92500000002</v>
      </c>
      <c r="N187" s="30">
        <f t="shared" si="12"/>
        <v>167345.92000000001</v>
      </c>
      <c r="O187" s="30">
        <f t="shared" si="12"/>
        <v>167345.92000000001</v>
      </c>
      <c r="P187" s="30">
        <f t="shared" si="12"/>
        <v>167345.92500000002</v>
      </c>
      <c r="Q187" s="30">
        <f t="shared" si="12"/>
        <v>167345.92500000002</v>
      </c>
      <c r="R187" s="30">
        <f>SUM(R171:R183)</f>
        <v>167345.92500000002</v>
      </c>
      <c r="S187" s="30">
        <f>SUM(S171:S186)</f>
        <v>0</v>
      </c>
      <c r="T187" s="30">
        <f>SUM(T171:T186)</f>
        <v>0</v>
      </c>
      <c r="U187" s="30">
        <f>SUM(U171:U186)</f>
        <v>0</v>
      </c>
      <c r="V187" s="25">
        <f>SUM(F187:U187)</f>
        <v>2008151.09</v>
      </c>
    </row>
  </sheetData>
  <mergeCells count="16">
    <mergeCell ref="F169:I169"/>
    <mergeCell ref="J169:U169"/>
    <mergeCell ref="F78:V78"/>
    <mergeCell ref="F79:I79"/>
    <mergeCell ref="J79:R79"/>
    <mergeCell ref="F114:U114"/>
    <mergeCell ref="F115:I115"/>
    <mergeCell ref="J115:U115"/>
    <mergeCell ref="F149:I149"/>
    <mergeCell ref="J149:U149"/>
    <mergeCell ref="F6:V6"/>
    <mergeCell ref="F7:I7"/>
    <mergeCell ref="J7:R7"/>
    <mergeCell ref="F42:V42"/>
    <mergeCell ref="F43:I43"/>
    <mergeCell ref="J43:R4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316A-E031-4723-B1A4-28940F7FFFAA}">
  <dimension ref="B4:Q54"/>
  <sheetViews>
    <sheetView zoomScale="120" zoomScaleNormal="120" workbookViewId="0">
      <selection activeCell="D9" sqref="D9"/>
    </sheetView>
  </sheetViews>
  <sheetFormatPr defaultRowHeight="15" x14ac:dyDescent="0.25"/>
  <cols>
    <col min="2" max="2" width="15.28515625" bestFit="1" customWidth="1"/>
    <col min="3" max="3" width="17.5703125" bestFit="1" customWidth="1"/>
    <col min="4" max="4" width="15.28515625" bestFit="1" customWidth="1"/>
    <col min="5" max="5" width="14.28515625" bestFit="1" customWidth="1"/>
    <col min="6" max="7" width="15.28515625" bestFit="1" customWidth="1"/>
    <col min="8" max="8" width="14.140625" bestFit="1" customWidth="1"/>
    <col min="9" max="9" width="28.7109375" customWidth="1"/>
    <col min="13" max="13" width="15.5703125" bestFit="1" customWidth="1"/>
    <col min="14" max="14" width="23.85546875" bestFit="1" customWidth="1"/>
  </cols>
  <sheetData>
    <row r="4" spans="2:17" ht="15.75" thickBot="1" x14ac:dyDescent="0.3"/>
    <row r="5" spans="2:17" ht="30.75" thickBot="1" x14ac:dyDescent="0.3">
      <c r="B5" s="282"/>
      <c r="C5" s="283" t="s">
        <v>214</v>
      </c>
      <c r="D5" s="283" t="s">
        <v>215</v>
      </c>
      <c r="E5" s="283" t="s">
        <v>615</v>
      </c>
      <c r="F5" s="283" t="s">
        <v>217</v>
      </c>
      <c r="G5" s="283" t="s">
        <v>218</v>
      </c>
      <c r="H5" s="283" t="s">
        <v>219</v>
      </c>
      <c r="I5" s="283" t="s">
        <v>616</v>
      </c>
    </row>
    <row r="6" spans="2:17" ht="16.5" thickTop="1" thickBot="1" x14ac:dyDescent="0.3">
      <c r="B6" s="284" t="s">
        <v>617</v>
      </c>
      <c r="C6" s="285" t="s">
        <v>618</v>
      </c>
      <c r="D6" s="287">
        <f>'AO Call 1.4'!B4</f>
        <v>2539315.2000000002</v>
      </c>
      <c r="E6" s="287" t="e">
        <f>SUM('AO Call 1.4'!#REF!)</f>
        <v>#REF!</v>
      </c>
      <c r="F6" s="287" t="e">
        <f>D6-E6</f>
        <v>#REF!</v>
      </c>
      <c r="G6" s="314" t="s">
        <v>304</v>
      </c>
      <c r="H6" s="286" t="s">
        <v>304</v>
      </c>
      <c r="I6" s="333"/>
      <c r="M6" s="127"/>
      <c r="N6" s="25"/>
      <c r="O6" s="127"/>
      <c r="P6" s="25"/>
      <c r="Q6" s="127"/>
    </row>
    <row r="7" spans="2:17" ht="15.75" thickBot="1" x14ac:dyDescent="0.3">
      <c r="B7" s="284" t="s">
        <v>619</v>
      </c>
      <c r="C7" s="285" t="s">
        <v>620</v>
      </c>
      <c r="D7" s="287">
        <f>'AO Call 2.1'!B4</f>
        <v>1549632</v>
      </c>
      <c r="E7" s="287">
        <f>SUM('AO Call 2.1'!F137:R137)</f>
        <v>1411026.5199999998</v>
      </c>
      <c r="F7" s="287">
        <f t="shared" ref="F7:F13" si="0">D7-E7</f>
        <v>138605.48000000021</v>
      </c>
      <c r="G7" s="287">
        <f>SUM('AO Call 2.1'!F137:R137)</f>
        <v>1411026.5199999998</v>
      </c>
      <c r="H7" s="286">
        <f t="shared" ref="H7:H10" si="1">D7-G7</f>
        <v>138605.48000000021</v>
      </c>
      <c r="I7" s="333"/>
      <c r="M7" s="127"/>
      <c r="N7" s="127"/>
      <c r="O7" s="127"/>
      <c r="P7" s="127"/>
      <c r="Q7" s="127"/>
    </row>
    <row r="8" spans="2:17" ht="15.75" thickBot="1" x14ac:dyDescent="0.3">
      <c r="B8" s="284" t="s">
        <v>621</v>
      </c>
      <c r="C8" s="285" t="s">
        <v>622</v>
      </c>
      <c r="D8" s="287">
        <f>'AO Call 4.1'!B4</f>
        <v>1723238.3999999999</v>
      </c>
      <c r="E8" s="287">
        <f>SUM('AO Call 4.1'!E163:J163)</f>
        <v>586223.03999999992</v>
      </c>
      <c r="F8" s="287">
        <f t="shared" si="0"/>
        <v>1137015.3599999999</v>
      </c>
      <c r="G8" s="287">
        <f>SUM('AO Call 4.1'!E145:Q145)</f>
        <v>1550237.0599999996</v>
      </c>
      <c r="H8" s="286">
        <f t="shared" si="1"/>
        <v>173001.34000000032</v>
      </c>
      <c r="I8" s="333"/>
      <c r="M8" s="127"/>
      <c r="N8" s="127"/>
      <c r="O8" s="127"/>
      <c r="P8" s="127"/>
      <c r="Q8" s="127"/>
    </row>
    <row r="9" spans="2:17" ht="15.75" thickBot="1" x14ac:dyDescent="0.3">
      <c r="B9" s="284" t="s">
        <v>623</v>
      </c>
      <c r="C9" s="285" t="s">
        <v>624</v>
      </c>
      <c r="D9" s="287">
        <f>'AO Call 5.1'!B4</f>
        <v>2003328</v>
      </c>
      <c r="E9" s="287">
        <f>SUM('AO Call 5.1'!E165:I165)</f>
        <v>730072.24</v>
      </c>
      <c r="F9" s="287">
        <f t="shared" si="0"/>
        <v>1273255.76</v>
      </c>
      <c r="G9" s="287">
        <f>SUM('AO Call 5.1'!E145:P145)</f>
        <v>1794651.84</v>
      </c>
      <c r="H9" s="286">
        <f t="shared" si="1"/>
        <v>208676.15999999992</v>
      </c>
      <c r="I9" s="333"/>
      <c r="M9" s="127"/>
      <c r="N9" s="127"/>
      <c r="O9" s="127"/>
      <c r="P9" s="127"/>
      <c r="Q9" s="127"/>
    </row>
    <row r="10" spans="2:17" ht="15.75" thickBot="1" x14ac:dyDescent="0.3">
      <c r="B10" s="284" t="s">
        <v>625</v>
      </c>
      <c r="C10" s="285" t="s">
        <v>626</v>
      </c>
      <c r="D10" s="287">
        <v>858086.40000000002</v>
      </c>
      <c r="E10" s="287">
        <f>SUM('AO Call 6.1'!F164:J164)</f>
        <v>259298.08000000002</v>
      </c>
      <c r="F10" s="287">
        <f t="shared" si="0"/>
        <v>598788.32000000007</v>
      </c>
      <c r="G10" s="287">
        <f>SUM('AO Call 6.1'!F145:R145)</f>
        <v>747057.56</v>
      </c>
      <c r="H10" s="286">
        <f t="shared" si="1"/>
        <v>111028.83999999997</v>
      </c>
      <c r="I10" s="333"/>
      <c r="M10" s="127"/>
      <c r="N10" s="127"/>
      <c r="O10" s="127"/>
      <c r="P10" s="127"/>
      <c r="Q10" s="127"/>
    </row>
    <row r="11" spans="2:17" ht="15.75" thickBot="1" x14ac:dyDescent="0.3">
      <c r="B11" s="284" t="s">
        <v>627</v>
      </c>
      <c r="C11" s="285" t="s">
        <v>628</v>
      </c>
      <c r="D11" s="287">
        <f>'AO Call 8'!B4</f>
        <v>173114.4</v>
      </c>
      <c r="E11" s="287">
        <f>SUM('AO Call 8'!E147:M147)</f>
        <v>115409.59999999999</v>
      </c>
      <c r="F11" s="287">
        <f t="shared" si="0"/>
        <v>57704.800000000003</v>
      </c>
      <c r="G11" s="287">
        <f>D11</f>
        <v>173114.4</v>
      </c>
      <c r="H11" s="286">
        <v>0</v>
      </c>
      <c r="I11" s="333"/>
      <c r="M11" s="127"/>
      <c r="N11" s="127"/>
      <c r="O11" s="127"/>
      <c r="P11" s="127"/>
      <c r="Q11" s="127"/>
    </row>
    <row r="12" spans="2:17" ht="15.75" thickBot="1" x14ac:dyDescent="0.3">
      <c r="B12" s="284" t="s">
        <v>629</v>
      </c>
      <c r="C12" s="285" t="str">
        <f>'AO Call 9'!B3</f>
        <v>3/12/24 - 3/11/25</v>
      </c>
      <c r="D12" s="287">
        <f>'AO Call 9'!B4</f>
        <v>2066204.69</v>
      </c>
      <c r="E12" s="287">
        <f>'AO Call 9'!D4</f>
        <v>548836.89</v>
      </c>
      <c r="F12" s="287">
        <f t="shared" si="0"/>
        <v>1517367.7999999998</v>
      </c>
      <c r="G12" s="287">
        <f>E12</f>
        <v>548836.89</v>
      </c>
      <c r="H12" s="286">
        <f>D12-G12</f>
        <v>1517367.7999999998</v>
      </c>
      <c r="I12" s="333" t="s">
        <v>630</v>
      </c>
      <c r="M12" s="127"/>
      <c r="N12" s="127"/>
      <c r="O12" s="127"/>
      <c r="P12" s="127"/>
      <c r="Q12" s="127"/>
    </row>
    <row r="13" spans="2:17" ht="15.75" thickBot="1" x14ac:dyDescent="0.3">
      <c r="B13" s="284" t="s">
        <v>631</v>
      </c>
      <c r="C13" s="285" t="str">
        <f>'AO Call 10'!B3</f>
        <v>3/12/24 - 9/11/24</v>
      </c>
      <c r="D13" s="287">
        <f>'AO Call 10'!B4</f>
        <v>339782.40000000002</v>
      </c>
      <c r="E13" s="287">
        <f>SUM('AO Call 10'!E163:K163)</f>
        <v>273264.12</v>
      </c>
      <c r="F13" s="287">
        <f t="shared" si="0"/>
        <v>66518.280000000028</v>
      </c>
      <c r="G13" s="287">
        <f>SUM('AO Call 10'!E163:J163)</f>
        <v>255230.52</v>
      </c>
      <c r="H13" s="286">
        <f>D13-G13</f>
        <v>84551.880000000034</v>
      </c>
      <c r="I13" s="333"/>
      <c r="M13" s="127"/>
      <c r="N13" s="127"/>
      <c r="O13" s="127"/>
      <c r="P13" s="127"/>
      <c r="Q13" s="127"/>
    </row>
    <row r="14" spans="2:17" ht="15.75" thickBot="1" x14ac:dyDescent="0.3">
      <c r="B14" s="284" t="s">
        <v>632</v>
      </c>
      <c r="C14" s="285" t="str">
        <f>'AO Call 10.1'!B3</f>
        <v>9/12/24 - 3/11/25</v>
      </c>
      <c r="D14" s="287">
        <f>'AO Call 10.1'!B4</f>
        <v>339782.40000000002</v>
      </c>
      <c r="E14" s="287">
        <f>'AO Call 10.1'!E163</f>
        <v>35618.400000000001</v>
      </c>
      <c r="F14" s="287">
        <f t="shared" ref="F14:F25" si="2">D14-E14</f>
        <v>304164</v>
      </c>
      <c r="G14" s="287" t="s">
        <v>304</v>
      </c>
      <c r="H14" s="286" t="s">
        <v>304</v>
      </c>
      <c r="I14" s="333"/>
      <c r="M14" s="127"/>
      <c r="N14" s="127"/>
      <c r="O14" s="127"/>
      <c r="P14" s="127"/>
      <c r="Q14" s="127"/>
    </row>
    <row r="15" spans="2:17" ht="15.75" thickBot="1" x14ac:dyDescent="0.3">
      <c r="B15" s="284" t="s">
        <v>633</v>
      </c>
      <c r="C15" s="285" t="str">
        <f>'AO Call 11'!B3</f>
        <v>9/2/24 - 9/1/25</v>
      </c>
      <c r="D15" s="287">
        <f>'AO Call 11'!B4</f>
        <v>1114155</v>
      </c>
      <c r="E15" s="287">
        <f>'AO Call 11'!F189</f>
        <v>56257.95</v>
      </c>
      <c r="F15" s="287">
        <f t="shared" si="2"/>
        <v>1057897.05</v>
      </c>
      <c r="G15" s="287" t="s">
        <v>304</v>
      </c>
      <c r="H15" s="286" t="s">
        <v>304</v>
      </c>
      <c r="I15" s="333"/>
      <c r="M15" s="127"/>
      <c r="N15" s="127"/>
      <c r="O15" s="127"/>
      <c r="P15" s="127"/>
      <c r="Q15" s="127"/>
    </row>
    <row r="16" spans="2:17" ht="15.75" thickBot="1" x14ac:dyDescent="0.3">
      <c r="B16" s="284" t="s">
        <v>634</v>
      </c>
      <c r="C16" s="285" t="str">
        <f>'AO Call 12'!B3</f>
        <v>9/2/24 - 9/1/25</v>
      </c>
      <c r="D16" s="287">
        <f>'AO Call 12'!B4</f>
        <v>1121708.8799999999</v>
      </c>
      <c r="E16" s="287">
        <f>'AO Call 12'!F197</f>
        <v>71975.200000000012</v>
      </c>
      <c r="F16" s="287">
        <f t="shared" si="2"/>
        <v>1049733.68</v>
      </c>
      <c r="G16" s="287" t="s">
        <v>304</v>
      </c>
      <c r="H16" s="286" t="s">
        <v>304</v>
      </c>
      <c r="I16" s="333"/>
      <c r="M16" s="127"/>
      <c r="N16" s="127"/>
      <c r="O16" s="127"/>
      <c r="P16" s="127"/>
      <c r="Q16" s="127"/>
    </row>
    <row r="17" spans="2:17" ht="15.75" thickBot="1" x14ac:dyDescent="0.3">
      <c r="B17" s="284" t="s">
        <v>412</v>
      </c>
      <c r="C17" s="285" t="str">
        <f>'AO Call 13'!B3</f>
        <v>9/13/24 - 9/12/25</v>
      </c>
      <c r="D17" s="287">
        <f>'AO Call 13'!B4</f>
        <v>1397088</v>
      </c>
      <c r="E17" s="287">
        <f>'AO Call 13'!F163</f>
        <v>0</v>
      </c>
      <c r="F17" s="287">
        <f t="shared" si="2"/>
        <v>1397088</v>
      </c>
      <c r="G17" s="287" t="s">
        <v>304</v>
      </c>
      <c r="H17" s="286" t="s">
        <v>304</v>
      </c>
      <c r="I17" s="333"/>
      <c r="M17" s="127"/>
      <c r="N17" s="127"/>
      <c r="O17" s="127"/>
      <c r="P17" s="127"/>
      <c r="Q17" s="127"/>
    </row>
    <row r="18" spans="2:17" ht="15.75" thickBot="1" x14ac:dyDescent="0.3">
      <c r="B18" s="284" t="s">
        <v>635</v>
      </c>
      <c r="C18" s="285" t="str">
        <f>'AO Call 14'!B3</f>
        <v>9/13/24 - 9/12/25</v>
      </c>
      <c r="D18" s="287">
        <f>'AO Call 14'!B4</f>
        <v>1248088.44</v>
      </c>
      <c r="E18" s="287">
        <f>'AO Call 14'!F200</f>
        <v>0</v>
      </c>
      <c r="F18" s="287">
        <f t="shared" si="2"/>
        <v>1248088.44</v>
      </c>
      <c r="G18" s="287" t="s">
        <v>304</v>
      </c>
      <c r="H18" s="286" t="s">
        <v>304</v>
      </c>
      <c r="I18" s="333"/>
      <c r="M18" s="127"/>
      <c r="N18" s="127"/>
      <c r="O18" s="127"/>
      <c r="P18" s="127"/>
      <c r="Q18" s="127"/>
    </row>
    <row r="19" spans="2:17" ht="15.75" thickBot="1" x14ac:dyDescent="0.3">
      <c r="B19" s="284" t="s">
        <v>413</v>
      </c>
      <c r="C19" s="285" t="str">
        <f>'AO Call 15'!B3</f>
        <v>9/25/24 - 9/24/25</v>
      </c>
      <c r="D19" s="287">
        <f>'AO Call 15'!B4</f>
        <v>1817640.01</v>
      </c>
      <c r="E19" s="287">
        <v>0</v>
      </c>
      <c r="F19" s="287">
        <f>D19-E19</f>
        <v>1817640.01</v>
      </c>
      <c r="G19" s="287" t="s">
        <v>304</v>
      </c>
      <c r="H19" s="286" t="s">
        <v>304</v>
      </c>
      <c r="I19" s="333"/>
      <c r="M19" s="127"/>
      <c r="N19" s="127"/>
      <c r="O19" s="127"/>
      <c r="P19" s="127"/>
      <c r="Q19" s="127"/>
    </row>
    <row r="20" spans="2:17" ht="15.75" thickBot="1" x14ac:dyDescent="0.3">
      <c r="B20" s="284" t="s">
        <v>41</v>
      </c>
      <c r="C20" s="285" t="str">
        <f>'DHS HSI OP1'!B3</f>
        <v>9/30/23 - 9/29/24</v>
      </c>
      <c r="D20" s="287">
        <f>'DHS HSI OP1'!B4</f>
        <v>2008151.1</v>
      </c>
      <c r="E20" s="287">
        <f>D20</f>
        <v>2008151.1</v>
      </c>
      <c r="F20" s="287">
        <f t="shared" si="2"/>
        <v>0</v>
      </c>
      <c r="G20" s="287">
        <f>D20</f>
        <v>2008151.1</v>
      </c>
      <c r="H20" s="286">
        <f>D20-G20</f>
        <v>0</v>
      </c>
      <c r="I20" s="333" t="s">
        <v>636</v>
      </c>
    </row>
    <row r="21" spans="2:17" ht="30.75" thickBot="1" x14ac:dyDescent="0.3">
      <c r="B21" s="284" t="s">
        <v>34</v>
      </c>
      <c r="C21" s="285" t="str">
        <f>'DHS CRCL OP1'!B3</f>
        <v>9/29/23 - 9/28/24</v>
      </c>
      <c r="D21" s="287">
        <f>'DHS CRCL OP1'!B4</f>
        <v>1343122.19</v>
      </c>
      <c r="E21" s="287">
        <f>SUM('DHS CRCL OP1'!F247:Q247)</f>
        <v>1291112.73</v>
      </c>
      <c r="F21" s="287">
        <f t="shared" si="2"/>
        <v>52009.459999999963</v>
      </c>
      <c r="G21" s="287">
        <f>D21+17958.35</f>
        <v>1361080.54</v>
      </c>
      <c r="H21" s="286">
        <f>D21-G21</f>
        <v>-17958.350000000093</v>
      </c>
      <c r="I21" s="333" t="s">
        <v>637</v>
      </c>
    </row>
    <row r="22" spans="2:17" ht="15.75" thickBot="1" x14ac:dyDescent="0.3">
      <c r="B22" s="284" t="s">
        <v>638</v>
      </c>
      <c r="C22" s="285" t="str">
        <f>'DHS FLETF'!B3</f>
        <v>9/30/24 - 9/29/25</v>
      </c>
      <c r="D22" s="287">
        <f>'DHS FLETF'!B4</f>
        <v>1457551</v>
      </c>
      <c r="E22" s="287">
        <f>'DHS FLETF'!F178</f>
        <v>0</v>
      </c>
      <c r="F22" s="287">
        <f>D22-E22</f>
        <v>1457551</v>
      </c>
      <c r="G22" s="287" t="s">
        <v>304</v>
      </c>
      <c r="H22" s="286" t="s">
        <v>304</v>
      </c>
      <c r="I22" s="333"/>
    </row>
    <row r="23" spans="2:17" ht="15.75" thickBot="1" x14ac:dyDescent="0.3">
      <c r="B23" s="284" t="s">
        <v>639</v>
      </c>
      <c r="C23" s="285" t="str">
        <f>'DOT CTS'!B3</f>
        <v>9/30/24 - 9/30/25</v>
      </c>
      <c r="D23" s="287">
        <f>'DOT CTS'!B4</f>
        <v>399999.96</v>
      </c>
      <c r="E23" s="287">
        <f>'DOT CTS'!G178</f>
        <v>0</v>
      </c>
      <c r="F23" s="287">
        <f>D23-E23</f>
        <v>399999.96</v>
      </c>
      <c r="G23" s="287" t="s">
        <v>304</v>
      </c>
      <c r="H23" s="286" t="s">
        <v>304</v>
      </c>
      <c r="I23" s="333"/>
    </row>
    <row r="24" spans="2:17" ht="30.75" thickBot="1" x14ac:dyDescent="0.3">
      <c r="B24" s="284" t="s">
        <v>640</v>
      </c>
      <c r="C24" s="285" t="str">
        <f>'AMRIID 2'!B3</f>
        <v>9/30/23 - 9/29/24</v>
      </c>
      <c r="D24" s="287">
        <f>'AMRIID 2'!B4</f>
        <v>369735.84</v>
      </c>
      <c r="E24" s="287">
        <f>SUM('AMRIID 2'!F173:R173)</f>
        <v>369735.84</v>
      </c>
      <c r="F24" s="287">
        <f>D24-E24</f>
        <v>0</v>
      </c>
      <c r="G24" s="287">
        <f>E24</f>
        <v>369735.84</v>
      </c>
      <c r="H24" s="286">
        <v>0</v>
      </c>
      <c r="I24" s="333" t="s">
        <v>641</v>
      </c>
    </row>
    <row r="25" spans="2:17" ht="15.75" thickBot="1" x14ac:dyDescent="0.3">
      <c r="B25" s="284" t="s">
        <v>642</v>
      </c>
      <c r="C25" s="285" t="str">
        <f>'AMRIID 2.1'!B3</f>
        <v>9/30/24 - 9/29/25</v>
      </c>
      <c r="D25" s="287">
        <f>'AMRIID 2.1'!B4</f>
        <v>382673.28</v>
      </c>
      <c r="E25" s="287">
        <f>SUM('AMRIID 2.1'!F170)</f>
        <v>0</v>
      </c>
      <c r="F25" s="287">
        <f t="shared" si="2"/>
        <v>382673.28</v>
      </c>
      <c r="G25" s="287">
        <f>D25</f>
        <v>382673.28</v>
      </c>
      <c r="H25" s="286">
        <f>D25-G25</f>
        <v>0</v>
      </c>
      <c r="I25" s="333"/>
    </row>
    <row r="26" spans="2:17" ht="15.75" thickBot="1" x14ac:dyDescent="0.3">
      <c r="B26" s="288"/>
      <c r="C26" s="289" t="s">
        <v>147</v>
      </c>
      <c r="D26" s="290">
        <f>SUM(D6:D25)</f>
        <v>24252397.590000004</v>
      </c>
      <c r="E26" s="290" t="e">
        <f>SUM(E6:E25)</f>
        <v>#REF!</v>
      </c>
      <c r="F26" s="290" t="e">
        <f>SUM(F6:F25)</f>
        <v>#REF!</v>
      </c>
      <c r="G26" s="290">
        <f>SUM(G6:G25)</f>
        <v>10601795.549999999</v>
      </c>
      <c r="H26" s="290">
        <f>SUM(H6:H25)</f>
        <v>2215273.15</v>
      </c>
    </row>
    <row r="27" spans="2:17" x14ac:dyDescent="0.25">
      <c r="B27" s="334" t="s">
        <v>643</v>
      </c>
    </row>
    <row r="28" spans="2:17" x14ac:dyDescent="0.25">
      <c r="B28" s="393" t="s">
        <v>77</v>
      </c>
    </row>
    <row r="29" spans="2:17" ht="30" x14ac:dyDescent="0.25">
      <c r="B29" s="458" t="s">
        <v>644</v>
      </c>
      <c r="C29" s="445" t="s">
        <v>289</v>
      </c>
      <c r="D29" s="445" t="s">
        <v>215</v>
      </c>
      <c r="E29" s="445" t="s">
        <v>616</v>
      </c>
    </row>
    <row r="30" spans="2:17" x14ac:dyDescent="0.25">
      <c r="B30" s="446" t="s">
        <v>645</v>
      </c>
      <c r="C30" s="455" t="s">
        <v>646</v>
      </c>
      <c r="D30" s="447">
        <v>1247571.72</v>
      </c>
      <c r="E30" s="448"/>
    </row>
    <row r="31" spans="2:17" x14ac:dyDescent="0.25">
      <c r="B31" s="446" t="s">
        <v>647</v>
      </c>
      <c r="C31" s="455" t="s">
        <v>648</v>
      </c>
      <c r="D31" s="447">
        <v>2064361.3949999998</v>
      </c>
      <c r="E31" s="448"/>
    </row>
    <row r="32" spans="2:17" x14ac:dyDescent="0.25">
      <c r="B32" s="446" t="s">
        <v>649</v>
      </c>
      <c r="C32" s="455" t="s">
        <v>650</v>
      </c>
      <c r="D32" s="447">
        <v>1897381.5249999999</v>
      </c>
      <c r="E32" s="448"/>
    </row>
    <row r="33" spans="2:5" x14ac:dyDescent="0.25">
      <c r="B33" s="446" t="s">
        <v>651</v>
      </c>
      <c r="C33" s="455" t="s">
        <v>652</v>
      </c>
      <c r="D33" s="451">
        <v>2316712.605</v>
      </c>
      <c r="E33" s="448"/>
    </row>
    <row r="34" spans="2:5" x14ac:dyDescent="0.25">
      <c r="B34" s="444" t="s">
        <v>617</v>
      </c>
      <c r="C34" s="456" t="s">
        <v>618</v>
      </c>
      <c r="D34" s="449">
        <v>2539315.2000000002</v>
      </c>
      <c r="E34" s="450"/>
    </row>
    <row r="35" spans="2:5" x14ac:dyDescent="0.25">
      <c r="B35" s="446" t="s">
        <v>653</v>
      </c>
      <c r="C35" s="457" t="s">
        <v>654</v>
      </c>
      <c r="D35" s="451">
        <v>761448.52</v>
      </c>
      <c r="E35" s="452"/>
    </row>
    <row r="36" spans="2:5" x14ac:dyDescent="0.25">
      <c r="B36" s="446" t="s">
        <v>619</v>
      </c>
      <c r="C36" s="457" t="s">
        <v>620</v>
      </c>
      <c r="D36" s="451">
        <v>1549632</v>
      </c>
      <c r="E36" s="452"/>
    </row>
    <row r="37" spans="2:5" x14ac:dyDescent="0.25">
      <c r="B37" s="444" t="s">
        <v>655</v>
      </c>
      <c r="C37" s="456" t="s">
        <v>656</v>
      </c>
      <c r="D37" s="449">
        <v>3162581.84</v>
      </c>
      <c r="E37" s="450"/>
    </row>
    <row r="38" spans="2:5" x14ac:dyDescent="0.25">
      <c r="B38" s="446" t="s">
        <v>657</v>
      </c>
      <c r="C38" s="457" t="s">
        <v>658</v>
      </c>
      <c r="D38" s="451">
        <v>755735.67999999993</v>
      </c>
      <c r="E38" s="452"/>
    </row>
    <row r="39" spans="2:5" x14ac:dyDescent="0.25">
      <c r="B39" s="444" t="s">
        <v>621</v>
      </c>
      <c r="C39" s="456" t="s">
        <v>622</v>
      </c>
      <c r="D39" s="449">
        <v>1723238.3999999999</v>
      </c>
      <c r="E39" s="450"/>
    </row>
    <row r="40" spans="2:5" x14ac:dyDescent="0.25">
      <c r="B40" s="446" t="s">
        <v>659</v>
      </c>
      <c r="C40" s="457" t="s">
        <v>660</v>
      </c>
      <c r="D40" s="451">
        <v>687212.39999999991</v>
      </c>
      <c r="E40" s="452"/>
    </row>
    <row r="41" spans="2:5" x14ac:dyDescent="0.25">
      <c r="B41" s="444" t="s">
        <v>623</v>
      </c>
      <c r="C41" s="456" t="s">
        <v>624</v>
      </c>
      <c r="D41" s="449">
        <v>2003328</v>
      </c>
      <c r="E41" s="450"/>
    </row>
    <row r="42" spans="2:5" x14ac:dyDescent="0.25">
      <c r="B42" s="446" t="s">
        <v>661</v>
      </c>
      <c r="C42" s="457" t="s">
        <v>662</v>
      </c>
      <c r="D42" s="451">
        <v>886516.8</v>
      </c>
      <c r="E42" s="452"/>
    </row>
    <row r="43" spans="2:5" x14ac:dyDescent="0.25">
      <c r="B43" s="444" t="s">
        <v>625</v>
      </c>
      <c r="C43" s="456" t="s">
        <v>626</v>
      </c>
      <c r="D43" s="449">
        <v>858086.40000000002</v>
      </c>
      <c r="E43" s="450"/>
    </row>
    <row r="44" spans="2:5" x14ac:dyDescent="0.25">
      <c r="B44" s="446" t="s">
        <v>663</v>
      </c>
      <c r="C44" s="457" t="s">
        <v>664</v>
      </c>
      <c r="D44" s="451">
        <v>72030.399999999994</v>
      </c>
      <c r="E44" s="452"/>
    </row>
    <row r="45" spans="2:5" x14ac:dyDescent="0.25">
      <c r="B45" s="444" t="s">
        <v>627</v>
      </c>
      <c r="C45" s="456" t="s">
        <v>628</v>
      </c>
      <c r="D45" s="449">
        <v>173114.4</v>
      </c>
      <c r="E45" s="450"/>
    </row>
    <row r="46" spans="2:5" x14ac:dyDescent="0.25">
      <c r="B46" s="444" t="s">
        <v>629</v>
      </c>
      <c r="C46" s="456" t="s">
        <v>665</v>
      </c>
      <c r="D46" s="449">
        <v>2066204.69</v>
      </c>
      <c r="E46" s="450"/>
    </row>
    <row r="47" spans="2:5" x14ac:dyDescent="0.25">
      <c r="B47" s="446" t="s">
        <v>631</v>
      </c>
      <c r="C47" s="457" t="s">
        <v>666</v>
      </c>
      <c r="D47" s="451">
        <v>339782.40000000002</v>
      </c>
      <c r="E47" s="452"/>
    </row>
    <row r="48" spans="2:5" x14ac:dyDescent="0.25">
      <c r="B48" s="444" t="s">
        <v>632</v>
      </c>
      <c r="C48" s="456" t="s">
        <v>667</v>
      </c>
      <c r="D48" s="449">
        <v>339782.40000000002</v>
      </c>
      <c r="E48" s="450"/>
    </row>
    <row r="49" spans="2:5" x14ac:dyDescent="0.25">
      <c r="B49" s="444" t="s">
        <v>633</v>
      </c>
      <c r="C49" s="456" t="s">
        <v>668</v>
      </c>
      <c r="D49" s="449">
        <v>1114155</v>
      </c>
      <c r="E49" s="450"/>
    </row>
    <row r="50" spans="2:5" x14ac:dyDescent="0.25">
      <c r="B50" s="444" t="s">
        <v>634</v>
      </c>
      <c r="C50" s="456" t="s">
        <v>668</v>
      </c>
      <c r="D50" s="449">
        <v>715959</v>
      </c>
      <c r="E50" s="450"/>
    </row>
    <row r="51" spans="2:5" x14ac:dyDescent="0.25">
      <c r="B51" s="444" t="s">
        <v>412</v>
      </c>
      <c r="C51" s="456" t="s">
        <v>669</v>
      </c>
      <c r="D51" s="449">
        <v>1397088</v>
      </c>
      <c r="E51" s="450"/>
    </row>
    <row r="52" spans="2:5" x14ac:dyDescent="0.25">
      <c r="B52" s="444" t="s">
        <v>635</v>
      </c>
      <c r="C52" s="456" t="s">
        <v>669</v>
      </c>
      <c r="D52" s="449">
        <v>1248088.44</v>
      </c>
      <c r="E52" s="450"/>
    </row>
    <row r="53" spans="2:5" x14ac:dyDescent="0.25">
      <c r="B53" s="444" t="s">
        <v>413</v>
      </c>
      <c r="C53" s="456" t="s">
        <v>670</v>
      </c>
      <c r="D53" s="449">
        <v>1817640.01</v>
      </c>
      <c r="E53" s="450"/>
    </row>
    <row r="54" spans="2:5" x14ac:dyDescent="0.25">
      <c r="C54" s="453" t="s">
        <v>147</v>
      </c>
      <c r="D54" s="454">
        <f>SUM(D30:D53)</f>
        <v>31736967.224999994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EF8F-85D9-404F-8516-E7DCC6183498}">
  <sheetPr>
    <tabColor theme="0" tint="-0.249977111117893"/>
  </sheetPr>
  <dimension ref="A2:X115"/>
  <sheetViews>
    <sheetView zoomScaleNormal="100" workbookViewId="0">
      <selection activeCell="C13" sqref="C13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bestFit="1" customWidth="1"/>
    <col min="5" max="5" width="10" bestFit="1" customWidth="1"/>
    <col min="6" max="7" width="11.2851562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20" width="12.28515625" customWidth="1"/>
    <col min="21" max="22" width="13.7109375" bestFit="1" customWidth="1"/>
    <col min="23" max="23" width="13.5703125" bestFit="1" customWidth="1"/>
    <col min="24" max="24" width="13.28515625" bestFit="1" customWidth="1"/>
  </cols>
  <sheetData>
    <row r="2" spans="1:24" x14ac:dyDescent="0.25">
      <c r="A2" s="9" t="s">
        <v>81</v>
      </c>
      <c r="B2" t="s">
        <v>671</v>
      </c>
    </row>
    <row r="3" spans="1:24" x14ac:dyDescent="0.25">
      <c r="A3" s="9" t="s">
        <v>83</v>
      </c>
      <c r="B3" t="s">
        <v>648</v>
      </c>
      <c r="C3" t="s">
        <v>672</v>
      </c>
      <c r="G3">
        <f>2126827.2-1270062.96</f>
        <v>856764.24000000022</v>
      </c>
    </row>
    <row r="4" spans="1:24" x14ac:dyDescent="0.25">
      <c r="A4" s="9" t="s">
        <v>85</v>
      </c>
      <c r="B4" s="25">
        <v>2041574.3999999999</v>
      </c>
      <c r="C4" s="127"/>
    </row>
    <row r="5" spans="1:24" x14ac:dyDescent="0.25">
      <c r="B5" s="25"/>
    </row>
    <row r="6" spans="1:24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31"/>
      <c r="W6" s="31"/>
      <c r="X6" s="31"/>
    </row>
    <row r="7" spans="1:24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5"/>
      <c r="S7" s="105"/>
      <c r="T7" s="105"/>
      <c r="U7" s="10"/>
      <c r="V7" s="9"/>
      <c r="W7" s="9"/>
      <c r="X7" s="9"/>
    </row>
    <row r="8" spans="1:24" x14ac:dyDescent="0.25">
      <c r="A8" s="9"/>
      <c r="B8" s="9"/>
      <c r="C8" s="9"/>
      <c r="D8" s="37" t="s">
        <v>33</v>
      </c>
      <c r="E8" s="38"/>
      <c r="F8" s="38"/>
      <c r="G8" s="38"/>
      <c r="H8" s="38"/>
      <c r="I8" s="39"/>
      <c r="J8" s="39"/>
      <c r="K8" s="39"/>
      <c r="L8" s="39">
        <v>20</v>
      </c>
      <c r="M8" s="39">
        <v>22</v>
      </c>
      <c r="N8" s="39">
        <v>22</v>
      </c>
      <c r="O8" s="39">
        <v>20</v>
      </c>
      <c r="P8" s="39">
        <v>23</v>
      </c>
      <c r="Q8" s="39">
        <v>19</v>
      </c>
      <c r="R8" s="116">
        <v>21</v>
      </c>
      <c r="S8" s="116">
        <v>21</v>
      </c>
      <c r="T8" s="116">
        <v>22</v>
      </c>
      <c r="U8" s="40"/>
      <c r="V8" s="9"/>
      <c r="W8" s="9"/>
      <c r="X8" s="9"/>
    </row>
    <row r="9" spans="1:24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73">
        <v>9</v>
      </c>
      <c r="F9" s="73">
        <v>10</v>
      </c>
      <c r="G9" s="73">
        <v>11</v>
      </c>
      <c r="H9" s="73">
        <v>12</v>
      </c>
      <c r="I9" s="74">
        <v>1</v>
      </c>
      <c r="J9" s="11">
        <v>2</v>
      </c>
      <c r="K9" s="11">
        <v>3</v>
      </c>
      <c r="L9" s="11">
        <v>4</v>
      </c>
      <c r="M9" s="119">
        <v>5</v>
      </c>
      <c r="N9" s="11">
        <v>6</v>
      </c>
      <c r="O9" s="126">
        <v>7</v>
      </c>
      <c r="P9" s="11">
        <v>8</v>
      </c>
      <c r="Q9" s="14">
        <v>9</v>
      </c>
      <c r="R9" s="108">
        <v>10</v>
      </c>
      <c r="S9" s="108">
        <v>11</v>
      </c>
      <c r="T9" s="108">
        <v>12</v>
      </c>
      <c r="U9" s="11" t="s">
        <v>92</v>
      </c>
      <c r="V9" s="11" t="s">
        <v>93</v>
      </c>
      <c r="W9" s="11" t="s">
        <v>94</v>
      </c>
      <c r="X9" s="11" t="s">
        <v>95</v>
      </c>
    </row>
    <row r="10" spans="1:24" x14ac:dyDescent="0.25">
      <c r="A10" s="5" t="s">
        <v>673</v>
      </c>
      <c r="B10" s="4" t="s">
        <v>97</v>
      </c>
      <c r="C10" s="19"/>
      <c r="D10" s="19"/>
      <c r="E10" s="75"/>
      <c r="F10" s="76">
        <v>3</v>
      </c>
      <c r="G10" s="75"/>
      <c r="H10" s="75"/>
      <c r="I10" s="75"/>
      <c r="J10" s="4"/>
      <c r="K10" s="4"/>
      <c r="L10" s="4"/>
      <c r="M10" s="119"/>
      <c r="N10" s="4"/>
      <c r="O10" s="125"/>
      <c r="P10" s="4"/>
      <c r="Q10" s="13"/>
      <c r="R10" s="100"/>
      <c r="S10" s="100"/>
      <c r="T10" s="100"/>
      <c r="U10" s="4">
        <f>SUM(E10:M10)</f>
        <v>3</v>
      </c>
      <c r="V10" s="4">
        <f>SUM(E10:U10)</f>
        <v>6</v>
      </c>
      <c r="W10" s="6">
        <f>U10*D10</f>
        <v>0</v>
      </c>
      <c r="X10" s="6">
        <f>SUM(V10*D10)</f>
        <v>0</v>
      </c>
    </row>
    <row r="11" spans="1:24" x14ac:dyDescent="0.25">
      <c r="A11" s="5" t="s">
        <v>674</v>
      </c>
      <c r="B11" s="4" t="s">
        <v>97</v>
      </c>
      <c r="C11" s="4" t="s">
        <v>331</v>
      </c>
      <c r="D11" s="4">
        <v>105</v>
      </c>
      <c r="E11" s="75"/>
      <c r="F11" s="75">
        <v>160</v>
      </c>
      <c r="G11" s="75">
        <v>152</v>
      </c>
      <c r="H11" s="75">
        <v>160</v>
      </c>
      <c r="I11" s="75">
        <v>145</v>
      </c>
      <c r="J11" s="4">
        <v>144</v>
      </c>
      <c r="K11" s="4">
        <v>184</v>
      </c>
      <c r="L11" s="4">
        <v>152</v>
      </c>
      <c r="M11" s="125">
        <v>176</v>
      </c>
      <c r="N11" s="4">
        <v>32</v>
      </c>
      <c r="O11" s="125"/>
      <c r="P11" s="4"/>
      <c r="Q11" s="13"/>
      <c r="R11" s="100"/>
      <c r="S11" s="100"/>
      <c r="T11" s="100"/>
      <c r="U11" s="4">
        <f t="shared" ref="U11:U42" si="0">SUM(E11:M11)</f>
        <v>1273</v>
      </c>
      <c r="V11" s="4">
        <f t="shared" ref="V11:V42" si="1">SUM(E11:U11)</f>
        <v>2578</v>
      </c>
      <c r="W11" s="6">
        <f t="shared" ref="W11:W42" si="2">U11*D11</f>
        <v>133665</v>
      </c>
      <c r="X11" s="6">
        <f t="shared" ref="X11:X42" si="3">SUM(V11*D11)</f>
        <v>270690</v>
      </c>
    </row>
    <row r="12" spans="1:24" x14ac:dyDescent="0.25">
      <c r="A12" s="5" t="s">
        <v>675</v>
      </c>
      <c r="B12" s="4" t="s">
        <v>97</v>
      </c>
      <c r="C12" s="4" t="s">
        <v>362</v>
      </c>
      <c r="D12" s="4">
        <v>74.03</v>
      </c>
      <c r="E12" s="75"/>
      <c r="F12" s="75">
        <v>160</v>
      </c>
      <c r="G12" s="75">
        <v>135</v>
      </c>
      <c r="H12" s="75">
        <v>144</v>
      </c>
      <c r="I12" s="75">
        <v>136</v>
      </c>
      <c r="J12" s="4"/>
      <c r="K12" s="4"/>
      <c r="L12" s="4"/>
      <c r="M12" s="125"/>
      <c r="N12" s="4"/>
      <c r="O12" s="125"/>
      <c r="P12" s="4"/>
      <c r="Q12" s="13"/>
      <c r="R12" s="100"/>
      <c r="S12" s="100"/>
      <c r="T12" s="100"/>
      <c r="U12" s="4">
        <f t="shared" si="0"/>
        <v>575</v>
      </c>
      <c r="V12" s="4">
        <f t="shared" si="1"/>
        <v>1150</v>
      </c>
      <c r="W12" s="6">
        <f t="shared" si="2"/>
        <v>42567.25</v>
      </c>
      <c r="X12" s="6">
        <f t="shared" si="3"/>
        <v>85134.5</v>
      </c>
    </row>
    <row r="13" spans="1:24" x14ac:dyDescent="0.25">
      <c r="A13" s="5" t="s">
        <v>676</v>
      </c>
      <c r="B13" s="4" t="s">
        <v>97</v>
      </c>
      <c r="C13" s="4" t="s">
        <v>159</v>
      </c>
      <c r="D13" s="4">
        <v>71.540000000000006</v>
      </c>
      <c r="E13" s="75"/>
      <c r="F13" s="75">
        <v>120</v>
      </c>
      <c r="G13" s="75">
        <v>160</v>
      </c>
      <c r="H13" s="75">
        <v>168</v>
      </c>
      <c r="I13" s="75">
        <v>136</v>
      </c>
      <c r="J13" s="4"/>
      <c r="K13" s="4"/>
      <c r="L13" s="4"/>
      <c r="M13" s="125"/>
      <c r="N13" s="4"/>
      <c r="O13" s="125"/>
      <c r="P13" s="4"/>
      <c r="Q13" s="13"/>
      <c r="R13" s="100"/>
      <c r="S13" s="100"/>
      <c r="T13" s="100"/>
      <c r="U13" s="4">
        <f t="shared" si="0"/>
        <v>584</v>
      </c>
      <c r="V13" s="4">
        <f t="shared" si="1"/>
        <v>1168</v>
      </c>
      <c r="W13" s="6">
        <f t="shared" si="2"/>
        <v>41779.360000000001</v>
      </c>
      <c r="X13" s="6">
        <f t="shared" si="3"/>
        <v>83558.720000000001</v>
      </c>
    </row>
    <row r="14" spans="1:24" x14ac:dyDescent="0.25">
      <c r="A14" s="5" t="s">
        <v>677</v>
      </c>
      <c r="B14" s="4" t="s">
        <v>97</v>
      </c>
      <c r="C14" s="4" t="s">
        <v>261</v>
      </c>
      <c r="D14" s="4">
        <v>133</v>
      </c>
      <c r="E14" s="75">
        <v>80</v>
      </c>
      <c r="F14" s="75">
        <v>120</v>
      </c>
      <c r="G14" s="75">
        <v>144</v>
      </c>
      <c r="H14" s="75">
        <v>120</v>
      </c>
      <c r="I14" s="75">
        <v>136</v>
      </c>
      <c r="J14" s="4">
        <v>152</v>
      </c>
      <c r="K14" s="4">
        <v>184</v>
      </c>
      <c r="L14" s="4">
        <v>120</v>
      </c>
      <c r="M14" s="125">
        <v>176</v>
      </c>
      <c r="N14" s="4">
        <v>136</v>
      </c>
      <c r="O14" s="125">
        <v>160</v>
      </c>
      <c r="P14" s="133">
        <v>136</v>
      </c>
      <c r="Q14" s="13"/>
      <c r="R14" s="100"/>
      <c r="S14" s="100"/>
      <c r="T14" s="100"/>
      <c r="U14" s="4">
        <f t="shared" si="0"/>
        <v>1232</v>
      </c>
      <c r="V14" s="4">
        <f t="shared" si="1"/>
        <v>2896</v>
      </c>
      <c r="W14" s="6">
        <f t="shared" si="2"/>
        <v>163856</v>
      </c>
      <c r="X14" s="6">
        <f t="shared" si="3"/>
        <v>385168</v>
      </c>
    </row>
    <row r="15" spans="1:24" x14ac:dyDescent="0.25">
      <c r="A15" s="5" t="s">
        <v>678</v>
      </c>
      <c r="B15" s="4" t="s">
        <v>97</v>
      </c>
      <c r="C15" s="4" t="s">
        <v>362</v>
      </c>
      <c r="D15" s="4">
        <v>74.03</v>
      </c>
      <c r="E15" s="75"/>
      <c r="F15" s="75">
        <v>160</v>
      </c>
      <c r="G15" s="75">
        <v>152</v>
      </c>
      <c r="H15" s="75">
        <v>160</v>
      </c>
      <c r="I15" s="75">
        <v>134</v>
      </c>
      <c r="J15" s="4"/>
      <c r="K15" s="4"/>
      <c r="L15" s="4"/>
      <c r="M15" s="125"/>
      <c r="N15" s="4"/>
      <c r="O15" s="125"/>
      <c r="P15" s="4"/>
      <c r="Q15" s="13"/>
      <c r="R15" s="100"/>
      <c r="S15" s="100"/>
      <c r="T15" s="100"/>
      <c r="U15" s="4">
        <f t="shared" si="0"/>
        <v>606</v>
      </c>
      <c r="V15" s="4">
        <f t="shared" si="1"/>
        <v>1212</v>
      </c>
      <c r="W15" s="6">
        <f t="shared" si="2"/>
        <v>44862.18</v>
      </c>
      <c r="X15" s="6">
        <f t="shared" si="3"/>
        <v>89724.36</v>
      </c>
    </row>
    <row r="16" spans="1:24" x14ac:dyDescent="0.25">
      <c r="A16" s="5" t="s">
        <v>679</v>
      </c>
      <c r="B16" s="4" t="s">
        <v>97</v>
      </c>
      <c r="C16" s="4" t="s">
        <v>680</v>
      </c>
      <c r="D16" s="4">
        <v>70.28</v>
      </c>
      <c r="E16" s="75"/>
      <c r="F16" s="75">
        <v>152</v>
      </c>
      <c r="G16" s="75">
        <v>160</v>
      </c>
      <c r="H16" s="75">
        <v>48</v>
      </c>
      <c r="I16" s="75"/>
      <c r="J16" s="4"/>
      <c r="K16" s="4"/>
      <c r="L16" s="4"/>
      <c r="M16" s="125"/>
      <c r="N16" s="4"/>
      <c r="O16" s="125"/>
      <c r="P16" s="4"/>
      <c r="Q16" s="13"/>
      <c r="R16" s="100"/>
      <c r="S16" s="100"/>
      <c r="T16" s="100"/>
      <c r="U16" s="4">
        <f t="shared" si="0"/>
        <v>360</v>
      </c>
      <c r="V16" s="4">
        <f t="shared" si="1"/>
        <v>720</v>
      </c>
      <c r="W16" s="6">
        <f t="shared" si="2"/>
        <v>25300.799999999999</v>
      </c>
      <c r="X16" s="6">
        <f t="shared" si="3"/>
        <v>50601.599999999999</v>
      </c>
    </row>
    <row r="17" spans="1:24" x14ac:dyDescent="0.25">
      <c r="A17" s="5" t="s">
        <v>681</v>
      </c>
      <c r="B17" s="4" t="s">
        <v>97</v>
      </c>
      <c r="C17" s="4" t="s">
        <v>682</v>
      </c>
      <c r="D17" s="4">
        <v>46.15</v>
      </c>
      <c r="E17" s="75">
        <v>80</v>
      </c>
      <c r="F17" s="75">
        <v>160</v>
      </c>
      <c r="G17" s="75">
        <v>160</v>
      </c>
      <c r="H17" s="75">
        <v>160</v>
      </c>
      <c r="I17" s="75">
        <v>160</v>
      </c>
      <c r="J17" s="4">
        <v>145</v>
      </c>
      <c r="K17" s="4">
        <v>149</v>
      </c>
      <c r="L17" s="4">
        <v>140</v>
      </c>
      <c r="M17" s="125">
        <v>130</v>
      </c>
      <c r="N17" s="4">
        <v>147</v>
      </c>
      <c r="O17" s="125">
        <v>160</v>
      </c>
      <c r="P17" s="133">
        <v>147</v>
      </c>
      <c r="Q17" s="13"/>
      <c r="R17" s="100"/>
      <c r="S17" s="100"/>
      <c r="T17" s="100"/>
      <c r="U17" s="4">
        <f t="shared" si="0"/>
        <v>1284</v>
      </c>
      <c r="V17" s="4">
        <f t="shared" si="1"/>
        <v>3022</v>
      </c>
      <c r="W17" s="6">
        <f t="shared" si="2"/>
        <v>59256.6</v>
      </c>
      <c r="X17" s="6">
        <f t="shared" si="3"/>
        <v>139465.29999999999</v>
      </c>
    </row>
    <row r="18" spans="1:24" x14ac:dyDescent="0.25">
      <c r="A18" s="5" t="s">
        <v>683</v>
      </c>
      <c r="B18" s="4" t="s">
        <v>97</v>
      </c>
      <c r="C18" s="4" t="s">
        <v>331</v>
      </c>
      <c r="D18" s="4">
        <v>105</v>
      </c>
      <c r="E18" s="75"/>
      <c r="F18" s="75">
        <v>160</v>
      </c>
      <c r="G18" s="75">
        <v>160</v>
      </c>
      <c r="H18" s="75">
        <v>168</v>
      </c>
      <c r="I18" s="75">
        <v>128</v>
      </c>
      <c r="J18" s="4">
        <v>152</v>
      </c>
      <c r="K18" s="4">
        <v>184</v>
      </c>
      <c r="L18" s="4">
        <v>160</v>
      </c>
      <c r="M18" s="125">
        <v>176</v>
      </c>
      <c r="N18" s="4">
        <v>168</v>
      </c>
      <c r="O18" s="125">
        <v>144</v>
      </c>
      <c r="P18" s="133">
        <v>128</v>
      </c>
      <c r="Q18" s="13"/>
      <c r="R18" s="100"/>
      <c r="S18" s="100"/>
      <c r="T18" s="100"/>
      <c r="U18" s="4">
        <f t="shared" si="0"/>
        <v>1288</v>
      </c>
      <c r="V18" s="4">
        <f t="shared" si="1"/>
        <v>3016</v>
      </c>
      <c r="W18" s="6">
        <f t="shared" si="2"/>
        <v>135240</v>
      </c>
      <c r="X18" s="6">
        <f t="shared" si="3"/>
        <v>316680</v>
      </c>
    </row>
    <row r="19" spans="1:24" x14ac:dyDescent="0.25">
      <c r="A19" s="5" t="s">
        <v>684</v>
      </c>
      <c r="B19" s="4" t="s">
        <v>97</v>
      </c>
      <c r="C19" s="4" t="s">
        <v>362</v>
      </c>
      <c r="D19" s="4">
        <v>74.03</v>
      </c>
      <c r="E19" s="75"/>
      <c r="F19" s="75"/>
      <c r="G19" s="75"/>
      <c r="H19" s="75"/>
      <c r="I19" s="75"/>
      <c r="J19" s="4"/>
      <c r="K19" s="4">
        <v>120</v>
      </c>
      <c r="L19" s="4">
        <v>160</v>
      </c>
      <c r="M19" s="125">
        <v>152</v>
      </c>
      <c r="N19" s="4">
        <v>176</v>
      </c>
      <c r="O19" s="125">
        <v>160</v>
      </c>
      <c r="P19" s="133">
        <v>152</v>
      </c>
      <c r="Q19" s="13"/>
      <c r="R19" s="100"/>
      <c r="S19" s="100"/>
      <c r="T19" s="100"/>
      <c r="U19" s="4">
        <f t="shared" si="0"/>
        <v>432</v>
      </c>
      <c r="V19" s="4">
        <f t="shared" si="1"/>
        <v>1352</v>
      </c>
      <c r="W19" s="6">
        <f t="shared" si="2"/>
        <v>31980.959999999999</v>
      </c>
      <c r="X19" s="6">
        <f t="shared" si="3"/>
        <v>100088.56</v>
      </c>
    </row>
    <row r="20" spans="1:24" x14ac:dyDescent="0.25">
      <c r="A20" s="5" t="s">
        <v>685</v>
      </c>
      <c r="B20" s="4" t="s">
        <v>97</v>
      </c>
      <c r="C20" s="4" t="s">
        <v>334</v>
      </c>
      <c r="D20" s="4">
        <v>134.5</v>
      </c>
      <c r="E20" s="75"/>
      <c r="F20" s="75"/>
      <c r="G20" s="75"/>
      <c r="H20" s="75"/>
      <c r="I20" s="75"/>
      <c r="J20" s="4"/>
      <c r="K20" s="4">
        <v>24</v>
      </c>
      <c r="L20" s="4">
        <v>160</v>
      </c>
      <c r="M20" s="125">
        <v>176</v>
      </c>
      <c r="N20" s="4">
        <v>168</v>
      </c>
      <c r="O20" s="125">
        <v>130</v>
      </c>
      <c r="P20" s="133">
        <v>152</v>
      </c>
      <c r="Q20" s="13"/>
      <c r="R20" s="100"/>
      <c r="S20" s="100"/>
      <c r="T20" s="100"/>
      <c r="U20" s="4">
        <f t="shared" si="0"/>
        <v>360</v>
      </c>
      <c r="V20" s="4">
        <f t="shared" si="1"/>
        <v>1170</v>
      </c>
      <c r="W20" s="6">
        <f t="shared" si="2"/>
        <v>48420</v>
      </c>
      <c r="X20" s="6">
        <f t="shared" si="3"/>
        <v>157365</v>
      </c>
    </row>
    <row r="21" spans="1:24" x14ac:dyDescent="0.25">
      <c r="A21" s="5" t="s">
        <v>686</v>
      </c>
      <c r="B21" s="4" t="s">
        <v>97</v>
      </c>
      <c r="C21" s="4" t="s">
        <v>680</v>
      </c>
      <c r="D21" s="4">
        <v>70.28</v>
      </c>
      <c r="E21" s="75"/>
      <c r="F21" s="75"/>
      <c r="G21" s="75"/>
      <c r="H21" s="75">
        <v>152</v>
      </c>
      <c r="I21" s="75">
        <v>160</v>
      </c>
      <c r="J21" s="4">
        <v>152</v>
      </c>
      <c r="K21" s="4">
        <v>184</v>
      </c>
      <c r="L21" s="4">
        <v>160</v>
      </c>
      <c r="M21" s="125">
        <v>176</v>
      </c>
      <c r="N21" s="4">
        <v>168</v>
      </c>
      <c r="O21" s="125">
        <v>128</v>
      </c>
      <c r="P21" s="133">
        <v>152</v>
      </c>
      <c r="Q21" s="13"/>
      <c r="R21" s="100"/>
      <c r="S21" s="100"/>
      <c r="T21" s="100"/>
      <c r="U21" s="4">
        <f t="shared" si="0"/>
        <v>984</v>
      </c>
      <c r="V21" s="4">
        <f t="shared" si="1"/>
        <v>2416</v>
      </c>
      <c r="W21" s="6">
        <f t="shared" si="2"/>
        <v>69155.520000000004</v>
      </c>
      <c r="X21" s="6">
        <f t="shared" si="3"/>
        <v>169796.48000000001</v>
      </c>
    </row>
    <row r="22" spans="1:24" x14ac:dyDescent="0.25">
      <c r="A22" s="5" t="s">
        <v>687</v>
      </c>
      <c r="B22" s="4" t="s">
        <v>97</v>
      </c>
      <c r="C22" s="4" t="s">
        <v>204</v>
      </c>
      <c r="D22" s="4">
        <v>133</v>
      </c>
      <c r="E22" s="75"/>
      <c r="F22" s="75"/>
      <c r="G22" s="75"/>
      <c r="H22" s="75"/>
      <c r="I22" s="75">
        <v>56</v>
      </c>
      <c r="J22" s="4">
        <v>152</v>
      </c>
      <c r="K22" s="4">
        <v>184</v>
      </c>
      <c r="L22" s="4">
        <v>160</v>
      </c>
      <c r="M22" s="125">
        <v>176</v>
      </c>
      <c r="N22" s="4">
        <v>168</v>
      </c>
      <c r="O22" s="125">
        <v>160</v>
      </c>
      <c r="P22" s="133">
        <v>152</v>
      </c>
      <c r="Q22" s="13"/>
      <c r="R22" s="100"/>
      <c r="S22" s="100"/>
      <c r="T22" s="100"/>
      <c r="U22" s="4">
        <f t="shared" si="0"/>
        <v>728</v>
      </c>
      <c r="V22" s="4">
        <f t="shared" si="1"/>
        <v>1936</v>
      </c>
      <c r="W22" s="6">
        <f t="shared" si="2"/>
        <v>96824</v>
      </c>
      <c r="X22" s="6">
        <f t="shared" si="3"/>
        <v>257488</v>
      </c>
    </row>
    <row r="23" spans="1:24" x14ac:dyDescent="0.25">
      <c r="A23" s="5" t="s">
        <v>688</v>
      </c>
      <c r="B23" s="4" t="s">
        <v>97</v>
      </c>
      <c r="C23" s="4" t="s">
        <v>159</v>
      </c>
      <c r="D23" s="4">
        <v>71.540000000000006</v>
      </c>
      <c r="E23" s="75"/>
      <c r="F23" s="75"/>
      <c r="G23" s="75"/>
      <c r="H23" s="75"/>
      <c r="I23" s="75"/>
      <c r="J23" s="4">
        <v>48</v>
      </c>
      <c r="K23" s="4">
        <v>184</v>
      </c>
      <c r="L23" s="4">
        <v>160</v>
      </c>
      <c r="M23" s="125">
        <v>176</v>
      </c>
      <c r="N23" s="4">
        <v>136</v>
      </c>
      <c r="O23" s="125">
        <v>144</v>
      </c>
      <c r="P23" s="133">
        <v>152</v>
      </c>
      <c r="Q23" s="13"/>
      <c r="R23" s="100"/>
      <c r="S23" s="100"/>
      <c r="T23" s="100"/>
      <c r="U23" s="4">
        <f t="shared" si="0"/>
        <v>568</v>
      </c>
      <c r="V23" s="4">
        <f t="shared" si="1"/>
        <v>1568</v>
      </c>
      <c r="W23" s="6">
        <f t="shared" si="2"/>
        <v>40634.720000000001</v>
      </c>
      <c r="X23" s="6">
        <f t="shared" si="3"/>
        <v>112174.72000000002</v>
      </c>
    </row>
    <row r="24" spans="1:24" x14ac:dyDescent="0.25">
      <c r="A24" s="5" t="s">
        <v>689</v>
      </c>
      <c r="B24" s="4" t="s">
        <v>97</v>
      </c>
      <c r="C24" s="4" t="s">
        <v>690</v>
      </c>
      <c r="D24" s="4">
        <v>82.44</v>
      </c>
      <c r="E24" s="75">
        <v>56</v>
      </c>
      <c r="F24" s="75">
        <v>120</v>
      </c>
      <c r="G24" s="75">
        <v>160</v>
      </c>
      <c r="H24" s="75">
        <v>160</v>
      </c>
      <c r="I24" s="75">
        <v>64</v>
      </c>
      <c r="J24" s="4">
        <v>152</v>
      </c>
      <c r="K24" s="4">
        <v>184</v>
      </c>
      <c r="L24" s="4">
        <v>160</v>
      </c>
      <c r="M24" s="125">
        <v>176</v>
      </c>
      <c r="N24" s="4">
        <v>136</v>
      </c>
      <c r="O24" s="125">
        <v>160</v>
      </c>
      <c r="P24" s="133">
        <v>152</v>
      </c>
      <c r="Q24" s="13"/>
      <c r="R24" s="100"/>
      <c r="S24" s="100"/>
      <c r="T24" s="100"/>
      <c r="U24" s="4">
        <f t="shared" si="0"/>
        <v>1232</v>
      </c>
      <c r="V24" s="4">
        <f t="shared" si="1"/>
        <v>2912</v>
      </c>
      <c r="W24" s="6">
        <f t="shared" si="2"/>
        <v>101566.08</v>
      </c>
      <c r="X24" s="6">
        <f t="shared" si="3"/>
        <v>240065.28</v>
      </c>
    </row>
    <row r="25" spans="1:24" x14ac:dyDescent="0.25">
      <c r="A25" s="132" t="s">
        <v>691</v>
      </c>
      <c r="B25" s="133" t="s">
        <v>337</v>
      </c>
      <c r="C25" s="133" t="s">
        <v>171</v>
      </c>
      <c r="D25" s="133">
        <v>108.81</v>
      </c>
      <c r="E25" s="133">
        <v>40</v>
      </c>
      <c r="F25" s="133">
        <v>160</v>
      </c>
      <c r="G25" s="133">
        <v>152</v>
      </c>
      <c r="H25" s="133">
        <v>168</v>
      </c>
      <c r="I25" s="133">
        <v>104</v>
      </c>
      <c r="J25" s="133">
        <v>152</v>
      </c>
      <c r="K25" s="133">
        <v>176</v>
      </c>
      <c r="L25" s="133">
        <v>144</v>
      </c>
      <c r="M25" s="133">
        <v>176</v>
      </c>
      <c r="N25" s="133">
        <v>168</v>
      </c>
      <c r="O25" s="133">
        <v>152</v>
      </c>
      <c r="P25" s="133">
        <v>144</v>
      </c>
      <c r="Q25" s="134"/>
      <c r="R25" s="135"/>
      <c r="S25" s="135"/>
      <c r="T25" s="135"/>
      <c r="U25" s="133">
        <f t="shared" si="0"/>
        <v>1272</v>
      </c>
      <c r="V25" s="133">
        <f t="shared" si="1"/>
        <v>3008</v>
      </c>
      <c r="W25" s="136">
        <f t="shared" si="2"/>
        <v>138406.32</v>
      </c>
      <c r="X25" s="136">
        <f t="shared" si="3"/>
        <v>327300.47999999998</v>
      </c>
    </row>
    <row r="26" spans="1:24" x14ac:dyDescent="0.25">
      <c r="A26" s="5" t="s">
        <v>692</v>
      </c>
      <c r="B26" s="4" t="s">
        <v>97</v>
      </c>
      <c r="C26" s="4" t="s">
        <v>204</v>
      </c>
      <c r="D26" s="4">
        <v>146</v>
      </c>
      <c r="E26" s="75">
        <v>80</v>
      </c>
      <c r="F26" s="75">
        <v>160</v>
      </c>
      <c r="G26" s="75">
        <v>144</v>
      </c>
      <c r="H26" s="75">
        <v>104</v>
      </c>
      <c r="I26" s="75">
        <v>160</v>
      </c>
      <c r="J26" s="4">
        <v>152</v>
      </c>
      <c r="K26" s="4">
        <v>184</v>
      </c>
      <c r="L26" s="4">
        <v>160</v>
      </c>
      <c r="M26" s="125">
        <v>176</v>
      </c>
      <c r="N26" s="4">
        <v>168</v>
      </c>
      <c r="O26" s="125">
        <v>144</v>
      </c>
      <c r="P26" s="133">
        <v>152</v>
      </c>
      <c r="Q26" s="13"/>
      <c r="R26" s="100"/>
      <c r="S26" s="100"/>
      <c r="T26" s="100"/>
      <c r="U26" s="4">
        <f t="shared" si="0"/>
        <v>1320</v>
      </c>
      <c r="V26" s="4">
        <f t="shared" si="1"/>
        <v>3104</v>
      </c>
      <c r="W26" s="6">
        <f t="shared" si="2"/>
        <v>192720</v>
      </c>
      <c r="X26" s="6">
        <f t="shared" si="3"/>
        <v>453184</v>
      </c>
    </row>
    <row r="27" spans="1:24" x14ac:dyDescent="0.25">
      <c r="A27" s="5" t="s">
        <v>693</v>
      </c>
      <c r="B27" s="4" t="s">
        <v>97</v>
      </c>
      <c r="C27" s="4" t="s">
        <v>321</v>
      </c>
      <c r="D27" s="4">
        <v>115.38</v>
      </c>
      <c r="E27" s="75"/>
      <c r="F27" s="75"/>
      <c r="G27" s="75"/>
      <c r="H27" s="75"/>
      <c r="I27" s="75"/>
      <c r="J27" s="4"/>
      <c r="K27" s="4"/>
      <c r="L27" s="4"/>
      <c r="M27" s="125"/>
      <c r="N27" s="4">
        <v>160</v>
      </c>
      <c r="O27" s="125">
        <v>160</v>
      </c>
      <c r="P27" s="133">
        <v>152</v>
      </c>
      <c r="Q27" s="13"/>
      <c r="R27" s="100"/>
      <c r="S27" s="100"/>
      <c r="T27" s="100"/>
      <c r="U27" s="4">
        <f t="shared" si="0"/>
        <v>0</v>
      </c>
      <c r="V27" s="4">
        <f t="shared" si="1"/>
        <v>472</v>
      </c>
      <c r="W27" s="6">
        <f t="shared" ref="W27:W29" si="4">U27*D27</f>
        <v>0</v>
      </c>
      <c r="X27" s="6">
        <f t="shared" ref="X27:X29" si="5">SUM(V27*D27)</f>
        <v>54459.360000000001</v>
      </c>
    </row>
    <row r="28" spans="1:24" x14ac:dyDescent="0.25">
      <c r="A28" s="5" t="s">
        <v>694</v>
      </c>
      <c r="B28" s="4" t="s">
        <v>97</v>
      </c>
      <c r="C28" s="4" t="s">
        <v>695</v>
      </c>
      <c r="D28" s="4">
        <v>62.23</v>
      </c>
      <c r="E28" s="75"/>
      <c r="F28" s="75"/>
      <c r="G28" s="75"/>
      <c r="H28" s="75"/>
      <c r="I28" s="75"/>
      <c r="J28" s="4"/>
      <c r="K28" s="4"/>
      <c r="L28" s="4"/>
      <c r="M28" s="119"/>
      <c r="N28" s="4"/>
      <c r="O28" s="125">
        <v>112</v>
      </c>
      <c r="P28" s="133">
        <v>151</v>
      </c>
      <c r="Q28" s="13"/>
      <c r="R28" s="100"/>
      <c r="S28" s="100"/>
      <c r="T28" s="100"/>
      <c r="U28" s="4">
        <f t="shared" si="0"/>
        <v>0</v>
      </c>
      <c r="V28" s="4">
        <f t="shared" si="1"/>
        <v>263</v>
      </c>
      <c r="W28" s="6">
        <f t="shared" si="4"/>
        <v>0</v>
      </c>
      <c r="X28" s="6">
        <f t="shared" si="5"/>
        <v>16366.49</v>
      </c>
    </row>
    <row r="29" spans="1:24" x14ac:dyDescent="0.25">
      <c r="A29" s="5" t="s">
        <v>696</v>
      </c>
      <c r="B29" s="4" t="s">
        <v>97</v>
      </c>
      <c r="C29" s="4" t="s">
        <v>171</v>
      </c>
      <c r="D29" s="4">
        <v>108.81</v>
      </c>
      <c r="E29" s="75"/>
      <c r="F29" s="75"/>
      <c r="G29" s="75"/>
      <c r="H29" s="75"/>
      <c r="I29" s="75"/>
      <c r="J29" s="4"/>
      <c r="K29" s="4"/>
      <c r="L29" s="4"/>
      <c r="M29" s="119"/>
      <c r="N29" s="4"/>
      <c r="O29" s="125">
        <v>128</v>
      </c>
      <c r="P29" s="133">
        <v>152</v>
      </c>
      <c r="Q29" s="13"/>
      <c r="R29" s="100"/>
      <c r="S29" s="100"/>
      <c r="T29" s="100"/>
      <c r="U29" s="4">
        <f t="shared" ref="U29" si="6">SUM(E29:M29)</f>
        <v>0</v>
      </c>
      <c r="V29" s="4">
        <f t="shared" ref="V29" si="7">SUM(E29:U29)</f>
        <v>280</v>
      </c>
      <c r="W29" s="6">
        <f t="shared" si="4"/>
        <v>0</v>
      </c>
      <c r="X29" s="6">
        <f t="shared" si="5"/>
        <v>30466.799999999999</v>
      </c>
    </row>
    <row r="30" spans="1:24" x14ac:dyDescent="0.25">
      <c r="A30" s="5" t="s">
        <v>697</v>
      </c>
      <c r="B30" s="4" t="s">
        <v>698</v>
      </c>
      <c r="C30" s="4" t="s">
        <v>171</v>
      </c>
      <c r="D30" s="4">
        <v>108.81</v>
      </c>
      <c r="E30" s="75">
        <v>80</v>
      </c>
      <c r="F30" s="75">
        <v>160</v>
      </c>
      <c r="G30" s="75">
        <v>160</v>
      </c>
      <c r="H30" s="75">
        <v>168</v>
      </c>
      <c r="I30" s="75">
        <v>160</v>
      </c>
      <c r="J30" s="4">
        <v>152</v>
      </c>
      <c r="K30" s="4">
        <v>184</v>
      </c>
      <c r="L30" s="4">
        <v>160</v>
      </c>
      <c r="M30" s="119"/>
      <c r="N30" s="4"/>
      <c r="O30" s="125"/>
      <c r="P30" s="4"/>
      <c r="Q30" s="13"/>
      <c r="R30" s="100"/>
      <c r="S30" s="100"/>
      <c r="T30" s="100"/>
      <c r="U30" s="4">
        <f t="shared" si="0"/>
        <v>1224</v>
      </c>
      <c r="V30" s="4">
        <f t="shared" si="1"/>
        <v>2448</v>
      </c>
      <c r="W30" s="6">
        <f t="shared" si="2"/>
        <v>133183.44</v>
      </c>
      <c r="X30" s="6">
        <f t="shared" si="3"/>
        <v>266366.88</v>
      </c>
    </row>
    <row r="31" spans="1:24" x14ac:dyDescent="0.25">
      <c r="A31" s="5" t="s">
        <v>699</v>
      </c>
      <c r="B31" s="4" t="s">
        <v>330</v>
      </c>
      <c r="C31" s="4" t="s">
        <v>261</v>
      </c>
      <c r="D31" s="4">
        <v>133</v>
      </c>
      <c r="E31" s="75"/>
      <c r="F31" s="75">
        <v>160</v>
      </c>
      <c r="G31" s="75">
        <v>152</v>
      </c>
      <c r="H31" s="75">
        <v>120</v>
      </c>
      <c r="I31" s="75">
        <v>144</v>
      </c>
      <c r="J31" s="4">
        <v>152</v>
      </c>
      <c r="K31" s="4">
        <v>184</v>
      </c>
      <c r="L31" s="4">
        <v>152</v>
      </c>
      <c r="M31" s="125">
        <v>176</v>
      </c>
      <c r="N31" s="4">
        <v>168</v>
      </c>
      <c r="O31" s="125">
        <v>104</v>
      </c>
      <c r="P31" s="260">
        <v>152</v>
      </c>
      <c r="Q31" s="13"/>
      <c r="R31" s="100"/>
      <c r="S31" s="100"/>
      <c r="T31" s="100"/>
      <c r="U31" s="4">
        <f t="shared" si="0"/>
        <v>1240</v>
      </c>
      <c r="V31" s="4">
        <f t="shared" si="1"/>
        <v>2904</v>
      </c>
      <c r="W31" s="6">
        <f t="shared" si="2"/>
        <v>164920</v>
      </c>
      <c r="X31" s="6">
        <f t="shared" si="3"/>
        <v>386232</v>
      </c>
    </row>
    <row r="32" spans="1:24" x14ac:dyDescent="0.25">
      <c r="A32" s="5" t="s">
        <v>700</v>
      </c>
      <c r="B32" s="4" t="s">
        <v>330</v>
      </c>
      <c r="C32" s="4" t="s">
        <v>261</v>
      </c>
      <c r="D32" s="4">
        <v>133</v>
      </c>
      <c r="E32" s="75"/>
      <c r="F32" s="75">
        <v>126</v>
      </c>
      <c r="G32" s="75">
        <v>152</v>
      </c>
      <c r="H32" s="75">
        <v>120</v>
      </c>
      <c r="I32" s="75">
        <v>144</v>
      </c>
      <c r="J32" s="4">
        <v>152</v>
      </c>
      <c r="K32" s="4">
        <v>176</v>
      </c>
      <c r="L32" s="4">
        <v>153.5</v>
      </c>
      <c r="M32" s="125">
        <v>184.5</v>
      </c>
      <c r="N32" s="4">
        <v>160</v>
      </c>
      <c r="O32" s="125">
        <v>120</v>
      </c>
      <c r="P32" s="133">
        <v>152</v>
      </c>
      <c r="Q32" s="261"/>
      <c r="R32" s="100"/>
      <c r="S32" s="100"/>
      <c r="T32" s="100"/>
      <c r="U32" s="4">
        <f t="shared" si="0"/>
        <v>1208</v>
      </c>
      <c r="V32" s="4">
        <f t="shared" si="1"/>
        <v>2848</v>
      </c>
      <c r="W32" s="6">
        <f t="shared" si="2"/>
        <v>160664</v>
      </c>
      <c r="X32" s="6">
        <f t="shared" si="3"/>
        <v>378784</v>
      </c>
    </row>
    <row r="33" spans="1:24" x14ac:dyDescent="0.25">
      <c r="A33" s="5" t="s">
        <v>701</v>
      </c>
      <c r="B33" s="4" t="s">
        <v>330</v>
      </c>
      <c r="C33" s="4" t="s">
        <v>261</v>
      </c>
      <c r="D33" s="4">
        <v>133</v>
      </c>
      <c r="E33" s="75"/>
      <c r="F33" s="75">
        <v>136</v>
      </c>
      <c r="G33" s="75">
        <v>136</v>
      </c>
      <c r="H33" s="75">
        <v>116</v>
      </c>
      <c r="I33" s="75">
        <v>144</v>
      </c>
      <c r="J33" s="4">
        <v>152</v>
      </c>
      <c r="K33" s="4">
        <v>140</v>
      </c>
      <c r="L33" s="4">
        <v>152</v>
      </c>
      <c r="M33" s="125">
        <v>176</v>
      </c>
      <c r="N33" s="4">
        <v>146</v>
      </c>
      <c r="O33" s="125">
        <v>141</v>
      </c>
      <c r="P33" s="260">
        <v>148</v>
      </c>
      <c r="Q33" s="13"/>
      <c r="R33" s="100"/>
      <c r="S33" s="100"/>
      <c r="T33" s="100"/>
      <c r="U33" s="4">
        <f t="shared" si="0"/>
        <v>1152</v>
      </c>
      <c r="V33" s="4">
        <f t="shared" si="1"/>
        <v>2739</v>
      </c>
      <c r="W33" s="6">
        <f t="shared" si="2"/>
        <v>153216</v>
      </c>
      <c r="X33" s="6">
        <f t="shared" si="3"/>
        <v>364287</v>
      </c>
    </row>
    <row r="34" spans="1:24" x14ac:dyDescent="0.25">
      <c r="A34" s="5" t="s">
        <v>702</v>
      </c>
      <c r="B34" s="4" t="s">
        <v>330</v>
      </c>
      <c r="C34" s="4" t="s">
        <v>331</v>
      </c>
      <c r="D34" s="4">
        <v>105</v>
      </c>
      <c r="E34" s="75"/>
      <c r="F34" s="75">
        <v>12</v>
      </c>
      <c r="G34" s="75">
        <v>10.5</v>
      </c>
      <c r="H34" s="75">
        <v>10</v>
      </c>
      <c r="I34" s="75">
        <v>10</v>
      </c>
      <c r="J34" s="4">
        <v>27.5</v>
      </c>
      <c r="K34" s="4">
        <v>3</v>
      </c>
      <c r="L34" s="4"/>
      <c r="M34" s="125">
        <v>18.5</v>
      </c>
      <c r="N34" s="4">
        <v>19.5</v>
      </c>
      <c r="O34" s="125">
        <v>15.5</v>
      </c>
      <c r="P34" s="260">
        <v>21.5</v>
      </c>
      <c r="Q34" s="13"/>
      <c r="R34" s="100"/>
      <c r="S34" s="100"/>
      <c r="T34" s="100"/>
      <c r="U34" s="4">
        <f t="shared" si="0"/>
        <v>91.5</v>
      </c>
      <c r="V34" s="4">
        <f t="shared" si="1"/>
        <v>239.5</v>
      </c>
      <c r="W34" s="6">
        <f t="shared" si="2"/>
        <v>9607.5</v>
      </c>
      <c r="X34" s="6">
        <f t="shared" si="3"/>
        <v>25147.5</v>
      </c>
    </row>
    <row r="35" spans="1:24" x14ac:dyDescent="0.25">
      <c r="A35" s="5" t="s">
        <v>703</v>
      </c>
      <c r="B35" s="4" t="s">
        <v>330</v>
      </c>
      <c r="C35" s="4" t="s">
        <v>704</v>
      </c>
      <c r="D35" s="4">
        <v>65.77</v>
      </c>
      <c r="E35" s="75"/>
      <c r="F35" s="75">
        <v>128</v>
      </c>
      <c r="G35" s="75">
        <v>144.5</v>
      </c>
      <c r="H35" s="75">
        <v>116.5</v>
      </c>
      <c r="I35" s="75">
        <v>142</v>
      </c>
      <c r="J35" s="4">
        <v>134</v>
      </c>
      <c r="K35" s="4">
        <v>159</v>
      </c>
      <c r="L35" s="4">
        <v>131.5</v>
      </c>
      <c r="M35" s="125">
        <v>151.5</v>
      </c>
      <c r="N35" s="4">
        <v>155.5</v>
      </c>
      <c r="O35" s="125">
        <v>139</v>
      </c>
      <c r="P35" s="260">
        <v>127</v>
      </c>
      <c r="Q35" s="13"/>
      <c r="R35" s="100"/>
      <c r="S35" s="100"/>
      <c r="T35" s="100"/>
      <c r="U35" s="4">
        <f t="shared" si="0"/>
        <v>1107</v>
      </c>
      <c r="V35" s="4">
        <f t="shared" si="1"/>
        <v>2635.5</v>
      </c>
      <c r="W35" s="6">
        <f t="shared" si="2"/>
        <v>72807.39</v>
      </c>
      <c r="X35" s="6">
        <f t="shared" si="3"/>
        <v>173336.83499999999</v>
      </c>
    </row>
    <row r="36" spans="1:24" x14ac:dyDescent="0.25">
      <c r="A36" s="5" t="s">
        <v>705</v>
      </c>
      <c r="B36" s="4" t="s">
        <v>330</v>
      </c>
      <c r="C36" s="4" t="s">
        <v>362</v>
      </c>
      <c r="D36" s="4">
        <v>74.03</v>
      </c>
      <c r="E36" s="75"/>
      <c r="F36" s="75">
        <v>152</v>
      </c>
      <c r="G36" s="75">
        <v>152</v>
      </c>
      <c r="H36" s="75">
        <v>152</v>
      </c>
      <c r="I36" s="75">
        <v>152</v>
      </c>
      <c r="J36" s="4">
        <v>152</v>
      </c>
      <c r="K36" s="4">
        <v>184</v>
      </c>
      <c r="L36" s="4">
        <v>144</v>
      </c>
      <c r="M36" s="125">
        <v>168</v>
      </c>
      <c r="N36" s="4">
        <v>80</v>
      </c>
      <c r="O36" s="125"/>
      <c r="P36" s="4"/>
      <c r="Q36" s="13"/>
      <c r="R36" s="100"/>
      <c r="S36" s="100"/>
      <c r="T36" s="100"/>
      <c r="U36" s="4">
        <f t="shared" si="0"/>
        <v>1256</v>
      </c>
      <c r="V36" s="4">
        <f t="shared" si="1"/>
        <v>2592</v>
      </c>
      <c r="W36" s="6">
        <f t="shared" si="2"/>
        <v>92981.680000000008</v>
      </c>
      <c r="X36" s="6">
        <f t="shared" si="3"/>
        <v>191885.76</v>
      </c>
    </row>
    <row r="37" spans="1:24" x14ac:dyDescent="0.25">
      <c r="A37" s="132" t="s">
        <v>706</v>
      </c>
      <c r="B37" s="133" t="s">
        <v>358</v>
      </c>
      <c r="C37" s="133" t="s">
        <v>334</v>
      </c>
      <c r="D37" s="133">
        <v>134.5</v>
      </c>
      <c r="E37" s="133"/>
      <c r="F37" s="133"/>
      <c r="G37" s="133"/>
      <c r="H37" s="133"/>
      <c r="I37" s="133"/>
      <c r="J37" s="133"/>
      <c r="K37" s="133">
        <v>40</v>
      </c>
      <c r="L37" s="133">
        <v>160</v>
      </c>
      <c r="M37" s="133">
        <v>152</v>
      </c>
      <c r="N37" s="133">
        <v>168</v>
      </c>
      <c r="O37" s="133">
        <v>112</v>
      </c>
      <c r="P37" s="141">
        <v>88</v>
      </c>
      <c r="Q37" s="134"/>
      <c r="R37" s="135"/>
      <c r="S37" s="135"/>
      <c r="T37" s="135"/>
      <c r="U37" s="133">
        <f t="shared" si="0"/>
        <v>352</v>
      </c>
      <c r="V37" s="133">
        <f t="shared" si="1"/>
        <v>1072</v>
      </c>
      <c r="W37" s="136">
        <f t="shared" si="2"/>
        <v>47344</v>
      </c>
      <c r="X37" s="136">
        <f t="shared" si="3"/>
        <v>144184</v>
      </c>
    </row>
    <row r="38" spans="1:24" x14ac:dyDescent="0.25">
      <c r="A38" s="4" t="s">
        <v>707</v>
      </c>
      <c r="B38" s="4" t="s">
        <v>97</v>
      </c>
      <c r="C38" s="4" t="s">
        <v>362</v>
      </c>
      <c r="D38" s="4">
        <v>74.03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125">
        <v>48</v>
      </c>
      <c r="P38" s="133">
        <v>152</v>
      </c>
      <c r="Q38" s="13"/>
      <c r="R38" s="100"/>
      <c r="S38" s="100"/>
      <c r="T38" s="100"/>
      <c r="U38" s="4">
        <f t="shared" ref="U38" si="8">SUM(E38:M38)</f>
        <v>0</v>
      </c>
      <c r="V38" s="4">
        <f t="shared" ref="V38" si="9">SUM(E38:U38)</f>
        <v>200</v>
      </c>
      <c r="W38" s="6">
        <f t="shared" ref="W38" si="10">U38*D38</f>
        <v>0</v>
      </c>
      <c r="X38" s="6">
        <f t="shared" ref="X38" si="11">SUM(V38*D38)</f>
        <v>14806</v>
      </c>
    </row>
    <row r="39" spans="1:2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25"/>
      <c r="P39" s="4"/>
      <c r="Q39" s="13"/>
      <c r="R39" s="100"/>
      <c r="S39" s="100"/>
      <c r="T39" s="100"/>
      <c r="U39" s="4">
        <f t="shared" si="0"/>
        <v>0</v>
      </c>
      <c r="V39" s="4">
        <f t="shared" si="1"/>
        <v>0</v>
      </c>
      <c r="W39" s="6">
        <f t="shared" si="2"/>
        <v>0</v>
      </c>
      <c r="X39" s="6">
        <f t="shared" si="3"/>
        <v>0</v>
      </c>
    </row>
    <row r="40" spans="1:24" x14ac:dyDescent="0.25">
      <c r="A40" s="4"/>
      <c r="B40" s="4"/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125"/>
      <c r="P40" s="4"/>
      <c r="Q40" s="13"/>
      <c r="R40" s="100"/>
      <c r="S40" s="100"/>
      <c r="T40" s="100"/>
      <c r="U40" s="4">
        <f t="shared" si="0"/>
        <v>0</v>
      </c>
      <c r="V40" s="4">
        <f t="shared" si="1"/>
        <v>0</v>
      </c>
      <c r="W40" s="6">
        <f t="shared" si="2"/>
        <v>0</v>
      </c>
      <c r="X40" s="6">
        <f t="shared" si="3"/>
        <v>0</v>
      </c>
    </row>
    <row r="41" spans="1:24" x14ac:dyDescent="0.25">
      <c r="A41" s="4"/>
      <c r="B41" s="4"/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125"/>
      <c r="P41" s="4"/>
      <c r="Q41" s="13"/>
      <c r="R41" s="100"/>
      <c r="S41" s="100"/>
      <c r="T41" s="100"/>
      <c r="U41" s="4">
        <f t="shared" si="0"/>
        <v>0</v>
      </c>
      <c r="V41" s="4">
        <f t="shared" si="1"/>
        <v>0</v>
      </c>
      <c r="W41" s="6">
        <f t="shared" si="2"/>
        <v>0</v>
      </c>
      <c r="X41" s="6">
        <f t="shared" si="3"/>
        <v>0</v>
      </c>
    </row>
    <row r="42" spans="1:24" x14ac:dyDescent="0.25">
      <c r="A42" s="4"/>
      <c r="B42" s="4"/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125"/>
      <c r="P42" s="4"/>
      <c r="Q42" s="13"/>
      <c r="R42" s="100"/>
      <c r="S42" s="100"/>
      <c r="T42" s="100"/>
      <c r="U42" s="4">
        <f t="shared" si="0"/>
        <v>0</v>
      </c>
      <c r="V42" s="4">
        <f t="shared" si="1"/>
        <v>0</v>
      </c>
      <c r="W42" s="6">
        <f t="shared" si="2"/>
        <v>0</v>
      </c>
      <c r="X42" s="6">
        <f t="shared" si="3"/>
        <v>0</v>
      </c>
    </row>
    <row r="43" spans="1:24" ht="15.75" thickBot="1" x14ac:dyDescent="0.3">
      <c r="E43" s="28">
        <f t="shared" ref="E43:L43" si="12">SUM(E10:E42)</f>
        <v>416</v>
      </c>
      <c r="F43" s="28">
        <f t="shared" si="12"/>
        <v>2509</v>
      </c>
      <c r="G43" s="28">
        <f t="shared" si="12"/>
        <v>2586</v>
      </c>
      <c r="H43" s="28">
        <f t="shared" si="12"/>
        <v>2514.5</v>
      </c>
      <c r="I43" s="28">
        <f t="shared" si="12"/>
        <v>2415</v>
      </c>
      <c r="J43" s="28">
        <f t="shared" si="12"/>
        <v>2322.5</v>
      </c>
      <c r="K43" s="28">
        <f t="shared" si="12"/>
        <v>3011</v>
      </c>
      <c r="L43" s="28">
        <f t="shared" si="12"/>
        <v>2889</v>
      </c>
      <c r="M43" s="28">
        <f t="shared" ref="M43:X43" si="13">SUM(M10:M42)</f>
        <v>3068.5</v>
      </c>
      <c r="N43" s="28">
        <f t="shared" si="13"/>
        <v>2828</v>
      </c>
      <c r="O43" s="28">
        <f t="shared" si="13"/>
        <v>2721.5</v>
      </c>
      <c r="P43" s="28">
        <f t="shared" si="13"/>
        <v>2914.5</v>
      </c>
      <c r="Q43" s="28">
        <f t="shared" si="13"/>
        <v>0</v>
      </c>
      <c r="R43" s="28">
        <f t="shared" si="13"/>
        <v>0</v>
      </c>
      <c r="S43" s="28">
        <f t="shared" si="13"/>
        <v>0</v>
      </c>
      <c r="T43" s="28">
        <f t="shared" si="13"/>
        <v>0</v>
      </c>
      <c r="U43" s="28">
        <f t="shared" si="13"/>
        <v>21731.5</v>
      </c>
      <c r="V43" s="28">
        <f t="shared" si="13"/>
        <v>51927</v>
      </c>
      <c r="W43" s="8">
        <f t="shared" si="13"/>
        <v>2200958.7999999998</v>
      </c>
      <c r="X43" s="8">
        <f t="shared" si="13"/>
        <v>5284807.6249999991</v>
      </c>
    </row>
    <row r="44" spans="1:24" ht="15.75" thickTop="1" x14ac:dyDescent="0.25">
      <c r="W44" s="7"/>
      <c r="X44" s="7"/>
    </row>
    <row r="45" spans="1:24" x14ac:dyDescent="0.25">
      <c r="B45" t="s">
        <v>77</v>
      </c>
      <c r="K45" s="11" t="s">
        <v>543</v>
      </c>
      <c r="L45" s="11" t="s">
        <v>544</v>
      </c>
    </row>
    <row r="46" spans="1:24" x14ac:dyDescent="0.25">
      <c r="J46" s="4" t="s">
        <v>546</v>
      </c>
      <c r="K46" s="6">
        <f>SUM(X10:X29)+X38</f>
        <v>3354583.65</v>
      </c>
      <c r="L46" s="4">
        <f>K46/K50</f>
        <v>0.63475984142374531</v>
      </c>
    </row>
    <row r="47" spans="1:24" x14ac:dyDescent="0.25">
      <c r="J47" s="4" t="s">
        <v>545</v>
      </c>
      <c r="K47" s="6">
        <f>SUM(X31:X36)</f>
        <v>1519673.095</v>
      </c>
      <c r="L47" s="4">
        <f>K47/K50</f>
        <v>0.2875550451091396</v>
      </c>
    </row>
    <row r="48" spans="1:24" x14ac:dyDescent="0.25">
      <c r="J48" s="4" t="s">
        <v>698</v>
      </c>
      <c r="K48" s="6">
        <f>X30</f>
        <v>266366.88</v>
      </c>
      <c r="L48" s="4">
        <f>K48/K50</f>
        <v>5.0402379594659326E-2</v>
      </c>
    </row>
    <row r="49" spans="1:24" x14ac:dyDescent="0.25">
      <c r="J49" s="4" t="s">
        <v>358</v>
      </c>
      <c r="K49" s="6">
        <f>X37</f>
        <v>144184</v>
      </c>
      <c r="L49" s="4">
        <f>K49/K50</f>
        <v>2.7282733872455764E-2</v>
      </c>
    </row>
    <row r="50" spans="1:24" x14ac:dyDescent="0.25">
      <c r="K50" s="7">
        <f>SUM(K46:K49)</f>
        <v>5284807.625</v>
      </c>
    </row>
    <row r="51" spans="1:24" x14ac:dyDescent="0.25">
      <c r="A51" s="31" t="s">
        <v>103</v>
      </c>
      <c r="B51" s="31"/>
      <c r="C51" s="31"/>
      <c r="D51" s="31"/>
      <c r="E51" s="624" t="s">
        <v>547</v>
      </c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32"/>
      <c r="W51" s="32"/>
      <c r="X51" s="32"/>
    </row>
    <row r="52" spans="1:24" x14ac:dyDescent="0.25">
      <c r="A52" s="9"/>
      <c r="B52" s="9"/>
      <c r="C52" s="9"/>
      <c r="D52" s="9"/>
      <c r="E52" s="623">
        <v>2022</v>
      </c>
      <c r="F52" s="623"/>
      <c r="G52" s="623"/>
      <c r="H52" s="623"/>
      <c r="I52" s="623">
        <v>2023</v>
      </c>
      <c r="J52" s="623"/>
      <c r="K52" s="623"/>
      <c r="L52" s="623"/>
      <c r="M52" s="623"/>
      <c r="N52" s="623"/>
      <c r="O52" s="623"/>
      <c r="P52" s="623"/>
      <c r="Q52" s="623"/>
      <c r="R52" s="105"/>
      <c r="S52" s="105"/>
      <c r="T52" s="105"/>
      <c r="U52" s="10"/>
    </row>
    <row r="53" spans="1:24" x14ac:dyDescent="0.25">
      <c r="A53" s="11" t="s">
        <v>88</v>
      </c>
      <c r="B53" s="11" t="s">
        <v>89</v>
      </c>
      <c r="C53" s="11" t="s">
        <v>90</v>
      </c>
      <c r="D53" s="11" t="s">
        <v>91</v>
      </c>
      <c r="E53" s="12">
        <v>9</v>
      </c>
      <c r="F53" s="12">
        <v>10</v>
      </c>
      <c r="G53" s="12">
        <v>11</v>
      </c>
      <c r="H53" s="12">
        <v>12</v>
      </c>
      <c r="I53" s="11">
        <v>1</v>
      </c>
      <c r="J53" s="11">
        <v>2</v>
      </c>
      <c r="K53" s="11">
        <v>3</v>
      </c>
      <c r="L53" s="11">
        <v>4</v>
      </c>
      <c r="M53" s="11">
        <v>5</v>
      </c>
      <c r="N53" s="11">
        <v>6</v>
      </c>
      <c r="O53" s="11">
        <v>7</v>
      </c>
      <c r="P53" s="11">
        <v>8</v>
      </c>
      <c r="Q53" s="14">
        <v>9</v>
      </c>
      <c r="R53" s="108">
        <v>10</v>
      </c>
      <c r="S53" s="108">
        <v>11</v>
      </c>
      <c r="T53" s="108">
        <v>12</v>
      </c>
      <c r="U53" s="11"/>
    </row>
    <row r="54" spans="1:24" x14ac:dyDescent="0.25">
      <c r="A54" s="5" t="s">
        <v>673</v>
      </c>
      <c r="B54" s="4" t="s">
        <v>97</v>
      </c>
      <c r="C54" s="4"/>
      <c r="D54" s="4"/>
      <c r="E54" s="77">
        <f t="shared" ref="E54:Q54" si="14">$D54*E10</f>
        <v>0</v>
      </c>
      <c r="F54" s="77">
        <f t="shared" si="14"/>
        <v>0</v>
      </c>
      <c r="G54" s="77">
        <f t="shared" si="14"/>
        <v>0</v>
      </c>
      <c r="H54" s="77">
        <f t="shared" si="14"/>
        <v>0</v>
      </c>
      <c r="I54" s="77">
        <f t="shared" si="14"/>
        <v>0</v>
      </c>
      <c r="J54" s="6">
        <f t="shared" si="14"/>
        <v>0</v>
      </c>
      <c r="K54" s="6">
        <f t="shared" si="14"/>
        <v>0</v>
      </c>
      <c r="L54" s="6">
        <f t="shared" si="14"/>
        <v>0</v>
      </c>
      <c r="M54" s="6">
        <f t="shared" si="14"/>
        <v>0</v>
      </c>
      <c r="N54" s="6">
        <f t="shared" si="14"/>
        <v>0</v>
      </c>
      <c r="O54" s="6">
        <f t="shared" si="14"/>
        <v>0</v>
      </c>
      <c r="P54" s="6">
        <f t="shared" si="14"/>
        <v>0</v>
      </c>
      <c r="Q54" s="61">
        <f t="shared" si="14"/>
        <v>0</v>
      </c>
      <c r="R54" s="101">
        <f t="shared" ref="R54:T54" si="15">$D54*R10</f>
        <v>0</v>
      </c>
      <c r="S54" s="101">
        <f t="shared" si="15"/>
        <v>0</v>
      </c>
      <c r="T54" s="101">
        <f t="shared" si="15"/>
        <v>0</v>
      </c>
      <c r="U54" s="4"/>
    </row>
    <row r="55" spans="1:24" x14ac:dyDescent="0.25">
      <c r="A55" s="5" t="s">
        <v>674</v>
      </c>
      <c r="B55" s="4" t="s">
        <v>97</v>
      </c>
      <c r="C55" s="4" t="s">
        <v>331</v>
      </c>
      <c r="D55" s="4">
        <v>105</v>
      </c>
      <c r="E55" s="77">
        <f t="shared" ref="E55:Q55" si="16">$D55*E11</f>
        <v>0</v>
      </c>
      <c r="F55" s="77">
        <f t="shared" si="16"/>
        <v>16800</v>
      </c>
      <c r="G55" s="77">
        <f t="shared" si="16"/>
        <v>15960</v>
      </c>
      <c r="H55" s="77">
        <f t="shared" si="16"/>
        <v>16800</v>
      </c>
      <c r="I55" s="77">
        <f t="shared" si="16"/>
        <v>15225</v>
      </c>
      <c r="J55" s="6">
        <f t="shared" si="16"/>
        <v>15120</v>
      </c>
      <c r="K55" s="6">
        <f t="shared" si="16"/>
        <v>19320</v>
      </c>
      <c r="L55" s="6">
        <f t="shared" si="16"/>
        <v>15960</v>
      </c>
      <c r="M55" s="6">
        <f t="shared" si="16"/>
        <v>18480</v>
      </c>
      <c r="N55" s="6">
        <f t="shared" si="16"/>
        <v>3360</v>
      </c>
      <c r="O55" s="6">
        <f t="shared" si="16"/>
        <v>0</v>
      </c>
      <c r="P55" s="6">
        <f t="shared" si="16"/>
        <v>0</v>
      </c>
      <c r="Q55" s="61">
        <f t="shared" si="16"/>
        <v>0</v>
      </c>
      <c r="R55" s="101">
        <f t="shared" ref="R55:T55" si="17">$D55*R11</f>
        <v>0</v>
      </c>
      <c r="S55" s="101">
        <f t="shared" si="17"/>
        <v>0</v>
      </c>
      <c r="T55" s="101">
        <f t="shared" si="17"/>
        <v>0</v>
      </c>
      <c r="U55" s="4"/>
    </row>
    <row r="56" spans="1:24" x14ac:dyDescent="0.25">
      <c r="A56" s="5" t="s">
        <v>675</v>
      </c>
      <c r="B56" s="4" t="s">
        <v>97</v>
      </c>
      <c r="C56" s="4" t="s">
        <v>362</v>
      </c>
      <c r="D56" s="4">
        <v>74.03</v>
      </c>
      <c r="E56" s="77">
        <f t="shared" ref="E56:Q56" si="18">$D56*E12</f>
        <v>0</v>
      </c>
      <c r="F56" s="77">
        <f t="shared" si="18"/>
        <v>11844.8</v>
      </c>
      <c r="G56" s="77">
        <f t="shared" si="18"/>
        <v>9994.0499999999993</v>
      </c>
      <c r="H56" s="77">
        <f t="shared" si="18"/>
        <v>10660.32</v>
      </c>
      <c r="I56" s="77">
        <f t="shared" si="18"/>
        <v>10068.08</v>
      </c>
      <c r="J56" s="6">
        <f t="shared" si="18"/>
        <v>0</v>
      </c>
      <c r="K56" s="6">
        <f t="shared" si="18"/>
        <v>0</v>
      </c>
      <c r="L56" s="6">
        <f t="shared" si="18"/>
        <v>0</v>
      </c>
      <c r="M56" s="6">
        <f t="shared" si="18"/>
        <v>0</v>
      </c>
      <c r="N56" s="6">
        <f t="shared" si="18"/>
        <v>0</v>
      </c>
      <c r="O56" s="6">
        <f t="shared" si="18"/>
        <v>0</v>
      </c>
      <c r="P56" s="6">
        <f t="shared" si="18"/>
        <v>0</v>
      </c>
      <c r="Q56" s="61">
        <f t="shared" si="18"/>
        <v>0</v>
      </c>
      <c r="R56" s="101">
        <f t="shared" ref="R56:T56" si="19">$D56*R12</f>
        <v>0</v>
      </c>
      <c r="S56" s="101">
        <f t="shared" si="19"/>
        <v>0</v>
      </c>
      <c r="T56" s="101">
        <f t="shared" si="19"/>
        <v>0</v>
      </c>
      <c r="U56" s="4"/>
    </row>
    <row r="57" spans="1:24" x14ac:dyDescent="0.25">
      <c r="A57" s="5" t="s">
        <v>676</v>
      </c>
      <c r="B57" s="4" t="s">
        <v>97</v>
      </c>
      <c r="C57" s="4" t="s">
        <v>159</v>
      </c>
      <c r="D57" s="4">
        <v>71.540000000000006</v>
      </c>
      <c r="E57" s="77">
        <f t="shared" ref="E57:Q57" si="20">$D57*E13</f>
        <v>0</v>
      </c>
      <c r="F57" s="77">
        <f t="shared" si="20"/>
        <v>8584.8000000000011</v>
      </c>
      <c r="G57" s="77">
        <f t="shared" si="20"/>
        <v>11446.400000000001</v>
      </c>
      <c r="H57" s="77">
        <f t="shared" si="20"/>
        <v>12018.720000000001</v>
      </c>
      <c r="I57" s="77">
        <f t="shared" si="20"/>
        <v>9729.44</v>
      </c>
      <c r="J57" s="6">
        <f t="shared" si="20"/>
        <v>0</v>
      </c>
      <c r="K57" s="6">
        <f t="shared" si="20"/>
        <v>0</v>
      </c>
      <c r="L57" s="6">
        <f t="shared" si="20"/>
        <v>0</v>
      </c>
      <c r="M57" s="6">
        <f t="shared" si="20"/>
        <v>0</v>
      </c>
      <c r="N57" s="6">
        <f t="shared" si="20"/>
        <v>0</v>
      </c>
      <c r="O57" s="6">
        <f t="shared" si="20"/>
        <v>0</v>
      </c>
      <c r="P57" s="6">
        <f t="shared" si="20"/>
        <v>0</v>
      </c>
      <c r="Q57" s="61">
        <f t="shared" si="20"/>
        <v>0</v>
      </c>
      <c r="R57" s="101">
        <f t="shared" ref="R57:T57" si="21">$D57*R13</f>
        <v>0</v>
      </c>
      <c r="S57" s="101">
        <f t="shared" si="21"/>
        <v>0</v>
      </c>
      <c r="T57" s="101">
        <f t="shared" si="21"/>
        <v>0</v>
      </c>
      <c r="U57" s="4"/>
    </row>
    <row r="58" spans="1:24" x14ac:dyDescent="0.25">
      <c r="A58" s="5" t="s">
        <v>677</v>
      </c>
      <c r="B58" s="4" t="s">
        <v>97</v>
      </c>
      <c r="C58" s="4" t="s">
        <v>261</v>
      </c>
      <c r="D58" s="4">
        <v>133</v>
      </c>
      <c r="E58" s="77">
        <f t="shared" ref="E58:Q58" si="22">$D58*E14</f>
        <v>10640</v>
      </c>
      <c r="F58" s="77">
        <f t="shared" si="22"/>
        <v>15960</v>
      </c>
      <c r="G58" s="77">
        <f t="shared" si="22"/>
        <v>19152</v>
      </c>
      <c r="H58" s="77">
        <f t="shared" si="22"/>
        <v>15960</v>
      </c>
      <c r="I58" s="77">
        <f t="shared" si="22"/>
        <v>18088</v>
      </c>
      <c r="J58" s="6">
        <f t="shared" si="22"/>
        <v>20216</v>
      </c>
      <c r="K58" s="6">
        <f t="shared" si="22"/>
        <v>24472</v>
      </c>
      <c r="L58" s="6">
        <f t="shared" si="22"/>
        <v>15960</v>
      </c>
      <c r="M58" s="6">
        <f t="shared" si="22"/>
        <v>23408</v>
      </c>
      <c r="N58" s="6">
        <f t="shared" si="22"/>
        <v>18088</v>
      </c>
      <c r="O58" s="6">
        <f t="shared" si="22"/>
        <v>21280</v>
      </c>
      <c r="P58" s="6">
        <f t="shared" si="22"/>
        <v>18088</v>
      </c>
      <c r="Q58" s="61">
        <f t="shared" si="22"/>
        <v>0</v>
      </c>
      <c r="R58" s="101">
        <f t="shared" ref="R58:T58" si="23">$D58*R14</f>
        <v>0</v>
      </c>
      <c r="S58" s="101">
        <f t="shared" si="23"/>
        <v>0</v>
      </c>
      <c r="T58" s="101">
        <f t="shared" si="23"/>
        <v>0</v>
      </c>
      <c r="U58" s="4"/>
    </row>
    <row r="59" spans="1:24" x14ac:dyDescent="0.25">
      <c r="A59" s="5" t="s">
        <v>678</v>
      </c>
      <c r="B59" s="4" t="s">
        <v>97</v>
      </c>
      <c r="C59" s="4" t="s">
        <v>362</v>
      </c>
      <c r="D59" s="4">
        <v>74.03</v>
      </c>
      <c r="E59" s="77">
        <f t="shared" ref="E59:Q59" si="24">$D59*E15</f>
        <v>0</v>
      </c>
      <c r="F59" s="77">
        <f t="shared" si="24"/>
        <v>11844.8</v>
      </c>
      <c r="G59" s="77">
        <f t="shared" si="24"/>
        <v>11252.56</v>
      </c>
      <c r="H59" s="77">
        <f t="shared" si="24"/>
        <v>11844.8</v>
      </c>
      <c r="I59" s="77">
        <f t="shared" si="24"/>
        <v>9920.02</v>
      </c>
      <c r="J59" s="6">
        <f t="shared" si="24"/>
        <v>0</v>
      </c>
      <c r="K59" s="6">
        <f t="shared" si="24"/>
        <v>0</v>
      </c>
      <c r="L59" s="6">
        <f t="shared" si="24"/>
        <v>0</v>
      </c>
      <c r="M59" s="6">
        <f t="shared" si="24"/>
        <v>0</v>
      </c>
      <c r="N59" s="6">
        <f t="shared" si="24"/>
        <v>0</v>
      </c>
      <c r="O59" s="6">
        <f t="shared" si="24"/>
        <v>0</v>
      </c>
      <c r="P59" s="6">
        <f t="shared" si="24"/>
        <v>0</v>
      </c>
      <c r="Q59" s="61">
        <f t="shared" si="24"/>
        <v>0</v>
      </c>
      <c r="R59" s="101">
        <f t="shared" ref="R59:T59" si="25">$D59*R15</f>
        <v>0</v>
      </c>
      <c r="S59" s="101">
        <f t="shared" si="25"/>
        <v>0</v>
      </c>
      <c r="T59" s="101">
        <f t="shared" si="25"/>
        <v>0</v>
      </c>
      <c r="U59" s="4"/>
    </row>
    <row r="60" spans="1:24" x14ac:dyDescent="0.25">
      <c r="A60" s="5" t="s">
        <v>679</v>
      </c>
      <c r="B60" s="4" t="s">
        <v>97</v>
      </c>
      <c r="C60" s="4" t="s">
        <v>680</v>
      </c>
      <c r="D60" s="4">
        <v>70.28</v>
      </c>
      <c r="E60" s="77">
        <f t="shared" ref="E60:Q60" si="26">$D60*E16</f>
        <v>0</v>
      </c>
      <c r="F60" s="77">
        <f t="shared" si="26"/>
        <v>10682.56</v>
      </c>
      <c r="G60" s="77">
        <f t="shared" si="26"/>
        <v>11244.8</v>
      </c>
      <c r="H60" s="77">
        <f t="shared" si="26"/>
        <v>3373.44</v>
      </c>
      <c r="I60" s="77">
        <f t="shared" si="26"/>
        <v>0</v>
      </c>
      <c r="J60" s="6">
        <f t="shared" si="26"/>
        <v>0</v>
      </c>
      <c r="K60" s="6">
        <f t="shared" si="26"/>
        <v>0</v>
      </c>
      <c r="L60" s="6">
        <f t="shared" si="26"/>
        <v>0</v>
      </c>
      <c r="M60" s="6">
        <f t="shared" si="26"/>
        <v>0</v>
      </c>
      <c r="N60" s="6">
        <f t="shared" si="26"/>
        <v>0</v>
      </c>
      <c r="O60" s="6">
        <f t="shared" si="26"/>
        <v>0</v>
      </c>
      <c r="P60" s="6">
        <f t="shared" si="26"/>
        <v>0</v>
      </c>
      <c r="Q60" s="61">
        <f t="shared" si="26"/>
        <v>0</v>
      </c>
      <c r="R60" s="101">
        <f t="shared" ref="R60:T60" si="27">$D60*R16</f>
        <v>0</v>
      </c>
      <c r="S60" s="101">
        <f t="shared" si="27"/>
        <v>0</v>
      </c>
      <c r="T60" s="101">
        <f t="shared" si="27"/>
        <v>0</v>
      </c>
      <c r="U60" s="4"/>
    </row>
    <row r="61" spans="1:24" x14ac:dyDescent="0.25">
      <c r="A61" s="5" t="s">
        <v>681</v>
      </c>
      <c r="B61" s="4" t="s">
        <v>97</v>
      </c>
      <c r="C61" s="4" t="s">
        <v>682</v>
      </c>
      <c r="D61" s="4">
        <v>46.15</v>
      </c>
      <c r="E61" s="77">
        <f t="shared" ref="E61:Q61" si="28">$D61*E17</f>
        <v>3692</v>
      </c>
      <c r="F61" s="77">
        <f t="shared" si="28"/>
        <v>7384</v>
      </c>
      <c r="G61" s="77">
        <f t="shared" si="28"/>
        <v>7384</v>
      </c>
      <c r="H61" s="77">
        <f t="shared" si="28"/>
        <v>7384</v>
      </c>
      <c r="I61" s="77">
        <f t="shared" si="28"/>
        <v>7384</v>
      </c>
      <c r="J61" s="6">
        <f t="shared" si="28"/>
        <v>6691.75</v>
      </c>
      <c r="K61" s="6">
        <f t="shared" si="28"/>
        <v>6876.3499999999995</v>
      </c>
      <c r="L61" s="6">
        <f t="shared" si="28"/>
        <v>6461</v>
      </c>
      <c r="M61" s="6">
        <f t="shared" si="28"/>
        <v>5999.5</v>
      </c>
      <c r="N61" s="6">
        <f t="shared" si="28"/>
        <v>6784.05</v>
      </c>
      <c r="O61" s="6">
        <f t="shared" si="28"/>
        <v>7384</v>
      </c>
      <c r="P61" s="6">
        <f t="shared" si="28"/>
        <v>6784.05</v>
      </c>
      <c r="Q61" s="61">
        <f t="shared" si="28"/>
        <v>0</v>
      </c>
      <c r="R61" s="101">
        <f t="shared" ref="R61:T61" si="29">$D61*R17</f>
        <v>0</v>
      </c>
      <c r="S61" s="101">
        <f t="shared" si="29"/>
        <v>0</v>
      </c>
      <c r="T61" s="101">
        <f t="shared" si="29"/>
        <v>0</v>
      </c>
      <c r="U61" s="4"/>
    </row>
    <row r="62" spans="1:24" x14ac:dyDescent="0.25">
      <c r="A62" s="5" t="s">
        <v>683</v>
      </c>
      <c r="B62" s="4" t="s">
        <v>97</v>
      </c>
      <c r="C62" s="4" t="s">
        <v>331</v>
      </c>
      <c r="D62" s="4">
        <v>105</v>
      </c>
      <c r="E62" s="77">
        <f t="shared" ref="E62:Q62" si="30">$D62*E18</f>
        <v>0</v>
      </c>
      <c r="F62" s="77">
        <f t="shared" si="30"/>
        <v>16800</v>
      </c>
      <c r="G62" s="77">
        <f t="shared" si="30"/>
        <v>16800</v>
      </c>
      <c r="H62" s="77">
        <f t="shared" si="30"/>
        <v>17640</v>
      </c>
      <c r="I62" s="77">
        <f t="shared" si="30"/>
        <v>13440</v>
      </c>
      <c r="J62" s="6">
        <f t="shared" si="30"/>
        <v>15960</v>
      </c>
      <c r="K62" s="6">
        <f t="shared" si="30"/>
        <v>19320</v>
      </c>
      <c r="L62" s="6">
        <f t="shared" si="30"/>
        <v>16800</v>
      </c>
      <c r="M62" s="6">
        <f t="shared" si="30"/>
        <v>18480</v>
      </c>
      <c r="N62" s="6">
        <f t="shared" si="30"/>
        <v>17640</v>
      </c>
      <c r="O62" s="6">
        <f t="shared" si="30"/>
        <v>15120</v>
      </c>
      <c r="P62" s="6">
        <f t="shared" si="30"/>
        <v>13440</v>
      </c>
      <c r="Q62" s="61">
        <f t="shared" si="30"/>
        <v>0</v>
      </c>
      <c r="R62" s="101">
        <f t="shared" ref="R62:T62" si="31">$D62*R18</f>
        <v>0</v>
      </c>
      <c r="S62" s="101">
        <f t="shared" si="31"/>
        <v>0</v>
      </c>
      <c r="T62" s="101">
        <f t="shared" si="31"/>
        <v>0</v>
      </c>
      <c r="U62" s="4"/>
    </row>
    <row r="63" spans="1:24" x14ac:dyDescent="0.25">
      <c r="A63" s="5" t="s">
        <v>684</v>
      </c>
      <c r="B63" s="4" t="s">
        <v>97</v>
      </c>
      <c r="C63" s="4" t="s">
        <v>362</v>
      </c>
      <c r="D63" s="4">
        <v>74.03</v>
      </c>
      <c r="E63" s="77">
        <f t="shared" ref="E63:Q63" si="32">$D63*E19</f>
        <v>0</v>
      </c>
      <c r="F63" s="77">
        <f t="shared" si="32"/>
        <v>0</v>
      </c>
      <c r="G63" s="77">
        <f t="shared" si="32"/>
        <v>0</v>
      </c>
      <c r="H63" s="77">
        <f t="shared" si="32"/>
        <v>0</v>
      </c>
      <c r="I63" s="77">
        <f t="shared" si="32"/>
        <v>0</v>
      </c>
      <c r="J63" s="6">
        <f t="shared" si="32"/>
        <v>0</v>
      </c>
      <c r="K63" s="6">
        <f t="shared" si="32"/>
        <v>8883.6</v>
      </c>
      <c r="L63" s="6">
        <f t="shared" si="32"/>
        <v>11844.8</v>
      </c>
      <c r="M63" s="6">
        <f t="shared" si="32"/>
        <v>11252.56</v>
      </c>
      <c r="N63" s="6">
        <f t="shared" si="32"/>
        <v>13029.28</v>
      </c>
      <c r="O63" s="6">
        <f t="shared" si="32"/>
        <v>11844.8</v>
      </c>
      <c r="P63" s="6">
        <f t="shared" si="32"/>
        <v>11252.56</v>
      </c>
      <c r="Q63" s="61">
        <f t="shared" si="32"/>
        <v>0</v>
      </c>
      <c r="R63" s="101">
        <f t="shared" ref="R63:T63" si="33">$D63*R19</f>
        <v>0</v>
      </c>
      <c r="S63" s="101">
        <f t="shared" si="33"/>
        <v>0</v>
      </c>
      <c r="T63" s="101">
        <f t="shared" si="33"/>
        <v>0</v>
      </c>
      <c r="U63" s="4"/>
    </row>
    <row r="64" spans="1:24" x14ac:dyDescent="0.25">
      <c r="A64" s="5" t="s">
        <v>685</v>
      </c>
      <c r="B64" s="4" t="s">
        <v>97</v>
      </c>
      <c r="C64" s="4" t="s">
        <v>334</v>
      </c>
      <c r="D64" s="4">
        <v>134.5</v>
      </c>
      <c r="E64" s="77">
        <f t="shared" ref="E64:Q64" si="34">$D64*E20</f>
        <v>0</v>
      </c>
      <c r="F64" s="77">
        <f t="shared" si="34"/>
        <v>0</v>
      </c>
      <c r="G64" s="77">
        <f t="shared" si="34"/>
        <v>0</v>
      </c>
      <c r="H64" s="77">
        <f t="shared" si="34"/>
        <v>0</v>
      </c>
      <c r="I64" s="77">
        <f t="shared" si="34"/>
        <v>0</v>
      </c>
      <c r="J64" s="6">
        <f t="shared" si="34"/>
        <v>0</v>
      </c>
      <c r="K64" s="6">
        <f t="shared" si="34"/>
        <v>3228</v>
      </c>
      <c r="L64" s="6">
        <f t="shared" si="34"/>
        <v>21520</v>
      </c>
      <c r="M64" s="6">
        <f t="shared" si="34"/>
        <v>23672</v>
      </c>
      <c r="N64" s="6">
        <f t="shared" si="34"/>
        <v>22596</v>
      </c>
      <c r="O64" s="6">
        <f t="shared" si="34"/>
        <v>17485</v>
      </c>
      <c r="P64" s="6">
        <f t="shared" si="34"/>
        <v>20444</v>
      </c>
      <c r="Q64" s="61">
        <f t="shared" si="34"/>
        <v>0</v>
      </c>
      <c r="R64" s="101">
        <f t="shared" ref="R64:T64" si="35">$D64*R20</f>
        <v>0</v>
      </c>
      <c r="S64" s="101">
        <f t="shared" si="35"/>
        <v>0</v>
      </c>
      <c r="T64" s="101">
        <f t="shared" si="35"/>
        <v>0</v>
      </c>
      <c r="U64" s="4"/>
    </row>
    <row r="65" spans="1:21" x14ac:dyDescent="0.25">
      <c r="A65" s="5" t="s">
        <v>686</v>
      </c>
      <c r="B65" s="4" t="s">
        <v>97</v>
      </c>
      <c r="C65" s="4" t="s">
        <v>680</v>
      </c>
      <c r="D65" s="4">
        <v>70.28</v>
      </c>
      <c r="E65" s="77">
        <f t="shared" ref="E65:Q65" si="36">$D65*E21</f>
        <v>0</v>
      </c>
      <c r="F65" s="77">
        <f t="shared" si="36"/>
        <v>0</v>
      </c>
      <c r="G65" s="77">
        <f t="shared" si="36"/>
        <v>0</v>
      </c>
      <c r="H65" s="77">
        <f t="shared" si="36"/>
        <v>10682.56</v>
      </c>
      <c r="I65" s="77">
        <f t="shared" si="36"/>
        <v>11244.8</v>
      </c>
      <c r="J65" s="6">
        <f t="shared" si="36"/>
        <v>10682.56</v>
      </c>
      <c r="K65" s="6">
        <f t="shared" si="36"/>
        <v>12931.52</v>
      </c>
      <c r="L65" s="6">
        <f t="shared" si="36"/>
        <v>11244.8</v>
      </c>
      <c r="M65" s="6">
        <f t="shared" si="36"/>
        <v>12369.28</v>
      </c>
      <c r="N65" s="6">
        <f t="shared" si="36"/>
        <v>11807.04</v>
      </c>
      <c r="O65" s="6">
        <f t="shared" si="36"/>
        <v>8995.84</v>
      </c>
      <c r="P65" s="6">
        <f t="shared" si="36"/>
        <v>10682.56</v>
      </c>
      <c r="Q65" s="61">
        <f t="shared" si="36"/>
        <v>0</v>
      </c>
      <c r="R65" s="101">
        <f t="shared" ref="R65:T65" si="37">$D65*R21</f>
        <v>0</v>
      </c>
      <c r="S65" s="101">
        <f t="shared" si="37"/>
        <v>0</v>
      </c>
      <c r="T65" s="101">
        <f t="shared" si="37"/>
        <v>0</v>
      </c>
      <c r="U65" s="4"/>
    </row>
    <row r="66" spans="1:21" x14ac:dyDescent="0.25">
      <c r="A66" s="5" t="s">
        <v>687</v>
      </c>
      <c r="B66" s="4" t="s">
        <v>97</v>
      </c>
      <c r="C66" s="4" t="s">
        <v>204</v>
      </c>
      <c r="D66" s="125">
        <v>133</v>
      </c>
      <c r="E66" s="77">
        <f t="shared" ref="E66:Q66" si="38">$D66*E22</f>
        <v>0</v>
      </c>
      <c r="F66" s="77">
        <f t="shared" si="38"/>
        <v>0</v>
      </c>
      <c r="G66" s="77">
        <f t="shared" si="38"/>
        <v>0</v>
      </c>
      <c r="H66" s="77">
        <f t="shared" si="38"/>
        <v>0</v>
      </c>
      <c r="I66" s="77">
        <f t="shared" si="38"/>
        <v>7448</v>
      </c>
      <c r="J66" s="6">
        <f t="shared" si="38"/>
        <v>20216</v>
      </c>
      <c r="K66" s="6">
        <f t="shared" si="38"/>
        <v>24472</v>
      </c>
      <c r="L66" s="6">
        <f t="shared" si="38"/>
        <v>21280</v>
      </c>
      <c r="M66" s="6">
        <f t="shared" si="38"/>
        <v>23408</v>
      </c>
      <c r="N66" s="6">
        <f t="shared" si="38"/>
        <v>22344</v>
      </c>
      <c r="O66" s="6">
        <f t="shared" si="38"/>
        <v>21280</v>
      </c>
      <c r="P66" s="6">
        <f t="shared" si="38"/>
        <v>20216</v>
      </c>
      <c r="Q66" s="61">
        <f t="shared" si="38"/>
        <v>0</v>
      </c>
      <c r="R66" s="101">
        <f t="shared" ref="R66:T66" si="39">$D66*R22</f>
        <v>0</v>
      </c>
      <c r="S66" s="101">
        <f t="shared" si="39"/>
        <v>0</v>
      </c>
      <c r="T66" s="101">
        <f t="shared" si="39"/>
        <v>0</v>
      </c>
      <c r="U66" s="4"/>
    </row>
    <row r="67" spans="1:21" x14ac:dyDescent="0.25">
      <c r="A67" s="5" t="s">
        <v>688</v>
      </c>
      <c r="B67" s="4" t="s">
        <v>358</v>
      </c>
      <c r="C67" s="4" t="s">
        <v>159</v>
      </c>
      <c r="D67" s="4">
        <v>71.540000000000006</v>
      </c>
      <c r="E67" s="77">
        <f t="shared" ref="E67:Q67" si="40">$D67*E23</f>
        <v>0</v>
      </c>
      <c r="F67" s="77">
        <f t="shared" si="40"/>
        <v>0</v>
      </c>
      <c r="G67" s="77">
        <f t="shared" si="40"/>
        <v>0</v>
      </c>
      <c r="H67" s="77">
        <f t="shared" si="40"/>
        <v>0</v>
      </c>
      <c r="I67" s="77">
        <f t="shared" si="40"/>
        <v>0</v>
      </c>
      <c r="J67" s="6">
        <f t="shared" si="40"/>
        <v>3433.92</v>
      </c>
      <c r="K67" s="6">
        <f t="shared" si="40"/>
        <v>13163.36</v>
      </c>
      <c r="L67" s="6">
        <f t="shared" si="40"/>
        <v>11446.400000000001</v>
      </c>
      <c r="M67" s="6">
        <f t="shared" si="40"/>
        <v>12591.04</v>
      </c>
      <c r="N67" s="6">
        <f t="shared" si="40"/>
        <v>9729.44</v>
      </c>
      <c r="O67" s="6">
        <f t="shared" si="40"/>
        <v>10301.76</v>
      </c>
      <c r="P67" s="6">
        <f t="shared" si="40"/>
        <v>10874.080000000002</v>
      </c>
      <c r="Q67" s="61">
        <f t="shared" si="40"/>
        <v>0</v>
      </c>
      <c r="R67" s="101">
        <f t="shared" ref="R67:T67" si="41">$D67*R23</f>
        <v>0</v>
      </c>
      <c r="S67" s="101">
        <f t="shared" si="41"/>
        <v>0</v>
      </c>
      <c r="T67" s="101">
        <f t="shared" si="41"/>
        <v>0</v>
      </c>
      <c r="U67" s="4"/>
    </row>
    <row r="68" spans="1:21" x14ac:dyDescent="0.25">
      <c r="A68" s="5" t="s">
        <v>689</v>
      </c>
      <c r="B68" s="4" t="s">
        <v>97</v>
      </c>
      <c r="C68" s="4" t="s">
        <v>690</v>
      </c>
      <c r="D68" s="4">
        <v>82.44</v>
      </c>
      <c r="E68" s="77">
        <f t="shared" ref="E68:Q68" si="42">$D68*E24</f>
        <v>4616.6399999999994</v>
      </c>
      <c r="F68" s="77">
        <f t="shared" si="42"/>
        <v>9892.7999999999993</v>
      </c>
      <c r="G68" s="77">
        <f t="shared" si="42"/>
        <v>13190.4</v>
      </c>
      <c r="H68" s="77">
        <f t="shared" si="42"/>
        <v>13190.4</v>
      </c>
      <c r="I68" s="77">
        <f t="shared" si="42"/>
        <v>5276.16</v>
      </c>
      <c r="J68" s="6">
        <f t="shared" si="42"/>
        <v>12530.88</v>
      </c>
      <c r="K68" s="6">
        <f t="shared" si="42"/>
        <v>15168.96</v>
      </c>
      <c r="L68" s="6">
        <f t="shared" si="42"/>
        <v>13190.4</v>
      </c>
      <c r="M68" s="6">
        <f t="shared" si="42"/>
        <v>14509.439999999999</v>
      </c>
      <c r="N68" s="6">
        <f t="shared" si="42"/>
        <v>11211.84</v>
      </c>
      <c r="O68" s="6">
        <f t="shared" si="42"/>
        <v>13190.4</v>
      </c>
      <c r="P68" s="6">
        <f t="shared" si="42"/>
        <v>12530.88</v>
      </c>
      <c r="Q68" s="61">
        <f t="shared" si="42"/>
        <v>0</v>
      </c>
      <c r="R68" s="101">
        <f t="shared" ref="R68:T68" si="43">$D68*R24</f>
        <v>0</v>
      </c>
      <c r="S68" s="101">
        <f t="shared" si="43"/>
        <v>0</v>
      </c>
      <c r="T68" s="101">
        <f t="shared" si="43"/>
        <v>0</v>
      </c>
      <c r="U68" s="4"/>
    </row>
    <row r="69" spans="1:21" x14ac:dyDescent="0.25">
      <c r="A69" s="5" t="s">
        <v>691</v>
      </c>
      <c r="B69" s="4" t="s">
        <v>708</v>
      </c>
      <c r="C69" s="4" t="s">
        <v>171</v>
      </c>
      <c r="D69" s="4">
        <v>108.81</v>
      </c>
      <c r="E69" s="77">
        <f t="shared" ref="E69:Q69" si="44">$D69*E25</f>
        <v>4352.3999999999996</v>
      </c>
      <c r="F69" s="77">
        <f t="shared" si="44"/>
        <v>17409.599999999999</v>
      </c>
      <c r="G69" s="77">
        <f t="shared" si="44"/>
        <v>16539.12</v>
      </c>
      <c r="H69" s="77">
        <f t="shared" si="44"/>
        <v>18280.080000000002</v>
      </c>
      <c r="I69" s="77">
        <f t="shared" si="44"/>
        <v>11316.24</v>
      </c>
      <c r="J69" s="6">
        <f t="shared" si="44"/>
        <v>16539.12</v>
      </c>
      <c r="K69" s="6">
        <f t="shared" si="44"/>
        <v>19150.560000000001</v>
      </c>
      <c r="L69" s="6">
        <f t="shared" si="44"/>
        <v>15668.64</v>
      </c>
      <c r="M69" s="6">
        <f t="shared" si="44"/>
        <v>19150.560000000001</v>
      </c>
      <c r="N69" s="6">
        <f t="shared" si="44"/>
        <v>18280.080000000002</v>
      </c>
      <c r="O69" s="6">
        <f t="shared" si="44"/>
        <v>16539.12</v>
      </c>
      <c r="P69" s="6">
        <f t="shared" si="44"/>
        <v>15668.64</v>
      </c>
      <c r="Q69" s="61">
        <f t="shared" si="44"/>
        <v>0</v>
      </c>
      <c r="R69" s="101">
        <f t="shared" ref="R69:T69" si="45">$D69*R25</f>
        <v>0</v>
      </c>
      <c r="S69" s="101">
        <f t="shared" si="45"/>
        <v>0</v>
      </c>
      <c r="T69" s="101">
        <f t="shared" si="45"/>
        <v>0</v>
      </c>
      <c r="U69" s="4"/>
    </row>
    <row r="70" spans="1:21" x14ac:dyDescent="0.25">
      <c r="A70" s="5" t="s">
        <v>692</v>
      </c>
      <c r="B70" s="4" t="s">
        <v>97</v>
      </c>
      <c r="C70" s="4" t="s">
        <v>204</v>
      </c>
      <c r="D70" s="4">
        <v>146</v>
      </c>
      <c r="E70" s="77">
        <f t="shared" ref="E70:Q73" si="46">$D70*E26</f>
        <v>11680</v>
      </c>
      <c r="F70" s="77">
        <f t="shared" si="46"/>
        <v>23360</v>
      </c>
      <c r="G70" s="77">
        <f t="shared" si="46"/>
        <v>21024</v>
      </c>
      <c r="H70" s="77">
        <f t="shared" si="46"/>
        <v>15184</v>
      </c>
      <c r="I70" s="77">
        <f t="shared" si="46"/>
        <v>23360</v>
      </c>
      <c r="J70" s="6">
        <f t="shared" si="46"/>
        <v>22192</v>
      </c>
      <c r="K70" s="6">
        <f t="shared" si="46"/>
        <v>26864</v>
      </c>
      <c r="L70" s="6">
        <f t="shared" si="46"/>
        <v>23360</v>
      </c>
      <c r="M70" s="6">
        <f t="shared" si="46"/>
        <v>25696</v>
      </c>
      <c r="N70" s="6">
        <f t="shared" si="46"/>
        <v>24528</v>
      </c>
      <c r="O70" s="6">
        <f t="shared" si="46"/>
        <v>21024</v>
      </c>
      <c r="P70" s="6">
        <f t="shared" si="46"/>
        <v>22192</v>
      </c>
      <c r="Q70" s="61">
        <f t="shared" si="46"/>
        <v>0</v>
      </c>
      <c r="R70" s="101">
        <f t="shared" ref="R70:T73" si="47">$D70*R26</f>
        <v>0</v>
      </c>
      <c r="S70" s="101">
        <f t="shared" si="47"/>
        <v>0</v>
      </c>
      <c r="T70" s="101">
        <f t="shared" si="47"/>
        <v>0</v>
      </c>
      <c r="U70" s="4"/>
    </row>
    <row r="71" spans="1:21" x14ac:dyDescent="0.25">
      <c r="A71" s="5" t="s">
        <v>693</v>
      </c>
      <c r="B71" s="4" t="s">
        <v>97</v>
      </c>
      <c r="C71" s="4" t="s">
        <v>321</v>
      </c>
      <c r="D71" s="4">
        <v>115.38</v>
      </c>
      <c r="E71" s="77">
        <f t="shared" si="46"/>
        <v>0</v>
      </c>
      <c r="F71" s="77">
        <f t="shared" si="46"/>
        <v>0</v>
      </c>
      <c r="G71" s="77">
        <f t="shared" si="46"/>
        <v>0</v>
      </c>
      <c r="H71" s="77">
        <f t="shared" si="46"/>
        <v>0</v>
      </c>
      <c r="I71" s="77">
        <f t="shared" si="46"/>
        <v>0</v>
      </c>
      <c r="J71" s="6">
        <f t="shared" si="46"/>
        <v>0</v>
      </c>
      <c r="K71" s="6">
        <f t="shared" si="46"/>
        <v>0</v>
      </c>
      <c r="L71" s="6">
        <f t="shared" si="46"/>
        <v>0</v>
      </c>
      <c r="M71" s="6">
        <f t="shared" si="46"/>
        <v>0</v>
      </c>
      <c r="N71" s="6">
        <f t="shared" si="46"/>
        <v>18460.8</v>
      </c>
      <c r="O71" s="6">
        <f t="shared" si="46"/>
        <v>18460.8</v>
      </c>
      <c r="P71" s="6">
        <f t="shared" si="46"/>
        <v>17537.759999999998</v>
      </c>
      <c r="Q71" s="61">
        <f t="shared" si="46"/>
        <v>0</v>
      </c>
      <c r="R71" s="101">
        <f t="shared" si="47"/>
        <v>0</v>
      </c>
      <c r="S71" s="101">
        <f t="shared" si="47"/>
        <v>0</v>
      </c>
      <c r="T71" s="101">
        <f t="shared" si="47"/>
        <v>0</v>
      </c>
      <c r="U71" s="4"/>
    </row>
    <row r="72" spans="1:21" x14ac:dyDescent="0.25">
      <c r="A72" s="5" t="s">
        <v>694</v>
      </c>
      <c r="B72" s="4" t="s">
        <v>97</v>
      </c>
      <c r="C72" s="4" t="s">
        <v>695</v>
      </c>
      <c r="D72" s="4">
        <v>62.23</v>
      </c>
      <c r="E72" s="77">
        <f t="shared" si="46"/>
        <v>0</v>
      </c>
      <c r="F72" s="77">
        <f t="shared" si="46"/>
        <v>0</v>
      </c>
      <c r="G72" s="77">
        <f t="shared" si="46"/>
        <v>0</v>
      </c>
      <c r="H72" s="77">
        <f t="shared" si="46"/>
        <v>0</v>
      </c>
      <c r="I72" s="77">
        <f t="shared" si="46"/>
        <v>0</v>
      </c>
      <c r="J72" s="6">
        <f t="shared" si="46"/>
        <v>0</v>
      </c>
      <c r="K72" s="6">
        <f t="shared" si="46"/>
        <v>0</v>
      </c>
      <c r="L72" s="6">
        <f t="shared" si="46"/>
        <v>0</v>
      </c>
      <c r="M72" s="6">
        <f t="shared" si="46"/>
        <v>0</v>
      </c>
      <c r="N72" s="6">
        <f t="shared" si="46"/>
        <v>0</v>
      </c>
      <c r="O72" s="6">
        <f t="shared" si="46"/>
        <v>6969.7599999999993</v>
      </c>
      <c r="P72" s="6">
        <f t="shared" si="46"/>
        <v>9396.73</v>
      </c>
      <c r="Q72" s="61">
        <f t="shared" si="46"/>
        <v>0</v>
      </c>
      <c r="R72" s="101">
        <f t="shared" si="47"/>
        <v>0</v>
      </c>
      <c r="S72" s="101">
        <f t="shared" si="47"/>
        <v>0</v>
      </c>
      <c r="T72" s="101">
        <f t="shared" si="47"/>
        <v>0</v>
      </c>
      <c r="U72" s="4"/>
    </row>
    <row r="73" spans="1:21" x14ac:dyDescent="0.25">
      <c r="A73" s="5" t="s">
        <v>696</v>
      </c>
      <c r="B73" s="4" t="s">
        <v>97</v>
      </c>
      <c r="C73" s="4" t="s">
        <v>171</v>
      </c>
      <c r="D73" s="4">
        <v>108.81</v>
      </c>
      <c r="E73" s="77">
        <f t="shared" si="46"/>
        <v>0</v>
      </c>
      <c r="F73" s="77">
        <f t="shared" si="46"/>
        <v>0</v>
      </c>
      <c r="G73" s="77">
        <f t="shared" si="46"/>
        <v>0</v>
      </c>
      <c r="H73" s="77">
        <f t="shared" si="46"/>
        <v>0</v>
      </c>
      <c r="I73" s="77">
        <f t="shared" si="46"/>
        <v>0</v>
      </c>
      <c r="J73" s="6">
        <f t="shared" si="46"/>
        <v>0</v>
      </c>
      <c r="K73" s="6">
        <f t="shared" si="46"/>
        <v>0</v>
      </c>
      <c r="L73" s="6">
        <f t="shared" si="46"/>
        <v>0</v>
      </c>
      <c r="M73" s="6">
        <f t="shared" si="46"/>
        <v>0</v>
      </c>
      <c r="N73" s="6">
        <f t="shared" si="46"/>
        <v>0</v>
      </c>
      <c r="O73" s="6">
        <f t="shared" si="46"/>
        <v>13927.68</v>
      </c>
      <c r="P73" s="6">
        <f t="shared" si="46"/>
        <v>16539.12</v>
      </c>
      <c r="Q73" s="61">
        <f t="shared" si="46"/>
        <v>0</v>
      </c>
      <c r="R73" s="101">
        <f t="shared" si="47"/>
        <v>0</v>
      </c>
      <c r="S73" s="101">
        <f t="shared" si="47"/>
        <v>0</v>
      </c>
      <c r="T73" s="101">
        <f t="shared" si="47"/>
        <v>0</v>
      </c>
      <c r="U73" s="4"/>
    </row>
    <row r="74" spans="1:21" x14ac:dyDescent="0.25">
      <c r="A74" s="5" t="s">
        <v>697</v>
      </c>
      <c r="B74" s="4" t="s">
        <v>698</v>
      </c>
      <c r="C74" s="4" t="s">
        <v>171</v>
      </c>
      <c r="D74" s="4">
        <v>108.81</v>
      </c>
      <c r="E74" s="77">
        <f t="shared" ref="E74:Q74" si="48">$D74*E30</f>
        <v>8704.7999999999993</v>
      </c>
      <c r="F74" s="77">
        <f t="shared" si="48"/>
        <v>17409.599999999999</v>
      </c>
      <c r="G74" s="77">
        <f t="shared" si="48"/>
        <v>17409.599999999999</v>
      </c>
      <c r="H74" s="77">
        <f t="shared" si="48"/>
        <v>18280.080000000002</v>
      </c>
      <c r="I74" s="77">
        <f t="shared" si="48"/>
        <v>17409.599999999999</v>
      </c>
      <c r="J74" s="6">
        <f t="shared" si="48"/>
        <v>16539.12</v>
      </c>
      <c r="K74" s="6">
        <f t="shared" si="48"/>
        <v>20021.04</v>
      </c>
      <c r="L74" s="6">
        <f t="shared" si="48"/>
        <v>17409.599999999999</v>
      </c>
      <c r="M74" s="6">
        <f t="shared" si="48"/>
        <v>0</v>
      </c>
      <c r="N74" s="6">
        <f t="shared" si="48"/>
        <v>0</v>
      </c>
      <c r="O74" s="6">
        <f t="shared" si="48"/>
        <v>0</v>
      </c>
      <c r="P74" s="6">
        <f t="shared" si="48"/>
        <v>0</v>
      </c>
      <c r="Q74" s="61">
        <f t="shared" si="48"/>
        <v>0</v>
      </c>
      <c r="R74" s="101">
        <f t="shared" ref="R74:T74" si="49">$D74*R30</f>
        <v>0</v>
      </c>
      <c r="S74" s="101">
        <f t="shared" si="49"/>
        <v>0</v>
      </c>
      <c r="T74" s="101">
        <f t="shared" si="49"/>
        <v>0</v>
      </c>
      <c r="U74" s="4"/>
    </row>
    <row r="75" spans="1:21" x14ac:dyDescent="0.25">
      <c r="A75" s="5" t="s">
        <v>699</v>
      </c>
      <c r="B75" s="4" t="s">
        <v>330</v>
      </c>
      <c r="C75" s="4" t="s">
        <v>261</v>
      </c>
      <c r="D75" s="4">
        <v>133</v>
      </c>
      <c r="E75" s="77">
        <f t="shared" ref="E75:Q75" si="50">$D75*E31</f>
        <v>0</v>
      </c>
      <c r="F75" s="77">
        <f t="shared" si="50"/>
        <v>21280</v>
      </c>
      <c r="G75" s="77">
        <f t="shared" si="50"/>
        <v>20216</v>
      </c>
      <c r="H75" s="77">
        <f t="shared" si="50"/>
        <v>15960</v>
      </c>
      <c r="I75" s="77">
        <f t="shared" si="50"/>
        <v>19152</v>
      </c>
      <c r="J75" s="6">
        <f t="shared" si="50"/>
        <v>20216</v>
      </c>
      <c r="K75" s="6">
        <f t="shared" si="50"/>
        <v>24472</v>
      </c>
      <c r="L75" s="6">
        <f t="shared" si="50"/>
        <v>20216</v>
      </c>
      <c r="M75" s="6">
        <f t="shared" si="50"/>
        <v>23408</v>
      </c>
      <c r="N75" s="6">
        <f t="shared" si="50"/>
        <v>22344</v>
      </c>
      <c r="O75" s="6">
        <f t="shared" si="50"/>
        <v>13832</v>
      </c>
      <c r="P75" s="6">
        <f t="shared" si="50"/>
        <v>20216</v>
      </c>
      <c r="Q75" s="61">
        <f t="shared" si="50"/>
        <v>0</v>
      </c>
      <c r="R75" s="101">
        <f t="shared" ref="R75:T75" si="51">$D75*R31</f>
        <v>0</v>
      </c>
      <c r="S75" s="101">
        <f t="shared" si="51"/>
        <v>0</v>
      </c>
      <c r="T75" s="101">
        <f t="shared" si="51"/>
        <v>0</v>
      </c>
      <c r="U75" s="4"/>
    </row>
    <row r="76" spans="1:21" x14ac:dyDescent="0.25">
      <c r="A76" s="5" t="s">
        <v>700</v>
      </c>
      <c r="B76" s="4" t="s">
        <v>330</v>
      </c>
      <c r="C76" s="4" t="s">
        <v>261</v>
      </c>
      <c r="D76" s="4">
        <v>133</v>
      </c>
      <c r="E76" s="77">
        <f t="shared" ref="E76:Q76" si="52">$D76*E32</f>
        <v>0</v>
      </c>
      <c r="F76" s="77">
        <f t="shared" si="52"/>
        <v>16758</v>
      </c>
      <c r="G76" s="77">
        <f t="shared" si="52"/>
        <v>20216</v>
      </c>
      <c r="H76" s="77">
        <f t="shared" si="52"/>
        <v>15960</v>
      </c>
      <c r="I76" s="77">
        <f t="shared" si="52"/>
        <v>19152</v>
      </c>
      <c r="J76" s="6">
        <f t="shared" si="52"/>
        <v>20216</v>
      </c>
      <c r="K76" s="6">
        <f t="shared" si="52"/>
        <v>23408</v>
      </c>
      <c r="L76" s="6">
        <f t="shared" si="52"/>
        <v>20415.5</v>
      </c>
      <c r="M76" s="6">
        <f t="shared" si="52"/>
        <v>24538.5</v>
      </c>
      <c r="N76" s="6">
        <f t="shared" si="52"/>
        <v>21280</v>
      </c>
      <c r="O76" s="6">
        <f t="shared" si="52"/>
        <v>15960</v>
      </c>
      <c r="P76" s="6">
        <f t="shared" si="52"/>
        <v>20216</v>
      </c>
      <c r="Q76" s="61">
        <f t="shared" si="52"/>
        <v>0</v>
      </c>
      <c r="R76" s="101">
        <f t="shared" ref="R76:T76" si="53">$D76*R32</f>
        <v>0</v>
      </c>
      <c r="S76" s="101">
        <f t="shared" si="53"/>
        <v>0</v>
      </c>
      <c r="T76" s="101">
        <f t="shared" si="53"/>
        <v>0</v>
      </c>
      <c r="U76" s="4"/>
    </row>
    <row r="77" spans="1:21" x14ac:dyDescent="0.25">
      <c r="A77" s="5" t="s">
        <v>701</v>
      </c>
      <c r="B77" s="4" t="s">
        <v>330</v>
      </c>
      <c r="C77" s="4" t="s">
        <v>261</v>
      </c>
      <c r="D77" s="4">
        <v>133</v>
      </c>
      <c r="E77" s="77">
        <f t="shared" ref="E77:Q77" si="54">$D77*E33</f>
        <v>0</v>
      </c>
      <c r="F77" s="77">
        <f t="shared" si="54"/>
        <v>18088</v>
      </c>
      <c r="G77" s="77">
        <f t="shared" si="54"/>
        <v>18088</v>
      </c>
      <c r="H77" s="77">
        <f t="shared" si="54"/>
        <v>15428</v>
      </c>
      <c r="I77" s="77">
        <f t="shared" si="54"/>
        <v>19152</v>
      </c>
      <c r="J77" s="6">
        <f t="shared" si="54"/>
        <v>20216</v>
      </c>
      <c r="K77" s="6">
        <f t="shared" si="54"/>
        <v>18620</v>
      </c>
      <c r="L77" s="6">
        <f t="shared" si="54"/>
        <v>20216</v>
      </c>
      <c r="M77" s="6">
        <f t="shared" si="54"/>
        <v>23408</v>
      </c>
      <c r="N77" s="6">
        <f t="shared" si="54"/>
        <v>19418</v>
      </c>
      <c r="O77" s="6">
        <f t="shared" si="54"/>
        <v>18753</v>
      </c>
      <c r="P77" s="6">
        <f t="shared" si="54"/>
        <v>19684</v>
      </c>
      <c r="Q77" s="61">
        <f t="shared" si="54"/>
        <v>0</v>
      </c>
      <c r="R77" s="101">
        <f t="shared" ref="R77:T77" si="55">$D77*R33</f>
        <v>0</v>
      </c>
      <c r="S77" s="101">
        <f t="shared" si="55"/>
        <v>0</v>
      </c>
      <c r="T77" s="101">
        <f t="shared" si="55"/>
        <v>0</v>
      </c>
      <c r="U77" s="4"/>
    </row>
    <row r="78" spans="1:21" x14ac:dyDescent="0.25">
      <c r="A78" s="5" t="s">
        <v>702</v>
      </c>
      <c r="B78" s="4" t="s">
        <v>330</v>
      </c>
      <c r="C78" s="4" t="s">
        <v>331</v>
      </c>
      <c r="D78" s="4">
        <v>105</v>
      </c>
      <c r="E78" s="77">
        <f t="shared" ref="E78:Q78" si="56">$D78*E34</f>
        <v>0</v>
      </c>
      <c r="F78" s="77">
        <f t="shared" si="56"/>
        <v>1260</v>
      </c>
      <c r="G78" s="77">
        <f t="shared" si="56"/>
        <v>1102.5</v>
      </c>
      <c r="H78" s="77">
        <f t="shared" si="56"/>
        <v>1050</v>
      </c>
      <c r="I78" s="77">
        <f t="shared" si="56"/>
        <v>1050</v>
      </c>
      <c r="J78" s="6">
        <f t="shared" si="56"/>
        <v>2887.5</v>
      </c>
      <c r="K78" s="6">
        <f t="shared" si="56"/>
        <v>315</v>
      </c>
      <c r="L78" s="6">
        <f t="shared" si="56"/>
        <v>0</v>
      </c>
      <c r="M78" s="6">
        <f t="shared" si="56"/>
        <v>1942.5</v>
      </c>
      <c r="N78" s="6">
        <f t="shared" si="56"/>
        <v>2047.5</v>
      </c>
      <c r="O78" s="6">
        <f t="shared" si="56"/>
        <v>1627.5</v>
      </c>
      <c r="P78" s="6">
        <f t="shared" si="56"/>
        <v>2257.5</v>
      </c>
      <c r="Q78" s="61">
        <f t="shared" si="56"/>
        <v>0</v>
      </c>
      <c r="R78" s="101">
        <f t="shared" ref="R78:T78" si="57">$D78*R34</f>
        <v>0</v>
      </c>
      <c r="S78" s="101">
        <f t="shared" si="57"/>
        <v>0</v>
      </c>
      <c r="T78" s="101">
        <f t="shared" si="57"/>
        <v>0</v>
      </c>
      <c r="U78" s="4"/>
    </row>
    <row r="79" spans="1:21" x14ac:dyDescent="0.25">
      <c r="A79" s="5" t="s">
        <v>703</v>
      </c>
      <c r="B79" s="4" t="s">
        <v>330</v>
      </c>
      <c r="C79" s="4" t="s">
        <v>704</v>
      </c>
      <c r="D79" s="4">
        <v>65.77</v>
      </c>
      <c r="E79" s="77">
        <f t="shared" ref="E79:Q79" si="58">$D79*E35</f>
        <v>0</v>
      </c>
      <c r="F79" s="77">
        <f t="shared" si="58"/>
        <v>8418.56</v>
      </c>
      <c r="G79" s="77">
        <f t="shared" si="58"/>
        <v>9503.7649999999994</v>
      </c>
      <c r="H79" s="77">
        <f t="shared" si="58"/>
        <v>7662.2049999999999</v>
      </c>
      <c r="I79" s="77">
        <f t="shared" si="58"/>
        <v>9339.34</v>
      </c>
      <c r="J79" s="6">
        <f t="shared" si="58"/>
        <v>8813.18</v>
      </c>
      <c r="K79" s="6">
        <f t="shared" si="58"/>
        <v>10457.429999999998</v>
      </c>
      <c r="L79" s="6">
        <f t="shared" si="58"/>
        <v>8648.7549999999992</v>
      </c>
      <c r="M79" s="6">
        <f t="shared" si="58"/>
        <v>9964.1549999999988</v>
      </c>
      <c r="N79" s="6">
        <f t="shared" si="58"/>
        <v>10227.234999999999</v>
      </c>
      <c r="O79" s="6">
        <f t="shared" si="58"/>
        <v>9142.0299999999988</v>
      </c>
      <c r="P79" s="6">
        <f t="shared" si="58"/>
        <v>8352.7899999999991</v>
      </c>
      <c r="Q79" s="61">
        <f t="shared" si="58"/>
        <v>0</v>
      </c>
      <c r="R79" s="101">
        <f t="shared" ref="R79:T79" si="59">$D79*R35</f>
        <v>0</v>
      </c>
      <c r="S79" s="101">
        <f t="shared" si="59"/>
        <v>0</v>
      </c>
      <c r="T79" s="101">
        <f t="shared" si="59"/>
        <v>0</v>
      </c>
      <c r="U79" s="4"/>
    </row>
    <row r="80" spans="1:21" x14ac:dyDescent="0.25">
      <c r="A80" s="5" t="s">
        <v>705</v>
      </c>
      <c r="B80" s="4" t="s">
        <v>330</v>
      </c>
      <c r="C80" s="4" t="s">
        <v>362</v>
      </c>
      <c r="D80" s="4">
        <v>74.03</v>
      </c>
      <c r="E80" s="77">
        <f t="shared" ref="E80:Q80" si="60">$D80*E36</f>
        <v>0</v>
      </c>
      <c r="F80" s="77">
        <f t="shared" si="60"/>
        <v>11252.56</v>
      </c>
      <c r="G80" s="77">
        <f t="shared" si="60"/>
        <v>11252.56</v>
      </c>
      <c r="H80" s="77">
        <f t="shared" si="60"/>
        <v>11252.56</v>
      </c>
      <c r="I80" s="77">
        <f t="shared" si="60"/>
        <v>11252.56</v>
      </c>
      <c r="J80" s="6">
        <f t="shared" si="60"/>
        <v>11252.56</v>
      </c>
      <c r="K80" s="6">
        <f t="shared" si="60"/>
        <v>13621.52</v>
      </c>
      <c r="L80" s="6">
        <f t="shared" si="60"/>
        <v>10660.32</v>
      </c>
      <c r="M80" s="6">
        <f t="shared" si="60"/>
        <v>12437.04</v>
      </c>
      <c r="N80" s="6">
        <f t="shared" si="60"/>
        <v>5922.4</v>
      </c>
      <c r="O80" s="6">
        <f t="shared" si="60"/>
        <v>0</v>
      </c>
      <c r="P80" s="6">
        <f t="shared" si="60"/>
        <v>0</v>
      </c>
      <c r="Q80" s="61">
        <f t="shared" si="60"/>
        <v>0</v>
      </c>
      <c r="R80" s="101">
        <f t="shared" ref="R80:T80" si="61">$D80*R36</f>
        <v>0</v>
      </c>
      <c r="S80" s="101">
        <f t="shared" si="61"/>
        <v>0</v>
      </c>
      <c r="T80" s="101">
        <f t="shared" si="61"/>
        <v>0</v>
      </c>
      <c r="U80" s="4"/>
    </row>
    <row r="81" spans="1:24" x14ac:dyDescent="0.25">
      <c r="A81" s="5" t="s">
        <v>706</v>
      </c>
      <c r="B81" s="4" t="s">
        <v>97</v>
      </c>
      <c r="C81" s="4" t="s">
        <v>334</v>
      </c>
      <c r="D81" s="4">
        <v>134.5</v>
      </c>
      <c r="E81" s="77">
        <f t="shared" ref="E81:Q82" si="62">$D81*E37</f>
        <v>0</v>
      </c>
      <c r="F81" s="77">
        <f t="shared" si="62"/>
        <v>0</v>
      </c>
      <c r="G81" s="77">
        <f t="shared" si="62"/>
        <v>0</v>
      </c>
      <c r="H81" s="77">
        <f t="shared" si="62"/>
        <v>0</v>
      </c>
      <c r="I81" s="77">
        <f t="shared" si="62"/>
        <v>0</v>
      </c>
      <c r="J81" s="6">
        <f t="shared" si="62"/>
        <v>0</v>
      </c>
      <c r="K81" s="6">
        <f t="shared" si="62"/>
        <v>5380</v>
      </c>
      <c r="L81" s="6">
        <f t="shared" si="62"/>
        <v>21520</v>
      </c>
      <c r="M81" s="6">
        <f t="shared" si="62"/>
        <v>20444</v>
      </c>
      <c r="N81" s="6">
        <f t="shared" si="62"/>
        <v>22596</v>
      </c>
      <c r="O81" s="6">
        <f t="shared" si="62"/>
        <v>15064</v>
      </c>
      <c r="P81" s="6">
        <f t="shared" si="62"/>
        <v>11836</v>
      </c>
      <c r="Q81" s="61">
        <f t="shared" si="62"/>
        <v>0</v>
      </c>
      <c r="R81" s="101">
        <f t="shared" ref="R81:T82" si="63">$D81*R37</f>
        <v>0</v>
      </c>
      <c r="S81" s="101">
        <f t="shared" si="63"/>
        <v>0</v>
      </c>
      <c r="T81" s="101">
        <f t="shared" si="63"/>
        <v>0</v>
      </c>
      <c r="U81" s="4"/>
    </row>
    <row r="82" spans="1:24" x14ac:dyDescent="0.25">
      <c r="A82" s="4" t="s">
        <v>707</v>
      </c>
      <c r="B82" s="4" t="s">
        <v>97</v>
      </c>
      <c r="C82" s="4" t="s">
        <v>362</v>
      </c>
      <c r="D82" s="4">
        <v>74.03</v>
      </c>
      <c r="E82" s="77">
        <f t="shared" si="62"/>
        <v>0</v>
      </c>
      <c r="F82" s="77">
        <f t="shared" si="62"/>
        <v>0</v>
      </c>
      <c r="G82" s="77">
        <f t="shared" si="62"/>
        <v>0</v>
      </c>
      <c r="H82" s="77">
        <f t="shared" si="62"/>
        <v>0</v>
      </c>
      <c r="I82" s="77">
        <f t="shared" si="62"/>
        <v>0</v>
      </c>
      <c r="J82" s="6">
        <f t="shared" si="62"/>
        <v>0</v>
      </c>
      <c r="K82" s="6">
        <f t="shared" si="62"/>
        <v>0</v>
      </c>
      <c r="L82" s="6">
        <f t="shared" si="62"/>
        <v>0</v>
      </c>
      <c r="M82" s="6">
        <f t="shared" si="62"/>
        <v>0</v>
      </c>
      <c r="N82" s="6">
        <f t="shared" si="62"/>
        <v>0</v>
      </c>
      <c r="O82" s="6">
        <f t="shared" si="62"/>
        <v>3553.44</v>
      </c>
      <c r="P82" s="6">
        <f t="shared" si="62"/>
        <v>11252.56</v>
      </c>
      <c r="Q82" s="61">
        <f t="shared" si="62"/>
        <v>0</v>
      </c>
      <c r="R82" s="101">
        <f t="shared" si="63"/>
        <v>0</v>
      </c>
      <c r="S82" s="101">
        <f t="shared" si="63"/>
        <v>0</v>
      </c>
      <c r="T82" s="101">
        <f t="shared" si="63"/>
        <v>0</v>
      </c>
      <c r="U82" s="4"/>
    </row>
    <row r="83" spans="1:24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23"/>
      <c r="R83" s="101"/>
      <c r="S83" s="101"/>
      <c r="T83" s="101"/>
      <c r="U83" s="4"/>
    </row>
    <row r="84" spans="1:24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23"/>
      <c r="R84" s="101"/>
      <c r="S84" s="101"/>
      <c r="T84" s="101"/>
      <c r="U84" s="4"/>
    </row>
    <row r="85" spans="1:24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23"/>
      <c r="R85" s="101"/>
      <c r="S85" s="101"/>
      <c r="T85" s="101"/>
      <c r="U85" s="4"/>
    </row>
    <row r="86" spans="1:24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23"/>
      <c r="R86" s="101"/>
      <c r="S86" s="101"/>
      <c r="T86" s="101"/>
      <c r="U86" s="4"/>
    </row>
    <row r="87" spans="1:24" x14ac:dyDescent="0.25">
      <c r="E87" s="7">
        <f t="shared" ref="E87:J87" si="64">SUM(E54:E86)</f>
        <v>43685.84</v>
      </c>
      <c r="F87" s="7">
        <f t="shared" si="64"/>
        <v>245030.08</v>
      </c>
      <c r="G87" s="7">
        <f t="shared" si="64"/>
        <v>251775.755</v>
      </c>
      <c r="H87" s="7">
        <f t="shared" si="64"/>
        <v>238611.16500000001</v>
      </c>
      <c r="I87" s="7">
        <f t="shared" si="64"/>
        <v>239007.24000000002</v>
      </c>
      <c r="J87" s="7">
        <f t="shared" si="64"/>
        <v>243722.58999999997</v>
      </c>
      <c r="K87" s="7">
        <f t="shared" ref="K87:T87" si="65">SUM(K54:K86)</f>
        <v>310145.34000000003</v>
      </c>
      <c r="L87" s="7">
        <f t="shared" si="65"/>
        <v>303822.21500000003</v>
      </c>
      <c r="M87" s="7">
        <f t="shared" si="65"/>
        <v>325158.57500000001</v>
      </c>
      <c r="N87" s="7">
        <f t="shared" si="65"/>
        <v>301693.66499999998</v>
      </c>
      <c r="O87" s="7">
        <f t="shared" si="65"/>
        <v>281735.12999999995</v>
      </c>
      <c r="P87" s="7">
        <f t="shared" si="65"/>
        <v>299461.23</v>
      </c>
      <c r="Q87" s="7">
        <f t="shared" si="65"/>
        <v>0</v>
      </c>
      <c r="R87" s="7">
        <f t="shared" si="65"/>
        <v>0</v>
      </c>
      <c r="S87" s="7">
        <f t="shared" si="65"/>
        <v>0</v>
      </c>
      <c r="T87" s="7">
        <f t="shared" si="65"/>
        <v>0</v>
      </c>
    </row>
    <row r="88" spans="1:24" x14ac:dyDescent="0.25">
      <c r="K88" s="7"/>
      <c r="P88" s="25"/>
      <c r="Q88" s="25"/>
    </row>
    <row r="89" spans="1:24" x14ac:dyDescent="0.25">
      <c r="L89" s="25"/>
    </row>
    <row r="90" spans="1:24" x14ac:dyDescent="0.25">
      <c r="H90" s="25" t="e">
        <f>H65-#REF!</f>
        <v>#REF!</v>
      </c>
      <c r="I90" s="25" t="e">
        <f>I65-#REF!</f>
        <v>#REF!</v>
      </c>
      <c r="J90" s="25" t="e">
        <f>J65-#REF!</f>
        <v>#REF!</v>
      </c>
      <c r="K90" s="25" t="e">
        <f>K65-#REF!</f>
        <v>#REF!</v>
      </c>
      <c r="L90" s="25" t="e">
        <f>L65-#REF!</f>
        <v>#REF!</v>
      </c>
      <c r="M90" s="25" t="e">
        <f>M65-#REF!</f>
        <v>#REF!</v>
      </c>
      <c r="N90" s="25" t="e">
        <f>N65-#REF!</f>
        <v>#REF!</v>
      </c>
      <c r="O90" s="25" t="e">
        <f>O65-#REF!</f>
        <v>#REF!</v>
      </c>
      <c r="P90" s="25" t="e">
        <f>P65-#REF!</f>
        <v>#REF!</v>
      </c>
      <c r="Q90" s="25" t="e">
        <f>SUM(H90:P90)</f>
        <v>#REF!</v>
      </c>
    </row>
    <row r="91" spans="1:24" x14ac:dyDescent="0.25">
      <c r="A91" s="31" t="s">
        <v>186</v>
      </c>
      <c r="B91" s="32"/>
      <c r="C91" s="32"/>
      <c r="D91" s="32"/>
      <c r="E91" s="645">
        <v>2022</v>
      </c>
      <c r="F91" s="645"/>
      <c r="G91" s="645"/>
      <c r="H91" s="645"/>
      <c r="I91" s="636">
        <v>2023</v>
      </c>
      <c r="J91" s="637"/>
      <c r="K91" s="637"/>
      <c r="L91" s="637"/>
      <c r="M91" s="637"/>
      <c r="N91" s="637"/>
      <c r="O91" s="637"/>
      <c r="P91" s="637"/>
      <c r="Q91" s="637"/>
      <c r="R91" s="637"/>
      <c r="S91" s="637"/>
      <c r="T91" s="637"/>
      <c r="U91" s="32"/>
      <c r="V91" s="32"/>
      <c r="W91" s="32"/>
      <c r="X91" s="32"/>
    </row>
    <row r="92" spans="1:24" x14ac:dyDescent="0.25">
      <c r="C92" s="11" t="s">
        <v>105</v>
      </c>
      <c r="D92" s="11" t="s">
        <v>106</v>
      </c>
      <c r="E92" s="11">
        <v>9</v>
      </c>
      <c r="F92" s="11">
        <v>10</v>
      </c>
      <c r="G92" s="11">
        <v>11</v>
      </c>
      <c r="H92" s="11">
        <v>12</v>
      </c>
      <c r="I92" s="11">
        <v>1</v>
      </c>
      <c r="J92" s="11">
        <v>2</v>
      </c>
      <c r="K92" s="11">
        <v>3</v>
      </c>
      <c r="L92" s="11">
        <v>4</v>
      </c>
      <c r="M92" s="11">
        <v>5</v>
      </c>
      <c r="N92" s="11">
        <v>6</v>
      </c>
      <c r="O92" s="11">
        <v>7</v>
      </c>
      <c r="P92" s="11">
        <v>8</v>
      </c>
      <c r="Q92" s="14">
        <v>9</v>
      </c>
      <c r="R92" s="108">
        <v>10</v>
      </c>
      <c r="S92" s="108">
        <v>11</v>
      </c>
      <c r="T92" s="108">
        <v>12</v>
      </c>
    </row>
    <row r="93" spans="1:24" x14ac:dyDescent="0.25">
      <c r="C93" s="4"/>
      <c r="D93" s="26"/>
      <c r="E93" s="77">
        <f>277035.92-245030.08</f>
        <v>32005.839999999997</v>
      </c>
      <c r="F93" s="75"/>
      <c r="G93" s="75"/>
      <c r="H93" s="75"/>
      <c r="I93" s="75"/>
      <c r="J93" s="4"/>
      <c r="K93" s="4"/>
      <c r="L93" s="4"/>
      <c r="M93" s="4"/>
      <c r="N93" s="4"/>
      <c r="O93" s="4"/>
      <c r="P93" s="4"/>
      <c r="Q93" s="4"/>
      <c r="R93" s="100"/>
      <c r="S93" s="100"/>
      <c r="T93" s="100"/>
    </row>
    <row r="94" spans="1:24" x14ac:dyDescent="0.25">
      <c r="C94" s="4" t="s">
        <v>709</v>
      </c>
      <c r="D94" s="26">
        <v>44868</v>
      </c>
      <c r="E94" s="75"/>
      <c r="F94" s="77">
        <v>245030.08</v>
      </c>
      <c r="G94" s="75"/>
      <c r="H94" s="75"/>
      <c r="I94" s="75"/>
      <c r="J94" s="4"/>
      <c r="K94" s="4"/>
      <c r="L94" s="4"/>
      <c r="M94" s="4"/>
      <c r="N94" s="4"/>
      <c r="O94" s="4"/>
      <c r="P94" s="4"/>
      <c r="Q94" s="4"/>
      <c r="R94" s="100"/>
      <c r="S94" s="100"/>
      <c r="T94" s="100"/>
    </row>
    <row r="95" spans="1:24" x14ac:dyDescent="0.25">
      <c r="C95" s="4" t="s">
        <v>710</v>
      </c>
      <c r="D95" s="26">
        <v>44900</v>
      </c>
      <c r="E95" s="75"/>
      <c r="F95" s="75"/>
      <c r="G95" s="77">
        <v>250935.76</v>
      </c>
      <c r="H95" s="75"/>
      <c r="I95" s="75"/>
      <c r="J95" s="4"/>
      <c r="K95" s="4"/>
      <c r="L95" s="4"/>
      <c r="M95" s="4"/>
      <c r="N95" s="4"/>
      <c r="O95" s="4"/>
      <c r="P95" s="4"/>
      <c r="Q95" s="4"/>
      <c r="R95" s="100"/>
      <c r="S95" s="100"/>
      <c r="T95" s="100"/>
    </row>
    <row r="96" spans="1:24" x14ac:dyDescent="0.25">
      <c r="C96" s="4" t="s">
        <v>711</v>
      </c>
      <c r="D96" s="26">
        <v>44931</v>
      </c>
      <c r="E96" s="75"/>
      <c r="F96" s="75"/>
      <c r="G96" s="75"/>
      <c r="H96" s="77">
        <v>238611.17</v>
      </c>
      <c r="I96" s="75"/>
      <c r="J96" s="4"/>
      <c r="K96" s="4"/>
      <c r="L96" s="4"/>
      <c r="M96" s="4"/>
      <c r="N96" s="4"/>
      <c r="O96" s="4"/>
      <c r="P96" s="4"/>
      <c r="Q96" s="4"/>
      <c r="R96" s="100"/>
      <c r="S96" s="100"/>
      <c r="T96" s="100"/>
    </row>
    <row r="97" spans="3:20" x14ac:dyDescent="0.25">
      <c r="C97" s="4" t="s">
        <v>712</v>
      </c>
      <c r="D97" s="26">
        <v>44962</v>
      </c>
      <c r="E97" s="75"/>
      <c r="F97" s="75"/>
      <c r="G97" s="75"/>
      <c r="H97" s="75"/>
      <c r="I97" s="77">
        <v>239007.24</v>
      </c>
      <c r="J97" s="4"/>
      <c r="K97" s="4"/>
      <c r="L97" s="4"/>
      <c r="M97" s="4"/>
      <c r="N97" s="4"/>
      <c r="O97" s="4"/>
      <c r="P97" s="4"/>
      <c r="Q97" s="4"/>
      <c r="R97" s="100"/>
      <c r="S97" s="100"/>
      <c r="T97" s="100"/>
    </row>
    <row r="98" spans="3:20" x14ac:dyDescent="0.25">
      <c r="C98" s="4" t="s">
        <v>713</v>
      </c>
      <c r="D98" s="26">
        <v>44994</v>
      </c>
      <c r="E98" s="75"/>
      <c r="F98" s="75"/>
      <c r="G98" s="75"/>
      <c r="H98" s="75"/>
      <c r="I98" s="75"/>
      <c r="J98" s="6">
        <v>215232.85</v>
      </c>
      <c r="K98" s="4"/>
      <c r="L98" s="4"/>
      <c r="M98" s="4"/>
      <c r="N98" s="4"/>
      <c r="O98" s="4"/>
      <c r="P98" s="4"/>
      <c r="Q98" s="4"/>
      <c r="R98" s="100"/>
      <c r="S98" s="100"/>
      <c r="T98" s="100"/>
    </row>
    <row r="99" spans="3:20" x14ac:dyDescent="0.25">
      <c r="C99" s="4" t="s">
        <v>714</v>
      </c>
      <c r="D99" s="26">
        <v>44994</v>
      </c>
      <c r="E99" s="75"/>
      <c r="F99" s="75"/>
      <c r="G99" s="75"/>
      <c r="H99" s="75"/>
      <c r="I99" s="75"/>
      <c r="J99" s="6">
        <v>26748.78</v>
      </c>
      <c r="K99" s="4"/>
      <c r="L99" s="4"/>
      <c r="M99" s="4"/>
      <c r="N99" s="4"/>
      <c r="O99" s="4"/>
      <c r="P99" s="4"/>
      <c r="Q99" s="4"/>
      <c r="R99" s="100"/>
      <c r="S99" s="100"/>
      <c r="T99" s="100"/>
    </row>
    <row r="100" spans="3:20" x14ac:dyDescent="0.25">
      <c r="C100" s="4" t="s">
        <v>715</v>
      </c>
      <c r="D100" s="26">
        <v>45021</v>
      </c>
      <c r="E100" s="75"/>
      <c r="F100" s="75"/>
      <c r="G100" s="75"/>
      <c r="H100" s="75"/>
      <c r="I100" s="75"/>
      <c r="J100" s="6"/>
      <c r="K100" s="6">
        <v>304765.3</v>
      </c>
      <c r="L100" s="4"/>
      <c r="M100" s="4"/>
      <c r="N100" s="4"/>
      <c r="O100" s="4"/>
      <c r="P100" s="4"/>
      <c r="Q100" s="4"/>
      <c r="R100" s="100"/>
      <c r="S100" s="100"/>
      <c r="T100" s="100"/>
    </row>
    <row r="101" spans="3:20" x14ac:dyDescent="0.25">
      <c r="C101" s="4" t="s">
        <v>716</v>
      </c>
      <c r="D101" s="26">
        <v>45054</v>
      </c>
      <c r="E101" s="75"/>
      <c r="F101" s="75"/>
      <c r="G101" s="75"/>
      <c r="H101" s="75"/>
      <c r="I101" s="75"/>
      <c r="J101" s="6"/>
      <c r="K101" s="6">
        <v>5380</v>
      </c>
      <c r="L101" s="6"/>
      <c r="M101" s="6"/>
      <c r="N101" s="4"/>
      <c r="O101" s="4"/>
      <c r="P101" s="4"/>
      <c r="Q101" s="4"/>
      <c r="R101" s="100"/>
      <c r="S101" s="100"/>
      <c r="T101" s="100"/>
    </row>
    <row r="102" spans="3:20" x14ac:dyDescent="0.25">
      <c r="C102" s="4" t="s">
        <v>717</v>
      </c>
      <c r="D102" s="26">
        <v>45054</v>
      </c>
      <c r="E102" s="75"/>
      <c r="F102" s="75"/>
      <c r="G102" s="75"/>
      <c r="H102" s="75"/>
      <c r="I102" s="75"/>
      <c r="J102" s="6"/>
      <c r="K102" s="4"/>
      <c r="L102" s="6">
        <v>300960.62</v>
      </c>
      <c r="M102" s="4"/>
      <c r="N102" s="6"/>
      <c r="O102" s="4"/>
      <c r="P102" s="4"/>
      <c r="Q102" s="4"/>
      <c r="R102" s="100"/>
      <c r="S102" s="100"/>
      <c r="T102" s="100"/>
    </row>
    <row r="103" spans="3:20" x14ac:dyDescent="0.25">
      <c r="C103" s="4" t="s">
        <v>718</v>
      </c>
      <c r="D103" s="26">
        <v>45085</v>
      </c>
      <c r="E103" s="4"/>
      <c r="F103" s="4"/>
      <c r="G103" s="4"/>
      <c r="H103" s="4"/>
      <c r="I103" s="4"/>
      <c r="J103" s="6"/>
      <c r="K103" s="4"/>
      <c r="L103" s="4"/>
      <c r="M103" s="6">
        <v>324028.08</v>
      </c>
      <c r="N103" s="4"/>
      <c r="O103" s="6"/>
      <c r="P103" s="4"/>
      <c r="Q103" s="4"/>
      <c r="R103" s="100"/>
      <c r="S103" s="100"/>
      <c r="T103" s="100"/>
    </row>
    <row r="104" spans="3:20" x14ac:dyDescent="0.25">
      <c r="C104" s="4" t="s">
        <v>719</v>
      </c>
      <c r="D104" s="26">
        <v>45090</v>
      </c>
      <c r="E104" s="4"/>
      <c r="F104" s="4"/>
      <c r="G104" s="4"/>
      <c r="H104" s="4"/>
      <c r="I104" s="4"/>
      <c r="J104" s="6"/>
      <c r="K104" s="4"/>
      <c r="L104" s="6">
        <v>3150</v>
      </c>
      <c r="M104" s="4"/>
      <c r="N104" s="4"/>
      <c r="O104" s="4"/>
      <c r="P104" s="6"/>
      <c r="Q104" s="4"/>
      <c r="R104" s="100"/>
      <c r="S104" s="100"/>
      <c r="T104" s="100"/>
    </row>
    <row r="105" spans="3:20" x14ac:dyDescent="0.25">
      <c r="C105" s="4" t="s">
        <v>720</v>
      </c>
      <c r="D105" s="26">
        <v>45119</v>
      </c>
      <c r="E105" s="4"/>
      <c r="F105" s="4"/>
      <c r="G105" s="4"/>
      <c r="H105" s="4"/>
      <c r="I105" s="4"/>
      <c r="J105" s="6"/>
      <c r="K105" s="4"/>
      <c r="L105" s="4"/>
      <c r="M105" s="4"/>
      <c r="N105" s="6">
        <v>1205.74</v>
      </c>
      <c r="O105" s="4"/>
      <c r="P105" s="4"/>
      <c r="Q105" s="6"/>
      <c r="R105" s="101"/>
      <c r="S105" s="101"/>
      <c r="T105" s="101"/>
    </row>
    <row r="106" spans="3:20" x14ac:dyDescent="0.25">
      <c r="C106" s="4" t="s">
        <v>721</v>
      </c>
      <c r="D106" s="26">
        <v>45120</v>
      </c>
      <c r="E106" s="4"/>
      <c r="F106" s="4"/>
      <c r="G106" s="4"/>
      <c r="H106" s="4"/>
      <c r="I106" s="4"/>
      <c r="J106" s="6"/>
      <c r="K106" s="4"/>
      <c r="L106" s="4"/>
      <c r="M106" s="4"/>
      <c r="N106" s="6">
        <f>N$87</f>
        <v>301693.66499999998</v>
      </c>
      <c r="O106" s="4"/>
      <c r="P106" s="4"/>
      <c r="Q106" s="6"/>
      <c r="R106" s="101"/>
      <c r="S106" s="101"/>
      <c r="T106" s="101"/>
    </row>
    <row r="107" spans="3:20" x14ac:dyDescent="0.25">
      <c r="C107" s="4" t="s">
        <v>722</v>
      </c>
      <c r="D107" s="26">
        <v>45146</v>
      </c>
      <c r="E107" s="4"/>
      <c r="F107" s="4"/>
      <c r="G107" s="4"/>
      <c r="H107" s="4"/>
      <c r="I107" s="4"/>
      <c r="J107" s="6"/>
      <c r="K107" s="4"/>
      <c r="L107" s="4"/>
      <c r="M107" s="4"/>
      <c r="N107" s="4"/>
      <c r="O107" s="6">
        <f>O$87</f>
        <v>281735.12999999995</v>
      </c>
      <c r="P107" s="4"/>
      <c r="Q107" s="23"/>
      <c r="R107" s="101"/>
      <c r="S107" s="101"/>
      <c r="T107" s="101"/>
    </row>
    <row r="108" spans="3:20" x14ac:dyDescent="0.25">
      <c r="C108" s="4" t="s">
        <v>723</v>
      </c>
      <c r="D108" s="26">
        <v>45181</v>
      </c>
      <c r="E108" s="4"/>
      <c r="F108" s="4"/>
      <c r="G108" s="4"/>
      <c r="H108" s="4"/>
      <c r="I108" s="4"/>
      <c r="J108" s="6"/>
      <c r="K108" s="4"/>
      <c r="L108" s="4"/>
      <c r="M108" s="4"/>
      <c r="N108" s="4"/>
      <c r="O108" s="6"/>
      <c r="P108" s="6">
        <f>P$87</f>
        <v>299461.23</v>
      </c>
      <c r="Q108" s="23"/>
      <c r="R108" s="101"/>
      <c r="S108" s="101"/>
      <c r="T108" s="101"/>
    </row>
    <row r="109" spans="3:20" x14ac:dyDescent="0.25">
      <c r="C109" s="13" t="s">
        <v>107</v>
      </c>
      <c r="D109" s="29"/>
      <c r="E109" s="4"/>
      <c r="F109" s="4"/>
      <c r="G109" s="4"/>
      <c r="H109" s="4"/>
      <c r="I109" s="4"/>
      <c r="J109" s="6"/>
      <c r="K109" s="4"/>
      <c r="L109" s="4"/>
      <c r="M109" s="4"/>
      <c r="N109" s="4"/>
      <c r="O109" s="6"/>
      <c r="P109" s="4"/>
      <c r="Q109" s="23">
        <f>Q$87</f>
        <v>0</v>
      </c>
      <c r="R109" s="101"/>
      <c r="S109" s="101"/>
      <c r="T109" s="101"/>
    </row>
    <row r="110" spans="3:20" x14ac:dyDescent="0.25">
      <c r="C110" s="100" t="s">
        <v>109</v>
      </c>
      <c r="D110" s="117"/>
      <c r="E110" s="100"/>
      <c r="F110" s="100"/>
      <c r="G110" s="100"/>
      <c r="H110" s="100"/>
      <c r="I110" s="100"/>
      <c r="J110" s="101"/>
      <c r="K110" s="100"/>
      <c r="L110" s="100"/>
      <c r="M110" s="100"/>
      <c r="N110" s="100"/>
      <c r="O110" s="101"/>
      <c r="P110" s="100"/>
      <c r="Q110" s="101"/>
      <c r="R110" s="101">
        <f>R$87</f>
        <v>0</v>
      </c>
      <c r="S110" s="101"/>
      <c r="T110" s="101"/>
    </row>
    <row r="111" spans="3:20" x14ac:dyDescent="0.25">
      <c r="C111" s="100" t="s">
        <v>111</v>
      </c>
      <c r="D111" s="117"/>
      <c r="E111" s="100"/>
      <c r="F111" s="100"/>
      <c r="G111" s="100"/>
      <c r="H111" s="100"/>
      <c r="I111" s="100"/>
      <c r="J111" s="101"/>
      <c r="K111" s="100"/>
      <c r="L111" s="100"/>
      <c r="M111" s="100"/>
      <c r="N111" s="100"/>
      <c r="O111" s="101"/>
      <c r="P111" s="100"/>
      <c r="Q111" s="101"/>
      <c r="R111" s="101"/>
      <c r="S111" s="101">
        <f>S$87</f>
        <v>0</v>
      </c>
      <c r="T111" s="101"/>
    </row>
    <row r="112" spans="3:20" x14ac:dyDescent="0.25">
      <c r="C112" s="100" t="s">
        <v>113</v>
      </c>
      <c r="D112" s="117"/>
      <c r="E112" s="100"/>
      <c r="F112" s="100"/>
      <c r="G112" s="100"/>
      <c r="H112" s="100"/>
      <c r="I112" s="100"/>
      <c r="J112" s="101"/>
      <c r="K112" s="100"/>
      <c r="L112" s="100"/>
      <c r="M112" s="100"/>
      <c r="N112" s="100"/>
      <c r="O112" s="101"/>
      <c r="P112" s="100"/>
      <c r="Q112" s="101"/>
      <c r="R112" s="101"/>
      <c r="S112" s="101"/>
      <c r="T112" s="101">
        <f>T$87</f>
        <v>0</v>
      </c>
    </row>
    <row r="113" spans="4:20" x14ac:dyDescent="0.25">
      <c r="D113" s="93" t="s">
        <v>39</v>
      </c>
      <c r="E113" s="30">
        <f t="shared" ref="E113:Q113" si="66">SUM(E93:E109)</f>
        <v>32005.839999999997</v>
      </c>
      <c r="F113" s="30">
        <f t="shared" si="66"/>
        <v>245030.08</v>
      </c>
      <c r="G113" s="30">
        <f t="shared" si="66"/>
        <v>250935.76</v>
      </c>
      <c r="H113" s="30">
        <f t="shared" si="66"/>
        <v>238611.17</v>
      </c>
      <c r="I113" s="30">
        <f t="shared" si="66"/>
        <v>239007.24</v>
      </c>
      <c r="J113" s="30">
        <f t="shared" si="66"/>
        <v>241981.63</v>
      </c>
      <c r="K113" s="30">
        <f t="shared" si="66"/>
        <v>310145.3</v>
      </c>
      <c r="L113" s="30">
        <f t="shared" si="66"/>
        <v>304110.62</v>
      </c>
      <c r="M113" s="30">
        <f t="shared" si="66"/>
        <v>324028.08</v>
      </c>
      <c r="N113" s="30">
        <f t="shared" si="66"/>
        <v>302899.40499999997</v>
      </c>
      <c r="O113" s="30">
        <f t="shared" si="66"/>
        <v>281735.12999999995</v>
      </c>
      <c r="P113" s="30">
        <f t="shared" si="66"/>
        <v>299461.23</v>
      </c>
      <c r="Q113" s="30">
        <f t="shared" si="66"/>
        <v>0</v>
      </c>
      <c r="R113" s="30">
        <f>SUM(R93:R112)</f>
        <v>0</v>
      </c>
      <c r="S113" s="30">
        <f>SUM(S93:S112)</f>
        <v>0</v>
      </c>
      <c r="T113" s="30">
        <f>SUM(T93:T112)</f>
        <v>0</v>
      </c>
    </row>
    <row r="114" spans="4:20" x14ac:dyDescent="0.25">
      <c r="D114" s="12" t="s">
        <v>503</v>
      </c>
      <c r="E114" s="30" t="e">
        <f>E93-#REF!</f>
        <v>#REF!</v>
      </c>
      <c r="F114" s="30" t="e">
        <f>F94-#REF!</f>
        <v>#REF!</v>
      </c>
      <c r="G114" s="30" t="e">
        <f>G95-#REF!</f>
        <v>#REF!</v>
      </c>
      <c r="H114" s="30" t="e">
        <f>H96-#REF!</f>
        <v>#REF!</v>
      </c>
      <c r="I114" s="30" t="e">
        <f>I97-#REF!</f>
        <v>#REF!</v>
      </c>
      <c r="J114" s="30" t="e">
        <f>(J98+J99)-#REF!</f>
        <v>#REF!</v>
      </c>
      <c r="K114" s="30" t="e">
        <f>SUM(K100,K101)-#REF!</f>
        <v>#REF!</v>
      </c>
      <c r="L114" s="30" t="e">
        <f>L102-#REF!</f>
        <v>#REF!</v>
      </c>
      <c r="M114" s="30" t="e">
        <f>M113-#REF!</f>
        <v>#REF!</v>
      </c>
      <c r="N114" s="30" t="e">
        <f>N113-#REF!</f>
        <v>#REF!</v>
      </c>
      <c r="O114" s="30" t="e">
        <f>O113-#REF!</f>
        <v>#REF!</v>
      </c>
      <c r="P114" s="30" t="e">
        <f>P113-#REF!</f>
        <v>#REF!</v>
      </c>
      <c r="Q114" s="30" t="e">
        <f>Q113-#REF!</f>
        <v>#REF!</v>
      </c>
      <c r="R114" s="30" t="e">
        <f>R113-#REF!</f>
        <v>#REF!</v>
      </c>
      <c r="S114" s="30" t="e">
        <f>S113-#REF!</f>
        <v>#REF!</v>
      </c>
      <c r="T114" s="30" t="e">
        <f>T113-#REF!</f>
        <v>#REF!</v>
      </c>
    </row>
    <row r="115" spans="4:20" x14ac:dyDescent="0.25">
      <c r="D115" s="11" t="s">
        <v>504</v>
      </c>
      <c r="E115" s="27" t="e">
        <f>E114/#REF!</f>
        <v>#REF!</v>
      </c>
      <c r="F115" s="27" t="e">
        <f>F114/#REF!</f>
        <v>#REF!</v>
      </c>
      <c r="G115" s="27" t="e">
        <f>G114/#REF!</f>
        <v>#REF!</v>
      </c>
      <c r="H115" s="27" t="e">
        <f>H114/#REF!</f>
        <v>#REF!</v>
      </c>
      <c r="I115" s="27" t="e">
        <f>I114/#REF!</f>
        <v>#REF!</v>
      </c>
      <c r="J115" s="27" t="e">
        <f>J114/#REF!</f>
        <v>#REF!</v>
      </c>
      <c r="K115" s="27" t="e">
        <f>K114/#REF!</f>
        <v>#REF!</v>
      </c>
      <c r="L115" s="27" t="e">
        <f>L114/#REF!</f>
        <v>#REF!</v>
      </c>
      <c r="M115" s="27" t="e">
        <f>M114/#REF!</f>
        <v>#REF!</v>
      </c>
      <c r="N115" s="27" t="e">
        <f>N114/#REF!</f>
        <v>#REF!</v>
      </c>
      <c r="O115" s="27" t="e">
        <f>O114/#REF!</f>
        <v>#REF!</v>
      </c>
      <c r="P115" s="27" t="e">
        <f>P114/#REF!</f>
        <v>#REF!</v>
      </c>
      <c r="Q115" s="27" t="e">
        <f>Q114/#REF!</f>
        <v>#REF!</v>
      </c>
      <c r="R115" s="27" t="e">
        <f>R114/#REF!</f>
        <v>#REF!</v>
      </c>
      <c r="S115" s="27" t="e">
        <f>S114/#REF!</f>
        <v>#REF!</v>
      </c>
      <c r="T115" s="27" t="e">
        <f>T114/#REF!</f>
        <v>#REF!</v>
      </c>
    </row>
  </sheetData>
  <mergeCells count="8">
    <mergeCell ref="E91:H91"/>
    <mergeCell ref="I91:T91"/>
    <mergeCell ref="E6:U6"/>
    <mergeCell ref="E7:H7"/>
    <mergeCell ref="I7:Q7"/>
    <mergeCell ref="E51:U51"/>
    <mergeCell ref="E52:H52"/>
    <mergeCell ref="I52:Q52"/>
  </mergeCells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CC6B-396F-408E-907A-2DA45787EF48}">
  <sheetPr>
    <tabColor theme="2" tint="-9.9978637043366805E-2"/>
  </sheetPr>
  <dimension ref="A2:Y190"/>
  <sheetViews>
    <sheetView topLeftCell="A40" zoomScale="80" zoomScaleNormal="80" workbookViewId="0">
      <selection activeCell="C56" sqref="C56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bestFit="1" customWidth="1"/>
    <col min="5" max="5" width="12.28515625" bestFit="1" customWidth="1"/>
    <col min="6" max="6" width="13.5703125" bestFit="1" customWidth="1"/>
    <col min="7" max="7" width="16.28515625" customWidth="1"/>
    <col min="8" max="8" width="12.28515625" customWidth="1"/>
    <col min="9" max="9" width="13.5703125" bestFit="1" customWidth="1"/>
    <col min="10" max="10" width="12.28515625" customWidth="1"/>
    <col min="11" max="11" width="12.7109375" bestFit="1" customWidth="1"/>
    <col min="12" max="21" width="12.28515625" customWidth="1"/>
    <col min="22" max="23" width="13.7109375" bestFit="1" customWidth="1"/>
    <col min="24" max="24" width="13.5703125" bestFit="1" customWidth="1"/>
    <col min="25" max="25" width="13.28515625" bestFit="1" customWidth="1"/>
  </cols>
  <sheetData>
    <row r="2" spans="1:25" x14ac:dyDescent="0.25">
      <c r="A2" s="9" t="s">
        <v>81</v>
      </c>
      <c r="B2" t="s">
        <v>671</v>
      </c>
    </row>
    <row r="3" spans="1:25" x14ac:dyDescent="0.25">
      <c r="A3" s="9" t="s">
        <v>83</v>
      </c>
      <c r="B3" t="s">
        <v>650</v>
      </c>
    </row>
    <row r="4" spans="1:25" x14ac:dyDescent="0.25">
      <c r="A4" s="9" t="s">
        <v>85</v>
      </c>
      <c r="B4" s="127">
        <v>2645784</v>
      </c>
      <c r="C4" t="s">
        <v>724</v>
      </c>
    </row>
    <row r="5" spans="1:25" x14ac:dyDescent="0.25">
      <c r="A5" s="9"/>
      <c r="B5" s="127"/>
    </row>
    <row r="6" spans="1:25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31"/>
      <c r="X6" s="31"/>
      <c r="Y6" s="31"/>
    </row>
    <row r="7" spans="1:25" x14ac:dyDescent="0.25">
      <c r="A7" s="9"/>
      <c r="B7" s="9"/>
      <c r="C7" s="9"/>
      <c r="D7" s="9"/>
      <c r="E7" s="625">
        <v>2023</v>
      </c>
      <c r="F7" s="626"/>
      <c r="G7" s="626"/>
      <c r="H7" s="626"/>
      <c r="I7" s="627"/>
      <c r="J7" s="625">
        <v>2024</v>
      </c>
      <c r="K7" s="626"/>
      <c r="L7" s="626"/>
      <c r="M7" s="626"/>
      <c r="N7" s="626"/>
      <c r="O7" s="626"/>
      <c r="P7" s="626"/>
      <c r="Q7" s="626"/>
      <c r="R7" s="626"/>
      <c r="S7" s="626"/>
      <c r="T7" s="626"/>
      <c r="U7" s="627"/>
      <c r="V7" s="10"/>
      <c r="W7" s="9"/>
      <c r="X7" s="9"/>
      <c r="Y7" s="9"/>
    </row>
    <row r="8" spans="1:25" x14ac:dyDescent="0.25">
      <c r="A8" s="9"/>
      <c r="B8" s="9"/>
      <c r="C8" s="9"/>
      <c r="D8" s="37" t="s">
        <v>33</v>
      </c>
      <c r="E8" s="39">
        <v>23</v>
      </c>
      <c r="F8" s="39">
        <v>19</v>
      </c>
      <c r="G8" s="116">
        <v>21</v>
      </c>
      <c r="H8" s="116">
        <v>21</v>
      </c>
      <c r="I8" s="116">
        <v>22</v>
      </c>
      <c r="J8" s="116">
        <v>21</v>
      </c>
      <c r="K8" s="116">
        <v>16</v>
      </c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40"/>
      <c r="W8" s="9"/>
      <c r="X8" s="9"/>
      <c r="Y8" s="9"/>
    </row>
    <row r="9" spans="1:2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275">
        <v>12</v>
      </c>
      <c r="J9" s="146">
        <v>1</v>
      </c>
      <c r="K9" s="146">
        <v>2</v>
      </c>
      <c r="L9" s="108">
        <v>3</v>
      </c>
      <c r="M9" s="108">
        <v>4</v>
      </c>
      <c r="N9" s="108">
        <v>5</v>
      </c>
      <c r="O9" s="108">
        <v>6</v>
      </c>
      <c r="P9" s="108">
        <v>7</v>
      </c>
      <c r="Q9" s="108">
        <v>8</v>
      </c>
      <c r="R9" s="108">
        <v>9</v>
      </c>
      <c r="S9" s="108">
        <v>10</v>
      </c>
      <c r="T9" s="108">
        <v>11</v>
      </c>
      <c r="U9" s="108">
        <v>12</v>
      </c>
      <c r="V9" s="11" t="s">
        <v>92</v>
      </c>
      <c r="W9" s="11" t="s">
        <v>93</v>
      </c>
      <c r="X9" s="11" t="s">
        <v>94</v>
      </c>
      <c r="Y9" s="11" t="s">
        <v>95</v>
      </c>
    </row>
    <row r="10" spans="1:25" x14ac:dyDescent="0.25">
      <c r="A10" s="4" t="s">
        <v>241</v>
      </c>
      <c r="B10" s="4" t="s">
        <v>97</v>
      </c>
      <c r="C10" s="4" t="s">
        <v>261</v>
      </c>
      <c r="D10" s="4">
        <v>135.66</v>
      </c>
      <c r="E10" s="4"/>
      <c r="F10" s="4"/>
      <c r="G10" s="4"/>
      <c r="H10" s="4"/>
      <c r="I10" s="273">
        <v>32</v>
      </c>
      <c r="J10" s="146"/>
      <c r="K10" s="146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1"/>
      <c r="W10" s="11"/>
      <c r="X10" s="11"/>
      <c r="Y10" s="11"/>
    </row>
    <row r="11" spans="1:25" x14ac:dyDescent="0.25">
      <c r="A11" s="143" t="s">
        <v>322</v>
      </c>
      <c r="B11" s="125" t="s">
        <v>97</v>
      </c>
      <c r="C11" s="125" t="s">
        <v>695</v>
      </c>
      <c r="D11" s="125">
        <v>63.47</v>
      </c>
      <c r="E11" s="125">
        <v>33</v>
      </c>
      <c r="F11" s="125">
        <v>160</v>
      </c>
      <c r="G11" s="125">
        <v>160.5</v>
      </c>
      <c r="H11" s="125">
        <v>160</v>
      </c>
      <c r="I11" s="276">
        <v>160</v>
      </c>
      <c r="J11" s="144">
        <v>160</v>
      </c>
      <c r="K11" s="60">
        <v>122</v>
      </c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4" t="e">
        <f>SUM(#REF!)</f>
        <v>#REF!</v>
      </c>
      <c r="W11" s="4" t="e">
        <f t="shared" ref="W11:W32" si="0">SUM(E11:V11)</f>
        <v>#REF!</v>
      </c>
      <c r="X11" s="6" t="e">
        <f t="shared" ref="X11:X32" si="1">V11*D11</f>
        <v>#REF!</v>
      </c>
      <c r="Y11" s="6" t="e">
        <f t="shared" ref="Y11:Y32" si="2">SUM(W11*D11)</f>
        <v>#REF!</v>
      </c>
    </row>
    <row r="12" spans="1:25" x14ac:dyDescent="0.25">
      <c r="A12" s="143" t="s">
        <v>725</v>
      </c>
      <c r="B12" s="125" t="s">
        <v>330</v>
      </c>
      <c r="C12" s="125" t="s">
        <v>261</v>
      </c>
      <c r="D12" s="125">
        <v>135.66</v>
      </c>
      <c r="E12" s="125">
        <v>32</v>
      </c>
      <c r="F12" s="125">
        <v>160</v>
      </c>
      <c r="G12" s="125">
        <v>168</v>
      </c>
      <c r="H12" s="125">
        <v>0</v>
      </c>
      <c r="I12" s="276">
        <v>0</v>
      </c>
      <c r="J12" s="144"/>
      <c r="K12" s="60">
        <v>122</v>
      </c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4" t="e">
        <f>SUM(#REF!)</f>
        <v>#REF!</v>
      </c>
      <c r="W12" s="4" t="e">
        <f t="shared" si="0"/>
        <v>#REF!</v>
      </c>
      <c r="X12" s="6" t="e">
        <f t="shared" si="1"/>
        <v>#REF!</v>
      </c>
      <c r="Y12" s="6" t="e">
        <f t="shared" si="2"/>
        <v>#REF!</v>
      </c>
    </row>
    <row r="13" spans="1:25" x14ac:dyDescent="0.25">
      <c r="A13" s="143" t="s">
        <v>357</v>
      </c>
      <c r="B13" s="125" t="s">
        <v>358</v>
      </c>
      <c r="C13" s="125" t="s">
        <v>334</v>
      </c>
      <c r="D13" s="125">
        <v>137.55000000000001</v>
      </c>
      <c r="E13" s="125">
        <v>32</v>
      </c>
      <c r="F13" s="4">
        <v>160</v>
      </c>
      <c r="G13" s="125">
        <v>160</v>
      </c>
      <c r="H13" s="125">
        <v>144</v>
      </c>
      <c r="I13" s="276">
        <v>128</v>
      </c>
      <c r="J13" s="144">
        <v>160</v>
      </c>
      <c r="K13" s="60">
        <v>122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33" t="e">
        <f>SUM(#REF!)</f>
        <v>#REF!</v>
      </c>
      <c r="W13" s="133" t="e">
        <f t="shared" si="0"/>
        <v>#REF!</v>
      </c>
      <c r="X13" s="136" t="e">
        <f t="shared" si="1"/>
        <v>#REF!</v>
      </c>
      <c r="Y13" s="136" t="e">
        <f t="shared" si="2"/>
        <v>#REF!</v>
      </c>
    </row>
    <row r="14" spans="1:25" x14ac:dyDescent="0.25">
      <c r="A14" s="143" t="s">
        <v>726</v>
      </c>
      <c r="B14" s="125" t="s">
        <v>97</v>
      </c>
      <c r="C14" s="125" t="s">
        <v>321</v>
      </c>
      <c r="D14" s="125">
        <v>117.69</v>
      </c>
      <c r="E14" s="125">
        <v>32</v>
      </c>
      <c r="F14" s="125">
        <v>160</v>
      </c>
      <c r="G14" s="125">
        <v>128</v>
      </c>
      <c r="H14" s="125">
        <v>160</v>
      </c>
      <c r="I14" s="276">
        <v>136</v>
      </c>
      <c r="J14" s="144">
        <v>160</v>
      </c>
      <c r="K14" s="60">
        <v>122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4" t="e">
        <f>SUM(#REF!)</f>
        <v>#REF!</v>
      </c>
      <c r="W14" s="4" t="e">
        <f t="shared" si="0"/>
        <v>#REF!</v>
      </c>
      <c r="X14" s="6" t="e">
        <f t="shared" si="1"/>
        <v>#REF!</v>
      </c>
      <c r="Y14" s="6" t="e">
        <f t="shared" si="2"/>
        <v>#REF!</v>
      </c>
    </row>
    <row r="15" spans="1:25" x14ac:dyDescent="0.25">
      <c r="A15" s="143" t="s">
        <v>727</v>
      </c>
      <c r="B15" s="125" t="s">
        <v>97</v>
      </c>
      <c r="C15" s="125" t="s">
        <v>171</v>
      </c>
      <c r="D15" s="125">
        <v>110.99</v>
      </c>
      <c r="E15" s="125"/>
      <c r="F15" s="125">
        <v>152</v>
      </c>
      <c r="G15" s="125">
        <v>168</v>
      </c>
      <c r="H15" s="125">
        <v>160</v>
      </c>
      <c r="I15" s="276">
        <v>5.5</v>
      </c>
      <c r="J15" s="144">
        <v>160</v>
      </c>
      <c r="K15" s="60">
        <v>122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4" t="e">
        <f>SUM(#REF!)</f>
        <v>#REF!</v>
      </c>
      <c r="W15" s="4" t="e">
        <f t="shared" si="0"/>
        <v>#REF!</v>
      </c>
      <c r="X15" s="6" t="e">
        <f t="shared" si="1"/>
        <v>#REF!</v>
      </c>
      <c r="Y15" s="6" t="e">
        <f t="shared" si="2"/>
        <v>#REF!</v>
      </c>
    </row>
    <row r="16" spans="1:25" x14ac:dyDescent="0.25">
      <c r="A16" s="143" t="s">
        <v>728</v>
      </c>
      <c r="B16" s="125" t="s">
        <v>97</v>
      </c>
      <c r="C16" s="125" t="s">
        <v>334</v>
      </c>
      <c r="D16" s="125">
        <v>137.55000000000001</v>
      </c>
      <c r="E16" s="125">
        <v>32</v>
      </c>
      <c r="F16" s="125">
        <v>160</v>
      </c>
      <c r="G16" s="125">
        <v>168</v>
      </c>
      <c r="H16" s="125">
        <v>158</v>
      </c>
      <c r="I16" s="276">
        <v>136</v>
      </c>
      <c r="J16" s="144">
        <v>160</v>
      </c>
      <c r="K16" s="60">
        <v>122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4" t="e">
        <f>SUM(#REF!)</f>
        <v>#REF!</v>
      </c>
      <c r="W16" s="4" t="e">
        <f t="shared" si="0"/>
        <v>#REF!</v>
      </c>
      <c r="X16" s="6" t="e">
        <f t="shared" si="1"/>
        <v>#REF!</v>
      </c>
      <c r="Y16" s="6" t="e">
        <f t="shared" si="2"/>
        <v>#REF!</v>
      </c>
    </row>
    <row r="17" spans="1:25" x14ac:dyDescent="0.25">
      <c r="A17" s="143" t="s">
        <v>329</v>
      </c>
      <c r="B17" s="125" t="s">
        <v>330</v>
      </c>
      <c r="C17" s="125" t="s">
        <v>331</v>
      </c>
      <c r="D17" s="125">
        <v>107.1</v>
      </c>
      <c r="E17" s="125">
        <v>9.5</v>
      </c>
      <c r="F17" s="125">
        <v>33</v>
      </c>
      <c r="G17" s="125">
        <v>15</v>
      </c>
      <c r="H17" s="125">
        <v>18.5</v>
      </c>
      <c r="I17" s="276">
        <f>7.5+17.5</f>
        <v>25</v>
      </c>
      <c r="J17" s="144">
        <v>10</v>
      </c>
      <c r="K17" s="60">
        <v>10</v>
      </c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4" t="e">
        <f>SUM(#REF!)</f>
        <v>#REF!</v>
      </c>
      <c r="W17" s="4" t="e">
        <f t="shared" si="0"/>
        <v>#REF!</v>
      </c>
      <c r="X17" s="6" t="e">
        <f t="shared" si="1"/>
        <v>#REF!</v>
      </c>
      <c r="Y17" s="6" t="e">
        <f t="shared" si="2"/>
        <v>#REF!</v>
      </c>
    </row>
    <row r="18" spans="1:25" x14ac:dyDescent="0.25">
      <c r="A18" s="143" t="s">
        <v>729</v>
      </c>
      <c r="B18" s="125" t="s">
        <v>330</v>
      </c>
      <c r="C18" s="125" t="s">
        <v>704</v>
      </c>
      <c r="D18" s="125">
        <v>67.09</v>
      </c>
      <c r="E18" s="125">
        <v>32</v>
      </c>
      <c r="F18" s="125">
        <v>80</v>
      </c>
      <c r="G18" s="125">
        <v>0</v>
      </c>
      <c r="H18" s="125">
        <v>0</v>
      </c>
      <c r="I18" s="276">
        <v>0</v>
      </c>
      <c r="J18" s="144"/>
      <c r="K18" s="60">
        <v>0</v>
      </c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4" t="e">
        <f>SUM(#REF!)</f>
        <v>#REF!</v>
      </c>
      <c r="W18" s="4" t="e">
        <f t="shared" si="0"/>
        <v>#REF!</v>
      </c>
      <c r="X18" s="6" t="e">
        <f t="shared" si="1"/>
        <v>#REF!</v>
      </c>
      <c r="Y18" s="6" t="e">
        <f t="shared" si="2"/>
        <v>#REF!</v>
      </c>
    </row>
    <row r="19" spans="1:25" x14ac:dyDescent="0.25">
      <c r="A19" s="143" t="s">
        <v>332</v>
      </c>
      <c r="B19" s="125" t="s">
        <v>97</v>
      </c>
      <c r="C19" s="125" t="s">
        <v>331</v>
      </c>
      <c r="D19" s="125">
        <v>107.1</v>
      </c>
      <c r="E19" s="125">
        <v>32</v>
      </c>
      <c r="F19" s="125">
        <v>160</v>
      </c>
      <c r="G19" s="125">
        <v>168</v>
      </c>
      <c r="H19" s="125">
        <v>136</v>
      </c>
      <c r="I19" s="276">
        <v>120</v>
      </c>
      <c r="J19" s="144">
        <v>160</v>
      </c>
      <c r="K19" s="60">
        <v>122</v>
      </c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4" t="e">
        <f>SUM(#REF!)</f>
        <v>#REF!</v>
      </c>
      <c r="W19" s="4" t="e">
        <f t="shared" si="0"/>
        <v>#REF!</v>
      </c>
      <c r="X19" s="6" t="e">
        <f t="shared" si="1"/>
        <v>#REF!</v>
      </c>
      <c r="Y19" s="6" t="e">
        <f t="shared" si="2"/>
        <v>#REF!</v>
      </c>
    </row>
    <row r="20" spans="1:25" x14ac:dyDescent="0.25">
      <c r="A20" s="143" t="s">
        <v>730</v>
      </c>
      <c r="B20" s="125" t="s">
        <v>97</v>
      </c>
      <c r="C20" s="125" t="s">
        <v>682</v>
      </c>
      <c r="D20" s="125">
        <v>47.07</v>
      </c>
      <c r="E20" s="125">
        <v>32</v>
      </c>
      <c r="F20" s="125">
        <v>160</v>
      </c>
      <c r="G20" s="125">
        <v>152</v>
      </c>
      <c r="H20" s="125">
        <v>144</v>
      </c>
      <c r="I20" s="276">
        <v>112</v>
      </c>
      <c r="J20" s="144">
        <v>160</v>
      </c>
      <c r="K20" s="60">
        <v>122</v>
      </c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4" t="e">
        <f>SUM(#REF!)</f>
        <v>#REF!</v>
      </c>
      <c r="W20" s="4" t="e">
        <f t="shared" si="0"/>
        <v>#REF!</v>
      </c>
      <c r="X20" s="6" t="e">
        <f t="shared" si="1"/>
        <v>#REF!</v>
      </c>
      <c r="Y20" s="6" t="e">
        <f t="shared" si="2"/>
        <v>#REF!</v>
      </c>
    </row>
    <row r="21" spans="1:25" x14ac:dyDescent="0.25">
      <c r="A21" s="143" t="s">
        <v>731</v>
      </c>
      <c r="B21" s="125" t="s">
        <v>97</v>
      </c>
      <c r="C21" s="125" t="s">
        <v>159</v>
      </c>
      <c r="D21" s="125">
        <v>72.97</v>
      </c>
      <c r="E21" s="125">
        <v>32</v>
      </c>
      <c r="F21" s="4">
        <v>36</v>
      </c>
      <c r="G21" s="125"/>
      <c r="H21" s="125"/>
      <c r="I21" s="276"/>
      <c r="J21" s="144"/>
      <c r="K21" s="60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4" t="e">
        <f>SUM(#REF!)</f>
        <v>#REF!</v>
      </c>
      <c r="W21" s="4" t="e">
        <f t="shared" si="0"/>
        <v>#REF!</v>
      </c>
      <c r="X21" s="6" t="e">
        <f t="shared" si="1"/>
        <v>#REF!</v>
      </c>
      <c r="Y21" s="6" t="e">
        <f t="shared" si="2"/>
        <v>#REF!</v>
      </c>
    </row>
    <row r="22" spans="1:25" x14ac:dyDescent="0.25">
      <c r="A22" s="143" t="s">
        <v>336</v>
      </c>
      <c r="B22" s="125" t="s">
        <v>337</v>
      </c>
      <c r="C22" s="125" t="s">
        <v>171</v>
      </c>
      <c r="D22" s="125">
        <v>110.99</v>
      </c>
      <c r="E22" s="125">
        <v>32</v>
      </c>
      <c r="F22" s="4">
        <v>160</v>
      </c>
      <c r="G22" s="125">
        <v>88</v>
      </c>
      <c r="H22" s="125">
        <v>160</v>
      </c>
      <c r="I22" s="276">
        <f>72+88</f>
        <v>160</v>
      </c>
      <c r="J22" s="144">
        <v>160</v>
      </c>
      <c r="K22" s="60">
        <v>122</v>
      </c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33" t="e">
        <f>SUM(#REF!)</f>
        <v>#REF!</v>
      </c>
      <c r="W22" s="133" t="e">
        <f t="shared" si="0"/>
        <v>#REF!</v>
      </c>
      <c r="X22" s="136" t="e">
        <f t="shared" si="1"/>
        <v>#REF!</v>
      </c>
      <c r="Y22" s="136" t="e">
        <f t="shared" si="2"/>
        <v>#REF!</v>
      </c>
    </row>
    <row r="23" spans="1:25" x14ac:dyDescent="0.25">
      <c r="A23" s="143" t="s">
        <v>732</v>
      </c>
      <c r="B23" s="125" t="s">
        <v>97</v>
      </c>
      <c r="C23" s="125" t="s">
        <v>362</v>
      </c>
      <c r="D23" s="125">
        <v>75.510000000000005</v>
      </c>
      <c r="E23" s="125">
        <v>32</v>
      </c>
      <c r="F23" s="125">
        <v>160</v>
      </c>
      <c r="G23" s="125">
        <v>168</v>
      </c>
      <c r="H23" s="125">
        <v>152</v>
      </c>
      <c r="I23" s="276">
        <v>160</v>
      </c>
      <c r="J23" s="144">
        <v>160</v>
      </c>
      <c r="K23" s="60">
        <v>122</v>
      </c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4" t="e">
        <f>SUM(#REF!)</f>
        <v>#REF!</v>
      </c>
      <c r="W23" s="4" t="e">
        <f t="shared" si="0"/>
        <v>#REF!</v>
      </c>
      <c r="X23" s="6" t="e">
        <f t="shared" si="1"/>
        <v>#REF!</v>
      </c>
      <c r="Y23" s="6" t="e">
        <f t="shared" si="2"/>
        <v>#REF!</v>
      </c>
    </row>
    <row r="24" spans="1:25" x14ac:dyDescent="0.25">
      <c r="A24" s="143" t="s">
        <v>733</v>
      </c>
      <c r="B24" s="125" t="s">
        <v>97</v>
      </c>
      <c r="C24" s="125" t="s">
        <v>204</v>
      </c>
      <c r="D24" s="125">
        <v>148.91999999999999</v>
      </c>
      <c r="E24" s="125">
        <v>32</v>
      </c>
      <c r="F24" s="125">
        <v>160</v>
      </c>
      <c r="G24" s="125">
        <v>168</v>
      </c>
      <c r="H24" s="125">
        <v>136</v>
      </c>
      <c r="I24" s="276">
        <v>88</v>
      </c>
      <c r="J24" s="144">
        <v>160</v>
      </c>
      <c r="K24" s="60">
        <v>122</v>
      </c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4" t="e">
        <f>SUM(#REF!)</f>
        <v>#REF!</v>
      </c>
      <c r="W24" s="4" t="e">
        <f t="shared" si="0"/>
        <v>#REF!</v>
      </c>
      <c r="X24" s="6" t="e">
        <f t="shared" si="1"/>
        <v>#REF!</v>
      </c>
      <c r="Y24" s="6" t="e">
        <f t="shared" si="2"/>
        <v>#REF!</v>
      </c>
    </row>
    <row r="25" spans="1:25" x14ac:dyDescent="0.25">
      <c r="A25" s="143" t="s">
        <v>734</v>
      </c>
      <c r="B25" s="125" t="s">
        <v>97</v>
      </c>
      <c r="C25" s="125" t="s">
        <v>261</v>
      </c>
      <c r="D25" s="125">
        <v>135.66</v>
      </c>
      <c r="E25" s="125">
        <v>32</v>
      </c>
      <c r="F25" s="125">
        <v>148</v>
      </c>
      <c r="G25" s="125">
        <v>132</v>
      </c>
      <c r="H25" s="125">
        <v>0</v>
      </c>
      <c r="I25" s="276">
        <v>0</v>
      </c>
      <c r="J25" s="144">
        <v>160</v>
      </c>
      <c r="K25" s="60">
        <v>122</v>
      </c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4" t="e">
        <f>SUM(#REF!)</f>
        <v>#REF!</v>
      </c>
      <c r="W25" s="4" t="e">
        <f t="shared" si="0"/>
        <v>#REF!</v>
      </c>
      <c r="X25" s="6" t="e">
        <f t="shared" si="1"/>
        <v>#REF!</v>
      </c>
      <c r="Y25" s="6" t="e">
        <f t="shared" si="2"/>
        <v>#REF!</v>
      </c>
    </row>
    <row r="26" spans="1:25" x14ac:dyDescent="0.25">
      <c r="A26" s="125" t="s">
        <v>99</v>
      </c>
      <c r="B26" s="125" t="s">
        <v>97</v>
      </c>
      <c r="C26" s="125" t="s">
        <v>334</v>
      </c>
      <c r="D26" s="125">
        <v>137.55000000000001</v>
      </c>
      <c r="E26" s="125"/>
      <c r="F26" s="125">
        <v>4</v>
      </c>
      <c r="G26" s="125">
        <v>94.5</v>
      </c>
      <c r="H26" s="125">
        <v>110</v>
      </c>
      <c r="I26" s="276">
        <v>105</v>
      </c>
      <c r="J26" s="144">
        <v>160</v>
      </c>
      <c r="K26" s="60">
        <v>122</v>
      </c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4" t="e">
        <f>SUM(#REF!)</f>
        <v>#REF!</v>
      </c>
      <c r="W26" s="4" t="e">
        <f t="shared" si="0"/>
        <v>#REF!</v>
      </c>
      <c r="X26" s="6" t="e">
        <f t="shared" si="1"/>
        <v>#REF!</v>
      </c>
      <c r="Y26" s="6" t="e">
        <f t="shared" si="2"/>
        <v>#REF!</v>
      </c>
    </row>
    <row r="27" spans="1:25" x14ac:dyDescent="0.25">
      <c r="A27" s="143" t="s">
        <v>735</v>
      </c>
      <c r="B27" s="125" t="s">
        <v>97</v>
      </c>
      <c r="C27" s="125" t="s">
        <v>690</v>
      </c>
      <c r="D27" s="125">
        <v>84.09</v>
      </c>
      <c r="E27" s="125">
        <v>32</v>
      </c>
      <c r="F27" s="125">
        <v>160</v>
      </c>
      <c r="G27" s="125">
        <v>160</v>
      </c>
      <c r="H27" s="125">
        <v>160</v>
      </c>
      <c r="I27" s="276">
        <v>128</v>
      </c>
      <c r="J27" s="144">
        <v>160</v>
      </c>
      <c r="K27" s="60">
        <v>122</v>
      </c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4" t="e">
        <f>SUM(#REF!)</f>
        <v>#REF!</v>
      </c>
      <c r="W27" s="4" t="e">
        <f t="shared" si="0"/>
        <v>#REF!</v>
      </c>
      <c r="X27" s="6" t="e">
        <f t="shared" si="1"/>
        <v>#REF!</v>
      </c>
      <c r="Y27" s="6" t="e">
        <f t="shared" si="2"/>
        <v>#REF!</v>
      </c>
    </row>
    <row r="28" spans="1:25" x14ac:dyDescent="0.25">
      <c r="A28" s="143" t="s">
        <v>736</v>
      </c>
      <c r="B28" s="125" t="s">
        <v>330</v>
      </c>
      <c r="C28" s="125" t="s">
        <v>261</v>
      </c>
      <c r="D28" s="125">
        <v>135.66</v>
      </c>
      <c r="E28" s="125">
        <v>32</v>
      </c>
      <c r="F28" s="125">
        <v>136</v>
      </c>
      <c r="G28" s="125">
        <v>142</v>
      </c>
      <c r="H28" s="125">
        <f>48+72</f>
        <v>120</v>
      </c>
      <c r="I28" s="276">
        <f>88+28</f>
        <v>116</v>
      </c>
      <c r="J28" s="144">
        <v>160</v>
      </c>
      <c r="K28" s="60">
        <v>122</v>
      </c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4" t="e">
        <f>SUM(#REF!)</f>
        <v>#REF!</v>
      </c>
      <c r="W28" s="4" t="e">
        <f t="shared" si="0"/>
        <v>#REF!</v>
      </c>
      <c r="X28" s="6" t="e">
        <f t="shared" si="1"/>
        <v>#REF!</v>
      </c>
      <c r="Y28" s="6" t="e">
        <f t="shared" si="2"/>
        <v>#REF!</v>
      </c>
    </row>
    <row r="29" spans="1:25" x14ac:dyDescent="0.25">
      <c r="A29" s="4" t="s">
        <v>359</v>
      </c>
      <c r="B29" s="4" t="s">
        <v>97</v>
      </c>
      <c r="C29" s="4" t="s">
        <v>362</v>
      </c>
      <c r="D29" s="4">
        <v>75.510000000000005</v>
      </c>
      <c r="E29" s="4">
        <v>32</v>
      </c>
      <c r="F29" s="4">
        <v>160</v>
      </c>
      <c r="G29" s="125">
        <v>158</v>
      </c>
      <c r="H29" s="125">
        <v>160</v>
      </c>
      <c r="I29" s="276">
        <v>150</v>
      </c>
      <c r="J29" s="144">
        <v>160</v>
      </c>
      <c r="K29" s="60">
        <v>122</v>
      </c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4" t="e">
        <f>SUM(#REF!)</f>
        <v>#REF!</v>
      </c>
      <c r="W29" s="4" t="e">
        <f t="shared" si="0"/>
        <v>#REF!</v>
      </c>
      <c r="X29" s="6" t="e">
        <f t="shared" si="1"/>
        <v>#REF!</v>
      </c>
      <c r="Y29" s="6" t="e">
        <f t="shared" si="2"/>
        <v>#REF!</v>
      </c>
    </row>
    <row r="30" spans="1:25" x14ac:dyDescent="0.25">
      <c r="A30" s="5" t="s">
        <v>737</v>
      </c>
      <c r="B30" s="4" t="s">
        <v>97</v>
      </c>
      <c r="C30" s="125" t="s">
        <v>261</v>
      </c>
      <c r="D30" s="125">
        <v>135.66</v>
      </c>
      <c r="E30" s="4">
        <v>32</v>
      </c>
      <c r="F30" s="4">
        <v>160</v>
      </c>
      <c r="G30" s="125">
        <v>168</v>
      </c>
      <c r="H30" s="125">
        <v>0</v>
      </c>
      <c r="I30" s="276">
        <v>152</v>
      </c>
      <c r="J30" s="144">
        <v>160</v>
      </c>
      <c r="K30" s="60">
        <v>122</v>
      </c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4" t="e">
        <f>SUM(#REF!)</f>
        <v>#REF!</v>
      </c>
      <c r="W30" s="4" t="e">
        <f t="shared" si="0"/>
        <v>#REF!</v>
      </c>
      <c r="X30" s="6" t="e">
        <f t="shared" si="1"/>
        <v>#REF!</v>
      </c>
      <c r="Y30" s="6" t="e">
        <f t="shared" si="2"/>
        <v>#REF!</v>
      </c>
    </row>
    <row r="31" spans="1:25" x14ac:dyDescent="0.25">
      <c r="A31" s="4" t="s">
        <v>738</v>
      </c>
      <c r="B31" s="4" t="s">
        <v>97</v>
      </c>
      <c r="C31" s="4" t="s">
        <v>274</v>
      </c>
      <c r="D31" s="4">
        <v>98.08</v>
      </c>
      <c r="E31" s="4"/>
      <c r="F31" s="4"/>
      <c r="G31" s="125">
        <v>0</v>
      </c>
      <c r="H31" s="125">
        <v>144</v>
      </c>
      <c r="I31" s="276">
        <v>141</v>
      </c>
      <c r="J31" s="144">
        <v>160</v>
      </c>
      <c r="K31" s="60">
        <v>122</v>
      </c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4" t="e">
        <f>SUM(#REF!)</f>
        <v>#REF!</v>
      </c>
      <c r="W31" s="4" t="e">
        <f t="shared" si="0"/>
        <v>#REF!</v>
      </c>
      <c r="X31" s="6" t="e">
        <f t="shared" si="1"/>
        <v>#REF!</v>
      </c>
      <c r="Y31" s="6" t="e">
        <f t="shared" si="2"/>
        <v>#REF!</v>
      </c>
    </row>
    <row r="32" spans="1:25" x14ac:dyDescent="0.25">
      <c r="A32" s="125" t="s">
        <v>739</v>
      </c>
      <c r="B32" s="4" t="s">
        <v>97</v>
      </c>
      <c r="C32" s="4" t="s">
        <v>274</v>
      </c>
      <c r="D32" s="4">
        <v>98.08</v>
      </c>
      <c r="E32" s="4"/>
      <c r="F32" s="4"/>
      <c r="G32" s="125">
        <v>0</v>
      </c>
      <c r="H32" s="125">
        <v>104</v>
      </c>
      <c r="I32" s="276">
        <v>160</v>
      </c>
      <c r="J32" s="144">
        <v>160</v>
      </c>
      <c r="K32" s="60">
        <v>122</v>
      </c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4" t="e">
        <f>SUM(#REF!)</f>
        <v>#REF!</v>
      </c>
      <c r="W32" s="4" t="e">
        <f t="shared" si="0"/>
        <v>#REF!</v>
      </c>
      <c r="X32" s="6" t="e">
        <f t="shared" si="1"/>
        <v>#REF!</v>
      </c>
      <c r="Y32" s="6" t="e">
        <f t="shared" si="2"/>
        <v>#REF!</v>
      </c>
    </row>
    <row r="33" spans="1:25" x14ac:dyDescent="0.25">
      <c r="A33" s="125" t="s">
        <v>341</v>
      </c>
      <c r="B33" s="4" t="s">
        <v>97</v>
      </c>
      <c r="C33" s="4" t="s">
        <v>171</v>
      </c>
      <c r="D33" s="4">
        <v>110.99</v>
      </c>
      <c r="E33" s="4"/>
      <c r="F33" s="4"/>
      <c r="G33" s="125"/>
      <c r="H33" s="125"/>
      <c r="I33" s="276">
        <v>152</v>
      </c>
      <c r="J33" s="144"/>
      <c r="K33" s="60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4"/>
      <c r="W33" s="4"/>
      <c r="X33" s="6"/>
      <c r="Y33" s="6"/>
    </row>
    <row r="34" spans="1:25" x14ac:dyDescent="0.25">
      <c r="A34" s="4" t="s">
        <v>361</v>
      </c>
      <c r="B34" s="4" t="s">
        <v>97</v>
      </c>
      <c r="C34" s="4" t="s">
        <v>274</v>
      </c>
      <c r="D34" s="4">
        <v>98.08</v>
      </c>
      <c r="E34" s="4"/>
      <c r="F34" s="4"/>
      <c r="G34" s="125">
        <v>0</v>
      </c>
      <c r="H34" s="125">
        <v>160</v>
      </c>
      <c r="I34" s="276">
        <v>152</v>
      </c>
      <c r="J34" s="144">
        <v>160</v>
      </c>
      <c r="K34" s="60">
        <v>122</v>
      </c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4" t="e">
        <f>SUM(#REF!)</f>
        <v>#REF!</v>
      </c>
      <c r="W34" s="4" t="e">
        <f>SUM(E34:V34)</f>
        <v>#REF!</v>
      </c>
      <c r="X34" s="6" t="e">
        <f>V34*D34</f>
        <v>#REF!</v>
      </c>
      <c r="Y34" s="6" t="e">
        <f>SUM(W34*D34)</f>
        <v>#REF!</v>
      </c>
    </row>
    <row r="35" spans="1:25" x14ac:dyDescent="0.25">
      <c r="A35" s="5" t="s">
        <v>740</v>
      </c>
      <c r="B35" s="4" t="s">
        <v>330</v>
      </c>
      <c r="C35" s="4" t="s">
        <v>261</v>
      </c>
      <c r="D35" s="4">
        <v>135.66</v>
      </c>
      <c r="E35" s="4">
        <v>32</v>
      </c>
      <c r="F35" s="4">
        <v>160</v>
      </c>
      <c r="G35" s="125">
        <v>128</v>
      </c>
      <c r="H35" s="125">
        <v>16</v>
      </c>
      <c r="I35" s="276">
        <v>0</v>
      </c>
      <c r="J35" s="144"/>
      <c r="K35" s="60">
        <v>122</v>
      </c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4" t="e">
        <f>SUM(#REF!)</f>
        <v>#REF!</v>
      </c>
      <c r="W35" s="4" t="e">
        <f>SUM(E35:V35)</f>
        <v>#REF!</v>
      </c>
      <c r="X35" s="6" t="e">
        <f>V35*D35</f>
        <v>#REF!</v>
      </c>
      <c r="Y35" s="6" t="e">
        <f>SUM(W35*D35)</f>
        <v>#REF!</v>
      </c>
    </row>
    <row r="36" spans="1:25" x14ac:dyDescent="0.25">
      <c r="A36" s="5" t="s">
        <v>741</v>
      </c>
      <c r="B36" s="125" t="s">
        <v>97</v>
      </c>
      <c r="C36" s="125" t="s">
        <v>159</v>
      </c>
      <c r="D36" s="125">
        <v>72.97</v>
      </c>
      <c r="E36" s="4"/>
      <c r="F36" s="4"/>
      <c r="G36" s="125"/>
      <c r="H36" s="125"/>
      <c r="I36" s="276"/>
      <c r="J36" s="144"/>
      <c r="K36" s="60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4"/>
      <c r="W36" s="4"/>
      <c r="X36" s="6"/>
      <c r="Y36" s="6"/>
    </row>
    <row r="37" spans="1:25" x14ac:dyDescent="0.25">
      <c r="A37" s="5" t="s">
        <v>742</v>
      </c>
      <c r="B37" s="125" t="s">
        <v>97</v>
      </c>
      <c r="C37" s="125" t="s">
        <v>261</v>
      </c>
      <c r="D37" s="125">
        <v>135.66</v>
      </c>
      <c r="E37" s="4"/>
      <c r="F37" s="4"/>
      <c r="G37" s="125"/>
      <c r="H37" s="125"/>
      <c r="I37" s="276"/>
      <c r="J37" s="144"/>
      <c r="K37" s="60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4"/>
      <c r="W37" s="4"/>
      <c r="X37" s="6"/>
      <c r="Y37" s="6"/>
    </row>
    <row r="38" spans="1:25" x14ac:dyDescent="0.25">
      <c r="A38" s="5" t="s">
        <v>743</v>
      </c>
      <c r="B38" s="125" t="s">
        <v>97</v>
      </c>
      <c r="C38" s="125" t="s">
        <v>261</v>
      </c>
      <c r="D38" s="125">
        <v>135.66</v>
      </c>
      <c r="E38" s="4"/>
      <c r="F38" s="4"/>
      <c r="G38" s="125"/>
      <c r="H38" s="125"/>
      <c r="I38" s="276"/>
      <c r="J38" s="144"/>
      <c r="K38" s="60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4"/>
      <c r="W38" s="4"/>
      <c r="X38" s="6"/>
      <c r="Y38" s="6"/>
    </row>
    <row r="39" spans="1:25" x14ac:dyDescent="0.25">
      <c r="A39" s="5" t="s">
        <v>744</v>
      </c>
      <c r="B39" s="4" t="s">
        <v>97</v>
      </c>
      <c r="C39" s="4" t="s">
        <v>680</v>
      </c>
      <c r="D39" s="4">
        <v>71.69</v>
      </c>
      <c r="E39" s="4">
        <v>32</v>
      </c>
      <c r="F39" s="4">
        <v>160</v>
      </c>
      <c r="G39" s="125">
        <v>128</v>
      </c>
      <c r="H39" s="125">
        <v>160</v>
      </c>
      <c r="I39" s="276">
        <v>160</v>
      </c>
      <c r="J39" s="144">
        <v>160</v>
      </c>
      <c r="K39" s="60">
        <v>122</v>
      </c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4" t="e">
        <f>SUM(#REF!)</f>
        <v>#REF!</v>
      </c>
      <c r="W39" s="4" t="e">
        <f>SUM(E39:V39)</f>
        <v>#REF!</v>
      </c>
      <c r="X39" s="6" t="e">
        <f>V39*D39</f>
        <v>#REF!</v>
      </c>
      <c r="Y39" s="6" t="e">
        <f>SUM(W39*D39)</f>
        <v>#REF!</v>
      </c>
    </row>
    <row r="40" spans="1:25" ht="15.75" thickBot="1" x14ac:dyDescent="0.3">
      <c r="B40" s="281" t="s">
        <v>77</v>
      </c>
      <c r="E40" s="28">
        <f>SUM(E11:E39)</f>
        <v>618.5</v>
      </c>
      <c r="F40" s="28">
        <f>SUM(F11:F39)</f>
        <v>2989</v>
      </c>
      <c r="G40" s="28">
        <f>SUM(G11:G39)</f>
        <v>2822</v>
      </c>
      <c r="H40" s="28">
        <f>SUM(H11:H39)</f>
        <v>2662.5</v>
      </c>
      <c r="I40" s="28">
        <f t="shared" ref="I40:U40" si="3">SUM(I10:I39)</f>
        <v>2678.5</v>
      </c>
      <c r="J40" s="28">
        <f t="shared" si="3"/>
        <v>3210</v>
      </c>
      <c r="K40" s="28">
        <f t="shared" si="3"/>
        <v>2694</v>
      </c>
      <c r="L40" s="28">
        <f t="shared" si="3"/>
        <v>0</v>
      </c>
      <c r="M40" s="28">
        <f t="shared" si="3"/>
        <v>0</v>
      </c>
      <c r="N40" s="28">
        <f t="shared" si="3"/>
        <v>0</v>
      </c>
      <c r="O40" s="28">
        <f t="shared" si="3"/>
        <v>0</v>
      </c>
      <c r="P40" s="28">
        <f t="shared" si="3"/>
        <v>0</v>
      </c>
      <c r="Q40" s="28">
        <f t="shared" si="3"/>
        <v>0</v>
      </c>
      <c r="R40" s="28">
        <f t="shared" si="3"/>
        <v>0</v>
      </c>
      <c r="S40" s="28">
        <f t="shared" si="3"/>
        <v>0</v>
      </c>
      <c r="T40" s="28">
        <f t="shared" si="3"/>
        <v>0</v>
      </c>
      <c r="U40" s="28">
        <f t="shared" si="3"/>
        <v>0</v>
      </c>
      <c r="V40" s="28" t="e">
        <f>SUM(V11:V39)</f>
        <v>#REF!</v>
      </c>
      <c r="W40" s="28" t="e">
        <f>SUM(W11:W39)</f>
        <v>#REF!</v>
      </c>
      <c r="X40" s="8" t="e">
        <f>SUM(X11:X39)</f>
        <v>#REF!</v>
      </c>
      <c r="Y40" s="8" t="e">
        <f>SUM(Y11:Y39)</f>
        <v>#REF!</v>
      </c>
    </row>
    <row r="41" spans="1:25" ht="15.75" thickTop="1" x14ac:dyDescent="0.25">
      <c r="B41" s="25"/>
    </row>
    <row r="42" spans="1:25" x14ac:dyDescent="0.25">
      <c r="A42" s="31" t="s">
        <v>102</v>
      </c>
      <c r="B42" s="31"/>
      <c r="C42" s="31"/>
      <c r="D42" s="31"/>
      <c r="E42" s="624"/>
      <c r="F42" s="624"/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624"/>
      <c r="S42" s="624"/>
      <c r="T42" s="624"/>
      <c r="U42" s="624"/>
      <c r="V42" s="624"/>
      <c r="W42" s="31"/>
      <c r="X42" s="31"/>
      <c r="Y42" s="31"/>
    </row>
    <row r="43" spans="1:25" x14ac:dyDescent="0.25">
      <c r="A43" s="9"/>
      <c r="B43" s="9"/>
      <c r="C43" s="9"/>
      <c r="D43" s="9"/>
      <c r="E43" s="625">
        <v>2023</v>
      </c>
      <c r="F43" s="626"/>
      <c r="G43" s="626"/>
      <c r="H43" s="626"/>
      <c r="I43" s="627"/>
      <c r="J43" s="625">
        <v>2024</v>
      </c>
      <c r="K43" s="626"/>
      <c r="L43" s="626"/>
      <c r="M43" s="626"/>
      <c r="N43" s="626"/>
      <c r="O43" s="626"/>
      <c r="P43" s="626"/>
      <c r="Q43" s="626"/>
      <c r="R43" s="626"/>
      <c r="S43" s="626"/>
      <c r="T43" s="626"/>
      <c r="U43" s="627"/>
      <c r="V43" s="10"/>
      <c r="W43" s="9"/>
      <c r="X43" s="9"/>
      <c r="Y43" s="9"/>
    </row>
    <row r="44" spans="1:25" x14ac:dyDescent="0.25">
      <c r="A44" s="9"/>
      <c r="B44" s="9"/>
      <c r="C44" s="9"/>
      <c r="D44" s="37" t="s">
        <v>33</v>
      </c>
      <c r="E44" s="39">
        <v>23</v>
      </c>
      <c r="F44" s="39">
        <v>19</v>
      </c>
      <c r="G44" s="116">
        <v>21</v>
      </c>
      <c r="H44" s="116">
        <v>21</v>
      </c>
      <c r="I44" s="116">
        <v>22</v>
      </c>
      <c r="J44" s="116">
        <v>21</v>
      </c>
      <c r="K44" s="116">
        <v>16</v>
      </c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40"/>
      <c r="W44" s="9"/>
      <c r="X44" s="9"/>
      <c r="Y44" s="9"/>
    </row>
    <row r="45" spans="1:25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1">
        <v>8</v>
      </c>
      <c r="F45" s="11">
        <v>9</v>
      </c>
      <c r="G45" s="11">
        <v>10</v>
      </c>
      <c r="H45" s="11">
        <v>11</v>
      </c>
      <c r="I45" s="146">
        <v>12</v>
      </c>
      <c r="J45" s="146">
        <v>1</v>
      </c>
      <c r="K45" s="146">
        <v>2</v>
      </c>
      <c r="L45" s="108">
        <v>3</v>
      </c>
      <c r="M45" s="108">
        <v>4</v>
      </c>
      <c r="N45" s="108">
        <v>5</v>
      </c>
      <c r="O45" s="108">
        <v>6</v>
      </c>
      <c r="P45" s="108">
        <v>7</v>
      </c>
      <c r="Q45" s="108">
        <v>8</v>
      </c>
      <c r="R45" s="108">
        <v>9</v>
      </c>
      <c r="S45" s="108">
        <v>10</v>
      </c>
      <c r="T45" s="108">
        <v>11</v>
      </c>
      <c r="U45" s="108">
        <v>12</v>
      </c>
      <c r="V45" s="11" t="s">
        <v>92</v>
      </c>
      <c r="W45" s="11" t="s">
        <v>93</v>
      </c>
      <c r="X45" s="11" t="s">
        <v>94</v>
      </c>
      <c r="Y45" s="11" t="s">
        <v>95</v>
      </c>
    </row>
    <row r="46" spans="1:25" x14ac:dyDescent="0.25">
      <c r="A46" s="4" t="s">
        <v>241</v>
      </c>
      <c r="B46" s="4" t="s">
        <v>97</v>
      </c>
      <c r="C46" s="4" t="s">
        <v>261</v>
      </c>
      <c r="D46" s="4">
        <v>135.66</v>
      </c>
      <c r="E46" s="11"/>
      <c r="F46" s="11"/>
      <c r="G46" s="11"/>
      <c r="H46" s="11"/>
      <c r="I46" s="133">
        <v>32</v>
      </c>
      <c r="J46" s="4">
        <v>168</v>
      </c>
      <c r="K46" s="146">
        <v>128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1"/>
      <c r="W46" s="11"/>
      <c r="X46" s="11"/>
      <c r="Y46" s="11"/>
    </row>
    <row r="47" spans="1:25" x14ac:dyDescent="0.25">
      <c r="A47" s="143" t="s">
        <v>322</v>
      </c>
      <c r="B47" s="125" t="s">
        <v>97</v>
      </c>
      <c r="C47" s="125" t="s">
        <v>695</v>
      </c>
      <c r="D47" s="125">
        <v>63.47</v>
      </c>
      <c r="E47" s="125">
        <v>33</v>
      </c>
      <c r="F47" s="125">
        <v>160</v>
      </c>
      <c r="G47" s="125">
        <v>160.5</v>
      </c>
      <c r="H47" s="125">
        <v>160</v>
      </c>
      <c r="I47" s="133">
        <v>160</v>
      </c>
      <c r="J47" s="125">
        <v>160</v>
      </c>
      <c r="K47" s="60">
        <v>116</v>
      </c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4" t="e">
        <f>SUM(#REF!)</f>
        <v>#REF!</v>
      </c>
      <c r="W47" s="4" t="e">
        <f t="shared" ref="W47:W68" si="4">SUM(E47:V47)</f>
        <v>#REF!</v>
      </c>
      <c r="X47" s="6" t="e">
        <f t="shared" ref="X47:X68" si="5">V47*D47</f>
        <v>#REF!</v>
      </c>
      <c r="Y47" s="6" t="e">
        <f t="shared" ref="Y47:Y68" si="6">SUM(W47*D47)</f>
        <v>#REF!</v>
      </c>
    </row>
    <row r="48" spans="1:25" x14ac:dyDescent="0.25">
      <c r="A48" s="143" t="s">
        <v>725</v>
      </c>
      <c r="B48" s="125" t="s">
        <v>330</v>
      </c>
      <c r="C48" s="125" t="s">
        <v>261</v>
      </c>
      <c r="D48" s="125">
        <v>135.66</v>
      </c>
      <c r="E48" s="125">
        <v>32</v>
      </c>
      <c r="F48" s="125">
        <v>160</v>
      </c>
      <c r="G48" s="125">
        <v>168</v>
      </c>
      <c r="H48" s="125">
        <v>0</v>
      </c>
      <c r="I48" s="144">
        <v>0</v>
      </c>
      <c r="J48" s="144">
        <v>0</v>
      </c>
      <c r="K48" s="60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4" t="e">
        <f>SUM(#REF!)</f>
        <v>#REF!</v>
      </c>
      <c r="W48" s="4" t="e">
        <f t="shared" si="4"/>
        <v>#REF!</v>
      </c>
      <c r="X48" s="6" t="e">
        <f t="shared" si="5"/>
        <v>#REF!</v>
      </c>
      <c r="Y48" s="6" t="e">
        <f t="shared" si="6"/>
        <v>#REF!</v>
      </c>
    </row>
    <row r="49" spans="1:25" x14ac:dyDescent="0.25">
      <c r="A49" s="143" t="s">
        <v>357</v>
      </c>
      <c r="B49" s="125" t="s">
        <v>358</v>
      </c>
      <c r="C49" s="125" t="s">
        <v>334</v>
      </c>
      <c r="D49" s="125">
        <v>137.55000000000001</v>
      </c>
      <c r="E49" s="125">
        <v>32</v>
      </c>
      <c r="F49" s="4">
        <v>160</v>
      </c>
      <c r="G49" s="125">
        <v>160</v>
      </c>
      <c r="H49" s="125">
        <v>144</v>
      </c>
      <c r="I49" s="125">
        <v>128</v>
      </c>
      <c r="J49" s="125">
        <v>168</v>
      </c>
      <c r="K49" s="60">
        <v>128</v>
      </c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33" t="e">
        <f>SUM(#REF!)</f>
        <v>#REF!</v>
      </c>
      <c r="W49" s="133" t="e">
        <f t="shared" si="4"/>
        <v>#REF!</v>
      </c>
      <c r="X49" s="136" t="e">
        <f t="shared" si="5"/>
        <v>#REF!</v>
      </c>
      <c r="Y49" s="136" t="e">
        <f t="shared" si="6"/>
        <v>#REF!</v>
      </c>
    </row>
    <row r="50" spans="1:25" x14ac:dyDescent="0.25">
      <c r="A50" s="143" t="s">
        <v>726</v>
      </c>
      <c r="B50" s="125" t="s">
        <v>97</v>
      </c>
      <c r="C50" s="125" t="s">
        <v>321</v>
      </c>
      <c r="D50" s="125">
        <v>117.69</v>
      </c>
      <c r="E50" s="125">
        <v>32</v>
      </c>
      <c r="F50" s="125">
        <v>160</v>
      </c>
      <c r="G50" s="125">
        <v>128</v>
      </c>
      <c r="H50" s="125">
        <v>160</v>
      </c>
      <c r="I50" s="133">
        <v>136</v>
      </c>
      <c r="J50" s="125">
        <v>164</v>
      </c>
      <c r="K50" s="60">
        <v>128</v>
      </c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4" t="e">
        <f>SUM(#REF!)</f>
        <v>#REF!</v>
      </c>
      <c r="W50" s="4" t="e">
        <f t="shared" si="4"/>
        <v>#REF!</v>
      </c>
      <c r="X50" s="6" t="e">
        <f t="shared" si="5"/>
        <v>#REF!</v>
      </c>
      <c r="Y50" s="6" t="e">
        <f t="shared" si="6"/>
        <v>#REF!</v>
      </c>
    </row>
    <row r="51" spans="1:25" x14ac:dyDescent="0.25">
      <c r="A51" s="143" t="s">
        <v>727</v>
      </c>
      <c r="B51" s="125" t="s">
        <v>97</v>
      </c>
      <c r="C51" s="125" t="s">
        <v>171</v>
      </c>
      <c r="D51" s="125">
        <v>110.99</v>
      </c>
      <c r="E51" s="125"/>
      <c r="F51" s="125">
        <v>152</v>
      </c>
      <c r="G51" s="125">
        <v>168</v>
      </c>
      <c r="H51" s="125">
        <v>160</v>
      </c>
      <c r="I51" s="133">
        <v>5.5</v>
      </c>
      <c r="J51" s="144"/>
      <c r="K51" s="60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4" t="e">
        <f>SUM(#REF!)</f>
        <v>#REF!</v>
      </c>
      <c r="W51" s="4" t="e">
        <f t="shared" si="4"/>
        <v>#REF!</v>
      </c>
      <c r="X51" s="6" t="e">
        <f t="shared" si="5"/>
        <v>#REF!</v>
      </c>
      <c r="Y51" s="6" t="e">
        <f t="shared" si="6"/>
        <v>#REF!</v>
      </c>
    </row>
    <row r="52" spans="1:25" x14ac:dyDescent="0.25">
      <c r="A52" s="143" t="s">
        <v>728</v>
      </c>
      <c r="B52" s="125" t="s">
        <v>97</v>
      </c>
      <c r="C52" s="125" t="s">
        <v>334</v>
      </c>
      <c r="D52" s="125">
        <v>137.55000000000001</v>
      </c>
      <c r="E52" s="125">
        <v>32</v>
      </c>
      <c r="F52" s="125">
        <v>160</v>
      </c>
      <c r="G52" s="125">
        <v>168</v>
      </c>
      <c r="H52" s="125">
        <v>158</v>
      </c>
      <c r="I52" s="133">
        <v>136</v>
      </c>
      <c r="J52" s="125">
        <v>156</v>
      </c>
      <c r="K52" s="60">
        <v>129</v>
      </c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4" t="e">
        <f>SUM(#REF!)</f>
        <v>#REF!</v>
      </c>
      <c r="W52" s="4" t="e">
        <f t="shared" si="4"/>
        <v>#REF!</v>
      </c>
      <c r="X52" s="6" t="e">
        <f t="shared" si="5"/>
        <v>#REF!</v>
      </c>
      <c r="Y52" s="6" t="e">
        <f t="shared" si="6"/>
        <v>#REF!</v>
      </c>
    </row>
    <row r="53" spans="1:25" x14ac:dyDescent="0.25">
      <c r="A53" s="143" t="s">
        <v>329</v>
      </c>
      <c r="B53" s="125" t="s">
        <v>330</v>
      </c>
      <c r="C53" s="125" t="s">
        <v>331</v>
      </c>
      <c r="D53" s="125">
        <v>107.1</v>
      </c>
      <c r="E53" s="125">
        <v>9.5</v>
      </c>
      <c r="F53" s="125">
        <v>33</v>
      </c>
      <c r="G53" s="125">
        <v>15</v>
      </c>
      <c r="H53" s="125">
        <v>18.5</v>
      </c>
      <c r="I53" s="133">
        <f>7.5+17.5</f>
        <v>25</v>
      </c>
      <c r="J53" s="133">
        <v>43</v>
      </c>
      <c r="K53" s="291">
        <v>3</v>
      </c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4" t="e">
        <f>SUM(#REF!)</f>
        <v>#REF!</v>
      </c>
      <c r="W53" s="4" t="e">
        <f t="shared" si="4"/>
        <v>#REF!</v>
      </c>
      <c r="X53" s="6" t="e">
        <f t="shared" si="5"/>
        <v>#REF!</v>
      </c>
      <c r="Y53" s="6" t="e">
        <f t="shared" si="6"/>
        <v>#REF!</v>
      </c>
    </row>
    <row r="54" spans="1:25" x14ac:dyDescent="0.25">
      <c r="A54" s="143" t="s">
        <v>729</v>
      </c>
      <c r="B54" s="125" t="s">
        <v>330</v>
      </c>
      <c r="C54" s="125" t="s">
        <v>704</v>
      </c>
      <c r="D54" s="125">
        <v>67.09</v>
      </c>
      <c r="E54" s="125">
        <v>32</v>
      </c>
      <c r="F54" s="125">
        <v>80</v>
      </c>
      <c r="G54" s="125">
        <v>0</v>
      </c>
      <c r="H54" s="125">
        <v>0</v>
      </c>
      <c r="I54" s="144">
        <v>0</v>
      </c>
      <c r="J54" s="144">
        <v>0</v>
      </c>
      <c r="K54" s="60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4" t="e">
        <f>SUM(#REF!)</f>
        <v>#REF!</v>
      </c>
      <c r="W54" s="4" t="e">
        <f t="shared" si="4"/>
        <v>#REF!</v>
      </c>
      <c r="X54" s="6" t="e">
        <f t="shared" si="5"/>
        <v>#REF!</v>
      </c>
      <c r="Y54" s="6" t="e">
        <f t="shared" si="6"/>
        <v>#REF!</v>
      </c>
    </row>
    <row r="55" spans="1:25" x14ac:dyDescent="0.25">
      <c r="A55" s="143" t="s">
        <v>332</v>
      </c>
      <c r="B55" s="125" t="s">
        <v>97</v>
      </c>
      <c r="C55" s="125" t="s">
        <v>331</v>
      </c>
      <c r="D55" s="125">
        <v>107.1</v>
      </c>
      <c r="E55" s="125">
        <v>32</v>
      </c>
      <c r="F55" s="125">
        <v>160</v>
      </c>
      <c r="G55" s="125">
        <v>168</v>
      </c>
      <c r="H55" s="125">
        <v>136</v>
      </c>
      <c r="I55" s="133">
        <v>120</v>
      </c>
      <c r="J55" s="125">
        <v>168</v>
      </c>
      <c r="K55" s="60">
        <v>112</v>
      </c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4" t="e">
        <f>SUM(#REF!)</f>
        <v>#REF!</v>
      </c>
      <c r="W55" s="4" t="e">
        <f t="shared" si="4"/>
        <v>#REF!</v>
      </c>
      <c r="X55" s="6" t="e">
        <f t="shared" si="5"/>
        <v>#REF!</v>
      </c>
      <c r="Y55" s="6" t="e">
        <f t="shared" si="6"/>
        <v>#REF!</v>
      </c>
    </row>
    <row r="56" spans="1:25" x14ac:dyDescent="0.25">
      <c r="A56" s="143" t="s">
        <v>730</v>
      </c>
      <c r="B56" s="125" t="s">
        <v>97</v>
      </c>
      <c r="C56" s="125" t="s">
        <v>682</v>
      </c>
      <c r="D56" s="125">
        <v>47.07</v>
      </c>
      <c r="E56" s="125">
        <v>32</v>
      </c>
      <c r="F56" s="125">
        <v>160</v>
      </c>
      <c r="G56" s="125">
        <v>152</v>
      </c>
      <c r="H56" s="125">
        <v>144</v>
      </c>
      <c r="I56" s="133">
        <v>112</v>
      </c>
      <c r="J56" s="125">
        <v>164</v>
      </c>
      <c r="K56" s="60">
        <v>120</v>
      </c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4" t="e">
        <f>SUM(#REF!)</f>
        <v>#REF!</v>
      </c>
      <c r="W56" s="4" t="e">
        <f t="shared" si="4"/>
        <v>#REF!</v>
      </c>
      <c r="X56" s="6" t="e">
        <f t="shared" si="5"/>
        <v>#REF!</v>
      </c>
      <c r="Y56" s="6" t="e">
        <f t="shared" si="6"/>
        <v>#REF!</v>
      </c>
    </row>
    <row r="57" spans="1:25" x14ac:dyDescent="0.25">
      <c r="A57" s="143" t="s">
        <v>731</v>
      </c>
      <c r="B57" s="125" t="s">
        <v>97</v>
      </c>
      <c r="C57" s="125" t="s">
        <v>159</v>
      </c>
      <c r="D57" s="125">
        <v>72.97</v>
      </c>
      <c r="E57" s="125">
        <v>32</v>
      </c>
      <c r="F57" s="4">
        <v>36</v>
      </c>
      <c r="G57" s="125"/>
      <c r="H57" s="125"/>
      <c r="I57" s="144"/>
      <c r="J57" s="144"/>
      <c r="K57" s="60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4" t="e">
        <f>SUM(#REF!)</f>
        <v>#REF!</v>
      </c>
      <c r="W57" s="4" t="e">
        <f t="shared" si="4"/>
        <v>#REF!</v>
      </c>
      <c r="X57" s="6" t="e">
        <f t="shared" si="5"/>
        <v>#REF!</v>
      </c>
      <c r="Y57" s="6" t="e">
        <f t="shared" si="6"/>
        <v>#REF!</v>
      </c>
    </row>
    <row r="58" spans="1:25" x14ac:dyDescent="0.25">
      <c r="A58" s="143" t="s">
        <v>336</v>
      </c>
      <c r="B58" s="125" t="s">
        <v>337</v>
      </c>
      <c r="C58" s="125" t="s">
        <v>171</v>
      </c>
      <c r="D58" s="125">
        <v>110.99</v>
      </c>
      <c r="E58" s="125">
        <v>32</v>
      </c>
      <c r="F58" s="4">
        <v>160</v>
      </c>
      <c r="G58" s="125">
        <v>88</v>
      </c>
      <c r="H58" s="125">
        <v>160</v>
      </c>
      <c r="I58" s="133">
        <f>72+88</f>
        <v>160</v>
      </c>
      <c r="J58" s="125">
        <v>168</v>
      </c>
      <c r="K58" s="291">
        <v>128</v>
      </c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33" t="e">
        <f>SUM(#REF!)</f>
        <v>#REF!</v>
      </c>
      <c r="W58" s="133" t="e">
        <f t="shared" si="4"/>
        <v>#REF!</v>
      </c>
      <c r="X58" s="136" t="e">
        <f t="shared" si="5"/>
        <v>#REF!</v>
      </c>
      <c r="Y58" s="136" t="e">
        <f t="shared" si="6"/>
        <v>#REF!</v>
      </c>
    </row>
    <row r="59" spans="1:25" x14ac:dyDescent="0.25">
      <c r="A59" s="143" t="s">
        <v>732</v>
      </c>
      <c r="B59" s="125" t="s">
        <v>97</v>
      </c>
      <c r="C59" s="125" t="s">
        <v>362</v>
      </c>
      <c r="D59" s="125">
        <v>75.510000000000005</v>
      </c>
      <c r="E59" s="125">
        <v>32</v>
      </c>
      <c r="F59" s="125">
        <v>160</v>
      </c>
      <c r="G59" s="125">
        <v>168</v>
      </c>
      <c r="H59" s="125">
        <v>152</v>
      </c>
      <c r="I59" s="133">
        <v>160</v>
      </c>
      <c r="J59" s="125">
        <v>168</v>
      </c>
      <c r="K59" s="60">
        <v>88</v>
      </c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4" t="e">
        <f>SUM(#REF!)</f>
        <v>#REF!</v>
      </c>
      <c r="W59" s="4" t="e">
        <f t="shared" si="4"/>
        <v>#REF!</v>
      </c>
      <c r="X59" s="6" t="e">
        <f t="shared" si="5"/>
        <v>#REF!</v>
      </c>
      <c r="Y59" s="6" t="e">
        <f t="shared" si="6"/>
        <v>#REF!</v>
      </c>
    </row>
    <row r="60" spans="1:25" x14ac:dyDescent="0.25">
      <c r="A60" s="143" t="s">
        <v>733</v>
      </c>
      <c r="B60" s="125" t="s">
        <v>97</v>
      </c>
      <c r="C60" s="125" t="s">
        <v>204</v>
      </c>
      <c r="D60" s="125">
        <v>148.91999999999999</v>
      </c>
      <c r="E60" s="125">
        <v>32</v>
      </c>
      <c r="F60" s="125">
        <v>160</v>
      </c>
      <c r="G60" s="125">
        <v>168</v>
      </c>
      <c r="H60" s="125">
        <v>136</v>
      </c>
      <c r="I60" s="133">
        <v>88</v>
      </c>
      <c r="J60" s="125">
        <v>168</v>
      </c>
      <c r="K60" s="60">
        <v>128</v>
      </c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4" t="e">
        <f>SUM(#REF!)</f>
        <v>#REF!</v>
      </c>
      <c r="W60" s="4" t="e">
        <f t="shared" si="4"/>
        <v>#REF!</v>
      </c>
      <c r="X60" s="6" t="e">
        <f t="shared" si="5"/>
        <v>#REF!</v>
      </c>
      <c r="Y60" s="6" t="e">
        <f t="shared" si="6"/>
        <v>#REF!</v>
      </c>
    </row>
    <row r="61" spans="1:25" x14ac:dyDescent="0.25">
      <c r="A61" s="143" t="s">
        <v>734</v>
      </c>
      <c r="B61" s="125" t="s">
        <v>97</v>
      </c>
      <c r="C61" s="125" t="s">
        <v>261</v>
      </c>
      <c r="D61" s="125">
        <v>135.66</v>
      </c>
      <c r="E61" s="125">
        <v>32</v>
      </c>
      <c r="F61" s="125">
        <v>148</v>
      </c>
      <c r="G61" s="125">
        <v>132</v>
      </c>
      <c r="H61" s="125">
        <v>0</v>
      </c>
      <c r="I61" s="144">
        <v>0</v>
      </c>
      <c r="J61" s="144"/>
      <c r="K61" s="60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4" t="e">
        <f>SUM(#REF!)</f>
        <v>#REF!</v>
      </c>
      <c r="W61" s="4" t="e">
        <f t="shared" si="4"/>
        <v>#REF!</v>
      </c>
      <c r="X61" s="6" t="e">
        <f t="shared" si="5"/>
        <v>#REF!</v>
      </c>
      <c r="Y61" s="6" t="e">
        <f t="shared" si="6"/>
        <v>#REF!</v>
      </c>
    </row>
    <row r="62" spans="1:25" x14ac:dyDescent="0.25">
      <c r="A62" s="125" t="s">
        <v>99</v>
      </c>
      <c r="B62" s="125" t="s">
        <v>97</v>
      </c>
      <c r="C62" s="125" t="s">
        <v>334</v>
      </c>
      <c r="D62" s="125">
        <v>137.55000000000001</v>
      </c>
      <c r="E62" s="125"/>
      <c r="F62" s="125">
        <v>4</v>
      </c>
      <c r="G62" s="125">
        <v>94.5</v>
      </c>
      <c r="H62" s="125">
        <v>110</v>
      </c>
      <c r="I62" s="133">
        <v>105</v>
      </c>
      <c r="J62" s="125">
        <v>126</v>
      </c>
      <c r="K62" s="60">
        <v>86</v>
      </c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4" t="e">
        <f>SUM(#REF!)</f>
        <v>#REF!</v>
      </c>
      <c r="W62" s="4" t="e">
        <f t="shared" si="4"/>
        <v>#REF!</v>
      </c>
      <c r="X62" s="6" t="e">
        <f t="shared" si="5"/>
        <v>#REF!</v>
      </c>
      <c r="Y62" s="6" t="e">
        <f t="shared" si="6"/>
        <v>#REF!</v>
      </c>
    </row>
    <row r="63" spans="1:25" x14ac:dyDescent="0.25">
      <c r="A63" s="143" t="s">
        <v>735</v>
      </c>
      <c r="B63" s="125" t="s">
        <v>97</v>
      </c>
      <c r="C63" s="125" t="s">
        <v>690</v>
      </c>
      <c r="D63" s="125">
        <v>84.09</v>
      </c>
      <c r="E63" s="125">
        <v>32</v>
      </c>
      <c r="F63" s="125">
        <v>160</v>
      </c>
      <c r="G63" s="125">
        <v>160</v>
      </c>
      <c r="H63" s="125">
        <v>160</v>
      </c>
      <c r="I63" s="133">
        <v>128</v>
      </c>
      <c r="J63" s="125">
        <v>168</v>
      </c>
      <c r="K63" s="60">
        <v>128</v>
      </c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4" t="e">
        <f>SUM(#REF!)</f>
        <v>#REF!</v>
      </c>
      <c r="W63" s="4" t="e">
        <f t="shared" si="4"/>
        <v>#REF!</v>
      </c>
      <c r="X63" s="6" t="e">
        <f t="shared" si="5"/>
        <v>#REF!</v>
      </c>
      <c r="Y63" s="6" t="e">
        <f t="shared" si="6"/>
        <v>#REF!</v>
      </c>
    </row>
    <row r="64" spans="1:25" x14ac:dyDescent="0.25">
      <c r="A64" s="143" t="s">
        <v>736</v>
      </c>
      <c r="B64" s="125" t="s">
        <v>330</v>
      </c>
      <c r="C64" s="125" t="s">
        <v>261</v>
      </c>
      <c r="D64" s="125">
        <v>135.66</v>
      </c>
      <c r="E64" s="125">
        <v>32</v>
      </c>
      <c r="F64" s="125">
        <v>136</v>
      </c>
      <c r="G64" s="125">
        <v>142</v>
      </c>
      <c r="H64" s="125">
        <f>48+72</f>
        <v>120</v>
      </c>
      <c r="I64" s="133">
        <f>88+28</f>
        <v>116</v>
      </c>
      <c r="J64" s="133">
        <v>157</v>
      </c>
      <c r="K64" s="291">
        <v>109</v>
      </c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4" t="e">
        <f>SUM(#REF!)</f>
        <v>#REF!</v>
      </c>
      <c r="W64" s="4" t="e">
        <f t="shared" si="4"/>
        <v>#REF!</v>
      </c>
      <c r="X64" s="6" t="e">
        <f t="shared" si="5"/>
        <v>#REF!</v>
      </c>
      <c r="Y64" s="6" t="e">
        <f t="shared" si="6"/>
        <v>#REF!</v>
      </c>
    </row>
    <row r="65" spans="1:25" x14ac:dyDescent="0.25">
      <c r="A65" s="4" t="s">
        <v>359</v>
      </c>
      <c r="B65" s="4" t="s">
        <v>97</v>
      </c>
      <c r="C65" s="4" t="s">
        <v>362</v>
      </c>
      <c r="D65" s="4">
        <v>75.510000000000005</v>
      </c>
      <c r="E65" s="4">
        <v>32</v>
      </c>
      <c r="F65" s="4">
        <v>160</v>
      </c>
      <c r="G65" s="125">
        <v>158</v>
      </c>
      <c r="H65" s="125">
        <v>160</v>
      </c>
      <c r="I65" s="133">
        <v>150</v>
      </c>
      <c r="J65" s="125">
        <v>160</v>
      </c>
      <c r="K65" s="60">
        <v>128</v>
      </c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4" t="e">
        <f>SUM(#REF!)</f>
        <v>#REF!</v>
      </c>
      <c r="W65" s="4" t="e">
        <f t="shared" si="4"/>
        <v>#REF!</v>
      </c>
      <c r="X65" s="6" t="e">
        <f t="shared" si="5"/>
        <v>#REF!</v>
      </c>
      <c r="Y65" s="6" t="e">
        <f t="shared" si="6"/>
        <v>#REF!</v>
      </c>
    </row>
    <row r="66" spans="1:25" x14ac:dyDescent="0.25">
      <c r="A66" s="5" t="s">
        <v>737</v>
      </c>
      <c r="B66" s="4" t="s">
        <v>97</v>
      </c>
      <c r="C66" s="125" t="s">
        <v>261</v>
      </c>
      <c r="D66" s="125">
        <v>135.66</v>
      </c>
      <c r="E66" s="4">
        <v>32</v>
      </c>
      <c r="F66" s="4">
        <v>160</v>
      </c>
      <c r="G66" s="125">
        <v>168</v>
      </c>
      <c r="H66" s="125">
        <v>0</v>
      </c>
      <c r="I66" s="133">
        <v>152</v>
      </c>
      <c r="J66" s="125">
        <v>168</v>
      </c>
      <c r="K66" s="60">
        <v>112</v>
      </c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4" t="e">
        <f>SUM(#REF!)</f>
        <v>#REF!</v>
      </c>
      <c r="W66" s="4" t="e">
        <f t="shared" si="4"/>
        <v>#REF!</v>
      </c>
      <c r="X66" s="6" t="e">
        <f t="shared" si="5"/>
        <v>#REF!</v>
      </c>
      <c r="Y66" s="6" t="e">
        <f t="shared" si="6"/>
        <v>#REF!</v>
      </c>
    </row>
    <row r="67" spans="1:25" x14ac:dyDescent="0.25">
      <c r="A67" s="4" t="s">
        <v>738</v>
      </c>
      <c r="B67" s="4" t="s">
        <v>97</v>
      </c>
      <c r="C67" s="4" t="s">
        <v>274</v>
      </c>
      <c r="D67" s="4">
        <v>98.08</v>
      </c>
      <c r="E67" s="4"/>
      <c r="F67" s="4"/>
      <c r="G67" s="125">
        <v>0</v>
      </c>
      <c r="H67" s="125">
        <v>144</v>
      </c>
      <c r="I67" s="133">
        <v>141</v>
      </c>
      <c r="J67" s="125">
        <v>166</v>
      </c>
      <c r="K67" s="60">
        <v>112</v>
      </c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4" t="e">
        <f>SUM(#REF!)</f>
        <v>#REF!</v>
      </c>
      <c r="W67" s="4" t="e">
        <f t="shared" si="4"/>
        <v>#REF!</v>
      </c>
      <c r="X67" s="6" t="e">
        <f t="shared" si="5"/>
        <v>#REF!</v>
      </c>
      <c r="Y67" s="6" t="e">
        <f t="shared" si="6"/>
        <v>#REF!</v>
      </c>
    </row>
    <row r="68" spans="1:25" x14ac:dyDescent="0.25">
      <c r="A68" s="125" t="s">
        <v>739</v>
      </c>
      <c r="B68" s="4" t="s">
        <v>97</v>
      </c>
      <c r="C68" s="4" t="s">
        <v>274</v>
      </c>
      <c r="D68" s="4">
        <v>98.08</v>
      </c>
      <c r="E68" s="4"/>
      <c r="F68" s="4"/>
      <c r="G68" s="125">
        <v>0</v>
      </c>
      <c r="H68" s="125">
        <v>104</v>
      </c>
      <c r="I68" s="133">
        <v>160</v>
      </c>
      <c r="J68" s="125">
        <v>160</v>
      </c>
      <c r="K68" s="60">
        <v>128</v>
      </c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4" t="e">
        <f>SUM(#REF!)</f>
        <v>#REF!</v>
      </c>
      <c r="W68" s="4" t="e">
        <f t="shared" si="4"/>
        <v>#REF!</v>
      </c>
      <c r="X68" s="6" t="e">
        <f t="shared" si="5"/>
        <v>#REF!</v>
      </c>
      <c r="Y68" s="6" t="e">
        <f t="shared" si="6"/>
        <v>#REF!</v>
      </c>
    </row>
    <row r="69" spans="1:25" x14ac:dyDescent="0.25">
      <c r="A69" s="125" t="s">
        <v>341</v>
      </c>
      <c r="B69" s="4" t="s">
        <v>97</v>
      </c>
      <c r="C69" s="4" t="s">
        <v>171</v>
      </c>
      <c r="D69" s="4">
        <v>110.99</v>
      </c>
      <c r="E69" s="4"/>
      <c r="F69" s="4"/>
      <c r="G69" s="125"/>
      <c r="H69" s="125"/>
      <c r="I69" s="133">
        <v>152</v>
      </c>
      <c r="J69" s="125">
        <v>168</v>
      </c>
      <c r="K69" s="60">
        <v>128</v>
      </c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4"/>
      <c r="W69" s="4"/>
      <c r="X69" s="6"/>
      <c r="Y69" s="6"/>
    </row>
    <row r="70" spans="1:25" x14ac:dyDescent="0.25">
      <c r="A70" s="4" t="s">
        <v>361</v>
      </c>
      <c r="B70" s="4" t="s">
        <v>97</v>
      </c>
      <c r="C70" s="4" t="s">
        <v>274</v>
      </c>
      <c r="D70" s="4">
        <v>98.08</v>
      </c>
      <c r="E70" s="4"/>
      <c r="F70" s="4"/>
      <c r="G70" s="125">
        <v>0</v>
      </c>
      <c r="H70" s="125">
        <v>160</v>
      </c>
      <c r="I70" s="125">
        <v>152</v>
      </c>
      <c r="J70" s="125">
        <v>168</v>
      </c>
      <c r="K70" s="60">
        <v>128</v>
      </c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4" t="e">
        <f>SUM(#REF!)</f>
        <v>#REF!</v>
      </c>
      <c r="W70" s="4" t="e">
        <f>SUM(E70:V70)</f>
        <v>#REF!</v>
      </c>
      <c r="X70" s="6" t="e">
        <f>V70*D70</f>
        <v>#REF!</v>
      </c>
      <c r="Y70" s="6" t="e">
        <f>SUM(W70*D70)</f>
        <v>#REF!</v>
      </c>
    </row>
    <row r="71" spans="1:25" x14ac:dyDescent="0.25">
      <c r="A71" s="5" t="s">
        <v>740</v>
      </c>
      <c r="B71" s="4" t="s">
        <v>330</v>
      </c>
      <c r="C71" s="4" t="s">
        <v>261</v>
      </c>
      <c r="D71" s="4">
        <v>135.66</v>
      </c>
      <c r="E71" s="4">
        <v>32</v>
      </c>
      <c r="F71" s="4">
        <v>160</v>
      </c>
      <c r="G71" s="125">
        <v>128</v>
      </c>
      <c r="H71" s="125">
        <v>16</v>
      </c>
      <c r="I71" s="144">
        <v>0</v>
      </c>
      <c r="J71" s="144">
        <v>0</v>
      </c>
      <c r="K71" s="60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4" t="e">
        <f>SUM(#REF!)</f>
        <v>#REF!</v>
      </c>
      <c r="W71" s="4" t="e">
        <f>SUM(E71:V71)</f>
        <v>#REF!</v>
      </c>
      <c r="X71" s="6" t="e">
        <f>V71*D71</f>
        <v>#REF!</v>
      </c>
      <c r="Y71" s="6" t="e">
        <f>SUM(W71*D71)</f>
        <v>#REF!</v>
      </c>
    </row>
    <row r="72" spans="1:25" x14ac:dyDescent="0.25">
      <c r="A72" s="5" t="s">
        <v>741</v>
      </c>
      <c r="B72" s="125" t="s">
        <v>97</v>
      </c>
      <c r="C72" s="125" t="s">
        <v>159</v>
      </c>
      <c r="D72" s="125">
        <v>72.97</v>
      </c>
      <c r="E72" s="4"/>
      <c r="F72" s="4"/>
      <c r="G72" s="125"/>
      <c r="H72" s="125"/>
      <c r="I72" s="144"/>
      <c r="J72" s="125">
        <v>64</v>
      </c>
      <c r="K72" s="60">
        <v>120</v>
      </c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4"/>
      <c r="W72" s="4"/>
      <c r="X72" s="6"/>
      <c r="Y72" s="6"/>
    </row>
    <row r="73" spans="1:25" x14ac:dyDescent="0.25">
      <c r="A73" s="5" t="s">
        <v>742</v>
      </c>
      <c r="B73" s="125" t="s">
        <v>97</v>
      </c>
      <c r="C73" s="125" t="s">
        <v>261</v>
      </c>
      <c r="D73" s="125">
        <v>135.66</v>
      </c>
      <c r="E73" s="4"/>
      <c r="F73" s="4"/>
      <c r="G73" s="125"/>
      <c r="H73" s="125"/>
      <c r="I73" s="144"/>
      <c r="J73" s="125">
        <v>24</v>
      </c>
      <c r="K73" s="60">
        <v>128</v>
      </c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4"/>
      <c r="W73" s="4"/>
      <c r="X73" s="6"/>
      <c r="Y73" s="6"/>
    </row>
    <row r="74" spans="1:25" x14ac:dyDescent="0.25">
      <c r="A74" s="5" t="s">
        <v>743</v>
      </c>
      <c r="B74" s="125" t="s">
        <v>97</v>
      </c>
      <c r="C74" s="125" t="s">
        <v>261</v>
      </c>
      <c r="D74" s="125">
        <v>135.66</v>
      </c>
      <c r="E74" s="4"/>
      <c r="F74" s="4"/>
      <c r="G74" s="125"/>
      <c r="H74" s="125"/>
      <c r="I74" s="144"/>
      <c r="J74" s="125"/>
      <c r="K74" s="60">
        <f>88+8</f>
        <v>96</v>
      </c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4"/>
      <c r="W74" s="4"/>
      <c r="X74" s="6"/>
      <c r="Y74" s="6"/>
    </row>
    <row r="75" spans="1:25" x14ac:dyDescent="0.25">
      <c r="A75" s="5" t="s">
        <v>744</v>
      </c>
      <c r="B75" s="4" t="s">
        <v>97</v>
      </c>
      <c r="C75" s="4" t="s">
        <v>680</v>
      </c>
      <c r="D75" s="4">
        <v>71.69</v>
      </c>
      <c r="E75" s="4">
        <v>32</v>
      </c>
      <c r="F75" s="4">
        <v>160</v>
      </c>
      <c r="G75" s="125">
        <v>128</v>
      </c>
      <c r="H75" s="125">
        <v>160</v>
      </c>
      <c r="I75" s="133">
        <v>160</v>
      </c>
      <c r="J75" s="125">
        <v>168</v>
      </c>
      <c r="K75" s="60">
        <v>128</v>
      </c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4" t="e">
        <f>SUM(#REF!)</f>
        <v>#REF!</v>
      </c>
      <c r="W75" s="4" t="e">
        <f>SUM(E75:V75)</f>
        <v>#REF!</v>
      </c>
      <c r="X75" s="6" t="e">
        <f>V75*D75</f>
        <v>#REF!</v>
      </c>
      <c r="Y75" s="6" t="e">
        <f>SUM(W75*D75)</f>
        <v>#REF!</v>
      </c>
    </row>
    <row r="76" spans="1:25" ht="15.75" thickBot="1" x14ac:dyDescent="0.3">
      <c r="E76" s="28">
        <f t="shared" ref="E76:H76" si="7">SUM(E47:E75)</f>
        <v>618.5</v>
      </c>
      <c r="F76" s="28">
        <f t="shared" si="7"/>
        <v>2989</v>
      </c>
      <c r="G76" s="28">
        <f t="shared" si="7"/>
        <v>2822</v>
      </c>
      <c r="H76" s="28">
        <f t="shared" si="7"/>
        <v>2662.5</v>
      </c>
      <c r="I76" s="28">
        <f>SUM(I46:I75)</f>
        <v>2678.5</v>
      </c>
      <c r="J76" s="28">
        <f t="shared" ref="J76:U76" si="8">SUM(J46:J75)</f>
        <v>3392</v>
      </c>
      <c r="K76" s="28">
        <f t="shared" si="8"/>
        <v>2739</v>
      </c>
      <c r="L76" s="28">
        <f t="shared" si="8"/>
        <v>0</v>
      </c>
      <c r="M76" s="28">
        <f t="shared" si="8"/>
        <v>0</v>
      </c>
      <c r="N76" s="28">
        <f t="shared" si="8"/>
        <v>0</v>
      </c>
      <c r="O76" s="28">
        <f t="shared" si="8"/>
        <v>0</v>
      </c>
      <c r="P76" s="28">
        <f t="shared" si="8"/>
        <v>0</v>
      </c>
      <c r="Q76" s="28">
        <f t="shared" si="8"/>
        <v>0</v>
      </c>
      <c r="R76" s="28">
        <f t="shared" si="8"/>
        <v>0</v>
      </c>
      <c r="S76" s="28">
        <f t="shared" si="8"/>
        <v>0</v>
      </c>
      <c r="T76" s="28">
        <f t="shared" si="8"/>
        <v>0</v>
      </c>
      <c r="U76" s="28">
        <f t="shared" si="8"/>
        <v>0</v>
      </c>
      <c r="V76" s="28" t="e">
        <f>SUM(V47:V75)</f>
        <v>#REF!</v>
      </c>
      <c r="W76" s="28" t="e">
        <f>SUM(W47:W75)</f>
        <v>#REF!</v>
      </c>
      <c r="X76" s="8" t="e">
        <f>SUM(X47:X75)</f>
        <v>#REF!</v>
      </c>
      <c r="Y76" s="8" t="e">
        <f>SUM(Y47:Y75)</f>
        <v>#REF!</v>
      </c>
    </row>
    <row r="77" spans="1:25" ht="15.75" thickTop="1" x14ac:dyDescent="0.25">
      <c r="X77" s="7"/>
      <c r="Y77" s="7"/>
    </row>
    <row r="78" spans="1:25" x14ac:dyDescent="0.25">
      <c r="A78" s="31" t="s">
        <v>185</v>
      </c>
      <c r="B78" s="31"/>
      <c r="C78" s="31"/>
      <c r="D78" s="31"/>
      <c r="E78" s="624"/>
      <c r="F78" s="624"/>
      <c r="G78" s="624"/>
      <c r="H78" s="624"/>
      <c r="I78" s="624"/>
      <c r="J78" s="624"/>
      <c r="K78" s="624"/>
      <c r="L78" s="624"/>
      <c r="M78" s="624"/>
      <c r="N78" s="624"/>
      <c r="O78" s="624"/>
      <c r="P78" s="624"/>
      <c r="Q78" s="624"/>
      <c r="R78" s="624"/>
      <c r="S78" s="624"/>
      <c r="T78" s="624"/>
      <c r="U78" s="624"/>
      <c r="V78" s="624"/>
    </row>
    <row r="79" spans="1:25" x14ac:dyDescent="0.25">
      <c r="A79" s="9"/>
      <c r="B79" s="9"/>
      <c r="C79" s="9"/>
      <c r="D79" s="9"/>
      <c r="E79" s="623"/>
      <c r="F79" s="623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"/>
    </row>
    <row r="80" spans="1:25" x14ac:dyDescent="0.25">
      <c r="A80" s="11" t="s">
        <v>88</v>
      </c>
      <c r="B80" s="11" t="s">
        <v>89</v>
      </c>
      <c r="C80" s="11" t="s">
        <v>90</v>
      </c>
      <c r="D80" s="11" t="s">
        <v>91</v>
      </c>
      <c r="E80" s="11">
        <v>8</v>
      </c>
      <c r="F80" s="11">
        <v>9</v>
      </c>
      <c r="G80" s="11">
        <v>10</v>
      </c>
      <c r="H80" s="11">
        <v>11</v>
      </c>
      <c r="I80" s="108">
        <v>12</v>
      </c>
      <c r="J80" s="108">
        <v>1</v>
      </c>
      <c r="K80" s="108">
        <v>2</v>
      </c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1"/>
    </row>
    <row r="81" spans="1:22" x14ac:dyDescent="0.25">
      <c r="A81" s="4" t="s">
        <v>241</v>
      </c>
      <c r="B81" s="4" t="s">
        <v>97</v>
      </c>
      <c r="C81" s="4" t="s">
        <v>261</v>
      </c>
      <c r="D81" s="4">
        <v>135.66</v>
      </c>
      <c r="E81" s="6">
        <f>E10*$D10</f>
        <v>0</v>
      </c>
      <c r="F81" s="6">
        <f t="shared" ref="F81:U81" si="9">F10*$D10</f>
        <v>0</v>
      </c>
      <c r="G81" s="6">
        <f t="shared" si="9"/>
        <v>0</v>
      </c>
      <c r="H81" s="6">
        <f t="shared" si="9"/>
        <v>0</v>
      </c>
      <c r="I81" s="6">
        <f t="shared" si="9"/>
        <v>4341.12</v>
      </c>
      <c r="J81" s="6">
        <f t="shared" si="9"/>
        <v>0</v>
      </c>
      <c r="K81" s="6">
        <f t="shared" si="9"/>
        <v>0</v>
      </c>
      <c r="L81" s="6">
        <f t="shared" si="9"/>
        <v>0</v>
      </c>
      <c r="M81" s="6">
        <f t="shared" si="9"/>
        <v>0</v>
      </c>
      <c r="N81" s="6">
        <f t="shared" si="9"/>
        <v>0</v>
      </c>
      <c r="O81" s="6">
        <f t="shared" si="9"/>
        <v>0</v>
      </c>
      <c r="P81" s="6">
        <f t="shared" si="9"/>
        <v>0</v>
      </c>
      <c r="Q81" s="6">
        <f t="shared" si="9"/>
        <v>0</v>
      </c>
      <c r="R81" s="6">
        <f t="shared" si="9"/>
        <v>0</v>
      </c>
      <c r="S81" s="6">
        <f t="shared" si="9"/>
        <v>0</v>
      </c>
      <c r="T81" s="6">
        <f t="shared" si="9"/>
        <v>0</v>
      </c>
      <c r="U81" s="6">
        <f t="shared" si="9"/>
        <v>0</v>
      </c>
      <c r="V81" s="11"/>
    </row>
    <row r="82" spans="1:22" x14ac:dyDescent="0.25">
      <c r="A82" s="143" t="s">
        <v>322</v>
      </c>
      <c r="B82" s="125" t="s">
        <v>97</v>
      </c>
      <c r="C82" s="125" t="s">
        <v>695</v>
      </c>
      <c r="D82" s="125">
        <v>63.47</v>
      </c>
      <c r="E82" s="6">
        <f t="shared" ref="E82:U82" si="10">E11*$D11</f>
        <v>2094.5099999999998</v>
      </c>
      <c r="F82" s="6">
        <f t="shared" si="10"/>
        <v>10155.200000000001</v>
      </c>
      <c r="G82" s="6">
        <f t="shared" si="10"/>
        <v>10186.934999999999</v>
      </c>
      <c r="H82" s="6">
        <f t="shared" si="10"/>
        <v>10155.200000000001</v>
      </c>
      <c r="I82" s="6">
        <f t="shared" si="10"/>
        <v>10155.200000000001</v>
      </c>
      <c r="J82" s="6">
        <f t="shared" si="10"/>
        <v>10155.200000000001</v>
      </c>
      <c r="K82" s="6">
        <f t="shared" si="10"/>
        <v>7743.34</v>
      </c>
      <c r="L82" s="6">
        <f t="shared" si="10"/>
        <v>0</v>
      </c>
      <c r="M82" s="6">
        <f t="shared" si="10"/>
        <v>0</v>
      </c>
      <c r="N82" s="6">
        <f t="shared" si="10"/>
        <v>0</v>
      </c>
      <c r="O82" s="6">
        <f t="shared" si="10"/>
        <v>0</v>
      </c>
      <c r="P82" s="6">
        <f t="shared" si="10"/>
        <v>0</v>
      </c>
      <c r="Q82" s="6">
        <f t="shared" si="10"/>
        <v>0</v>
      </c>
      <c r="R82" s="6">
        <f t="shared" si="10"/>
        <v>0</v>
      </c>
      <c r="S82" s="6">
        <f t="shared" si="10"/>
        <v>0</v>
      </c>
      <c r="T82" s="6">
        <f t="shared" si="10"/>
        <v>0</v>
      </c>
      <c r="U82" s="6">
        <f t="shared" si="10"/>
        <v>0</v>
      </c>
      <c r="V82" s="4"/>
    </row>
    <row r="83" spans="1:22" x14ac:dyDescent="0.25">
      <c r="A83" s="143" t="s">
        <v>725</v>
      </c>
      <c r="B83" s="125" t="s">
        <v>330</v>
      </c>
      <c r="C83" s="125" t="s">
        <v>261</v>
      </c>
      <c r="D83" s="125">
        <v>135.66</v>
      </c>
      <c r="E83" s="6">
        <f t="shared" ref="E83:U83" si="11">E12*$D12</f>
        <v>4341.12</v>
      </c>
      <c r="F83" s="6">
        <f t="shared" si="11"/>
        <v>21705.599999999999</v>
      </c>
      <c r="G83" s="6">
        <f t="shared" si="11"/>
        <v>22790.880000000001</v>
      </c>
      <c r="H83" s="6">
        <f t="shared" si="11"/>
        <v>0</v>
      </c>
      <c r="I83" s="6">
        <f t="shared" si="11"/>
        <v>0</v>
      </c>
      <c r="J83" s="6">
        <f t="shared" si="11"/>
        <v>0</v>
      </c>
      <c r="K83" s="6">
        <f t="shared" si="11"/>
        <v>16550.52</v>
      </c>
      <c r="L83" s="6">
        <f t="shared" si="11"/>
        <v>0</v>
      </c>
      <c r="M83" s="6">
        <f t="shared" si="11"/>
        <v>0</v>
      </c>
      <c r="N83" s="6">
        <f t="shared" si="11"/>
        <v>0</v>
      </c>
      <c r="O83" s="6">
        <f t="shared" si="11"/>
        <v>0</v>
      </c>
      <c r="P83" s="6">
        <f t="shared" si="11"/>
        <v>0</v>
      </c>
      <c r="Q83" s="6">
        <f t="shared" si="11"/>
        <v>0</v>
      </c>
      <c r="R83" s="6">
        <f t="shared" si="11"/>
        <v>0</v>
      </c>
      <c r="S83" s="6">
        <f t="shared" si="11"/>
        <v>0</v>
      </c>
      <c r="T83" s="6">
        <f t="shared" si="11"/>
        <v>0</v>
      </c>
      <c r="U83" s="6">
        <f t="shared" si="11"/>
        <v>0</v>
      </c>
      <c r="V83" s="4"/>
    </row>
    <row r="84" spans="1:22" x14ac:dyDescent="0.25">
      <c r="A84" s="143" t="s">
        <v>357</v>
      </c>
      <c r="B84" s="125" t="s">
        <v>358</v>
      </c>
      <c r="C84" s="125" t="s">
        <v>334</v>
      </c>
      <c r="D84" s="125">
        <v>137.55000000000001</v>
      </c>
      <c r="E84" s="6">
        <f t="shared" ref="E84:U84" si="12">E13*$D13</f>
        <v>4401.6000000000004</v>
      </c>
      <c r="F84" s="6">
        <f t="shared" si="12"/>
        <v>22008</v>
      </c>
      <c r="G84" s="6">
        <f t="shared" si="12"/>
        <v>22008</v>
      </c>
      <c r="H84" s="6">
        <f t="shared" si="12"/>
        <v>19807.2</v>
      </c>
      <c r="I84" s="6">
        <f t="shared" si="12"/>
        <v>17606.400000000001</v>
      </c>
      <c r="J84" s="6">
        <f t="shared" si="12"/>
        <v>22008</v>
      </c>
      <c r="K84" s="6">
        <f t="shared" si="12"/>
        <v>16781.100000000002</v>
      </c>
      <c r="L84" s="6">
        <f t="shared" si="12"/>
        <v>0</v>
      </c>
      <c r="M84" s="6">
        <f t="shared" si="12"/>
        <v>0</v>
      </c>
      <c r="N84" s="6">
        <f t="shared" si="12"/>
        <v>0</v>
      </c>
      <c r="O84" s="6">
        <f t="shared" si="12"/>
        <v>0</v>
      </c>
      <c r="P84" s="6">
        <f t="shared" si="12"/>
        <v>0</v>
      </c>
      <c r="Q84" s="6">
        <f t="shared" si="12"/>
        <v>0</v>
      </c>
      <c r="R84" s="6">
        <f t="shared" si="12"/>
        <v>0</v>
      </c>
      <c r="S84" s="6">
        <f t="shared" si="12"/>
        <v>0</v>
      </c>
      <c r="T84" s="6">
        <f t="shared" si="12"/>
        <v>0</v>
      </c>
      <c r="U84" s="6">
        <f t="shared" si="12"/>
        <v>0</v>
      </c>
      <c r="V84" s="4"/>
    </row>
    <row r="85" spans="1:22" x14ac:dyDescent="0.25">
      <c r="A85" s="143" t="s">
        <v>726</v>
      </c>
      <c r="B85" s="125" t="s">
        <v>97</v>
      </c>
      <c r="C85" s="125" t="s">
        <v>321</v>
      </c>
      <c r="D85" s="125">
        <v>117.69</v>
      </c>
      <c r="E85" s="6">
        <f t="shared" ref="E85:U85" si="13">E14*$D14</f>
        <v>3766.08</v>
      </c>
      <c r="F85" s="6">
        <f t="shared" si="13"/>
        <v>18830.400000000001</v>
      </c>
      <c r="G85" s="6">
        <f t="shared" si="13"/>
        <v>15064.32</v>
      </c>
      <c r="H85" s="6">
        <f t="shared" si="13"/>
        <v>18830.400000000001</v>
      </c>
      <c r="I85" s="6">
        <f t="shared" si="13"/>
        <v>16005.84</v>
      </c>
      <c r="J85" s="6">
        <f t="shared" si="13"/>
        <v>18830.400000000001</v>
      </c>
      <c r="K85" s="6">
        <f t="shared" si="13"/>
        <v>14358.18</v>
      </c>
      <c r="L85" s="6">
        <f t="shared" si="13"/>
        <v>0</v>
      </c>
      <c r="M85" s="6">
        <f t="shared" si="13"/>
        <v>0</v>
      </c>
      <c r="N85" s="6">
        <f t="shared" si="13"/>
        <v>0</v>
      </c>
      <c r="O85" s="6">
        <f t="shared" si="13"/>
        <v>0</v>
      </c>
      <c r="P85" s="6">
        <f t="shared" si="13"/>
        <v>0</v>
      </c>
      <c r="Q85" s="6">
        <f t="shared" si="13"/>
        <v>0</v>
      </c>
      <c r="R85" s="6">
        <f t="shared" si="13"/>
        <v>0</v>
      </c>
      <c r="S85" s="6">
        <f t="shared" si="13"/>
        <v>0</v>
      </c>
      <c r="T85" s="6">
        <f t="shared" si="13"/>
        <v>0</v>
      </c>
      <c r="U85" s="6">
        <f t="shared" si="13"/>
        <v>0</v>
      </c>
      <c r="V85" s="4"/>
    </row>
    <row r="86" spans="1:22" x14ac:dyDescent="0.25">
      <c r="A86" s="143" t="s">
        <v>727</v>
      </c>
      <c r="B86" s="125" t="s">
        <v>97</v>
      </c>
      <c r="C86" s="125" t="s">
        <v>171</v>
      </c>
      <c r="D86" s="125">
        <v>110.99</v>
      </c>
      <c r="E86" s="6">
        <f t="shared" ref="E86:U86" si="14">E15*$D15</f>
        <v>0</v>
      </c>
      <c r="F86" s="6">
        <f t="shared" si="14"/>
        <v>16870.48</v>
      </c>
      <c r="G86" s="6">
        <f t="shared" si="14"/>
        <v>18646.32</v>
      </c>
      <c r="H86" s="6">
        <f t="shared" si="14"/>
        <v>17758.399999999998</v>
      </c>
      <c r="I86" s="6">
        <f t="shared" si="14"/>
        <v>610.44499999999994</v>
      </c>
      <c r="J86" s="6">
        <f t="shared" si="14"/>
        <v>17758.399999999998</v>
      </c>
      <c r="K86" s="6">
        <f t="shared" si="14"/>
        <v>13540.779999999999</v>
      </c>
      <c r="L86" s="6">
        <f t="shared" si="14"/>
        <v>0</v>
      </c>
      <c r="M86" s="6">
        <f t="shared" si="14"/>
        <v>0</v>
      </c>
      <c r="N86" s="6">
        <f t="shared" si="14"/>
        <v>0</v>
      </c>
      <c r="O86" s="6">
        <f t="shared" si="14"/>
        <v>0</v>
      </c>
      <c r="P86" s="6">
        <f t="shared" si="14"/>
        <v>0</v>
      </c>
      <c r="Q86" s="6">
        <f t="shared" si="14"/>
        <v>0</v>
      </c>
      <c r="R86" s="6">
        <f t="shared" si="14"/>
        <v>0</v>
      </c>
      <c r="S86" s="6">
        <f t="shared" si="14"/>
        <v>0</v>
      </c>
      <c r="T86" s="6">
        <f t="shared" si="14"/>
        <v>0</v>
      </c>
      <c r="U86" s="6">
        <f t="shared" si="14"/>
        <v>0</v>
      </c>
      <c r="V86" s="4"/>
    </row>
    <row r="87" spans="1:22" x14ac:dyDescent="0.25">
      <c r="A87" s="143" t="s">
        <v>728</v>
      </c>
      <c r="B87" s="125" t="s">
        <v>97</v>
      </c>
      <c r="C87" s="125" t="s">
        <v>334</v>
      </c>
      <c r="D87" s="125">
        <v>137.55000000000001</v>
      </c>
      <c r="E87" s="6">
        <f t="shared" ref="E87:U87" si="15">E16*$D16</f>
        <v>4401.6000000000004</v>
      </c>
      <c r="F87" s="6">
        <f t="shared" si="15"/>
        <v>22008</v>
      </c>
      <c r="G87" s="6">
        <f t="shared" si="15"/>
        <v>23108.400000000001</v>
      </c>
      <c r="H87" s="6">
        <f t="shared" si="15"/>
        <v>21732.9</v>
      </c>
      <c r="I87" s="6">
        <f t="shared" si="15"/>
        <v>18706.800000000003</v>
      </c>
      <c r="J87" s="6">
        <f t="shared" si="15"/>
        <v>22008</v>
      </c>
      <c r="K87" s="6">
        <f t="shared" si="15"/>
        <v>16781.100000000002</v>
      </c>
      <c r="L87" s="6">
        <f t="shared" si="15"/>
        <v>0</v>
      </c>
      <c r="M87" s="6">
        <f t="shared" si="15"/>
        <v>0</v>
      </c>
      <c r="N87" s="6">
        <f t="shared" si="15"/>
        <v>0</v>
      </c>
      <c r="O87" s="6">
        <f t="shared" si="15"/>
        <v>0</v>
      </c>
      <c r="P87" s="6">
        <f t="shared" si="15"/>
        <v>0</v>
      </c>
      <c r="Q87" s="6">
        <f t="shared" si="15"/>
        <v>0</v>
      </c>
      <c r="R87" s="6">
        <f t="shared" si="15"/>
        <v>0</v>
      </c>
      <c r="S87" s="6">
        <f t="shared" si="15"/>
        <v>0</v>
      </c>
      <c r="T87" s="6">
        <f t="shared" si="15"/>
        <v>0</v>
      </c>
      <c r="U87" s="6">
        <f t="shared" si="15"/>
        <v>0</v>
      </c>
      <c r="V87" s="4"/>
    </row>
    <row r="88" spans="1:22" x14ac:dyDescent="0.25">
      <c r="A88" s="143" t="s">
        <v>329</v>
      </c>
      <c r="B88" s="125" t="s">
        <v>330</v>
      </c>
      <c r="C88" s="125" t="s">
        <v>331</v>
      </c>
      <c r="D88" s="125">
        <v>107.1</v>
      </c>
      <c r="E88" s="6">
        <f t="shared" ref="E88:U88" si="16">E17*$D17</f>
        <v>1017.4499999999999</v>
      </c>
      <c r="F88" s="6">
        <f t="shared" si="16"/>
        <v>3534.2999999999997</v>
      </c>
      <c r="G88" s="6">
        <f t="shared" si="16"/>
        <v>1606.5</v>
      </c>
      <c r="H88" s="6">
        <f t="shared" si="16"/>
        <v>1981.35</v>
      </c>
      <c r="I88" s="6">
        <f t="shared" si="16"/>
        <v>2677.5</v>
      </c>
      <c r="J88" s="6">
        <f t="shared" si="16"/>
        <v>1071</v>
      </c>
      <c r="K88" s="6">
        <f t="shared" si="16"/>
        <v>1071</v>
      </c>
      <c r="L88" s="6">
        <f t="shared" si="16"/>
        <v>0</v>
      </c>
      <c r="M88" s="6">
        <f t="shared" si="16"/>
        <v>0</v>
      </c>
      <c r="N88" s="6">
        <f t="shared" si="16"/>
        <v>0</v>
      </c>
      <c r="O88" s="6">
        <f t="shared" si="16"/>
        <v>0</v>
      </c>
      <c r="P88" s="6">
        <f t="shared" si="16"/>
        <v>0</v>
      </c>
      <c r="Q88" s="6">
        <f t="shared" si="16"/>
        <v>0</v>
      </c>
      <c r="R88" s="6">
        <f t="shared" si="16"/>
        <v>0</v>
      </c>
      <c r="S88" s="6">
        <f t="shared" si="16"/>
        <v>0</v>
      </c>
      <c r="T88" s="6">
        <f t="shared" si="16"/>
        <v>0</v>
      </c>
      <c r="U88" s="6">
        <f t="shared" si="16"/>
        <v>0</v>
      </c>
      <c r="V88" s="4"/>
    </row>
    <row r="89" spans="1:22" x14ac:dyDescent="0.25">
      <c r="A89" s="143" t="s">
        <v>729</v>
      </c>
      <c r="B89" s="125" t="s">
        <v>330</v>
      </c>
      <c r="C89" s="125" t="s">
        <v>704</v>
      </c>
      <c r="D89" s="125">
        <v>67.09</v>
      </c>
      <c r="E89" s="6">
        <f t="shared" ref="E89:U89" si="17">E18*$D18</f>
        <v>2146.88</v>
      </c>
      <c r="F89" s="6">
        <f t="shared" si="17"/>
        <v>5367.2000000000007</v>
      </c>
      <c r="G89" s="6">
        <f t="shared" si="17"/>
        <v>0</v>
      </c>
      <c r="H89" s="6">
        <f t="shared" si="17"/>
        <v>0</v>
      </c>
      <c r="I89" s="6">
        <f t="shared" si="17"/>
        <v>0</v>
      </c>
      <c r="J89" s="6">
        <f t="shared" si="17"/>
        <v>0</v>
      </c>
      <c r="K89" s="6">
        <f t="shared" si="17"/>
        <v>0</v>
      </c>
      <c r="L89" s="6">
        <f t="shared" si="17"/>
        <v>0</v>
      </c>
      <c r="M89" s="6">
        <f t="shared" si="17"/>
        <v>0</v>
      </c>
      <c r="N89" s="6">
        <f t="shared" si="17"/>
        <v>0</v>
      </c>
      <c r="O89" s="6">
        <f t="shared" si="17"/>
        <v>0</v>
      </c>
      <c r="P89" s="6">
        <f t="shared" si="17"/>
        <v>0</v>
      </c>
      <c r="Q89" s="6">
        <f t="shared" si="17"/>
        <v>0</v>
      </c>
      <c r="R89" s="6">
        <f t="shared" si="17"/>
        <v>0</v>
      </c>
      <c r="S89" s="6">
        <f t="shared" si="17"/>
        <v>0</v>
      </c>
      <c r="T89" s="6">
        <f t="shared" si="17"/>
        <v>0</v>
      </c>
      <c r="U89" s="6">
        <f t="shared" si="17"/>
        <v>0</v>
      </c>
      <c r="V89" s="4"/>
    </row>
    <row r="90" spans="1:22" x14ac:dyDescent="0.25">
      <c r="A90" s="143" t="s">
        <v>332</v>
      </c>
      <c r="B90" s="125" t="s">
        <v>97</v>
      </c>
      <c r="C90" s="125" t="s">
        <v>331</v>
      </c>
      <c r="D90" s="125">
        <v>107.1</v>
      </c>
      <c r="E90" s="6">
        <f t="shared" ref="E90:U90" si="18">E19*$D19</f>
        <v>3427.2</v>
      </c>
      <c r="F90" s="6">
        <f t="shared" si="18"/>
        <v>17136</v>
      </c>
      <c r="G90" s="6">
        <f t="shared" si="18"/>
        <v>17992.8</v>
      </c>
      <c r="H90" s="6">
        <f t="shared" si="18"/>
        <v>14565.599999999999</v>
      </c>
      <c r="I90" s="6">
        <f t="shared" si="18"/>
        <v>12852</v>
      </c>
      <c r="J90" s="6">
        <f t="shared" si="18"/>
        <v>17136</v>
      </c>
      <c r="K90" s="6">
        <f t="shared" si="18"/>
        <v>13066.199999999999</v>
      </c>
      <c r="L90" s="6">
        <f t="shared" si="18"/>
        <v>0</v>
      </c>
      <c r="M90" s="6">
        <f t="shared" si="18"/>
        <v>0</v>
      </c>
      <c r="N90" s="6">
        <f t="shared" si="18"/>
        <v>0</v>
      </c>
      <c r="O90" s="6">
        <f t="shared" si="18"/>
        <v>0</v>
      </c>
      <c r="P90" s="6">
        <f t="shared" si="18"/>
        <v>0</v>
      </c>
      <c r="Q90" s="6">
        <f t="shared" si="18"/>
        <v>0</v>
      </c>
      <c r="R90" s="6">
        <f t="shared" si="18"/>
        <v>0</v>
      </c>
      <c r="S90" s="6">
        <f t="shared" si="18"/>
        <v>0</v>
      </c>
      <c r="T90" s="6">
        <f t="shared" si="18"/>
        <v>0</v>
      </c>
      <c r="U90" s="6">
        <f t="shared" si="18"/>
        <v>0</v>
      </c>
      <c r="V90" s="4"/>
    </row>
    <row r="91" spans="1:22" x14ac:dyDescent="0.25">
      <c r="A91" s="143" t="s">
        <v>730</v>
      </c>
      <c r="B91" s="125" t="s">
        <v>97</v>
      </c>
      <c r="C91" s="125" t="s">
        <v>682</v>
      </c>
      <c r="D91" s="125">
        <v>47.07</v>
      </c>
      <c r="E91" s="6">
        <f t="shared" ref="E91:U91" si="19">E20*$D20</f>
        <v>1506.24</v>
      </c>
      <c r="F91" s="6">
        <f t="shared" si="19"/>
        <v>7531.2</v>
      </c>
      <c r="G91" s="6">
        <f t="shared" si="19"/>
        <v>7154.64</v>
      </c>
      <c r="H91" s="6">
        <f t="shared" si="19"/>
        <v>6778.08</v>
      </c>
      <c r="I91" s="6">
        <f t="shared" si="19"/>
        <v>5271.84</v>
      </c>
      <c r="J91" s="6">
        <f t="shared" si="19"/>
        <v>7531.2</v>
      </c>
      <c r="K91" s="6">
        <f t="shared" si="19"/>
        <v>5742.54</v>
      </c>
      <c r="L91" s="6">
        <f t="shared" si="19"/>
        <v>0</v>
      </c>
      <c r="M91" s="6">
        <f t="shared" si="19"/>
        <v>0</v>
      </c>
      <c r="N91" s="6">
        <f t="shared" si="19"/>
        <v>0</v>
      </c>
      <c r="O91" s="6">
        <f t="shared" si="19"/>
        <v>0</v>
      </c>
      <c r="P91" s="6">
        <f t="shared" si="19"/>
        <v>0</v>
      </c>
      <c r="Q91" s="6">
        <f t="shared" si="19"/>
        <v>0</v>
      </c>
      <c r="R91" s="6">
        <f t="shared" si="19"/>
        <v>0</v>
      </c>
      <c r="S91" s="6">
        <f t="shared" si="19"/>
        <v>0</v>
      </c>
      <c r="T91" s="6">
        <f t="shared" si="19"/>
        <v>0</v>
      </c>
      <c r="U91" s="6">
        <f t="shared" si="19"/>
        <v>0</v>
      </c>
      <c r="V91" s="4"/>
    </row>
    <row r="92" spans="1:22" x14ac:dyDescent="0.25">
      <c r="A92" s="143" t="s">
        <v>731</v>
      </c>
      <c r="B92" s="125" t="s">
        <v>97</v>
      </c>
      <c r="C92" s="125" t="s">
        <v>159</v>
      </c>
      <c r="D92" s="125">
        <v>72.97</v>
      </c>
      <c r="E92" s="6">
        <f t="shared" ref="E92:U92" si="20">E21*$D21</f>
        <v>2335.04</v>
      </c>
      <c r="F92" s="6">
        <f t="shared" si="20"/>
        <v>2626.92</v>
      </c>
      <c r="G92" s="6">
        <f t="shared" si="20"/>
        <v>0</v>
      </c>
      <c r="H92" s="6">
        <f t="shared" si="20"/>
        <v>0</v>
      </c>
      <c r="I92" s="6">
        <f t="shared" si="20"/>
        <v>0</v>
      </c>
      <c r="J92" s="6">
        <f t="shared" si="20"/>
        <v>0</v>
      </c>
      <c r="K92" s="6">
        <f t="shared" si="20"/>
        <v>0</v>
      </c>
      <c r="L92" s="6">
        <f t="shared" si="20"/>
        <v>0</v>
      </c>
      <c r="M92" s="6">
        <f t="shared" si="20"/>
        <v>0</v>
      </c>
      <c r="N92" s="6">
        <f t="shared" si="20"/>
        <v>0</v>
      </c>
      <c r="O92" s="6">
        <f t="shared" si="20"/>
        <v>0</v>
      </c>
      <c r="P92" s="6">
        <f t="shared" si="20"/>
        <v>0</v>
      </c>
      <c r="Q92" s="6">
        <f t="shared" si="20"/>
        <v>0</v>
      </c>
      <c r="R92" s="6">
        <f t="shared" si="20"/>
        <v>0</v>
      </c>
      <c r="S92" s="6">
        <f t="shared" si="20"/>
        <v>0</v>
      </c>
      <c r="T92" s="6">
        <f t="shared" si="20"/>
        <v>0</v>
      </c>
      <c r="U92" s="6">
        <f t="shared" si="20"/>
        <v>0</v>
      </c>
      <c r="V92" s="4"/>
    </row>
    <row r="93" spans="1:22" x14ac:dyDescent="0.25">
      <c r="A93" s="143" t="s">
        <v>336</v>
      </c>
      <c r="B93" s="125" t="s">
        <v>337</v>
      </c>
      <c r="C93" s="125" t="s">
        <v>171</v>
      </c>
      <c r="D93" s="125">
        <v>110.99</v>
      </c>
      <c r="E93" s="6">
        <f t="shared" ref="E93:U93" si="21">E22*$D22</f>
        <v>3551.68</v>
      </c>
      <c r="F93" s="6">
        <f t="shared" si="21"/>
        <v>17758.399999999998</v>
      </c>
      <c r="G93" s="6">
        <f t="shared" si="21"/>
        <v>9767.119999999999</v>
      </c>
      <c r="H93" s="6">
        <f t="shared" si="21"/>
        <v>17758.399999999998</v>
      </c>
      <c r="I93" s="6">
        <f t="shared" si="21"/>
        <v>17758.399999999998</v>
      </c>
      <c r="J93" s="6">
        <f t="shared" si="21"/>
        <v>17758.399999999998</v>
      </c>
      <c r="K93" s="6">
        <f t="shared" si="21"/>
        <v>13540.779999999999</v>
      </c>
      <c r="L93" s="6">
        <f t="shared" si="21"/>
        <v>0</v>
      </c>
      <c r="M93" s="6">
        <f t="shared" si="21"/>
        <v>0</v>
      </c>
      <c r="N93" s="6">
        <f t="shared" si="21"/>
        <v>0</v>
      </c>
      <c r="O93" s="6">
        <f t="shared" si="21"/>
        <v>0</v>
      </c>
      <c r="P93" s="6">
        <f t="shared" si="21"/>
        <v>0</v>
      </c>
      <c r="Q93" s="6">
        <f t="shared" si="21"/>
        <v>0</v>
      </c>
      <c r="R93" s="6">
        <f t="shared" si="21"/>
        <v>0</v>
      </c>
      <c r="S93" s="6">
        <f t="shared" si="21"/>
        <v>0</v>
      </c>
      <c r="T93" s="6">
        <f t="shared" si="21"/>
        <v>0</v>
      </c>
      <c r="U93" s="6">
        <f t="shared" si="21"/>
        <v>0</v>
      </c>
      <c r="V93" s="4"/>
    </row>
    <row r="94" spans="1:22" x14ac:dyDescent="0.25">
      <c r="A94" s="143" t="s">
        <v>732</v>
      </c>
      <c r="B94" s="125" t="s">
        <v>97</v>
      </c>
      <c r="C94" s="125" t="s">
        <v>362</v>
      </c>
      <c r="D94" s="125">
        <v>75.510000000000005</v>
      </c>
      <c r="E94" s="6">
        <f t="shared" ref="E94:U94" si="22">E23*$D23</f>
        <v>2416.3200000000002</v>
      </c>
      <c r="F94" s="6">
        <f t="shared" si="22"/>
        <v>12081.6</v>
      </c>
      <c r="G94" s="6">
        <f t="shared" si="22"/>
        <v>12685.68</v>
      </c>
      <c r="H94" s="6">
        <f t="shared" si="22"/>
        <v>11477.52</v>
      </c>
      <c r="I94" s="6">
        <f t="shared" si="22"/>
        <v>12081.6</v>
      </c>
      <c r="J94" s="6">
        <f t="shared" si="22"/>
        <v>12081.6</v>
      </c>
      <c r="K94" s="6">
        <f t="shared" si="22"/>
        <v>9212.2200000000012</v>
      </c>
      <c r="L94" s="6">
        <f t="shared" si="22"/>
        <v>0</v>
      </c>
      <c r="M94" s="6">
        <f t="shared" si="22"/>
        <v>0</v>
      </c>
      <c r="N94" s="6">
        <f t="shared" si="22"/>
        <v>0</v>
      </c>
      <c r="O94" s="6">
        <f t="shared" si="22"/>
        <v>0</v>
      </c>
      <c r="P94" s="6">
        <f t="shared" si="22"/>
        <v>0</v>
      </c>
      <c r="Q94" s="6">
        <f t="shared" si="22"/>
        <v>0</v>
      </c>
      <c r="R94" s="6">
        <f t="shared" si="22"/>
        <v>0</v>
      </c>
      <c r="S94" s="6">
        <f t="shared" si="22"/>
        <v>0</v>
      </c>
      <c r="T94" s="6">
        <f t="shared" si="22"/>
        <v>0</v>
      </c>
      <c r="U94" s="6">
        <f t="shared" si="22"/>
        <v>0</v>
      </c>
      <c r="V94" s="4"/>
    </row>
    <row r="95" spans="1:22" x14ac:dyDescent="0.25">
      <c r="A95" s="143" t="s">
        <v>733</v>
      </c>
      <c r="B95" s="125" t="s">
        <v>97</v>
      </c>
      <c r="C95" s="125" t="s">
        <v>204</v>
      </c>
      <c r="D95" s="125">
        <v>135.66</v>
      </c>
      <c r="E95" s="6">
        <f t="shared" ref="E95:U95" si="23">E24*$D24</f>
        <v>4765.4399999999996</v>
      </c>
      <c r="F95" s="6">
        <f t="shared" si="23"/>
        <v>23827.199999999997</v>
      </c>
      <c r="G95" s="6">
        <f t="shared" si="23"/>
        <v>25018.559999999998</v>
      </c>
      <c r="H95" s="6">
        <f t="shared" si="23"/>
        <v>20253.12</v>
      </c>
      <c r="I95" s="6">
        <f t="shared" si="23"/>
        <v>13104.96</v>
      </c>
      <c r="J95" s="6">
        <f t="shared" si="23"/>
        <v>23827.199999999997</v>
      </c>
      <c r="K95" s="6">
        <f t="shared" si="23"/>
        <v>18168.239999999998</v>
      </c>
      <c r="L95" s="6">
        <f t="shared" si="23"/>
        <v>0</v>
      </c>
      <c r="M95" s="6">
        <f t="shared" si="23"/>
        <v>0</v>
      </c>
      <c r="N95" s="6">
        <f t="shared" si="23"/>
        <v>0</v>
      </c>
      <c r="O95" s="6">
        <f t="shared" si="23"/>
        <v>0</v>
      </c>
      <c r="P95" s="6">
        <f t="shared" si="23"/>
        <v>0</v>
      </c>
      <c r="Q95" s="6">
        <f t="shared" si="23"/>
        <v>0</v>
      </c>
      <c r="R95" s="6">
        <f t="shared" si="23"/>
        <v>0</v>
      </c>
      <c r="S95" s="6">
        <f t="shared" si="23"/>
        <v>0</v>
      </c>
      <c r="T95" s="6">
        <f t="shared" si="23"/>
        <v>0</v>
      </c>
      <c r="U95" s="6">
        <f t="shared" si="23"/>
        <v>0</v>
      </c>
      <c r="V95" s="4"/>
    </row>
    <row r="96" spans="1:22" x14ac:dyDescent="0.25">
      <c r="A96" s="143" t="s">
        <v>734</v>
      </c>
      <c r="B96" s="125" t="s">
        <v>97</v>
      </c>
      <c r="C96" s="125" t="s">
        <v>261</v>
      </c>
      <c r="D96" s="125">
        <v>135.66</v>
      </c>
      <c r="E96" s="6">
        <f t="shared" ref="E96:U96" si="24">E25*$D25</f>
        <v>4341.12</v>
      </c>
      <c r="F96" s="6">
        <f t="shared" si="24"/>
        <v>20077.68</v>
      </c>
      <c r="G96" s="6">
        <f t="shared" si="24"/>
        <v>17907.12</v>
      </c>
      <c r="H96" s="6">
        <f t="shared" si="24"/>
        <v>0</v>
      </c>
      <c r="I96" s="6">
        <f t="shared" si="24"/>
        <v>0</v>
      </c>
      <c r="J96" s="6">
        <f t="shared" si="24"/>
        <v>21705.599999999999</v>
      </c>
      <c r="K96" s="6">
        <f t="shared" si="24"/>
        <v>16550.52</v>
      </c>
      <c r="L96" s="6">
        <f t="shared" si="24"/>
        <v>0</v>
      </c>
      <c r="M96" s="6">
        <f t="shared" si="24"/>
        <v>0</v>
      </c>
      <c r="N96" s="6">
        <f t="shared" si="24"/>
        <v>0</v>
      </c>
      <c r="O96" s="6">
        <f t="shared" si="24"/>
        <v>0</v>
      </c>
      <c r="P96" s="6">
        <f t="shared" si="24"/>
        <v>0</v>
      </c>
      <c r="Q96" s="6">
        <f t="shared" si="24"/>
        <v>0</v>
      </c>
      <c r="R96" s="6">
        <f t="shared" si="24"/>
        <v>0</v>
      </c>
      <c r="S96" s="6">
        <f t="shared" si="24"/>
        <v>0</v>
      </c>
      <c r="T96" s="6">
        <f t="shared" si="24"/>
        <v>0</v>
      </c>
      <c r="U96" s="6">
        <f t="shared" si="24"/>
        <v>0</v>
      </c>
      <c r="V96" s="4"/>
    </row>
    <row r="97" spans="1:22" x14ac:dyDescent="0.25">
      <c r="A97" s="125" t="s">
        <v>99</v>
      </c>
      <c r="B97" s="125" t="s">
        <v>97</v>
      </c>
      <c r="C97" s="125" t="s">
        <v>334</v>
      </c>
      <c r="D97" s="125">
        <v>137.55000000000001</v>
      </c>
      <c r="E97" s="6">
        <f t="shared" ref="E97:U97" si="25">E26*$D26</f>
        <v>0</v>
      </c>
      <c r="F97" s="6">
        <f t="shared" si="25"/>
        <v>550.20000000000005</v>
      </c>
      <c r="G97" s="6">
        <f t="shared" si="25"/>
        <v>12998.475</v>
      </c>
      <c r="H97" s="6">
        <f t="shared" si="25"/>
        <v>15130.500000000002</v>
      </c>
      <c r="I97" s="6">
        <f t="shared" si="25"/>
        <v>14442.750000000002</v>
      </c>
      <c r="J97" s="6">
        <f t="shared" si="25"/>
        <v>22008</v>
      </c>
      <c r="K97" s="6">
        <f t="shared" si="25"/>
        <v>16781.100000000002</v>
      </c>
      <c r="L97" s="6">
        <f t="shared" si="25"/>
        <v>0</v>
      </c>
      <c r="M97" s="6">
        <f t="shared" si="25"/>
        <v>0</v>
      </c>
      <c r="N97" s="6">
        <f t="shared" si="25"/>
        <v>0</v>
      </c>
      <c r="O97" s="6">
        <f t="shared" si="25"/>
        <v>0</v>
      </c>
      <c r="P97" s="6">
        <f t="shared" si="25"/>
        <v>0</v>
      </c>
      <c r="Q97" s="6">
        <f t="shared" si="25"/>
        <v>0</v>
      </c>
      <c r="R97" s="6">
        <f t="shared" si="25"/>
        <v>0</v>
      </c>
      <c r="S97" s="6">
        <f t="shared" si="25"/>
        <v>0</v>
      </c>
      <c r="T97" s="6">
        <f t="shared" si="25"/>
        <v>0</v>
      </c>
      <c r="U97" s="6">
        <f t="shared" si="25"/>
        <v>0</v>
      </c>
      <c r="V97" s="4"/>
    </row>
    <row r="98" spans="1:22" x14ac:dyDescent="0.25">
      <c r="A98" s="143" t="s">
        <v>735</v>
      </c>
      <c r="B98" s="125" t="s">
        <v>97</v>
      </c>
      <c r="C98" s="125" t="s">
        <v>690</v>
      </c>
      <c r="D98" s="125">
        <v>84.09</v>
      </c>
      <c r="E98" s="6">
        <f t="shared" ref="E98:U98" si="26">E27*$D27</f>
        <v>2690.88</v>
      </c>
      <c r="F98" s="6">
        <f t="shared" si="26"/>
        <v>13454.400000000001</v>
      </c>
      <c r="G98" s="6">
        <f t="shared" si="26"/>
        <v>13454.400000000001</v>
      </c>
      <c r="H98" s="6">
        <f t="shared" si="26"/>
        <v>13454.400000000001</v>
      </c>
      <c r="I98" s="6">
        <f t="shared" si="26"/>
        <v>10763.52</v>
      </c>
      <c r="J98" s="6">
        <f t="shared" si="26"/>
        <v>13454.400000000001</v>
      </c>
      <c r="K98" s="6">
        <f t="shared" si="26"/>
        <v>10258.98</v>
      </c>
      <c r="L98" s="6">
        <f t="shared" si="26"/>
        <v>0</v>
      </c>
      <c r="M98" s="6">
        <f t="shared" si="26"/>
        <v>0</v>
      </c>
      <c r="N98" s="6">
        <f t="shared" si="26"/>
        <v>0</v>
      </c>
      <c r="O98" s="6">
        <f t="shared" si="26"/>
        <v>0</v>
      </c>
      <c r="P98" s="6">
        <f t="shared" si="26"/>
        <v>0</v>
      </c>
      <c r="Q98" s="6">
        <f t="shared" si="26"/>
        <v>0</v>
      </c>
      <c r="R98" s="6">
        <f t="shared" si="26"/>
        <v>0</v>
      </c>
      <c r="S98" s="6">
        <f t="shared" si="26"/>
        <v>0</v>
      </c>
      <c r="T98" s="6">
        <f t="shared" si="26"/>
        <v>0</v>
      </c>
      <c r="U98" s="6">
        <f t="shared" si="26"/>
        <v>0</v>
      </c>
      <c r="V98" s="4"/>
    </row>
    <row r="99" spans="1:22" x14ac:dyDescent="0.25">
      <c r="A99" s="143" t="s">
        <v>736</v>
      </c>
      <c r="B99" s="125" t="s">
        <v>330</v>
      </c>
      <c r="C99" s="125" t="s">
        <v>261</v>
      </c>
      <c r="D99" s="125">
        <v>135.66</v>
      </c>
      <c r="E99" s="6">
        <f t="shared" ref="E99:U99" si="27">E28*$D28</f>
        <v>4341.12</v>
      </c>
      <c r="F99" s="6">
        <f t="shared" si="27"/>
        <v>18449.759999999998</v>
      </c>
      <c r="G99" s="6">
        <f t="shared" si="27"/>
        <v>19263.72</v>
      </c>
      <c r="H99" s="6">
        <f t="shared" si="27"/>
        <v>16279.199999999999</v>
      </c>
      <c r="I99" s="6">
        <f t="shared" si="27"/>
        <v>15736.56</v>
      </c>
      <c r="J99" s="6">
        <f t="shared" si="27"/>
        <v>21705.599999999999</v>
      </c>
      <c r="K99" s="6">
        <f t="shared" si="27"/>
        <v>16550.52</v>
      </c>
      <c r="L99" s="6">
        <f t="shared" si="27"/>
        <v>0</v>
      </c>
      <c r="M99" s="6">
        <f t="shared" si="27"/>
        <v>0</v>
      </c>
      <c r="N99" s="6">
        <f t="shared" si="27"/>
        <v>0</v>
      </c>
      <c r="O99" s="6">
        <f t="shared" si="27"/>
        <v>0</v>
      </c>
      <c r="P99" s="6">
        <f t="shared" si="27"/>
        <v>0</v>
      </c>
      <c r="Q99" s="6">
        <f t="shared" si="27"/>
        <v>0</v>
      </c>
      <c r="R99" s="6">
        <f t="shared" si="27"/>
        <v>0</v>
      </c>
      <c r="S99" s="6">
        <f t="shared" si="27"/>
        <v>0</v>
      </c>
      <c r="T99" s="6">
        <f t="shared" si="27"/>
        <v>0</v>
      </c>
      <c r="U99" s="6">
        <f t="shared" si="27"/>
        <v>0</v>
      </c>
      <c r="V99" s="4"/>
    </row>
    <row r="100" spans="1:22" x14ac:dyDescent="0.25">
      <c r="A100" s="125" t="s">
        <v>359</v>
      </c>
      <c r="B100" s="125" t="s">
        <v>97</v>
      </c>
      <c r="C100" s="125" t="s">
        <v>362</v>
      </c>
      <c r="D100" s="125">
        <v>75.510000000000005</v>
      </c>
      <c r="E100" s="6">
        <f t="shared" ref="E100:U100" si="28">E29*$D29</f>
        <v>2416.3200000000002</v>
      </c>
      <c r="F100" s="6">
        <f t="shared" si="28"/>
        <v>12081.6</v>
      </c>
      <c r="G100" s="6">
        <f t="shared" si="28"/>
        <v>11930.58</v>
      </c>
      <c r="H100" s="6">
        <f t="shared" si="28"/>
        <v>12081.6</v>
      </c>
      <c r="I100" s="6">
        <f t="shared" si="28"/>
        <v>11326.5</v>
      </c>
      <c r="J100" s="6">
        <f t="shared" si="28"/>
        <v>12081.6</v>
      </c>
      <c r="K100" s="6">
        <f t="shared" si="28"/>
        <v>9212.2200000000012</v>
      </c>
      <c r="L100" s="6">
        <f t="shared" si="28"/>
        <v>0</v>
      </c>
      <c r="M100" s="6">
        <f t="shared" si="28"/>
        <v>0</v>
      </c>
      <c r="N100" s="6">
        <f t="shared" si="28"/>
        <v>0</v>
      </c>
      <c r="O100" s="6">
        <f t="shared" si="28"/>
        <v>0</v>
      </c>
      <c r="P100" s="6">
        <f t="shared" si="28"/>
        <v>0</v>
      </c>
      <c r="Q100" s="6">
        <f t="shared" si="28"/>
        <v>0</v>
      </c>
      <c r="R100" s="6">
        <f t="shared" si="28"/>
        <v>0</v>
      </c>
      <c r="S100" s="6">
        <f t="shared" si="28"/>
        <v>0</v>
      </c>
      <c r="T100" s="6">
        <f t="shared" si="28"/>
        <v>0</v>
      </c>
      <c r="U100" s="6">
        <f t="shared" si="28"/>
        <v>0</v>
      </c>
      <c r="V100" s="4"/>
    </row>
    <row r="101" spans="1:22" x14ac:dyDescent="0.25">
      <c r="A101" s="143" t="s">
        <v>737</v>
      </c>
      <c r="B101" s="125" t="s">
        <v>97</v>
      </c>
      <c r="C101" s="125" t="s">
        <v>261</v>
      </c>
      <c r="D101" s="125">
        <v>135.66</v>
      </c>
      <c r="E101" s="6">
        <f t="shared" ref="E101:U101" si="29">E30*$D30</f>
        <v>4341.12</v>
      </c>
      <c r="F101" s="6">
        <f t="shared" si="29"/>
        <v>21705.599999999999</v>
      </c>
      <c r="G101" s="6">
        <f t="shared" si="29"/>
        <v>22790.880000000001</v>
      </c>
      <c r="H101" s="6">
        <f t="shared" si="29"/>
        <v>0</v>
      </c>
      <c r="I101" s="6">
        <f t="shared" si="29"/>
        <v>20620.32</v>
      </c>
      <c r="J101" s="6">
        <f t="shared" si="29"/>
        <v>21705.599999999999</v>
      </c>
      <c r="K101" s="6">
        <f t="shared" si="29"/>
        <v>16550.52</v>
      </c>
      <c r="L101" s="6">
        <f t="shared" si="29"/>
        <v>0</v>
      </c>
      <c r="M101" s="6">
        <f t="shared" si="29"/>
        <v>0</v>
      </c>
      <c r="N101" s="6">
        <f t="shared" si="29"/>
        <v>0</v>
      </c>
      <c r="O101" s="6">
        <f t="shared" si="29"/>
        <v>0</v>
      </c>
      <c r="P101" s="6">
        <f t="shared" si="29"/>
        <v>0</v>
      </c>
      <c r="Q101" s="6">
        <f t="shared" si="29"/>
        <v>0</v>
      </c>
      <c r="R101" s="6">
        <f t="shared" si="29"/>
        <v>0</v>
      </c>
      <c r="S101" s="6">
        <f t="shared" si="29"/>
        <v>0</v>
      </c>
      <c r="T101" s="6">
        <f t="shared" si="29"/>
        <v>0</v>
      </c>
      <c r="U101" s="6">
        <f t="shared" si="29"/>
        <v>0</v>
      </c>
      <c r="V101" s="4"/>
    </row>
    <row r="102" spans="1:22" x14ac:dyDescent="0.25">
      <c r="A102" s="4" t="s">
        <v>738</v>
      </c>
      <c r="B102" s="125" t="s">
        <v>97</v>
      </c>
      <c r="C102" s="125" t="s">
        <v>274</v>
      </c>
      <c r="D102" s="125">
        <v>98.08</v>
      </c>
      <c r="E102" s="6">
        <f t="shared" ref="E102:U102" si="30">E31*$D31</f>
        <v>0</v>
      </c>
      <c r="F102" s="6">
        <f t="shared" si="30"/>
        <v>0</v>
      </c>
      <c r="G102" s="6">
        <f t="shared" si="30"/>
        <v>0</v>
      </c>
      <c r="H102" s="6">
        <f t="shared" si="30"/>
        <v>14123.52</v>
      </c>
      <c r="I102" s="6">
        <f t="shared" si="30"/>
        <v>13829.28</v>
      </c>
      <c r="J102" s="6">
        <f t="shared" si="30"/>
        <v>15692.8</v>
      </c>
      <c r="K102" s="6">
        <f t="shared" si="30"/>
        <v>11965.76</v>
      </c>
      <c r="L102" s="6">
        <f t="shared" si="30"/>
        <v>0</v>
      </c>
      <c r="M102" s="6">
        <f t="shared" si="30"/>
        <v>0</v>
      </c>
      <c r="N102" s="6">
        <f t="shared" si="30"/>
        <v>0</v>
      </c>
      <c r="O102" s="6">
        <f t="shared" si="30"/>
        <v>0</v>
      </c>
      <c r="P102" s="6">
        <f t="shared" si="30"/>
        <v>0</v>
      </c>
      <c r="Q102" s="6">
        <f t="shared" si="30"/>
        <v>0</v>
      </c>
      <c r="R102" s="6">
        <f t="shared" si="30"/>
        <v>0</v>
      </c>
      <c r="S102" s="6">
        <f t="shared" si="30"/>
        <v>0</v>
      </c>
      <c r="T102" s="6">
        <f t="shared" si="30"/>
        <v>0</v>
      </c>
      <c r="U102" s="6">
        <f t="shared" si="30"/>
        <v>0</v>
      </c>
      <c r="V102" s="4"/>
    </row>
    <row r="103" spans="1:22" x14ac:dyDescent="0.25">
      <c r="A103" s="125" t="s">
        <v>739</v>
      </c>
      <c r="B103" s="125" t="s">
        <v>97</v>
      </c>
      <c r="C103" s="125" t="s">
        <v>274</v>
      </c>
      <c r="D103" s="125">
        <v>98.08</v>
      </c>
      <c r="E103" s="6">
        <f t="shared" ref="E103:U103" si="31">E32*$D32</f>
        <v>0</v>
      </c>
      <c r="F103" s="6">
        <f t="shared" si="31"/>
        <v>0</v>
      </c>
      <c r="G103" s="6">
        <f t="shared" si="31"/>
        <v>0</v>
      </c>
      <c r="H103" s="6">
        <f t="shared" si="31"/>
        <v>10200.32</v>
      </c>
      <c r="I103" s="6">
        <f t="shared" si="31"/>
        <v>15692.8</v>
      </c>
      <c r="J103" s="6">
        <f t="shared" si="31"/>
        <v>15692.8</v>
      </c>
      <c r="K103" s="6">
        <f t="shared" si="31"/>
        <v>11965.76</v>
      </c>
      <c r="L103" s="6">
        <f t="shared" si="31"/>
        <v>0</v>
      </c>
      <c r="M103" s="6">
        <f t="shared" si="31"/>
        <v>0</v>
      </c>
      <c r="N103" s="6">
        <f t="shared" si="31"/>
        <v>0</v>
      </c>
      <c r="O103" s="6">
        <f t="shared" si="31"/>
        <v>0</v>
      </c>
      <c r="P103" s="6">
        <f t="shared" si="31"/>
        <v>0</v>
      </c>
      <c r="Q103" s="6">
        <f t="shared" si="31"/>
        <v>0</v>
      </c>
      <c r="R103" s="6">
        <f t="shared" si="31"/>
        <v>0</v>
      </c>
      <c r="S103" s="6">
        <f t="shared" si="31"/>
        <v>0</v>
      </c>
      <c r="T103" s="6">
        <f t="shared" si="31"/>
        <v>0</v>
      </c>
      <c r="U103" s="6">
        <f t="shared" si="31"/>
        <v>0</v>
      </c>
      <c r="V103" s="4"/>
    </row>
    <row r="104" spans="1:22" x14ac:dyDescent="0.25">
      <c r="A104" s="125" t="s">
        <v>341</v>
      </c>
      <c r="B104" s="4" t="s">
        <v>97</v>
      </c>
      <c r="C104" s="4" t="s">
        <v>171</v>
      </c>
      <c r="D104" s="4">
        <v>110.99</v>
      </c>
      <c r="E104" s="6">
        <f t="shared" ref="E104:U104" si="32">E33*$D33</f>
        <v>0</v>
      </c>
      <c r="F104" s="6">
        <f t="shared" si="32"/>
        <v>0</v>
      </c>
      <c r="G104" s="6">
        <f t="shared" si="32"/>
        <v>0</v>
      </c>
      <c r="H104" s="6">
        <f t="shared" si="32"/>
        <v>0</v>
      </c>
      <c r="I104" s="6">
        <f t="shared" si="32"/>
        <v>16870.48</v>
      </c>
      <c r="J104" s="6">
        <f t="shared" si="32"/>
        <v>0</v>
      </c>
      <c r="K104" s="6">
        <f t="shared" si="32"/>
        <v>0</v>
      </c>
      <c r="L104" s="6">
        <f t="shared" si="32"/>
        <v>0</v>
      </c>
      <c r="M104" s="6">
        <f t="shared" si="32"/>
        <v>0</v>
      </c>
      <c r="N104" s="6">
        <f t="shared" si="32"/>
        <v>0</v>
      </c>
      <c r="O104" s="6">
        <f t="shared" si="32"/>
        <v>0</v>
      </c>
      <c r="P104" s="6">
        <f t="shared" si="32"/>
        <v>0</v>
      </c>
      <c r="Q104" s="6">
        <f t="shared" si="32"/>
        <v>0</v>
      </c>
      <c r="R104" s="6">
        <f t="shared" si="32"/>
        <v>0</v>
      </c>
      <c r="S104" s="6">
        <f t="shared" si="32"/>
        <v>0</v>
      </c>
      <c r="T104" s="6">
        <f t="shared" si="32"/>
        <v>0</v>
      </c>
      <c r="U104" s="6">
        <f t="shared" si="32"/>
        <v>0</v>
      </c>
      <c r="V104" s="4"/>
    </row>
    <row r="105" spans="1:22" x14ac:dyDescent="0.25">
      <c r="A105" s="125" t="s">
        <v>361</v>
      </c>
      <c r="B105" s="125" t="s">
        <v>745</v>
      </c>
      <c r="C105" s="125" t="s">
        <v>274</v>
      </c>
      <c r="D105" s="125">
        <v>98.08</v>
      </c>
      <c r="E105" s="6">
        <f t="shared" ref="E105:U105" si="33">E34*$D34</f>
        <v>0</v>
      </c>
      <c r="F105" s="6">
        <f t="shared" si="33"/>
        <v>0</v>
      </c>
      <c r="G105" s="6">
        <f t="shared" si="33"/>
        <v>0</v>
      </c>
      <c r="H105" s="6">
        <f t="shared" si="33"/>
        <v>15692.8</v>
      </c>
      <c r="I105" s="6">
        <f t="shared" si="33"/>
        <v>14908.16</v>
      </c>
      <c r="J105" s="6">
        <f t="shared" si="33"/>
        <v>15692.8</v>
      </c>
      <c r="K105" s="6">
        <f t="shared" si="33"/>
        <v>11965.76</v>
      </c>
      <c r="L105" s="6">
        <f t="shared" si="33"/>
        <v>0</v>
      </c>
      <c r="M105" s="6">
        <f t="shared" si="33"/>
        <v>0</v>
      </c>
      <c r="N105" s="6">
        <f t="shared" si="33"/>
        <v>0</v>
      </c>
      <c r="O105" s="6">
        <f t="shared" si="33"/>
        <v>0</v>
      </c>
      <c r="P105" s="6">
        <f t="shared" si="33"/>
        <v>0</v>
      </c>
      <c r="Q105" s="6">
        <f t="shared" si="33"/>
        <v>0</v>
      </c>
      <c r="R105" s="6">
        <f t="shared" si="33"/>
        <v>0</v>
      </c>
      <c r="S105" s="6">
        <f t="shared" si="33"/>
        <v>0</v>
      </c>
      <c r="T105" s="6">
        <f t="shared" si="33"/>
        <v>0</v>
      </c>
      <c r="U105" s="6">
        <f t="shared" si="33"/>
        <v>0</v>
      </c>
      <c r="V105" s="4"/>
    </row>
    <row r="106" spans="1:22" x14ac:dyDescent="0.25">
      <c r="A106" s="143" t="s">
        <v>740</v>
      </c>
      <c r="B106" s="125" t="s">
        <v>330</v>
      </c>
      <c r="C106" s="125" t="s">
        <v>261</v>
      </c>
      <c r="D106" s="125">
        <v>135.66</v>
      </c>
      <c r="E106" s="6">
        <f t="shared" ref="E106:U106" si="34">E35*$D35</f>
        <v>4341.12</v>
      </c>
      <c r="F106" s="6">
        <f t="shared" si="34"/>
        <v>21705.599999999999</v>
      </c>
      <c r="G106" s="6">
        <f t="shared" si="34"/>
        <v>17364.48</v>
      </c>
      <c r="H106" s="6">
        <f t="shared" si="34"/>
        <v>2170.56</v>
      </c>
      <c r="I106" s="6">
        <f t="shared" si="34"/>
        <v>0</v>
      </c>
      <c r="J106" s="6">
        <f t="shared" si="34"/>
        <v>0</v>
      </c>
      <c r="K106" s="6">
        <f t="shared" si="34"/>
        <v>16550.52</v>
      </c>
      <c r="L106" s="6">
        <f t="shared" si="34"/>
        <v>0</v>
      </c>
      <c r="M106" s="6">
        <f t="shared" si="34"/>
        <v>0</v>
      </c>
      <c r="N106" s="6">
        <f t="shared" si="34"/>
        <v>0</v>
      </c>
      <c r="O106" s="6">
        <f t="shared" si="34"/>
        <v>0</v>
      </c>
      <c r="P106" s="6">
        <f t="shared" si="34"/>
        <v>0</v>
      </c>
      <c r="Q106" s="6">
        <f t="shared" si="34"/>
        <v>0</v>
      </c>
      <c r="R106" s="6">
        <f t="shared" si="34"/>
        <v>0</v>
      </c>
      <c r="S106" s="6">
        <f t="shared" si="34"/>
        <v>0</v>
      </c>
      <c r="T106" s="6">
        <f t="shared" si="34"/>
        <v>0</v>
      </c>
      <c r="U106" s="6">
        <f t="shared" si="34"/>
        <v>0</v>
      </c>
      <c r="V106" s="4"/>
    </row>
    <row r="107" spans="1:22" x14ac:dyDescent="0.25">
      <c r="A107" s="5" t="s">
        <v>741</v>
      </c>
      <c r="B107" s="125" t="s">
        <v>97</v>
      </c>
      <c r="C107" s="125" t="s">
        <v>159</v>
      </c>
      <c r="D107" s="125">
        <v>72.97</v>
      </c>
      <c r="E107" s="6">
        <f t="shared" ref="E107:U107" si="35">E36*$D36</f>
        <v>0</v>
      </c>
      <c r="F107" s="6">
        <f t="shared" si="35"/>
        <v>0</v>
      </c>
      <c r="G107" s="6">
        <f t="shared" si="35"/>
        <v>0</v>
      </c>
      <c r="H107" s="6">
        <f t="shared" si="35"/>
        <v>0</v>
      </c>
      <c r="I107" s="6">
        <f t="shared" si="35"/>
        <v>0</v>
      </c>
      <c r="J107" s="6">
        <f t="shared" si="35"/>
        <v>0</v>
      </c>
      <c r="K107" s="6">
        <f t="shared" si="35"/>
        <v>0</v>
      </c>
      <c r="L107" s="6">
        <f t="shared" si="35"/>
        <v>0</v>
      </c>
      <c r="M107" s="6">
        <f t="shared" si="35"/>
        <v>0</v>
      </c>
      <c r="N107" s="6">
        <f t="shared" si="35"/>
        <v>0</v>
      </c>
      <c r="O107" s="6">
        <f t="shared" si="35"/>
        <v>0</v>
      </c>
      <c r="P107" s="6">
        <f t="shared" si="35"/>
        <v>0</v>
      </c>
      <c r="Q107" s="6">
        <f t="shared" si="35"/>
        <v>0</v>
      </c>
      <c r="R107" s="6">
        <f t="shared" si="35"/>
        <v>0</v>
      </c>
      <c r="S107" s="6">
        <f t="shared" si="35"/>
        <v>0</v>
      </c>
      <c r="T107" s="6">
        <f t="shared" si="35"/>
        <v>0</v>
      </c>
      <c r="U107" s="6">
        <f t="shared" si="35"/>
        <v>0</v>
      </c>
      <c r="V107" s="4"/>
    </row>
    <row r="108" spans="1:22" x14ac:dyDescent="0.25">
      <c r="A108" s="5" t="s">
        <v>742</v>
      </c>
      <c r="B108" s="125" t="s">
        <v>97</v>
      </c>
      <c r="C108" s="125" t="s">
        <v>261</v>
      </c>
      <c r="D108" s="125">
        <v>135.66</v>
      </c>
      <c r="E108" s="6">
        <f t="shared" ref="E108:U108" si="36">E37*$D37</f>
        <v>0</v>
      </c>
      <c r="F108" s="6">
        <f t="shared" si="36"/>
        <v>0</v>
      </c>
      <c r="G108" s="6">
        <f t="shared" si="36"/>
        <v>0</v>
      </c>
      <c r="H108" s="6">
        <f t="shared" si="36"/>
        <v>0</v>
      </c>
      <c r="I108" s="6">
        <f t="shared" si="36"/>
        <v>0</v>
      </c>
      <c r="J108" s="6">
        <f t="shared" si="36"/>
        <v>0</v>
      </c>
      <c r="K108" s="6">
        <f t="shared" si="36"/>
        <v>0</v>
      </c>
      <c r="L108" s="6">
        <f t="shared" si="36"/>
        <v>0</v>
      </c>
      <c r="M108" s="6">
        <f t="shared" si="36"/>
        <v>0</v>
      </c>
      <c r="N108" s="6">
        <f t="shared" si="36"/>
        <v>0</v>
      </c>
      <c r="O108" s="6">
        <f t="shared" si="36"/>
        <v>0</v>
      </c>
      <c r="P108" s="6">
        <f t="shared" si="36"/>
        <v>0</v>
      </c>
      <c r="Q108" s="6">
        <f t="shared" si="36"/>
        <v>0</v>
      </c>
      <c r="R108" s="6">
        <f t="shared" si="36"/>
        <v>0</v>
      </c>
      <c r="S108" s="6">
        <f t="shared" si="36"/>
        <v>0</v>
      </c>
      <c r="T108" s="6">
        <f t="shared" si="36"/>
        <v>0</v>
      </c>
      <c r="U108" s="6">
        <f t="shared" si="36"/>
        <v>0</v>
      </c>
      <c r="V108" s="4"/>
    </row>
    <row r="109" spans="1:22" x14ac:dyDescent="0.25">
      <c r="A109" s="5" t="s">
        <v>743</v>
      </c>
      <c r="B109" s="125" t="s">
        <v>97</v>
      </c>
      <c r="C109" s="125" t="s">
        <v>261</v>
      </c>
      <c r="D109" s="125">
        <v>135.66</v>
      </c>
      <c r="E109" s="6">
        <f t="shared" ref="E109:U109" si="37">E38*$D38</f>
        <v>0</v>
      </c>
      <c r="F109" s="6">
        <f t="shared" si="37"/>
        <v>0</v>
      </c>
      <c r="G109" s="6">
        <f t="shared" si="37"/>
        <v>0</v>
      </c>
      <c r="H109" s="6">
        <f t="shared" si="37"/>
        <v>0</v>
      </c>
      <c r="I109" s="6">
        <f t="shared" si="37"/>
        <v>0</v>
      </c>
      <c r="J109" s="6">
        <f t="shared" si="37"/>
        <v>0</v>
      </c>
      <c r="K109" s="6">
        <f t="shared" si="37"/>
        <v>0</v>
      </c>
      <c r="L109" s="6">
        <f t="shared" si="37"/>
        <v>0</v>
      </c>
      <c r="M109" s="6">
        <f t="shared" si="37"/>
        <v>0</v>
      </c>
      <c r="N109" s="6">
        <f t="shared" si="37"/>
        <v>0</v>
      </c>
      <c r="O109" s="6">
        <f t="shared" si="37"/>
        <v>0</v>
      </c>
      <c r="P109" s="6">
        <f t="shared" si="37"/>
        <v>0</v>
      </c>
      <c r="Q109" s="6">
        <f t="shared" si="37"/>
        <v>0</v>
      </c>
      <c r="R109" s="6">
        <f t="shared" si="37"/>
        <v>0</v>
      </c>
      <c r="S109" s="6">
        <f t="shared" si="37"/>
        <v>0</v>
      </c>
      <c r="T109" s="6">
        <f t="shared" si="37"/>
        <v>0</v>
      </c>
      <c r="U109" s="6">
        <f t="shared" si="37"/>
        <v>0</v>
      </c>
      <c r="V109" s="4"/>
    </row>
    <row r="110" spans="1:22" x14ac:dyDescent="0.25">
      <c r="A110" s="143" t="s">
        <v>744</v>
      </c>
      <c r="B110" s="125" t="s">
        <v>97</v>
      </c>
      <c r="C110" s="125" t="s">
        <v>680</v>
      </c>
      <c r="D110" s="125">
        <v>71.69</v>
      </c>
      <c r="E110" s="6">
        <f t="shared" ref="E110:U110" si="38">E39*$D39</f>
        <v>2294.08</v>
      </c>
      <c r="F110" s="6">
        <f t="shared" si="38"/>
        <v>11470.4</v>
      </c>
      <c r="G110" s="6">
        <f t="shared" si="38"/>
        <v>9176.32</v>
      </c>
      <c r="H110" s="6">
        <f t="shared" si="38"/>
        <v>11470.4</v>
      </c>
      <c r="I110" s="6">
        <f t="shared" si="38"/>
        <v>11470.4</v>
      </c>
      <c r="J110" s="6">
        <f t="shared" si="38"/>
        <v>11470.4</v>
      </c>
      <c r="K110" s="6">
        <f t="shared" si="38"/>
        <v>8746.18</v>
      </c>
      <c r="L110" s="6">
        <f t="shared" si="38"/>
        <v>0</v>
      </c>
      <c r="M110" s="6">
        <f t="shared" si="38"/>
        <v>0</v>
      </c>
      <c r="N110" s="6">
        <f t="shared" si="38"/>
        <v>0</v>
      </c>
      <c r="O110" s="6">
        <f t="shared" si="38"/>
        <v>0</v>
      </c>
      <c r="P110" s="6">
        <f t="shared" si="38"/>
        <v>0</v>
      </c>
      <c r="Q110" s="6">
        <f t="shared" si="38"/>
        <v>0</v>
      </c>
      <c r="R110" s="6">
        <f t="shared" si="38"/>
        <v>0</v>
      </c>
      <c r="S110" s="6">
        <f t="shared" si="38"/>
        <v>0</v>
      </c>
      <c r="T110" s="6">
        <f t="shared" si="38"/>
        <v>0</v>
      </c>
      <c r="U110" s="6">
        <f t="shared" si="38"/>
        <v>0</v>
      </c>
      <c r="V110" s="4"/>
    </row>
    <row r="111" spans="1:22" x14ac:dyDescent="0.25">
      <c r="A111" s="143"/>
      <c r="B111" s="125"/>
      <c r="C111" s="125"/>
      <c r="D111" s="125"/>
      <c r="E111" s="6"/>
      <c r="F111" s="6"/>
      <c r="G111" s="6"/>
      <c r="H111" s="6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4"/>
    </row>
    <row r="112" spans="1:22" x14ac:dyDescent="0.25">
      <c r="A112" s="5"/>
      <c r="B112" s="4"/>
      <c r="C112" s="4"/>
      <c r="D112" s="4"/>
      <c r="E112" s="6"/>
      <c r="F112" s="6"/>
      <c r="G112" s="6"/>
      <c r="H112" s="6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4"/>
    </row>
    <row r="113" spans="1:25" x14ac:dyDescent="0.25">
      <c r="A113" s="5"/>
      <c r="B113" s="4"/>
      <c r="C113" s="4"/>
      <c r="D113" s="4"/>
      <c r="E113" s="6"/>
      <c r="F113" s="6"/>
      <c r="G113" s="6"/>
      <c r="H113" s="6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4"/>
    </row>
    <row r="114" spans="1:25" x14ac:dyDescent="0.25">
      <c r="A114" s="4"/>
      <c r="B114" s="4"/>
      <c r="C114" s="4"/>
      <c r="D114" s="4"/>
      <c r="E114" s="6"/>
      <c r="F114" s="6"/>
      <c r="G114" s="6"/>
      <c r="H114" s="6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4"/>
    </row>
    <row r="115" spans="1:25" x14ac:dyDescent="0.25">
      <c r="A115" s="4"/>
      <c r="B115" s="4"/>
      <c r="C115" s="4"/>
      <c r="D115" s="6"/>
      <c r="E115" s="6"/>
      <c r="F115" s="6"/>
      <c r="G115" s="6"/>
      <c r="H115" s="6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4"/>
    </row>
    <row r="116" spans="1:25" x14ac:dyDescent="0.25">
      <c r="A116" s="4"/>
      <c r="B116" s="4"/>
      <c r="C116" s="4"/>
      <c r="D116" s="6"/>
      <c r="E116" s="6"/>
      <c r="F116" s="6"/>
      <c r="G116" s="6"/>
      <c r="H116" s="6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4"/>
    </row>
    <row r="117" spans="1:25" x14ac:dyDescent="0.25">
      <c r="A117" s="4"/>
      <c r="B117" s="4"/>
      <c r="C117" s="4"/>
      <c r="D117" s="6"/>
      <c r="E117" s="6"/>
      <c r="F117" s="6"/>
      <c r="G117" s="6"/>
      <c r="H117" s="6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4"/>
    </row>
    <row r="118" spans="1:25" x14ac:dyDescent="0.25">
      <c r="A118" s="4"/>
      <c r="B118" s="4"/>
      <c r="C118" s="4"/>
      <c r="D118" s="6"/>
      <c r="E118" s="6"/>
      <c r="F118" s="6"/>
      <c r="G118" s="6"/>
      <c r="H118" s="6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4"/>
    </row>
    <row r="119" spans="1:25" x14ac:dyDescent="0.25">
      <c r="E119" s="7">
        <f>SUM(E81:E118)</f>
        <v>64936.920000000013</v>
      </c>
      <c r="F119" s="7">
        <f>SUM(F81:F118)</f>
        <v>320935.74</v>
      </c>
      <c r="G119" s="7">
        <f>SUM(G81:G118)</f>
        <v>310916.12999999995</v>
      </c>
      <c r="H119" s="7">
        <f>SUM(H81:H118)</f>
        <v>271701.47000000003</v>
      </c>
      <c r="I119" s="7">
        <f>SUM(I81:I118)</f>
        <v>276832.875</v>
      </c>
      <c r="J119" s="7">
        <f t="shared" ref="J119:U119" si="39">SUM(J81:J118)</f>
        <v>341375</v>
      </c>
      <c r="K119" s="7">
        <f t="shared" si="39"/>
        <v>293653.84000000003</v>
      </c>
      <c r="L119" s="7">
        <f t="shared" si="39"/>
        <v>0</v>
      </c>
      <c r="M119" s="7">
        <f t="shared" si="39"/>
        <v>0</v>
      </c>
      <c r="N119" s="7">
        <f t="shared" si="39"/>
        <v>0</v>
      </c>
      <c r="O119" s="7">
        <f t="shared" si="39"/>
        <v>0</v>
      </c>
      <c r="P119" s="7">
        <f t="shared" si="39"/>
        <v>0</v>
      </c>
      <c r="Q119" s="7">
        <f t="shared" si="39"/>
        <v>0</v>
      </c>
      <c r="R119" s="7">
        <f t="shared" si="39"/>
        <v>0</v>
      </c>
      <c r="S119" s="7">
        <f t="shared" si="39"/>
        <v>0</v>
      </c>
      <c r="T119" s="7">
        <f t="shared" si="39"/>
        <v>0</v>
      </c>
      <c r="U119" s="7">
        <f t="shared" si="39"/>
        <v>0</v>
      </c>
    </row>
    <row r="121" spans="1:25" x14ac:dyDescent="0.25">
      <c r="A121" s="31" t="s">
        <v>103</v>
      </c>
      <c r="B121" s="31"/>
      <c r="C121" s="31"/>
      <c r="D121" s="31"/>
      <c r="E121" s="624"/>
      <c r="F121" s="624"/>
      <c r="G121" s="624"/>
      <c r="H121" s="624"/>
      <c r="I121" s="624"/>
      <c r="J121" s="624"/>
      <c r="K121" s="624"/>
      <c r="L121" s="624"/>
      <c r="M121" s="624"/>
      <c r="N121" s="624"/>
      <c r="O121" s="624"/>
      <c r="P121" s="624"/>
      <c r="Q121" s="624"/>
      <c r="R121" s="624"/>
      <c r="S121" s="624"/>
      <c r="T121" s="624"/>
      <c r="U121" s="624"/>
      <c r="V121" s="624"/>
      <c r="W121" s="32"/>
      <c r="X121" s="32"/>
      <c r="Y121" s="32"/>
    </row>
    <row r="122" spans="1:25" x14ac:dyDescent="0.25">
      <c r="A122" s="9"/>
      <c r="B122" s="9"/>
      <c r="C122" s="9"/>
      <c r="D122" s="9"/>
      <c r="E122" s="623"/>
      <c r="F122" s="623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"/>
    </row>
    <row r="123" spans="1:25" x14ac:dyDescent="0.25">
      <c r="A123" s="11" t="s">
        <v>88</v>
      </c>
      <c r="B123" s="11" t="s">
        <v>89</v>
      </c>
      <c r="C123" s="11" t="s">
        <v>90</v>
      </c>
      <c r="D123" s="11" t="s">
        <v>91</v>
      </c>
      <c r="E123" s="11">
        <v>8</v>
      </c>
      <c r="F123" s="11">
        <v>9</v>
      </c>
      <c r="G123" s="11">
        <v>10</v>
      </c>
      <c r="H123" s="11">
        <v>11</v>
      </c>
      <c r="I123" s="108">
        <v>12</v>
      </c>
      <c r="J123" s="108">
        <v>1</v>
      </c>
      <c r="K123" s="108">
        <v>2</v>
      </c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1"/>
    </row>
    <row r="124" spans="1:25" x14ac:dyDescent="0.25">
      <c r="A124" s="4" t="s">
        <v>241</v>
      </c>
      <c r="B124" s="4" t="s">
        <v>97</v>
      </c>
      <c r="C124" s="4" t="s">
        <v>261</v>
      </c>
      <c r="D124" s="4">
        <v>135.66</v>
      </c>
      <c r="E124" s="6">
        <f t="shared" ref="E124:K133" si="40">E46*$D46</f>
        <v>0</v>
      </c>
      <c r="F124" s="6">
        <f t="shared" si="40"/>
        <v>0</v>
      </c>
      <c r="G124" s="6">
        <f t="shared" si="40"/>
        <v>0</v>
      </c>
      <c r="H124" s="6">
        <f t="shared" si="40"/>
        <v>0</v>
      </c>
      <c r="I124" s="6">
        <f t="shared" si="40"/>
        <v>4341.12</v>
      </c>
      <c r="J124" s="6">
        <f t="shared" si="40"/>
        <v>22790.880000000001</v>
      </c>
      <c r="K124" s="6">
        <f t="shared" si="40"/>
        <v>17364.48</v>
      </c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1"/>
    </row>
    <row r="125" spans="1:25" x14ac:dyDescent="0.25">
      <c r="A125" s="143" t="s">
        <v>322</v>
      </c>
      <c r="B125" s="125" t="s">
        <v>97</v>
      </c>
      <c r="C125" s="125" t="s">
        <v>695</v>
      </c>
      <c r="D125" s="125">
        <v>63.47</v>
      </c>
      <c r="E125" s="6">
        <f t="shared" si="40"/>
        <v>2094.5099999999998</v>
      </c>
      <c r="F125" s="6">
        <f t="shared" si="40"/>
        <v>10155.200000000001</v>
      </c>
      <c r="G125" s="6">
        <f t="shared" si="40"/>
        <v>10186.934999999999</v>
      </c>
      <c r="H125" s="6">
        <f t="shared" si="40"/>
        <v>10155.200000000001</v>
      </c>
      <c r="I125" s="6">
        <f t="shared" si="40"/>
        <v>10155.200000000001</v>
      </c>
      <c r="J125" s="6">
        <f t="shared" si="40"/>
        <v>10155.200000000001</v>
      </c>
      <c r="K125" s="6">
        <f t="shared" si="40"/>
        <v>7362.5199999999995</v>
      </c>
      <c r="L125" s="157">
        <f t="shared" ref="L125:U125" si="41">L47*$D47</f>
        <v>0</v>
      </c>
      <c r="M125" s="157">
        <f t="shared" si="41"/>
        <v>0</v>
      </c>
      <c r="N125" s="157">
        <f t="shared" si="41"/>
        <v>0</v>
      </c>
      <c r="O125" s="157">
        <f t="shared" si="41"/>
        <v>0</v>
      </c>
      <c r="P125" s="157">
        <f t="shared" si="41"/>
        <v>0</v>
      </c>
      <c r="Q125" s="157">
        <f t="shared" si="41"/>
        <v>0</v>
      </c>
      <c r="R125" s="157">
        <f t="shared" si="41"/>
        <v>0</v>
      </c>
      <c r="S125" s="157">
        <f t="shared" si="41"/>
        <v>0</v>
      </c>
      <c r="T125" s="157">
        <f t="shared" si="41"/>
        <v>0</v>
      </c>
      <c r="U125" s="157">
        <f t="shared" si="41"/>
        <v>0</v>
      </c>
      <c r="V125" s="4"/>
    </row>
    <row r="126" spans="1:25" x14ac:dyDescent="0.25">
      <c r="A126" s="143" t="s">
        <v>725</v>
      </c>
      <c r="B126" s="125" t="s">
        <v>330</v>
      </c>
      <c r="C126" s="125" t="s">
        <v>261</v>
      </c>
      <c r="D126" s="125">
        <v>135.66</v>
      </c>
      <c r="E126" s="6">
        <f t="shared" si="40"/>
        <v>4341.12</v>
      </c>
      <c r="F126" s="6">
        <f t="shared" si="40"/>
        <v>21705.599999999999</v>
      </c>
      <c r="G126" s="6">
        <f t="shared" si="40"/>
        <v>22790.880000000001</v>
      </c>
      <c r="H126" s="6">
        <f t="shared" si="40"/>
        <v>0</v>
      </c>
      <c r="I126" s="6">
        <f t="shared" si="40"/>
        <v>0</v>
      </c>
      <c r="J126" s="6">
        <f t="shared" si="40"/>
        <v>0</v>
      </c>
      <c r="K126" s="6">
        <f t="shared" si="40"/>
        <v>0</v>
      </c>
      <c r="L126" s="157">
        <f t="shared" ref="L126:U126" si="42">L48*$D48</f>
        <v>0</v>
      </c>
      <c r="M126" s="157">
        <f t="shared" si="42"/>
        <v>0</v>
      </c>
      <c r="N126" s="157">
        <f t="shared" si="42"/>
        <v>0</v>
      </c>
      <c r="O126" s="157">
        <f t="shared" si="42"/>
        <v>0</v>
      </c>
      <c r="P126" s="157">
        <f t="shared" si="42"/>
        <v>0</v>
      </c>
      <c r="Q126" s="157">
        <f t="shared" si="42"/>
        <v>0</v>
      </c>
      <c r="R126" s="157">
        <f t="shared" si="42"/>
        <v>0</v>
      </c>
      <c r="S126" s="157">
        <f t="shared" si="42"/>
        <v>0</v>
      </c>
      <c r="T126" s="157">
        <f t="shared" si="42"/>
        <v>0</v>
      </c>
      <c r="U126" s="157">
        <f t="shared" si="42"/>
        <v>0</v>
      </c>
      <c r="V126" s="4"/>
    </row>
    <row r="127" spans="1:25" x14ac:dyDescent="0.25">
      <c r="A127" s="143" t="s">
        <v>357</v>
      </c>
      <c r="B127" s="125" t="s">
        <v>358</v>
      </c>
      <c r="C127" s="125" t="s">
        <v>334</v>
      </c>
      <c r="D127" s="125">
        <v>137.55000000000001</v>
      </c>
      <c r="E127" s="6">
        <f t="shared" si="40"/>
        <v>4401.6000000000004</v>
      </c>
      <c r="F127" s="6">
        <f t="shared" si="40"/>
        <v>22008</v>
      </c>
      <c r="G127" s="6">
        <f t="shared" si="40"/>
        <v>22008</v>
      </c>
      <c r="H127" s="6">
        <f t="shared" si="40"/>
        <v>19807.2</v>
      </c>
      <c r="I127" s="6">
        <f t="shared" si="40"/>
        <v>17606.400000000001</v>
      </c>
      <c r="J127" s="6">
        <f t="shared" si="40"/>
        <v>23108.400000000001</v>
      </c>
      <c r="K127" s="6">
        <f t="shared" si="40"/>
        <v>17606.400000000001</v>
      </c>
      <c r="L127" s="157">
        <f t="shared" ref="L127:U127" si="43">L49*$D49</f>
        <v>0</v>
      </c>
      <c r="M127" s="157">
        <f t="shared" si="43"/>
        <v>0</v>
      </c>
      <c r="N127" s="157">
        <f t="shared" si="43"/>
        <v>0</v>
      </c>
      <c r="O127" s="157">
        <f t="shared" si="43"/>
        <v>0</v>
      </c>
      <c r="P127" s="157">
        <f t="shared" si="43"/>
        <v>0</v>
      </c>
      <c r="Q127" s="157">
        <f t="shared" si="43"/>
        <v>0</v>
      </c>
      <c r="R127" s="157">
        <f t="shared" si="43"/>
        <v>0</v>
      </c>
      <c r="S127" s="157">
        <f t="shared" si="43"/>
        <v>0</v>
      </c>
      <c r="T127" s="157">
        <f t="shared" si="43"/>
        <v>0</v>
      </c>
      <c r="U127" s="157">
        <f t="shared" si="43"/>
        <v>0</v>
      </c>
      <c r="V127" s="4"/>
    </row>
    <row r="128" spans="1:25" x14ac:dyDescent="0.25">
      <c r="A128" s="143" t="s">
        <v>726</v>
      </c>
      <c r="B128" s="125" t="s">
        <v>97</v>
      </c>
      <c r="C128" s="125" t="s">
        <v>321</v>
      </c>
      <c r="D128" s="125">
        <v>117.69</v>
      </c>
      <c r="E128" s="6">
        <f t="shared" si="40"/>
        <v>3766.08</v>
      </c>
      <c r="F128" s="6">
        <f t="shared" si="40"/>
        <v>18830.400000000001</v>
      </c>
      <c r="G128" s="6">
        <f t="shared" si="40"/>
        <v>15064.32</v>
      </c>
      <c r="H128" s="6">
        <f t="shared" si="40"/>
        <v>18830.400000000001</v>
      </c>
      <c r="I128" s="6">
        <f t="shared" si="40"/>
        <v>16005.84</v>
      </c>
      <c r="J128" s="6">
        <f t="shared" si="40"/>
        <v>19301.16</v>
      </c>
      <c r="K128" s="6">
        <f t="shared" si="40"/>
        <v>15064.32</v>
      </c>
      <c r="L128" s="157">
        <f t="shared" ref="L128:U128" si="44">L50*$D50</f>
        <v>0</v>
      </c>
      <c r="M128" s="157">
        <f t="shared" si="44"/>
        <v>0</v>
      </c>
      <c r="N128" s="157">
        <f t="shared" si="44"/>
        <v>0</v>
      </c>
      <c r="O128" s="157">
        <f t="shared" si="44"/>
        <v>0</v>
      </c>
      <c r="P128" s="157">
        <f t="shared" si="44"/>
        <v>0</v>
      </c>
      <c r="Q128" s="157">
        <f t="shared" si="44"/>
        <v>0</v>
      </c>
      <c r="R128" s="157">
        <f t="shared" si="44"/>
        <v>0</v>
      </c>
      <c r="S128" s="157">
        <f t="shared" si="44"/>
        <v>0</v>
      </c>
      <c r="T128" s="157">
        <f t="shared" si="44"/>
        <v>0</v>
      </c>
      <c r="U128" s="157">
        <f t="shared" si="44"/>
        <v>0</v>
      </c>
      <c r="V128" s="4"/>
    </row>
    <row r="129" spans="1:22" x14ac:dyDescent="0.25">
      <c r="A129" s="143" t="s">
        <v>727</v>
      </c>
      <c r="B129" s="125" t="s">
        <v>97</v>
      </c>
      <c r="C129" s="125" t="s">
        <v>171</v>
      </c>
      <c r="D129" s="125">
        <v>110.99</v>
      </c>
      <c r="E129" s="6">
        <f t="shared" si="40"/>
        <v>0</v>
      </c>
      <c r="F129" s="6">
        <f t="shared" si="40"/>
        <v>16870.48</v>
      </c>
      <c r="G129" s="6">
        <f t="shared" si="40"/>
        <v>18646.32</v>
      </c>
      <c r="H129" s="6">
        <f t="shared" si="40"/>
        <v>17758.399999999998</v>
      </c>
      <c r="I129" s="6">
        <f t="shared" si="40"/>
        <v>610.44499999999994</v>
      </c>
      <c r="J129" s="6">
        <f t="shared" si="40"/>
        <v>0</v>
      </c>
      <c r="K129" s="6">
        <f t="shared" si="40"/>
        <v>0</v>
      </c>
      <c r="L129" s="157">
        <f t="shared" ref="L129:U129" si="45">L51*$D51</f>
        <v>0</v>
      </c>
      <c r="M129" s="157">
        <f t="shared" si="45"/>
        <v>0</v>
      </c>
      <c r="N129" s="157">
        <f t="shared" si="45"/>
        <v>0</v>
      </c>
      <c r="O129" s="157">
        <f t="shared" si="45"/>
        <v>0</v>
      </c>
      <c r="P129" s="157">
        <f t="shared" si="45"/>
        <v>0</v>
      </c>
      <c r="Q129" s="157">
        <f t="shared" si="45"/>
        <v>0</v>
      </c>
      <c r="R129" s="157">
        <f t="shared" si="45"/>
        <v>0</v>
      </c>
      <c r="S129" s="157">
        <f t="shared" si="45"/>
        <v>0</v>
      </c>
      <c r="T129" s="157">
        <f t="shared" si="45"/>
        <v>0</v>
      </c>
      <c r="U129" s="157">
        <f t="shared" si="45"/>
        <v>0</v>
      </c>
      <c r="V129" s="4"/>
    </row>
    <row r="130" spans="1:22" x14ac:dyDescent="0.25">
      <c r="A130" s="143" t="s">
        <v>728</v>
      </c>
      <c r="B130" s="125" t="s">
        <v>97</v>
      </c>
      <c r="C130" s="125" t="s">
        <v>334</v>
      </c>
      <c r="D130" s="125">
        <v>137.55000000000001</v>
      </c>
      <c r="E130" s="6">
        <f t="shared" si="40"/>
        <v>4401.6000000000004</v>
      </c>
      <c r="F130" s="6">
        <f t="shared" si="40"/>
        <v>22008</v>
      </c>
      <c r="G130" s="6">
        <f t="shared" si="40"/>
        <v>23108.400000000001</v>
      </c>
      <c r="H130" s="6">
        <f t="shared" si="40"/>
        <v>21732.9</v>
      </c>
      <c r="I130" s="6">
        <f t="shared" si="40"/>
        <v>18706.800000000003</v>
      </c>
      <c r="J130" s="6">
        <f t="shared" si="40"/>
        <v>21457.800000000003</v>
      </c>
      <c r="K130" s="6">
        <f t="shared" si="40"/>
        <v>17743.95</v>
      </c>
      <c r="L130" s="157">
        <f t="shared" ref="L130:U130" si="46">L52*$D52</f>
        <v>0</v>
      </c>
      <c r="M130" s="157">
        <f t="shared" si="46"/>
        <v>0</v>
      </c>
      <c r="N130" s="157">
        <f t="shared" si="46"/>
        <v>0</v>
      </c>
      <c r="O130" s="157">
        <f t="shared" si="46"/>
        <v>0</v>
      </c>
      <c r="P130" s="157">
        <f t="shared" si="46"/>
        <v>0</v>
      </c>
      <c r="Q130" s="157">
        <f t="shared" si="46"/>
        <v>0</v>
      </c>
      <c r="R130" s="157">
        <f t="shared" si="46"/>
        <v>0</v>
      </c>
      <c r="S130" s="157">
        <f t="shared" si="46"/>
        <v>0</v>
      </c>
      <c r="T130" s="157">
        <f t="shared" si="46"/>
        <v>0</v>
      </c>
      <c r="U130" s="157">
        <f t="shared" si="46"/>
        <v>0</v>
      </c>
      <c r="V130" s="4"/>
    </row>
    <row r="131" spans="1:22" x14ac:dyDescent="0.25">
      <c r="A131" s="143" t="s">
        <v>329</v>
      </c>
      <c r="B131" s="125" t="s">
        <v>330</v>
      </c>
      <c r="C131" s="125" t="s">
        <v>331</v>
      </c>
      <c r="D131" s="125">
        <v>107.1</v>
      </c>
      <c r="E131" s="6">
        <f t="shared" si="40"/>
        <v>1017.4499999999999</v>
      </c>
      <c r="F131" s="6">
        <f t="shared" si="40"/>
        <v>3534.2999999999997</v>
      </c>
      <c r="G131" s="6">
        <f t="shared" si="40"/>
        <v>1606.5</v>
      </c>
      <c r="H131" s="6">
        <f t="shared" si="40"/>
        <v>1981.35</v>
      </c>
      <c r="I131" s="6">
        <f t="shared" si="40"/>
        <v>2677.5</v>
      </c>
      <c r="J131" s="6">
        <f t="shared" si="40"/>
        <v>4605.3</v>
      </c>
      <c r="K131" s="6">
        <f t="shared" si="40"/>
        <v>321.29999999999995</v>
      </c>
      <c r="L131" s="157">
        <f t="shared" ref="L131:U131" si="47">L53*$D53</f>
        <v>0</v>
      </c>
      <c r="M131" s="157">
        <f t="shared" si="47"/>
        <v>0</v>
      </c>
      <c r="N131" s="157">
        <f t="shared" si="47"/>
        <v>0</v>
      </c>
      <c r="O131" s="157">
        <f t="shared" si="47"/>
        <v>0</v>
      </c>
      <c r="P131" s="157">
        <f t="shared" si="47"/>
        <v>0</v>
      </c>
      <c r="Q131" s="157">
        <f t="shared" si="47"/>
        <v>0</v>
      </c>
      <c r="R131" s="157">
        <f t="shared" si="47"/>
        <v>0</v>
      </c>
      <c r="S131" s="157">
        <f t="shared" si="47"/>
        <v>0</v>
      </c>
      <c r="T131" s="157">
        <f t="shared" si="47"/>
        <v>0</v>
      </c>
      <c r="U131" s="157">
        <f t="shared" si="47"/>
        <v>0</v>
      </c>
      <c r="V131" s="4"/>
    </row>
    <row r="132" spans="1:22" x14ac:dyDescent="0.25">
      <c r="A132" s="143" t="s">
        <v>729</v>
      </c>
      <c r="B132" s="125" t="s">
        <v>330</v>
      </c>
      <c r="C132" s="125" t="s">
        <v>704</v>
      </c>
      <c r="D132" s="125">
        <v>67.09</v>
      </c>
      <c r="E132" s="6">
        <f t="shared" si="40"/>
        <v>2146.88</v>
      </c>
      <c r="F132" s="6">
        <f t="shared" si="40"/>
        <v>5367.2000000000007</v>
      </c>
      <c r="G132" s="6">
        <f t="shared" si="40"/>
        <v>0</v>
      </c>
      <c r="H132" s="6">
        <f t="shared" si="40"/>
        <v>0</v>
      </c>
      <c r="I132" s="6">
        <f t="shared" si="40"/>
        <v>0</v>
      </c>
      <c r="J132" s="6">
        <f t="shared" si="40"/>
        <v>0</v>
      </c>
      <c r="K132" s="6">
        <f t="shared" si="40"/>
        <v>0</v>
      </c>
      <c r="L132" s="157">
        <f t="shared" ref="L132:U132" si="48">L54*$D54</f>
        <v>0</v>
      </c>
      <c r="M132" s="157">
        <f t="shared" si="48"/>
        <v>0</v>
      </c>
      <c r="N132" s="157">
        <f t="shared" si="48"/>
        <v>0</v>
      </c>
      <c r="O132" s="157">
        <f t="shared" si="48"/>
        <v>0</v>
      </c>
      <c r="P132" s="157">
        <f t="shared" si="48"/>
        <v>0</v>
      </c>
      <c r="Q132" s="157">
        <f t="shared" si="48"/>
        <v>0</v>
      </c>
      <c r="R132" s="157">
        <f t="shared" si="48"/>
        <v>0</v>
      </c>
      <c r="S132" s="157">
        <f t="shared" si="48"/>
        <v>0</v>
      </c>
      <c r="T132" s="157">
        <f t="shared" si="48"/>
        <v>0</v>
      </c>
      <c r="U132" s="157">
        <f t="shared" si="48"/>
        <v>0</v>
      </c>
      <c r="V132" s="4"/>
    </row>
    <row r="133" spans="1:22" x14ac:dyDescent="0.25">
      <c r="A133" s="143" t="s">
        <v>332</v>
      </c>
      <c r="B133" s="125" t="s">
        <v>97</v>
      </c>
      <c r="C133" s="125" t="s">
        <v>331</v>
      </c>
      <c r="D133" s="125">
        <v>107.1</v>
      </c>
      <c r="E133" s="6">
        <f t="shared" si="40"/>
        <v>3427.2</v>
      </c>
      <c r="F133" s="6">
        <f t="shared" si="40"/>
        <v>17136</v>
      </c>
      <c r="G133" s="6">
        <f t="shared" si="40"/>
        <v>17992.8</v>
      </c>
      <c r="H133" s="6">
        <f t="shared" si="40"/>
        <v>14565.599999999999</v>
      </c>
      <c r="I133" s="6">
        <f t="shared" si="40"/>
        <v>12852</v>
      </c>
      <c r="J133" s="6">
        <f t="shared" si="40"/>
        <v>17992.8</v>
      </c>
      <c r="K133" s="6">
        <f t="shared" si="40"/>
        <v>11995.199999999999</v>
      </c>
      <c r="L133" s="157">
        <f t="shared" ref="L133:U133" si="49">L55*$D55</f>
        <v>0</v>
      </c>
      <c r="M133" s="157">
        <f t="shared" si="49"/>
        <v>0</v>
      </c>
      <c r="N133" s="157">
        <f t="shared" si="49"/>
        <v>0</v>
      </c>
      <c r="O133" s="157">
        <f t="shared" si="49"/>
        <v>0</v>
      </c>
      <c r="P133" s="157">
        <f t="shared" si="49"/>
        <v>0</v>
      </c>
      <c r="Q133" s="157">
        <f t="shared" si="49"/>
        <v>0</v>
      </c>
      <c r="R133" s="157">
        <f t="shared" si="49"/>
        <v>0</v>
      </c>
      <c r="S133" s="157">
        <f t="shared" si="49"/>
        <v>0</v>
      </c>
      <c r="T133" s="157">
        <f t="shared" si="49"/>
        <v>0</v>
      </c>
      <c r="U133" s="157">
        <f t="shared" si="49"/>
        <v>0</v>
      </c>
      <c r="V133" s="4"/>
    </row>
    <row r="134" spans="1:22" x14ac:dyDescent="0.25">
      <c r="A134" s="143" t="s">
        <v>730</v>
      </c>
      <c r="B134" s="125" t="s">
        <v>97</v>
      </c>
      <c r="C134" s="125" t="s">
        <v>682</v>
      </c>
      <c r="D134" s="125">
        <v>47.07</v>
      </c>
      <c r="E134" s="6">
        <f t="shared" ref="E134:K143" si="50">E56*$D56</f>
        <v>1506.24</v>
      </c>
      <c r="F134" s="6">
        <f t="shared" si="50"/>
        <v>7531.2</v>
      </c>
      <c r="G134" s="6">
        <f t="shared" si="50"/>
        <v>7154.64</v>
      </c>
      <c r="H134" s="6">
        <f t="shared" si="50"/>
        <v>6778.08</v>
      </c>
      <c r="I134" s="6">
        <f t="shared" si="50"/>
        <v>5271.84</v>
      </c>
      <c r="J134" s="6">
        <f t="shared" si="50"/>
        <v>7719.4800000000005</v>
      </c>
      <c r="K134" s="6">
        <f t="shared" si="50"/>
        <v>5648.4</v>
      </c>
      <c r="L134" s="157">
        <f t="shared" ref="L134:U134" si="51">L56*$D56</f>
        <v>0</v>
      </c>
      <c r="M134" s="157">
        <f t="shared" si="51"/>
        <v>0</v>
      </c>
      <c r="N134" s="157">
        <f t="shared" si="51"/>
        <v>0</v>
      </c>
      <c r="O134" s="157">
        <f t="shared" si="51"/>
        <v>0</v>
      </c>
      <c r="P134" s="157">
        <f t="shared" si="51"/>
        <v>0</v>
      </c>
      <c r="Q134" s="157">
        <f t="shared" si="51"/>
        <v>0</v>
      </c>
      <c r="R134" s="157">
        <f t="shared" si="51"/>
        <v>0</v>
      </c>
      <c r="S134" s="157">
        <f t="shared" si="51"/>
        <v>0</v>
      </c>
      <c r="T134" s="157">
        <f t="shared" si="51"/>
        <v>0</v>
      </c>
      <c r="U134" s="157">
        <f t="shared" si="51"/>
        <v>0</v>
      </c>
      <c r="V134" s="4"/>
    </row>
    <row r="135" spans="1:22" x14ac:dyDescent="0.25">
      <c r="A135" s="143" t="s">
        <v>731</v>
      </c>
      <c r="B135" s="125" t="s">
        <v>97</v>
      </c>
      <c r="C135" s="125" t="s">
        <v>159</v>
      </c>
      <c r="D135" s="125">
        <v>72.97</v>
      </c>
      <c r="E135" s="6">
        <f t="shared" si="50"/>
        <v>2335.04</v>
      </c>
      <c r="F135" s="6">
        <f t="shared" si="50"/>
        <v>2626.92</v>
      </c>
      <c r="G135" s="6">
        <f t="shared" si="50"/>
        <v>0</v>
      </c>
      <c r="H135" s="6">
        <f t="shared" si="50"/>
        <v>0</v>
      </c>
      <c r="I135" s="6">
        <f t="shared" si="50"/>
        <v>0</v>
      </c>
      <c r="J135" s="6">
        <f t="shared" si="50"/>
        <v>0</v>
      </c>
      <c r="K135" s="6">
        <f t="shared" si="50"/>
        <v>0</v>
      </c>
      <c r="L135" s="157">
        <f t="shared" ref="L135:U135" si="52">L57*$D57</f>
        <v>0</v>
      </c>
      <c r="M135" s="157">
        <f t="shared" si="52"/>
        <v>0</v>
      </c>
      <c r="N135" s="157">
        <f t="shared" si="52"/>
        <v>0</v>
      </c>
      <c r="O135" s="157">
        <f t="shared" si="52"/>
        <v>0</v>
      </c>
      <c r="P135" s="157">
        <f t="shared" si="52"/>
        <v>0</v>
      </c>
      <c r="Q135" s="157">
        <f t="shared" si="52"/>
        <v>0</v>
      </c>
      <c r="R135" s="157">
        <f t="shared" si="52"/>
        <v>0</v>
      </c>
      <c r="S135" s="157">
        <f t="shared" si="52"/>
        <v>0</v>
      </c>
      <c r="T135" s="157">
        <f t="shared" si="52"/>
        <v>0</v>
      </c>
      <c r="U135" s="157">
        <f t="shared" si="52"/>
        <v>0</v>
      </c>
      <c r="V135" s="4"/>
    </row>
    <row r="136" spans="1:22" x14ac:dyDescent="0.25">
      <c r="A136" s="143" t="s">
        <v>336</v>
      </c>
      <c r="B136" s="125" t="s">
        <v>337</v>
      </c>
      <c r="C136" s="125" t="s">
        <v>171</v>
      </c>
      <c r="D136" s="125">
        <v>110.99</v>
      </c>
      <c r="E136" s="6">
        <f t="shared" si="50"/>
        <v>3551.68</v>
      </c>
      <c r="F136" s="6">
        <f t="shared" si="50"/>
        <v>17758.399999999998</v>
      </c>
      <c r="G136" s="6">
        <f t="shared" si="50"/>
        <v>9767.119999999999</v>
      </c>
      <c r="H136" s="6">
        <f t="shared" si="50"/>
        <v>17758.399999999998</v>
      </c>
      <c r="I136" s="6">
        <f t="shared" si="50"/>
        <v>17758.399999999998</v>
      </c>
      <c r="J136" s="6">
        <f t="shared" si="50"/>
        <v>18646.32</v>
      </c>
      <c r="K136" s="6">
        <f t="shared" si="50"/>
        <v>14206.72</v>
      </c>
      <c r="L136" s="157">
        <f t="shared" ref="L136:U136" si="53">L58*$D58</f>
        <v>0</v>
      </c>
      <c r="M136" s="157">
        <f t="shared" si="53"/>
        <v>0</v>
      </c>
      <c r="N136" s="157">
        <f t="shared" si="53"/>
        <v>0</v>
      </c>
      <c r="O136" s="157">
        <f t="shared" si="53"/>
        <v>0</v>
      </c>
      <c r="P136" s="157">
        <f t="shared" si="53"/>
        <v>0</v>
      </c>
      <c r="Q136" s="157">
        <f t="shared" si="53"/>
        <v>0</v>
      </c>
      <c r="R136" s="157">
        <f t="shared" si="53"/>
        <v>0</v>
      </c>
      <c r="S136" s="157">
        <f t="shared" si="53"/>
        <v>0</v>
      </c>
      <c r="T136" s="157">
        <f t="shared" si="53"/>
        <v>0</v>
      </c>
      <c r="U136" s="157">
        <f t="shared" si="53"/>
        <v>0</v>
      </c>
      <c r="V136" s="4"/>
    </row>
    <row r="137" spans="1:22" x14ac:dyDescent="0.25">
      <c r="A137" s="143" t="s">
        <v>732</v>
      </c>
      <c r="B137" s="125" t="s">
        <v>97</v>
      </c>
      <c r="C137" s="125" t="s">
        <v>362</v>
      </c>
      <c r="D137" s="125">
        <v>75.510000000000005</v>
      </c>
      <c r="E137" s="6">
        <f t="shared" si="50"/>
        <v>2416.3200000000002</v>
      </c>
      <c r="F137" s="6">
        <f t="shared" si="50"/>
        <v>12081.6</v>
      </c>
      <c r="G137" s="6">
        <f t="shared" si="50"/>
        <v>12685.68</v>
      </c>
      <c r="H137" s="6">
        <f t="shared" si="50"/>
        <v>11477.52</v>
      </c>
      <c r="I137" s="6">
        <f t="shared" si="50"/>
        <v>12081.6</v>
      </c>
      <c r="J137" s="6">
        <f t="shared" si="50"/>
        <v>12685.68</v>
      </c>
      <c r="K137" s="6">
        <f t="shared" si="50"/>
        <v>6644.88</v>
      </c>
      <c r="L137" s="157">
        <f t="shared" ref="L137:U137" si="54">L59*$D59</f>
        <v>0</v>
      </c>
      <c r="M137" s="157">
        <f t="shared" si="54"/>
        <v>0</v>
      </c>
      <c r="N137" s="157">
        <f t="shared" si="54"/>
        <v>0</v>
      </c>
      <c r="O137" s="157">
        <f t="shared" si="54"/>
        <v>0</v>
      </c>
      <c r="P137" s="157">
        <f t="shared" si="54"/>
        <v>0</v>
      </c>
      <c r="Q137" s="157">
        <f t="shared" si="54"/>
        <v>0</v>
      </c>
      <c r="R137" s="157">
        <f t="shared" si="54"/>
        <v>0</v>
      </c>
      <c r="S137" s="157">
        <f t="shared" si="54"/>
        <v>0</v>
      </c>
      <c r="T137" s="157">
        <f t="shared" si="54"/>
        <v>0</v>
      </c>
      <c r="U137" s="157">
        <f t="shared" si="54"/>
        <v>0</v>
      </c>
      <c r="V137" s="4"/>
    </row>
    <row r="138" spans="1:22" x14ac:dyDescent="0.25">
      <c r="A138" s="143" t="s">
        <v>733</v>
      </c>
      <c r="B138" s="125" t="s">
        <v>97</v>
      </c>
      <c r="C138" s="125" t="s">
        <v>204</v>
      </c>
      <c r="D138" s="125">
        <v>135.66</v>
      </c>
      <c r="E138" s="6">
        <f t="shared" si="50"/>
        <v>4765.4399999999996</v>
      </c>
      <c r="F138" s="6">
        <f t="shared" si="50"/>
        <v>23827.199999999997</v>
      </c>
      <c r="G138" s="6">
        <f t="shared" si="50"/>
        <v>25018.559999999998</v>
      </c>
      <c r="H138" s="6">
        <f t="shared" si="50"/>
        <v>20253.12</v>
      </c>
      <c r="I138" s="6">
        <f t="shared" si="50"/>
        <v>13104.96</v>
      </c>
      <c r="J138" s="6">
        <f t="shared" si="50"/>
        <v>25018.559999999998</v>
      </c>
      <c r="K138" s="6">
        <f t="shared" si="50"/>
        <v>19061.759999999998</v>
      </c>
      <c r="L138" s="157">
        <f t="shared" ref="L138:U138" si="55">L60*$D60</f>
        <v>0</v>
      </c>
      <c r="M138" s="157">
        <f t="shared" si="55"/>
        <v>0</v>
      </c>
      <c r="N138" s="157">
        <f t="shared" si="55"/>
        <v>0</v>
      </c>
      <c r="O138" s="157">
        <f t="shared" si="55"/>
        <v>0</v>
      </c>
      <c r="P138" s="157">
        <f t="shared" si="55"/>
        <v>0</v>
      </c>
      <c r="Q138" s="157">
        <f t="shared" si="55"/>
        <v>0</v>
      </c>
      <c r="R138" s="157">
        <f t="shared" si="55"/>
        <v>0</v>
      </c>
      <c r="S138" s="157">
        <f t="shared" si="55"/>
        <v>0</v>
      </c>
      <c r="T138" s="157">
        <f t="shared" si="55"/>
        <v>0</v>
      </c>
      <c r="U138" s="157">
        <f t="shared" si="55"/>
        <v>0</v>
      </c>
      <c r="V138" s="4"/>
    </row>
    <row r="139" spans="1:22" x14ac:dyDescent="0.25">
      <c r="A139" s="143" t="s">
        <v>734</v>
      </c>
      <c r="B139" s="125" t="s">
        <v>97</v>
      </c>
      <c r="C139" s="125" t="s">
        <v>261</v>
      </c>
      <c r="D139" s="125">
        <v>135.66</v>
      </c>
      <c r="E139" s="6">
        <f t="shared" si="50"/>
        <v>4341.12</v>
      </c>
      <c r="F139" s="6">
        <f t="shared" si="50"/>
        <v>20077.68</v>
      </c>
      <c r="G139" s="6">
        <f t="shared" si="50"/>
        <v>17907.12</v>
      </c>
      <c r="H139" s="6">
        <f t="shared" si="50"/>
        <v>0</v>
      </c>
      <c r="I139" s="6">
        <f t="shared" si="50"/>
        <v>0</v>
      </c>
      <c r="J139" s="6">
        <f t="shared" si="50"/>
        <v>0</v>
      </c>
      <c r="K139" s="6">
        <f t="shared" si="50"/>
        <v>0</v>
      </c>
      <c r="L139" s="157">
        <f t="shared" ref="L139:U139" si="56">L61*$D61</f>
        <v>0</v>
      </c>
      <c r="M139" s="157">
        <f t="shared" si="56"/>
        <v>0</v>
      </c>
      <c r="N139" s="157">
        <f t="shared" si="56"/>
        <v>0</v>
      </c>
      <c r="O139" s="157">
        <f t="shared" si="56"/>
        <v>0</v>
      </c>
      <c r="P139" s="157">
        <f t="shared" si="56"/>
        <v>0</v>
      </c>
      <c r="Q139" s="157">
        <f t="shared" si="56"/>
        <v>0</v>
      </c>
      <c r="R139" s="157">
        <f t="shared" si="56"/>
        <v>0</v>
      </c>
      <c r="S139" s="157">
        <f t="shared" si="56"/>
        <v>0</v>
      </c>
      <c r="T139" s="157">
        <f t="shared" si="56"/>
        <v>0</v>
      </c>
      <c r="U139" s="157">
        <f t="shared" si="56"/>
        <v>0</v>
      </c>
      <c r="V139" s="4"/>
    </row>
    <row r="140" spans="1:22" x14ac:dyDescent="0.25">
      <c r="A140" s="125" t="s">
        <v>99</v>
      </c>
      <c r="B140" s="125" t="s">
        <v>97</v>
      </c>
      <c r="C140" s="125" t="s">
        <v>334</v>
      </c>
      <c r="D140" s="125">
        <v>137.55000000000001</v>
      </c>
      <c r="E140" s="6">
        <f t="shared" si="50"/>
        <v>0</v>
      </c>
      <c r="F140" s="6">
        <f t="shared" si="50"/>
        <v>550.20000000000005</v>
      </c>
      <c r="G140" s="6">
        <f t="shared" si="50"/>
        <v>12998.475</v>
      </c>
      <c r="H140" s="6">
        <f t="shared" si="50"/>
        <v>15130.500000000002</v>
      </c>
      <c r="I140" s="6">
        <f t="shared" si="50"/>
        <v>14442.750000000002</v>
      </c>
      <c r="J140" s="6">
        <f t="shared" si="50"/>
        <v>17331.300000000003</v>
      </c>
      <c r="K140" s="6">
        <f t="shared" si="50"/>
        <v>11829.300000000001</v>
      </c>
      <c r="L140" s="157">
        <f t="shared" ref="L140:U140" si="57">L62*$D62</f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7"/>
        <v>0</v>
      </c>
      <c r="R140" s="157">
        <f t="shared" si="57"/>
        <v>0</v>
      </c>
      <c r="S140" s="157">
        <f t="shared" si="57"/>
        <v>0</v>
      </c>
      <c r="T140" s="157">
        <f t="shared" si="57"/>
        <v>0</v>
      </c>
      <c r="U140" s="157">
        <f t="shared" si="57"/>
        <v>0</v>
      </c>
      <c r="V140" s="4"/>
    </row>
    <row r="141" spans="1:22" x14ac:dyDescent="0.25">
      <c r="A141" s="143" t="s">
        <v>735</v>
      </c>
      <c r="B141" s="125" t="s">
        <v>97</v>
      </c>
      <c r="C141" s="125" t="s">
        <v>690</v>
      </c>
      <c r="D141" s="125">
        <v>84.09</v>
      </c>
      <c r="E141" s="6">
        <f t="shared" si="50"/>
        <v>2690.88</v>
      </c>
      <c r="F141" s="6">
        <f t="shared" si="50"/>
        <v>13454.400000000001</v>
      </c>
      <c r="G141" s="6">
        <f t="shared" si="50"/>
        <v>13454.400000000001</v>
      </c>
      <c r="H141" s="6">
        <f t="shared" si="50"/>
        <v>13454.400000000001</v>
      </c>
      <c r="I141" s="6">
        <f t="shared" si="50"/>
        <v>10763.52</v>
      </c>
      <c r="J141" s="6">
        <f t="shared" si="50"/>
        <v>14127.12</v>
      </c>
      <c r="K141" s="6">
        <f t="shared" si="50"/>
        <v>10763.52</v>
      </c>
      <c r="L141" s="157">
        <f t="shared" ref="L141:U141" si="58">L63*$D63</f>
        <v>0</v>
      </c>
      <c r="M141" s="157">
        <f t="shared" si="58"/>
        <v>0</v>
      </c>
      <c r="N141" s="157">
        <f t="shared" si="58"/>
        <v>0</v>
      </c>
      <c r="O141" s="157">
        <f t="shared" si="58"/>
        <v>0</v>
      </c>
      <c r="P141" s="157">
        <f t="shared" si="58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4"/>
    </row>
    <row r="142" spans="1:22" x14ac:dyDescent="0.25">
      <c r="A142" s="143" t="s">
        <v>736</v>
      </c>
      <c r="B142" s="125" t="s">
        <v>330</v>
      </c>
      <c r="C142" s="125" t="s">
        <v>261</v>
      </c>
      <c r="D142" s="125">
        <v>135.66</v>
      </c>
      <c r="E142" s="6">
        <f t="shared" si="50"/>
        <v>4341.12</v>
      </c>
      <c r="F142" s="6">
        <f t="shared" si="50"/>
        <v>18449.759999999998</v>
      </c>
      <c r="G142" s="6">
        <f t="shared" si="50"/>
        <v>19263.72</v>
      </c>
      <c r="H142" s="6">
        <f t="shared" si="50"/>
        <v>16279.199999999999</v>
      </c>
      <c r="I142" s="6">
        <f t="shared" si="50"/>
        <v>15736.56</v>
      </c>
      <c r="J142" s="6">
        <f t="shared" si="50"/>
        <v>21298.62</v>
      </c>
      <c r="K142" s="6">
        <f t="shared" si="50"/>
        <v>14786.94</v>
      </c>
      <c r="L142" s="157">
        <f t="shared" ref="L142:U142" si="59">L64*$D64</f>
        <v>0</v>
      </c>
      <c r="M142" s="157">
        <f t="shared" si="59"/>
        <v>0</v>
      </c>
      <c r="N142" s="157">
        <f t="shared" si="59"/>
        <v>0</v>
      </c>
      <c r="O142" s="157">
        <f t="shared" si="59"/>
        <v>0</v>
      </c>
      <c r="P142" s="157">
        <f t="shared" si="59"/>
        <v>0</v>
      </c>
      <c r="Q142" s="157">
        <f t="shared" si="59"/>
        <v>0</v>
      </c>
      <c r="R142" s="157">
        <f t="shared" si="59"/>
        <v>0</v>
      </c>
      <c r="S142" s="157">
        <f t="shared" si="59"/>
        <v>0</v>
      </c>
      <c r="T142" s="157">
        <f t="shared" si="59"/>
        <v>0</v>
      </c>
      <c r="U142" s="157">
        <f t="shared" si="59"/>
        <v>0</v>
      </c>
      <c r="V142" s="4"/>
    </row>
    <row r="143" spans="1:22" x14ac:dyDescent="0.25">
      <c r="A143" s="125" t="s">
        <v>359</v>
      </c>
      <c r="B143" s="125" t="s">
        <v>97</v>
      </c>
      <c r="C143" s="125" t="s">
        <v>362</v>
      </c>
      <c r="D143" s="125">
        <v>75.510000000000005</v>
      </c>
      <c r="E143" s="6">
        <f t="shared" si="50"/>
        <v>2416.3200000000002</v>
      </c>
      <c r="F143" s="6">
        <f t="shared" si="50"/>
        <v>12081.6</v>
      </c>
      <c r="G143" s="6">
        <f t="shared" si="50"/>
        <v>11930.58</v>
      </c>
      <c r="H143" s="6">
        <f t="shared" si="50"/>
        <v>12081.6</v>
      </c>
      <c r="I143" s="6">
        <f t="shared" si="50"/>
        <v>11326.5</v>
      </c>
      <c r="J143" s="6">
        <f t="shared" si="50"/>
        <v>12081.6</v>
      </c>
      <c r="K143" s="6">
        <f t="shared" si="50"/>
        <v>9665.2800000000007</v>
      </c>
      <c r="L143" s="157">
        <f t="shared" ref="L143:U143" si="60">L65*$D65</f>
        <v>0</v>
      </c>
      <c r="M143" s="157">
        <f t="shared" si="60"/>
        <v>0</v>
      </c>
      <c r="N143" s="157">
        <f t="shared" si="60"/>
        <v>0</v>
      </c>
      <c r="O143" s="157">
        <f t="shared" si="60"/>
        <v>0</v>
      </c>
      <c r="P143" s="157">
        <f t="shared" si="60"/>
        <v>0</v>
      </c>
      <c r="Q143" s="157">
        <f t="shared" si="60"/>
        <v>0</v>
      </c>
      <c r="R143" s="157">
        <f t="shared" si="60"/>
        <v>0</v>
      </c>
      <c r="S143" s="157">
        <f t="shared" si="60"/>
        <v>0</v>
      </c>
      <c r="T143" s="157">
        <f t="shared" si="60"/>
        <v>0</v>
      </c>
      <c r="U143" s="157">
        <f t="shared" si="60"/>
        <v>0</v>
      </c>
      <c r="V143" s="4"/>
    </row>
    <row r="144" spans="1:22" x14ac:dyDescent="0.25">
      <c r="A144" s="143" t="s">
        <v>737</v>
      </c>
      <c r="B144" s="125" t="s">
        <v>97</v>
      </c>
      <c r="C144" s="125" t="s">
        <v>261</v>
      </c>
      <c r="D144" s="125">
        <v>135.66</v>
      </c>
      <c r="E144" s="6">
        <f t="shared" ref="E144:K146" si="61">E66*$D66</f>
        <v>4341.12</v>
      </c>
      <c r="F144" s="6">
        <f t="shared" si="61"/>
        <v>21705.599999999999</v>
      </c>
      <c r="G144" s="6">
        <f t="shared" si="61"/>
        <v>22790.880000000001</v>
      </c>
      <c r="H144" s="6">
        <f t="shared" si="61"/>
        <v>0</v>
      </c>
      <c r="I144" s="6">
        <f t="shared" si="61"/>
        <v>20620.32</v>
      </c>
      <c r="J144" s="6">
        <f t="shared" si="61"/>
        <v>22790.880000000001</v>
      </c>
      <c r="K144" s="6">
        <f t="shared" si="61"/>
        <v>15193.92</v>
      </c>
      <c r="L144" s="157">
        <f t="shared" ref="L144:U144" si="62">L66*$D66</f>
        <v>0</v>
      </c>
      <c r="M144" s="157">
        <f t="shared" si="62"/>
        <v>0</v>
      </c>
      <c r="N144" s="157">
        <f t="shared" si="62"/>
        <v>0</v>
      </c>
      <c r="O144" s="157">
        <f t="shared" si="62"/>
        <v>0</v>
      </c>
      <c r="P144" s="157">
        <f t="shared" si="62"/>
        <v>0</v>
      </c>
      <c r="Q144" s="157">
        <f t="shared" si="62"/>
        <v>0</v>
      </c>
      <c r="R144" s="157">
        <f t="shared" si="62"/>
        <v>0</v>
      </c>
      <c r="S144" s="157">
        <f t="shared" si="62"/>
        <v>0</v>
      </c>
      <c r="T144" s="157">
        <f t="shared" si="62"/>
        <v>0</v>
      </c>
      <c r="U144" s="157">
        <f t="shared" si="62"/>
        <v>0</v>
      </c>
      <c r="V144" s="4"/>
    </row>
    <row r="145" spans="1:22" x14ac:dyDescent="0.25">
      <c r="A145" s="4" t="s">
        <v>738</v>
      </c>
      <c r="B145" s="125" t="s">
        <v>97</v>
      </c>
      <c r="C145" s="125" t="s">
        <v>274</v>
      </c>
      <c r="D145" s="125">
        <v>98.08</v>
      </c>
      <c r="E145" s="6">
        <f t="shared" si="61"/>
        <v>0</v>
      </c>
      <c r="F145" s="6">
        <f t="shared" si="61"/>
        <v>0</v>
      </c>
      <c r="G145" s="6">
        <f t="shared" si="61"/>
        <v>0</v>
      </c>
      <c r="H145" s="6">
        <f t="shared" si="61"/>
        <v>14123.52</v>
      </c>
      <c r="I145" s="6">
        <f t="shared" si="61"/>
        <v>13829.28</v>
      </c>
      <c r="J145" s="6">
        <f t="shared" si="61"/>
        <v>16281.279999999999</v>
      </c>
      <c r="K145" s="6">
        <f t="shared" si="61"/>
        <v>10984.96</v>
      </c>
      <c r="L145" s="157">
        <f t="shared" ref="L145:U145" si="63">L67*$D67</f>
        <v>0</v>
      </c>
      <c r="M145" s="157">
        <f t="shared" si="63"/>
        <v>0</v>
      </c>
      <c r="N145" s="157">
        <f t="shared" si="63"/>
        <v>0</v>
      </c>
      <c r="O145" s="157">
        <f t="shared" si="63"/>
        <v>0</v>
      </c>
      <c r="P145" s="157">
        <f t="shared" si="63"/>
        <v>0</v>
      </c>
      <c r="Q145" s="157">
        <f t="shared" si="63"/>
        <v>0</v>
      </c>
      <c r="R145" s="157">
        <f t="shared" si="63"/>
        <v>0</v>
      </c>
      <c r="S145" s="157">
        <f t="shared" si="63"/>
        <v>0</v>
      </c>
      <c r="T145" s="157">
        <f t="shared" si="63"/>
        <v>0</v>
      </c>
      <c r="U145" s="157">
        <f t="shared" si="63"/>
        <v>0</v>
      </c>
      <c r="V145" s="4"/>
    </row>
    <row r="146" spans="1:22" x14ac:dyDescent="0.25">
      <c r="A146" s="125" t="s">
        <v>739</v>
      </c>
      <c r="B146" s="125" t="s">
        <v>97</v>
      </c>
      <c r="C146" s="125" t="s">
        <v>274</v>
      </c>
      <c r="D146" s="125">
        <v>98.08</v>
      </c>
      <c r="E146" s="6">
        <f t="shared" si="61"/>
        <v>0</v>
      </c>
      <c r="F146" s="6">
        <f t="shared" si="61"/>
        <v>0</v>
      </c>
      <c r="G146" s="6">
        <f t="shared" si="61"/>
        <v>0</v>
      </c>
      <c r="H146" s="6">
        <f t="shared" si="61"/>
        <v>10200.32</v>
      </c>
      <c r="I146" s="6">
        <f t="shared" si="61"/>
        <v>15692.8</v>
      </c>
      <c r="J146" s="6">
        <f t="shared" si="61"/>
        <v>15692.8</v>
      </c>
      <c r="K146" s="6">
        <f t="shared" si="61"/>
        <v>12554.24</v>
      </c>
      <c r="L146" s="157">
        <f t="shared" ref="L146:U146" si="64">L68*$D68</f>
        <v>0</v>
      </c>
      <c r="M146" s="157">
        <f t="shared" si="64"/>
        <v>0</v>
      </c>
      <c r="N146" s="157">
        <f t="shared" si="64"/>
        <v>0</v>
      </c>
      <c r="O146" s="157">
        <f t="shared" si="64"/>
        <v>0</v>
      </c>
      <c r="P146" s="157">
        <f t="shared" si="64"/>
        <v>0</v>
      </c>
      <c r="Q146" s="157">
        <f t="shared" si="64"/>
        <v>0</v>
      </c>
      <c r="R146" s="157">
        <f t="shared" si="64"/>
        <v>0</v>
      </c>
      <c r="S146" s="157">
        <f t="shared" si="64"/>
        <v>0</v>
      </c>
      <c r="T146" s="157">
        <f t="shared" si="64"/>
        <v>0</v>
      </c>
      <c r="U146" s="157">
        <f t="shared" si="64"/>
        <v>0</v>
      </c>
      <c r="V146" s="4"/>
    </row>
    <row r="147" spans="1:22" x14ac:dyDescent="0.25">
      <c r="A147" s="125" t="s">
        <v>341</v>
      </c>
      <c r="B147" s="4" t="s">
        <v>97</v>
      </c>
      <c r="C147" s="4" t="s">
        <v>171</v>
      </c>
      <c r="D147" s="4">
        <v>110.99</v>
      </c>
      <c r="E147" s="6"/>
      <c r="F147" s="6"/>
      <c r="G147" s="6"/>
      <c r="H147" s="6"/>
      <c r="I147" s="6">
        <f t="shared" ref="I147:K153" si="65">I69*$D69</f>
        <v>16870.48</v>
      </c>
      <c r="J147" s="6">
        <f t="shared" si="65"/>
        <v>18646.32</v>
      </c>
      <c r="K147" s="6">
        <f t="shared" si="65"/>
        <v>14206.72</v>
      </c>
      <c r="L147" s="157">
        <f t="shared" ref="L147:U147" si="66">L69*$D69</f>
        <v>0</v>
      </c>
      <c r="M147" s="157">
        <f t="shared" si="66"/>
        <v>0</v>
      </c>
      <c r="N147" s="157">
        <f t="shared" si="66"/>
        <v>0</v>
      </c>
      <c r="O147" s="157">
        <f t="shared" si="66"/>
        <v>0</v>
      </c>
      <c r="P147" s="157">
        <f t="shared" si="66"/>
        <v>0</v>
      </c>
      <c r="Q147" s="157">
        <f t="shared" si="66"/>
        <v>0</v>
      </c>
      <c r="R147" s="157">
        <f t="shared" si="66"/>
        <v>0</v>
      </c>
      <c r="S147" s="157">
        <f t="shared" si="66"/>
        <v>0</v>
      </c>
      <c r="T147" s="157">
        <f t="shared" si="66"/>
        <v>0</v>
      </c>
      <c r="U147" s="157">
        <f t="shared" si="66"/>
        <v>0</v>
      </c>
      <c r="V147" s="4"/>
    </row>
    <row r="148" spans="1:22" x14ac:dyDescent="0.25">
      <c r="A148" s="125" t="s">
        <v>361</v>
      </c>
      <c r="B148" s="125" t="s">
        <v>745</v>
      </c>
      <c r="C148" s="125" t="s">
        <v>274</v>
      </c>
      <c r="D148" s="125">
        <v>98.08</v>
      </c>
      <c r="E148" s="6">
        <f t="shared" ref="E148:H153" si="67">E70*$D70</f>
        <v>0</v>
      </c>
      <c r="F148" s="6">
        <f t="shared" si="67"/>
        <v>0</v>
      </c>
      <c r="G148" s="6">
        <f t="shared" si="67"/>
        <v>0</v>
      </c>
      <c r="H148" s="6">
        <f t="shared" si="67"/>
        <v>15692.8</v>
      </c>
      <c r="I148" s="6">
        <f t="shared" si="65"/>
        <v>14908.16</v>
      </c>
      <c r="J148" s="6">
        <f t="shared" si="65"/>
        <v>16477.439999999999</v>
      </c>
      <c r="K148" s="6">
        <f t="shared" si="65"/>
        <v>12554.24</v>
      </c>
      <c r="L148" s="157">
        <f t="shared" ref="L148:U148" si="68">L70*$D70</f>
        <v>0</v>
      </c>
      <c r="M148" s="157">
        <f t="shared" si="68"/>
        <v>0</v>
      </c>
      <c r="N148" s="157">
        <f t="shared" si="68"/>
        <v>0</v>
      </c>
      <c r="O148" s="157">
        <f t="shared" si="68"/>
        <v>0</v>
      </c>
      <c r="P148" s="157">
        <f t="shared" si="68"/>
        <v>0</v>
      </c>
      <c r="Q148" s="157">
        <f t="shared" si="68"/>
        <v>0</v>
      </c>
      <c r="R148" s="157">
        <f t="shared" si="68"/>
        <v>0</v>
      </c>
      <c r="S148" s="157">
        <f t="shared" si="68"/>
        <v>0</v>
      </c>
      <c r="T148" s="157">
        <f t="shared" si="68"/>
        <v>0</v>
      </c>
      <c r="U148" s="157">
        <f t="shared" si="68"/>
        <v>0</v>
      </c>
      <c r="V148" s="4"/>
    </row>
    <row r="149" spans="1:22" x14ac:dyDescent="0.25">
      <c r="A149" s="143" t="s">
        <v>740</v>
      </c>
      <c r="B149" s="125" t="s">
        <v>330</v>
      </c>
      <c r="C149" s="125" t="s">
        <v>261</v>
      </c>
      <c r="D149" s="125">
        <v>135.66</v>
      </c>
      <c r="E149" s="6">
        <f t="shared" si="67"/>
        <v>4341.12</v>
      </c>
      <c r="F149" s="6">
        <f t="shared" si="67"/>
        <v>21705.599999999999</v>
      </c>
      <c r="G149" s="6">
        <f t="shared" si="67"/>
        <v>17364.48</v>
      </c>
      <c r="H149" s="6">
        <f t="shared" si="67"/>
        <v>2170.56</v>
      </c>
      <c r="I149" s="6">
        <f t="shared" si="65"/>
        <v>0</v>
      </c>
      <c r="J149" s="6">
        <f t="shared" si="65"/>
        <v>0</v>
      </c>
      <c r="K149" s="6">
        <f t="shared" si="65"/>
        <v>0</v>
      </c>
      <c r="L149" s="157">
        <f t="shared" ref="L149:U149" si="69">L71*$D71</f>
        <v>0</v>
      </c>
      <c r="M149" s="157">
        <f t="shared" si="69"/>
        <v>0</v>
      </c>
      <c r="N149" s="157">
        <f t="shared" si="69"/>
        <v>0</v>
      </c>
      <c r="O149" s="157">
        <f t="shared" si="69"/>
        <v>0</v>
      </c>
      <c r="P149" s="157">
        <f t="shared" si="69"/>
        <v>0</v>
      </c>
      <c r="Q149" s="157">
        <f t="shared" si="69"/>
        <v>0</v>
      </c>
      <c r="R149" s="157">
        <f t="shared" si="69"/>
        <v>0</v>
      </c>
      <c r="S149" s="157">
        <f t="shared" si="69"/>
        <v>0</v>
      </c>
      <c r="T149" s="157">
        <f t="shared" si="69"/>
        <v>0</v>
      </c>
      <c r="U149" s="157">
        <f t="shared" si="69"/>
        <v>0</v>
      </c>
      <c r="V149" s="4"/>
    </row>
    <row r="150" spans="1:22" x14ac:dyDescent="0.25">
      <c r="A150" s="5" t="s">
        <v>741</v>
      </c>
      <c r="B150" s="125" t="s">
        <v>97</v>
      </c>
      <c r="C150" s="125" t="s">
        <v>159</v>
      </c>
      <c r="D150" s="125">
        <v>72.97</v>
      </c>
      <c r="E150" s="6">
        <f t="shared" si="67"/>
        <v>0</v>
      </c>
      <c r="F150" s="6">
        <f t="shared" si="67"/>
        <v>0</v>
      </c>
      <c r="G150" s="6">
        <f t="shared" si="67"/>
        <v>0</v>
      </c>
      <c r="H150" s="6">
        <f t="shared" si="67"/>
        <v>0</v>
      </c>
      <c r="I150" s="6">
        <f t="shared" si="65"/>
        <v>0</v>
      </c>
      <c r="J150" s="6">
        <f t="shared" si="65"/>
        <v>4670.08</v>
      </c>
      <c r="K150" s="6">
        <f t="shared" si="65"/>
        <v>8756.4</v>
      </c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4"/>
    </row>
    <row r="151" spans="1:22" x14ac:dyDescent="0.25">
      <c r="A151" s="5" t="s">
        <v>742</v>
      </c>
      <c r="B151" s="125" t="s">
        <v>97</v>
      </c>
      <c r="C151" s="125" t="s">
        <v>261</v>
      </c>
      <c r="D151" s="125">
        <v>135.66</v>
      </c>
      <c r="E151" s="6">
        <f t="shared" si="67"/>
        <v>0</v>
      </c>
      <c r="F151" s="6">
        <f t="shared" si="67"/>
        <v>0</v>
      </c>
      <c r="G151" s="6">
        <f t="shared" si="67"/>
        <v>0</v>
      </c>
      <c r="H151" s="6">
        <f t="shared" si="67"/>
        <v>0</v>
      </c>
      <c r="I151" s="6">
        <f t="shared" si="65"/>
        <v>0</v>
      </c>
      <c r="J151" s="6">
        <f t="shared" si="65"/>
        <v>3255.84</v>
      </c>
      <c r="K151" s="6">
        <f t="shared" si="65"/>
        <v>17364.48</v>
      </c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4"/>
    </row>
    <row r="152" spans="1:22" x14ac:dyDescent="0.25">
      <c r="A152" s="5" t="s">
        <v>743</v>
      </c>
      <c r="B152" s="125" t="s">
        <v>97</v>
      </c>
      <c r="C152" s="125" t="s">
        <v>261</v>
      </c>
      <c r="D152" s="125">
        <v>135.66</v>
      </c>
      <c r="E152" s="6">
        <f t="shared" si="67"/>
        <v>0</v>
      </c>
      <c r="F152" s="6">
        <f t="shared" si="67"/>
        <v>0</v>
      </c>
      <c r="G152" s="6">
        <f t="shared" si="67"/>
        <v>0</v>
      </c>
      <c r="H152" s="6">
        <f t="shared" si="67"/>
        <v>0</v>
      </c>
      <c r="I152" s="6">
        <f t="shared" si="65"/>
        <v>0</v>
      </c>
      <c r="J152" s="6">
        <f t="shared" si="65"/>
        <v>0</v>
      </c>
      <c r="K152" s="6">
        <f t="shared" si="65"/>
        <v>13023.36</v>
      </c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4"/>
    </row>
    <row r="153" spans="1:22" x14ac:dyDescent="0.25">
      <c r="A153" s="143" t="s">
        <v>744</v>
      </c>
      <c r="B153" s="125" t="s">
        <v>97</v>
      </c>
      <c r="C153" s="125" t="s">
        <v>680</v>
      </c>
      <c r="D153" s="125">
        <v>71.69</v>
      </c>
      <c r="E153" s="6">
        <f t="shared" si="67"/>
        <v>2294.08</v>
      </c>
      <c r="F153" s="6">
        <f t="shared" si="67"/>
        <v>11470.4</v>
      </c>
      <c r="G153" s="6">
        <f t="shared" si="67"/>
        <v>9176.32</v>
      </c>
      <c r="H153" s="6">
        <f t="shared" si="67"/>
        <v>11470.4</v>
      </c>
      <c r="I153" s="6">
        <f t="shared" si="65"/>
        <v>11470.4</v>
      </c>
      <c r="J153" s="6">
        <f t="shared" si="65"/>
        <v>12043.92</v>
      </c>
      <c r="K153" s="6">
        <f t="shared" si="65"/>
        <v>9176.32</v>
      </c>
      <c r="L153" s="157">
        <f t="shared" ref="L153:U153" si="70">L75*$D75</f>
        <v>0</v>
      </c>
      <c r="M153" s="157">
        <f t="shared" si="70"/>
        <v>0</v>
      </c>
      <c r="N153" s="157">
        <f t="shared" si="70"/>
        <v>0</v>
      </c>
      <c r="O153" s="157">
        <f t="shared" si="70"/>
        <v>0</v>
      </c>
      <c r="P153" s="157">
        <f t="shared" si="70"/>
        <v>0</v>
      </c>
      <c r="Q153" s="157">
        <f t="shared" si="70"/>
        <v>0</v>
      </c>
      <c r="R153" s="157">
        <f t="shared" si="70"/>
        <v>0</v>
      </c>
      <c r="S153" s="157">
        <f t="shared" si="70"/>
        <v>0</v>
      </c>
      <c r="T153" s="157">
        <f t="shared" si="70"/>
        <v>0</v>
      </c>
      <c r="U153" s="157">
        <f t="shared" si="70"/>
        <v>0</v>
      </c>
      <c r="V153" s="4"/>
    </row>
    <row r="154" spans="1:22" x14ac:dyDescent="0.25">
      <c r="A154" s="143"/>
      <c r="B154" s="125"/>
      <c r="C154" s="125"/>
      <c r="D154" s="125"/>
      <c r="E154" s="6"/>
      <c r="F154" s="6"/>
      <c r="G154" s="6"/>
      <c r="H154" s="6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4"/>
    </row>
    <row r="155" spans="1:22" x14ac:dyDescent="0.25">
      <c r="A155" s="5"/>
      <c r="B155" s="4"/>
      <c r="C155" s="4"/>
      <c r="D155" s="4"/>
      <c r="E155" s="6"/>
      <c r="F155" s="6"/>
      <c r="G155" s="6"/>
      <c r="H155" s="6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4"/>
    </row>
    <row r="156" spans="1:22" x14ac:dyDescent="0.25">
      <c r="A156" s="5"/>
      <c r="B156" s="4"/>
      <c r="C156" s="4"/>
      <c r="D156" s="4"/>
      <c r="E156" s="6"/>
      <c r="F156" s="6"/>
      <c r="G156" s="6"/>
      <c r="H156" s="6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4"/>
    </row>
    <row r="157" spans="1:22" x14ac:dyDescent="0.25">
      <c r="A157" s="4"/>
      <c r="B157" s="4"/>
      <c r="C157" s="4"/>
      <c r="D157" s="4"/>
      <c r="E157" s="6"/>
      <c r="F157" s="6"/>
      <c r="G157" s="6"/>
      <c r="H157" s="6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4"/>
    </row>
    <row r="158" spans="1:22" x14ac:dyDescent="0.25">
      <c r="A158" s="4"/>
      <c r="B158" s="4"/>
      <c r="C158" s="4"/>
      <c r="D158" s="6"/>
      <c r="E158" s="6"/>
      <c r="F158" s="6"/>
      <c r="G158" s="6"/>
      <c r="H158" s="6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4"/>
    </row>
    <row r="159" spans="1:22" x14ac:dyDescent="0.25">
      <c r="A159" s="4"/>
      <c r="B159" s="4"/>
      <c r="C159" s="4"/>
      <c r="D159" s="6"/>
      <c r="E159" s="6"/>
      <c r="F159" s="6"/>
      <c r="G159" s="6"/>
      <c r="H159" s="6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4"/>
    </row>
    <row r="160" spans="1:22" x14ac:dyDescent="0.25">
      <c r="A160" s="4"/>
      <c r="B160" s="4"/>
      <c r="C160" s="4"/>
      <c r="D160" s="6"/>
      <c r="E160" s="6"/>
      <c r="F160" s="6"/>
      <c r="G160" s="6"/>
      <c r="H160" s="6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4"/>
    </row>
    <row r="161" spans="1:25" x14ac:dyDescent="0.25">
      <c r="A161" s="4"/>
      <c r="B161" s="4"/>
      <c r="C161" s="4"/>
      <c r="D161" s="6"/>
      <c r="E161" s="6"/>
      <c r="F161" s="6"/>
      <c r="G161" s="6"/>
      <c r="H161" s="6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4"/>
    </row>
    <row r="162" spans="1:25" x14ac:dyDescent="0.25">
      <c r="E162" s="7">
        <f>SUM(E124:E161)</f>
        <v>64936.920000000013</v>
      </c>
      <c r="F162" s="7">
        <f>SUM(F124:F161)</f>
        <v>320935.74</v>
      </c>
      <c r="G162" s="7">
        <f>SUM(G124:G161)</f>
        <v>310916.12999999995</v>
      </c>
      <c r="H162" s="7">
        <f>SUM(H124:H161)</f>
        <v>271701.47000000003</v>
      </c>
      <c r="I162" s="7">
        <f>SUM(I124:I161)</f>
        <v>276832.875</v>
      </c>
      <c r="J162" s="7">
        <f t="shared" ref="J162:U162" si="71">SUM(J124:J161)</f>
        <v>358178.78</v>
      </c>
      <c r="K162" s="7">
        <f t="shared" si="71"/>
        <v>293879.60999999993</v>
      </c>
      <c r="L162" s="7">
        <f t="shared" si="71"/>
        <v>0</v>
      </c>
      <c r="M162" s="7">
        <f t="shared" si="71"/>
        <v>0</v>
      </c>
      <c r="N162" s="7">
        <f t="shared" si="71"/>
        <v>0</v>
      </c>
      <c r="O162" s="7">
        <f t="shared" si="71"/>
        <v>0</v>
      </c>
      <c r="P162" s="7">
        <f t="shared" si="71"/>
        <v>0</v>
      </c>
      <c r="Q162" s="7">
        <f t="shared" si="71"/>
        <v>0</v>
      </c>
      <c r="R162" s="7">
        <f t="shared" si="71"/>
        <v>0</v>
      </c>
      <c r="S162" s="7">
        <f t="shared" si="71"/>
        <v>0</v>
      </c>
      <c r="T162" s="7">
        <f t="shared" si="71"/>
        <v>0</v>
      </c>
      <c r="U162" s="7">
        <f t="shared" si="71"/>
        <v>0</v>
      </c>
      <c r="W162" s="127">
        <f>B4-E162</f>
        <v>2580847.08</v>
      </c>
    </row>
    <row r="163" spans="1:25" x14ac:dyDescent="0.25">
      <c r="E163" s="25"/>
      <c r="F163" s="25"/>
      <c r="I163" s="25">
        <f>SUM(E162:I162)</f>
        <v>1245323.135</v>
      </c>
      <c r="K163" s="25">
        <f>SUM(E162:K162)</f>
        <v>1897381.5249999999</v>
      </c>
    </row>
    <row r="164" spans="1:25" x14ac:dyDescent="0.25">
      <c r="I164" s="127">
        <f>B4-I163</f>
        <v>1400460.865</v>
      </c>
      <c r="K164" s="127">
        <f>B4-K163</f>
        <v>748402.47500000009</v>
      </c>
    </row>
    <row r="165" spans="1:25" x14ac:dyDescent="0.25">
      <c r="E165" s="25"/>
      <c r="F165" s="25"/>
      <c r="G165" s="25"/>
      <c r="H165" s="25"/>
      <c r="I165" s="25"/>
      <c r="J165" s="25"/>
      <c r="K165" s="25"/>
    </row>
    <row r="166" spans="1:25" x14ac:dyDescent="0.25">
      <c r="A166" s="31" t="s">
        <v>186</v>
      </c>
      <c r="B166" s="32"/>
      <c r="C166" s="32"/>
      <c r="D166" s="32"/>
      <c r="E166" s="637"/>
      <c r="F166" s="637"/>
      <c r="G166" s="637"/>
      <c r="H166" s="637"/>
      <c r="I166" s="637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32"/>
      <c r="W166" s="32"/>
      <c r="X166" s="32"/>
      <c r="Y166" s="32"/>
    </row>
    <row r="167" spans="1:25" x14ac:dyDescent="0.25">
      <c r="C167" s="14" t="s">
        <v>105</v>
      </c>
      <c r="D167" s="14" t="s">
        <v>106</v>
      </c>
      <c r="E167" s="14">
        <v>8</v>
      </c>
      <c r="F167" s="14">
        <v>9</v>
      </c>
      <c r="G167" s="11">
        <v>10</v>
      </c>
      <c r="H167" s="11">
        <v>11</v>
      </c>
      <c r="I167" s="11">
        <v>12</v>
      </c>
      <c r="J167" s="11">
        <v>1</v>
      </c>
      <c r="K167" s="14">
        <v>2</v>
      </c>
      <c r="L167" s="164">
        <v>3</v>
      </c>
      <c r="M167" s="164">
        <v>4</v>
      </c>
      <c r="N167" s="164">
        <v>5</v>
      </c>
      <c r="O167" s="164">
        <v>6</v>
      </c>
      <c r="P167" s="164">
        <v>7</v>
      </c>
      <c r="Q167" s="164">
        <v>8</v>
      </c>
      <c r="R167" s="164">
        <v>9</v>
      </c>
      <c r="S167" s="164">
        <v>10</v>
      </c>
      <c r="T167" s="164">
        <v>11</v>
      </c>
      <c r="U167" s="164">
        <v>12</v>
      </c>
    </row>
    <row r="168" spans="1:25" x14ac:dyDescent="0.25">
      <c r="C168" s="13" t="s">
        <v>501</v>
      </c>
      <c r="D168" s="29"/>
      <c r="E168" s="23">
        <f>E$162</f>
        <v>64936.920000000013</v>
      </c>
      <c r="F168" s="13"/>
      <c r="G168" s="4"/>
      <c r="H168" s="4"/>
      <c r="I168" s="4"/>
      <c r="J168" s="4"/>
      <c r="K168" s="13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</row>
    <row r="169" spans="1:25" x14ac:dyDescent="0.25">
      <c r="C169" s="13" t="s">
        <v>107</v>
      </c>
      <c r="D169" s="29"/>
      <c r="E169" s="13"/>
      <c r="F169" s="23">
        <f>F$162</f>
        <v>320935.74</v>
      </c>
      <c r="G169" s="4"/>
      <c r="H169" s="4"/>
      <c r="I169" s="4"/>
      <c r="J169" s="4"/>
      <c r="K169" s="13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</row>
    <row r="170" spans="1:25" x14ac:dyDescent="0.25">
      <c r="C170" s="4" t="s">
        <v>746</v>
      </c>
      <c r="D170" s="26"/>
      <c r="E170" s="4"/>
      <c r="F170" s="4"/>
      <c r="G170" s="6">
        <f>G$162</f>
        <v>310916.12999999995</v>
      </c>
      <c r="H170" s="4"/>
      <c r="I170" s="4"/>
      <c r="J170" s="4"/>
      <c r="K170" s="13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</row>
    <row r="171" spans="1:25" x14ac:dyDescent="0.25">
      <c r="C171" s="4" t="s">
        <v>747</v>
      </c>
      <c r="D171" s="26">
        <v>45272</v>
      </c>
      <c r="E171" s="4"/>
      <c r="F171" s="4"/>
      <c r="G171" s="4"/>
      <c r="H171" s="6">
        <f>H$162</f>
        <v>271701.47000000003</v>
      </c>
      <c r="I171" s="4"/>
      <c r="J171" s="4"/>
      <c r="K171" s="13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</row>
    <row r="172" spans="1:25" x14ac:dyDescent="0.25">
      <c r="C172" s="4" t="s">
        <v>748</v>
      </c>
      <c r="D172" s="26">
        <v>45301</v>
      </c>
      <c r="E172" s="4"/>
      <c r="F172" s="4"/>
      <c r="G172" s="4"/>
      <c r="H172" s="4"/>
      <c r="I172" s="6">
        <f>I$162</f>
        <v>276832.875</v>
      </c>
      <c r="J172" s="4"/>
      <c r="K172" s="13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</row>
    <row r="173" spans="1:25" x14ac:dyDescent="0.25">
      <c r="C173" s="4" t="s">
        <v>749</v>
      </c>
      <c r="D173" s="26">
        <v>45335</v>
      </c>
      <c r="E173" s="4"/>
      <c r="F173" s="4"/>
      <c r="G173" s="4"/>
      <c r="H173" s="4"/>
      <c r="I173" s="4"/>
      <c r="J173" s="6">
        <f>J$162</f>
        <v>358178.78</v>
      </c>
      <c r="K173" s="13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</row>
    <row r="174" spans="1:25" x14ac:dyDescent="0.25">
      <c r="C174" s="13" t="s">
        <v>117</v>
      </c>
      <c r="D174" s="29"/>
      <c r="E174" s="13"/>
      <c r="F174" s="13"/>
      <c r="G174" s="13"/>
      <c r="H174" s="13"/>
      <c r="I174" s="13"/>
      <c r="J174" s="13"/>
      <c r="K174" s="23">
        <f>K$162</f>
        <v>293879.60999999993</v>
      </c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</row>
    <row r="175" spans="1:25" x14ac:dyDescent="0.25">
      <c r="C175" s="13" t="s">
        <v>119</v>
      </c>
      <c r="D175" s="29"/>
      <c r="E175" s="13"/>
      <c r="F175" s="13"/>
      <c r="G175" s="13"/>
      <c r="H175" s="13"/>
      <c r="I175" s="13"/>
      <c r="J175" s="13"/>
      <c r="K175" s="13"/>
      <c r="L175" s="157">
        <f>L$162</f>
        <v>0</v>
      </c>
      <c r="M175" s="165"/>
      <c r="N175" s="165"/>
      <c r="O175" s="165"/>
      <c r="P175" s="165"/>
      <c r="Q175" s="165"/>
      <c r="R175" s="165"/>
      <c r="S175" s="165"/>
      <c r="T175" s="165"/>
      <c r="U175" s="165"/>
    </row>
    <row r="176" spans="1:25" x14ac:dyDescent="0.25">
      <c r="C176" s="13" t="s">
        <v>121</v>
      </c>
      <c r="D176" s="29"/>
      <c r="E176" s="13"/>
      <c r="F176" s="13"/>
      <c r="G176" s="13"/>
      <c r="H176" s="13"/>
      <c r="I176" s="13"/>
      <c r="J176" s="13"/>
      <c r="K176" s="13"/>
      <c r="L176" s="165"/>
      <c r="M176" s="157">
        <f>M$162</f>
        <v>0</v>
      </c>
      <c r="N176" s="165"/>
      <c r="O176" s="165"/>
      <c r="P176" s="165"/>
      <c r="Q176" s="165"/>
      <c r="R176" s="165"/>
      <c r="S176" s="165"/>
      <c r="T176" s="165"/>
      <c r="U176" s="165"/>
    </row>
    <row r="177" spans="3:21" x14ac:dyDescent="0.25">
      <c r="C177" s="13" t="s">
        <v>123</v>
      </c>
      <c r="D177" s="29"/>
      <c r="E177" s="13"/>
      <c r="F177" s="13"/>
      <c r="G177" s="13"/>
      <c r="H177" s="13"/>
      <c r="I177" s="13"/>
      <c r="J177" s="13"/>
      <c r="K177" s="13"/>
      <c r="L177" s="165"/>
      <c r="M177" s="165"/>
      <c r="N177" s="157">
        <f>N$162</f>
        <v>0</v>
      </c>
      <c r="O177" s="165"/>
      <c r="P177" s="165"/>
      <c r="Q177" s="165"/>
      <c r="R177" s="165"/>
      <c r="S177" s="165"/>
      <c r="T177" s="165"/>
      <c r="U177" s="165"/>
    </row>
    <row r="178" spans="3:21" x14ac:dyDescent="0.25">
      <c r="C178" s="13" t="s">
        <v>125</v>
      </c>
      <c r="D178" s="29"/>
      <c r="E178" s="13"/>
      <c r="F178" s="13"/>
      <c r="G178" s="13"/>
      <c r="H178" s="13"/>
      <c r="I178" s="13"/>
      <c r="J178" s="13"/>
      <c r="K178" s="13"/>
      <c r="L178" s="165"/>
      <c r="M178" s="165"/>
      <c r="N178" s="165"/>
      <c r="O178" s="157">
        <f>O$162</f>
        <v>0</v>
      </c>
      <c r="P178" s="165"/>
      <c r="Q178" s="165"/>
      <c r="R178" s="165"/>
      <c r="S178" s="165"/>
      <c r="T178" s="165"/>
      <c r="U178" s="165"/>
    </row>
    <row r="179" spans="3:21" x14ac:dyDescent="0.25">
      <c r="C179" s="13" t="s">
        <v>500</v>
      </c>
      <c r="D179" s="29"/>
      <c r="E179" s="23"/>
      <c r="F179" s="13"/>
      <c r="G179" s="13"/>
      <c r="H179" s="13"/>
      <c r="I179" s="13"/>
      <c r="J179" s="13"/>
      <c r="K179" s="13"/>
      <c r="L179" s="165"/>
      <c r="M179" s="165"/>
      <c r="N179" s="165"/>
      <c r="O179" s="165"/>
      <c r="P179" s="157">
        <f>P$162</f>
        <v>0</v>
      </c>
      <c r="Q179" s="165"/>
      <c r="R179" s="165"/>
      <c r="S179" s="165"/>
      <c r="T179" s="165"/>
      <c r="U179" s="165"/>
    </row>
    <row r="180" spans="3:21" x14ac:dyDescent="0.25">
      <c r="C180" s="13" t="s">
        <v>501</v>
      </c>
      <c r="D180" s="29"/>
      <c r="E180" s="13"/>
      <c r="F180" s="23"/>
      <c r="G180" s="23"/>
      <c r="H180" s="23"/>
      <c r="I180" s="23"/>
      <c r="J180" s="23"/>
      <c r="K180" s="23"/>
      <c r="L180" s="157"/>
      <c r="M180" s="157"/>
      <c r="N180" s="157"/>
      <c r="O180" s="157"/>
      <c r="P180" s="157"/>
      <c r="Q180" s="157">
        <f>Q$162</f>
        <v>0</v>
      </c>
      <c r="R180" s="157"/>
      <c r="S180" s="157"/>
      <c r="T180" s="157"/>
      <c r="U180" s="157"/>
    </row>
    <row r="181" spans="3:21" x14ac:dyDescent="0.25">
      <c r="C181" s="13"/>
      <c r="D181" s="29"/>
      <c r="E181" s="13"/>
      <c r="F181" s="23"/>
      <c r="G181" s="23"/>
      <c r="H181" s="23"/>
      <c r="I181" s="23"/>
      <c r="J181" s="23"/>
      <c r="K181" s="23"/>
      <c r="L181" s="157"/>
      <c r="M181" s="157"/>
      <c r="N181" s="157"/>
      <c r="O181" s="157"/>
      <c r="P181" s="157"/>
      <c r="Q181" s="157"/>
      <c r="R181" s="157">
        <f>R$162</f>
        <v>0</v>
      </c>
      <c r="S181" s="157"/>
      <c r="T181" s="157"/>
      <c r="U181" s="157"/>
    </row>
    <row r="182" spans="3:21" x14ac:dyDescent="0.25">
      <c r="C182" s="13"/>
      <c r="D182" s="29"/>
      <c r="E182" s="13"/>
      <c r="F182" s="23"/>
      <c r="G182" s="23"/>
      <c r="H182" s="23"/>
      <c r="I182" s="23"/>
      <c r="J182" s="23"/>
      <c r="K182" s="23"/>
      <c r="L182" s="157"/>
      <c r="M182" s="157"/>
      <c r="N182" s="157"/>
      <c r="O182" s="157"/>
      <c r="P182" s="157"/>
      <c r="Q182" s="157"/>
      <c r="R182" s="157"/>
      <c r="S182" s="157">
        <f>S$162</f>
        <v>0</v>
      </c>
      <c r="T182" s="157"/>
      <c r="U182" s="157"/>
    </row>
    <row r="183" spans="3:21" x14ac:dyDescent="0.25">
      <c r="C183" s="13"/>
      <c r="D183" s="29"/>
      <c r="E183" s="23"/>
      <c r="F183" s="23"/>
      <c r="G183" s="23"/>
      <c r="H183" s="23"/>
      <c r="I183" s="23"/>
      <c r="J183" s="23"/>
      <c r="K183" s="23"/>
      <c r="L183" s="157"/>
      <c r="M183" s="157"/>
      <c r="N183" s="157"/>
      <c r="O183" s="157"/>
      <c r="P183" s="157"/>
      <c r="Q183" s="157"/>
      <c r="R183" s="157"/>
      <c r="S183" s="157"/>
      <c r="T183" s="157">
        <f>T$162</f>
        <v>0</v>
      </c>
      <c r="U183" s="157"/>
    </row>
    <row r="184" spans="3:21" x14ac:dyDescent="0.25">
      <c r="C184" s="13"/>
      <c r="D184" s="29"/>
      <c r="E184" s="13"/>
      <c r="F184" s="23"/>
      <c r="G184" s="23"/>
      <c r="H184" s="23"/>
      <c r="I184" s="23"/>
      <c r="J184" s="23"/>
      <c r="K184" s="23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>
        <f>U$162</f>
        <v>0</v>
      </c>
    </row>
    <row r="185" spans="3:21" x14ac:dyDescent="0.25">
      <c r="C185" s="13"/>
      <c r="D185" s="29"/>
      <c r="E185" s="13"/>
      <c r="F185" s="23"/>
      <c r="G185" s="23"/>
      <c r="H185" s="23"/>
      <c r="I185" s="23"/>
      <c r="J185" s="23"/>
      <c r="K185" s="23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</row>
    <row r="186" spans="3:21" x14ac:dyDescent="0.25">
      <c r="C186" s="13"/>
      <c r="D186" s="29"/>
      <c r="E186" s="13"/>
      <c r="F186" s="23"/>
      <c r="G186" s="23"/>
      <c r="H186" s="23"/>
      <c r="I186" s="23"/>
      <c r="J186" s="23"/>
      <c r="K186" s="23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</row>
    <row r="187" spans="3:21" x14ac:dyDescent="0.25">
      <c r="C187" s="13"/>
      <c r="D187" s="29"/>
      <c r="E187" s="13"/>
      <c r="F187" s="23"/>
      <c r="G187" s="23"/>
      <c r="H187" s="23"/>
      <c r="I187" s="23"/>
      <c r="J187" s="23"/>
      <c r="K187" s="23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</row>
    <row r="188" spans="3:21" x14ac:dyDescent="0.25">
      <c r="D188" s="93" t="s">
        <v>39</v>
      </c>
      <c r="E188" s="30">
        <f t="shared" ref="E188:F188" si="72">SUM(E168:E184)</f>
        <v>64936.920000000013</v>
      </c>
      <c r="F188" s="30">
        <f t="shared" si="72"/>
        <v>320935.74</v>
      </c>
      <c r="G188" s="30">
        <f>SUM(G168:G187)</f>
        <v>310916.12999999995</v>
      </c>
      <c r="H188" s="30">
        <f>SUM(H168:H187)</f>
        <v>271701.47000000003</v>
      </c>
      <c r="I188" s="30">
        <f>SUM(I168:I187)</f>
        <v>276832.875</v>
      </c>
      <c r="J188" s="30">
        <f>SUM(J168:J187)</f>
        <v>358178.78</v>
      </c>
      <c r="K188" s="30">
        <f>SUM(K168:K187)</f>
        <v>293879.60999999993</v>
      </c>
      <c r="L188" s="30">
        <f t="shared" ref="L188:U188" si="73">SUM(L168:L187)</f>
        <v>0</v>
      </c>
      <c r="M188" s="30">
        <f t="shared" si="73"/>
        <v>0</v>
      </c>
      <c r="N188" s="30">
        <f t="shared" si="73"/>
        <v>0</v>
      </c>
      <c r="O188" s="30">
        <f t="shared" si="73"/>
        <v>0</v>
      </c>
      <c r="P188" s="30">
        <f t="shared" si="73"/>
        <v>0</v>
      </c>
      <c r="Q188" s="30">
        <f t="shared" si="73"/>
        <v>0</v>
      </c>
      <c r="R188" s="30">
        <f t="shared" si="73"/>
        <v>0</v>
      </c>
      <c r="S188" s="30">
        <f t="shared" si="73"/>
        <v>0</v>
      </c>
      <c r="T188" s="30">
        <f t="shared" si="73"/>
        <v>0</v>
      </c>
      <c r="U188" s="30">
        <f t="shared" si="73"/>
        <v>0</v>
      </c>
    </row>
    <row r="189" spans="3:21" x14ac:dyDescent="0.25">
      <c r="D189" s="12" t="s">
        <v>503</v>
      </c>
      <c r="E189" s="30" t="e">
        <f>E188-#REF!</f>
        <v>#REF!</v>
      </c>
      <c r="F189" s="30" t="e">
        <f>F188-#REF!</f>
        <v>#REF!</v>
      </c>
      <c r="G189" s="30" t="e">
        <f>G188-#REF!</f>
        <v>#REF!</v>
      </c>
      <c r="H189" s="30" t="e">
        <f>H188-#REF!</f>
        <v>#REF!</v>
      </c>
      <c r="I189" s="30" t="e">
        <f>I188-#REF!</f>
        <v>#REF!</v>
      </c>
      <c r="J189" s="30" t="e">
        <f>J188-#REF!</f>
        <v>#REF!</v>
      </c>
      <c r="K189" s="30" t="e">
        <f>K188-#REF!</f>
        <v>#REF!</v>
      </c>
      <c r="L189" s="30" t="e">
        <f>L188-#REF!</f>
        <v>#REF!</v>
      </c>
      <c r="M189" s="30" t="e">
        <f>M188-#REF!</f>
        <v>#REF!</v>
      </c>
      <c r="N189" s="30" t="e">
        <f>N188-#REF!</f>
        <v>#REF!</v>
      </c>
      <c r="O189" s="30" t="e">
        <f>O188-#REF!</f>
        <v>#REF!</v>
      </c>
      <c r="P189" s="30" t="e">
        <f>P188-#REF!</f>
        <v>#REF!</v>
      </c>
      <c r="Q189" s="30" t="e">
        <f>Q188-#REF!</f>
        <v>#REF!</v>
      </c>
      <c r="R189" s="30" t="e">
        <f>R188-#REF!</f>
        <v>#REF!</v>
      </c>
      <c r="S189" s="30" t="e">
        <f>S188-#REF!</f>
        <v>#REF!</v>
      </c>
      <c r="T189" s="30" t="e">
        <f>T188-#REF!</f>
        <v>#REF!</v>
      </c>
      <c r="U189" s="30" t="e">
        <f>U188-#REF!</f>
        <v>#REF!</v>
      </c>
    </row>
    <row r="190" spans="3:21" x14ac:dyDescent="0.25">
      <c r="D190" s="11" t="s">
        <v>504</v>
      </c>
      <c r="E190" s="27" t="e">
        <f>E189/#REF!</f>
        <v>#REF!</v>
      </c>
      <c r="F190" s="27" t="e">
        <f>F189/#REF!</f>
        <v>#REF!</v>
      </c>
      <c r="G190" s="27" t="e">
        <f>G189/#REF!</f>
        <v>#REF!</v>
      </c>
      <c r="H190" s="27" t="e">
        <f>H189/#REF!</f>
        <v>#REF!</v>
      </c>
      <c r="I190" s="27" t="e">
        <f>I189/#REF!</f>
        <v>#REF!</v>
      </c>
      <c r="J190" s="27" t="e">
        <f>J189/#REF!</f>
        <v>#REF!</v>
      </c>
      <c r="K190" s="27" t="e">
        <f>K189/#REF!</f>
        <v>#REF!</v>
      </c>
      <c r="L190" s="27" t="e">
        <f>L189/#REF!</f>
        <v>#REF!</v>
      </c>
      <c r="M190" s="27" t="e">
        <f>M189/#REF!</f>
        <v>#REF!</v>
      </c>
      <c r="N190" s="27" t="e">
        <f>N189/#REF!</f>
        <v>#REF!</v>
      </c>
      <c r="O190" s="27" t="e">
        <f>O189/#REF!</f>
        <v>#REF!</v>
      </c>
      <c r="P190" s="27" t="e">
        <f>P189/#REF!</f>
        <v>#REF!</v>
      </c>
      <c r="Q190" s="27" t="e">
        <f>Q189/#REF!</f>
        <v>#REF!</v>
      </c>
      <c r="R190" s="27" t="e">
        <f>R189/#REF!</f>
        <v>#REF!</v>
      </c>
      <c r="S190" s="27" t="e">
        <f>S189/#REF!</f>
        <v>#REF!</v>
      </c>
      <c r="T190" s="27" t="e">
        <f>T189/#REF!</f>
        <v>#REF!</v>
      </c>
      <c r="U190" s="27" t="e">
        <f>U189/#REF!</f>
        <v>#REF!</v>
      </c>
    </row>
  </sheetData>
  <mergeCells count="11">
    <mergeCell ref="E166:I166"/>
    <mergeCell ref="E42:V42"/>
    <mergeCell ref="E121:V121"/>
    <mergeCell ref="E122:F122"/>
    <mergeCell ref="E43:I43"/>
    <mergeCell ref="J43:U43"/>
    <mergeCell ref="E6:V6"/>
    <mergeCell ref="E7:I7"/>
    <mergeCell ref="J7:U7"/>
    <mergeCell ref="E78:V78"/>
    <mergeCell ref="E79:F7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D66F-5A41-4808-ADA9-5480E4476E94}">
  <sheetPr>
    <tabColor theme="2" tint="-9.9978637043366805E-2"/>
  </sheetPr>
  <dimension ref="A2:T195"/>
  <sheetViews>
    <sheetView zoomScaleNormal="100" workbookViewId="0">
      <selection activeCell="L49" sqref="L49:L78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bestFit="1" customWidth="1"/>
    <col min="5" max="5" width="12" customWidth="1"/>
    <col min="6" max="6" width="17" customWidth="1"/>
    <col min="7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671</v>
      </c>
    </row>
    <row r="3" spans="1:20" x14ac:dyDescent="0.25">
      <c r="A3" s="9" t="s">
        <v>83</v>
      </c>
      <c r="B3" t="s">
        <v>652</v>
      </c>
    </row>
    <row r="4" spans="1:20" x14ac:dyDescent="0.25">
      <c r="A4" s="9" t="s">
        <v>85</v>
      </c>
      <c r="B4" s="127">
        <v>2714870.4</v>
      </c>
    </row>
    <row r="5" spans="1:20" x14ac:dyDescent="0.25">
      <c r="A5" s="9"/>
      <c r="B5" s="127"/>
    </row>
    <row r="6" spans="1:20" x14ac:dyDescent="0.25">
      <c r="A6" s="31" t="s">
        <v>86</v>
      </c>
      <c r="B6" s="31"/>
      <c r="C6" s="31"/>
      <c r="D6" s="31"/>
      <c r="E6" s="31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9"/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7"/>
      <c r="Q7" s="10"/>
      <c r="R7" s="9"/>
      <c r="S7" s="9"/>
      <c r="T7" s="9"/>
    </row>
    <row r="8" spans="1:20" x14ac:dyDescent="0.25">
      <c r="A8" s="9"/>
      <c r="B8" s="9"/>
      <c r="C8" s="9"/>
      <c r="D8" s="37" t="s">
        <v>33</v>
      </c>
      <c r="E8" s="37"/>
      <c r="F8" s="116">
        <v>16</v>
      </c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40"/>
      <c r="R8" s="9"/>
      <c r="S8" s="9"/>
      <c r="T8" s="9"/>
    </row>
    <row r="9" spans="1:20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/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1">
        <v>7</v>
      </c>
      <c r="L9" s="11">
        <v>8</v>
      </c>
      <c r="M9" s="108">
        <v>9</v>
      </c>
      <c r="N9" s="108">
        <v>10</v>
      </c>
      <c r="O9" s="108">
        <v>11</v>
      </c>
      <c r="P9" s="108">
        <v>12</v>
      </c>
      <c r="Q9" s="11" t="s">
        <v>92</v>
      </c>
      <c r="R9" s="11" t="s">
        <v>93</v>
      </c>
      <c r="S9" s="11" t="s">
        <v>94</v>
      </c>
      <c r="T9" s="11" t="s">
        <v>95</v>
      </c>
    </row>
    <row r="10" spans="1:20" x14ac:dyDescent="0.25">
      <c r="A10" s="4" t="s">
        <v>750</v>
      </c>
      <c r="B10" s="4" t="s">
        <v>751</v>
      </c>
      <c r="C10" s="4" t="s">
        <v>680</v>
      </c>
      <c r="D10" s="4">
        <v>71.69</v>
      </c>
      <c r="E10" s="4"/>
      <c r="F10" s="4"/>
      <c r="G10" s="4"/>
      <c r="H10" s="4"/>
      <c r="I10" s="4"/>
      <c r="J10" s="4"/>
      <c r="K10" s="4"/>
      <c r="L10" s="4"/>
      <c r="M10" s="100"/>
      <c r="N10" s="100"/>
      <c r="O10" s="100"/>
      <c r="P10" s="100"/>
      <c r="Q10" s="4"/>
      <c r="R10" s="4"/>
      <c r="S10" s="4"/>
      <c r="T10" s="4"/>
    </row>
    <row r="11" spans="1:20" x14ac:dyDescent="0.25">
      <c r="A11" s="4" t="s">
        <v>241</v>
      </c>
      <c r="B11" s="4" t="s">
        <v>97</v>
      </c>
      <c r="C11" s="4" t="s">
        <v>261</v>
      </c>
      <c r="D11" s="4">
        <v>135.66</v>
      </c>
      <c r="E11" s="4"/>
      <c r="F11" s="4">
        <v>32</v>
      </c>
      <c r="G11" s="4">
        <v>168</v>
      </c>
      <c r="H11" s="125">
        <v>160</v>
      </c>
      <c r="I11" s="125">
        <v>160</v>
      </c>
      <c r="J11" s="125">
        <v>160</v>
      </c>
      <c r="K11" s="125">
        <v>160</v>
      </c>
      <c r="L11" s="125">
        <v>160</v>
      </c>
      <c r="M11" s="163"/>
      <c r="N11" s="163"/>
      <c r="O11" s="163"/>
      <c r="P11" s="163"/>
      <c r="Q11" s="4"/>
      <c r="R11" s="4"/>
      <c r="S11" s="4"/>
      <c r="T11" s="4"/>
    </row>
    <row r="12" spans="1:20" x14ac:dyDescent="0.25">
      <c r="A12" s="143" t="s">
        <v>322</v>
      </c>
      <c r="B12" s="125" t="s">
        <v>97</v>
      </c>
      <c r="C12" s="125" t="s">
        <v>695</v>
      </c>
      <c r="D12" s="125">
        <v>63.47</v>
      </c>
      <c r="E12" s="125"/>
      <c r="F12" s="4">
        <v>36</v>
      </c>
      <c r="G12" s="125">
        <v>168</v>
      </c>
      <c r="H12" s="125">
        <v>160</v>
      </c>
      <c r="I12" s="125">
        <v>160</v>
      </c>
      <c r="J12" s="125"/>
      <c r="K12" s="125"/>
      <c r="L12" s="125"/>
      <c r="M12" s="320"/>
      <c r="N12" s="320"/>
      <c r="O12" s="320"/>
      <c r="P12" s="320"/>
      <c r="Q12" s="4" t="e">
        <f>SUM(#REF!)</f>
        <v>#REF!</v>
      </c>
      <c r="R12" s="4" t="e">
        <f t="shared" ref="R12:R22" si="0">SUM(F12:Q12)</f>
        <v>#REF!</v>
      </c>
      <c r="S12" s="6" t="e">
        <f t="shared" ref="S12:S22" si="1">Q12*D12</f>
        <v>#REF!</v>
      </c>
      <c r="T12" s="6" t="e">
        <f t="shared" ref="T12:T22" si="2">SUM(R12*D12)</f>
        <v>#REF!</v>
      </c>
    </row>
    <row r="13" spans="1:20" x14ac:dyDescent="0.25">
      <c r="A13" s="143" t="s">
        <v>357</v>
      </c>
      <c r="B13" s="125" t="s">
        <v>358</v>
      </c>
      <c r="C13" s="125" t="s">
        <v>334</v>
      </c>
      <c r="D13" s="125">
        <v>137.55000000000001</v>
      </c>
      <c r="E13" s="125"/>
      <c r="F13" s="4">
        <v>32</v>
      </c>
      <c r="G13" s="125">
        <v>160</v>
      </c>
      <c r="H13" s="125">
        <v>160</v>
      </c>
      <c r="I13" s="125">
        <v>160</v>
      </c>
      <c r="J13" s="125">
        <v>160</v>
      </c>
      <c r="K13" s="125">
        <v>160</v>
      </c>
      <c r="L13" s="125">
        <v>160</v>
      </c>
      <c r="M13" s="163"/>
      <c r="N13" s="163"/>
      <c r="O13" s="163"/>
      <c r="P13" s="163"/>
      <c r="Q13" s="133" t="e">
        <f>SUM(#REF!)</f>
        <v>#REF!</v>
      </c>
      <c r="R13" s="133" t="e">
        <f t="shared" si="0"/>
        <v>#REF!</v>
      </c>
      <c r="S13" s="136" t="e">
        <f t="shared" si="1"/>
        <v>#REF!</v>
      </c>
      <c r="T13" s="136" t="e">
        <f t="shared" si="2"/>
        <v>#REF!</v>
      </c>
    </row>
    <row r="14" spans="1:20" x14ac:dyDescent="0.25">
      <c r="A14" s="143" t="s">
        <v>726</v>
      </c>
      <c r="B14" s="125" t="s">
        <v>97</v>
      </c>
      <c r="C14" s="125" t="s">
        <v>321</v>
      </c>
      <c r="D14" s="125">
        <v>117.69</v>
      </c>
      <c r="E14" s="125"/>
      <c r="F14" s="4">
        <v>32</v>
      </c>
      <c r="G14" s="125">
        <v>168</v>
      </c>
      <c r="H14" s="125">
        <v>160</v>
      </c>
      <c r="I14" s="125">
        <v>160</v>
      </c>
      <c r="J14" s="125">
        <v>160</v>
      </c>
      <c r="K14" s="125">
        <v>160</v>
      </c>
      <c r="L14" s="125">
        <v>160</v>
      </c>
      <c r="M14" s="163"/>
      <c r="N14" s="163"/>
      <c r="O14" s="163"/>
      <c r="P14" s="163"/>
      <c r="Q14" s="4" t="e">
        <f>SUM(#REF!)</f>
        <v>#REF!</v>
      </c>
      <c r="R14" s="4" t="e">
        <f t="shared" si="0"/>
        <v>#REF!</v>
      </c>
      <c r="S14" s="6" t="e">
        <f t="shared" si="1"/>
        <v>#REF!</v>
      </c>
      <c r="T14" s="6" t="e">
        <f t="shared" si="2"/>
        <v>#REF!</v>
      </c>
    </row>
    <row r="15" spans="1:20" x14ac:dyDescent="0.25">
      <c r="A15" s="143" t="s">
        <v>728</v>
      </c>
      <c r="B15" s="125" t="s">
        <v>97</v>
      </c>
      <c r="C15" s="125" t="s">
        <v>334</v>
      </c>
      <c r="D15" s="125">
        <v>137.55000000000001</v>
      </c>
      <c r="E15" s="125"/>
      <c r="F15" s="4">
        <v>31</v>
      </c>
      <c r="G15" s="125">
        <v>133</v>
      </c>
      <c r="H15" s="125">
        <v>160</v>
      </c>
      <c r="I15" s="125">
        <v>160</v>
      </c>
      <c r="J15" s="125">
        <v>160</v>
      </c>
      <c r="K15" s="125">
        <v>160</v>
      </c>
      <c r="L15" s="125">
        <v>160</v>
      </c>
      <c r="M15" s="163"/>
      <c r="N15" s="163"/>
      <c r="O15" s="163"/>
      <c r="P15" s="163"/>
      <c r="Q15" s="4" t="e">
        <f>SUM(#REF!)</f>
        <v>#REF!</v>
      </c>
      <c r="R15" s="4" t="e">
        <f t="shared" si="0"/>
        <v>#REF!</v>
      </c>
      <c r="S15" s="6" t="e">
        <f t="shared" si="1"/>
        <v>#REF!</v>
      </c>
      <c r="T15" s="6" t="e">
        <f t="shared" si="2"/>
        <v>#REF!</v>
      </c>
    </row>
    <row r="16" spans="1:20" x14ac:dyDescent="0.25">
      <c r="A16" s="4" t="s">
        <v>361</v>
      </c>
      <c r="B16" s="4" t="s">
        <v>97</v>
      </c>
      <c r="C16" s="4" t="s">
        <v>274</v>
      </c>
      <c r="D16" s="4">
        <v>98.08</v>
      </c>
      <c r="E16" s="4"/>
      <c r="F16" s="4">
        <v>32</v>
      </c>
      <c r="G16" s="125">
        <v>160</v>
      </c>
      <c r="H16" s="125">
        <v>160</v>
      </c>
      <c r="I16" s="125">
        <v>160</v>
      </c>
      <c r="J16" s="125">
        <v>160</v>
      </c>
      <c r="K16" s="125">
        <v>160</v>
      </c>
      <c r="L16" s="125">
        <v>160</v>
      </c>
      <c r="M16" s="163"/>
      <c r="N16" s="163"/>
      <c r="O16" s="163"/>
      <c r="P16" s="163"/>
      <c r="Q16" s="4" t="e">
        <f>SUM(#REF!)</f>
        <v>#REF!</v>
      </c>
      <c r="R16" s="4" t="e">
        <f t="shared" si="0"/>
        <v>#REF!</v>
      </c>
      <c r="S16" s="6" t="e">
        <f t="shared" si="1"/>
        <v>#REF!</v>
      </c>
      <c r="T16" s="6" t="e">
        <f t="shared" si="2"/>
        <v>#REF!</v>
      </c>
    </row>
    <row r="17" spans="1:20" x14ac:dyDescent="0.25">
      <c r="A17" s="143" t="s">
        <v>329</v>
      </c>
      <c r="B17" s="125" t="s">
        <v>330</v>
      </c>
      <c r="C17" s="125" t="s">
        <v>331</v>
      </c>
      <c r="D17" s="125">
        <v>107.1</v>
      </c>
      <c r="E17" s="125"/>
      <c r="F17" s="4">
        <v>7</v>
      </c>
      <c r="G17" s="125">
        <v>10</v>
      </c>
      <c r="H17" s="125">
        <v>10</v>
      </c>
      <c r="I17" s="125">
        <v>10</v>
      </c>
      <c r="J17" s="125">
        <v>10</v>
      </c>
      <c r="K17" s="125">
        <v>10</v>
      </c>
      <c r="L17" s="125">
        <v>10</v>
      </c>
      <c r="M17" s="163"/>
      <c r="N17" s="163"/>
      <c r="O17" s="163"/>
      <c r="P17" s="163"/>
      <c r="Q17" s="4" t="e">
        <f>SUM(#REF!)</f>
        <v>#REF!</v>
      </c>
      <c r="R17" s="4" t="e">
        <f t="shared" si="0"/>
        <v>#REF!</v>
      </c>
      <c r="S17" s="6" t="e">
        <f t="shared" si="1"/>
        <v>#REF!</v>
      </c>
      <c r="T17" s="6" t="e">
        <f t="shared" si="2"/>
        <v>#REF!</v>
      </c>
    </row>
    <row r="18" spans="1:20" x14ac:dyDescent="0.25">
      <c r="A18" s="143" t="s">
        <v>332</v>
      </c>
      <c r="B18" s="125" t="s">
        <v>97</v>
      </c>
      <c r="C18" s="125" t="s">
        <v>331</v>
      </c>
      <c r="D18" s="125">
        <v>107.1</v>
      </c>
      <c r="E18" s="125"/>
      <c r="F18" s="4">
        <v>32</v>
      </c>
      <c r="G18" s="125">
        <v>152</v>
      </c>
      <c r="H18" s="125">
        <v>160</v>
      </c>
      <c r="I18" s="125">
        <v>160</v>
      </c>
      <c r="J18" s="125">
        <v>160</v>
      </c>
      <c r="K18" s="125">
        <v>160</v>
      </c>
      <c r="L18" s="125">
        <v>160</v>
      </c>
      <c r="M18" s="163"/>
      <c r="N18" s="163"/>
      <c r="O18" s="163"/>
      <c r="P18" s="163"/>
      <c r="Q18" s="4" t="e">
        <f>SUM(#REF!)</f>
        <v>#REF!</v>
      </c>
      <c r="R18" s="4" t="e">
        <f t="shared" si="0"/>
        <v>#REF!</v>
      </c>
      <c r="S18" s="6" t="e">
        <f t="shared" si="1"/>
        <v>#REF!</v>
      </c>
      <c r="T18" s="6" t="e">
        <f t="shared" si="2"/>
        <v>#REF!</v>
      </c>
    </row>
    <row r="19" spans="1:20" x14ac:dyDescent="0.25">
      <c r="A19" s="4" t="s">
        <v>738</v>
      </c>
      <c r="B19" s="4" t="s">
        <v>97</v>
      </c>
      <c r="C19" s="4" t="s">
        <v>274</v>
      </c>
      <c r="D19" s="4">
        <v>98.08</v>
      </c>
      <c r="E19" s="4"/>
      <c r="F19" s="4">
        <v>35</v>
      </c>
      <c r="G19" s="125">
        <v>168</v>
      </c>
      <c r="H19" s="125">
        <v>160</v>
      </c>
      <c r="I19" s="125">
        <v>160</v>
      </c>
      <c r="J19" s="125">
        <v>160</v>
      </c>
      <c r="K19" s="125">
        <v>160</v>
      </c>
      <c r="L19" s="125">
        <v>160</v>
      </c>
      <c r="M19" s="163"/>
      <c r="N19" s="163"/>
      <c r="O19" s="163"/>
      <c r="P19" s="163"/>
      <c r="Q19" s="4" t="e">
        <f>SUM(#REF!)</f>
        <v>#REF!</v>
      </c>
      <c r="R19" s="4" t="e">
        <f t="shared" si="0"/>
        <v>#REF!</v>
      </c>
      <c r="S19" s="6" t="e">
        <f t="shared" si="1"/>
        <v>#REF!</v>
      </c>
      <c r="T19" s="6" t="e">
        <f t="shared" si="2"/>
        <v>#REF!</v>
      </c>
    </row>
    <row r="20" spans="1:20" x14ac:dyDescent="0.25">
      <c r="A20" s="143" t="s">
        <v>730</v>
      </c>
      <c r="B20" s="125" t="s">
        <v>97</v>
      </c>
      <c r="C20" s="125" t="s">
        <v>682</v>
      </c>
      <c r="D20" s="125">
        <v>47.07</v>
      </c>
      <c r="E20" s="125"/>
      <c r="F20" s="4">
        <v>32</v>
      </c>
      <c r="G20" s="125">
        <v>160</v>
      </c>
      <c r="H20" s="125">
        <v>160</v>
      </c>
      <c r="I20" s="125">
        <v>160</v>
      </c>
      <c r="J20" s="125">
        <v>160</v>
      </c>
      <c r="K20" s="125">
        <v>160</v>
      </c>
      <c r="L20" s="125">
        <v>160</v>
      </c>
      <c r="M20" s="163"/>
      <c r="N20" s="163"/>
      <c r="O20" s="163"/>
      <c r="P20" s="163"/>
      <c r="Q20" s="4" t="e">
        <f>SUM(#REF!)</f>
        <v>#REF!</v>
      </c>
      <c r="R20" s="4" t="e">
        <f t="shared" si="0"/>
        <v>#REF!</v>
      </c>
      <c r="S20" s="6" t="e">
        <f t="shared" si="1"/>
        <v>#REF!</v>
      </c>
      <c r="T20" s="6" t="e">
        <f t="shared" si="2"/>
        <v>#REF!</v>
      </c>
    </row>
    <row r="21" spans="1:20" x14ac:dyDescent="0.25">
      <c r="A21" s="143" t="s">
        <v>336</v>
      </c>
      <c r="B21" s="125" t="s">
        <v>337</v>
      </c>
      <c r="C21" s="125" t="s">
        <v>171</v>
      </c>
      <c r="D21" s="125">
        <v>110.99</v>
      </c>
      <c r="E21" s="125"/>
      <c r="F21" s="4">
        <v>32</v>
      </c>
      <c r="G21" s="125">
        <v>160</v>
      </c>
      <c r="H21" s="125">
        <v>160</v>
      </c>
      <c r="I21" s="125">
        <v>160</v>
      </c>
      <c r="J21" s="125">
        <v>160</v>
      </c>
      <c r="K21" s="125">
        <v>160</v>
      </c>
      <c r="L21" s="125">
        <v>160</v>
      </c>
      <c r="M21" s="163"/>
      <c r="N21" s="163"/>
      <c r="O21" s="163"/>
      <c r="P21" s="163"/>
      <c r="Q21" s="133" t="e">
        <f>SUM(#REF!)</f>
        <v>#REF!</v>
      </c>
      <c r="R21" s="133" t="e">
        <f t="shared" si="0"/>
        <v>#REF!</v>
      </c>
      <c r="S21" s="136" t="e">
        <f t="shared" si="1"/>
        <v>#REF!</v>
      </c>
      <c r="T21" s="136" t="e">
        <f t="shared" si="2"/>
        <v>#REF!</v>
      </c>
    </row>
    <row r="22" spans="1:20" x14ac:dyDescent="0.25">
      <c r="A22" s="143" t="s">
        <v>732</v>
      </c>
      <c r="B22" s="125" t="s">
        <v>97</v>
      </c>
      <c r="C22" s="125" t="s">
        <v>362</v>
      </c>
      <c r="D22" s="125">
        <v>75.510000000000005</v>
      </c>
      <c r="E22" s="125"/>
      <c r="F22" s="4">
        <v>32</v>
      </c>
      <c r="G22" s="125">
        <v>168</v>
      </c>
      <c r="H22" s="125">
        <v>160</v>
      </c>
      <c r="I22" s="125">
        <v>160</v>
      </c>
      <c r="J22" s="125">
        <v>160</v>
      </c>
      <c r="K22" s="125">
        <v>160</v>
      </c>
      <c r="L22" s="125">
        <v>160</v>
      </c>
      <c r="M22" s="163"/>
      <c r="N22" s="163"/>
      <c r="O22" s="163"/>
      <c r="P22" s="163"/>
      <c r="Q22" s="4" t="e">
        <f>SUM(#REF!)</f>
        <v>#REF!</v>
      </c>
      <c r="R22" s="4" t="e">
        <f t="shared" si="0"/>
        <v>#REF!</v>
      </c>
      <c r="S22" s="6" t="e">
        <f t="shared" si="1"/>
        <v>#REF!</v>
      </c>
      <c r="T22" s="6" t="e">
        <f t="shared" si="2"/>
        <v>#REF!</v>
      </c>
    </row>
    <row r="23" spans="1:20" x14ac:dyDescent="0.25">
      <c r="A23" s="5" t="s">
        <v>743</v>
      </c>
      <c r="B23" s="125" t="s">
        <v>97</v>
      </c>
      <c r="C23" s="125" t="s">
        <v>261</v>
      </c>
      <c r="D23" s="125">
        <v>135.66</v>
      </c>
      <c r="E23" s="125"/>
      <c r="F23" s="4">
        <v>32</v>
      </c>
      <c r="G23" s="125">
        <v>160</v>
      </c>
      <c r="H23" s="125">
        <v>160</v>
      </c>
      <c r="I23" s="125">
        <v>160</v>
      </c>
      <c r="J23" s="125">
        <v>160</v>
      </c>
      <c r="K23" s="125">
        <v>160</v>
      </c>
      <c r="L23" s="125">
        <v>160</v>
      </c>
      <c r="M23" s="163"/>
      <c r="N23" s="163"/>
      <c r="O23" s="163"/>
      <c r="P23" s="163"/>
      <c r="Q23" s="4"/>
      <c r="R23" s="4"/>
      <c r="S23" s="6"/>
      <c r="T23" s="6"/>
    </row>
    <row r="24" spans="1:20" x14ac:dyDescent="0.25">
      <c r="A24" s="143" t="s">
        <v>733</v>
      </c>
      <c r="B24" s="125" t="s">
        <v>97</v>
      </c>
      <c r="C24" s="125" t="s">
        <v>204</v>
      </c>
      <c r="D24" s="125">
        <v>148.91999999999999</v>
      </c>
      <c r="E24" s="125"/>
      <c r="F24" s="4">
        <v>32</v>
      </c>
      <c r="G24" s="125">
        <v>160</v>
      </c>
      <c r="H24" s="125">
        <v>160</v>
      </c>
      <c r="I24" s="125">
        <v>160</v>
      </c>
      <c r="J24" s="125">
        <v>160</v>
      </c>
      <c r="K24" s="125">
        <v>160</v>
      </c>
      <c r="L24" s="125">
        <v>160</v>
      </c>
      <c r="M24" s="163"/>
      <c r="N24" s="163"/>
      <c r="O24" s="163"/>
      <c r="P24" s="163"/>
      <c r="Q24" s="4" t="e">
        <f>SUM(#REF!)</f>
        <v>#REF!</v>
      </c>
      <c r="R24" s="4" t="e">
        <f>SUM(F24:Q24)</f>
        <v>#REF!</v>
      </c>
      <c r="S24" s="6" t="e">
        <f>Q24*D24</f>
        <v>#REF!</v>
      </c>
      <c r="T24" s="6" t="e">
        <f>SUM(R24*D24)</f>
        <v>#REF!</v>
      </c>
    </row>
    <row r="25" spans="1:20" x14ac:dyDescent="0.25">
      <c r="A25" s="125" t="s">
        <v>99</v>
      </c>
      <c r="B25" s="125" t="s">
        <v>97</v>
      </c>
      <c r="C25" s="125" t="s">
        <v>334</v>
      </c>
      <c r="D25" s="125">
        <v>137.55000000000001</v>
      </c>
      <c r="E25" s="125"/>
      <c r="F25" s="4">
        <v>24</v>
      </c>
      <c r="G25" s="125">
        <f>0.8*160</f>
        <v>128</v>
      </c>
      <c r="H25" s="125">
        <v>128</v>
      </c>
      <c r="I25" s="125">
        <v>128</v>
      </c>
      <c r="J25" s="125">
        <v>128</v>
      </c>
      <c r="K25" s="125">
        <v>128</v>
      </c>
      <c r="L25" s="125">
        <v>128</v>
      </c>
      <c r="M25" s="163"/>
      <c r="N25" s="163"/>
      <c r="O25" s="163"/>
      <c r="P25" s="163"/>
      <c r="Q25" s="4" t="e">
        <f>SUM(#REF!)</f>
        <v>#REF!</v>
      </c>
      <c r="R25" s="4" t="e">
        <f>SUM(F25:Q25)</f>
        <v>#REF!</v>
      </c>
      <c r="S25" s="6" t="e">
        <f>Q25*D25</f>
        <v>#REF!</v>
      </c>
      <c r="T25" s="6" t="e">
        <f>SUM(R25*D25)</f>
        <v>#REF!</v>
      </c>
    </row>
    <row r="26" spans="1:20" x14ac:dyDescent="0.25">
      <c r="A26" s="143" t="s">
        <v>735</v>
      </c>
      <c r="B26" s="125" t="s">
        <v>97</v>
      </c>
      <c r="C26" s="125" t="s">
        <v>690</v>
      </c>
      <c r="D26" s="125">
        <v>84.09</v>
      </c>
      <c r="E26" s="125"/>
      <c r="F26" s="4">
        <v>32</v>
      </c>
      <c r="G26" s="125">
        <v>160</v>
      </c>
      <c r="H26" s="125">
        <v>160</v>
      </c>
      <c r="I26" s="125">
        <v>160</v>
      </c>
      <c r="J26" s="125">
        <v>160</v>
      </c>
      <c r="K26" s="125">
        <v>160</v>
      </c>
      <c r="L26" s="125">
        <v>160</v>
      </c>
      <c r="M26" s="163"/>
      <c r="N26" s="163"/>
      <c r="O26" s="163"/>
      <c r="P26" s="163"/>
      <c r="Q26" s="4" t="e">
        <f>SUM(#REF!)</f>
        <v>#REF!</v>
      </c>
      <c r="R26" s="4" t="e">
        <f>SUM(F26:Q26)</f>
        <v>#REF!</v>
      </c>
      <c r="S26" s="6" t="e">
        <f>Q26*D26</f>
        <v>#REF!</v>
      </c>
      <c r="T26" s="6" t="e">
        <f>SUM(R26*D26)</f>
        <v>#REF!</v>
      </c>
    </row>
    <row r="27" spans="1:20" x14ac:dyDescent="0.25">
      <c r="A27" s="125" t="s">
        <v>739</v>
      </c>
      <c r="B27" s="4" t="s">
        <v>97</v>
      </c>
      <c r="C27" s="4" t="s">
        <v>274</v>
      </c>
      <c r="D27" s="4">
        <v>98.08</v>
      </c>
      <c r="E27" s="4"/>
      <c r="F27" s="4">
        <v>32</v>
      </c>
      <c r="G27" s="125">
        <v>160</v>
      </c>
      <c r="H27" s="125">
        <v>160</v>
      </c>
      <c r="I27" s="125">
        <v>160</v>
      </c>
      <c r="J27" s="125">
        <v>160</v>
      </c>
      <c r="K27" s="125">
        <v>160</v>
      </c>
      <c r="L27" s="125">
        <v>160</v>
      </c>
      <c r="M27" s="163"/>
      <c r="N27" s="163"/>
      <c r="O27" s="163"/>
      <c r="P27" s="163"/>
      <c r="Q27" s="4" t="e">
        <f>SUM(#REF!)</f>
        <v>#REF!</v>
      </c>
      <c r="R27" s="4" t="e">
        <f>SUM(F27:Q27)</f>
        <v>#REF!</v>
      </c>
      <c r="S27" s="6" t="e">
        <f>Q27*D27</f>
        <v>#REF!</v>
      </c>
      <c r="T27" s="6" t="e">
        <f>SUM(R27*D27)</f>
        <v>#REF!</v>
      </c>
    </row>
    <row r="28" spans="1:20" x14ac:dyDescent="0.25">
      <c r="A28" s="143" t="s">
        <v>736</v>
      </c>
      <c r="B28" s="125" t="s">
        <v>330</v>
      </c>
      <c r="C28" s="125" t="s">
        <v>261</v>
      </c>
      <c r="D28" s="125">
        <v>135.66</v>
      </c>
      <c r="E28" s="125"/>
      <c r="F28" s="4">
        <v>32</v>
      </c>
      <c r="G28" s="125">
        <v>160</v>
      </c>
      <c r="H28" s="125">
        <v>160</v>
      </c>
      <c r="I28" s="125">
        <v>160</v>
      </c>
      <c r="J28" s="125">
        <v>160</v>
      </c>
      <c r="K28" s="125">
        <v>160</v>
      </c>
      <c r="L28" s="125"/>
      <c r="M28" s="163"/>
      <c r="N28" s="163"/>
      <c r="O28" s="163"/>
      <c r="P28" s="163"/>
      <c r="Q28" s="4" t="e">
        <f>SUM(#REF!)</f>
        <v>#REF!</v>
      </c>
      <c r="R28" s="4" t="e">
        <f>SUM(F28:Q28)</f>
        <v>#REF!</v>
      </c>
      <c r="S28" s="6" t="e">
        <f>Q28*D28</f>
        <v>#REF!</v>
      </c>
      <c r="T28" s="6" t="e">
        <f>SUM(R28*D28)</f>
        <v>#REF!</v>
      </c>
    </row>
    <row r="29" spans="1:20" x14ac:dyDescent="0.25">
      <c r="A29" s="143" t="s">
        <v>742</v>
      </c>
      <c r="B29" s="125" t="s">
        <v>97</v>
      </c>
      <c r="C29" s="125" t="s">
        <v>261</v>
      </c>
      <c r="D29" s="125">
        <v>135.66</v>
      </c>
      <c r="E29" s="125"/>
      <c r="F29" s="4">
        <v>32</v>
      </c>
      <c r="G29" s="125">
        <v>160</v>
      </c>
      <c r="H29" s="125">
        <v>160</v>
      </c>
      <c r="I29" s="125">
        <v>160</v>
      </c>
      <c r="J29" s="125">
        <v>160</v>
      </c>
      <c r="K29" s="125">
        <v>160</v>
      </c>
      <c r="L29" s="125">
        <v>160</v>
      </c>
      <c r="M29" s="163"/>
      <c r="N29" s="163"/>
      <c r="O29" s="163"/>
      <c r="P29" s="163"/>
      <c r="Q29" s="4"/>
      <c r="R29" s="4"/>
      <c r="S29" s="6"/>
      <c r="T29" s="6"/>
    </row>
    <row r="30" spans="1:20" x14ac:dyDescent="0.25">
      <c r="A30" s="4" t="s">
        <v>359</v>
      </c>
      <c r="B30" s="4" t="s">
        <v>97</v>
      </c>
      <c r="C30" s="4" t="s">
        <v>752</v>
      </c>
      <c r="D30" s="4">
        <v>75.510000000000005</v>
      </c>
      <c r="E30" s="4"/>
      <c r="F30" s="4">
        <v>32</v>
      </c>
      <c r="G30" s="125">
        <v>160</v>
      </c>
      <c r="H30" s="125">
        <v>160</v>
      </c>
      <c r="I30" s="125">
        <v>160</v>
      </c>
      <c r="J30" s="125">
        <v>160</v>
      </c>
      <c r="K30" s="125">
        <v>160</v>
      </c>
      <c r="L30" s="125">
        <v>160</v>
      </c>
      <c r="M30" s="163"/>
      <c r="N30" s="163"/>
      <c r="O30" s="163"/>
      <c r="P30" s="163"/>
      <c r="Q30" s="4" t="e">
        <f>SUM(#REF!)</f>
        <v>#REF!</v>
      </c>
      <c r="R30" s="4" t="e">
        <f>SUM(F30:Q30)</f>
        <v>#REF!</v>
      </c>
      <c r="S30" s="6" t="e">
        <f>Q30*D30</f>
        <v>#REF!</v>
      </c>
      <c r="T30" s="6" t="e">
        <f>SUM(R30*D30)</f>
        <v>#REF!</v>
      </c>
    </row>
    <row r="31" spans="1:20" x14ac:dyDescent="0.25">
      <c r="A31" s="5" t="s">
        <v>737</v>
      </c>
      <c r="B31" s="4" t="s">
        <v>97</v>
      </c>
      <c r="C31" s="125" t="s">
        <v>261</v>
      </c>
      <c r="D31" s="125">
        <v>135.66</v>
      </c>
      <c r="E31" s="125"/>
      <c r="F31" s="4">
        <v>32</v>
      </c>
      <c r="G31" s="125">
        <v>160</v>
      </c>
      <c r="H31" s="125">
        <v>160</v>
      </c>
      <c r="I31" s="125">
        <v>160</v>
      </c>
      <c r="J31" s="125">
        <v>160</v>
      </c>
      <c r="K31" s="125">
        <v>160</v>
      </c>
      <c r="L31" s="125">
        <v>160</v>
      </c>
      <c r="M31" s="163"/>
      <c r="N31" s="163"/>
      <c r="O31" s="163"/>
      <c r="P31" s="163"/>
      <c r="Q31" s="4" t="e">
        <f>SUM(#REF!)</f>
        <v>#REF!</v>
      </c>
      <c r="R31" s="4" t="e">
        <f>SUM(F31:Q31)</f>
        <v>#REF!</v>
      </c>
      <c r="S31" s="6" t="e">
        <f>Q31*D31</f>
        <v>#REF!</v>
      </c>
      <c r="T31" s="6" t="e">
        <f>SUM(R31*D31)</f>
        <v>#REF!</v>
      </c>
    </row>
    <row r="32" spans="1:20" x14ac:dyDescent="0.25">
      <c r="A32" s="125" t="s">
        <v>341</v>
      </c>
      <c r="B32" s="4" t="s">
        <v>97</v>
      </c>
      <c r="C32" s="4" t="s">
        <v>171</v>
      </c>
      <c r="D32" s="4">
        <v>110.99</v>
      </c>
      <c r="E32" s="4"/>
      <c r="F32" s="4">
        <v>32</v>
      </c>
      <c r="G32" s="125">
        <v>160</v>
      </c>
      <c r="H32" s="125">
        <v>160</v>
      </c>
      <c r="I32" s="125">
        <v>160</v>
      </c>
      <c r="J32" s="125">
        <v>160</v>
      </c>
      <c r="K32" s="125">
        <v>160</v>
      </c>
      <c r="L32" s="125">
        <v>160</v>
      </c>
      <c r="M32" s="163"/>
      <c r="N32" s="163"/>
      <c r="O32" s="163"/>
      <c r="P32" s="163"/>
      <c r="Q32" s="4" t="e">
        <f>SUM(#REF!)</f>
        <v>#REF!</v>
      </c>
      <c r="R32" s="4" t="e">
        <f>SUM(F32:Q32)</f>
        <v>#REF!</v>
      </c>
      <c r="S32" s="6" t="e">
        <f>Q32*D32</f>
        <v>#REF!</v>
      </c>
      <c r="T32" s="6" t="e">
        <f>SUM(R32*D32)</f>
        <v>#REF!</v>
      </c>
    </row>
    <row r="33" spans="1:20" x14ac:dyDescent="0.25">
      <c r="A33" s="5" t="s">
        <v>741</v>
      </c>
      <c r="B33" s="125" t="s">
        <v>97</v>
      </c>
      <c r="C33" s="125" t="s">
        <v>159</v>
      </c>
      <c r="D33" s="125">
        <v>72.97</v>
      </c>
      <c r="E33" s="125"/>
      <c r="F33" s="4">
        <v>32</v>
      </c>
      <c r="G33" s="125">
        <v>160</v>
      </c>
      <c r="H33" s="125">
        <v>160</v>
      </c>
      <c r="I33" s="125">
        <v>160</v>
      </c>
      <c r="J33" s="125">
        <v>160</v>
      </c>
      <c r="K33" s="125">
        <v>160</v>
      </c>
      <c r="L33" s="125">
        <v>160</v>
      </c>
      <c r="M33" s="163"/>
      <c r="N33" s="163"/>
      <c r="O33" s="163"/>
      <c r="P33" s="163"/>
      <c r="Q33" s="4" t="e">
        <f>SUM(#REF!)</f>
        <v>#REF!</v>
      </c>
      <c r="R33" s="4" t="e">
        <f>SUM(F33:Q33)</f>
        <v>#REF!</v>
      </c>
      <c r="S33" s="6" t="e">
        <f>Q33*D33</f>
        <v>#REF!</v>
      </c>
      <c r="T33" s="6" t="e">
        <f>SUM(R33*D33)</f>
        <v>#REF!</v>
      </c>
    </row>
    <row r="34" spans="1:20" x14ac:dyDescent="0.25">
      <c r="A34" s="5" t="s">
        <v>744</v>
      </c>
      <c r="B34" s="4" t="s">
        <v>97</v>
      </c>
      <c r="C34" s="4" t="s">
        <v>680</v>
      </c>
      <c r="D34" s="4">
        <v>71.69</v>
      </c>
      <c r="E34" s="4"/>
      <c r="F34" s="4">
        <v>32</v>
      </c>
      <c r="G34" s="125">
        <v>160</v>
      </c>
      <c r="H34" s="125">
        <v>160</v>
      </c>
      <c r="I34" s="125">
        <v>160</v>
      </c>
      <c r="J34" s="125">
        <v>160</v>
      </c>
      <c r="K34" s="125">
        <v>160</v>
      </c>
      <c r="L34" s="125">
        <v>160</v>
      </c>
      <c r="M34" s="163"/>
      <c r="N34" s="163"/>
      <c r="O34" s="163"/>
      <c r="P34" s="163"/>
      <c r="Q34" s="4" t="e">
        <f>SUM(#REF!)</f>
        <v>#REF!</v>
      </c>
      <c r="R34" s="4" t="e">
        <f>SUM(F34:Q34)</f>
        <v>#REF!</v>
      </c>
      <c r="S34" s="6" t="e">
        <f>Q34*D34</f>
        <v>#REF!</v>
      </c>
      <c r="T34" s="6" t="e">
        <f>SUM(R34*D34)</f>
        <v>#REF!</v>
      </c>
    </row>
    <row r="35" spans="1:20" x14ac:dyDescent="0.25">
      <c r="A35" s="143" t="s">
        <v>322</v>
      </c>
      <c r="B35" s="125" t="s">
        <v>97</v>
      </c>
      <c r="C35" s="125" t="s">
        <v>153</v>
      </c>
      <c r="D35" s="125">
        <v>78.459999999999994</v>
      </c>
      <c r="E35" s="125"/>
      <c r="F35" s="4"/>
      <c r="G35" s="125"/>
      <c r="H35" s="125"/>
      <c r="I35" s="125"/>
      <c r="J35" s="125">
        <v>160</v>
      </c>
      <c r="K35" s="125">
        <v>160</v>
      </c>
      <c r="L35" s="125">
        <v>160</v>
      </c>
      <c r="M35" s="163"/>
      <c r="N35" s="163"/>
      <c r="O35" s="163"/>
      <c r="P35" s="163"/>
      <c r="Q35" s="4"/>
      <c r="R35" s="4"/>
      <c r="S35" s="6"/>
      <c r="T35" s="6"/>
    </row>
    <row r="36" spans="1:20" x14ac:dyDescent="0.25">
      <c r="A36" s="143" t="s">
        <v>753</v>
      </c>
      <c r="B36" s="125" t="s">
        <v>97</v>
      </c>
      <c r="C36" s="125" t="s">
        <v>261</v>
      </c>
      <c r="D36" s="125">
        <v>135.66</v>
      </c>
      <c r="E36" s="125"/>
      <c r="F36" s="4"/>
      <c r="G36" s="125"/>
      <c r="H36" s="125"/>
      <c r="I36" s="125"/>
      <c r="J36" s="125"/>
      <c r="K36" s="125"/>
      <c r="L36" s="125">
        <v>160</v>
      </c>
      <c r="M36" s="163"/>
      <c r="N36" s="163"/>
      <c r="O36" s="163"/>
      <c r="P36" s="163"/>
      <c r="Q36" s="4"/>
      <c r="R36" s="4"/>
      <c r="S36" s="6"/>
      <c r="T36" s="6"/>
    </row>
    <row r="37" spans="1:20" x14ac:dyDescent="0.25">
      <c r="A37" s="143" t="s">
        <v>538</v>
      </c>
      <c r="B37" s="125" t="s">
        <v>97</v>
      </c>
      <c r="C37" s="125" t="s">
        <v>334</v>
      </c>
      <c r="D37" s="125">
        <v>137.55000000000001</v>
      </c>
      <c r="E37" s="125"/>
      <c r="F37" s="4"/>
      <c r="G37" s="125"/>
      <c r="H37" s="125"/>
      <c r="I37" s="125"/>
      <c r="J37" s="125"/>
      <c r="K37" s="125"/>
      <c r="L37" s="125"/>
      <c r="M37" s="163"/>
      <c r="N37" s="163"/>
      <c r="O37" s="163"/>
      <c r="P37" s="163"/>
      <c r="Q37" s="4"/>
      <c r="R37" s="4"/>
      <c r="S37" s="6"/>
      <c r="T37" s="6"/>
    </row>
    <row r="38" spans="1:20" x14ac:dyDescent="0.25">
      <c r="A38" s="143" t="s">
        <v>754</v>
      </c>
      <c r="B38" s="125" t="s">
        <v>330</v>
      </c>
      <c r="C38" s="125" t="s">
        <v>261</v>
      </c>
      <c r="D38" s="125">
        <v>135.66</v>
      </c>
      <c r="E38" s="125"/>
      <c r="F38" s="4"/>
      <c r="G38" s="125"/>
      <c r="H38" s="125"/>
      <c r="I38" s="125"/>
      <c r="J38" s="125"/>
      <c r="K38" s="125"/>
      <c r="L38" s="125"/>
      <c r="M38" s="163"/>
      <c r="N38" s="163"/>
      <c r="O38" s="163"/>
      <c r="P38" s="163"/>
      <c r="Q38" s="4"/>
      <c r="R38" s="4"/>
      <c r="S38" s="6"/>
      <c r="T38" s="6"/>
    </row>
    <row r="39" spans="1:20" x14ac:dyDescent="0.25">
      <c r="A39" s="143" t="s">
        <v>353</v>
      </c>
      <c r="B39" s="125" t="s">
        <v>97</v>
      </c>
      <c r="C39" s="125" t="s">
        <v>153</v>
      </c>
      <c r="D39" s="125">
        <v>78.459999999999994</v>
      </c>
      <c r="E39" s="125"/>
      <c r="F39" s="4"/>
      <c r="G39" s="125"/>
      <c r="H39" s="125"/>
      <c r="I39" s="125"/>
      <c r="J39" s="125"/>
      <c r="K39" s="125"/>
      <c r="L39" s="125"/>
      <c r="M39" s="163"/>
      <c r="N39" s="163"/>
      <c r="O39" s="163"/>
      <c r="P39" s="163"/>
      <c r="Q39" s="4"/>
      <c r="R39" s="4"/>
      <c r="S39" s="6"/>
      <c r="T39" s="6"/>
    </row>
    <row r="40" spans="1:20" x14ac:dyDescent="0.25">
      <c r="A40" s="5" t="s">
        <v>333</v>
      </c>
      <c r="B40" s="4" t="s">
        <v>97</v>
      </c>
      <c r="C40" s="125" t="s">
        <v>334</v>
      </c>
      <c r="D40" s="125">
        <v>137.55000000000001</v>
      </c>
      <c r="E40" s="4"/>
      <c r="F40" s="4"/>
      <c r="G40" s="125"/>
      <c r="H40" s="125"/>
      <c r="I40" s="125"/>
      <c r="J40" s="125"/>
      <c r="K40" s="125"/>
      <c r="L40" s="125"/>
      <c r="M40" s="163"/>
      <c r="N40" s="163"/>
      <c r="O40" s="163"/>
      <c r="P40" s="163"/>
      <c r="Q40" s="4"/>
      <c r="R40" s="4"/>
      <c r="S40" s="6"/>
      <c r="T40" s="6"/>
    </row>
    <row r="41" spans="1:20" x14ac:dyDescent="0.25">
      <c r="A41" s="143"/>
      <c r="B41" s="125"/>
      <c r="C41" s="125"/>
      <c r="D41" s="125"/>
      <c r="E41" s="125"/>
      <c r="F41" s="4"/>
      <c r="G41" s="125"/>
      <c r="H41" s="125"/>
      <c r="I41" s="125"/>
      <c r="J41" s="125"/>
      <c r="K41" s="125"/>
      <c r="L41" s="125"/>
      <c r="M41" s="163"/>
      <c r="N41" s="163"/>
      <c r="O41" s="163"/>
      <c r="P41" s="163"/>
      <c r="Q41" s="4"/>
      <c r="R41" s="4"/>
      <c r="S41" s="6"/>
      <c r="T41" s="6"/>
    </row>
    <row r="42" spans="1:20" ht="15.75" thickBot="1" x14ac:dyDescent="0.3">
      <c r="F42" s="28">
        <f>SUM(F10:F41)</f>
        <v>741</v>
      </c>
      <c r="G42" s="28">
        <f t="shared" ref="G42:P42" si="3">SUM(G10:G41)</f>
        <v>3663</v>
      </c>
      <c r="H42" s="28">
        <f t="shared" si="3"/>
        <v>3658</v>
      </c>
      <c r="I42" s="28">
        <f t="shared" si="3"/>
        <v>3658</v>
      </c>
      <c r="J42" s="28">
        <f t="shared" si="3"/>
        <v>3658</v>
      </c>
      <c r="K42" s="28">
        <f t="shared" si="3"/>
        <v>3658</v>
      </c>
      <c r="L42" s="28">
        <f t="shared" si="3"/>
        <v>3658</v>
      </c>
      <c r="M42" s="28">
        <f t="shared" si="3"/>
        <v>0</v>
      </c>
      <c r="N42" s="28">
        <f t="shared" si="3"/>
        <v>0</v>
      </c>
      <c r="O42" s="28">
        <f t="shared" si="3"/>
        <v>0</v>
      </c>
      <c r="P42" s="28">
        <f t="shared" si="3"/>
        <v>0</v>
      </c>
      <c r="Q42" s="28" t="e">
        <f>SUM(Q12:Q41)</f>
        <v>#REF!</v>
      </c>
      <c r="R42" s="28" t="e">
        <f>SUM(R12:R41)</f>
        <v>#REF!</v>
      </c>
      <c r="S42" s="8" t="e">
        <f>SUM(S12:S41)</f>
        <v>#REF!</v>
      </c>
      <c r="T42" s="8" t="e">
        <f>SUM(T12:T41)</f>
        <v>#REF!</v>
      </c>
    </row>
    <row r="43" spans="1:20" ht="15.75" thickTop="1" x14ac:dyDescent="0.25">
      <c r="B43" s="25"/>
    </row>
    <row r="44" spans="1:20" x14ac:dyDescent="0.25">
      <c r="A44" s="31" t="s">
        <v>102</v>
      </c>
      <c r="B44" s="31"/>
      <c r="C44" s="31"/>
      <c r="D44" s="31"/>
      <c r="E44" s="31"/>
      <c r="F44" s="624"/>
      <c r="G44" s="624"/>
      <c r="H44" s="624"/>
      <c r="I44" s="624"/>
      <c r="J44" s="624"/>
      <c r="K44" s="624"/>
      <c r="L44" s="624"/>
      <c r="M44" s="624"/>
      <c r="N44" s="624"/>
      <c r="O44" s="624"/>
      <c r="P44" s="624"/>
      <c r="Q44" s="624"/>
      <c r="R44" s="31"/>
      <c r="S44" s="31"/>
      <c r="T44" s="31"/>
    </row>
    <row r="45" spans="1:20" x14ac:dyDescent="0.25">
      <c r="A45" s="9"/>
      <c r="B45" s="9"/>
      <c r="C45" s="9"/>
      <c r="D45" s="9"/>
      <c r="E45" s="9"/>
      <c r="F45" s="626"/>
      <c r="G45" s="626"/>
      <c r="H45" s="626"/>
      <c r="I45" s="626"/>
      <c r="J45" s="626"/>
      <c r="K45" s="626"/>
      <c r="L45" s="626"/>
      <c r="M45" s="626"/>
      <c r="N45" s="626"/>
      <c r="O45" s="626"/>
      <c r="P45" s="627"/>
      <c r="Q45" s="10"/>
      <c r="R45" s="9"/>
      <c r="S45" s="9"/>
      <c r="T45" s="9"/>
    </row>
    <row r="46" spans="1:20" x14ac:dyDescent="0.25">
      <c r="A46" s="9"/>
      <c r="B46" s="9"/>
      <c r="C46" s="9"/>
      <c r="D46" s="37" t="s">
        <v>33</v>
      </c>
      <c r="E46" s="37"/>
      <c r="F46" s="116">
        <v>16</v>
      </c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40"/>
      <c r="R46" s="9"/>
      <c r="S46" s="9"/>
      <c r="T46" s="9"/>
    </row>
    <row r="47" spans="1:20" x14ac:dyDescent="0.25">
      <c r="A47" s="11" t="s">
        <v>88</v>
      </c>
      <c r="B47" s="11" t="s">
        <v>89</v>
      </c>
      <c r="C47" s="11" t="s">
        <v>90</v>
      </c>
      <c r="D47" s="11" t="s">
        <v>91</v>
      </c>
      <c r="E47" s="11"/>
      <c r="F47" s="11">
        <v>2</v>
      </c>
      <c r="G47" s="11">
        <v>3</v>
      </c>
      <c r="H47" s="11">
        <v>4</v>
      </c>
      <c r="I47" s="11">
        <v>5</v>
      </c>
      <c r="J47" s="11">
        <v>6</v>
      </c>
      <c r="K47" s="11">
        <v>7</v>
      </c>
      <c r="L47" s="62">
        <v>8</v>
      </c>
      <c r="M47" s="108">
        <v>9</v>
      </c>
      <c r="N47" s="108">
        <v>10</v>
      </c>
      <c r="O47" s="108">
        <v>11</v>
      </c>
      <c r="P47" s="108">
        <v>12</v>
      </c>
      <c r="Q47" s="11" t="s">
        <v>92</v>
      </c>
      <c r="R47" s="11" t="s">
        <v>93</v>
      </c>
      <c r="S47" s="11" t="s">
        <v>94</v>
      </c>
      <c r="T47" s="11" t="s">
        <v>95</v>
      </c>
    </row>
    <row r="48" spans="1:20" x14ac:dyDescent="0.25">
      <c r="A48" s="4" t="s">
        <v>750</v>
      </c>
      <c r="B48" s="4" t="s">
        <v>751</v>
      </c>
      <c r="C48" s="4" t="s">
        <v>680</v>
      </c>
      <c r="D48" s="4">
        <v>71.69</v>
      </c>
      <c r="E48" s="11"/>
      <c r="F48" s="4"/>
      <c r="G48" s="4"/>
      <c r="H48" s="4"/>
      <c r="I48" s="4">
        <v>34.5</v>
      </c>
      <c r="J48" s="125">
        <v>48</v>
      </c>
      <c r="K48" s="4">
        <v>0</v>
      </c>
      <c r="L48" s="60"/>
      <c r="M48" s="100"/>
      <c r="N48" s="100"/>
      <c r="O48" s="100"/>
      <c r="P48" s="100"/>
      <c r="Q48" s="11"/>
      <c r="R48" s="11"/>
      <c r="S48" s="11"/>
      <c r="T48" s="11"/>
    </row>
    <row r="49" spans="1:20" x14ac:dyDescent="0.25">
      <c r="A49" s="4" t="s">
        <v>241</v>
      </c>
      <c r="B49" s="4" t="s">
        <v>97</v>
      </c>
      <c r="C49" s="4" t="s">
        <v>261</v>
      </c>
      <c r="D49" s="4">
        <v>135.66</v>
      </c>
      <c r="E49" s="4"/>
      <c r="F49" s="4">
        <v>32</v>
      </c>
      <c r="G49" s="4">
        <v>168</v>
      </c>
      <c r="H49" s="125">
        <v>176</v>
      </c>
      <c r="I49" s="125">
        <v>176</v>
      </c>
      <c r="J49" s="125">
        <v>64</v>
      </c>
      <c r="K49" s="141">
        <v>176</v>
      </c>
      <c r="L49" s="125">
        <v>136</v>
      </c>
      <c r="M49" s="163"/>
      <c r="N49" s="163"/>
      <c r="O49" s="163"/>
      <c r="P49" s="163"/>
      <c r="Q49" s="11"/>
      <c r="R49" s="11"/>
      <c r="S49" s="11"/>
      <c r="T49" s="11"/>
    </row>
    <row r="50" spans="1:20" x14ac:dyDescent="0.25">
      <c r="A50" s="143" t="s">
        <v>322</v>
      </c>
      <c r="B50" s="125" t="s">
        <v>97</v>
      </c>
      <c r="C50" s="125" t="s">
        <v>695</v>
      </c>
      <c r="D50" s="125">
        <v>63.47</v>
      </c>
      <c r="E50" s="125"/>
      <c r="F50" s="4">
        <v>36</v>
      </c>
      <c r="G50" s="125">
        <v>168</v>
      </c>
      <c r="H50" s="125">
        <v>168</v>
      </c>
      <c r="I50" s="125">
        <v>176</v>
      </c>
      <c r="J50" s="125"/>
      <c r="K50" s="125"/>
      <c r="L50" s="320"/>
      <c r="M50" s="320"/>
      <c r="N50" s="320"/>
      <c r="O50" s="320"/>
      <c r="P50" s="320"/>
      <c r="Q50" s="4" t="e">
        <f>SUM(#REF!)</f>
        <v>#REF!</v>
      </c>
      <c r="R50" s="4" t="e">
        <f t="shared" ref="R50:R60" si="4">SUM(F50:Q50)</f>
        <v>#REF!</v>
      </c>
      <c r="S50" s="6" t="e">
        <f t="shared" ref="S50:S60" si="5">Q50*D50</f>
        <v>#REF!</v>
      </c>
      <c r="T50" s="6" t="e">
        <f t="shared" ref="T50:T60" si="6">SUM(R50*D50)</f>
        <v>#REF!</v>
      </c>
    </row>
    <row r="51" spans="1:20" x14ac:dyDescent="0.25">
      <c r="A51" s="143" t="s">
        <v>357</v>
      </c>
      <c r="B51" s="125" t="s">
        <v>358</v>
      </c>
      <c r="C51" s="125" t="s">
        <v>334</v>
      </c>
      <c r="D51" s="125">
        <v>137.55000000000001</v>
      </c>
      <c r="E51" s="125"/>
      <c r="F51" s="4">
        <v>32</v>
      </c>
      <c r="G51" s="125">
        <v>144</v>
      </c>
      <c r="H51" s="133">
        <v>168</v>
      </c>
      <c r="I51" s="125">
        <v>152</v>
      </c>
      <c r="J51" s="125">
        <v>136</v>
      </c>
      <c r="K51" s="125">
        <v>166</v>
      </c>
      <c r="L51" s="125">
        <v>120</v>
      </c>
      <c r="M51" s="163"/>
      <c r="N51" s="163"/>
      <c r="O51" s="163"/>
      <c r="P51" s="163"/>
      <c r="Q51" s="133" t="e">
        <f>SUM(#REF!)</f>
        <v>#REF!</v>
      </c>
      <c r="R51" s="133" t="e">
        <f t="shared" si="4"/>
        <v>#REF!</v>
      </c>
      <c r="S51" s="136" t="e">
        <f t="shared" si="5"/>
        <v>#REF!</v>
      </c>
      <c r="T51" s="136" t="e">
        <f t="shared" si="6"/>
        <v>#REF!</v>
      </c>
    </row>
    <row r="52" spans="1:20" x14ac:dyDescent="0.25">
      <c r="A52" s="143" t="s">
        <v>726</v>
      </c>
      <c r="B52" s="125" t="s">
        <v>97</v>
      </c>
      <c r="C52" s="125" t="s">
        <v>321</v>
      </c>
      <c r="D52" s="141">
        <v>117.69</v>
      </c>
      <c r="E52" s="141"/>
      <c r="F52" s="4">
        <v>32</v>
      </c>
      <c r="G52" s="125">
        <v>168</v>
      </c>
      <c r="H52" s="125">
        <v>172</v>
      </c>
      <c r="I52" s="125">
        <v>168</v>
      </c>
      <c r="J52" s="125">
        <v>120</v>
      </c>
      <c r="K52" s="125">
        <v>168</v>
      </c>
      <c r="L52" s="125">
        <v>132</v>
      </c>
      <c r="M52" s="163"/>
      <c r="N52" s="163"/>
      <c r="O52" s="163"/>
      <c r="P52" s="163"/>
      <c r="Q52" s="4" t="e">
        <f>SUM(#REF!)</f>
        <v>#REF!</v>
      </c>
      <c r="R52" s="4" t="e">
        <f t="shared" si="4"/>
        <v>#REF!</v>
      </c>
      <c r="S52" s="6" t="e">
        <f t="shared" si="5"/>
        <v>#REF!</v>
      </c>
      <c r="T52" s="6" t="e">
        <f t="shared" si="6"/>
        <v>#REF!</v>
      </c>
    </row>
    <row r="53" spans="1:20" x14ac:dyDescent="0.25">
      <c r="A53" s="143" t="s">
        <v>728</v>
      </c>
      <c r="B53" s="125" t="s">
        <v>97</v>
      </c>
      <c r="C53" s="125" t="s">
        <v>334</v>
      </c>
      <c r="D53" s="125">
        <v>137.55000000000001</v>
      </c>
      <c r="E53" s="125"/>
      <c r="F53" s="4">
        <v>31</v>
      </c>
      <c r="G53" s="125">
        <v>133</v>
      </c>
      <c r="H53" s="125">
        <v>176</v>
      </c>
      <c r="I53" s="125">
        <v>176</v>
      </c>
      <c r="J53" s="125">
        <v>152</v>
      </c>
      <c r="K53" s="125">
        <v>150</v>
      </c>
      <c r="L53" s="125">
        <v>137</v>
      </c>
      <c r="M53" s="163"/>
      <c r="N53" s="163"/>
      <c r="O53" s="163"/>
      <c r="P53" s="163"/>
      <c r="Q53" s="4" t="e">
        <f>SUM(#REF!)</f>
        <v>#REF!</v>
      </c>
      <c r="R53" s="4" t="e">
        <f t="shared" si="4"/>
        <v>#REF!</v>
      </c>
      <c r="S53" s="6" t="e">
        <f t="shared" si="5"/>
        <v>#REF!</v>
      </c>
      <c r="T53" s="6" t="e">
        <f t="shared" si="6"/>
        <v>#REF!</v>
      </c>
    </row>
    <row r="54" spans="1:20" x14ac:dyDescent="0.25">
      <c r="A54" s="4" t="s">
        <v>361</v>
      </c>
      <c r="B54" s="4" t="s">
        <v>755</v>
      </c>
      <c r="C54" s="4" t="s">
        <v>274</v>
      </c>
      <c r="D54" s="4">
        <v>98.08</v>
      </c>
      <c r="E54" s="4"/>
      <c r="F54" s="4">
        <v>32</v>
      </c>
      <c r="G54" s="125">
        <v>152</v>
      </c>
      <c r="H54" s="133">
        <v>168</v>
      </c>
      <c r="I54" s="125">
        <v>160</v>
      </c>
      <c r="J54" s="125">
        <v>120</v>
      </c>
      <c r="K54" s="125">
        <v>172</v>
      </c>
      <c r="L54" s="125">
        <v>72</v>
      </c>
      <c r="M54" s="163"/>
      <c r="N54" s="163"/>
      <c r="O54" s="163"/>
      <c r="P54" s="163"/>
      <c r="Q54" s="4" t="e">
        <f>SUM(#REF!)</f>
        <v>#REF!</v>
      </c>
      <c r="R54" s="4" t="e">
        <f t="shared" si="4"/>
        <v>#REF!</v>
      </c>
      <c r="S54" s="6" t="e">
        <f t="shared" si="5"/>
        <v>#REF!</v>
      </c>
      <c r="T54" s="6" t="e">
        <f t="shared" si="6"/>
        <v>#REF!</v>
      </c>
    </row>
    <row r="55" spans="1:20" x14ac:dyDescent="0.25">
      <c r="A55" s="143" t="s">
        <v>329</v>
      </c>
      <c r="B55" s="125" t="s">
        <v>330</v>
      </c>
      <c r="C55" s="125" t="s">
        <v>331</v>
      </c>
      <c r="D55" s="125">
        <v>107.1</v>
      </c>
      <c r="E55" s="125"/>
      <c r="F55" s="4">
        <v>7</v>
      </c>
      <c r="G55" s="125">
        <v>34.5</v>
      </c>
      <c r="H55" s="133">
        <v>48.5</v>
      </c>
      <c r="I55" s="125">
        <v>41.5</v>
      </c>
      <c r="J55" s="125">
        <v>34</v>
      </c>
      <c r="K55" s="125">
        <v>24</v>
      </c>
      <c r="L55" s="125">
        <v>28</v>
      </c>
      <c r="M55" s="163"/>
      <c r="N55" s="163"/>
      <c r="O55" s="163"/>
      <c r="P55" s="163"/>
      <c r="Q55" s="4" t="e">
        <f>SUM(#REF!)</f>
        <v>#REF!</v>
      </c>
      <c r="R55" s="4" t="e">
        <f t="shared" si="4"/>
        <v>#REF!</v>
      </c>
      <c r="S55" s="6" t="e">
        <f t="shared" si="5"/>
        <v>#REF!</v>
      </c>
      <c r="T55" s="6" t="e">
        <f t="shared" si="6"/>
        <v>#REF!</v>
      </c>
    </row>
    <row r="56" spans="1:20" x14ac:dyDescent="0.25">
      <c r="A56" s="143" t="s">
        <v>332</v>
      </c>
      <c r="B56" s="125" t="s">
        <v>97</v>
      </c>
      <c r="C56" s="125" t="s">
        <v>331</v>
      </c>
      <c r="D56" s="125">
        <v>107.1</v>
      </c>
      <c r="E56" s="125"/>
      <c r="F56" s="4">
        <v>32</v>
      </c>
      <c r="G56" s="125">
        <v>152</v>
      </c>
      <c r="H56" s="125">
        <v>168</v>
      </c>
      <c r="I56" s="125">
        <v>176</v>
      </c>
      <c r="J56" s="125">
        <v>148</v>
      </c>
      <c r="K56" s="125">
        <v>162</v>
      </c>
      <c r="L56" s="125">
        <v>136</v>
      </c>
      <c r="M56" s="163"/>
      <c r="N56" s="163"/>
      <c r="O56" s="163"/>
      <c r="P56" s="163"/>
      <c r="Q56" s="4" t="e">
        <f>SUM(#REF!)</f>
        <v>#REF!</v>
      </c>
      <c r="R56" s="4" t="e">
        <f t="shared" si="4"/>
        <v>#REF!</v>
      </c>
      <c r="S56" s="6" t="e">
        <f t="shared" si="5"/>
        <v>#REF!</v>
      </c>
      <c r="T56" s="6" t="e">
        <f t="shared" si="6"/>
        <v>#REF!</v>
      </c>
    </row>
    <row r="57" spans="1:20" x14ac:dyDescent="0.25">
      <c r="A57" s="4" t="s">
        <v>738</v>
      </c>
      <c r="B57" s="4" t="s">
        <v>97</v>
      </c>
      <c r="C57" s="4" t="s">
        <v>274</v>
      </c>
      <c r="D57" s="4">
        <v>98.08</v>
      </c>
      <c r="E57" s="4"/>
      <c r="F57" s="4">
        <v>35</v>
      </c>
      <c r="G57" s="125">
        <v>168</v>
      </c>
      <c r="H57" s="125">
        <v>176</v>
      </c>
      <c r="I57" s="125">
        <v>176</v>
      </c>
      <c r="J57" s="125">
        <v>152</v>
      </c>
      <c r="K57" s="125">
        <v>160</v>
      </c>
      <c r="L57" s="125">
        <v>128</v>
      </c>
      <c r="M57" s="163"/>
      <c r="N57" s="163"/>
      <c r="O57" s="163"/>
      <c r="P57" s="163"/>
      <c r="Q57" s="4" t="e">
        <f>SUM(#REF!)</f>
        <v>#REF!</v>
      </c>
      <c r="R57" s="4" t="e">
        <f t="shared" si="4"/>
        <v>#REF!</v>
      </c>
      <c r="S57" s="6" t="e">
        <f t="shared" si="5"/>
        <v>#REF!</v>
      </c>
      <c r="T57" s="6" t="e">
        <f t="shared" si="6"/>
        <v>#REF!</v>
      </c>
    </row>
    <row r="58" spans="1:20" x14ac:dyDescent="0.25">
      <c r="A58" s="143" t="s">
        <v>730</v>
      </c>
      <c r="B58" s="125" t="s">
        <v>97</v>
      </c>
      <c r="C58" s="125" t="s">
        <v>682</v>
      </c>
      <c r="D58" s="125">
        <v>47.07</v>
      </c>
      <c r="E58" s="125"/>
      <c r="F58" s="4">
        <v>32</v>
      </c>
      <c r="G58" s="125">
        <v>160</v>
      </c>
      <c r="H58" s="125">
        <v>176</v>
      </c>
      <c r="I58" s="125">
        <v>176</v>
      </c>
      <c r="J58" s="125">
        <v>152</v>
      </c>
      <c r="K58" s="125">
        <v>176</v>
      </c>
      <c r="L58" s="125">
        <v>136</v>
      </c>
      <c r="M58" s="163"/>
      <c r="N58" s="163"/>
      <c r="O58" s="163"/>
      <c r="P58" s="163"/>
      <c r="Q58" s="4" t="e">
        <f>SUM(#REF!)</f>
        <v>#REF!</v>
      </c>
      <c r="R58" s="4" t="e">
        <f t="shared" si="4"/>
        <v>#REF!</v>
      </c>
      <c r="S58" s="6" t="e">
        <f t="shared" si="5"/>
        <v>#REF!</v>
      </c>
      <c r="T58" s="6" t="e">
        <f t="shared" si="6"/>
        <v>#REF!</v>
      </c>
    </row>
    <row r="59" spans="1:20" x14ac:dyDescent="0.25">
      <c r="A59" s="143" t="s">
        <v>336</v>
      </c>
      <c r="B59" s="125" t="s">
        <v>337</v>
      </c>
      <c r="C59" s="125" t="s">
        <v>171</v>
      </c>
      <c r="D59" s="125">
        <v>110.99</v>
      </c>
      <c r="E59" s="125"/>
      <c r="F59" s="4">
        <v>32</v>
      </c>
      <c r="G59" s="125">
        <v>168</v>
      </c>
      <c r="H59" s="133">
        <v>172</v>
      </c>
      <c r="I59" s="125">
        <v>144</v>
      </c>
      <c r="J59" s="125">
        <v>112</v>
      </c>
      <c r="K59" s="125">
        <v>176</v>
      </c>
      <c r="L59" s="125">
        <v>136</v>
      </c>
      <c r="M59" s="163"/>
      <c r="N59" s="163"/>
      <c r="O59" s="163"/>
      <c r="P59" s="163"/>
      <c r="Q59" s="133" t="e">
        <f>SUM(#REF!)</f>
        <v>#REF!</v>
      </c>
      <c r="R59" s="133" t="e">
        <f t="shared" si="4"/>
        <v>#REF!</v>
      </c>
      <c r="S59" s="136" t="e">
        <f t="shared" si="5"/>
        <v>#REF!</v>
      </c>
      <c r="T59" s="136" t="e">
        <f t="shared" si="6"/>
        <v>#REF!</v>
      </c>
    </row>
    <row r="60" spans="1:20" x14ac:dyDescent="0.25">
      <c r="A60" s="143" t="s">
        <v>732</v>
      </c>
      <c r="B60" s="125" t="s">
        <v>97</v>
      </c>
      <c r="C60" s="125" t="s">
        <v>362</v>
      </c>
      <c r="D60" s="125">
        <v>75.510000000000005</v>
      </c>
      <c r="E60" s="125"/>
      <c r="F60" s="4">
        <v>32</v>
      </c>
      <c r="G60" s="125">
        <v>168</v>
      </c>
      <c r="H60" s="125">
        <v>176</v>
      </c>
      <c r="I60" s="125">
        <v>176</v>
      </c>
      <c r="J60" s="125">
        <v>152</v>
      </c>
      <c r="K60" s="125">
        <v>104</v>
      </c>
      <c r="L60" s="125">
        <v>136</v>
      </c>
      <c r="M60" s="163"/>
      <c r="N60" s="163"/>
      <c r="O60" s="163"/>
      <c r="P60" s="163"/>
      <c r="Q60" s="4" t="e">
        <f>SUM(#REF!)</f>
        <v>#REF!</v>
      </c>
      <c r="R60" s="4" t="e">
        <f t="shared" si="4"/>
        <v>#REF!</v>
      </c>
      <c r="S60" s="6" t="e">
        <f t="shared" si="5"/>
        <v>#REF!</v>
      </c>
      <c r="T60" s="6" t="e">
        <f t="shared" si="6"/>
        <v>#REF!</v>
      </c>
    </row>
    <row r="61" spans="1:20" x14ac:dyDescent="0.25">
      <c r="A61" s="5" t="s">
        <v>743</v>
      </c>
      <c r="B61" s="125" t="s">
        <v>97</v>
      </c>
      <c r="C61" s="125" t="s">
        <v>261</v>
      </c>
      <c r="D61" s="125">
        <v>135.66</v>
      </c>
      <c r="E61" s="125"/>
      <c r="F61" s="4">
        <v>32</v>
      </c>
      <c r="G61" s="125">
        <v>136</v>
      </c>
      <c r="H61" s="125">
        <v>176</v>
      </c>
      <c r="I61" s="125">
        <v>136</v>
      </c>
      <c r="J61" s="125">
        <v>152</v>
      </c>
      <c r="K61" s="125">
        <v>160</v>
      </c>
      <c r="L61" s="125">
        <v>136</v>
      </c>
      <c r="M61" s="163"/>
      <c r="N61" s="163"/>
      <c r="O61" s="163"/>
      <c r="P61" s="163"/>
      <c r="Q61" s="4"/>
      <c r="R61" s="4"/>
      <c r="S61" s="6"/>
      <c r="T61" s="6"/>
    </row>
    <row r="62" spans="1:20" x14ac:dyDescent="0.25">
      <c r="A62" s="143" t="s">
        <v>733</v>
      </c>
      <c r="B62" s="125" t="s">
        <v>97</v>
      </c>
      <c r="C62" s="125" t="s">
        <v>204</v>
      </c>
      <c r="D62" s="125">
        <v>148.91999999999999</v>
      </c>
      <c r="E62" s="125"/>
      <c r="F62" s="4">
        <v>32</v>
      </c>
      <c r="G62" s="125">
        <v>168</v>
      </c>
      <c r="H62" s="125">
        <v>176</v>
      </c>
      <c r="I62" s="125">
        <v>176</v>
      </c>
      <c r="J62" s="125">
        <v>152</v>
      </c>
      <c r="K62" s="125">
        <v>152</v>
      </c>
      <c r="L62" s="125">
        <v>136</v>
      </c>
      <c r="M62" s="163"/>
      <c r="N62" s="163"/>
      <c r="O62" s="163"/>
      <c r="P62" s="163"/>
      <c r="Q62" s="4" t="e">
        <f>SUM(#REF!)</f>
        <v>#REF!</v>
      </c>
      <c r="R62" s="4" t="e">
        <f>SUM(F62:Q62)</f>
        <v>#REF!</v>
      </c>
      <c r="S62" s="6" t="e">
        <f>Q62*D62</f>
        <v>#REF!</v>
      </c>
      <c r="T62" s="6" t="e">
        <f>SUM(R62*D62)</f>
        <v>#REF!</v>
      </c>
    </row>
    <row r="63" spans="1:20" x14ac:dyDescent="0.25">
      <c r="A63" s="125" t="s">
        <v>99</v>
      </c>
      <c r="B63" s="125" t="s">
        <v>97</v>
      </c>
      <c r="C63" s="125" t="s">
        <v>334</v>
      </c>
      <c r="D63" s="125">
        <v>137.55000000000001</v>
      </c>
      <c r="E63" s="125"/>
      <c r="F63" s="4">
        <v>24</v>
      </c>
      <c r="G63" s="125">
        <v>120</v>
      </c>
      <c r="H63" s="125">
        <v>109</v>
      </c>
      <c r="I63" s="125">
        <v>129</v>
      </c>
      <c r="J63" s="125">
        <v>114</v>
      </c>
      <c r="K63" s="125">
        <v>102</v>
      </c>
      <c r="L63" s="125">
        <v>108</v>
      </c>
      <c r="M63" s="163"/>
      <c r="N63" s="163"/>
      <c r="O63" s="163"/>
      <c r="P63" s="163"/>
      <c r="Q63" s="4" t="e">
        <f>SUM(#REF!)</f>
        <v>#REF!</v>
      </c>
      <c r="R63" s="4" t="e">
        <f>SUM(F63:Q63)</f>
        <v>#REF!</v>
      </c>
      <c r="S63" s="6" t="e">
        <f>Q63*D63</f>
        <v>#REF!</v>
      </c>
      <c r="T63" s="6" t="e">
        <f>SUM(R63*D63)</f>
        <v>#REF!</v>
      </c>
    </row>
    <row r="64" spans="1:20" x14ac:dyDescent="0.25">
      <c r="A64" s="143" t="s">
        <v>735</v>
      </c>
      <c r="B64" s="125" t="s">
        <v>97</v>
      </c>
      <c r="C64" s="125" t="s">
        <v>690</v>
      </c>
      <c r="D64" s="125">
        <v>84.09</v>
      </c>
      <c r="E64" s="125"/>
      <c r="F64" s="4">
        <v>32</v>
      </c>
      <c r="G64" s="125">
        <v>168</v>
      </c>
      <c r="H64" s="125">
        <v>48</v>
      </c>
      <c r="I64" s="125">
        <v>176</v>
      </c>
      <c r="J64" s="125">
        <v>152</v>
      </c>
      <c r="K64" s="125">
        <v>176</v>
      </c>
      <c r="L64" s="125">
        <v>136</v>
      </c>
      <c r="M64" s="163"/>
      <c r="N64" s="163"/>
      <c r="O64" s="163"/>
      <c r="P64" s="163"/>
      <c r="Q64" s="4" t="e">
        <f>SUM(#REF!)</f>
        <v>#REF!</v>
      </c>
      <c r="R64" s="4" t="e">
        <f>SUM(F64:Q64)</f>
        <v>#REF!</v>
      </c>
      <c r="S64" s="6" t="e">
        <f>Q64*D64</f>
        <v>#REF!</v>
      </c>
      <c r="T64" s="6" t="e">
        <f>SUM(R64*D64)</f>
        <v>#REF!</v>
      </c>
    </row>
    <row r="65" spans="1:20" x14ac:dyDescent="0.25">
      <c r="A65" s="125" t="s">
        <v>739</v>
      </c>
      <c r="B65" s="4" t="s">
        <v>97</v>
      </c>
      <c r="C65" s="4" t="s">
        <v>274</v>
      </c>
      <c r="D65" s="4">
        <v>98.08</v>
      </c>
      <c r="E65" s="4"/>
      <c r="F65" s="4">
        <v>32</v>
      </c>
      <c r="G65" s="125">
        <v>168</v>
      </c>
      <c r="H65" s="125">
        <v>144</v>
      </c>
      <c r="I65" s="125">
        <v>176</v>
      </c>
      <c r="J65" s="125">
        <v>144</v>
      </c>
      <c r="K65" s="125">
        <v>120</v>
      </c>
      <c r="L65" s="125">
        <v>136</v>
      </c>
      <c r="M65" s="163"/>
      <c r="N65" s="163"/>
      <c r="O65" s="163"/>
      <c r="P65" s="163"/>
      <c r="Q65" s="4" t="e">
        <f>SUM(#REF!)</f>
        <v>#REF!</v>
      </c>
      <c r="R65" s="4" t="e">
        <f>SUM(F65:Q65)</f>
        <v>#REF!</v>
      </c>
      <c r="S65" s="6" t="e">
        <f>Q65*D65</f>
        <v>#REF!</v>
      </c>
      <c r="T65" s="6" t="e">
        <f>SUM(R65*D65)</f>
        <v>#REF!</v>
      </c>
    </row>
    <row r="66" spans="1:20" x14ac:dyDescent="0.25">
      <c r="A66" s="143" t="s">
        <v>736</v>
      </c>
      <c r="B66" s="125" t="s">
        <v>330</v>
      </c>
      <c r="C66" s="125" t="s">
        <v>261</v>
      </c>
      <c r="D66" s="125">
        <v>135.66</v>
      </c>
      <c r="E66" s="125"/>
      <c r="F66" s="4">
        <v>32</v>
      </c>
      <c r="G66" s="125">
        <v>143</v>
      </c>
      <c r="H66" s="133">
        <v>157</v>
      </c>
      <c r="I66" s="125">
        <v>21</v>
      </c>
      <c r="J66" s="125">
        <v>0</v>
      </c>
      <c r="K66" s="125"/>
      <c r="L66" s="125"/>
      <c r="M66" s="163"/>
      <c r="N66" s="163"/>
      <c r="O66" s="163"/>
      <c r="P66" s="163"/>
      <c r="Q66" s="4" t="e">
        <f>SUM(#REF!)</f>
        <v>#REF!</v>
      </c>
      <c r="R66" s="4" t="e">
        <f>SUM(F66:Q66)</f>
        <v>#REF!</v>
      </c>
      <c r="S66" s="6" t="e">
        <f>Q66*D66</f>
        <v>#REF!</v>
      </c>
      <c r="T66" s="6" t="e">
        <f>SUM(R66*D66)</f>
        <v>#REF!</v>
      </c>
    </row>
    <row r="67" spans="1:20" x14ac:dyDescent="0.25">
      <c r="A67" s="143" t="s">
        <v>742</v>
      </c>
      <c r="B67" s="125" t="s">
        <v>97</v>
      </c>
      <c r="C67" s="125" t="s">
        <v>261</v>
      </c>
      <c r="D67" s="125">
        <v>135.66</v>
      </c>
      <c r="E67" s="125"/>
      <c r="F67" s="4">
        <v>32</v>
      </c>
      <c r="G67" s="125">
        <v>168</v>
      </c>
      <c r="H67" s="125">
        <v>176</v>
      </c>
      <c r="I67" s="125">
        <v>176</v>
      </c>
      <c r="J67" s="125">
        <v>152</v>
      </c>
      <c r="K67" s="125">
        <v>176</v>
      </c>
      <c r="L67" s="125">
        <v>136</v>
      </c>
      <c r="M67" s="163"/>
      <c r="N67" s="163"/>
      <c r="O67" s="163"/>
      <c r="P67" s="163"/>
      <c r="Q67" s="4"/>
      <c r="R67" s="4"/>
      <c r="S67" s="6"/>
      <c r="T67" s="6"/>
    </row>
    <row r="68" spans="1:20" x14ac:dyDescent="0.25">
      <c r="A68" s="4" t="s">
        <v>359</v>
      </c>
      <c r="B68" s="4" t="s">
        <v>97</v>
      </c>
      <c r="C68" s="4" t="s">
        <v>362</v>
      </c>
      <c r="D68" s="4">
        <v>75.510000000000005</v>
      </c>
      <c r="E68" s="4"/>
      <c r="F68" s="4">
        <v>32</v>
      </c>
      <c r="G68" s="125">
        <v>152</v>
      </c>
      <c r="H68" s="125">
        <v>176</v>
      </c>
      <c r="I68" s="125">
        <v>176</v>
      </c>
      <c r="J68" s="125">
        <v>112</v>
      </c>
      <c r="K68" s="125">
        <v>176</v>
      </c>
      <c r="L68" s="125">
        <v>136</v>
      </c>
      <c r="M68" s="163"/>
      <c r="N68" s="163"/>
      <c r="O68" s="163"/>
      <c r="P68" s="163"/>
      <c r="Q68" s="4" t="e">
        <f>SUM(#REF!)</f>
        <v>#REF!</v>
      </c>
      <c r="R68" s="4" t="e">
        <f>SUM(F68:Q68)</f>
        <v>#REF!</v>
      </c>
      <c r="S68" s="6" t="e">
        <f>Q68*D68</f>
        <v>#REF!</v>
      </c>
      <c r="T68" s="6" t="e">
        <f>SUM(R68*D68)</f>
        <v>#REF!</v>
      </c>
    </row>
    <row r="69" spans="1:20" x14ac:dyDescent="0.25">
      <c r="A69" s="5" t="s">
        <v>737</v>
      </c>
      <c r="B69" s="4" t="s">
        <v>97</v>
      </c>
      <c r="C69" s="125" t="s">
        <v>261</v>
      </c>
      <c r="D69" s="141">
        <v>135.66</v>
      </c>
      <c r="E69" s="141"/>
      <c r="F69" s="4">
        <v>32</v>
      </c>
      <c r="G69" s="125">
        <v>168</v>
      </c>
      <c r="H69" s="125">
        <v>168</v>
      </c>
      <c r="I69" s="125">
        <v>176</v>
      </c>
      <c r="J69" s="125">
        <v>152</v>
      </c>
      <c r="K69" s="125">
        <v>176</v>
      </c>
      <c r="L69" s="125">
        <v>120</v>
      </c>
      <c r="M69" s="163"/>
      <c r="N69" s="163"/>
      <c r="O69" s="163"/>
      <c r="P69" s="163"/>
      <c r="Q69" s="4" t="e">
        <f>SUM(#REF!)</f>
        <v>#REF!</v>
      </c>
      <c r="R69" s="4" t="e">
        <f>SUM(F69:Q69)</f>
        <v>#REF!</v>
      </c>
      <c r="S69" s="6" t="e">
        <f>Q69*D69</f>
        <v>#REF!</v>
      </c>
      <c r="T69" s="6" t="e">
        <f>SUM(R69*D69)</f>
        <v>#REF!</v>
      </c>
    </row>
    <row r="70" spans="1:20" x14ac:dyDescent="0.25">
      <c r="A70" s="125" t="s">
        <v>341</v>
      </c>
      <c r="B70" s="4" t="s">
        <v>97</v>
      </c>
      <c r="C70" s="4" t="s">
        <v>171</v>
      </c>
      <c r="D70" s="4">
        <v>110.99</v>
      </c>
      <c r="E70" s="4"/>
      <c r="F70" s="4">
        <v>32</v>
      </c>
      <c r="G70" s="125">
        <v>168</v>
      </c>
      <c r="H70" s="125">
        <v>176</v>
      </c>
      <c r="I70" s="125">
        <v>176</v>
      </c>
      <c r="J70" s="125">
        <v>152</v>
      </c>
      <c r="K70" s="125">
        <v>176</v>
      </c>
      <c r="L70" s="125">
        <v>136</v>
      </c>
      <c r="M70" s="163"/>
      <c r="N70" s="163"/>
      <c r="O70" s="163"/>
      <c r="P70" s="163"/>
      <c r="Q70" s="4"/>
      <c r="R70" s="4"/>
      <c r="S70" s="6"/>
      <c r="T70" s="6"/>
    </row>
    <row r="71" spans="1:20" x14ac:dyDescent="0.25">
      <c r="A71" s="5" t="s">
        <v>741</v>
      </c>
      <c r="B71" s="125" t="s">
        <v>97</v>
      </c>
      <c r="C71" s="125" t="s">
        <v>159</v>
      </c>
      <c r="D71" s="125">
        <v>72.97</v>
      </c>
      <c r="E71" s="125"/>
      <c r="F71" s="4">
        <v>32</v>
      </c>
      <c r="G71" s="125">
        <v>168</v>
      </c>
      <c r="H71" s="125">
        <v>176</v>
      </c>
      <c r="I71" s="125">
        <v>176</v>
      </c>
      <c r="J71" s="125">
        <v>128</v>
      </c>
      <c r="K71" s="125">
        <v>176</v>
      </c>
      <c r="L71" s="125">
        <v>104</v>
      </c>
      <c r="M71" s="163"/>
      <c r="N71" s="163"/>
      <c r="O71" s="163"/>
      <c r="P71" s="163"/>
      <c r="Q71" s="4"/>
      <c r="R71" s="4"/>
      <c r="S71" s="6"/>
      <c r="T71" s="6"/>
    </row>
    <row r="72" spans="1:20" x14ac:dyDescent="0.25">
      <c r="A72" s="5" t="s">
        <v>744</v>
      </c>
      <c r="B72" s="4" t="s">
        <v>97</v>
      </c>
      <c r="C72" s="4" t="s">
        <v>680</v>
      </c>
      <c r="D72" s="4">
        <v>71.69</v>
      </c>
      <c r="E72" s="4"/>
      <c r="F72" s="4">
        <v>32</v>
      </c>
      <c r="G72" s="125">
        <v>168</v>
      </c>
      <c r="H72" s="125">
        <v>172</v>
      </c>
      <c r="I72" s="125">
        <v>56</v>
      </c>
      <c r="J72" s="125">
        <v>40</v>
      </c>
      <c r="K72" s="125">
        <v>176</v>
      </c>
      <c r="L72" s="125">
        <v>136</v>
      </c>
      <c r="M72" s="163"/>
      <c r="N72" s="163"/>
      <c r="O72" s="163"/>
      <c r="P72" s="163"/>
      <c r="Q72" s="4" t="e">
        <f>SUM(#REF!)</f>
        <v>#REF!</v>
      </c>
      <c r="R72" s="4" t="e">
        <f>SUM(F72:Q72)</f>
        <v>#REF!</v>
      </c>
      <c r="S72" s="6" t="e">
        <f>Q72*D72</f>
        <v>#REF!</v>
      </c>
      <c r="T72" s="6" t="e">
        <f>SUM(R72*D72)</f>
        <v>#REF!</v>
      </c>
    </row>
    <row r="73" spans="1:20" x14ac:dyDescent="0.25">
      <c r="A73" s="143" t="s">
        <v>322</v>
      </c>
      <c r="B73" s="125" t="s">
        <v>97</v>
      </c>
      <c r="C73" s="125" t="s">
        <v>153</v>
      </c>
      <c r="D73" s="125">
        <v>78.459999999999994</v>
      </c>
      <c r="E73" s="125"/>
      <c r="F73" s="4"/>
      <c r="G73" s="125"/>
      <c r="H73" s="125"/>
      <c r="I73" s="125"/>
      <c r="J73" s="125">
        <v>152</v>
      </c>
      <c r="K73" s="125">
        <v>173</v>
      </c>
      <c r="L73" s="125">
        <v>117</v>
      </c>
      <c r="M73" s="163"/>
      <c r="N73" s="163"/>
      <c r="O73" s="163"/>
      <c r="P73" s="163"/>
      <c r="Q73" s="4"/>
      <c r="R73" s="4"/>
      <c r="S73" s="6"/>
      <c r="T73" s="6"/>
    </row>
    <row r="74" spans="1:20" x14ac:dyDescent="0.25">
      <c r="A74" s="143" t="s">
        <v>753</v>
      </c>
      <c r="B74" s="125" t="s">
        <v>97</v>
      </c>
      <c r="C74" s="125" t="s">
        <v>261</v>
      </c>
      <c r="D74" s="125">
        <v>135.66</v>
      </c>
      <c r="E74" s="125"/>
      <c r="F74" s="4"/>
      <c r="G74" s="125"/>
      <c r="H74" s="125"/>
      <c r="I74" s="125"/>
      <c r="J74" s="125"/>
      <c r="K74" s="125">
        <v>24</v>
      </c>
      <c r="L74" s="125">
        <v>136</v>
      </c>
      <c r="M74" s="163"/>
      <c r="N74" s="163"/>
      <c r="O74" s="163"/>
      <c r="P74" s="163"/>
      <c r="Q74" s="4"/>
      <c r="R74" s="4"/>
      <c r="S74" s="6"/>
      <c r="T74" s="6"/>
    </row>
    <row r="75" spans="1:20" x14ac:dyDescent="0.25">
      <c r="A75" s="143" t="s">
        <v>538</v>
      </c>
      <c r="B75" s="125" t="s">
        <v>97</v>
      </c>
      <c r="C75" s="125" t="s">
        <v>334</v>
      </c>
      <c r="D75" s="125">
        <v>137.55000000000001</v>
      </c>
      <c r="E75" s="125"/>
      <c r="F75" s="4"/>
      <c r="G75" s="125"/>
      <c r="H75" s="125"/>
      <c r="I75" s="125"/>
      <c r="J75" s="125"/>
      <c r="K75" s="125">
        <v>10</v>
      </c>
      <c r="L75" s="125"/>
      <c r="M75" s="163"/>
      <c r="N75" s="163"/>
      <c r="O75" s="163"/>
      <c r="P75" s="163"/>
      <c r="Q75" s="4"/>
      <c r="R75" s="4"/>
      <c r="S75" s="6"/>
      <c r="T75" s="6"/>
    </row>
    <row r="76" spans="1:20" x14ac:dyDescent="0.25">
      <c r="A76" s="143" t="s">
        <v>754</v>
      </c>
      <c r="B76" s="125" t="s">
        <v>330</v>
      </c>
      <c r="C76" s="125" t="s">
        <v>261</v>
      </c>
      <c r="D76" s="125">
        <v>135.66</v>
      </c>
      <c r="E76" s="125"/>
      <c r="F76" s="4"/>
      <c r="G76" s="125"/>
      <c r="H76" s="125"/>
      <c r="I76" s="125"/>
      <c r="J76" s="125"/>
      <c r="K76" s="125"/>
      <c r="L76" s="125"/>
      <c r="M76" s="163"/>
      <c r="N76" s="163"/>
      <c r="O76" s="163"/>
      <c r="P76" s="163"/>
      <c r="Q76" s="4"/>
      <c r="R76" s="4"/>
      <c r="S76" s="6"/>
      <c r="T76" s="6"/>
    </row>
    <row r="77" spans="1:20" x14ac:dyDescent="0.25">
      <c r="A77" s="143" t="s">
        <v>353</v>
      </c>
      <c r="B77" s="125" t="s">
        <v>97</v>
      </c>
      <c r="C77" s="125" t="s">
        <v>153</v>
      </c>
      <c r="D77" s="125">
        <v>78.459999999999994</v>
      </c>
      <c r="E77" s="125"/>
      <c r="F77" s="4"/>
      <c r="G77" s="125"/>
      <c r="H77" s="125"/>
      <c r="I77" s="321"/>
      <c r="J77" s="321"/>
      <c r="K77" s="321"/>
      <c r="L77" s="125">
        <v>120</v>
      </c>
      <c r="M77" s="163"/>
      <c r="N77" s="163"/>
      <c r="O77" s="163"/>
      <c r="P77" s="163"/>
      <c r="Q77" s="4"/>
      <c r="R77" s="4"/>
      <c r="S77" s="6"/>
      <c r="T77" s="6"/>
    </row>
    <row r="78" spans="1:20" x14ac:dyDescent="0.25">
      <c r="A78" s="5" t="s">
        <v>333</v>
      </c>
      <c r="B78" s="4" t="s">
        <v>97</v>
      </c>
      <c r="C78" s="125" t="s">
        <v>334</v>
      </c>
      <c r="D78" s="125">
        <v>137.55000000000001</v>
      </c>
      <c r="E78" s="4"/>
      <c r="F78" s="4"/>
      <c r="G78" s="125"/>
      <c r="H78" s="125"/>
      <c r="I78" s="125"/>
      <c r="J78" s="125"/>
      <c r="K78" s="125"/>
      <c r="L78" s="125">
        <v>80</v>
      </c>
      <c r="M78" s="163"/>
      <c r="N78" s="163"/>
      <c r="O78" s="163"/>
      <c r="P78" s="163"/>
      <c r="Q78" s="4"/>
      <c r="R78" s="4"/>
      <c r="S78" s="6"/>
      <c r="T78" s="6"/>
    </row>
    <row r="79" spans="1:20" ht="15.75" thickBot="1" x14ac:dyDescent="0.3">
      <c r="F79" s="28">
        <f t="shared" ref="F79:P79" si="7">SUM(F48:F78)</f>
        <v>741</v>
      </c>
      <c r="G79" s="28">
        <f t="shared" si="7"/>
        <v>3678.5</v>
      </c>
      <c r="H79" s="28">
        <f t="shared" si="7"/>
        <v>3798.5</v>
      </c>
      <c r="I79" s="28">
        <f t="shared" si="7"/>
        <v>3682</v>
      </c>
      <c r="J79" s="28">
        <f t="shared" si="7"/>
        <v>2992</v>
      </c>
      <c r="K79" s="28">
        <f t="shared" si="7"/>
        <v>3607</v>
      </c>
      <c r="L79" s="28">
        <f t="shared" si="7"/>
        <v>3170</v>
      </c>
      <c r="M79" s="28">
        <f t="shared" si="7"/>
        <v>0</v>
      </c>
      <c r="N79" s="28">
        <f t="shared" si="7"/>
        <v>0</v>
      </c>
      <c r="O79" s="28">
        <f t="shared" si="7"/>
        <v>0</v>
      </c>
      <c r="P79" s="28">
        <f t="shared" si="7"/>
        <v>0</v>
      </c>
      <c r="Q79" s="28" t="e">
        <f>SUM(Q50:Q78)</f>
        <v>#REF!</v>
      </c>
      <c r="R79" s="28" t="e">
        <f>SUM(R50:R78)</f>
        <v>#REF!</v>
      </c>
      <c r="S79" s="8" t="e">
        <f>SUM(S50:S78)</f>
        <v>#REF!</v>
      </c>
      <c r="T79" s="8" t="e">
        <f>SUM(T50:T78)</f>
        <v>#REF!</v>
      </c>
    </row>
    <row r="80" spans="1:20" ht="15.75" thickTop="1" x14ac:dyDescent="0.25">
      <c r="S80" s="7"/>
      <c r="T80" s="7"/>
    </row>
    <row r="81" spans="1:20" x14ac:dyDescent="0.25">
      <c r="A81" s="31" t="s">
        <v>185</v>
      </c>
      <c r="B81" s="31"/>
      <c r="C81" s="31"/>
      <c r="D81" s="31"/>
      <c r="E81" s="31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32"/>
      <c r="S81" s="32"/>
      <c r="T81" s="32"/>
    </row>
    <row r="82" spans="1:20" x14ac:dyDescent="0.25">
      <c r="A82" s="9"/>
      <c r="B82" s="9"/>
      <c r="C82" s="9"/>
      <c r="D82" s="9"/>
      <c r="E82" s="9"/>
      <c r="F82" s="105"/>
      <c r="G82" s="105"/>
      <c r="H82" s="105"/>
      <c r="I82" s="105"/>
      <c r="J82" s="563">
        <f>J87+J91+J95+J102</f>
        <v>62542.999999999993</v>
      </c>
      <c r="K82" s="563">
        <f>SUM(J84:J112)</f>
        <v>394458.19999999995</v>
      </c>
      <c r="L82" s="105">
        <f>J82/K82</f>
        <v>0.15855418901166207</v>
      </c>
      <c r="M82" s="105"/>
      <c r="N82" s="105"/>
      <c r="O82" s="105"/>
      <c r="P82" s="105"/>
      <c r="Q82" s="10"/>
    </row>
    <row r="83" spans="1:20" x14ac:dyDescent="0.25">
      <c r="A83" s="11" t="s">
        <v>88</v>
      </c>
      <c r="B83" s="11" t="s">
        <v>89</v>
      </c>
      <c r="C83" s="11" t="s">
        <v>90</v>
      </c>
      <c r="D83" s="11" t="s">
        <v>91</v>
      </c>
      <c r="E83" s="11"/>
      <c r="F83" s="11">
        <v>2</v>
      </c>
      <c r="G83" s="11">
        <v>3</v>
      </c>
      <c r="H83" s="11">
        <v>4</v>
      </c>
      <c r="I83" s="11">
        <v>5</v>
      </c>
      <c r="J83" s="11">
        <v>6</v>
      </c>
      <c r="K83" s="11">
        <v>7</v>
      </c>
      <c r="L83" s="62">
        <v>8</v>
      </c>
      <c r="M83" s="108">
        <v>9</v>
      </c>
      <c r="N83" s="108">
        <v>10</v>
      </c>
      <c r="O83" s="108">
        <v>11</v>
      </c>
      <c r="P83" s="108">
        <v>12</v>
      </c>
      <c r="Q83" s="11"/>
    </row>
    <row r="84" spans="1:20" x14ac:dyDescent="0.25">
      <c r="A84" s="4" t="s">
        <v>750</v>
      </c>
      <c r="B84" s="4" t="s">
        <v>751</v>
      </c>
      <c r="C84" s="4" t="s">
        <v>680</v>
      </c>
      <c r="D84" s="4">
        <v>71.69</v>
      </c>
      <c r="E84" s="11"/>
      <c r="F84" s="120">
        <f>F10*$D10</f>
        <v>0</v>
      </c>
      <c r="G84" s="120">
        <f t="shared" ref="G84:P85" si="8">G10*$D10</f>
        <v>0</v>
      </c>
      <c r="H84" s="120">
        <f t="shared" si="8"/>
        <v>0</v>
      </c>
      <c r="I84" s="120">
        <f t="shared" si="8"/>
        <v>0</v>
      </c>
      <c r="J84" s="120">
        <f t="shared" si="8"/>
        <v>0</v>
      </c>
      <c r="K84" s="120">
        <f t="shared" si="8"/>
        <v>0</v>
      </c>
      <c r="L84" s="312">
        <f t="shared" si="8"/>
        <v>0</v>
      </c>
      <c r="M84" s="313">
        <f t="shared" si="8"/>
        <v>0</v>
      </c>
      <c r="N84" s="313">
        <f t="shared" si="8"/>
        <v>0</v>
      </c>
      <c r="O84" s="313">
        <f t="shared" si="8"/>
        <v>0</v>
      </c>
      <c r="P84" s="313">
        <f t="shared" si="8"/>
        <v>0</v>
      </c>
      <c r="Q84" s="11"/>
    </row>
    <row r="85" spans="1:20" x14ac:dyDescent="0.25">
      <c r="A85" s="4" t="s">
        <v>241</v>
      </c>
      <c r="B85" s="4" t="s">
        <v>97</v>
      </c>
      <c r="C85" s="4" t="s">
        <v>261</v>
      </c>
      <c r="D85" s="4">
        <v>135.66</v>
      </c>
      <c r="E85" s="4"/>
      <c r="F85" s="120">
        <f>F11*$D11</f>
        <v>4341.12</v>
      </c>
      <c r="G85" s="120">
        <f t="shared" si="8"/>
        <v>22790.880000000001</v>
      </c>
      <c r="H85" s="120">
        <f t="shared" si="8"/>
        <v>21705.599999999999</v>
      </c>
      <c r="I85" s="120">
        <f t="shared" si="8"/>
        <v>21705.599999999999</v>
      </c>
      <c r="J85" s="120">
        <f t="shared" si="8"/>
        <v>21705.599999999999</v>
      </c>
      <c r="K85" s="120">
        <f t="shared" si="8"/>
        <v>21705.599999999999</v>
      </c>
      <c r="L85" s="312">
        <f t="shared" si="8"/>
        <v>21705.599999999999</v>
      </c>
      <c r="M85" s="313">
        <f t="shared" si="8"/>
        <v>0</v>
      </c>
      <c r="N85" s="313">
        <f t="shared" si="8"/>
        <v>0</v>
      </c>
      <c r="O85" s="313">
        <f t="shared" si="8"/>
        <v>0</v>
      </c>
      <c r="P85" s="313">
        <f t="shared" si="8"/>
        <v>0</v>
      </c>
      <c r="Q85" s="11"/>
    </row>
    <row r="86" spans="1:20" x14ac:dyDescent="0.25">
      <c r="A86" s="143" t="s">
        <v>322</v>
      </c>
      <c r="B86" s="125" t="s">
        <v>97</v>
      </c>
      <c r="C86" s="125" t="s">
        <v>695</v>
      </c>
      <c r="D86" s="125">
        <v>63.47</v>
      </c>
      <c r="E86" s="125"/>
      <c r="F86" s="120">
        <f t="shared" ref="F86:P86" si="9">F12*$D12</f>
        <v>2284.92</v>
      </c>
      <c r="G86" s="120">
        <f t="shared" si="9"/>
        <v>10662.96</v>
      </c>
      <c r="H86" s="120">
        <f t="shared" si="9"/>
        <v>10155.200000000001</v>
      </c>
      <c r="I86" s="120">
        <f t="shared" si="9"/>
        <v>10155.200000000001</v>
      </c>
      <c r="J86" s="120">
        <f t="shared" si="9"/>
        <v>0</v>
      </c>
      <c r="K86" s="120">
        <f t="shared" si="9"/>
        <v>0</v>
      </c>
      <c r="L86" s="312">
        <f t="shared" si="9"/>
        <v>0</v>
      </c>
      <c r="M86" s="313">
        <f t="shared" si="9"/>
        <v>0</v>
      </c>
      <c r="N86" s="313">
        <f t="shared" si="9"/>
        <v>0</v>
      </c>
      <c r="O86" s="313">
        <f t="shared" si="9"/>
        <v>0</v>
      </c>
      <c r="P86" s="313">
        <f t="shared" si="9"/>
        <v>0</v>
      </c>
      <c r="Q86" s="4"/>
    </row>
    <row r="87" spans="1:20" x14ac:dyDescent="0.25">
      <c r="A87" s="143" t="s">
        <v>357</v>
      </c>
      <c r="B87" s="125" t="s">
        <v>358</v>
      </c>
      <c r="C87" s="125" t="s">
        <v>334</v>
      </c>
      <c r="D87" s="125">
        <v>137.55000000000001</v>
      </c>
      <c r="E87" s="125"/>
      <c r="F87" s="120">
        <f t="shared" ref="F87:P87" si="10">F13*$D13</f>
        <v>4401.6000000000004</v>
      </c>
      <c r="G87" s="120">
        <f t="shared" si="10"/>
        <v>22008</v>
      </c>
      <c r="H87" s="120">
        <f t="shared" si="10"/>
        <v>22008</v>
      </c>
      <c r="I87" s="120">
        <f t="shared" si="10"/>
        <v>22008</v>
      </c>
      <c r="J87" s="120">
        <f t="shared" si="10"/>
        <v>22008</v>
      </c>
      <c r="K87" s="120">
        <f t="shared" si="10"/>
        <v>22008</v>
      </c>
      <c r="L87" s="312">
        <f t="shared" si="10"/>
        <v>22008</v>
      </c>
      <c r="M87" s="313">
        <f t="shared" si="10"/>
        <v>0</v>
      </c>
      <c r="N87" s="313">
        <f t="shared" si="10"/>
        <v>0</v>
      </c>
      <c r="O87" s="313">
        <f t="shared" si="10"/>
        <v>0</v>
      </c>
      <c r="P87" s="313">
        <f t="shared" si="10"/>
        <v>0</v>
      </c>
      <c r="Q87" s="4"/>
    </row>
    <row r="88" spans="1:20" x14ac:dyDescent="0.25">
      <c r="A88" s="143" t="s">
        <v>726</v>
      </c>
      <c r="B88" s="125" t="s">
        <v>97</v>
      </c>
      <c r="C88" s="125" t="s">
        <v>321</v>
      </c>
      <c r="D88" s="125">
        <v>117.69</v>
      </c>
      <c r="E88" s="125"/>
      <c r="F88" s="120">
        <f t="shared" ref="F88:P88" si="11">F14*$D14</f>
        <v>3766.08</v>
      </c>
      <c r="G88" s="120">
        <f t="shared" si="11"/>
        <v>19771.919999999998</v>
      </c>
      <c r="H88" s="120">
        <f t="shared" si="11"/>
        <v>18830.400000000001</v>
      </c>
      <c r="I88" s="120">
        <f t="shared" si="11"/>
        <v>18830.400000000001</v>
      </c>
      <c r="J88" s="120">
        <f t="shared" si="11"/>
        <v>18830.400000000001</v>
      </c>
      <c r="K88" s="120">
        <f t="shared" si="11"/>
        <v>18830.400000000001</v>
      </c>
      <c r="L88" s="312">
        <f t="shared" si="11"/>
        <v>18830.400000000001</v>
      </c>
      <c r="M88" s="313">
        <f t="shared" si="11"/>
        <v>0</v>
      </c>
      <c r="N88" s="313">
        <f t="shared" si="11"/>
        <v>0</v>
      </c>
      <c r="O88" s="313">
        <f t="shared" si="11"/>
        <v>0</v>
      </c>
      <c r="P88" s="313">
        <f t="shared" si="11"/>
        <v>0</v>
      </c>
      <c r="Q88" s="4"/>
    </row>
    <row r="89" spans="1:20" x14ac:dyDescent="0.25">
      <c r="A89" s="143" t="s">
        <v>728</v>
      </c>
      <c r="B89" s="125" t="s">
        <v>97</v>
      </c>
      <c r="C89" s="125" t="s">
        <v>334</v>
      </c>
      <c r="D89" s="125">
        <v>137.55000000000001</v>
      </c>
      <c r="E89" s="125"/>
      <c r="F89" s="120">
        <f t="shared" ref="F89:P89" si="12">F15*$D15</f>
        <v>4264.05</v>
      </c>
      <c r="G89" s="120">
        <f t="shared" si="12"/>
        <v>18294.150000000001</v>
      </c>
      <c r="H89" s="120">
        <f t="shared" si="12"/>
        <v>22008</v>
      </c>
      <c r="I89" s="120">
        <f t="shared" si="12"/>
        <v>22008</v>
      </c>
      <c r="J89" s="120">
        <f t="shared" si="12"/>
        <v>22008</v>
      </c>
      <c r="K89" s="120">
        <f t="shared" si="12"/>
        <v>22008</v>
      </c>
      <c r="L89" s="312">
        <f t="shared" si="12"/>
        <v>22008</v>
      </c>
      <c r="M89" s="313">
        <f t="shared" si="12"/>
        <v>0</v>
      </c>
      <c r="N89" s="313">
        <f t="shared" si="12"/>
        <v>0</v>
      </c>
      <c r="O89" s="313">
        <f t="shared" si="12"/>
        <v>0</v>
      </c>
      <c r="P89" s="313">
        <f t="shared" si="12"/>
        <v>0</v>
      </c>
      <c r="Q89" s="4"/>
    </row>
    <row r="90" spans="1:20" x14ac:dyDescent="0.25">
      <c r="A90" s="125" t="s">
        <v>361</v>
      </c>
      <c r="B90" s="125" t="s">
        <v>745</v>
      </c>
      <c r="C90" s="125" t="s">
        <v>274</v>
      </c>
      <c r="D90" s="125">
        <v>98.08</v>
      </c>
      <c r="E90" s="125"/>
      <c r="F90" s="120">
        <f t="shared" ref="F90:P90" si="13">F16*$D16</f>
        <v>3138.56</v>
      </c>
      <c r="G90" s="120">
        <f t="shared" si="13"/>
        <v>15692.8</v>
      </c>
      <c r="H90" s="120">
        <f t="shared" si="13"/>
        <v>15692.8</v>
      </c>
      <c r="I90" s="120">
        <f t="shared" si="13"/>
        <v>15692.8</v>
      </c>
      <c r="J90" s="120">
        <f t="shared" si="13"/>
        <v>15692.8</v>
      </c>
      <c r="K90" s="120">
        <f t="shared" si="13"/>
        <v>15692.8</v>
      </c>
      <c r="L90" s="312">
        <f t="shared" si="13"/>
        <v>15692.8</v>
      </c>
      <c r="M90" s="313">
        <f t="shared" si="13"/>
        <v>0</v>
      </c>
      <c r="N90" s="313">
        <f t="shared" si="13"/>
        <v>0</v>
      </c>
      <c r="O90" s="313">
        <f t="shared" si="13"/>
        <v>0</v>
      </c>
      <c r="P90" s="313">
        <f t="shared" si="13"/>
        <v>0</v>
      </c>
      <c r="Q90" s="4"/>
    </row>
    <row r="91" spans="1:20" x14ac:dyDescent="0.25">
      <c r="A91" s="143" t="s">
        <v>329</v>
      </c>
      <c r="B91" s="125" t="s">
        <v>330</v>
      </c>
      <c r="C91" s="125" t="s">
        <v>331</v>
      </c>
      <c r="D91" s="125">
        <v>107.1</v>
      </c>
      <c r="E91" s="125"/>
      <c r="F91" s="120">
        <f t="shared" ref="F91:P91" si="14">F17*$D17</f>
        <v>749.69999999999993</v>
      </c>
      <c r="G91" s="120">
        <f t="shared" si="14"/>
        <v>1071</v>
      </c>
      <c r="H91" s="120">
        <f t="shared" si="14"/>
        <v>1071</v>
      </c>
      <c r="I91" s="120">
        <f t="shared" si="14"/>
        <v>1071</v>
      </c>
      <c r="J91" s="120">
        <f t="shared" si="14"/>
        <v>1071</v>
      </c>
      <c r="K91" s="120">
        <f t="shared" si="14"/>
        <v>1071</v>
      </c>
      <c r="L91" s="312">
        <f t="shared" si="14"/>
        <v>1071</v>
      </c>
      <c r="M91" s="313">
        <f t="shared" si="14"/>
        <v>0</v>
      </c>
      <c r="N91" s="313">
        <f t="shared" si="14"/>
        <v>0</v>
      </c>
      <c r="O91" s="313">
        <f t="shared" si="14"/>
        <v>0</v>
      </c>
      <c r="P91" s="313">
        <f t="shared" si="14"/>
        <v>0</v>
      </c>
      <c r="Q91" s="4"/>
    </row>
    <row r="92" spans="1:20" x14ac:dyDescent="0.25">
      <c r="A92" s="143" t="s">
        <v>332</v>
      </c>
      <c r="B92" s="125" t="s">
        <v>97</v>
      </c>
      <c r="C92" s="125" t="s">
        <v>331</v>
      </c>
      <c r="D92" s="125">
        <v>107.1</v>
      </c>
      <c r="E92" s="125"/>
      <c r="F92" s="120">
        <f t="shared" ref="F92:P92" si="15">F18*$D18</f>
        <v>3427.2</v>
      </c>
      <c r="G92" s="120">
        <f t="shared" si="15"/>
        <v>16279.199999999999</v>
      </c>
      <c r="H92" s="120">
        <f t="shared" si="15"/>
        <v>17136</v>
      </c>
      <c r="I92" s="120">
        <f t="shared" si="15"/>
        <v>17136</v>
      </c>
      <c r="J92" s="120">
        <f t="shared" si="15"/>
        <v>17136</v>
      </c>
      <c r="K92" s="120">
        <f t="shared" si="15"/>
        <v>17136</v>
      </c>
      <c r="L92" s="312">
        <f t="shared" si="15"/>
        <v>17136</v>
      </c>
      <c r="M92" s="313">
        <f t="shared" si="15"/>
        <v>0</v>
      </c>
      <c r="N92" s="313">
        <f t="shared" si="15"/>
        <v>0</v>
      </c>
      <c r="O92" s="313">
        <f t="shared" si="15"/>
        <v>0</v>
      </c>
      <c r="P92" s="313">
        <f t="shared" si="15"/>
        <v>0</v>
      </c>
      <c r="Q92" s="4"/>
    </row>
    <row r="93" spans="1:20" x14ac:dyDescent="0.25">
      <c r="A93" s="4" t="s">
        <v>738</v>
      </c>
      <c r="B93" s="125" t="s">
        <v>97</v>
      </c>
      <c r="C93" s="125" t="s">
        <v>274</v>
      </c>
      <c r="D93" s="125">
        <v>98.08</v>
      </c>
      <c r="E93" s="125"/>
      <c r="F93" s="120">
        <f t="shared" ref="F93:P93" si="16">F19*$D19</f>
        <v>3432.7999999999997</v>
      </c>
      <c r="G93" s="120">
        <f t="shared" si="16"/>
        <v>16477.439999999999</v>
      </c>
      <c r="H93" s="120">
        <f t="shared" si="16"/>
        <v>15692.8</v>
      </c>
      <c r="I93" s="120">
        <f t="shared" si="16"/>
        <v>15692.8</v>
      </c>
      <c r="J93" s="120">
        <f t="shared" si="16"/>
        <v>15692.8</v>
      </c>
      <c r="K93" s="120">
        <f t="shared" si="16"/>
        <v>15692.8</v>
      </c>
      <c r="L93" s="312">
        <f t="shared" si="16"/>
        <v>15692.8</v>
      </c>
      <c r="M93" s="313">
        <f t="shared" si="16"/>
        <v>0</v>
      </c>
      <c r="N93" s="313">
        <f t="shared" si="16"/>
        <v>0</v>
      </c>
      <c r="O93" s="313">
        <f t="shared" si="16"/>
        <v>0</v>
      </c>
      <c r="P93" s="313">
        <f t="shared" si="16"/>
        <v>0</v>
      </c>
      <c r="Q93" s="4"/>
    </row>
    <row r="94" spans="1:20" x14ac:dyDescent="0.25">
      <c r="A94" s="143" t="s">
        <v>730</v>
      </c>
      <c r="B94" s="125" t="s">
        <v>97</v>
      </c>
      <c r="C94" s="125" t="s">
        <v>682</v>
      </c>
      <c r="D94" s="125">
        <v>47.07</v>
      </c>
      <c r="E94" s="125"/>
      <c r="F94" s="120">
        <f t="shared" ref="F94:P94" si="17">F20*$D20</f>
        <v>1506.24</v>
      </c>
      <c r="G94" s="120">
        <f t="shared" si="17"/>
        <v>7531.2</v>
      </c>
      <c r="H94" s="120">
        <f t="shared" si="17"/>
        <v>7531.2</v>
      </c>
      <c r="I94" s="120">
        <f t="shared" si="17"/>
        <v>7531.2</v>
      </c>
      <c r="J94" s="120">
        <f t="shared" si="17"/>
        <v>7531.2</v>
      </c>
      <c r="K94" s="120">
        <f t="shared" si="17"/>
        <v>7531.2</v>
      </c>
      <c r="L94" s="312">
        <f t="shared" si="17"/>
        <v>7531.2</v>
      </c>
      <c r="M94" s="313">
        <f t="shared" si="17"/>
        <v>0</v>
      </c>
      <c r="N94" s="313">
        <f t="shared" si="17"/>
        <v>0</v>
      </c>
      <c r="O94" s="313">
        <f t="shared" si="17"/>
        <v>0</v>
      </c>
      <c r="P94" s="313">
        <f t="shared" si="17"/>
        <v>0</v>
      </c>
      <c r="Q94" s="4"/>
    </row>
    <row r="95" spans="1:20" x14ac:dyDescent="0.25">
      <c r="A95" s="143" t="s">
        <v>336</v>
      </c>
      <c r="B95" s="125" t="s">
        <v>337</v>
      </c>
      <c r="C95" s="125" t="s">
        <v>171</v>
      </c>
      <c r="D95" s="125">
        <v>110.99</v>
      </c>
      <c r="E95" s="125"/>
      <c r="F95" s="120">
        <f t="shared" ref="F95:P95" si="18">F21*$D21</f>
        <v>3551.68</v>
      </c>
      <c r="G95" s="120">
        <f t="shared" si="18"/>
        <v>17758.399999999998</v>
      </c>
      <c r="H95" s="120">
        <f t="shared" si="18"/>
        <v>17758.399999999998</v>
      </c>
      <c r="I95" s="120">
        <f t="shared" si="18"/>
        <v>17758.399999999998</v>
      </c>
      <c r="J95" s="120">
        <f t="shared" si="18"/>
        <v>17758.399999999998</v>
      </c>
      <c r="K95" s="120">
        <f t="shared" si="18"/>
        <v>17758.399999999998</v>
      </c>
      <c r="L95" s="312">
        <f t="shared" si="18"/>
        <v>17758.399999999998</v>
      </c>
      <c r="M95" s="313">
        <f t="shared" si="18"/>
        <v>0</v>
      </c>
      <c r="N95" s="313">
        <f t="shared" si="18"/>
        <v>0</v>
      </c>
      <c r="O95" s="313">
        <f t="shared" si="18"/>
        <v>0</v>
      </c>
      <c r="P95" s="313">
        <f t="shared" si="18"/>
        <v>0</v>
      </c>
      <c r="Q95" s="4"/>
    </row>
    <row r="96" spans="1:20" x14ac:dyDescent="0.25">
      <c r="A96" s="143" t="s">
        <v>732</v>
      </c>
      <c r="B96" s="125" t="s">
        <v>97</v>
      </c>
      <c r="C96" s="125" t="s">
        <v>362</v>
      </c>
      <c r="D96" s="125">
        <v>75.510000000000005</v>
      </c>
      <c r="E96" s="125"/>
      <c r="F96" s="120">
        <f t="shared" ref="F96:P96" si="19">F22*$D22</f>
        <v>2416.3200000000002</v>
      </c>
      <c r="G96" s="120">
        <f t="shared" si="19"/>
        <v>12685.68</v>
      </c>
      <c r="H96" s="120">
        <f t="shared" si="19"/>
        <v>12081.6</v>
      </c>
      <c r="I96" s="120">
        <f t="shared" si="19"/>
        <v>12081.6</v>
      </c>
      <c r="J96" s="120">
        <f t="shared" si="19"/>
        <v>12081.6</v>
      </c>
      <c r="K96" s="120">
        <f t="shared" si="19"/>
        <v>12081.6</v>
      </c>
      <c r="L96" s="312">
        <f t="shared" si="19"/>
        <v>12081.6</v>
      </c>
      <c r="M96" s="313">
        <f t="shared" si="19"/>
        <v>0</v>
      </c>
      <c r="N96" s="313">
        <f t="shared" si="19"/>
        <v>0</v>
      </c>
      <c r="O96" s="313">
        <f t="shared" si="19"/>
        <v>0</v>
      </c>
      <c r="P96" s="313">
        <f t="shared" si="19"/>
        <v>0</v>
      </c>
      <c r="Q96" s="4"/>
    </row>
    <row r="97" spans="1:17" x14ac:dyDescent="0.25">
      <c r="A97" s="5" t="s">
        <v>743</v>
      </c>
      <c r="B97" s="125" t="s">
        <v>97</v>
      </c>
      <c r="C97" s="125" t="s">
        <v>261</v>
      </c>
      <c r="D97" s="125">
        <v>135.66</v>
      </c>
      <c r="E97" s="125"/>
      <c r="F97" s="120">
        <f t="shared" ref="F97:P97" si="20">F23*$D23</f>
        <v>4341.12</v>
      </c>
      <c r="G97" s="120">
        <f t="shared" si="20"/>
        <v>21705.599999999999</v>
      </c>
      <c r="H97" s="120">
        <f t="shared" si="20"/>
        <v>21705.599999999999</v>
      </c>
      <c r="I97" s="120">
        <f t="shared" si="20"/>
        <v>21705.599999999999</v>
      </c>
      <c r="J97" s="120">
        <f t="shared" si="20"/>
        <v>21705.599999999999</v>
      </c>
      <c r="K97" s="120">
        <f t="shared" si="20"/>
        <v>21705.599999999999</v>
      </c>
      <c r="L97" s="312">
        <f t="shared" si="20"/>
        <v>21705.599999999999</v>
      </c>
      <c r="M97" s="313">
        <f t="shared" si="20"/>
        <v>0</v>
      </c>
      <c r="N97" s="313">
        <f t="shared" si="20"/>
        <v>0</v>
      </c>
      <c r="O97" s="313">
        <f t="shared" si="20"/>
        <v>0</v>
      </c>
      <c r="P97" s="313">
        <f t="shared" si="20"/>
        <v>0</v>
      </c>
      <c r="Q97" s="4"/>
    </row>
    <row r="98" spans="1:17" x14ac:dyDescent="0.25">
      <c r="A98" s="143" t="s">
        <v>733</v>
      </c>
      <c r="B98" s="125" t="s">
        <v>97</v>
      </c>
      <c r="C98" s="125" t="s">
        <v>204</v>
      </c>
      <c r="D98" s="125">
        <v>148.91999999999999</v>
      </c>
      <c r="E98" s="125"/>
      <c r="F98" s="120">
        <f t="shared" ref="F98:P98" si="21">F24*$D24</f>
        <v>4765.4399999999996</v>
      </c>
      <c r="G98" s="120">
        <f t="shared" si="21"/>
        <v>23827.199999999997</v>
      </c>
      <c r="H98" s="120">
        <f t="shared" si="21"/>
        <v>23827.199999999997</v>
      </c>
      <c r="I98" s="120">
        <f t="shared" si="21"/>
        <v>23827.199999999997</v>
      </c>
      <c r="J98" s="120">
        <f t="shared" si="21"/>
        <v>23827.199999999997</v>
      </c>
      <c r="K98" s="120">
        <f t="shared" si="21"/>
        <v>23827.199999999997</v>
      </c>
      <c r="L98" s="312">
        <f t="shared" si="21"/>
        <v>23827.199999999997</v>
      </c>
      <c r="M98" s="313">
        <f t="shared" si="21"/>
        <v>0</v>
      </c>
      <c r="N98" s="313">
        <f t="shared" si="21"/>
        <v>0</v>
      </c>
      <c r="O98" s="313">
        <f t="shared" si="21"/>
        <v>0</v>
      </c>
      <c r="P98" s="313">
        <f t="shared" si="21"/>
        <v>0</v>
      </c>
      <c r="Q98" s="4"/>
    </row>
    <row r="99" spans="1:17" x14ac:dyDescent="0.25">
      <c r="A99" s="125" t="s">
        <v>99</v>
      </c>
      <c r="B99" s="125" t="s">
        <v>97</v>
      </c>
      <c r="C99" s="125" t="s">
        <v>334</v>
      </c>
      <c r="D99" s="125">
        <v>137.55000000000001</v>
      </c>
      <c r="E99" s="125"/>
      <c r="F99" s="120">
        <f t="shared" ref="F99:P99" si="22">F25*$D25</f>
        <v>3301.2000000000003</v>
      </c>
      <c r="G99" s="120">
        <f t="shared" si="22"/>
        <v>17606.400000000001</v>
      </c>
      <c r="H99" s="120">
        <f t="shared" si="22"/>
        <v>17606.400000000001</v>
      </c>
      <c r="I99" s="120">
        <f t="shared" si="22"/>
        <v>17606.400000000001</v>
      </c>
      <c r="J99" s="120">
        <f t="shared" si="22"/>
        <v>17606.400000000001</v>
      </c>
      <c r="K99" s="120">
        <f t="shared" si="22"/>
        <v>17606.400000000001</v>
      </c>
      <c r="L99" s="312">
        <f t="shared" si="22"/>
        <v>17606.400000000001</v>
      </c>
      <c r="M99" s="313">
        <f t="shared" si="22"/>
        <v>0</v>
      </c>
      <c r="N99" s="313">
        <f t="shared" si="22"/>
        <v>0</v>
      </c>
      <c r="O99" s="313">
        <f t="shared" si="22"/>
        <v>0</v>
      </c>
      <c r="P99" s="313">
        <f t="shared" si="22"/>
        <v>0</v>
      </c>
      <c r="Q99" s="4"/>
    </row>
    <row r="100" spans="1:17" x14ac:dyDescent="0.25">
      <c r="A100" s="143" t="s">
        <v>735</v>
      </c>
      <c r="B100" s="125" t="s">
        <v>97</v>
      </c>
      <c r="C100" s="125" t="s">
        <v>690</v>
      </c>
      <c r="D100" s="125">
        <v>84.09</v>
      </c>
      <c r="E100" s="125"/>
      <c r="F100" s="120">
        <f t="shared" ref="F100:P100" si="23">F26*$D26</f>
        <v>2690.88</v>
      </c>
      <c r="G100" s="120">
        <f t="shared" si="23"/>
        <v>13454.400000000001</v>
      </c>
      <c r="H100" s="120">
        <f t="shared" si="23"/>
        <v>13454.400000000001</v>
      </c>
      <c r="I100" s="120">
        <f t="shared" si="23"/>
        <v>13454.400000000001</v>
      </c>
      <c r="J100" s="120">
        <f t="shared" si="23"/>
        <v>13454.400000000001</v>
      </c>
      <c r="K100" s="120">
        <f t="shared" si="23"/>
        <v>13454.400000000001</v>
      </c>
      <c r="L100" s="312">
        <f t="shared" si="23"/>
        <v>13454.400000000001</v>
      </c>
      <c r="M100" s="313">
        <f t="shared" si="23"/>
        <v>0</v>
      </c>
      <c r="N100" s="313">
        <f t="shared" si="23"/>
        <v>0</v>
      </c>
      <c r="O100" s="313">
        <f t="shared" si="23"/>
        <v>0</v>
      </c>
      <c r="P100" s="313">
        <f t="shared" si="23"/>
        <v>0</v>
      </c>
      <c r="Q100" s="4"/>
    </row>
    <row r="101" spans="1:17" x14ac:dyDescent="0.25">
      <c r="A101" s="125" t="s">
        <v>739</v>
      </c>
      <c r="B101" s="125" t="s">
        <v>97</v>
      </c>
      <c r="C101" s="125" t="s">
        <v>274</v>
      </c>
      <c r="D101" s="125">
        <v>98.08</v>
      </c>
      <c r="E101" s="125"/>
      <c r="F101" s="120">
        <f t="shared" ref="F101:P101" si="24">F27*$D27</f>
        <v>3138.56</v>
      </c>
      <c r="G101" s="120">
        <f t="shared" si="24"/>
        <v>15692.8</v>
      </c>
      <c r="H101" s="120">
        <f t="shared" si="24"/>
        <v>15692.8</v>
      </c>
      <c r="I101" s="120">
        <f t="shared" si="24"/>
        <v>15692.8</v>
      </c>
      <c r="J101" s="120">
        <f t="shared" si="24"/>
        <v>15692.8</v>
      </c>
      <c r="K101" s="120">
        <f t="shared" si="24"/>
        <v>15692.8</v>
      </c>
      <c r="L101" s="312">
        <f t="shared" si="24"/>
        <v>15692.8</v>
      </c>
      <c r="M101" s="313">
        <f t="shared" si="24"/>
        <v>0</v>
      </c>
      <c r="N101" s="313">
        <f t="shared" si="24"/>
        <v>0</v>
      </c>
      <c r="O101" s="313">
        <f t="shared" si="24"/>
        <v>0</v>
      </c>
      <c r="P101" s="313">
        <f t="shared" si="24"/>
        <v>0</v>
      </c>
      <c r="Q101" s="4"/>
    </row>
    <row r="102" spans="1:17" x14ac:dyDescent="0.25">
      <c r="A102" s="143" t="s">
        <v>736</v>
      </c>
      <c r="B102" s="125" t="s">
        <v>330</v>
      </c>
      <c r="C102" s="125" t="s">
        <v>261</v>
      </c>
      <c r="D102" s="125">
        <v>135.66</v>
      </c>
      <c r="E102" s="125"/>
      <c r="F102" s="120">
        <f t="shared" ref="F102:P102" si="25">F28*$D28</f>
        <v>4341.12</v>
      </c>
      <c r="G102" s="120">
        <f t="shared" si="25"/>
        <v>21705.599999999999</v>
      </c>
      <c r="H102" s="120">
        <f t="shared" si="25"/>
        <v>21705.599999999999</v>
      </c>
      <c r="I102" s="120">
        <f t="shared" si="25"/>
        <v>21705.599999999999</v>
      </c>
      <c r="J102" s="120">
        <f t="shared" si="25"/>
        <v>21705.599999999999</v>
      </c>
      <c r="K102" s="120">
        <f t="shared" si="25"/>
        <v>21705.599999999999</v>
      </c>
      <c r="L102" s="312">
        <f t="shared" si="25"/>
        <v>0</v>
      </c>
      <c r="M102" s="313">
        <f t="shared" si="25"/>
        <v>0</v>
      </c>
      <c r="N102" s="313">
        <f t="shared" si="25"/>
        <v>0</v>
      </c>
      <c r="O102" s="313">
        <f t="shared" si="25"/>
        <v>0</v>
      </c>
      <c r="P102" s="313">
        <f t="shared" si="25"/>
        <v>0</v>
      </c>
      <c r="Q102" s="4"/>
    </row>
    <row r="103" spans="1:17" x14ac:dyDescent="0.25">
      <c r="A103" s="143" t="s">
        <v>742</v>
      </c>
      <c r="B103" s="125" t="s">
        <v>97</v>
      </c>
      <c r="C103" s="125" t="s">
        <v>261</v>
      </c>
      <c r="D103" s="125">
        <v>135.66</v>
      </c>
      <c r="E103" s="125"/>
      <c r="F103" s="120">
        <f t="shared" ref="F103:P103" si="26">F29*$D29</f>
        <v>4341.12</v>
      </c>
      <c r="G103" s="120">
        <f t="shared" si="26"/>
        <v>21705.599999999999</v>
      </c>
      <c r="H103" s="120">
        <f t="shared" si="26"/>
        <v>21705.599999999999</v>
      </c>
      <c r="I103" s="120">
        <f t="shared" si="26"/>
        <v>21705.599999999999</v>
      </c>
      <c r="J103" s="120">
        <f t="shared" si="26"/>
        <v>21705.599999999999</v>
      </c>
      <c r="K103" s="120">
        <f t="shared" si="26"/>
        <v>21705.599999999999</v>
      </c>
      <c r="L103" s="312">
        <f t="shared" si="26"/>
        <v>21705.599999999999</v>
      </c>
      <c r="M103" s="313">
        <f t="shared" si="26"/>
        <v>0</v>
      </c>
      <c r="N103" s="313">
        <f t="shared" si="26"/>
        <v>0</v>
      </c>
      <c r="O103" s="313">
        <f t="shared" si="26"/>
        <v>0</v>
      </c>
      <c r="P103" s="313">
        <f t="shared" si="26"/>
        <v>0</v>
      </c>
      <c r="Q103" s="4"/>
    </row>
    <row r="104" spans="1:17" x14ac:dyDescent="0.25">
      <c r="A104" s="125" t="s">
        <v>359</v>
      </c>
      <c r="B104" s="125" t="s">
        <v>97</v>
      </c>
      <c r="C104" s="125" t="s">
        <v>362</v>
      </c>
      <c r="D104" s="125">
        <v>75.510000000000005</v>
      </c>
      <c r="E104" s="125"/>
      <c r="F104" s="120">
        <f t="shared" ref="F104:P104" si="27">F30*$D30</f>
        <v>2416.3200000000002</v>
      </c>
      <c r="G104" s="120">
        <f t="shared" si="27"/>
        <v>12081.6</v>
      </c>
      <c r="H104" s="120">
        <f t="shared" si="27"/>
        <v>12081.6</v>
      </c>
      <c r="I104" s="120">
        <f t="shared" si="27"/>
        <v>12081.6</v>
      </c>
      <c r="J104" s="120">
        <f t="shared" si="27"/>
        <v>12081.6</v>
      </c>
      <c r="K104" s="120">
        <f t="shared" si="27"/>
        <v>12081.6</v>
      </c>
      <c r="L104" s="312">
        <f t="shared" si="27"/>
        <v>12081.6</v>
      </c>
      <c r="M104" s="313">
        <f t="shared" si="27"/>
        <v>0</v>
      </c>
      <c r="N104" s="313">
        <f t="shared" si="27"/>
        <v>0</v>
      </c>
      <c r="O104" s="313">
        <f t="shared" si="27"/>
        <v>0</v>
      </c>
      <c r="P104" s="313">
        <f t="shared" si="27"/>
        <v>0</v>
      </c>
      <c r="Q104" s="4"/>
    </row>
    <row r="105" spans="1:17" x14ac:dyDescent="0.25">
      <c r="A105" s="143" t="s">
        <v>737</v>
      </c>
      <c r="B105" s="125" t="s">
        <v>97</v>
      </c>
      <c r="C105" s="125" t="s">
        <v>261</v>
      </c>
      <c r="D105" s="125">
        <v>135.66</v>
      </c>
      <c r="E105" s="125"/>
      <c r="F105" s="120">
        <f t="shared" ref="F105:P105" si="28">F31*$D31</f>
        <v>4341.12</v>
      </c>
      <c r="G105" s="120">
        <f t="shared" si="28"/>
        <v>21705.599999999999</v>
      </c>
      <c r="H105" s="120">
        <f t="shared" si="28"/>
        <v>21705.599999999999</v>
      </c>
      <c r="I105" s="120">
        <f t="shared" si="28"/>
        <v>21705.599999999999</v>
      </c>
      <c r="J105" s="120">
        <f t="shared" si="28"/>
        <v>21705.599999999999</v>
      </c>
      <c r="K105" s="120">
        <f t="shared" si="28"/>
        <v>21705.599999999999</v>
      </c>
      <c r="L105" s="312">
        <f t="shared" si="28"/>
        <v>21705.599999999999</v>
      </c>
      <c r="M105" s="313">
        <f t="shared" si="28"/>
        <v>0</v>
      </c>
      <c r="N105" s="313">
        <f t="shared" si="28"/>
        <v>0</v>
      </c>
      <c r="O105" s="313">
        <f t="shared" si="28"/>
        <v>0</v>
      </c>
      <c r="P105" s="313">
        <f t="shared" si="28"/>
        <v>0</v>
      </c>
      <c r="Q105" s="4"/>
    </row>
    <row r="106" spans="1:17" x14ac:dyDescent="0.25">
      <c r="A106" s="125" t="s">
        <v>341</v>
      </c>
      <c r="B106" s="4" t="s">
        <v>97</v>
      </c>
      <c r="C106" s="4" t="s">
        <v>171</v>
      </c>
      <c r="D106" s="4">
        <v>110.99</v>
      </c>
      <c r="E106" s="4"/>
      <c r="F106" s="120">
        <f t="shared" ref="F106:P106" si="29">F32*$D32</f>
        <v>3551.68</v>
      </c>
      <c r="G106" s="120">
        <f t="shared" si="29"/>
        <v>17758.399999999998</v>
      </c>
      <c r="H106" s="120">
        <f t="shared" si="29"/>
        <v>17758.399999999998</v>
      </c>
      <c r="I106" s="120">
        <f t="shared" si="29"/>
        <v>17758.399999999998</v>
      </c>
      <c r="J106" s="120">
        <f t="shared" si="29"/>
        <v>17758.399999999998</v>
      </c>
      <c r="K106" s="120">
        <f t="shared" si="29"/>
        <v>17758.399999999998</v>
      </c>
      <c r="L106" s="312">
        <f t="shared" si="29"/>
        <v>17758.399999999998</v>
      </c>
      <c r="M106" s="313">
        <f t="shared" si="29"/>
        <v>0</v>
      </c>
      <c r="N106" s="313">
        <f t="shared" si="29"/>
        <v>0</v>
      </c>
      <c r="O106" s="313">
        <f t="shared" si="29"/>
        <v>0</v>
      </c>
      <c r="P106" s="313">
        <f t="shared" si="29"/>
        <v>0</v>
      </c>
      <c r="Q106" s="4"/>
    </row>
    <row r="107" spans="1:17" x14ac:dyDescent="0.25">
      <c r="A107" s="5" t="s">
        <v>741</v>
      </c>
      <c r="B107" s="125" t="s">
        <v>97</v>
      </c>
      <c r="C107" s="125" t="s">
        <v>159</v>
      </c>
      <c r="D107" s="125">
        <v>72.97</v>
      </c>
      <c r="E107" s="125"/>
      <c r="F107" s="120">
        <f t="shared" ref="F107:P107" si="30">F33*$D33</f>
        <v>2335.04</v>
      </c>
      <c r="G107" s="120">
        <f t="shared" si="30"/>
        <v>11675.2</v>
      </c>
      <c r="H107" s="120">
        <f t="shared" si="30"/>
        <v>11675.2</v>
      </c>
      <c r="I107" s="120">
        <f t="shared" si="30"/>
        <v>11675.2</v>
      </c>
      <c r="J107" s="120">
        <f t="shared" si="30"/>
        <v>11675.2</v>
      </c>
      <c r="K107" s="120">
        <f t="shared" si="30"/>
        <v>11675.2</v>
      </c>
      <c r="L107" s="312">
        <f t="shared" si="30"/>
        <v>11675.2</v>
      </c>
      <c r="M107" s="313">
        <f t="shared" si="30"/>
        <v>0</v>
      </c>
      <c r="N107" s="313">
        <f t="shared" si="30"/>
        <v>0</v>
      </c>
      <c r="O107" s="313">
        <f t="shared" si="30"/>
        <v>0</v>
      </c>
      <c r="P107" s="313">
        <f t="shared" si="30"/>
        <v>0</v>
      </c>
      <c r="Q107" s="4"/>
    </row>
    <row r="108" spans="1:17" x14ac:dyDescent="0.25">
      <c r="A108" s="143" t="s">
        <v>744</v>
      </c>
      <c r="B108" s="125" t="s">
        <v>97</v>
      </c>
      <c r="C108" s="125" t="s">
        <v>680</v>
      </c>
      <c r="D108" s="125">
        <v>71.69</v>
      </c>
      <c r="E108" s="125"/>
      <c r="F108" s="120">
        <f t="shared" ref="F108:P112" si="31">F34*$D34</f>
        <v>2294.08</v>
      </c>
      <c r="G108" s="120">
        <f t="shared" si="31"/>
        <v>11470.4</v>
      </c>
      <c r="H108" s="120">
        <f t="shared" si="31"/>
        <v>11470.4</v>
      </c>
      <c r="I108" s="120">
        <f t="shared" si="31"/>
        <v>11470.4</v>
      </c>
      <c r="J108" s="120">
        <f t="shared" si="31"/>
        <v>11470.4</v>
      </c>
      <c r="K108" s="120">
        <f t="shared" si="31"/>
        <v>11470.4</v>
      </c>
      <c r="L108" s="312">
        <f t="shared" si="31"/>
        <v>11470.4</v>
      </c>
      <c r="M108" s="313">
        <f t="shared" si="31"/>
        <v>0</v>
      </c>
      <c r="N108" s="313">
        <f t="shared" si="31"/>
        <v>0</v>
      </c>
      <c r="O108" s="313">
        <f t="shared" si="31"/>
        <v>0</v>
      </c>
      <c r="P108" s="313">
        <f t="shared" si="31"/>
        <v>0</v>
      </c>
      <c r="Q108" s="4"/>
    </row>
    <row r="109" spans="1:17" x14ac:dyDescent="0.25">
      <c r="A109" s="143" t="s">
        <v>322</v>
      </c>
      <c r="B109" s="125" t="s">
        <v>97</v>
      </c>
      <c r="C109" s="125" t="s">
        <v>153</v>
      </c>
      <c r="D109" s="125">
        <v>78.459999999999994</v>
      </c>
      <c r="E109" s="125"/>
      <c r="F109" s="120">
        <f t="shared" si="31"/>
        <v>0</v>
      </c>
      <c r="G109" s="120">
        <f t="shared" si="31"/>
        <v>0</v>
      </c>
      <c r="H109" s="120">
        <f t="shared" si="31"/>
        <v>0</v>
      </c>
      <c r="I109" s="120">
        <f t="shared" si="31"/>
        <v>0</v>
      </c>
      <c r="J109" s="120">
        <f t="shared" si="31"/>
        <v>12553.599999999999</v>
      </c>
      <c r="K109" s="120">
        <f t="shared" si="31"/>
        <v>12553.599999999999</v>
      </c>
      <c r="L109" s="312">
        <f t="shared" si="31"/>
        <v>12553.599999999999</v>
      </c>
      <c r="M109" s="313">
        <f t="shared" si="31"/>
        <v>0</v>
      </c>
      <c r="N109" s="313">
        <f t="shared" si="31"/>
        <v>0</v>
      </c>
      <c r="O109" s="313">
        <f t="shared" si="31"/>
        <v>0</v>
      </c>
      <c r="P109" s="313">
        <f t="shared" si="31"/>
        <v>0</v>
      </c>
      <c r="Q109" s="4"/>
    </row>
    <row r="110" spans="1:17" x14ac:dyDescent="0.25">
      <c r="A110" s="143" t="s">
        <v>753</v>
      </c>
      <c r="B110" s="125" t="s">
        <v>97</v>
      </c>
      <c r="C110" s="125" t="s">
        <v>261</v>
      </c>
      <c r="D110" s="125">
        <v>135.66</v>
      </c>
      <c r="E110" s="125"/>
      <c r="F110" s="120">
        <f t="shared" si="31"/>
        <v>0</v>
      </c>
      <c r="G110" s="120">
        <f t="shared" si="31"/>
        <v>0</v>
      </c>
      <c r="H110" s="120">
        <f t="shared" si="31"/>
        <v>0</v>
      </c>
      <c r="I110" s="120">
        <f t="shared" si="31"/>
        <v>0</v>
      </c>
      <c r="J110" s="120">
        <f t="shared" si="31"/>
        <v>0</v>
      </c>
      <c r="K110" s="120">
        <f t="shared" si="31"/>
        <v>0</v>
      </c>
      <c r="L110" s="312">
        <f t="shared" si="31"/>
        <v>21705.599999999999</v>
      </c>
      <c r="M110" s="313">
        <f t="shared" si="31"/>
        <v>0</v>
      </c>
      <c r="N110" s="313">
        <f t="shared" si="31"/>
        <v>0</v>
      </c>
      <c r="O110" s="313">
        <f t="shared" si="31"/>
        <v>0</v>
      </c>
      <c r="P110" s="313">
        <f t="shared" si="31"/>
        <v>0</v>
      </c>
      <c r="Q110" s="4"/>
    </row>
    <row r="111" spans="1:17" x14ac:dyDescent="0.25">
      <c r="A111" s="143" t="s">
        <v>538</v>
      </c>
      <c r="B111" s="125" t="s">
        <v>97</v>
      </c>
      <c r="C111" s="125" t="s">
        <v>334</v>
      </c>
      <c r="D111" s="125">
        <v>137.55000000000001</v>
      </c>
      <c r="E111" s="125"/>
      <c r="F111" s="120">
        <f t="shared" si="31"/>
        <v>0</v>
      </c>
      <c r="G111" s="120">
        <f t="shared" si="31"/>
        <v>0</v>
      </c>
      <c r="H111" s="120">
        <f t="shared" si="31"/>
        <v>0</v>
      </c>
      <c r="I111" s="120">
        <f t="shared" si="31"/>
        <v>0</v>
      </c>
      <c r="J111" s="120">
        <f t="shared" si="31"/>
        <v>0</v>
      </c>
      <c r="K111" s="120">
        <f t="shared" si="31"/>
        <v>0</v>
      </c>
      <c r="L111" s="312">
        <f t="shared" si="31"/>
        <v>0</v>
      </c>
      <c r="M111" s="313">
        <f t="shared" si="31"/>
        <v>0</v>
      </c>
      <c r="N111" s="313">
        <f t="shared" si="31"/>
        <v>0</v>
      </c>
      <c r="O111" s="313">
        <f t="shared" si="31"/>
        <v>0</v>
      </c>
      <c r="P111" s="313">
        <f t="shared" si="31"/>
        <v>0</v>
      </c>
      <c r="Q111" s="4"/>
    </row>
    <row r="112" spans="1:17" x14ac:dyDescent="0.25">
      <c r="A112" s="143" t="s">
        <v>754</v>
      </c>
      <c r="B112" s="125" t="s">
        <v>330</v>
      </c>
      <c r="C112" s="125" t="s">
        <v>261</v>
      </c>
      <c r="D112" s="125">
        <v>135.66</v>
      </c>
      <c r="E112" s="125"/>
      <c r="F112" s="120">
        <f t="shared" si="31"/>
        <v>0</v>
      </c>
      <c r="G112" s="120">
        <f t="shared" si="31"/>
        <v>0</v>
      </c>
      <c r="H112" s="120">
        <f t="shared" si="31"/>
        <v>0</v>
      </c>
      <c r="I112" s="120">
        <f t="shared" si="31"/>
        <v>0</v>
      </c>
      <c r="J112" s="120">
        <f t="shared" si="31"/>
        <v>0</v>
      </c>
      <c r="K112" s="120">
        <f t="shared" si="31"/>
        <v>0</v>
      </c>
      <c r="L112" s="312">
        <f t="shared" si="31"/>
        <v>0</v>
      </c>
      <c r="M112" s="313">
        <f t="shared" si="31"/>
        <v>0</v>
      </c>
      <c r="N112" s="313">
        <f t="shared" si="31"/>
        <v>0</v>
      </c>
      <c r="O112" s="313">
        <f t="shared" si="31"/>
        <v>0</v>
      </c>
      <c r="P112" s="313">
        <f t="shared" si="31"/>
        <v>0</v>
      </c>
      <c r="Q112" s="4"/>
    </row>
    <row r="113" spans="1:20" x14ac:dyDescent="0.25">
      <c r="A113" s="143" t="s">
        <v>353</v>
      </c>
      <c r="B113" s="125" t="s">
        <v>97</v>
      </c>
      <c r="C113" s="125" t="s">
        <v>153</v>
      </c>
      <c r="D113" s="125">
        <v>78.459999999999994</v>
      </c>
      <c r="E113" s="125"/>
      <c r="F113" s="120"/>
      <c r="G113" s="120"/>
      <c r="H113" s="120"/>
      <c r="I113" s="120"/>
      <c r="J113" s="120"/>
      <c r="K113" s="120"/>
      <c r="L113" s="312"/>
      <c r="M113" s="313"/>
      <c r="N113" s="313"/>
      <c r="O113" s="313"/>
      <c r="P113" s="313"/>
      <c r="Q113" s="4"/>
    </row>
    <row r="114" spans="1:20" x14ac:dyDescent="0.25">
      <c r="A114" s="5" t="s">
        <v>333</v>
      </c>
      <c r="B114" s="4" t="s">
        <v>97</v>
      </c>
      <c r="C114" s="125" t="s">
        <v>334</v>
      </c>
      <c r="D114" s="125">
        <v>137.55000000000001</v>
      </c>
      <c r="E114" s="125"/>
      <c r="F114" s="120"/>
      <c r="G114" s="120"/>
      <c r="H114" s="120"/>
      <c r="I114" s="120"/>
      <c r="J114" s="120"/>
      <c r="K114" s="120"/>
      <c r="L114" s="312"/>
      <c r="M114" s="313"/>
      <c r="N114" s="313"/>
      <c r="O114" s="313"/>
      <c r="P114" s="313"/>
      <c r="Q114" s="4"/>
    </row>
    <row r="115" spans="1:20" x14ac:dyDescent="0.25">
      <c r="A115" s="143"/>
      <c r="B115" s="125"/>
      <c r="C115" s="125"/>
      <c r="D115" s="125"/>
      <c r="E115" s="125"/>
      <c r="F115" s="120"/>
      <c r="G115" s="120"/>
      <c r="H115" s="120"/>
      <c r="I115" s="120"/>
      <c r="J115" s="120"/>
      <c r="K115" s="120"/>
      <c r="L115" s="312"/>
      <c r="M115" s="313"/>
      <c r="N115" s="313"/>
      <c r="O115" s="313"/>
      <c r="P115" s="313"/>
      <c r="Q115" s="4"/>
    </row>
    <row r="116" spans="1:20" x14ac:dyDescent="0.25">
      <c r="A116" s="5"/>
      <c r="B116" s="4"/>
      <c r="C116" s="4"/>
      <c r="D116" s="4"/>
      <c r="E116" s="4"/>
      <c r="F116" s="120"/>
      <c r="G116" s="120"/>
      <c r="H116" s="120"/>
      <c r="I116" s="120"/>
      <c r="J116" s="120"/>
      <c r="K116" s="120"/>
      <c r="L116" s="312"/>
      <c r="M116" s="313"/>
      <c r="N116" s="313"/>
      <c r="O116" s="313"/>
      <c r="P116" s="313"/>
      <c r="Q116" s="4"/>
    </row>
    <row r="117" spans="1:20" x14ac:dyDescent="0.25">
      <c r="A117" s="5"/>
      <c r="B117" s="4"/>
      <c r="C117" s="4"/>
      <c r="D117" s="4"/>
      <c r="E117" s="4"/>
      <c r="F117" s="120"/>
      <c r="G117" s="120"/>
      <c r="H117" s="120"/>
      <c r="I117" s="120"/>
      <c r="J117" s="120"/>
      <c r="K117" s="120"/>
      <c r="L117" s="312"/>
      <c r="M117" s="313"/>
      <c r="N117" s="313"/>
      <c r="O117" s="313"/>
      <c r="P117" s="313"/>
      <c r="Q117" s="4"/>
    </row>
    <row r="118" spans="1:20" x14ac:dyDescent="0.25">
      <c r="A118" s="4"/>
      <c r="B118" s="4"/>
      <c r="C118" s="4"/>
      <c r="D118" s="4"/>
      <c r="E118" s="4"/>
      <c r="F118" s="120"/>
      <c r="G118" s="120"/>
      <c r="H118" s="120"/>
      <c r="I118" s="120"/>
      <c r="J118" s="120"/>
      <c r="K118" s="120"/>
      <c r="L118" s="312"/>
      <c r="M118" s="313"/>
      <c r="N118" s="313"/>
      <c r="O118" s="313"/>
      <c r="P118" s="313"/>
      <c r="Q118" s="4"/>
    </row>
    <row r="119" spans="1:20" x14ac:dyDescent="0.25">
      <c r="A119" s="4"/>
      <c r="B119" s="4"/>
      <c r="C119" s="4"/>
      <c r="D119" s="6"/>
      <c r="E119" s="6"/>
      <c r="F119" s="120"/>
      <c r="G119" s="120"/>
      <c r="H119" s="120"/>
      <c r="I119" s="120"/>
      <c r="J119" s="120"/>
      <c r="K119" s="120"/>
      <c r="L119" s="312"/>
      <c r="M119" s="313"/>
      <c r="N119" s="313"/>
      <c r="O119" s="313"/>
      <c r="P119" s="313"/>
      <c r="Q119" s="4"/>
    </row>
    <row r="120" spans="1:20" x14ac:dyDescent="0.25">
      <c r="A120" s="4"/>
      <c r="B120" s="4"/>
      <c r="C120" s="4"/>
      <c r="D120" s="6"/>
      <c r="E120" s="6"/>
      <c r="F120" s="120"/>
      <c r="G120" s="120"/>
      <c r="H120" s="120"/>
      <c r="I120" s="120"/>
      <c r="J120" s="120"/>
      <c r="K120" s="120"/>
      <c r="L120" s="312"/>
      <c r="M120" s="313"/>
      <c r="N120" s="313"/>
      <c r="O120" s="313"/>
      <c r="P120" s="313"/>
      <c r="Q120" s="4"/>
    </row>
    <row r="121" spans="1:20" x14ac:dyDescent="0.25">
      <c r="A121" s="4"/>
      <c r="B121" s="4"/>
      <c r="C121" s="4"/>
      <c r="D121" s="6"/>
      <c r="E121" s="6"/>
      <c r="F121" s="120"/>
      <c r="G121" s="120"/>
      <c r="H121" s="120"/>
      <c r="I121" s="120"/>
      <c r="J121" s="120"/>
      <c r="K121" s="120"/>
      <c r="L121" s="312"/>
      <c r="M121" s="313"/>
      <c r="N121" s="313"/>
      <c r="O121" s="313"/>
      <c r="P121" s="313"/>
      <c r="Q121" s="4"/>
    </row>
    <row r="122" spans="1:20" x14ac:dyDescent="0.25">
      <c r="A122" s="4"/>
      <c r="B122" s="4"/>
      <c r="C122" s="4"/>
      <c r="D122" s="6"/>
      <c r="E122" s="6"/>
      <c r="F122" s="120"/>
      <c r="G122" s="120"/>
      <c r="H122" s="120"/>
      <c r="I122" s="120"/>
      <c r="J122" s="120"/>
      <c r="K122" s="120"/>
      <c r="L122" s="312"/>
      <c r="M122" s="313"/>
      <c r="N122" s="313"/>
      <c r="O122" s="313"/>
      <c r="P122" s="313"/>
      <c r="Q122" s="4"/>
    </row>
    <row r="123" spans="1:20" x14ac:dyDescent="0.25">
      <c r="F123" s="7">
        <f>SUM(F84:F122)</f>
        <v>79137.95</v>
      </c>
      <c r="G123" s="7">
        <f t="shared" ref="G123:P123" si="32">SUM(G84:G122)</f>
        <v>391412.42999999993</v>
      </c>
      <c r="H123" s="7">
        <f t="shared" si="32"/>
        <v>392059.8</v>
      </c>
      <c r="I123" s="7">
        <f t="shared" si="32"/>
        <v>392059.8</v>
      </c>
      <c r="J123" s="7">
        <f t="shared" si="32"/>
        <v>394458.19999999995</v>
      </c>
      <c r="K123" s="7">
        <f t="shared" si="32"/>
        <v>394458.19999999995</v>
      </c>
      <c r="L123" s="7">
        <f t="shared" si="32"/>
        <v>394458.19999999995</v>
      </c>
      <c r="M123" s="7">
        <f t="shared" si="32"/>
        <v>0</v>
      </c>
      <c r="N123" s="7">
        <f t="shared" si="32"/>
        <v>0</v>
      </c>
      <c r="O123" s="7">
        <f t="shared" si="32"/>
        <v>0</v>
      </c>
      <c r="P123" s="7">
        <f t="shared" si="32"/>
        <v>0</v>
      </c>
      <c r="R123" s="127" t="e">
        <f>#REF!-#REF!</f>
        <v>#REF!</v>
      </c>
    </row>
    <row r="124" spans="1:20" x14ac:dyDescent="0.25">
      <c r="K124" s="25"/>
    </row>
    <row r="125" spans="1:20" x14ac:dyDescent="0.25">
      <c r="A125" s="31" t="s">
        <v>103</v>
      </c>
      <c r="B125" s="31"/>
      <c r="C125" s="31"/>
      <c r="D125" s="31"/>
      <c r="E125" s="31"/>
      <c r="F125" s="624"/>
      <c r="G125" s="624"/>
      <c r="H125" s="624"/>
      <c r="I125" s="624"/>
      <c r="J125" s="624"/>
      <c r="K125" s="624"/>
      <c r="L125" s="624"/>
      <c r="M125" s="624"/>
      <c r="N125" s="624"/>
      <c r="O125" s="624"/>
      <c r="P125" s="624"/>
      <c r="Q125" s="624"/>
      <c r="R125" s="32"/>
      <c r="S125" s="32"/>
      <c r="T125" s="32"/>
    </row>
    <row r="126" spans="1:20" x14ac:dyDescent="0.25">
      <c r="A126" s="9"/>
      <c r="B126" s="9"/>
      <c r="C126" s="9"/>
      <c r="D126" s="9"/>
      <c r="E126" s="9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"/>
    </row>
    <row r="127" spans="1:20" x14ac:dyDescent="0.25">
      <c r="A127" s="11" t="s">
        <v>88</v>
      </c>
      <c r="B127" s="11" t="s">
        <v>89</v>
      </c>
      <c r="C127" s="11" t="s">
        <v>90</v>
      </c>
      <c r="D127" s="11" t="s">
        <v>91</v>
      </c>
      <c r="E127" s="11"/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08">
        <v>9</v>
      </c>
      <c r="N127" s="108">
        <v>10</v>
      </c>
      <c r="O127" s="108">
        <v>11</v>
      </c>
      <c r="P127" s="108">
        <v>12</v>
      </c>
      <c r="Q127" s="11"/>
    </row>
    <row r="128" spans="1:20" x14ac:dyDescent="0.25">
      <c r="A128" s="4" t="s">
        <v>750</v>
      </c>
      <c r="B128" s="4" t="s">
        <v>751</v>
      </c>
      <c r="C128" s="4" t="s">
        <v>680</v>
      </c>
      <c r="D128" s="4">
        <v>71.69</v>
      </c>
      <c r="E128" s="11"/>
      <c r="F128" s="120">
        <f>F48*$D48</f>
        <v>0</v>
      </c>
      <c r="G128" s="120">
        <f t="shared" ref="G128:L128" si="33">G48*$D48</f>
        <v>0</v>
      </c>
      <c r="H128" s="120">
        <f t="shared" si="33"/>
        <v>0</v>
      </c>
      <c r="I128" s="120">
        <f t="shared" si="33"/>
        <v>2473.3049999999998</v>
      </c>
      <c r="J128" s="120">
        <f t="shared" si="33"/>
        <v>3441.12</v>
      </c>
      <c r="K128" s="120">
        <f t="shared" si="33"/>
        <v>0</v>
      </c>
      <c r="L128" s="120">
        <f t="shared" si="33"/>
        <v>0</v>
      </c>
      <c r="M128" s="309">
        <f t="shared" ref="M128:P129" si="34">M48*$D48</f>
        <v>0</v>
      </c>
      <c r="N128" s="309">
        <f t="shared" si="34"/>
        <v>0</v>
      </c>
      <c r="O128" s="309">
        <f t="shared" si="34"/>
        <v>0</v>
      </c>
      <c r="P128" s="309">
        <f t="shared" si="34"/>
        <v>0</v>
      </c>
      <c r="Q128" s="11"/>
    </row>
    <row r="129" spans="1:17" x14ac:dyDescent="0.25">
      <c r="A129" s="4" t="s">
        <v>241</v>
      </c>
      <c r="B129" s="4" t="s">
        <v>97</v>
      </c>
      <c r="C129" s="4" t="s">
        <v>261</v>
      </c>
      <c r="D129" s="4">
        <v>135.66</v>
      </c>
      <c r="E129" s="4"/>
      <c r="F129" s="120">
        <f t="shared" ref="F129:L129" si="35">F49*$D49</f>
        <v>4341.12</v>
      </c>
      <c r="G129" s="120">
        <f t="shared" si="35"/>
        <v>22790.880000000001</v>
      </c>
      <c r="H129" s="120">
        <f t="shared" si="35"/>
        <v>23876.16</v>
      </c>
      <c r="I129" s="120">
        <f t="shared" si="35"/>
        <v>23876.16</v>
      </c>
      <c r="J129" s="120">
        <f t="shared" si="35"/>
        <v>8682.24</v>
      </c>
      <c r="K129" s="120">
        <f t="shared" si="35"/>
        <v>23876.16</v>
      </c>
      <c r="L129" s="120">
        <f t="shared" si="35"/>
        <v>18449.759999999998</v>
      </c>
      <c r="M129" s="309">
        <f t="shared" si="34"/>
        <v>0</v>
      </c>
      <c r="N129" s="309">
        <f t="shared" si="34"/>
        <v>0</v>
      </c>
      <c r="O129" s="309">
        <f t="shared" si="34"/>
        <v>0</v>
      </c>
      <c r="P129" s="309">
        <f t="shared" si="34"/>
        <v>0</v>
      </c>
      <c r="Q129" s="11"/>
    </row>
    <row r="130" spans="1:17" x14ac:dyDescent="0.25">
      <c r="A130" s="143" t="s">
        <v>322</v>
      </c>
      <c r="B130" s="125" t="s">
        <v>97</v>
      </c>
      <c r="C130" s="125" t="s">
        <v>695</v>
      </c>
      <c r="D130" s="125">
        <v>63.47</v>
      </c>
      <c r="E130" s="125"/>
      <c r="F130" s="120">
        <f t="shared" ref="F130:L130" si="36">F50*$D50</f>
        <v>2284.92</v>
      </c>
      <c r="G130" s="120">
        <f t="shared" si="36"/>
        <v>10662.96</v>
      </c>
      <c r="H130" s="120">
        <f t="shared" si="36"/>
        <v>10662.96</v>
      </c>
      <c r="I130" s="120">
        <f t="shared" si="36"/>
        <v>11170.72</v>
      </c>
      <c r="J130" s="120">
        <f t="shared" si="36"/>
        <v>0</v>
      </c>
      <c r="K130" s="120">
        <f t="shared" si="36"/>
        <v>0</v>
      </c>
      <c r="L130" s="120">
        <f t="shared" si="36"/>
        <v>0</v>
      </c>
      <c r="M130" s="309">
        <f t="shared" ref="M130:P130" si="37">M50*$D50</f>
        <v>0</v>
      </c>
      <c r="N130" s="309">
        <f t="shared" si="37"/>
        <v>0</v>
      </c>
      <c r="O130" s="309">
        <f t="shared" si="37"/>
        <v>0</v>
      </c>
      <c r="P130" s="309">
        <f t="shared" si="37"/>
        <v>0</v>
      </c>
      <c r="Q130" s="4"/>
    </row>
    <row r="131" spans="1:17" x14ac:dyDescent="0.25">
      <c r="A131" s="143" t="s">
        <v>357</v>
      </c>
      <c r="B131" s="125" t="s">
        <v>358</v>
      </c>
      <c r="C131" s="125" t="s">
        <v>334</v>
      </c>
      <c r="D131" s="125">
        <v>137.55000000000001</v>
      </c>
      <c r="E131" s="125"/>
      <c r="F131" s="120">
        <f t="shared" ref="F131:L131" si="38">F51*$D51</f>
        <v>4401.6000000000004</v>
      </c>
      <c r="G131" s="120">
        <f t="shared" si="38"/>
        <v>19807.2</v>
      </c>
      <c r="H131" s="120">
        <f t="shared" si="38"/>
        <v>23108.400000000001</v>
      </c>
      <c r="I131" s="120">
        <f t="shared" si="38"/>
        <v>20907.600000000002</v>
      </c>
      <c r="J131" s="120">
        <f t="shared" si="38"/>
        <v>18706.800000000003</v>
      </c>
      <c r="K131" s="120">
        <f t="shared" si="38"/>
        <v>22833.300000000003</v>
      </c>
      <c r="L131" s="120">
        <f t="shared" si="38"/>
        <v>16506</v>
      </c>
      <c r="M131" s="309">
        <f t="shared" ref="M131:P131" si="39">M51*$D51</f>
        <v>0</v>
      </c>
      <c r="N131" s="309">
        <f t="shared" si="39"/>
        <v>0</v>
      </c>
      <c r="O131" s="309">
        <f t="shared" si="39"/>
        <v>0</v>
      </c>
      <c r="P131" s="309">
        <f t="shared" si="39"/>
        <v>0</v>
      </c>
      <c r="Q131" s="4"/>
    </row>
    <row r="132" spans="1:17" x14ac:dyDescent="0.25">
      <c r="A132" s="143" t="s">
        <v>726</v>
      </c>
      <c r="B132" s="125" t="s">
        <v>97</v>
      </c>
      <c r="C132" s="125" t="s">
        <v>321</v>
      </c>
      <c r="D132" s="125">
        <v>117.69</v>
      </c>
      <c r="E132" s="125"/>
      <c r="F132" s="120">
        <f t="shared" ref="F132:L132" si="40">F52*$D52</f>
        <v>3766.08</v>
      </c>
      <c r="G132" s="120">
        <f t="shared" si="40"/>
        <v>19771.919999999998</v>
      </c>
      <c r="H132" s="120">
        <f t="shared" si="40"/>
        <v>20242.68</v>
      </c>
      <c r="I132" s="120">
        <f t="shared" si="40"/>
        <v>19771.919999999998</v>
      </c>
      <c r="J132" s="120">
        <f t="shared" si="40"/>
        <v>14122.8</v>
      </c>
      <c r="K132" s="120">
        <f t="shared" si="40"/>
        <v>19771.919999999998</v>
      </c>
      <c r="L132" s="120">
        <f t="shared" si="40"/>
        <v>15535.08</v>
      </c>
      <c r="M132" s="309">
        <f t="shared" ref="M132:P132" si="41">M52*$D52</f>
        <v>0</v>
      </c>
      <c r="N132" s="309">
        <f t="shared" si="41"/>
        <v>0</v>
      </c>
      <c r="O132" s="309">
        <f t="shared" si="41"/>
        <v>0</v>
      </c>
      <c r="P132" s="309">
        <f t="shared" si="41"/>
        <v>0</v>
      </c>
      <c r="Q132" s="4"/>
    </row>
    <row r="133" spans="1:17" x14ac:dyDescent="0.25">
      <c r="A133" s="143" t="s">
        <v>728</v>
      </c>
      <c r="B133" s="125" t="s">
        <v>97</v>
      </c>
      <c r="C133" s="125" t="s">
        <v>334</v>
      </c>
      <c r="D133" s="125">
        <v>137.55000000000001</v>
      </c>
      <c r="E133" s="125"/>
      <c r="F133" s="120">
        <f t="shared" ref="F133:L133" si="42">F53*$D53</f>
        <v>4264.05</v>
      </c>
      <c r="G133" s="120">
        <f t="shared" si="42"/>
        <v>18294.150000000001</v>
      </c>
      <c r="H133" s="120">
        <f t="shared" si="42"/>
        <v>24208.800000000003</v>
      </c>
      <c r="I133" s="120">
        <f t="shared" si="42"/>
        <v>24208.800000000003</v>
      </c>
      <c r="J133" s="120">
        <f t="shared" si="42"/>
        <v>20907.600000000002</v>
      </c>
      <c r="K133" s="120">
        <f t="shared" si="42"/>
        <v>20632.5</v>
      </c>
      <c r="L133" s="120">
        <f t="shared" si="42"/>
        <v>18844.350000000002</v>
      </c>
      <c r="M133" s="309">
        <f t="shared" ref="M133:P133" si="43">M53*$D53</f>
        <v>0</v>
      </c>
      <c r="N133" s="309">
        <f t="shared" si="43"/>
        <v>0</v>
      </c>
      <c r="O133" s="309">
        <f t="shared" si="43"/>
        <v>0</v>
      </c>
      <c r="P133" s="309">
        <f t="shared" si="43"/>
        <v>0</v>
      </c>
      <c r="Q133" s="4"/>
    </row>
    <row r="134" spans="1:17" x14ac:dyDescent="0.25">
      <c r="A134" s="125" t="s">
        <v>361</v>
      </c>
      <c r="B134" s="125" t="s">
        <v>745</v>
      </c>
      <c r="C134" s="125" t="s">
        <v>274</v>
      </c>
      <c r="D134" s="125">
        <v>98.08</v>
      </c>
      <c r="E134" s="125"/>
      <c r="F134" s="120">
        <f t="shared" ref="F134:L134" si="44">F54*$D54</f>
        <v>3138.56</v>
      </c>
      <c r="G134" s="120">
        <f t="shared" si="44"/>
        <v>14908.16</v>
      </c>
      <c r="H134" s="120">
        <f t="shared" si="44"/>
        <v>16477.439999999999</v>
      </c>
      <c r="I134" s="120">
        <f t="shared" si="44"/>
        <v>15692.8</v>
      </c>
      <c r="J134" s="120">
        <f t="shared" si="44"/>
        <v>11769.6</v>
      </c>
      <c r="K134" s="120">
        <f t="shared" si="44"/>
        <v>16869.759999999998</v>
      </c>
      <c r="L134" s="120">
        <f t="shared" si="44"/>
        <v>7061.76</v>
      </c>
      <c r="M134" s="309">
        <f t="shared" ref="M134:P134" si="45">M54*$D54</f>
        <v>0</v>
      </c>
      <c r="N134" s="309">
        <f t="shared" si="45"/>
        <v>0</v>
      </c>
      <c r="O134" s="309">
        <f t="shared" si="45"/>
        <v>0</v>
      </c>
      <c r="P134" s="309">
        <f t="shared" si="45"/>
        <v>0</v>
      </c>
      <c r="Q134" s="4"/>
    </row>
    <row r="135" spans="1:17" x14ac:dyDescent="0.25">
      <c r="A135" s="143" t="s">
        <v>329</v>
      </c>
      <c r="B135" s="125" t="s">
        <v>330</v>
      </c>
      <c r="C135" s="125" t="s">
        <v>331</v>
      </c>
      <c r="D135" s="125">
        <v>107.1</v>
      </c>
      <c r="E135" s="125"/>
      <c r="F135" s="120">
        <f t="shared" ref="F135:L135" si="46">F55*$D55</f>
        <v>749.69999999999993</v>
      </c>
      <c r="G135" s="120">
        <f t="shared" si="46"/>
        <v>3694.95</v>
      </c>
      <c r="H135" s="120">
        <f t="shared" si="46"/>
        <v>5194.3499999999995</v>
      </c>
      <c r="I135" s="120">
        <f t="shared" si="46"/>
        <v>4444.6499999999996</v>
      </c>
      <c r="J135" s="120">
        <f t="shared" si="46"/>
        <v>3641.3999999999996</v>
      </c>
      <c r="K135" s="120">
        <f t="shared" si="46"/>
        <v>2570.3999999999996</v>
      </c>
      <c r="L135" s="120">
        <f t="shared" si="46"/>
        <v>2998.7999999999997</v>
      </c>
      <c r="M135" s="309">
        <f t="shared" ref="M135:P135" si="47">M55*$D55</f>
        <v>0</v>
      </c>
      <c r="N135" s="309">
        <f t="shared" si="47"/>
        <v>0</v>
      </c>
      <c r="O135" s="309">
        <f t="shared" si="47"/>
        <v>0</v>
      </c>
      <c r="P135" s="309">
        <f t="shared" si="47"/>
        <v>0</v>
      </c>
      <c r="Q135" s="4"/>
    </row>
    <row r="136" spans="1:17" x14ac:dyDescent="0.25">
      <c r="A136" s="143" t="s">
        <v>332</v>
      </c>
      <c r="B136" s="125" t="s">
        <v>97</v>
      </c>
      <c r="C136" s="125" t="s">
        <v>331</v>
      </c>
      <c r="D136" s="125">
        <v>107.1</v>
      </c>
      <c r="E136" s="125"/>
      <c r="F136" s="120">
        <f t="shared" ref="F136:L136" si="48">F56*$D56</f>
        <v>3427.2</v>
      </c>
      <c r="G136" s="120">
        <f t="shared" si="48"/>
        <v>16279.199999999999</v>
      </c>
      <c r="H136" s="120">
        <f t="shared" si="48"/>
        <v>17992.8</v>
      </c>
      <c r="I136" s="120">
        <f t="shared" si="48"/>
        <v>18849.599999999999</v>
      </c>
      <c r="J136" s="120">
        <f t="shared" si="48"/>
        <v>15850.8</v>
      </c>
      <c r="K136" s="120">
        <f t="shared" si="48"/>
        <v>17350.2</v>
      </c>
      <c r="L136" s="120">
        <f t="shared" si="48"/>
        <v>14565.599999999999</v>
      </c>
      <c r="M136" s="309">
        <f t="shared" ref="M136:P136" si="49">M56*$D56</f>
        <v>0</v>
      </c>
      <c r="N136" s="309">
        <f t="shared" si="49"/>
        <v>0</v>
      </c>
      <c r="O136" s="309">
        <f t="shared" si="49"/>
        <v>0</v>
      </c>
      <c r="P136" s="309">
        <f t="shared" si="49"/>
        <v>0</v>
      </c>
      <c r="Q136" s="4"/>
    </row>
    <row r="137" spans="1:17" x14ac:dyDescent="0.25">
      <c r="A137" s="4" t="s">
        <v>738</v>
      </c>
      <c r="B137" s="125" t="s">
        <v>97</v>
      </c>
      <c r="C137" s="125" t="s">
        <v>274</v>
      </c>
      <c r="D137" s="125">
        <v>98.08</v>
      </c>
      <c r="E137" s="125"/>
      <c r="F137" s="120">
        <f t="shared" ref="F137:L137" si="50">F57*$D57</f>
        <v>3432.7999999999997</v>
      </c>
      <c r="G137" s="120">
        <f t="shared" si="50"/>
        <v>16477.439999999999</v>
      </c>
      <c r="H137" s="120">
        <f t="shared" si="50"/>
        <v>17262.079999999998</v>
      </c>
      <c r="I137" s="120">
        <f t="shared" si="50"/>
        <v>17262.079999999998</v>
      </c>
      <c r="J137" s="120">
        <f t="shared" si="50"/>
        <v>14908.16</v>
      </c>
      <c r="K137" s="120">
        <f t="shared" si="50"/>
        <v>15692.8</v>
      </c>
      <c r="L137" s="120">
        <f t="shared" si="50"/>
        <v>12554.24</v>
      </c>
      <c r="M137" s="309">
        <f t="shared" ref="M137:P137" si="51">M57*$D57</f>
        <v>0</v>
      </c>
      <c r="N137" s="309">
        <f t="shared" si="51"/>
        <v>0</v>
      </c>
      <c r="O137" s="309">
        <f t="shared" si="51"/>
        <v>0</v>
      </c>
      <c r="P137" s="309">
        <f t="shared" si="51"/>
        <v>0</v>
      </c>
      <c r="Q137" s="4"/>
    </row>
    <row r="138" spans="1:17" x14ac:dyDescent="0.25">
      <c r="A138" s="143" t="s">
        <v>730</v>
      </c>
      <c r="B138" s="125" t="s">
        <v>97</v>
      </c>
      <c r="C138" s="125" t="s">
        <v>682</v>
      </c>
      <c r="D138" s="125">
        <v>47.07</v>
      </c>
      <c r="E138" s="125"/>
      <c r="F138" s="120">
        <f t="shared" ref="F138:L138" si="52">F58*$D58</f>
        <v>1506.24</v>
      </c>
      <c r="G138" s="120">
        <f t="shared" si="52"/>
        <v>7531.2</v>
      </c>
      <c r="H138" s="120">
        <f t="shared" si="52"/>
        <v>8284.32</v>
      </c>
      <c r="I138" s="120">
        <f t="shared" si="52"/>
        <v>8284.32</v>
      </c>
      <c r="J138" s="120">
        <f t="shared" si="52"/>
        <v>7154.64</v>
      </c>
      <c r="K138" s="120">
        <f t="shared" si="52"/>
        <v>8284.32</v>
      </c>
      <c r="L138" s="120">
        <f t="shared" si="52"/>
        <v>6401.52</v>
      </c>
      <c r="M138" s="309">
        <f t="shared" ref="M138:P138" si="53">M58*$D58</f>
        <v>0</v>
      </c>
      <c r="N138" s="309">
        <f t="shared" si="53"/>
        <v>0</v>
      </c>
      <c r="O138" s="309">
        <f t="shared" si="53"/>
        <v>0</v>
      </c>
      <c r="P138" s="309">
        <f t="shared" si="53"/>
        <v>0</v>
      </c>
      <c r="Q138" s="4"/>
    </row>
    <row r="139" spans="1:17" x14ac:dyDescent="0.25">
      <c r="A139" s="143" t="s">
        <v>336</v>
      </c>
      <c r="B139" s="125" t="s">
        <v>337</v>
      </c>
      <c r="C139" s="125" t="s">
        <v>171</v>
      </c>
      <c r="D139" s="125">
        <v>110.99</v>
      </c>
      <c r="E139" s="125"/>
      <c r="F139" s="120">
        <f t="shared" ref="F139:L139" si="54">F59*$D59</f>
        <v>3551.68</v>
      </c>
      <c r="G139" s="120">
        <f t="shared" si="54"/>
        <v>18646.32</v>
      </c>
      <c r="H139" s="120">
        <f t="shared" si="54"/>
        <v>19090.28</v>
      </c>
      <c r="I139" s="120">
        <f t="shared" si="54"/>
        <v>15982.56</v>
      </c>
      <c r="J139" s="120">
        <f t="shared" si="54"/>
        <v>12430.88</v>
      </c>
      <c r="K139" s="120">
        <f t="shared" si="54"/>
        <v>19534.239999999998</v>
      </c>
      <c r="L139" s="120">
        <f t="shared" si="54"/>
        <v>15094.64</v>
      </c>
      <c r="M139" s="309">
        <f t="shared" ref="M139:P139" si="55">M59*$D59</f>
        <v>0</v>
      </c>
      <c r="N139" s="309">
        <f t="shared" si="55"/>
        <v>0</v>
      </c>
      <c r="O139" s="309">
        <f t="shared" si="55"/>
        <v>0</v>
      </c>
      <c r="P139" s="309">
        <f t="shared" si="55"/>
        <v>0</v>
      </c>
      <c r="Q139" s="4"/>
    </row>
    <row r="140" spans="1:17" x14ac:dyDescent="0.25">
      <c r="A140" s="143" t="s">
        <v>732</v>
      </c>
      <c r="B140" s="125" t="s">
        <v>97</v>
      </c>
      <c r="C140" s="125" t="s">
        <v>362</v>
      </c>
      <c r="D140" s="125">
        <v>75.510000000000005</v>
      </c>
      <c r="E140" s="125"/>
      <c r="F140" s="120">
        <f t="shared" ref="F140:L140" si="56">F60*$D60</f>
        <v>2416.3200000000002</v>
      </c>
      <c r="G140" s="120">
        <f t="shared" si="56"/>
        <v>12685.68</v>
      </c>
      <c r="H140" s="120">
        <f t="shared" si="56"/>
        <v>13289.76</v>
      </c>
      <c r="I140" s="120">
        <f t="shared" si="56"/>
        <v>13289.76</v>
      </c>
      <c r="J140" s="120">
        <f t="shared" si="56"/>
        <v>11477.52</v>
      </c>
      <c r="K140" s="120">
        <f t="shared" si="56"/>
        <v>7853.0400000000009</v>
      </c>
      <c r="L140" s="120">
        <f t="shared" si="56"/>
        <v>10269.36</v>
      </c>
      <c r="M140" s="309">
        <f t="shared" ref="M140:P140" si="57">M60*$D60</f>
        <v>0</v>
      </c>
      <c r="N140" s="309">
        <f t="shared" si="57"/>
        <v>0</v>
      </c>
      <c r="O140" s="309">
        <f t="shared" si="57"/>
        <v>0</v>
      </c>
      <c r="P140" s="309">
        <f t="shared" si="57"/>
        <v>0</v>
      </c>
      <c r="Q140" s="4"/>
    </row>
    <row r="141" spans="1:17" x14ac:dyDescent="0.25">
      <c r="A141" s="5" t="s">
        <v>743</v>
      </c>
      <c r="B141" s="125" t="s">
        <v>97</v>
      </c>
      <c r="C141" s="125" t="s">
        <v>261</v>
      </c>
      <c r="D141" s="125">
        <v>135.66</v>
      </c>
      <c r="E141" s="125"/>
      <c r="F141" s="120">
        <f t="shared" ref="F141:L141" si="58">F61*$D61</f>
        <v>4341.12</v>
      </c>
      <c r="G141" s="120">
        <f t="shared" si="58"/>
        <v>18449.759999999998</v>
      </c>
      <c r="H141" s="120">
        <f t="shared" si="58"/>
        <v>23876.16</v>
      </c>
      <c r="I141" s="120">
        <f t="shared" si="58"/>
        <v>18449.759999999998</v>
      </c>
      <c r="J141" s="120">
        <f t="shared" si="58"/>
        <v>20620.32</v>
      </c>
      <c r="K141" s="120">
        <f t="shared" si="58"/>
        <v>21705.599999999999</v>
      </c>
      <c r="L141" s="120">
        <f t="shared" si="58"/>
        <v>18449.759999999998</v>
      </c>
      <c r="M141" s="309">
        <f t="shared" ref="M141:P141" si="59">M61*$D61</f>
        <v>0</v>
      </c>
      <c r="N141" s="309">
        <f t="shared" si="59"/>
        <v>0</v>
      </c>
      <c r="O141" s="309">
        <f t="shared" si="59"/>
        <v>0</v>
      </c>
      <c r="P141" s="309">
        <f t="shared" si="59"/>
        <v>0</v>
      </c>
      <c r="Q141" s="4"/>
    </row>
    <row r="142" spans="1:17" x14ac:dyDescent="0.25">
      <c r="A142" s="143" t="s">
        <v>733</v>
      </c>
      <c r="B142" s="125" t="s">
        <v>97</v>
      </c>
      <c r="C142" s="125" t="s">
        <v>204</v>
      </c>
      <c r="D142" s="125">
        <v>148.91999999999999</v>
      </c>
      <c r="E142" s="125"/>
      <c r="F142" s="120">
        <f t="shared" ref="F142:L142" si="60">F62*$D62</f>
        <v>4765.4399999999996</v>
      </c>
      <c r="G142" s="120">
        <f t="shared" si="60"/>
        <v>25018.559999999998</v>
      </c>
      <c r="H142" s="120">
        <f t="shared" si="60"/>
        <v>26209.919999999998</v>
      </c>
      <c r="I142" s="120">
        <f t="shared" si="60"/>
        <v>26209.919999999998</v>
      </c>
      <c r="J142" s="120">
        <f t="shared" si="60"/>
        <v>22635.839999999997</v>
      </c>
      <c r="K142" s="120">
        <f t="shared" si="60"/>
        <v>22635.839999999997</v>
      </c>
      <c r="L142" s="120">
        <f t="shared" si="60"/>
        <v>20253.12</v>
      </c>
      <c r="M142" s="309">
        <f t="shared" ref="M142:P142" si="61">M62*$D62</f>
        <v>0</v>
      </c>
      <c r="N142" s="309">
        <f t="shared" si="61"/>
        <v>0</v>
      </c>
      <c r="O142" s="309">
        <f t="shared" si="61"/>
        <v>0</v>
      </c>
      <c r="P142" s="309">
        <f t="shared" si="61"/>
        <v>0</v>
      </c>
      <c r="Q142" s="4"/>
    </row>
    <row r="143" spans="1:17" x14ac:dyDescent="0.25">
      <c r="A143" s="125" t="s">
        <v>99</v>
      </c>
      <c r="B143" s="125" t="s">
        <v>97</v>
      </c>
      <c r="C143" s="125" t="s">
        <v>334</v>
      </c>
      <c r="D143" s="125">
        <v>137.55000000000001</v>
      </c>
      <c r="E143" s="125"/>
      <c r="F143" s="120">
        <f t="shared" ref="F143:L143" si="62">F63*$D63</f>
        <v>3301.2000000000003</v>
      </c>
      <c r="G143" s="120">
        <f t="shared" si="62"/>
        <v>16506</v>
      </c>
      <c r="H143" s="120">
        <f t="shared" si="62"/>
        <v>14992.95</v>
      </c>
      <c r="I143" s="120">
        <f t="shared" si="62"/>
        <v>17743.95</v>
      </c>
      <c r="J143" s="120">
        <f t="shared" si="62"/>
        <v>15680.7</v>
      </c>
      <c r="K143" s="120">
        <f t="shared" si="62"/>
        <v>14030.1</v>
      </c>
      <c r="L143" s="120">
        <f t="shared" si="62"/>
        <v>14855.400000000001</v>
      </c>
      <c r="M143" s="309">
        <f t="shared" ref="M143:P143" si="63">M63*$D63</f>
        <v>0</v>
      </c>
      <c r="N143" s="309">
        <f t="shared" si="63"/>
        <v>0</v>
      </c>
      <c r="O143" s="309">
        <f t="shared" si="63"/>
        <v>0</v>
      </c>
      <c r="P143" s="309">
        <f t="shared" si="63"/>
        <v>0</v>
      </c>
      <c r="Q143" s="4"/>
    </row>
    <row r="144" spans="1:17" x14ac:dyDescent="0.25">
      <c r="A144" s="143" t="s">
        <v>735</v>
      </c>
      <c r="B144" s="125" t="s">
        <v>97</v>
      </c>
      <c r="C144" s="125" t="s">
        <v>690</v>
      </c>
      <c r="D144" s="125">
        <v>84.09</v>
      </c>
      <c r="E144" s="125"/>
      <c r="F144" s="120">
        <f t="shared" ref="F144:L144" si="64">F64*$D64</f>
        <v>2690.88</v>
      </c>
      <c r="G144" s="120">
        <f t="shared" si="64"/>
        <v>14127.12</v>
      </c>
      <c r="H144" s="120">
        <f t="shared" si="64"/>
        <v>4036.32</v>
      </c>
      <c r="I144" s="120">
        <f t="shared" si="64"/>
        <v>14799.84</v>
      </c>
      <c r="J144" s="120">
        <f t="shared" si="64"/>
        <v>12781.68</v>
      </c>
      <c r="K144" s="120">
        <f t="shared" si="64"/>
        <v>14799.84</v>
      </c>
      <c r="L144" s="120">
        <f t="shared" si="64"/>
        <v>11436.24</v>
      </c>
      <c r="M144" s="309">
        <f t="shared" ref="M144:P144" si="65">M64*$D64</f>
        <v>0</v>
      </c>
      <c r="N144" s="309">
        <f t="shared" si="65"/>
        <v>0</v>
      </c>
      <c r="O144" s="309">
        <f t="shared" si="65"/>
        <v>0</v>
      </c>
      <c r="P144" s="309">
        <f t="shared" si="65"/>
        <v>0</v>
      </c>
      <c r="Q144" s="4"/>
    </row>
    <row r="145" spans="1:17" x14ac:dyDescent="0.25">
      <c r="A145" s="125" t="s">
        <v>739</v>
      </c>
      <c r="B145" s="125" t="s">
        <v>97</v>
      </c>
      <c r="C145" s="125" t="s">
        <v>274</v>
      </c>
      <c r="D145" s="125">
        <v>98.08</v>
      </c>
      <c r="E145" s="125"/>
      <c r="F145" s="120">
        <f t="shared" ref="F145:L145" si="66">F65*$D65</f>
        <v>3138.56</v>
      </c>
      <c r="G145" s="120">
        <f t="shared" si="66"/>
        <v>16477.439999999999</v>
      </c>
      <c r="H145" s="120">
        <f t="shared" si="66"/>
        <v>14123.52</v>
      </c>
      <c r="I145" s="120">
        <f t="shared" si="66"/>
        <v>17262.079999999998</v>
      </c>
      <c r="J145" s="120">
        <f t="shared" si="66"/>
        <v>14123.52</v>
      </c>
      <c r="K145" s="120">
        <f t="shared" si="66"/>
        <v>11769.6</v>
      </c>
      <c r="L145" s="120">
        <f t="shared" si="66"/>
        <v>13338.88</v>
      </c>
      <c r="M145" s="309">
        <f t="shared" ref="M145:P145" si="67">M65*$D65</f>
        <v>0</v>
      </c>
      <c r="N145" s="309">
        <f t="shared" si="67"/>
        <v>0</v>
      </c>
      <c r="O145" s="309">
        <f t="shared" si="67"/>
        <v>0</v>
      </c>
      <c r="P145" s="309">
        <f t="shared" si="67"/>
        <v>0</v>
      </c>
      <c r="Q145" s="4"/>
    </row>
    <row r="146" spans="1:17" x14ac:dyDescent="0.25">
      <c r="A146" s="143" t="s">
        <v>736</v>
      </c>
      <c r="B146" s="125" t="s">
        <v>330</v>
      </c>
      <c r="C146" s="125" t="s">
        <v>261</v>
      </c>
      <c r="D146" s="125">
        <v>135.66</v>
      </c>
      <c r="E146" s="125"/>
      <c r="F146" s="120">
        <f t="shared" ref="F146:L146" si="68">F66*$D66</f>
        <v>4341.12</v>
      </c>
      <c r="G146" s="120">
        <f t="shared" si="68"/>
        <v>19399.38</v>
      </c>
      <c r="H146" s="120">
        <f t="shared" si="68"/>
        <v>21298.62</v>
      </c>
      <c r="I146" s="120">
        <f t="shared" si="68"/>
        <v>2848.86</v>
      </c>
      <c r="J146" s="120">
        <f t="shared" si="68"/>
        <v>0</v>
      </c>
      <c r="K146" s="120">
        <f t="shared" si="68"/>
        <v>0</v>
      </c>
      <c r="L146" s="120">
        <f t="shared" si="68"/>
        <v>0</v>
      </c>
      <c r="M146" s="309">
        <f t="shared" ref="M146:P146" si="69">M66*$D66</f>
        <v>0</v>
      </c>
      <c r="N146" s="309">
        <f t="shared" si="69"/>
        <v>0</v>
      </c>
      <c r="O146" s="309">
        <f t="shared" si="69"/>
        <v>0</v>
      </c>
      <c r="P146" s="309">
        <f t="shared" si="69"/>
        <v>0</v>
      </c>
      <c r="Q146" s="4"/>
    </row>
    <row r="147" spans="1:17" x14ac:dyDescent="0.25">
      <c r="A147" s="143" t="s">
        <v>742</v>
      </c>
      <c r="B147" s="125" t="s">
        <v>97</v>
      </c>
      <c r="C147" s="125" t="s">
        <v>261</v>
      </c>
      <c r="D147" s="125">
        <v>135.66</v>
      </c>
      <c r="E147" s="125"/>
      <c r="F147" s="120">
        <f t="shared" ref="F147:L147" si="70">F67*$D67</f>
        <v>4341.12</v>
      </c>
      <c r="G147" s="120">
        <f t="shared" si="70"/>
        <v>22790.880000000001</v>
      </c>
      <c r="H147" s="120">
        <f t="shared" si="70"/>
        <v>23876.16</v>
      </c>
      <c r="I147" s="120">
        <f t="shared" si="70"/>
        <v>23876.16</v>
      </c>
      <c r="J147" s="120">
        <f t="shared" si="70"/>
        <v>20620.32</v>
      </c>
      <c r="K147" s="120">
        <f t="shared" si="70"/>
        <v>23876.16</v>
      </c>
      <c r="L147" s="120">
        <f t="shared" si="70"/>
        <v>18449.759999999998</v>
      </c>
      <c r="M147" s="309">
        <f t="shared" ref="M147:P147" si="71">M67*$D67</f>
        <v>0</v>
      </c>
      <c r="N147" s="309">
        <f t="shared" si="71"/>
        <v>0</v>
      </c>
      <c r="O147" s="309">
        <f t="shared" si="71"/>
        <v>0</v>
      </c>
      <c r="P147" s="309">
        <f t="shared" si="71"/>
        <v>0</v>
      </c>
      <c r="Q147" s="4"/>
    </row>
    <row r="148" spans="1:17" x14ac:dyDescent="0.25">
      <c r="A148" s="125" t="s">
        <v>359</v>
      </c>
      <c r="B148" s="125" t="s">
        <v>97</v>
      </c>
      <c r="C148" s="125" t="s">
        <v>362</v>
      </c>
      <c r="D148" s="125">
        <v>75.510000000000005</v>
      </c>
      <c r="E148" s="125"/>
      <c r="F148" s="120">
        <f t="shared" ref="F148:L148" si="72">F68*$D68</f>
        <v>2416.3200000000002</v>
      </c>
      <c r="G148" s="120">
        <f t="shared" si="72"/>
        <v>11477.52</v>
      </c>
      <c r="H148" s="120">
        <f t="shared" si="72"/>
        <v>13289.76</v>
      </c>
      <c r="I148" s="120">
        <f t="shared" si="72"/>
        <v>13289.76</v>
      </c>
      <c r="J148" s="120">
        <f t="shared" si="72"/>
        <v>8457.1200000000008</v>
      </c>
      <c r="K148" s="120">
        <f t="shared" si="72"/>
        <v>13289.76</v>
      </c>
      <c r="L148" s="120">
        <f t="shared" si="72"/>
        <v>10269.36</v>
      </c>
      <c r="M148" s="309">
        <f t="shared" ref="M148:P148" si="73">M68*$D68</f>
        <v>0</v>
      </c>
      <c r="N148" s="309">
        <f t="shared" si="73"/>
        <v>0</v>
      </c>
      <c r="O148" s="309">
        <f t="shared" si="73"/>
        <v>0</v>
      </c>
      <c r="P148" s="309">
        <f t="shared" si="73"/>
        <v>0</v>
      </c>
      <c r="Q148" s="4"/>
    </row>
    <row r="149" spans="1:17" x14ac:dyDescent="0.25">
      <c r="A149" s="143" t="s">
        <v>737</v>
      </c>
      <c r="B149" s="125" t="s">
        <v>97</v>
      </c>
      <c r="C149" s="125" t="s">
        <v>261</v>
      </c>
      <c r="D149" s="125">
        <v>135.66</v>
      </c>
      <c r="E149" s="125"/>
      <c r="F149" s="120">
        <f t="shared" ref="F149:L149" si="74">F69*$D69</f>
        <v>4341.12</v>
      </c>
      <c r="G149" s="120">
        <f t="shared" si="74"/>
        <v>22790.880000000001</v>
      </c>
      <c r="H149" s="120">
        <f t="shared" si="74"/>
        <v>22790.880000000001</v>
      </c>
      <c r="I149" s="120">
        <f t="shared" si="74"/>
        <v>23876.16</v>
      </c>
      <c r="J149" s="120">
        <f t="shared" si="74"/>
        <v>20620.32</v>
      </c>
      <c r="K149" s="120">
        <f t="shared" si="74"/>
        <v>23876.16</v>
      </c>
      <c r="L149" s="120">
        <f t="shared" si="74"/>
        <v>16279.199999999999</v>
      </c>
      <c r="M149" s="309">
        <f t="shared" ref="M149:P149" si="75">M69*$D69</f>
        <v>0</v>
      </c>
      <c r="N149" s="309">
        <f t="shared" si="75"/>
        <v>0</v>
      </c>
      <c r="O149" s="309">
        <f t="shared" si="75"/>
        <v>0</v>
      </c>
      <c r="P149" s="309">
        <f t="shared" si="75"/>
        <v>0</v>
      </c>
      <c r="Q149" s="4"/>
    </row>
    <row r="150" spans="1:17" x14ac:dyDescent="0.25">
      <c r="A150" s="125" t="s">
        <v>341</v>
      </c>
      <c r="B150" s="4" t="s">
        <v>97</v>
      </c>
      <c r="C150" s="4" t="s">
        <v>171</v>
      </c>
      <c r="D150" s="4">
        <v>110.99</v>
      </c>
      <c r="E150" s="4"/>
      <c r="F150" s="120">
        <f t="shared" ref="F150:L150" si="76">F70*$D70</f>
        <v>3551.68</v>
      </c>
      <c r="G150" s="120">
        <f t="shared" si="76"/>
        <v>18646.32</v>
      </c>
      <c r="H150" s="120">
        <f t="shared" si="76"/>
        <v>19534.239999999998</v>
      </c>
      <c r="I150" s="120">
        <f t="shared" si="76"/>
        <v>19534.239999999998</v>
      </c>
      <c r="J150" s="120">
        <f t="shared" si="76"/>
        <v>16870.48</v>
      </c>
      <c r="K150" s="120">
        <f t="shared" si="76"/>
        <v>19534.239999999998</v>
      </c>
      <c r="L150" s="120">
        <f t="shared" si="76"/>
        <v>15094.64</v>
      </c>
      <c r="M150" s="309">
        <f t="shared" ref="M150:P150" si="77">M70*$D70</f>
        <v>0</v>
      </c>
      <c r="N150" s="309">
        <f t="shared" si="77"/>
        <v>0</v>
      </c>
      <c r="O150" s="309">
        <f t="shared" si="77"/>
        <v>0</v>
      </c>
      <c r="P150" s="309">
        <f t="shared" si="77"/>
        <v>0</v>
      </c>
      <c r="Q150" s="4"/>
    </row>
    <row r="151" spans="1:17" x14ac:dyDescent="0.25">
      <c r="A151" s="5" t="s">
        <v>741</v>
      </c>
      <c r="B151" s="125" t="s">
        <v>97</v>
      </c>
      <c r="C151" s="125" t="s">
        <v>159</v>
      </c>
      <c r="D151" s="125">
        <v>72.97</v>
      </c>
      <c r="E151" s="125"/>
      <c r="F151" s="120">
        <f t="shared" ref="F151:L151" si="78">F71*$D71</f>
        <v>2335.04</v>
      </c>
      <c r="G151" s="120">
        <f t="shared" si="78"/>
        <v>12258.96</v>
      </c>
      <c r="H151" s="120">
        <f t="shared" si="78"/>
        <v>12842.72</v>
      </c>
      <c r="I151" s="120">
        <f t="shared" si="78"/>
        <v>12842.72</v>
      </c>
      <c r="J151" s="120">
        <f t="shared" si="78"/>
        <v>9340.16</v>
      </c>
      <c r="K151" s="120">
        <f t="shared" si="78"/>
        <v>12842.72</v>
      </c>
      <c r="L151" s="120">
        <f t="shared" si="78"/>
        <v>7588.88</v>
      </c>
      <c r="M151" s="309">
        <f t="shared" ref="M151:P151" si="79">M71*$D71</f>
        <v>0</v>
      </c>
      <c r="N151" s="309">
        <f t="shared" si="79"/>
        <v>0</v>
      </c>
      <c r="O151" s="309">
        <f t="shared" si="79"/>
        <v>0</v>
      </c>
      <c r="P151" s="309">
        <f t="shared" si="79"/>
        <v>0</v>
      </c>
      <c r="Q151" s="4"/>
    </row>
    <row r="152" spans="1:17" x14ac:dyDescent="0.25">
      <c r="A152" s="143" t="s">
        <v>744</v>
      </c>
      <c r="B152" s="125" t="s">
        <v>97</v>
      </c>
      <c r="C152" s="125" t="s">
        <v>680</v>
      </c>
      <c r="D152" s="125">
        <v>71.69</v>
      </c>
      <c r="E152" s="125"/>
      <c r="F152" s="120">
        <f t="shared" ref="F152:L152" si="80">F72*$D72</f>
        <v>2294.08</v>
      </c>
      <c r="G152" s="120">
        <f t="shared" si="80"/>
        <v>12043.92</v>
      </c>
      <c r="H152" s="120">
        <f t="shared" si="80"/>
        <v>12330.68</v>
      </c>
      <c r="I152" s="120">
        <f t="shared" si="80"/>
        <v>4014.64</v>
      </c>
      <c r="J152" s="120">
        <f t="shared" si="80"/>
        <v>2867.6</v>
      </c>
      <c r="K152" s="120">
        <f t="shared" si="80"/>
        <v>12617.439999999999</v>
      </c>
      <c r="L152" s="120">
        <f t="shared" si="80"/>
        <v>9749.84</v>
      </c>
      <c r="M152" s="309">
        <f t="shared" ref="M152:P156" si="81">M72*$D72</f>
        <v>0</v>
      </c>
      <c r="N152" s="309">
        <f t="shared" si="81"/>
        <v>0</v>
      </c>
      <c r="O152" s="309">
        <f t="shared" si="81"/>
        <v>0</v>
      </c>
      <c r="P152" s="309">
        <f t="shared" si="81"/>
        <v>0</v>
      </c>
      <c r="Q152" s="4"/>
    </row>
    <row r="153" spans="1:17" x14ac:dyDescent="0.25">
      <c r="A153" s="143" t="s">
        <v>322</v>
      </c>
      <c r="B153" s="125" t="s">
        <v>97</v>
      </c>
      <c r="C153" s="125" t="s">
        <v>153</v>
      </c>
      <c r="D153" s="125">
        <v>78.459999999999994</v>
      </c>
      <c r="E153" s="125"/>
      <c r="F153" s="120">
        <f t="shared" ref="F153:L153" si="82">F73*$D73</f>
        <v>0</v>
      </c>
      <c r="G153" s="120">
        <f t="shared" si="82"/>
        <v>0</v>
      </c>
      <c r="H153" s="120">
        <f t="shared" si="82"/>
        <v>0</v>
      </c>
      <c r="I153" s="120">
        <f t="shared" si="82"/>
        <v>0</v>
      </c>
      <c r="J153" s="120">
        <f t="shared" si="82"/>
        <v>11925.919999999998</v>
      </c>
      <c r="K153" s="120">
        <f t="shared" si="82"/>
        <v>13573.579999999998</v>
      </c>
      <c r="L153" s="120">
        <f t="shared" si="82"/>
        <v>9179.82</v>
      </c>
      <c r="M153" s="309">
        <f t="shared" si="81"/>
        <v>0</v>
      </c>
      <c r="N153" s="309">
        <f t="shared" si="81"/>
        <v>0</v>
      </c>
      <c r="O153" s="309">
        <f t="shared" si="81"/>
        <v>0</v>
      </c>
      <c r="P153" s="309">
        <f t="shared" si="81"/>
        <v>0</v>
      </c>
      <c r="Q153" s="4"/>
    </row>
    <row r="154" spans="1:17" x14ac:dyDescent="0.25">
      <c r="A154" s="143" t="s">
        <v>753</v>
      </c>
      <c r="B154" s="125" t="s">
        <v>97</v>
      </c>
      <c r="C154" s="125" t="s">
        <v>261</v>
      </c>
      <c r="D154" s="125">
        <v>135.66</v>
      </c>
      <c r="E154" s="125"/>
      <c r="F154" s="120">
        <f t="shared" ref="F154:L154" si="83">F74*$D74</f>
        <v>0</v>
      </c>
      <c r="G154" s="120">
        <f t="shared" si="83"/>
        <v>0</v>
      </c>
      <c r="H154" s="120">
        <f t="shared" si="83"/>
        <v>0</v>
      </c>
      <c r="I154" s="120">
        <f t="shared" si="83"/>
        <v>0</v>
      </c>
      <c r="J154" s="120">
        <f t="shared" si="83"/>
        <v>0</v>
      </c>
      <c r="K154" s="120">
        <f t="shared" si="83"/>
        <v>3255.84</v>
      </c>
      <c r="L154" s="120">
        <f t="shared" si="83"/>
        <v>18449.759999999998</v>
      </c>
      <c r="M154" s="309">
        <f t="shared" si="81"/>
        <v>0</v>
      </c>
      <c r="N154" s="309">
        <f t="shared" si="81"/>
        <v>0</v>
      </c>
      <c r="O154" s="309">
        <f t="shared" si="81"/>
        <v>0</v>
      </c>
      <c r="P154" s="309">
        <f t="shared" si="81"/>
        <v>0</v>
      </c>
      <c r="Q154" s="4"/>
    </row>
    <row r="155" spans="1:17" x14ac:dyDescent="0.25">
      <c r="A155" s="143" t="s">
        <v>538</v>
      </c>
      <c r="B155" s="125" t="s">
        <v>97</v>
      </c>
      <c r="C155" s="125" t="s">
        <v>334</v>
      </c>
      <c r="D155" s="125">
        <v>137.55000000000001</v>
      </c>
      <c r="E155" s="125"/>
      <c r="F155" s="120">
        <f t="shared" ref="F155:L155" si="84">F75*$D75</f>
        <v>0</v>
      </c>
      <c r="G155" s="120">
        <f t="shared" si="84"/>
        <v>0</v>
      </c>
      <c r="H155" s="120">
        <f t="shared" si="84"/>
        <v>0</v>
      </c>
      <c r="I155" s="120">
        <f t="shared" si="84"/>
        <v>0</v>
      </c>
      <c r="J155" s="120">
        <f t="shared" si="84"/>
        <v>0</v>
      </c>
      <c r="K155" s="120">
        <f t="shared" si="84"/>
        <v>1375.5</v>
      </c>
      <c r="L155" s="120">
        <f t="shared" si="84"/>
        <v>0</v>
      </c>
      <c r="M155" s="309">
        <f t="shared" si="81"/>
        <v>0</v>
      </c>
      <c r="N155" s="309">
        <f t="shared" si="81"/>
        <v>0</v>
      </c>
      <c r="O155" s="309">
        <f t="shared" si="81"/>
        <v>0</v>
      </c>
      <c r="P155" s="309">
        <f t="shared" si="81"/>
        <v>0</v>
      </c>
      <c r="Q155" s="4"/>
    </row>
    <row r="156" spans="1:17" x14ac:dyDescent="0.25">
      <c r="A156" s="143" t="s">
        <v>754</v>
      </c>
      <c r="B156" s="125" t="s">
        <v>330</v>
      </c>
      <c r="C156" s="125" t="s">
        <v>261</v>
      </c>
      <c r="D156" s="125">
        <v>135.66</v>
      </c>
      <c r="E156" s="125"/>
      <c r="F156" s="120">
        <f t="shared" ref="F156:L156" si="85">F76*$D76</f>
        <v>0</v>
      </c>
      <c r="G156" s="120">
        <f t="shared" si="85"/>
        <v>0</v>
      </c>
      <c r="H156" s="120">
        <f t="shared" si="85"/>
        <v>0</v>
      </c>
      <c r="I156" s="120">
        <f t="shared" si="85"/>
        <v>0</v>
      </c>
      <c r="J156" s="120">
        <f t="shared" si="85"/>
        <v>0</v>
      </c>
      <c r="K156" s="120">
        <f t="shared" si="85"/>
        <v>0</v>
      </c>
      <c r="L156" s="120">
        <f t="shared" si="85"/>
        <v>0</v>
      </c>
      <c r="M156" s="309">
        <f t="shared" si="81"/>
        <v>0</v>
      </c>
      <c r="N156" s="309">
        <f t="shared" si="81"/>
        <v>0</v>
      </c>
      <c r="O156" s="309">
        <f t="shared" si="81"/>
        <v>0</v>
      </c>
      <c r="P156" s="309">
        <f t="shared" si="81"/>
        <v>0</v>
      </c>
      <c r="Q156" s="4"/>
    </row>
    <row r="157" spans="1:17" x14ac:dyDescent="0.25">
      <c r="A157" s="143" t="s">
        <v>353</v>
      </c>
      <c r="B157" s="125" t="s">
        <v>97</v>
      </c>
      <c r="C157" s="125" t="s">
        <v>153</v>
      </c>
      <c r="D157" s="125">
        <v>78.459999999999994</v>
      </c>
      <c r="E157" s="125"/>
      <c r="F157" s="120">
        <f t="shared" ref="F157:L157" si="86">F77*$D77</f>
        <v>0</v>
      </c>
      <c r="G157" s="120">
        <f t="shared" si="86"/>
        <v>0</v>
      </c>
      <c r="H157" s="120">
        <f t="shared" si="86"/>
        <v>0</v>
      </c>
      <c r="I157" s="120">
        <f t="shared" si="86"/>
        <v>0</v>
      </c>
      <c r="J157" s="120">
        <f t="shared" si="86"/>
        <v>0</v>
      </c>
      <c r="K157" s="120">
        <f t="shared" si="86"/>
        <v>0</v>
      </c>
      <c r="L157" s="120">
        <f t="shared" si="86"/>
        <v>9415.1999999999989</v>
      </c>
      <c r="M157" s="157"/>
      <c r="N157" s="157"/>
      <c r="O157" s="157"/>
      <c r="P157" s="157"/>
      <c r="Q157" s="4"/>
    </row>
    <row r="158" spans="1:17" x14ac:dyDescent="0.25">
      <c r="A158" s="5" t="s">
        <v>333</v>
      </c>
      <c r="B158" s="4" t="s">
        <v>97</v>
      </c>
      <c r="C158" s="125" t="s">
        <v>334</v>
      </c>
      <c r="D158" s="125">
        <v>137.55000000000001</v>
      </c>
      <c r="E158" s="125"/>
      <c r="F158" s="120">
        <f t="shared" ref="F158:L158" si="87">F78*$D78</f>
        <v>0</v>
      </c>
      <c r="G158" s="120">
        <f t="shared" si="87"/>
        <v>0</v>
      </c>
      <c r="H158" s="120">
        <f t="shared" si="87"/>
        <v>0</v>
      </c>
      <c r="I158" s="120">
        <f t="shared" si="87"/>
        <v>0</v>
      </c>
      <c r="J158" s="120">
        <f t="shared" si="87"/>
        <v>0</v>
      </c>
      <c r="K158" s="120">
        <f t="shared" si="87"/>
        <v>0</v>
      </c>
      <c r="L158" s="120">
        <f t="shared" si="87"/>
        <v>11004</v>
      </c>
      <c r="M158" s="157"/>
      <c r="N158" s="157"/>
      <c r="O158" s="157"/>
      <c r="P158" s="157"/>
      <c r="Q158" s="4"/>
    </row>
    <row r="159" spans="1:17" x14ac:dyDescent="0.25">
      <c r="A159" s="143"/>
      <c r="B159" s="125"/>
      <c r="C159" s="125"/>
      <c r="D159" s="125"/>
      <c r="E159" s="125"/>
      <c r="F159" s="6"/>
      <c r="G159" s="6"/>
      <c r="H159" s="6"/>
      <c r="I159" s="6"/>
      <c r="J159" s="6"/>
      <c r="K159" s="6"/>
      <c r="L159" s="262"/>
      <c r="M159" s="101"/>
      <c r="N159" s="101"/>
      <c r="O159" s="101"/>
      <c r="P159" s="101"/>
      <c r="Q159" s="4"/>
    </row>
    <row r="160" spans="1:17" x14ac:dyDescent="0.25">
      <c r="A160" s="5"/>
      <c r="B160" s="4"/>
      <c r="C160" s="4"/>
      <c r="D160" s="4"/>
      <c r="E160" s="4"/>
      <c r="F160" s="6"/>
      <c r="G160" s="6"/>
      <c r="H160" s="6"/>
      <c r="I160" s="6"/>
      <c r="J160" s="6"/>
      <c r="K160" s="6"/>
      <c r="L160" s="262"/>
      <c r="M160" s="101"/>
      <c r="N160" s="101"/>
      <c r="O160" s="101"/>
      <c r="P160" s="101"/>
      <c r="Q160" s="4"/>
    </row>
    <row r="161" spans="1:20" x14ac:dyDescent="0.25">
      <c r="A161" s="5"/>
      <c r="B161" s="4"/>
      <c r="C161" s="4"/>
      <c r="D161" s="4"/>
      <c r="E161" s="4"/>
      <c r="F161" s="6"/>
      <c r="G161" s="6"/>
      <c r="H161" s="6"/>
      <c r="I161" s="6"/>
      <c r="J161" s="6"/>
      <c r="K161" s="6"/>
      <c r="L161" s="262"/>
      <c r="M161" s="101"/>
      <c r="N161" s="101"/>
      <c r="O161" s="101"/>
      <c r="P161" s="101"/>
      <c r="Q161" s="4"/>
    </row>
    <row r="162" spans="1:20" x14ac:dyDescent="0.25">
      <c r="A162" s="4"/>
      <c r="B162" s="4"/>
      <c r="C162" s="4"/>
      <c r="D162" s="4"/>
      <c r="E162" s="4"/>
      <c r="F162" s="6"/>
      <c r="G162" s="6"/>
      <c r="H162" s="6"/>
      <c r="I162" s="6"/>
      <c r="J162" s="6"/>
      <c r="K162" s="6"/>
      <c r="L162" s="262"/>
      <c r="M162" s="101"/>
      <c r="N162" s="101"/>
      <c r="O162" s="101"/>
      <c r="P162" s="101"/>
      <c r="Q162" s="4"/>
    </row>
    <row r="163" spans="1:20" x14ac:dyDescent="0.25">
      <c r="A163" s="4"/>
      <c r="B163" s="4"/>
      <c r="C163" s="4"/>
      <c r="D163" s="6"/>
      <c r="E163" s="6"/>
      <c r="F163" s="6"/>
      <c r="G163" s="6"/>
      <c r="H163" s="6"/>
      <c r="I163" s="6"/>
      <c r="J163" s="6"/>
      <c r="K163" s="6"/>
      <c r="L163" s="262"/>
      <c r="M163" s="101"/>
      <c r="N163" s="101"/>
      <c r="O163" s="101"/>
      <c r="P163" s="101"/>
      <c r="Q163" s="4"/>
    </row>
    <row r="164" spans="1:20" x14ac:dyDescent="0.25">
      <c r="A164" s="4"/>
      <c r="B164" s="4"/>
      <c r="C164" s="4"/>
      <c r="D164" s="6"/>
      <c r="E164" s="6"/>
      <c r="F164" s="6"/>
      <c r="G164" s="6"/>
      <c r="H164" s="6"/>
      <c r="I164" s="6"/>
      <c r="J164" s="6"/>
      <c r="K164" s="6"/>
      <c r="L164" s="262"/>
      <c r="M164" s="101"/>
      <c r="N164" s="101"/>
      <c r="O164" s="101"/>
      <c r="P164" s="101"/>
      <c r="Q164" s="4"/>
    </row>
    <row r="165" spans="1:20" x14ac:dyDescent="0.25">
      <c r="A165" s="4"/>
      <c r="B165" s="4"/>
      <c r="C165" s="4"/>
      <c r="D165" s="6"/>
      <c r="E165" s="6"/>
      <c r="F165" s="6"/>
      <c r="G165" s="6"/>
      <c r="H165" s="6"/>
      <c r="I165" s="6"/>
      <c r="J165" s="6"/>
      <c r="K165" s="6"/>
      <c r="L165" s="262"/>
      <c r="M165" s="101"/>
      <c r="N165" s="101"/>
      <c r="O165" s="101"/>
      <c r="P165" s="101"/>
      <c r="Q165" s="4"/>
    </row>
    <row r="166" spans="1:20" x14ac:dyDescent="0.25">
      <c r="A166" s="4"/>
      <c r="B166" s="4"/>
      <c r="C166" s="4"/>
      <c r="D166" s="6"/>
      <c r="E166" s="6"/>
      <c r="F166" s="6"/>
      <c r="G166" s="6"/>
      <c r="H166" s="6"/>
      <c r="I166" s="6"/>
      <c r="J166" s="6"/>
      <c r="K166" s="6"/>
      <c r="L166" s="262"/>
      <c r="M166" s="101"/>
      <c r="N166" s="101"/>
      <c r="O166" s="101"/>
      <c r="P166" s="101"/>
      <c r="Q166" s="4"/>
    </row>
    <row r="167" spans="1:20" x14ac:dyDescent="0.25">
      <c r="F167" s="7">
        <f>SUM(F128:F166)</f>
        <v>79137.95</v>
      </c>
      <c r="G167" s="7">
        <f t="shared" ref="G167:P167" si="88">SUM(G128:G166)</f>
        <v>391536.80000000005</v>
      </c>
      <c r="H167" s="7">
        <f t="shared" si="88"/>
        <v>408891.95999999996</v>
      </c>
      <c r="I167" s="7">
        <f t="shared" si="88"/>
        <v>390962.36499999999</v>
      </c>
      <c r="J167" s="7">
        <f t="shared" si="88"/>
        <v>319637.53999999992</v>
      </c>
      <c r="K167" s="7">
        <f t="shared" si="88"/>
        <v>384451.01999999996</v>
      </c>
      <c r="L167" s="7">
        <f t="shared" si="88"/>
        <v>342094.97000000009</v>
      </c>
      <c r="M167" s="7">
        <f t="shared" si="88"/>
        <v>0</v>
      </c>
      <c r="N167" s="7">
        <f t="shared" si="88"/>
        <v>0</v>
      </c>
      <c r="O167" s="7">
        <f t="shared" si="88"/>
        <v>0</v>
      </c>
      <c r="P167" s="7">
        <f t="shared" si="88"/>
        <v>0</v>
      </c>
      <c r="R167" s="127" t="e">
        <f>B4-#REF!</f>
        <v>#REF!</v>
      </c>
    </row>
    <row r="168" spans="1:20" x14ac:dyDescent="0.25">
      <c r="D168" s="25">
        <f>F167-75659.87</f>
        <v>3478.0800000000017</v>
      </c>
      <c r="E168" s="25"/>
      <c r="F168" s="25">
        <f>SUM(F167:F167)</f>
        <v>79137.95</v>
      </c>
    </row>
    <row r="169" spans="1:20" x14ac:dyDescent="0.25">
      <c r="F169" s="127">
        <f>B4-F168</f>
        <v>2635732.4499999997</v>
      </c>
    </row>
    <row r="171" spans="1:20" x14ac:dyDescent="0.25">
      <c r="A171" s="31" t="s">
        <v>186</v>
      </c>
      <c r="B171" s="32"/>
      <c r="C171" s="32"/>
      <c r="D171" s="32"/>
      <c r="E171" s="32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32"/>
      <c r="R171" s="32"/>
      <c r="S171" s="32"/>
      <c r="T171" s="32"/>
    </row>
    <row r="172" spans="1:20" x14ac:dyDescent="0.25">
      <c r="C172" s="11" t="s">
        <v>105</v>
      </c>
      <c r="D172" s="11" t="s">
        <v>106</v>
      </c>
      <c r="E172" s="11"/>
      <c r="F172" s="11">
        <v>2</v>
      </c>
      <c r="G172" s="11">
        <v>3</v>
      </c>
      <c r="H172" s="11">
        <v>4</v>
      </c>
      <c r="I172" s="11">
        <v>5</v>
      </c>
      <c r="J172" s="11">
        <v>6</v>
      </c>
      <c r="K172" s="11">
        <v>7</v>
      </c>
      <c r="L172" s="62">
        <v>8</v>
      </c>
      <c r="M172" s="108">
        <v>9</v>
      </c>
      <c r="N172" s="108">
        <v>10</v>
      </c>
      <c r="O172" s="108">
        <v>11</v>
      </c>
      <c r="P172" s="108">
        <v>12</v>
      </c>
    </row>
    <row r="173" spans="1:20" x14ac:dyDescent="0.25">
      <c r="C173" s="4" t="s">
        <v>117</v>
      </c>
      <c r="D173" s="26"/>
      <c r="E173" s="26"/>
      <c r="F173" s="6">
        <f>F$167</f>
        <v>79137.95</v>
      </c>
      <c r="G173" s="4"/>
      <c r="H173" s="4"/>
      <c r="I173" s="4"/>
      <c r="J173" s="4"/>
      <c r="K173" s="4"/>
      <c r="L173" s="60"/>
      <c r="M173" s="165"/>
      <c r="N173" s="165"/>
      <c r="O173" s="165"/>
      <c r="P173" s="165"/>
    </row>
    <row r="174" spans="1:20" x14ac:dyDescent="0.25">
      <c r="C174" s="4" t="s">
        <v>756</v>
      </c>
      <c r="D174" s="26">
        <v>45387</v>
      </c>
      <c r="E174" s="26"/>
      <c r="F174" s="4"/>
      <c r="G174" s="6">
        <f>G$167</f>
        <v>391536.80000000005</v>
      </c>
      <c r="H174" s="4"/>
      <c r="I174" s="4"/>
      <c r="J174" s="4"/>
      <c r="K174" s="4"/>
      <c r="L174" s="60"/>
      <c r="M174" s="165"/>
      <c r="N174" s="165"/>
      <c r="O174" s="165"/>
      <c r="P174" s="165"/>
    </row>
    <row r="175" spans="1:20" x14ac:dyDescent="0.25">
      <c r="C175" s="4"/>
      <c r="D175" s="26"/>
      <c r="E175" s="26"/>
      <c r="F175" s="4"/>
      <c r="G175" s="4"/>
      <c r="H175" s="6">
        <f>H$167</f>
        <v>408891.95999999996</v>
      </c>
      <c r="I175" s="4"/>
      <c r="J175" s="4"/>
      <c r="K175" s="4"/>
      <c r="L175" s="311"/>
      <c r="M175" s="165"/>
      <c r="N175" s="165"/>
      <c r="O175" s="165"/>
      <c r="P175" s="165"/>
    </row>
    <row r="176" spans="1:20" x14ac:dyDescent="0.25">
      <c r="C176" s="4"/>
      <c r="D176" s="26"/>
      <c r="E176" s="26"/>
      <c r="F176" s="4"/>
      <c r="G176" s="4"/>
      <c r="H176" s="4"/>
      <c r="I176" s="6">
        <f>I$167</f>
        <v>390962.36499999999</v>
      </c>
      <c r="J176" s="4"/>
      <c r="K176" s="4"/>
      <c r="L176" s="311"/>
      <c r="M176" s="165"/>
      <c r="N176" s="165"/>
      <c r="O176" s="165"/>
      <c r="P176" s="165"/>
    </row>
    <row r="177" spans="3:16" x14ac:dyDescent="0.25">
      <c r="C177" s="4"/>
      <c r="D177" s="26"/>
      <c r="E177" s="26"/>
      <c r="F177" s="4"/>
      <c r="G177" s="4"/>
      <c r="H177" s="4"/>
      <c r="I177" s="4"/>
      <c r="J177" s="6">
        <f>J$167</f>
        <v>319637.53999999992</v>
      </c>
      <c r="K177" s="4"/>
      <c r="L177" s="311"/>
      <c r="M177" s="165"/>
      <c r="N177" s="165"/>
      <c r="O177" s="165"/>
      <c r="P177" s="165"/>
    </row>
    <row r="178" spans="3:16" x14ac:dyDescent="0.25">
      <c r="C178" s="4" t="s">
        <v>757</v>
      </c>
      <c r="D178" s="26">
        <v>45512</v>
      </c>
      <c r="E178" s="26"/>
      <c r="F178" s="4"/>
      <c r="G178" s="4"/>
      <c r="H178" s="4"/>
      <c r="I178" s="4"/>
      <c r="J178" s="4"/>
      <c r="K178" s="6">
        <f>K$167</f>
        <v>384451.01999999996</v>
      </c>
      <c r="L178" s="311"/>
      <c r="M178" s="165"/>
      <c r="N178" s="165"/>
      <c r="O178" s="165"/>
      <c r="P178" s="165"/>
    </row>
    <row r="179" spans="3:16" x14ac:dyDescent="0.25">
      <c r="C179" s="13" t="s">
        <v>117</v>
      </c>
      <c r="D179" s="29"/>
      <c r="E179" s="29"/>
      <c r="F179" s="6"/>
      <c r="G179" s="4"/>
      <c r="H179" s="4"/>
      <c r="I179" s="4"/>
      <c r="J179" s="4"/>
      <c r="K179" s="4"/>
      <c r="L179" s="310">
        <f>L$167</f>
        <v>342094.97000000009</v>
      </c>
      <c r="M179" s="165"/>
      <c r="N179" s="165"/>
      <c r="O179" s="165"/>
      <c r="P179" s="165"/>
    </row>
    <row r="180" spans="3:16" x14ac:dyDescent="0.25">
      <c r="C180" s="13" t="s">
        <v>119</v>
      </c>
      <c r="D180" s="29"/>
      <c r="E180" s="29"/>
      <c r="F180" s="4"/>
      <c r="G180" s="6"/>
      <c r="H180" s="4"/>
      <c r="I180" s="4"/>
      <c r="J180" s="4"/>
      <c r="K180" s="4"/>
      <c r="L180" s="311"/>
      <c r="M180" s="101">
        <f>M$167</f>
        <v>0</v>
      </c>
      <c r="N180" s="100"/>
      <c r="O180" s="100"/>
      <c r="P180" s="100"/>
    </row>
    <row r="181" spans="3:16" x14ac:dyDescent="0.25">
      <c r="C181" s="13" t="s">
        <v>121</v>
      </c>
      <c r="D181" s="29"/>
      <c r="E181" s="29"/>
      <c r="F181" s="4"/>
      <c r="G181" s="4"/>
      <c r="H181" s="6"/>
      <c r="I181" s="4"/>
      <c r="J181" s="4"/>
      <c r="K181" s="4"/>
      <c r="L181" s="60"/>
      <c r="M181" s="100"/>
      <c r="N181" s="101">
        <f>N$167</f>
        <v>0</v>
      </c>
      <c r="O181" s="100"/>
      <c r="P181" s="100"/>
    </row>
    <row r="182" spans="3:16" x14ac:dyDescent="0.25">
      <c r="C182" s="13" t="s">
        <v>123</v>
      </c>
      <c r="D182" s="29"/>
      <c r="E182" s="29"/>
      <c r="F182" s="4"/>
      <c r="G182" s="4"/>
      <c r="H182" s="4"/>
      <c r="I182" s="6"/>
      <c r="J182" s="4"/>
      <c r="K182" s="4"/>
      <c r="L182" s="60"/>
      <c r="M182" s="100"/>
      <c r="N182" s="100"/>
      <c r="O182" s="101">
        <f>O$167</f>
        <v>0</v>
      </c>
      <c r="P182" s="100"/>
    </row>
    <row r="183" spans="3:16" x14ac:dyDescent="0.25">
      <c r="C183" s="13" t="s">
        <v>125</v>
      </c>
      <c r="D183" s="29"/>
      <c r="E183" s="29"/>
      <c r="F183" s="4"/>
      <c r="G183" s="4"/>
      <c r="H183" s="4"/>
      <c r="I183" s="4"/>
      <c r="J183" s="6"/>
      <c r="K183" s="4"/>
      <c r="L183" s="60"/>
      <c r="M183" s="100"/>
      <c r="N183" s="100"/>
      <c r="O183" s="100"/>
      <c r="P183" s="101">
        <f>P$167</f>
        <v>0</v>
      </c>
    </row>
    <row r="184" spans="3:16" x14ac:dyDescent="0.25">
      <c r="C184" s="13" t="s">
        <v>500</v>
      </c>
      <c r="D184" s="29"/>
      <c r="E184" s="29"/>
      <c r="F184" s="4"/>
      <c r="G184" s="4"/>
      <c r="H184" s="4"/>
      <c r="I184" s="4"/>
      <c r="J184" s="4"/>
      <c r="K184" s="6"/>
      <c r="L184" s="60"/>
      <c r="M184" s="100"/>
      <c r="N184" s="100"/>
      <c r="O184" s="100"/>
      <c r="P184" s="100"/>
    </row>
    <row r="185" spans="3:16" x14ac:dyDescent="0.25">
      <c r="C185" s="13" t="s">
        <v>501</v>
      </c>
      <c r="D185" s="29"/>
      <c r="E185" s="29"/>
      <c r="F185" s="6"/>
      <c r="G185" s="6"/>
      <c r="H185" s="6"/>
      <c r="I185" s="6"/>
      <c r="J185" s="6"/>
      <c r="K185" s="6"/>
      <c r="L185" s="61"/>
      <c r="M185" s="157"/>
      <c r="N185" s="157"/>
      <c r="O185" s="157"/>
      <c r="P185" s="157"/>
    </row>
    <row r="186" spans="3:16" x14ac:dyDescent="0.25">
      <c r="C186" s="13"/>
      <c r="D186" s="29"/>
      <c r="E186" s="29"/>
      <c r="F186" s="6"/>
      <c r="G186" s="6"/>
      <c r="H186" s="6"/>
      <c r="I186" s="6"/>
      <c r="J186" s="6"/>
      <c r="K186" s="6"/>
      <c r="L186" s="61"/>
      <c r="M186" s="157"/>
      <c r="N186" s="157"/>
      <c r="O186" s="157"/>
      <c r="P186" s="157"/>
    </row>
    <row r="187" spans="3:16" x14ac:dyDescent="0.25">
      <c r="C187" s="13"/>
      <c r="D187" s="29"/>
      <c r="E187" s="29"/>
      <c r="F187" s="6"/>
      <c r="G187" s="6"/>
      <c r="H187" s="6"/>
      <c r="I187" s="6"/>
      <c r="J187" s="6"/>
      <c r="K187" s="6"/>
      <c r="L187" s="61"/>
      <c r="M187" s="157"/>
      <c r="N187" s="157"/>
      <c r="O187" s="157"/>
      <c r="P187" s="157"/>
    </row>
    <row r="188" spans="3:16" x14ac:dyDescent="0.25">
      <c r="C188" s="13"/>
      <c r="D188" s="29"/>
      <c r="E188" s="29"/>
      <c r="F188" s="6"/>
      <c r="G188" s="6"/>
      <c r="H188" s="6"/>
      <c r="I188" s="6"/>
      <c r="J188" s="6"/>
      <c r="K188" s="6"/>
      <c r="L188" s="61"/>
      <c r="M188" s="157"/>
      <c r="N188" s="157"/>
      <c r="O188" s="157"/>
      <c r="P188" s="157"/>
    </row>
    <row r="189" spans="3:16" x14ac:dyDescent="0.25">
      <c r="C189" s="13"/>
      <c r="D189" s="29"/>
      <c r="E189" s="29"/>
      <c r="F189" s="6"/>
      <c r="G189" s="6"/>
      <c r="H189" s="6"/>
      <c r="I189" s="6"/>
      <c r="J189" s="6"/>
      <c r="K189" s="6"/>
      <c r="L189" s="61"/>
      <c r="M189" s="157"/>
      <c r="N189" s="157"/>
      <c r="O189" s="157"/>
      <c r="P189" s="157"/>
    </row>
    <row r="190" spans="3:16" x14ac:dyDescent="0.25">
      <c r="C190" s="13"/>
      <c r="D190" s="29"/>
      <c r="E190" s="29"/>
      <c r="F190" s="6"/>
      <c r="G190" s="6"/>
      <c r="H190" s="6"/>
      <c r="I190" s="6"/>
      <c r="J190" s="6"/>
      <c r="K190" s="6"/>
      <c r="L190" s="61"/>
      <c r="M190" s="157"/>
      <c r="N190" s="157"/>
      <c r="O190" s="157"/>
      <c r="P190" s="157"/>
    </row>
    <row r="191" spans="3:16" x14ac:dyDescent="0.25">
      <c r="C191" s="13"/>
      <c r="D191" s="29"/>
      <c r="E191" s="29"/>
      <c r="F191" s="6"/>
      <c r="G191" s="6"/>
      <c r="H191" s="6"/>
      <c r="I191" s="6"/>
      <c r="J191" s="6"/>
      <c r="K191" s="6"/>
      <c r="L191" s="61"/>
      <c r="M191" s="157"/>
      <c r="N191" s="157"/>
      <c r="O191" s="157"/>
      <c r="P191" s="157"/>
    </row>
    <row r="192" spans="3:16" x14ac:dyDescent="0.25">
      <c r="C192" s="13"/>
      <c r="D192" s="29"/>
      <c r="E192" s="29"/>
      <c r="F192" s="6"/>
      <c r="G192" s="6"/>
      <c r="H192" s="6"/>
      <c r="I192" s="6"/>
      <c r="J192" s="6"/>
      <c r="K192" s="6"/>
      <c r="L192" s="61"/>
      <c r="M192" s="157"/>
      <c r="N192" s="157"/>
      <c r="O192" s="157"/>
      <c r="P192" s="157"/>
    </row>
    <row r="193" spans="4:16" x14ac:dyDescent="0.25">
      <c r="D193" s="93" t="s">
        <v>39</v>
      </c>
      <c r="E193" s="93"/>
      <c r="F193" s="30">
        <f>SUM(F173:F192)</f>
        <v>79137.95</v>
      </c>
      <c r="G193" s="30">
        <f t="shared" ref="G193:P193" si="89">SUM(G173:G192)</f>
        <v>391536.80000000005</v>
      </c>
      <c r="H193" s="30">
        <f t="shared" si="89"/>
        <v>408891.95999999996</v>
      </c>
      <c r="I193" s="30">
        <f t="shared" si="89"/>
        <v>390962.36499999999</v>
      </c>
      <c r="J193" s="30">
        <f t="shared" si="89"/>
        <v>319637.53999999992</v>
      </c>
      <c r="K193" s="30">
        <f t="shared" si="89"/>
        <v>384451.01999999996</v>
      </c>
      <c r="L193" s="30">
        <f t="shared" si="89"/>
        <v>342094.97000000009</v>
      </c>
      <c r="M193" s="30">
        <f t="shared" si="89"/>
        <v>0</v>
      </c>
      <c r="N193" s="30">
        <f t="shared" si="89"/>
        <v>0</v>
      </c>
      <c r="O193" s="30">
        <f t="shared" si="89"/>
        <v>0</v>
      </c>
      <c r="P193" s="30">
        <f t="shared" si="89"/>
        <v>0</v>
      </c>
    </row>
    <row r="194" spans="4:16" x14ac:dyDescent="0.25">
      <c r="D194" s="12" t="s">
        <v>758</v>
      </c>
      <c r="E194" s="12"/>
      <c r="F194" s="30" t="e">
        <f>F193-#REF!</f>
        <v>#REF!</v>
      </c>
      <c r="G194" s="30" t="e">
        <f>G193-#REF!</f>
        <v>#REF!</v>
      </c>
      <c r="H194" s="30" t="e">
        <f>H193-#REF!</f>
        <v>#REF!</v>
      </c>
      <c r="I194" s="30" t="e">
        <f>I193-#REF!</f>
        <v>#REF!</v>
      </c>
      <c r="J194" s="30" t="e">
        <f>J193-#REF!</f>
        <v>#REF!</v>
      </c>
      <c r="K194" s="30" t="e">
        <f>K193-#REF!</f>
        <v>#REF!</v>
      </c>
      <c r="L194" s="30" t="e">
        <f>L193-#REF!</f>
        <v>#REF!</v>
      </c>
      <c r="M194" s="30" t="e">
        <f>M193-#REF!</f>
        <v>#REF!</v>
      </c>
      <c r="N194" s="30" t="e">
        <f>N193-#REF!</f>
        <v>#REF!</v>
      </c>
      <c r="O194" s="30" t="e">
        <f>O193-#REF!</f>
        <v>#REF!</v>
      </c>
      <c r="P194" s="30" t="e">
        <f>P193-#REF!</f>
        <v>#REF!</v>
      </c>
    </row>
    <row r="195" spans="4:16" x14ac:dyDescent="0.25">
      <c r="D195" s="12" t="s">
        <v>503</v>
      </c>
      <c r="E195" s="11"/>
      <c r="F195" s="27" t="e">
        <f>F194/#REF!</f>
        <v>#REF!</v>
      </c>
      <c r="G195" s="27" t="e">
        <f>G194/#REF!</f>
        <v>#REF!</v>
      </c>
      <c r="H195" s="27" t="e">
        <f>H194/#REF!</f>
        <v>#REF!</v>
      </c>
      <c r="I195" s="27" t="e">
        <f>I194/#REF!</f>
        <v>#REF!</v>
      </c>
      <c r="J195" s="27" t="e">
        <f>J194/#REF!</f>
        <v>#REF!</v>
      </c>
      <c r="K195" s="27" t="e">
        <f>K194/#REF!</f>
        <v>#REF!</v>
      </c>
      <c r="L195" s="27" t="e">
        <f>L194/#REF!</f>
        <v>#REF!</v>
      </c>
      <c r="M195" s="27" t="e">
        <f>M194/#REF!</f>
        <v>#REF!</v>
      </c>
      <c r="N195" s="27" t="e">
        <f>N194/#REF!</f>
        <v>#REF!</v>
      </c>
      <c r="O195" s="27" t="e">
        <f>O194/#REF!</f>
        <v>#REF!</v>
      </c>
      <c r="P195" s="27" t="e">
        <f>P194/#REF!</f>
        <v>#REF!</v>
      </c>
    </row>
  </sheetData>
  <mergeCells count="6">
    <mergeCell ref="F125:Q125"/>
    <mergeCell ref="F6:Q6"/>
    <mergeCell ref="F7:P7"/>
    <mergeCell ref="F44:Q44"/>
    <mergeCell ref="F45:P45"/>
    <mergeCell ref="F81:Q8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732A-B068-4E03-BE08-1C6B5CAE9C20}">
  <sheetPr>
    <tabColor theme="2" tint="-9.9978637043366805E-2"/>
  </sheetPr>
  <dimension ref="A2:AS181"/>
  <sheetViews>
    <sheetView topLeftCell="A43" zoomScaleNormal="100" workbookViewId="0">
      <selection activeCell="K47" sqref="K47:K78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bestFit="1" customWidth="1"/>
    <col min="5" max="10" width="12.28515625" customWidth="1"/>
    <col min="11" max="11" width="12.7109375" bestFit="1" customWidth="1"/>
  </cols>
  <sheetData>
    <row r="2" spans="1:45" x14ac:dyDescent="0.25">
      <c r="A2" s="9" t="s">
        <v>81</v>
      </c>
      <c r="B2" t="s">
        <v>671</v>
      </c>
    </row>
    <row r="3" spans="1:45" x14ac:dyDescent="0.25">
      <c r="A3" s="9" t="s">
        <v>83</v>
      </c>
      <c r="B3" t="s">
        <v>759</v>
      </c>
    </row>
    <row r="4" spans="1:45" x14ac:dyDescent="0.25">
      <c r="A4" s="9" t="s">
        <v>85</v>
      </c>
      <c r="B4" s="330">
        <v>2539315.2000000002</v>
      </c>
    </row>
    <row r="5" spans="1:45" x14ac:dyDescent="0.25">
      <c r="A5" s="9"/>
      <c r="B5" s="127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x14ac:dyDescent="0.25">
      <c r="A7" s="9"/>
      <c r="B7" s="9"/>
      <c r="C7" s="9"/>
      <c r="D7" s="9"/>
      <c r="E7" s="623">
        <v>2024</v>
      </c>
      <c r="F7" s="623"/>
      <c r="G7" s="623"/>
      <c r="H7" s="623"/>
      <c r="I7" s="623"/>
      <c r="J7" s="623">
        <v>2025</v>
      </c>
      <c r="K7" s="623"/>
      <c r="L7" s="623"/>
      <c r="M7" s="623"/>
      <c r="N7" s="623"/>
      <c r="O7" s="623"/>
      <c r="P7" s="623"/>
      <c r="Q7" s="623"/>
      <c r="R7" s="623"/>
      <c r="S7" s="623"/>
      <c r="T7" s="623"/>
      <c r="U7" s="623"/>
      <c r="V7" s="623">
        <v>2026</v>
      </c>
      <c r="W7" s="623"/>
      <c r="X7" s="623"/>
      <c r="Y7" s="623"/>
      <c r="Z7" s="623"/>
      <c r="AA7" s="623"/>
      <c r="AB7" s="623"/>
      <c r="AC7" s="623"/>
      <c r="AD7" s="623"/>
      <c r="AE7" s="623"/>
      <c r="AF7" s="623"/>
      <c r="AG7" s="623"/>
      <c r="AH7" s="623">
        <v>2027</v>
      </c>
      <c r="AI7" s="623"/>
      <c r="AJ7" s="623"/>
      <c r="AK7" s="623"/>
      <c r="AL7" s="623"/>
      <c r="AM7" s="623"/>
      <c r="AN7" s="623"/>
      <c r="AO7" s="623"/>
      <c r="AP7" s="623"/>
      <c r="AQ7" s="623"/>
      <c r="AR7" s="623"/>
      <c r="AS7" s="623"/>
    </row>
    <row r="8" spans="1:45" x14ac:dyDescent="0.25">
      <c r="A8" s="9"/>
      <c r="B8" s="9"/>
      <c r="C8" s="9"/>
      <c r="D8" s="37" t="s">
        <v>33</v>
      </c>
      <c r="E8" s="116"/>
      <c r="F8" s="116"/>
      <c r="G8" s="116"/>
      <c r="H8" s="116"/>
      <c r="I8" s="116"/>
      <c r="J8" s="38">
        <v>21</v>
      </c>
      <c r="K8" s="38">
        <v>20</v>
      </c>
      <c r="L8" s="38">
        <v>21</v>
      </c>
      <c r="M8" s="38">
        <v>22</v>
      </c>
      <c r="N8" s="38">
        <v>23</v>
      </c>
      <c r="O8" s="38">
        <v>19</v>
      </c>
      <c r="P8" s="38">
        <v>23</v>
      </c>
      <c r="Q8" s="38">
        <v>22</v>
      </c>
      <c r="R8" s="38">
        <v>18</v>
      </c>
      <c r="S8" s="38">
        <v>23</v>
      </c>
      <c r="T8" s="38">
        <v>18</v>
      </c>
      <c r="U8" s="38">
        <v>22</v>
      </c>
      <c r="V8" s="38">
        <v>21</v>
      </c>
      <c r="W8" s="38">
        <v>20</v>
      </c>
      <c r="X8" s="38">
        <v>21</v>
      </c>
      <c r="Y8" s="38">
        <v>22</v>
      </c>
      <c r="Z8" s="38">
        <v>23</v>
      </c>
      <c r="AA8" s="38">
        <v>19</v>
      </c>
      <c r="AB8" s="38">
        <v>23</v>
      </c>
      <c r="AC8" s="38">
        <v>22</v>
      </c>
      <c r="AD8" s="38">
        <v>18</v>
      </c>
      <c r="AE8" s="38">
        <v>23</v>
      </c>
      <c r="AF8" s="38">
        <v>18</v>
      </c>
      <c r="AG8" s="38">
        <v>22</v>
      </c>
      <c r="AH8" s="38">
        <v>21</v>
      </c>
      <c r="AI8" s="38">
        <v>20</v>
      </c>
      <c r="AJ8" s="38">
        <v>21</v>
      </c>
      <c r="AK8" s="38">
        <v>22</v>
      </c>
      <c r="AL8" s="38">
        <v>23</v>
      </c>
      <c r="AM8" s="38">
        <v>19</v>
      </c>
      <c r="AN8" s="38">
        <v>23</v>
      </c>
      <c r="AO8" s="38">
        <v>22</v>
      </c>
      <c r="AP8" s="38">
        <v>18</v>
      </c>
      <c r="AQ8" s="38">
        <v>23</v>
      </c>
      <c r="AR8" s="38">
        <v>18</v>
      </c>
      <c r="AS8" s="38">
        <v>22</v>
      </c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1">
        <v>10</v>
      </c>
      <c r="T9" s="11">
        <v>11</v>
      </c>
      <c r="U9" s="11">
        <v>12</v>
      </c>
      <c r="V9" s="11">
        <v>1</v>
      </c>
      <c r="W9" s="11">
        <v>2</v>
      </c>
      <c r="X9" s="11">
        <v>3</v>
      </c>
      <c r="Y9" s="11">
        <v>4</v>
      </c>
      <c r="Z9" s="11">
        <v>5</v>
      </c>
      <c r="AA9" s="11">
        <v>6</v>
      </c>
      <c r="AB9" s="11">
        <v>7</v>
      </c>
      <c r="AC9" s="11">
        <v>8</v>
      </c>
      <c r="AD9" s="11">
        <v>9</v>
      </c>
      <c r="AE9" s="11">
        <v>10</v>
      </c>
      <c r="AF9" s="11">
        <v>11</v>
      </c>
      <c r="AG9" s="11">
        <v>12</v>
      </c>
      <c r="AH9" s="11">
        <v>1</v>
      </c>
      <c r="AI9" s="11">
        <v>2</v>
      </c>
      <c r="AJ9" s="11">
        <v>3</v>
      </c>
      <c r="AK9" s="11">
        <v>4</v>
      </c>
      <c r="AL9" s="11">
        <v>5</v>
      </c>
      <c r="AM9" s="11">
        <v>6</v>
      </c>
      <c r="AN9" s="11">
        <v>7</v>
      </c>
      <c r="AO9" s="11">
        <v>8</v>
      </c>
      <c r="AP9" s="11">
        <v>9</v>
      </c>
      <c r="AQ9" s="11">
        <v>10</v>
      </c>
      <c r="AR9" s="11">
        <v>11</v>
      </c>
      <c r="AS9" s="11">
        <v>12</v>
      </c>
    </row>
    <row r="10" spans="1:45" x14ac:dyDescent="0.25">
      <c r="A10" s="132" t="s">
        <v>353</v>
      </c>
      <c r="B10" s="133" t="s">
        <v>97</v>
      </c>
      <c r="C10" s="133" t="s">
        <v>153</v>
      </c>
      <c r="D10" s="133">
        <v>80.03</v>
      </c>
      <c r="E10" s="125">
        <v>40</v>
      </c>
      <c r="F10" s="125"/>
      <c r="G10" s="125"/>
      <c r="H10" s="125">
        <v>152</v>
      </c>
      <c r="I10" s="125">
        <f>20*8</f>
        <v>160</v>
      </c>
      <c r="J10" s="125">
        <v>160</v>
      </c>
      <c r="K10" s="125">
        <v>152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x14ac:dyDescent="0.25">
      <c r="A11" s="4" t="s">
        <v>241</v>
      </c>
      <c r="B11" s="4" t="s">
        <v>97</v>
      </c>
      <c r="C11" s="4" t="s">
        <v>261</v>
      </c>
      <c r="D11" s="4">
        <v>138.37</v>
      </c>
      <c r="E11" s="125">
        <v>40</v>
      </c>
      <c r="F11" s="125">
        <v>160</v>
      </c>
      <c r="G11" s="125">
        <v>160</v>
      </c>
      <c r="H11" s="125">
        <v>152</v>
      </c>
      <c r="I11" s="125">
        <v>160</v>
      </c>
      <c r="J11" s="125">
        <v>160</v>
      </c>
      <c r="K11" s="125">
        <v>152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25">
      <c r="A12" s="143" t="s">
        <v>322</v>
      </c>
      <c r="B12" s="125" t="s">
        <v>97</v>
      </c>
      <c r="C12" s="125" t="s">
        <v>153</v>
      </c>
      <c r="D12" s="4">
        <v>80.03</v>
      </c>
      <c r="E12" s="125">
        <v>43</v>
      </c>
      <c r="F12" s="125">
        <v>160</v>
      </c>
      <c r="G12" s="125">
        <v>160</v>
      </c>
      <c r="H12" s="125">
        <v>152</v>
      </c>
      <c r="I12" s="125">
        <v>160</v>
      </c>
      <c r="J12" s="125">
        <v>160</v>
      </c>
      <c r="K12" s="125">
        <v>152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25">
      <c r="A13" s="132" t="s">
        <v>357</v>
      </c>
      <c r="B13" s="125" t="s">
        <v>358</v>
      </c>
      <c r="C13" s="125" t="s">
        <v>334</v>
      </c>
      <c r="D13" s="4">
        <v>140.30000000000001</v>
      </c>
      <c r="E13" s="125">
        <v>40</v>
      </c>
      <c r="F13" s="125">
        <v>160</v>
      </c>
      <c r="G13" s="125">
        <v>160</v>
      </c>
      <c r="H13" s="125">
        <v>152</v>
      </c>
      <c r="I13" s="125">
        <v>160</v>
      </c>
      <c r="J13" s="125">
        <v>160</v>
      </c>
      <c r="K13" s="125">
        <v>152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25">
      <c r="A14" s="143" t="s">
        <v>726</v>
      </c>
      <c r="B14" s="125" t="s">
        <v>97</v>
      </c>
      <c r="C14" s="125" t="s">
        <v>321</v>
      </c>
      <c r="D14" s="4">
        <v>120.05</v>
      </c>
      <c r="E14" s="125">
        <v>40</v>
      </c>
      <c r="F14" s="125">
        <v>160</v>
      </c>
      <c r="G14" s="125">
        <v>160</v>
      </c>
      <c r="H14" s="125">
        <v>152</v>
      </c>
      <c r="I14" s="125">
        <v>160</v>
      </c>
      <c r="J14" s="125">
        <v>160</v>
      </c>
      <c r="K14" s="125">
        <v>152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x14ac:dyDescent="0.25">
      <c r="A15" s="4" t="s">
        <v>760</v>
      </c>
      <c r="B15" s="4" t="s">
        <v>97</v>
      </c>
      <c r="C15" s="4" t="s">
        <v>761</v>
      </c>
      <c r="D15" s="4">
        <v>99.88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25">
      <c r="A16" s="143" t="s">
        <v>728</v>
      </c>
      <c r="B16" s="125" t="s">
        <v>97</v>
      </c>
      <c r="C16" s="125" t="s">
        <v>334</v>
      </c>
      <c r="D16" s="4">
        <v>140.30000000000001</v>
      </c>
      <c r="E16" s="125">
        <v>39</v>
      </c>
      <c r="F16" s="125">
        <v>160</v>
      </c>
      <c r="G16" s="125">
        <v>160</v>
      </c>
      <c r="H16" s="125"/>
      <c r="I16" s="125"/>
      <c r="J16" s="125"/>
      <c r="K16" s="1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x14ac:dyDescent="0.25">
      <c r="A17" s="4" t="s">
        <v>361</v>
      </c>
      <c r="B17" s="4" t="s">
        <v>755</v>
      </c>
      <c r="C17" s="4" t="s">
        <v>274</v>
      </c>
      <c r="D17" s="4">
        <v>100.04</v>
      </c>
      <c r="E17" s="125">
        <v>40</v>
      </c>
      <c r="F17" s="125">
        <v>160</v>
      </c>
      <c r="G17" s="125">
        <v>160</v>
      </c>
      <c r="H17" s="125">
        <v>152</v>
      </c>
      <c r="I17" s="125">
        <v>160</v>
      </c>
      <c r="J17" s="125">
        <v>160</v>
      </c>
      <c r="K17" s="125">
        <v>152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x14ac:dyDescent="0.25">
      <c r="A18" s="143" t="s">
        <v>329</v>
      </c>
      <c r="B18" s="125" t="s">
        <v>330</v>
      </c>
      <c r="C18" s="125" t="s">
        <v>331</v>
      </c>
      <c r="D18" s="4">
        <v>109.24</v>
      </c>
      <c r="E18" s="125">
        <v>10</v>
      </c>
      <c r="F18" s="125">
        <v>20</v>
      </c>
      <c r="G18" s="125">
        <v>20</v>
      </c>
      <c r="H18" s="125">
        <v>20</v>
      </c>
      <c r="I18" s="125">
        <v>20</v>
      </c>
      <c r="J18" s="125">
        <v>20</v>
      </c>
      <c r="K18" s="125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x14ac:dyDescent="0.25">
      <c r="A19" s="143" t="s">
        <v>762</v>
      </c>
      <c r="B19" s="125" t="s">
        <v>97</v>
      </c>
      <c r="C19" s="125" t="s">
        <v>204</v>
      </c>
      <c r="D19" s="125">
        <v>151.9</v>
      </c>
      <c r="E19" s="125"/>
      <c r="F19" s="125"/>
      <c r="G19" s="125"/>
      <c r="H19" s="125"/>
      <c r="I19" s="125"/>
      <c r="J19" s="125"/>
      <c r="K19" s="12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x14ac:dyDescent="0.25">
      <c r="A20" s="143" t="s">
        <v>332</v>
      </c>
      <c r="B20" s="125" t="s">
        <v>97</v>
      </c>
      <c r="C20" s="125" t="s">
        <v>331</v>
      </c>
      <c r="D20" s="4">
        <v>109.24</v>
      </c>
      <c r="E20" s="125">
        <v>40</v>
      </c>
      <c r="F20" s="125">
        <v>160</v>
      </c>
      <c r="G20" s="125">
        <v>160</v>
      </c>
      <c r="H20" s="125">
        <v>152</v>
      </c>
      <c r="I20" s="125">
        <v>160</v>
      </c>
      <c r="J20" s="125">
        <v>160</v>
      </c>
      <c r="K20" s="125">
        <v>152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x14ac:dyDescent="0.25">
      <c r="A21" s="5" t="s">
        <v>333</v>
      </c>
      <c r="B21" s="4" t="s">
        <v>97</v>
      </c>
      <c r="C21" s="125" t="s">
        <v>334</v>
      </c>
      <c r="D21" s="4">
        <v>140.30000000000001</v>
      </c>
      <c r="E21" s="125">
        <v>40</v>
      </c>
      <c r="F21" s="125"/>
      <c r="G21" s="125"/>
      <c r="H21" s="125">
        <v>152</v>
      </c>
      <c r="I21" s="125">
        <v>160</v>
      </c>
      <c r="J21" s="125">
        <v>160</v>
      </c>
      <c r="K21" s="125">
        <v>152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x14ac:dyDescent="0.25">
      <c r="A22" s="4" t="s">
        <v>738</v>
      </c>
      <c r="B22" s="4" t="s">
        <v>97</v>
      </c>
      <c r="C22" s="4" t="s">
        <v>274</v>
      </c>
      <c r="D22" s="4">
        <v>100.04</v>
      </c>
      <c r="E22" s="125">
        <v>40</v>
      </c>
      <c r="F22" s="125">
        <v>160</v>
      </c>
      <c r="G22" s="125">
        <v>160</v>
      </c>
      <c r="H22" s="125">
        <v>152</v>
      </c>
      <c r="I22" s="125">
        <v>160</v>
      </c>
      <c r="J22" s="125">
        <v>160</v>
      </c>
      <c r="K22" s="125">
        <v>152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25">
      <c r="A23" s="143" t="s">
        <v>730</v>
      </c>
      <c r="B23" s="125" t="s">
        <v>97</v>
      </c>
      <c r="C23" s="125" t="s">
        <v>682</v>
      </c>
      <c r="D23" s="4">
        <v>48.01</v>
      </c>
      <c r="E23" s="125">
        <v>40</v>
      </c>
      <c r="F23" s="125">
        <v>160</v>
      </c>
      <c r="G23" s="125">
        <v>160</v>
      </c>
      <c r="H23" s="125">
        <v>152</v>
      </c>
      <c r="I23" s="125">
        <v>160</v>
      </c>
      <c r="J23" s="125">
        <v>160</v>
      </c>
      <c r="K23" s="125">
        <v>152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25">
      <c r="A24" s="143" t="s">
        <v>336</v>
      </c>
      <c r="B24" s="125" t="s">
        <v>337</v>
      </c>
      <c r="C24" s="125" t="s">
        <v>171</v>
      </c>
      <c r="D24" s="4">
        <v>113.21</v>
      </c>
      <c r="E24" s="125">
        <v>40</v>
      </c>
      <c r="F24" s="125">
        <v>160</v>
      </c>
      <c r="G24" s="125">
        <v>160</v>
      </c>
      <c r="H24" s="125">
        <v>152</v>
      </c>
      <c r="I24" s="125">
        <v>160</v>
      </c>
      <c r="J24" s="125">
        <v>160</v>
      </c>
      <c r="K24" s="125">
        <v>152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25">
      <c r="A25" s="132" t="s">
        <v>732</v>
      </c>
      <c r="B25" s="125" t="s">
        <v>97</v>
      </c>
      <c r="C25" s="125" t="s">
        <v>362</v>
      </c>
      <c r="D25" s="4">
        <v>77.02</v>
      </c>
      <c r="E25" s="125">
        <v>40</v>
      </c>
      <c r="F25" s="125">
        <v>160</v>
      </c>
      <c r="G25" s="125">
        <v>160</v>
      </c>
      <c r="H25" s="125">
        <v>152</v>
      </c>
      <c r="I25" s="125">
        <v>160</v>
      </c>
      <c r="J25" s="125">
        <v>160</v>
      </c>
      <c r="K25" s="125">
        <v>152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25">
      <c r="A26" s="143" t="s">
        <v>753</v>
      </c>
      <c r="B26" s="125" t="s">
        <v>97</v>
      </c>
      <c r="C26" s="125" t="s">
        <v>261</v>
      </c>
      <c r="D26" s="4">
        <v>138.37</v>
      </c>
      <c r="E26" s="125">
        <v>40</v>
      </c>
      <c r="F26" s="125">
        <v>160</v>
      </c>
      <c r="G26" s="125">
        <v>160</v>
      </c>
      <c r="H26" s="125">
        <v>152</v>
      </c>
      <c r="I26" s="125">
        <v>160</v>
      </c>
      <c r="J26" s="125">
        <v>160</v>
      </c>
      <c r="K26" s="125">
        <v>152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25">
      <c r="A27" s="5" t="s">
        <v>743</v>
      </c>
      <c r="B27" s="125" t="s">
        <v>97</v>
      </c>
      <c r="C27" s="125" t="s">
        <v>261</v>
      </c>
      <c r="D27" s="4">
        <v>138.37</v>
      </c>
      <c r="E27" s="125">
        <v>40</v>
      </c>
      <c r="F27" s="125">
        <v>160</v>
      </c>
      <c r="G27" s="125">
        <v>160</v>
      </c>
      <c r="H27" s="125">
        <v>152</v>
      </c>
      <c r="I27" s="125">
        <v>160</v>
      </c>
      <c r="J27" s="125">
        <v>160</v>
      </c>
      <c r="K27" s="125">
        <v>152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25">
      <c r="A28" s="143" t="s">
        <v>733</v>
      </c>
      <c r="B28" s="125" t="s">
        <v>97</v>
      </c>
      <c r="C28" s="125" t="s">
        <v>204</v>
      </c>
      <c r="D28" s="4">
        <v>151.9</v>
      </c>
      <c r="E28" s="125">
        <v>40</v>
      </c>
      <c r="F28" s="125">
        <v>160</v>
      </c>
      <c r="G28" s="125">
        <v>160</v>
      </c>
      <c r="H28" s="125">
        <v>152</v>
      </c>
      <c r="I28" s="125">
        <v>160</v>
      </c>
      <c r="J28" s="125">
        <v>160</v>
      </c>
      <c r="K28" s="125">
        <v>152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25">
      <c r="A29" s="143" t="s">
        <v>538</v>
      </c>
      <c r="B29" s="125" t="s">
        <v>97</v>
      </c>
      <c r="C29" s="125" t="s">
        <v>334</v>
      </c>
      <c r="D29" s="4">
        <v>140.30000000000001</v>
      </c>
      <c r="E29" s="125"/>
      <c r="F29" s="125"/>
      <c r="G29" s="125"/>
      <c r="H29" s="125"/>
      <c r="I29" s="125"/>
      <c r="J29" s="125"/>
      <c r="K29" s="12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25">
      <c r="A30" s="143" t="s">
        <v>735</v>
      </c>
      <c r="B30" s="125" t="s">
        <v>97</v>
      </c>
      <c r="C30" s="125" t="s">
        <v>690</v>
      </c>
      <c r="D30" s="4">
        <v>85.77</v>
      </c>
      <c r="E30" s="125">
        <v>40</v>
      </c>
      <c r="F30" s="125">
        <v>160</v>
      </c>
      <c r="G30" s="125">
        <v>160</v>
      </c>
      <c r="H30" s="125">
        <v>152</v>
      </c>
      <c r="I30" s="125">
        <f>13*8</f>
        <v>104</v>
      </c>
      <c r="J30" s="125">
        <v>160</v>
      </c>
      <c r="K30" s="125">
        <v>152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x14ac:dyDescent="0.25">
      <c r="A31" s="125" t="s">
        <v>739</v>
      </c>
      <c r="B31" s="4" t="s">
        <v>97</v>
      </c>
      <c r="C31" s="4" t="s">
        <v>274</v>
      </c>
      <c r="D31" s="4">
        <v>100.04</v>
      </c>
      <c r="E31" s="125">
        <v>40</v>
      </c>
      <c r="F31" s="125">
        <v>160</v>
      </c>
      <c r="G31" s="125">
        <v>160</v>
      </c>
      <c r="H31" s="125"/>
      <c r="I31" s="125"/>
      <c r="J31" s="125"/>
      <c r="K31" s="12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x14ac:dyDescent="0.25">
      <c r="A32" s="143" t="s">
        <v>742</v>
      </c>
      <c r="B32" s="125" t="s">
        <v>97</v>
      </c>
      <c r="C32" s="125" t="s">
        <v>261</v>
      </c>
      <c r="D32" s="4">
        <v>138.37</v>
      </c>
      <c r="E32" s="125">
        <v>40</v>
      </c>
      <c r="F32" s="125">
        <v>160</v>
      </c>
      <c r="G32" s="125">
        <v>160</v>
      </c>
      <c r="H32" s="125">
        <v>152</v>
      </c>
      <c r="I32" s="125">
        <v>160</v>
      </c>
      <c r="J32" s="125">
        <v>160</v>
      </c>
      <c r="K32" s="125">
        <v>152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25">
      <c r="A33" s="133" t="s">
        <v>359</v>
      </c>
      <c r="B33" s="4" t="s">
        <v>97</v>
      </c>
      <c r="C33" s="4" t="s">
        <v>752</v>
      </c>
      <c r="D33" s="4">
        <v>77.02</v>
      </c>
      <c r="E33" s="125">
        <v>40</v>
      </c>
      <c r="F33" s="125">
        <v>160</v>
      </c>
      <c r="G33" s="125">
        <v>160</v>
      </c>
      <c r="H33" s="125">
        <v>152</v>
      </c>
      <c r="I33" s="125">
        <v>160</v>
      </c>
      <c r="J33" s="125">
        <v>160</v>
      </c>
      <c r="K33" s="125">
        <v>152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25">
      <c r="A34" s="125" t="s">
        <v>338</v>
      </c>
      <c r="B34" s="125" t="s">
        <v>97</v>
      </c>
      <c r="C34" s="125" t="s">
        <v>334</v>
      </c>
      <c r="D34" s="4">
        <v>140.30000000000001</v>
      </c>
      <c r="E34" s="125">
        <v>40</v>
      </c>
      <c r="F34" s="125">
        <v>160</v>
      </c>
      <c r="G34" s="125">
        <v>160</v>
      </c>
      <c r="H34" s="125">
        <v>152</v>
      </c>
      <c r="I34" s="125">
        <v>130</v>
      </c>
      <c r="J34" s="125">
        <v>160</v>
      </c>
      <c r="K34" s="125">
        <v>152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25">
      <c r="A35" s="5" t="s">
        <v>737</v>
      </c>
      <c r="B35" s="4" t="s">
        <v>97</v>
      </c>
      <c r="C35" s="125" t="s">
        <v>261</v>
      </c>
      <c r="D35" s="4">
        <v>138.37</v>
      </c>
      <c r="E35" s="125">
        <v>40</v>
      </c>
      <c r="F35" s="125">
        <v>160</v>
      </c>
      <c r="G35" s="125">
        <v>160</v>
      </c>
      <c r="H35" s="125">
        <v>152</v>
      </c>
      <c r="I35" s="125">
        <v>160</v>
      </c>
      <c r="J35" s="125">
        <v>160</v>
      </c>
      <c r="K35" s="125">
        <v>152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25">
      <c r="A36" s="125" t="s">
        <v>341</v>
      </c>
      <c r="B36" s="4" t="s">
        <v>97</v>
      </c>
      <c r="C36" s="4" t="s">
        <v>171</v>
      </c>
      <c r="D36" s="4">
        <v>113.21</v>
      </c>
      <c r="E36" s="125">
        <v>40</v>
      </c>
      <c r="F36" s="125">
        <v>160</v>
      </c>
      <c r="G36" s="125">
        <v>160</v>
      </c>
      <c r="H36" s="125">
        <v>152</v>
      </c>
      <c r="I36" s="125">
        <v>160</v>
      </c>
      <c r="J36" s="125">
        <v>160</v>
      </c>
      <c r="K36" s="125">
        <v>152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25">
      <c r="A37" s="5" t="s">
        <v>741</v>
      </c>
      <c r="B37" s="125" t="s">
        <v>97</v>
      </c>
      <c r="C37" s="125" t="s">
        <v>159</v>
      </c>
      <c r="D37" s="4">
        <v>74.430000000000007</v>
      </c>
      <c r="E37" s="125">
        <v>40</v>
      </c>
      <c r="F37" s="125">
        <v>160</v>
      </c>
      <c r="G37" s="125">
        <v>160</v>
      </c>
      <c r="H37" s="125"/>
      <c r="I37" s="125"/>
      <c r="J37" s="125"/>
      <c r="K37" s="12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25">
      <c r="A38" s="5" t="s">
        <v>744</v>
      </c>
      <c r="B38" s="4" t="s">
        <v>97</v>
      </c>
      <c r="C38" s="4" t="s">
        <v>680</v>
      </c>
      <c r="D38" s="4">
        <v>73.12</v>
      </c>
      <c r="E38" s="125">
        <v>40</v>
      </c>
      <c r="F38" s="125">
        <v>160</v>
      </c>
      <c r="G38" s="125">
        <v>160</v>
      </c>
      <c r="H38" s="125">
        <v>152</v>
      </c>
      <c r="I38" s="125">
        <v>160</v>
      </c>
      <c r="J38" s="125">
        <v>160</v>
      </c>
      <c r="K38" s="125">
        <v>152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x14ac:dyDescent="0.25">
      <c r="A39" s="132" t="s">
        <v>763</v>
      </c>
      <c r="B39" s="125" t="s">
        <v>97</v>
      </c>
      <c r="C39" s="125" t="s">
        <v>334</v>
      </c>
      <c r="D39" s="4">
        <v>140.30000000000001</v>
      </c>
      <c r="E39" s="125"/>
      <c r="F39" s="125"/>
      <c r="G39" s="125"/>
      <c r="H39" s="125">
        <v>152</v>
      </c>
      <c r="I39" s="125">
        <v>160</v>
      </c>
      <c r="J39" s="125">
        <v>160</v>
      </c>
      <c r="K39" s="125">
        <v>152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x14ac:dyDescent="0.25">
      <c r="A40" s="143" t="s">
        <v>360</v>
      </c>
      <c r="B40" s="125" t="s">
        <v>97</v>
      </c>
      <c r="C40" s="125" t="s">
        <v>334</v>
      </c>
      <c r="D40" s="4">
        <v>140.30000000000001</v>
      </c>
      <c r="E40" s="125"/>
      <c r="F40" s="125"/>
      <c r="G40" s="125"/>
      <c r="H40" s="125"/>
      <c r="I40" s="125"/>
      <c r="J40" s="125"/>
      <c r="K40" s="12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25">
      <c r="A41" s="143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25">
      <c r="E42" s="28">
        <f t="shared" ref="E42:AS42" si="0">SUM(E10:E41)</f>
        <v>1012</v>
      </c>
      <c r="F42" s="28">
        <f t="shared" si="0"/>
        <v>3700</v>
      </c>
      <c r="G42" s="28">
        <f t="shared" si="0"/>
        <v>3700</v>
      </c>
      <c r="H42" s="28">
        <f t="shared" si="0"/>
        <v>3516</v>
      </c>
      <c r="I42" s="28">
        <f t="shared" si="0"/>
        <v>3614</v>
      </c>
      <c r="J42" s="28">
        <f t="shared" si="0"/>
        <v>3700</v>
      </c>
      <c r="K42" s="28">
        <f t="shared" si="0"/>
        <v>3516</v>
      </c>
      <c r="L42" s="28">
        <f t="shared" si="0"/>
        <v>0</v>
      </c>
      <c r="M42" s="28">
        <f t="shared" si="0"/>
        <v>0</v>
      </c>
      <c r="N42" s="28">
        <f t="shared" si="0"/>
        <v>0</v>
      </c>
      <c r="O42" s="28">
        <f t="shared" si="0"/>
        <v>0</v>
      </c>
      <c r="P42" s="28">
        <f t="shared" si="0"/>
        <v>0</v>
      </c>
      <c r="Q42" s="28">
        <f t="shared" si="0"/>
        <v>0</v>
      </c>
      <c r="R42" s="28">
        <f t="shared" si="0"/>
        <v>0</v>
      </c>
      <c r="S42" s="28">
        <f t="shared" si="0"/>
        <v>0</v>
      </c>
      <c r="T42" s="28">
        <f t="shared" si="0"/>
        <v>0</v>
      </c>
      <c r="U42" s="28">
        <f t="shared" si="0"/>
        <v>0</v>
      </c>
      <c r="V42" s="28">
        <f t="shared" si="0"/>
        <v>0</v>
      </c>
      <c r="W42" s="28">
        <f t="shared" si="0"/>
        <v>0</v>
      </c>
      <c r="X42" s="28">
        <f t="shared" si="0"/>
        <v>0</v>
      </c>
      <c r="Y42" s="28">
        <f t="shared" si="0"/>
        <v>0</v>
      </c>
      <c r="Z42" s="28">
        <f t="shared" si="0"/>
        <v>0</v>
      </c>
      <c r="AA42" s="28">
        <f t="shared" si="0"/>
        <v>0</v>
      </c>
      <c r="AB42" s="28">
        <f t="shared" si="0"/>
        <v>0</v>
      </c>
      <c r="AC42" s="28">
        <f t="shared" si="0"/>
        <v>0</v>
      </c>
      <c r="AD42" s="28">
        <f t="shared" si="0"/>
        <v>0</v>
      </c>
      <c r="AE42" s="28">
        <f t="shared" si="0"/>
        <v>0</v>
      </c>
      <c r="AF42" s="28">
        <f t="shared" si="0"/>
        <v>0</v>
      </c>
      <c r="AG42" s="28">
        <f t="shared" si="0"/>
        <v>0</v>
      </c>
      <c r="AH42" s="28">
        <f t="shared" si="0"/>
        <v>0</v>
      </c>
      <c r="AI42" s="28">
        <f t="shared" si="0"/>
        <v>0</v>
      </c>
      <c r="AJ42" s="28">
        <f t="shared" si="0"/>
        <v>0</v>
      </c>
      <c r="AK42" s="28">
        <f t="shared" si="0"/>
        <v>0</v>
      </c>
      <c r="AL42" s="28">
        <f t="shared" si="0"/>
        <v>0</v>
      </c>
      <c r="AM42" s="28">
        <f t="shared" si="0"/>
        <v>0</v>
      </c>
      <c r="AN42" s="28">
        <f t="shared" si="0"/>
        <v>0</v>
      </c>
      <c r="AO42" s="28">
        <f t="shared" si="0"/>
        <v>0</v>
      </c>
      <c r="AP42" s="28">
        <f t="shared" si="0"/>
        <v>0</v>
      </c>
      <c r="AQ42" s="28">
        <f t="shared" si="0"/>
        <v>0</v>
      </c>
      <c r="AR42" s="28">
        <f t="shared" si="0"/>
        <v>0</v>
      </c>
      <c r="AS42" s="28">
        <f t="shared" si="0"/>
        <v>0</v>
      </c>
    </row>
    <row r="43" spans="1:45" x14ac:dyDescent="0.25">
      <c r="B43" s="25"/>
    </row>
    <row r="44" spans="1:45" x14ac:dyDescent="0.25">
      <c r="A44" s="31" t="s">
        <v>102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</row>
    <row r="45" spans="1:45" x14ac:dyDescent="0.25">
      <c r="A45" s="9"/>
      <c r="B45" s="9"/>
      <c r="C45" s="9"/>
      <c r="D45" s="9"/>
      <c r="E45" s="623">
        <v>2024</v>
      </c>
      <c r="F45" s="623"/>
      <c r="G45" s="623"/>
      <c r="H45" s="623"/>
      <c r="I45" s="623"/>
      <c r="J45" s="623">
        <v>2025</v>
      </c>
      <c r="K45" s="623"/>
      <c r="L45" s="623"/>
      <c r="M45" s="623"/>
      <c r="N45" s="623"/>
      <c r="O45" s="623"/>
      <c r="P45" s="623"/>
      <c r="Q45" s="623"/>
      <c r="R45" s="623"/>
      <c r="S45" s="623"/>
      <c r="T45" s="623"/>
      <c r="U45" s="623"/>
      <c r="V45" s="623">
        <v>2026</v>
      </c>
      <c r="W45" s="623"/>
      <c r="X45" s="623"/>
      <c r="Y45" s="623"/>
      <c r="Z45" s="623"/>
      <c r="AA45" s="623"/>
      <c r="AB45" s="623"/>
      <c r="AC45" s="623"/>
      <c r="AD45" s="623"/>
      <c r="AE45" s="623"/>
      <c r="AF45" s="623"/>
      <c r="AG45" s="623"/>
      <c r="AH45" s="623">
        <v>2027</v>
      </c>
      <c r="AI45" s="623"/>
      <c r="AJ45" s="623"/>
      <c r="AK45" s="623"/>
      <c r="AL45" s="623"/>
      <c r="AM45" s="623"/>
      <c r="AN45" s="623"/>
      <c r="AO45" s="623"/>
      <c r="AP45" s="623"/>
      <c r="AQ45" s="623"/>
      <c r="AR45" s="623"/>
      <c r="AS45" s="623"/>
    </row>
    <row r="46" spans="1:45" x14ac:dyDescent="0.25">
      <c r="A46" s="11" t="s">
        <v>88</v>
      </c>
      <c r="B46" s="11" t="s">
        <v>89</v>
      </c>
      <c r="C46" s="11" t="s">
        <v>90</v>
      </c>
      <c r="D46" s="11" t="s">
        <v>91</v>
      </c>
      <c r="E46" s="11">
        <v>8</v>
      </c>
      <c r="F46" s="11">
        <v>9</v>
      </c>
      <c r="G46" s="11">
        <v>10</v>
      </c>
      <c r="H46" s="11">
        <v>11</v>
      </c>
      <c r="I46" s="11">
        <v>12</v>
      </c>
      <c r="J46" s="11">
        <v>1</v>
      </c>
      <c r="K46" s="11">
        <v>2</v>
      </c>
      <c r="L46" s="11">
        <v>3</v>
      </c>
      <c r="M46" s="11">
        <v>4</v>
      </c>
      <c r="N46" s="11">
        <v>5</v>
      </c>
      <c r="O46" s="11">
        <v>6</v>
      </c>
      <c r="P46" s="11">
        <v>7</v>
      </c>
      <c r="Q46" s="11">
        <v>8</v>
      </c>
      <c r="R46" s="11">
        <v>9</v>
      </c>
      <c r="S46" s="11">
        <v>10</v>
      </c>
      <c r="T46" s="11">
        <v>11</v>
      </c>
      <c r="U46" s="11">
        <v>12</v>
      </c>
      <c r="V46" s="11">
        <v>1</v>
      </c>
      <c r="W46" s="11">
        <v>2</v>
      </c>
      <c r="X46" s="11">
        <v>3</v>
      </c>
      <c r="Y46" s="11">
        <v>4</v>
      </c>
      <c r="Z46" s="11">
        <v>5</v>
      </c>
      <c r="AA46" s="11">
        <v>6</v>
      </c>
      <c r="AB46" s="11">
        <v>7</v>
      </c>
      <c r="AC46" s="11">
        <v>8</v>
      </c>
      <c r="AD46" s="11">
        <v>9</v>
      </c>
      <c r="AE46" s="11">
        <v>10</v>
      </c>
      <c r="AF46" s="11">
        <v>11</v>
      </c>
      <c r="AG46" s="11">
        <v>12</v>
      </c>
      <c r="AH46" s="11">
        <v>1</v>
      </c>
      <c r="AI46" s="11">
        <v>2</v>
      </c>
      <c r="AJ46" s="11">
        <v>3</v>
      </c>
      <c r="AK46" s="11">
        <v>4</v>
      </c>
      <c r="AL46" s="11">
        <v>5</v>
      </c>
      <c r="AM46" s="11">
        <v>6</v>
      </c>
      <c r="AN46" s="11">
        <v>7</v>
      </c>
      <c r="AO46" s="11">
        <v>8</v>
      </c>
      <c r="AP46" s="11">
        <v>9</v>
      </c>
      <c r="AQ46" s="11">
        <v>10</v>
      </c>
      <c r="AR46" s="11">
        <v>11</v>
      </c>
      <c r="AS46" s="11">
        <v>12</v>
      </c>
    </row>
    <row r="47" spans="1:45" x14ac:dyDescent="0.25">
      <c r="A47" s="143" t="str">
        <f t="shared" ref="A47:D78" si="1">A10</f>
        <v>Adenuga, Taiwo</v>
      </c>
      <c r="B47" s="143" t="str">
        <f t="shared" si="1"/>
        <v>TechSur</v>
      </c>
      <c r="C47" s="143" t="str">
        <f t="shared" si="1"/>
        <v>Project Manager</v>
      </c>
      <c r="D47" s="143">
        <f t="shared" si="1"/>
        <v>80.03</v>
      </c>
      <c r="E47" s="125">
        <v>40</v>
      </c>
      <c r="F47" s="4">
        <v>0</v>
      </c>
      <c r="G47" s="125">
        <v>0</v>
      </c>
      <c r="H47" s="125"/>
      <c r="I47" s="125"/>
      <c r="J47" s="125"/>
      <c r="K47" s="12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25">
      <c r="A48" s="143" t="str">
        <f t="shared" si="1"/>
        <v>Awodeu, Olusola</v>
      </c>
      <c r="B48" s="143" t="str">
        <f t="shared" si="1"/>
        <v>TechSur</v>
      </c>
      <c r="C48" s="143" t="str">
        <f t="shared" si="1"/>
        <v>Software Engineer</v>
      </c>
      <c r="D48" s="143">
        <f t="shared" si="1"/>
        <v>138.37</v>
      </c>
      <c r="E48" s="125">
        <v>40</v>
      </c>
      <c r="F48" s="125">
        <v>128</v>
      </c>
      <c r="G48" s="361">
        <v>176</v>
      </c>
      <c r="H48" s="125">
        <v>152</v>
      </c>
      <c r="I48" s="125">
        <v>168</v>
      </c>
      <c r="J48" s="125">
        <v>168</v>
      </c>
      <c r="K48" s="125">
        <v>128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25">
      <c r="A49" s="143" t="str">
        <f t="shared" si="1"/>
        <v>Camp, Andrew</v>
      </c>
      <c r="B49" s="143" t="str">
        <f t="shared" si="1"/>
        <v>TechSur</v>
      </c>
      <c r="C49" s="143" t="str">
        <f t="shared" si="1"/>
        <v>Project Manager</v>
      </c>
      <c r="D49" s="143">
        <f t="shared" si="1"/>
        <v>80.03</v>
      </c>
      <c r="E49" s="125">
        <v>43</v>
      </c>
      <c r="F49" s="125">
        <v>156</v>
      </c>
      <c r="G49" s="361">
        <v>140</v>
      </c>
      <c r="H49" s="125">
        <v>144</v>
      </c>
      <c r="I49" s="125">
        <v>136</v>
      </c>
      <c r="J49" s="125">
        <v>168</v>
      </c>
      <c r="K49" s="125">
        <v>134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25">
      <c r="A50" s="143" t="str">
        <f t="shared" si="1"/>
        <v>Carpenter, Robert</v>
      </c>
      <c r="B50" s="143" t="str">
        <f t="shared" si="1"/>
        <v>Agile Zenith</v>
      </c>
      <c r="C50" s="143" t="str">
        <f t="shared" si="1"/>
        <v>Agile Coach</v>
      </c>
      <c r="D50" s="143">
        <f t="shared" si="1"/>
        <v>140.30000000000001</v>
      </c>
      <c r="E50" s="125">
        <v>32</v>
      </c>
      <c r="F50" s="125">
        <v>128</v>
      </c>
      <c r="G50" s="361">
        <v>168</v>
      </c>
      <c r="H50" s="125">
        <v>144</v>
      </c>
      <c r="I50" s="125">
        <v>112</v>
      </c>
      <c r="J50" s="125">
        <v>160</v>
      </c>
      <c r="K50" s="125">
        <v>128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25">
      <c r="A51" s="143" t="str">
        <f t="shared" si="1"/>
        <v>Day, Jason</v>
      </c>
      <c r="B51" s="143" t="str">
        <f t="shared" si="1"/>
        <v>TechSur</v>
      </c>
      <c r="C51" s="143" t="str">
        <f t="shared" si="1"/>
        <v>Information Systems Engineer</v>
      </c>
      <c r="D51" s="143">
        <f t="shared" si="1"/>
        <v>120.05</v>
      </c>
      <c r="E51" s="125">
        <v>40</v>
      </c>
      <c r="F51" s="125">
        <v>160</v>
      </c>
      <c r="G51" s="361">
        <v>176</v>
      </c>
      <c r="H51" s="125">
        <v>136</v>
      </c>
      <c r="I51" s="125">
        <v>136</v>
      </c>
      <c r="J51" s="125">
        <v>152</v>
      </c>
      <c r="K51" s="125">
        <v>128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25">
      <c r="A52" s="143" t="str">
        <f t="shared" si="1"/>
        <v>Giesy, Megan</v>
      </c>
      <c r="B52" s="143" t="str">
        <f t="shared" si="1"/>
        <v>TechSur</v>
      </c>
      <c r="C52" s="143" t="str">
        <f t="shared" si="1"/>
        <v>Business Analyst</v>
      </c>
      <c r="D52" s="143">
        <f t="shared" si="1"/>
        <v>99.88</v>
      </c>
      <c r="E52" s="4"/>
      <c r="F52" s="125">
        <v>31</v>
      </c>
      <c r="G52" s="2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25">
      <c r="A53" s="143" t="str">
        <f t="shared" si="1"/>
        <v>Heine, Matthew</v>
      </c>
      <c r="B53" s="143" t="str">
        <f t="shared" si="1"/>
        <v>TechSur</v>
      </c>
      <c r="C53" s="143" t="str">
        <f t="shared" si="1"/>
        <v>Agile Coach</v>
      </c>
      <c r="D53" s="143">
        <f t="shared" si="1"/>
        <v>140.30000000000001</v>
      </c>
      <c r="E53" s="125">
        <v>39</v>
      </c>
      <c r="F53" s="125">
        <v>160</v>
      </c>
      <c r="G53" s="361">
        <v>152</v>
      </c>
      <c r="H53" s="125"/>
      <c r="I53" s="125"/>
      <c r="J53" s="125"/>
      <c r="K53" s="12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25">
      <c r="A54" s="143" t="str">
        <f t="shared" si="1"/>
        <v>Jain, Dipika</v>
      </c>
      <c r="B54" s="143" t="str">
        <f t="shared" si="1"/>
        <v>TekUnicorn</v>
      </c>
      <c r="C54" s="143" t="str">
        <f t="shared" si="1"/>
        <v>Task Manager</v>
      </c>
      <c r="D54" s="143">
        <f t="shared" si="1"/>
        <v>100.04</v>
      </c>
      <c r="E54" s="125">
        <v>40</v>
      </c>
      <c r="F54" s="125">
        <v>160</v>
      </c>
      <c r="G54" s="361">
        <v>176</v>
      </c>
      <c r="H54" s="125">
        <v>152</v>
      </c>
      <c r="I54" s="125">
        <v>136</v>
      </c>
      <c r="J54" s="125">
        <v>152</v>
      </c>
      <c r="K54" s="125">
        <v>128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25">
      <c r="A55" s="143" t="str">
        <f t="shared" si="1"/>
        <v>Johnson, Deloy</v>
      </c>
      <c r="B55" s="143" t="str">
        <f t="shared" si="1"/>
        <v>Guidehouse</v>
      </c>
      <c r="C55" s="143" t="str">
        <f t="shared" si="1"/>
        <v>Systems Engineer</v>
      </c>
      <c r="D55" s="143">
        <f t="shared" si="1"/>
        <v>109.24</v>
      </c>
      <c r="E55" s="125">
        <v>15</v>
      </c>
      <c r="F55" s="125">
        <v>28</v>
      </c>
      <c r="G55" s="361">
        <v>26.5</v>
      </c>
      <c r="H55" s="125">
        <v>36.5</v>
      </c>
      <c r="I55" s="125">
        <v>28</v>
      </c>
      <c r="J55" s="125">
        <v>57</v>
      </c>
      <c r="K55" s="125">
        <v>46.5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25">
      <c r="A56" s="143" t="str">
        <f t="shared" si="1"/>
        <v>Konathala, Murali</v>
      </c>
      <c r="B56" s="143" t="str">
        <f t="shared" si="1"/>
        <v>TechSur</v>
      </c>
      <c r="C56" s="143" t="str">
        <f t="shared" si="1"/>
        <v>Systems Integration Engineer</v>
      </c>
      <c r="D56" s="143">
        <f t="shared" si="1"/>
        <v>151.9</v>
      </c>
      <c r="E56" s="125"/>
      <c r="F56" s="125">
        <v>112</v>
      </c>
      <c r="G56" s="361"/>
      <c r="H56" s="125"/>
      <c r="I56" s="125"/>
      <c r="J56" s="125"/>
      <c r="K56" s="12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25">
      <c r="A57" s="143" t="str">
        <f t="shared" si="1"/>
        <v>Lee, Joseph</v>
      </c>
      <c r="B57" s="143" t="str">
        <f t="shared" si="1"/>
        <v>TechSur</v>
      </c>
      <c r="C57" s="143" t="str">
        <f t="shared" si="1"/>
        <v>Systems Engineer</v>
      </c>
      <c r="D57" s="143">
        <f t="shared" si="1"/>
        <v>109.24</v>
      </c>
      <c r="E57" s="125">
        <v>40</v>
      </c>
      <c r="F57" s="125">
        <v>160</v>
      </c>
      <c r="G57" s="361">
        <v>176</v>
      </c>
      <c r="H57" s="125">
        <v>147</v>
      </c>
      <c r="I57" s="125">
        <v>108</v>
      </c>
      <c r="J57" s="125">
        <v>168</v>
      </c>
      <c r="K57" s="125">
        <v>128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x14ac:dyDescent="0.25">
      <c r="A58" s="143" t="str">
        <f t="shared" si="1"/>
        <v>Matalia, Parag</v>
      </c>
      <c r="B58" s="143" t="str">
        <f t="shared" si="1"/>
        <v>TechSur</v>
      </c>
      <c r="C58" s="143" t="str">
        <f t="shared" si="1"/>
        <v>Agile Coach</v>
      </c>
      <c r="D58" s="143">
        <f t="shared" si="1"/>
        <v>140.30000000000001</v>
      </c>
      <c r="E58" s="125">
        <v>40</v>
      </c>
      <c r="F58" s="125">
        <v>0</v>
      </c>
      <c r="G58" s="361"/>
      <c r="H58" s="125">
        <v>92</v>
      </c>
      <c r="I58" s="125">
        <v>145</v>
      </c>
      <c r="J58" s="125">
        <v>156</v>
      </c>
      <c r="K58" s="125">
        <v>124.75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x14ac:dyDescent="0.25">
      <c r="A59" s="143" t="str">
        <f t="shared" si="1"/>
        <v>Miller, Evalina</v>
      </c>
      <c r="B59" s="143" t="str">
        <f t="shared" si="1"/>
        <v>TechSur</v>
      </c>
      <c r="C59" s="143" t="str">
        <f t="shared" si="1"/>
        <v>Task Manager</v>
      </c>
      <c r="D59" s="143">
        <f t="shared" si="1"/>
        <v>100.04</v>
      </c>
      <c r="E59" s="125">
        <v>40</v>
      </c>
      <c r="F59" s="125">
        <v>144</v>
      </c>
      <c r="G59" s="361">
        <v>160</v>
      </c>
      <c r="H59" s="125">
        <v>152</v>
      </c>
      <c r="I59" s="125">
        <v>128</v>
      </c>
      <c r="J59" s="125">
        <v>166</v>
      </c>
      <c r="K59" s="125">
        <v>130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25">
      <c r="A60" s="143" t="str">
        <f t="shared" si="1"/>
        <v>Murphy, Jessica</v>
      </c>
      <c r="B60" s="143" t="str">
        <f t="shared" si="1"/>
        <v>TechSur</v>
      </c>
      <c r="C60" s="143" t="str">
        <f t="shared" si="1"/>
        <v>Administrative Support Specialist</v>
      </c>
      <c r="D60" s="143">
        <f t="shared" si="1"/>
        <v>48.01</v>
      </c>
      <c r="E60" s="125">
        <v>40</v>
      </c>
      <c r="F60" s="125">
        <v>160</v>
      </c>
      <c r="G60" s="361">
        <v>168</v>
      </c>
      <c r="H60" s="125">
        <v>144</v>
      </c>
      <c r="I60" s="125">
        <v>112</v>
      </c>
      <c r="J60" s="125">
        <v>158</v>
      </c>
      <c r="K60" s="125">
        <v>127.5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25">
      <c r="A61" s="143" t="str">
        <f t="shared" si="1"/>
        <v>Niazi, Shamroze</v>
      </c>
      <c r="B61" s="143" t="str">
        <f t="shared" si="1"/>
        <v>NMA Consulting</v>
      </c>
      <c r="C61" s="143" t="str">
        <f t="shared" si="1"/>
        <v>Enterprise Architect</v>
      </c>
      <c r="D61" s="143">
        <f t="shared" si="1"/>
        <v>113.21</v>
      </c>
      <c r="E61" s="125">
        <v>40</v>
      </c>
      <c r="F61" s="125">
        <v>159</v>
      </c>
      <c r="G61" s="361">
        <v>167</v>
      </c>
      <c r="H61" s="125">
        <v>152</v>
      </c>
      <c r="I61" s="125">
        <v>168</v>
      </c>
      <c r="J61" s="125"/>
      <c r="K61" s="125">
        <v>120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x14ac:dyDescent="0.25">
      <c r="A62" s="143" t="str">
        <f t="shared" si="1"/>
        <v>Nyomo, Kiko</v>
      </c>
      <c r="B62" s="143" t="str">
        <f t="shared" si="1"/>
        <v>TechSur</v>
      </c>
      <c r="C62" s="143" t="str">
        <f t="shared" si="1"/>
        <v>Agile Certified Professional</v>
      </c>
      <c r="D62" s="143">
        <f t="shared" si="1"/>
        <v>77.02</v>
      </c>
      <c r="E62" s="125">
        <v>40</v>
      </c>
      <c r="F62" s="125">
        <v>160</v>
      </c>
      <c r="G62" s="361">
        <v>176</v>
      </c>
      <c r="H62" s="125">
        <v>152</v>
      </c>
      <c r="I62" s="125">
        <v>96</v>
      </c>
      <c r="J62" s="125">
        <v>108</v>
      </c>
      <c r="K62" s="12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x14ac:dyDescent="0.25">
      <c r="A63" s="143" t="str">
        <f t="shared" si="1"/>
        <v>Olabowale, Peter</v>
      </c>
      <c r="B63" s="143" t="str">
        <f t="shared" si="1"/>
        <v>TechSur</v>
      </c>
      <c r="C63" s="143" t="str">
        <f t="shared" si="1"/>
        <v>Software Engineer</v>
      </c>
      <c r="D63" s="143">
        <f t="shared" si="1"/>
        <v>138.37</v>
      </c>
      <c r="E63" s="125">
        <v>40</v>
      </c>
      <c r="F63" s="125">
        <v>160</v>
      </c>
      <c r="G63" s="125">
        <v>142</v>
      </c>
      <c r="H63" s="125">
        <v>148</v>
      </c>
      <c r="I63" s="125">
        <v>96</v>
      </c>
      <c r="J63" s="125"/>
      <c r="K63" s="12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25">
      <c r="A64" s="143" t="str">
        <f t="shared" si="1"/>
        <v>Olagbegi, Oladipo</v>
      </c>
      <c r="B64" s="143" t="str">
        <f t="shared" si="1"/>
        <v>TechSur</v>
      </c>
      <c r="C64" s="143" t="str">
        <f t="shared" si="1"/>
        <v>Software Engineer</v>
      </c>
      <c r="D64" s="143">
        <f t="shared" si="1"/>
        <v>138.37</v>
      </c>
      <c r="E64" s="125">
        <v>40</v>
      </c>
      <c r="F64" s="125">
        <v>160</v>
      </c>
      <c r="G64" s="125">
        <v>168</v>
      </c>
      <c r="H64" s="125">
        <v>152</v>
      </c>
      <c r="I64" s="125">
        <v>168</v>
      </c>
      <c r="J64" s="125">
        <v>144</v>
      </c>
      <c r="K64" s="125">
        <v>128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25">
      <c r="A65" s="143" t="str">
        <f t="shared" si="1"/>
        <v>Olaose, Tokunbo</v>
      </c>
      <c r="B65" s="143" t="str">
        <f t="shared" si="1"/>
        <v>TechSur</v>
      </c>
      <c r="C65" s="143" t="str">
        <f t="shared" si="1"/>
        <v>Systems Integration Engineer</v>
      </c>
      <c r="D65" s="143">
        <f t="shared" si="1"/>
        <v>151.9</v>
      </c>
      <c r="E65" s="125">
        <v>40</v>
      </c>
      <c r="F65" s="125">
        <v>160</v>
      </c>
      <c r="G65" s="125">
        <v>160</v>
      </c>
      <c r="H65" s="125">
        <v>152</v>
      </c>
      <c r="I65" s="125">
        <v>88</v>
      </c>
      <c r="J65" s="125">
        <v>168</v>
      </c>
      <c r="K65" s="125">
        <v>128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x14ac:dyDescent="0.25">
      <c r="A66" s="143" t="str">
        <f t="shared" si="1"/>
        <v>Park, Craig</v>
      </c>
      <c r="B66" s="143" t="str">
        <f t="shared" si="1"/>
        <v>TechSur</v>
      </c>
      <c r="C66" s="143" t="str">
        <f t="shared" si="1"/>
        <v>Agile Coach</v>
      </c>
      <c r="D66" s="143">
        <f t="shared" si="1"/>
        <v>140.30000000000001</v>
      </c>
      <c r="E66" s="125"/>
      <c r="F66" s="125"/>
      <c r="G66" s="125"/>
      <c r="H66" s="125"/>
      <c r="I66" s="125"/>
      <c r="J66" s="125"/>
      <c r="K66" s="12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x14ac:dyDescent="0.25">
      <c r="A67" s="143" t="str">
        <f t="shared" si="1"/>
        <v>Qureshi, Saniha</v>
      </c>
      <c r="B67" s="143" t="str">
        <f t="shared" si="1"/>
        <v>TechSur</v>
      </c>
      <c r="C67" s="143" t="str">
        <f t="shared" si="1"/>
        <v>Cloud System Engineer</v>
      </c>
      <c r="D67" s="143">
        <f t="shared" si="1"/>
        <v>85.77</v>
      </c>
      <c r="E67" s="125">
        <v>40</v>
      </c>
      <c r="F67" s="125">
        <v>160</v>
      </c>
      <c r="G67" s="125">
        <v>172</v>
      </c>
      <c r="H67" s="125">
        <v>152</v>
      </c>
      <c r="I67" s="125">
        <v>104</v>
      </c>
      <c r="J67" s="125">
        <v>160</v>
      </c>
      <c r="K67" s="125">
        <v>128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25">
      <c r="A68" s="143" t="str">
        <f t="shared" si="1"/>
        <v>Riaz, Khurram</v>
      </c>
      <c r="B68" s="143" t="str">
        <f t="shared" si="1"/>
        <v>TechSur</v>
      </c>
      <c r="C68" s="143" t="str">
        <f t="shared" si="1"/>
        <v>Task Manager</v>
      </c>
      <c r="D68" s="143">
        <f t="shared" si="1"/>
        <v>100.04</v>
      </c>
      <c r="E68" s="125">
        <v>40</v>
      </c>
      <c r="F68" s="125">
        <v>152</v>
      </c>
      <c r="G68" s="125">
        <v>160</v>
      </c>
      <c r="H68" s="125"/>
      <c r="I68" s="125"/>
      <c r="J68" s="125"/>
      <c r="K68" s="12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x14ac:dyDescent="0.25">
      <c r="A69" s="143" t="str">
        <f t="shared" si="1"/>
        <v>Salako, Abidemi</v>
      </c>
      <c r="B69" s="143" t="str">
        <f t="shared" si="1"/>
        <v>TechSur</v>
      </c>
      <c r="C69" s="143" t="str">
        <f t="shared" si="1"/>
        <v>Software Engineer</v>
      </c>
      <c r="D69" s="143">
        <f t="shared" si="1"/>
        <v>138.37</v>
      </c>
      <c r="E69" s="125">
        <v>40</v>
      </c>
      <c r="F69" s="125">
        <v>160</v>
      </c>
      <c r="G69" s="125">
        <v>176</v>
      </c>
      <c r="H69" s="125">
        <v>152</v>
      </c>
      <c r="I69" s="125">
        <v>168</v>
      </c>
      <c r="J69" s="125">
        <v>72</v>
      </c>
      <c r="K69" s="125">
        <v>128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x14ac:dyDescent="0.25">
      <c r="A70" s="143" t="str">
        <f t="shared" si="1"/>
        <v>Savage, Natalee</v>
      </c>
      <c r="B70" s="143" t="str">
        <f t="shared" si="1"/>
        <v>TechSur</v>
      </c>
      <c r="C70" s="143" t="str">
        <f t="shared" si="1"/>
        <v xml:space="preserve">Agile Certified Professional </v>
      </c>
      <c r="D70" s="143">
        <f t="shared" si="1"/>
        <v>77.02</v>
      </c>
      <c r="E70" s="125">
        <v>40</v>
      </c>
      <c r="F70" s="125">
        <v>160</v>
      </c>
      <c r="G70" s="125">
        <v>176</v>
      </c>
      <c r="H70" s="125">
        <v>130</v>
      </c>
      <c r="I70" s="125">
        <v>120</v>
      </c>
      <c r="J70" s="125">
        <v>152</v>
      </c>
      <c r="K70" s="125">
        <v>120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x14ac:dyDescent="0.25">
      <c r="A71" s="143" t="str">
        <f t="shared" si="1"/>
        <v>Schomburg, Paul</v>
      </c>
      <c r="B71" s="143" t="str">
        <f t="shared" si="1"/>
        <v>TechSur</v>
      </c>
      <c r="C71" s="143" t="str">
        <f t="shared" si="1"/>
        <v>Agile Coach</v>
      </c>
      <c r="D71" s="143">
        <f t="shared" si="1"/>
        <v>140.30000000000001</v>
      </c>
      <c r="E71" s="125">
        <v>35</v>
      </c>
      <c r="F71" s="125">
        <v>160</v>
      </c>
      <c r="G71" s="125">
        <v>142</v>
      </c>
      <c r="H71" s="125">
        <v>133</v>
      </c>
      <c r="I71" s="125">
        <v>136</v>
      </c>
      <c r="J71" s="125">
        <v>168</v>
      </c>
      <c r="K71" s="125">
        <v>100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x14ac:dyDescent="0.25">
      <c r="A72" s="143" t="str">
        <f t="shared" si="1"/>
        <v>Shaik, Nazim</v>
      </c>
      <c r="B72" s="143" t="str">
        <f t="shared" si="1"/>
        <v>TechSur</v>
      </c>
      <c r="C72" s="143" t="str">
        <f t="shared" si="1"/>
        <v>Software Engineer</v>
      </c>
      <c r="D72" s="143">
        <f t="shared" si="1"/>
        <v>138.37</v>
      </c>
      <c r="E72" s="125">
        <v>32</v>
      </c>
      <c r="F72" s="125">
        <v>160</v>
      </c>
      <c r="G72" s="125">
        <v>176</v>
      </c>
      <c r="H72" s="125">
        <v>152</v>
      </c>
      <c r="I72" s="125">
        <v>128</v>
      </c>
      <c r="J72" s="125">
        <v>168</v>
      </c>
      <c r="K72" s="125">
        <v>80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x14ac:dyDescent="0.25">
      <c r="A73" s="143" t="str">
        <f t="shared" si="1"/>
        <v>Sundar, Nick</v>
      </c>
      <c r="B73" s="143" t="str">
        <f t="shared" si="1"/>
        <v>TechSur</v>
      </c>
      <c r="C73" s="143" t="str">
        <f t="shared" si="1"/>
        <v>Enterprise Architect</v>
      </c>
      <c r="D73" s="143">
        <f t="shared" si="1"/>
        <v>113.21</v>
      </c>
      <c r="E73" s="125">
        <v>40</v>
      </c>
      <c r="F73" s="125">
        <v>128</v>
      </c>
      <c r="G73" s="125">
        <v>0</v>
      </c>
      <c r="H73" s="125"/>
      <c r="I73" s="125"/>
      <c r="J73" s="125"/>
      <c r="K73" s="12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x14ac:dyDescent="0.25">
      <c r="A74" s="143" t="str">
        <f t="shared" si="1"/>
        <v>Todd, Joshua</v>
      </c>
      <c r="B74" s="143" t="str">
        <f t="shared" si="1"/>
        <v>TechSur</v>
      </c>
      <c r="C74" s="143" t="str">
        <f t="shared" si="1"/>
        <v>Communications Specialist</v>
      </c>
      <c r="D74" s="143">
        <f t="shared" si="1"/>
        <v>74.430000000000007</v>
      </c>
      <c r="E74" s="125">
        <v>40</v>
      </c>
      <c r="F74" s="125">
        <v>156</v>
      </c>
      <c r="G74" s="125">
        <v>144</v>
      </c>
      <c r="H74" s="125"/>
      <c r="I74" s="125"/>
      <c r="J74" s="125"/>
      <c r="K74" s="12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x14ac:dyDescent="0.25">
      <c r="A75" s="143" t="str">
        <f t="shared" si="1"/>
        <v>Waze, Mezemir</v>
      </c>
      <c r="B75" s="143" t="str">
        <f t="shared" si="1"/>
        <v>TechSur</v>
      </c>
      <c r="C75" s="143" t="str">
        <f t="shared" si="1"/>
        <v>Cyber Security Specialist</v>
      </c>
      <c r="D75" s="143">
        <f t="shared" si="1"/>
        <v>73.12</v>
      </c>
      <c r="E75" s="125">
        <v>40</v>
      </c>
      <c r="F75" s="125">
        <v>160</v>
      </c>
      <c r="G75" s="125">
        <v>176</v>
      </c>
      <c r="H75" s="125">
        <v>152</v>
      </c>
      <c r="I75" s="125">
        <v>136</v>
      </c>
      <c r="J75" s="125">
        <v>152</v>
      </c>
      <c r="K75" s="125">
        <v>128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x14ac:dyDescent="0.25">
      <c r="A76" s="143" t="str">
        <f t="shared" si="1"/>
        <v>April, Patricia</v>
      </c>
      <c r="B76" s="143" t="str">
        <f t="shared" si="1"/>
        <v>TechSur</v>
      </c>
      <c r="C76" s="143" t="str">
        <f t="shared" si="1"/>
        <v>Agile Coach</v>
      </c>
      <c r="D76" s="143">
        <f t="shared" si="1"/>
        <v>140.30000000000001</v>
      </c>
      <c r="E76" s="125"/>
      <c r="F76" s="125"/>
      <c r="G76" s="125">
        <v>32</v>
      </c>
      <c r="H76" s="125">
        <v>152</v>
      </c>
      <c r="I76" s="125">
        <v>80</v>
      </c>
      <c r="J76" s="125"/>
      <c r="K76" s="12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x14ac:dyDescent="0.25">
      <c r="A77" s="143" t="s">
        <v>360</v>
      </c>
      <c r="B77" s="143" t="str">
        <f t="shared" si="1"/>
        <v>TechSur</v>
      </c>
      <c r="C77" s="143" t="str">
        <f t="shared" si="1"/>
        <v>Agile Coach</v>
      </c>
      <c r="D77" s="143">
        <f t="shared" si="1"/>
        <v>140.30000000000001</v>
      </c>
      <c r="E77" s="125"/>
      <c r="F77" s="125"/>
      <c r="G77" s="125"/>
      <c r="H77" s="125"/>
      <c r="I77" s="125"/>
      <c r="J77" s="125">
        <v>112</v>
      </c>
      <c r="K77" s="125">
        <v>128</v>
      </c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</row>
    <row r="78" spans="1:45" x14ac:dyDescent="0.25">
      <c r="A78" s="143">
        <f t="shared" si="1"/>
        <v>0</v>
      </c>
      <c r="B78" s="143">
        <f t="shared" si="1"/>
        <v>0</v>
      </c>
      <c r="C78" s="143">
        <f t="shared" si="1"/>
        <v>0</v>
      </c>
      <c r="D78" s="143">
        <f t="shared" si="1"/>
        <v>0</v>
      </c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</row>
    <row r="79" spans="1:45" x14ac:dyDescent="0.25">
      <c r="E79" s="28">
        <f>SUM(E47:E78)</f>
        <v>996</v>
      </c>
      <c r="F79" s="28">
        <f t="shared" ref="F79:AS79" si="2">SUM(F47:F78)</f>
        <v>3722</v>
      </c>
      <c r="G79" s="28">
        <f t="shared" si="2"/>
        <v>3685.5</v>
      </c>
      <c r="H79" s="28">
        <f t="shared" si="2"/>
        <v>3078.5</v>
      </c>
      <c r="I79" s="28">
        <f t="shared" si="2"/>
        <v>2697</v>
      </c>
      <c r="J79" s="28">
        <f t="shared" si="2"/>
        <v>2909</v>
      </c>
      <c r="K79" s="28">
        <f t="shared" si="2"/>
        <v>2390.75</v>
      </c>
      <c r="L79" s="28">
        <f t="shared" si="2"/>
        <v>0</v>
      </c>
      <c r="M79" s="28">
        <f t="shared" si="2"/>
        <v>0</v>
      </c>
      <c r="N79" s="28">
        <f t="shared" si="2"/>
        <v>0</v>
      </c>
      <c r="O79" s="28">
        <f t="shared" si="2"/>
        <v>0</v>
      </c>
      <c r="P79" s="28">
        <f t="shared" si="2"/>
        <v>0</v>
      </c>
      <c r="Q79" s="28">
        <f t="shared" si="2"/>
        <v>0</v>
      </c>
      <c r="R79" s="28">
        <f t="shared" si="2"/>
        <v>0</v>
      </c>
      <c r="S79" s="28">
        <f t="shared" si="2"/>
        <v>0</v>
      </c>
      <c r="T79" s="28">
        <f t="shared" si="2"/>
        <v>0</v>
      </c>
      <c r="U79" s="28">
        <f t="shared" si="2"/>
        <v>0</v>
      </c>
      <c r="V79" s="28">
        <f t="shared" si="2"/>
        <v>0</v>
      </c>
      <c r="W79" s="28">
        <f t="shared" si="2"/>
        <v>0</v>
      </c>
      <c r="X79" s="28">
        <f t="shared" si="2"/>
        <v>0</v>
      </c>
      <c r="Y79" s="28">
        <f t="shared" si="2"/>
        <v>0</v>
      </c>
      <c r="Z79" s="28">
        <f t="shared" si="2"/>
        <v>0</v>
      </c>
      <c r="AA79" s="28">
        <f t="shared" si="2"/>
        <v>0</v>
      </c>
      <c r="AB79" s="28">
        <f t="shared" si="2"/>
        <v>0</v>
      </c>
      <c r="AC79" s="28">
        <f t="shared" si="2"/>
        <v>0</v>
      </c>
      <c r="AD79" s="28">
        <f t="shared" si="2"/>
        <v>0</v>
      </c>
      <c r="AE79" s="28">
        <f t="shared" si="2"/>
        <v>0</v>
      </c>
      <c r="AF79" s="28">
        <f t="shared" si="2"/>
        <v>0</v>
      </c>
      <c r="AG79" s="28">
        <f t="shared" si="2"/>
        <v>0</v>
      </c>
      <c r="AH79" s="28">
        <f t="shared" si="2"/>
        <v>0</v>
      </c>
      <c r="AI79" s="28">
        <f t="shared" si="2"/>
        <v>0</v>
      </c>
      <c r="AJ79" s="28">
        <f t="shared" si="2"/>
        <v>0</v>
      </c>
      <c r="AK79" s="28">
        <f t="shared" si="2"/>
        <v>0</v>
      </c>
      <c r="AL79" s="28">
        <f t="shared" si="2"/>
        <v>0</v>
      </c>
      <c r="AM79" s="28">
        <f t="shared" si="2"/>
        <v>0</v>
      </c>
      <c r="AN79" s="28">
        <f t="shared" si="2"/>
        <v>0</v>
      </c>
      <c r="AO79" s="28">
        <f t="shared" si="2"/>
        <v>0</v>
      </c>
      <c r="AP79" s="28">
        <f t="shared" si="2"/>
        <v>0</v>
      </c>
      <c r="AQ79" s="28">
        <f t="shared" si="2"/>
        <v>0</v>
      </c>
      <c r="AR79" s="28">
        <f t="shared" si="2"/>
        <v>0</v>
      </c>
      <c r="AS79" s="28">
        <f t="shared" si="2"/>
        <v>0</v>
      </c>
    </row>
    <row r="81" spans="1:45" x14ac:dyDescent="0.25">
      <c r="A81" s="31" t="s">
        <v>185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x14ac:dyDescent="0.25">
      <c r="A82" s="9"/>
      <c r="B82" s="9"/>
      <c r="C82" s="9"/>
      <c r="D82" s="9"/>
      <c r="E82" s="623">
        <v>2024</v>
      </c>
      <c r="F82" s="623"/>
      <c r="G82" s="623"/>
      <c r="H82" s="623"/>
      <c r="I82" s="623"/>
      <c r="J82" s="623">
        <v>2025</v>
      </c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>
        <v>2026</v>
      </c>
      <c r="W82" s="623"/>
      <c r="X82" s="623"/>
      <c r="Y82" s="623"/>
      <c r="Z82" s="623"/>
      <c r="AA82" s="623"/>
      <c r="AB82" s="623"/>
      <c r="AC82" s="623"/>
      <c r="AD82" s="623"/>
      <c r="AE82" s="623"/>
      <c r="AF82" s="623"/>
      <c r="AG82" s="623"/>
      <c r="AH82" s="623">
        <v>2027</v>
      </c>
      <c r="AI82" s="623"/>
      <c r="AJ82" s="623"/>
      <c r="AK82" s="623"/>
      <c r="AL82" s="623"/>
      <c r="AM82" s="623"/>
      <c r="AN82" s="623"/>
      <c r="AO82" s="623"/>
      <c r="AP82" s="623"/>
      <c r="AQ82" s="623"/>
      <c r="AR82" s="623"/>
      <c r="AS82" s="623"/>
    </row>
    <row r="83" spans="1:45" x14ac:dyDescent="0.25">
      <c r="A83" s="11" t="s">
        <v>88</v>
      </c>
      <c r="B83" s="11" t="s">
        <v>89</v>
      </c>
      <c r="C83" s="11" t="s">
        <v>90</v>
      </c>
      <c r="D83" s="11" t="s">
        <v>91</v>
      </c>
      <c r="E83" s="11">
        <v>8</v>
      </c>
      <c r="F83" s="11">
        <v>9</v>
      </c>
      <c r="G83" s="11">
        <v>10</v>
      </c>
      <c r="H83" s="11">
        <v>11</v>
      </c>
      <c r="I83" s="11">
        <v>12</v>
      </c>
      <c r="J83" s="11">
        <v>1</v>
      </c>
      <c r="K83" s="11">
        <v>2</v>
      </c>
      <c r="L83" s="11">
        <v>3</v>
      </c>
      <c r="M83" s="11">
        <v>4</v>
      </c>
      <c r="N83" s="11">
        <v>5</v>
      </c>
      <c r="O83" s="11">
        <v>6</v>
      </c>
      <c r="P83" s="11">
        <v>7</v>
      </c>
      <c r="Q83" s="11">
        <v>8</v>
      </c>
      <c r="R83" s="11">
        <v>9</v>
      </c>
      <c r="S83" s="11">
        <v>10</v>
      </c>
      <c r="T83" s="11">
        <v>11</v>
      </c>
      <c r="U83" s="11">
        <v>12</v>
      </c>
      <c r="V83" s="11">
        <v>1</v>
      </c>
      <c r="W83" s="11">
        <v>2</v>
      </c>
      <c r="X83" s="11">
        <v>3</v>
      </c>
      <c r="Y83" s="11">
        <v>4</v>
      </c>
      <c r="Z83" s="11">
        <v>5</v>
      </c>
      <c r="AA83" s="11">
        <v>6</v>
      </c>
      <c r="AB83" s="11">
        <v>7</v>
      </c>
      <c r="AC83" s="11">
        <v>8</v>
      </c>
      <c r="AD83" s="11">
        <v>9</v>
      </c>
      <c r="AE83" s="11">
        <v>10</v>
      </c>
      <c r="AF83" s="11">
        <v>11</v>
      </c>
      <c r="AG83" s="11">
        <v>12</v>
      </c>
      <c r="AH83" s="11">
        <v>1</v>
      </c>
      <c r="AI83" s="11">
        <v>2</v>
      </c>
      <c r="AJ83" s="11">
        <v>3</v>
      </c>
      <c r="AK83" s="11">
        <v>4</v>
      </c>
      <c r="AL83" s="11">
        <v>5</v>
      </c>
      <c r="AM83" s="11">
        <v>6</v>
      </c>
      <c r="AN83" s="11">
        <v>7</v>
      </c>
      <c r="AO83" s="11">
        <v>8</v>
      </c>
      <c r="AP83" s="11">
        <v>9</v>
      </c>
      <c r="AQ83" s="11">
        <v>10</v>
      </c>
      <c r="AR83" s="11">
        <v>11</v>
      </c>
      <c r="AS83" s="11">
        <v>12</v>
      </c>
    </row>
    <row r="84" spans="1:45" x14ac:dyDescent="0.25">
      <c r="A84" s="4" t="str">
        <f t="shared" ref="A84:D114" si="3">A10</f>
        <v>Adenuga, Taiwo</v>
      </c>
      <c r="B84" s="4" t="str">
        <f t="shared" si="3"/>
        <v>TechSur</v>
      </c>
      <c r="C84" s="4" t="str">
        <f t="shared" si="3"/>
        <v>Project Manager</v>
      </c>
      <c r="D84" s="4">
        <f t="shared" si="3"/>
        <v>80.03</v>
      </c>
      <c r="E84" s="120">
        <f t="shared" ref="E84:K93" si="4">E10*$D10</f>
        <v>3201.2</v>
      </c>
      <c r="F84" s="120">
        <f t="shared" si="4"/>
        <v>0</v>
      </c>
      <c r="G84" s="258">
        <f t="shared" si="4"/>
        <v>0</v>
      </c>
      <c r="H84" s="120">
        <f t="shared" si="4"/>
        <v>12164.56</v>
      </c>
      <c r="I84" s="120">
        <f t="shared" si="4"/>
        <v>12804.8</v>
      </c>
      <c r="J84" s="120">
        <f t="shared" si="4"/>
        <v>12804.8</v>
      </c>
      <c r="K84" s="120">
        <f t="shared" si="4"/>
        <v>12164.56</v>
      </c>
      <c r="L84" s="120">
        <f t="shared" ref="L84:AS84" si="5">L10*$D10</f>
        <v>0</v>
      </c>
      <c r="M84" s="120">
        <f t="shared" si="5"/>
        <v>0</v>
      </c>
      <c r="N84" s="120">
        <f t="shared" si="5"/>
        <v>0</v>
      </c>
      <c r="O84" s="120">
        <f t="shared" si="5"/>
        <v>0</v>
      </c>
      <c r="P84" s="120">
        <f t="shared" si="5"/>
        <v>0</v>
      </c>
      <c r="Q84" s="120">
        <f t="shared" si="5"/>
        <v>0</v>
      </c>
      <c r="R84" s="120">
        <f t="shared" si="5"/>
        <v>0</v>
      </c>
      <c r="S84" s="120">
        <f t="shared" si="5"/>
        <v>0</v>
      </c>
      <c r="T84" s="120">
        <f t="shared" si="5"/>
        <v>0</v>
      </c>
      <c r="U84" s="120">
        <f t="shared" si="5"/>
        <v>0</v>
      </c>
      <c r="V84" s="120">
        <f t="shared" si="5"/>
        <v>0</v>
      </c>
      <c r="W84" s="120">
        <f t="shared" si="5"/>
        <v>0</v>
      </c>
      <c r="X84" s="120">
        <f t="shared" si="5"/>
        <v>0</v>
      </c>
      <c r="Y84" s="120">
        <f t="shared" si="5"/>
        <v>0</v>
      </c>
      <c r="Z84" s="120">
        <f t="shared" si="5"/>
        <v>0</v>
      </c>
      <c r="AA84" s="120">
        <f t="shared" si="5"/>
        <v>0</v>
      </c>
      <c r="AB84" s="120">
        <f t="shared" si="5"/>
        <v>0</v>
      </c>
      <c r="AC84" s="120">
        <f t="shared" si="5"/>
        <v>0</v>
      </c>
      <c r="AD84" s="120">
        <f t="shared" si="5"/>
        <v>0</v>
      </c>
      <c r="AE84" s="120">
        <f t="shared" si="5"/>
        <v>0</v>
      </c>
      <c r="AF84" s="120">
        <f t="shared" si="5"/>
        <v>0</v>
      </c>
      <c r="AG84" s="120">
        <f t="shared" si="5"/>
        <v>0</v>
      </c>
      <c r="AH84" s="120">
        <f t="shared" si="5"/>
        <v>0</v>
      </c>
      <c r="AI84" s="120">
        <f t="shared" si="5"/>
        <v>0</v>
      </c>
      <c r="AJ84" s="120">
        <f t="shared" si="5"/>
        <v>0</v>
      </c>
      <c r="AK84" s="120">
        <f t="shared" si="5"/>
        <v>0</v>
      </c>
      <c r="AL84" s="120">
        <f t="shared" si="5"/>
        <v>0</v>
      </c>
      <c r="AM84" s="120">
        <f t="shared" si="5"/>
        <v>0</v>
      </c>
      <c r="AN84" s="120">
        <f t="shared" si="5"/>
        <v>0</v>
      </c>
      <c r="AO84" s="120">
        <f t="shared" si="5"/>
        <v>0</v>
      </c>
      <c r="AP84" s="120">
        <f t="shared" si="5"/>
        <v>0</v>
      </c>
      <c r="AQ84" s="120">
        <f t="shared" si="5"/>
        <v>0</v>
      </c>
      <c r="AR84" s="120">
        <f t="shared" si="5"/>
        <v>0</v>
      </c>
      <c r="AS84" s="120">
        <f t="shared" si="5"/>
        <v>0</v>
      </c>
    </row>
    <row r="85" spans="1:45" x14ac:dyDescent="0.25">
      <c r="A85" s="4" t="str">
        <f t="shared" si="3"/>
        <v>Awodeu, Olusola</v>
      </c>
      <c r="B85" s="4" t="str">
        <f t="shared" si="3"/>
        <v>TechSur</v>
      </c>
      <c r="C85" s="4" t="str">
        <f t="shared" si="3"/>
        <v>Software Engineer</v>
      </c>
      <c r="D85" s="4">
        <f t="shared" si="3"/>
        <v>138.37</v>
      </c>
      <c r="E85" s="120">
        <f t="shared" si="4"/>
        <v>5534.8</v>
      </c>
      <c r="F85" s="120">
        <f t="shared" si="4"/>
        <v>22139.200000000001</v>
      </c>
      <c r="G85" s="258">
        <f t="shared" si="4"/>
        <v>22139.200000000001</v>
      </c>
      <c r="H85" s="120">
        <f t="shared" si="4"/>
        <v>21032.240000000002</v>
      </c>
      <c r="I85" s="120">
        <f t="shared" si="4"/>
        <v>22139.200000000001</v>
      </c>
      <c r="J85" s="120">
        <f t="shared" si="4"/>
        <v>22139.200000000001</v>
      </c>
      <c r="K85" s="120">
        <f t="shared" si="4"/>
        <v>21032.240000000002</v>
      </c>
      <c r="L85" s="120">
        <f t="shared" ref="L85:AS85" si="6">L11*$D11</f>
        <v>0</v>
      </c>
      <c r="M85" s="120">
        <f t="shared" si="6"/>
        <v>0</v>
      </c>
      <c r="N85" s="120">
        <f t="shared" si="6"/>
        <v>0</v>
      </c>
      <c r="O85" s="120">
        <f t="shared" si="6"/>
        <v>0</v>
      </c>
      <c r="P85" s="120">
        <f t="shared" si="6"/>
        <v>0</v>
      </c>
      <c r="Q85" s="120">
        <f t="shared" si="6"/>
        <v>0</v>
      </c>
      <c r="R85" s="120">
        <f t="shared" si="6"/>
        <v>0</v>
      </c>
      <c r="S85" s="120">
        <f t="shared" si="6"/>
        <v>0</v>
      </c>
      <c r="T85" s="120">
        <f t="shared" si="6"/>
        <v>0</v>
      </c>
      <c r="U85" s="120">
        <f t="shared" si="6"/>
        <v>0</v>
      </c>
      <c r="V85" s="120">
        <f t="shared" si="6"/>
        <v>0</v>
      </c>
      <c r="W85" s="120">
        <f t="shared" si="6"/>
        <v>0</v>
      </c>
      <c r="X85" s="120">
        <f t="shared" si="6"/>
        <v>0</v>
      </c>
      <c r="Y85" s="120">
        <f t="shared" si="6"/>
        <v>0</v>
      </c>
      <c r="Z85" s="120">
        <f t="shared" si="6"/>
        <v>0</v>
      </c>
      <c r="AA85" s="120">
        <f t="shared" si="6"/>
        <v>0</v>
      </c>
      <c r="AB85" s="120">
        <f t="shared" si="6"/>
        <v>0</v>
      </c>
      <c r="AC85" s="120">
        <f t="shared" si="6"/>
        <v>0</v>
      </c>
      <c r="AD85" s="120">
        <f t="shared" si="6"/>
        <v>0</v>
      </c>
      <c r="AE85" s="120">
        <f t="shared" si="6"/>
        <v>0</v>
      </c>
      <c r="AF85" s="120">
        <f t="shared" si="6"/>
        <v>0</v>
      </c>
      <c r="AG85" s="120">
        <f t="shared" si="6"/>
        <v>0</v>
      </c>
      <c r="AH85" s="120">
        <f t="shared" si="6"/>
        <v>0</v>
      </c>
      <c r="AI85" s="120">
        <f t="shared" si="6"/>
        <v>0</v>
      </c>
      <c r="AJ85" s="120">
        <f t="shared" si="6"/>
        <v>0</v>
      </c>
      <c r="AK85" s="120">
        <f t="shared" si="6"/>
        <v>0</v>
      </c>
      <c r="AL85" s="120">
        <f t="shared" si="6"/>
        <v>0</v>
      </c>
      <c r="AM85" s="120">
        <f t="shared" si="6"/>
        <v>0</v>
      </c>
      <c r="AN85" s="120">
        <f t="shared" si="6"/>
        <v>0</v>
      </c>
      <c r="AO85" s="120">
        <f t="shared" si="6"/>
        <v>0</v>
      </c>
      <c r="AP85" s="120">
        <f t="shared" si="6"/>
        <v>0</v>
      </c>
      <c r="AQ85" s="120">
        <f t="shared" si="6"/>
        <v>0</v>
      </c>
      <c r="AR85" s="120">
        <f t="shared" si="6"/>
        <v>0</v>
      </c>
      <c r="AS85" s="120">
        <f t="shared" si="6"/>
        <v>0</v>
      </c>
    </row>
    <row r="86" spans="1:45" x14ac:dyDescent="0.25">
      <c r="A86" s="4" t="str">
        <f t="shared" si="3"/>
        <v>Camp, Andrew</v>
      </c>
      <c r="B86" s="4" t="str">
        <f t="shared" si="3"/>
        <v>TechSur</v>
      </c>
      <c r="C86" s="4" t="str">
        <f t="shared" si="3"/>
        <v>Project Manager</v>
      </c>
      <c r="D86" s="4">
        <f t="shared" si="3"/>
        <v>80.03</v>
      </c>
      <c r="E86" s="120">
        <f t="shared" si="4"/>
        <v>3441.29</v>
      </c>
      <c r="F86" s="120">
        <f t="shared" si="4"/>
        <v>12804.8</v>
      </c>
      <c r="G86" s="258">
        <f t="shared" si="4"/>
        <v>12804.8</v>
      </c>
      <c r="H86" s="120">
        <f t="shared" si="4"/>
        <v>12164.56</v>
      </c>
      <c r="I86" s="120">
        <f t="shared" si="4"/>
        <v>12804.8</v>
      </c>
      <c r="J86" s="120">
        <f t="shared" si="4"/>
        <v>12804.8</v>
      </c>
      <c r="K86" s="120">
        <f t="shared" si="4"/>
        <v>12164.56</v>
      </c>
      <c r="L86" s="120">
        <f t="shared" ref="L86:AS86" si="7">L12*$D12</f>
        <v>0</v>
      </c>
      <c r="M86" s="120">
        <f t="shared" si="7"/>
        <v>0</v>
      </c>
      <c r="N86" s="120">
        <f t="shared" si="7"/>
        <v>0</v>
      </c>
      <c r="O86" s="120">
        <f t="shared" si="7"/>
        <v>0</v>
      </c>
      <c r="P86" s="120">
        <f t="shared" si="7"/>
        <v>0</v>
      </c>
      <c r="Q86" s="120">
        <f t="shared" si="7"/>
        <v>0</v>
      </c>
      <c r="R86" s="120">
        <f t="shared" si="7"/>
        <v>0</v>
      </c>
      <c r="S86" s="120">
        <f t="shared" si="7"/>
        <v>0</v>
      </c>
      <c r="T86" s="120">
        <f t="shared" si="7"/>
        <v>0</v>
      </c>
      <c r="U86" s="120">
        <f t="shared" si="7"/>
        <v>0</v>
      </c>
      <c r="V86" s="120">
        <f t="shared" si="7"/>
        <v>0</v>
      </c>
      <c r="W86" s="120">
        <f t="shared" si="7"/>
        <v>0</v>
      </c>
      <c r="X86" s="120">
        <f t="shared" si="7"/>
        <v>0</v>
      </c>
      <c r="Y86" s="120">
        <f t="shared" si="7"/>
        <v>0</v>
      </c>
      <c r="Z86" s="120">
        <f t="shared" si="7"/>
        <v>0</v>
      </c>
      <c r="AA86" s="120">
        <f t="shared" si="7"/>
        <v>0</v>
      </c>
      <c r="AB86" s="120">
        <f t="shared" si="7"/>
        <v>0</v>
      </c>
      <c r="AC86" s="120">
        <f t="shared" si="7"/>
        <v>0</v>
      </c>
      <c r="AD86" s="120">
        <f t="shared" si="7"/>
        <v>0</v>
      </c>
      <c r="AE86" s="120">
        <f t="shared" si="7"/>
        <v>0</v>
      </c>
      <c r="AF86" s="120">
        <f t="shared" si="7"/>
        <v>0</v>
      </c>
      <c r="AG86" s="120">
        <f t="shared" si="7"/>
        <v>0</v>
      </c>
      <c r="AH86" s="120">
        <f t="shared" si="7"/>
        <v>0</v>
      </c>
      <c r="AI86" s="120">
        <f t="shared" si="7"/>
        <v>0</v>
      </c>
      <c r="AJ86" s="120">
        <f t="shared" si="7"/>
        <v>0</v>
      </c>
      <c r="AK86" s="120">
        <f t="shared" si="7"/>
        <v>0</v>
      </c>
      <c r="AL86" s="120">
        <f t="shared" si="7"/>
        <v>0</v>
      </c>
      <c r="AM86" s="120">
        <f t="shared" si="7"/>
        <v>0</v>
      </c>
      <c r="AN86" s="120">
        <f t="shared" si="7"/>
        <v>0</v>
      </c>
      <c r="AO86" s="120">
        <f t="shared" si="7"/>
        <v>0</v>
      </c>
      <c r="AP86" s="120">
        <f t="shared" si="7"/>
        <v>0</v>
      </c>
      <c r="AQ86" s="120">
        <f t="shared" si="7"/>
        <v>0</v>
      </c>
      <c r="AR86" s="120">
        <f t="shared" si="7"/>
        <v>0</v>
      </c>
      <c r="AS86" s="120">
        <f t="shared" si="7"/>
        <v>0</v>
      </c>
    </row>
    <row r="87" spans="1:45" x14ac:dyDescent="0.25">
      <c r="A87" s="4" t="str">
        <f t="shared" si="3"/>
        <v>Carpenter, Robert</v>
      </c>
      <c r="B87" s="4" t="str">
        <f t="shared" si="3"/>
        <v>Agile Zenith</v>
      </c>
      <c r="C87" s="4" t="str">
        <f t="shared" si="3"/>
        <v>Agile Coach</v>
      </c>
      <c r="D87" s="4">
        <f t="shared" si="3"/>
        <v>140.30000000000001</v>
      </c>
      <c r="E87" s="120">
        <f t="shared" si="4"/>
        <v>5612</v>
      </c>
      <c r="F87" s="120">
        <f t="shared" si="4"/>
        <v>22448</v>
      </c>
      <c r="G87" s="258">
        <f t="shared" si="4"/>
        <v>22448</v>
      </c>
      <c r="H87" s="120">
        <f t="shared" si="4"/>
        <v>21325.600000000002</v>
      </c>
      <c r="I87" s="120">
        <f t="shared" si="4"/>
        <v>22448</v>
      </c>
      <c r="J87" s="120">
        <f t="shared" si="4"/>
        <v>22448</v>
      </c>
      <c r="K87" s="120">
        <f t="shared" si="4"/>
        <v>21325.600000000002</v>
      </c>
      <c r="L87" s="120">
        <f t="shared" ref="L87:AS87" si="8">L13*$D13</f>
        <v>0</v>
      </c>
      <c r="M87" s="120">
        <f t="shared" si="8"/>
        <v>0</v>
      </c>
      <c r="N87" s="120">
        <f t="shared" si="8"/>
        <v>0</v>
      </c>
      <c r="O87" s="120">
        <f t="shared" si="8"/>
        <v>0</v>
      </c>
      <c r="P87" s="120">
        <f t="shared" si="8"/>
        <v>0</v>
      </c>
      <c r="Q87" s="120">
        <f t="shared" si="8"/>
        <v>0</v>
      </c>
      <c r="R87" s="120">
        <f t="shared" si="8"/>
        <v>0</v>
      </c>
      <c r="S87" s="120">
        <f t="shared" si="8"/>
        <v>0</v>
      </c>
      <c r="T87" s="120">
        <f t="shared" si="8"/>
        <v>0</v>
      </c>
      <c r="U87" s="120">
        <f t="shared" si="8"/>
        <v>0</v>
      </c>
      <c r="V87" s="120">
        <f t="shared" si="8"/>
        <v>0</v>
      </c>
      <c r="W87" s="120">
        <f t="shared" si="8"/>
        <v>0</v>
      </c>
      <c r="X87" s="120">
        <f t="shared" si="8"/>
        <v>0</v>
      </c>
      <c r="Y87" s="120">
        <f t="shared" si="8"/>
        <v>0</v>
      </c>
      <c r="Z87" s="120">
        <f t="shared" si="8"/>
        <v>0</v>
      </c>
      <c r="AA87" s="120">
        <f t="shared" si="8"/>
        <v>0</v>
      </c>
      <c r="AB87" s="120">
        <f t="shared" si="8"/>
        <v>0</v>
      </c>
      <c r="AC87" s="120">
        <f t="shared" si="8"/>
        <v>0</v>
      </c>
      <c r="AD87" s="120">
        <f t="shared" si="8"/>
        <v>0</v>
      </c>
      <c r="AE87" s="120">
        <f t="shared" si="8"/>
        <v>0</v>
      </c>
      <c r="AF87" s="120">
        <f t="shared" si="8"/>
        <v>0</v>
      </c>
      <c r="AG87" s="120">
        <f t="shared" si="8"/>
        <v>0</v>
      </c>
      <c r="AH87" s="120">
        <f t="shared" si="8"/>
        <v>0</v>
      </c>
      <c r="AI87" s="120">
        <f t="shared" si="8"/>
        <v>0</v>
      </c>
      <c r="AJ87" s="120">
        <f t="shared" si="8"/>
        <v>0</v>
      </c>
      <c r="AK87" s="120">
        <f t="shared" si="8"/>
        <v>0</v>
      </c>
      <c r="AL87" s="120">
        <f t="shared" si="8"/>
        <v>0</v>
      </c>
      <c r="AM87" s="120">
        <f t="shared" si="8"/>
        <v>0</v>
      </c>
      <c r="AN87" s="120">
        <f t="shared" si="8"/>
        <v>0</v>
      </c>
      <c r="AO87" s="120">
        <f t="shared" si="8"/>
        <v>0</v>
      </c>
      <c r="AP87" s="120">
        <f t="shared" si="8"/>
        <v>0</v>
      </c>
      <c r="AQ87" s="120">
        <f t="shared" si="8"/>
        <v>0</v>
      </c>
      <c r="AR87" s="120">
        <f t="shared" si="8"/>
        <v>0</v>
      </c>
      <c r="AS87" s="120">
        <f t="shared" si="8"/>
        <v>0</v>
      </c>
    </row>
    <row r="88" spans="1:45" x14ac:dyDescent="0.25">
      <c r="A88" s="4" t="str">
        <f t="shared" si="3"/>
        <v>Day, Jason</v>
      </c>
      <c r="B88" s="4" t="str">
        <f t="shared" si="3"/>
        <v>TechSur</v>
      </c>
      <c r="C88" s="4" t="str">
        <f t="shared" si="3"/>
        <v>Information Systems Engineer</v>
      </c>
      <c r="D88" s="4">
        <f t="shared" si="3"/>
        <v>120.05</v>
      </c>
      <c r="E88" s="120">
        <f t="shared" si="4"/>
        <v>4802</v>
      </c>
      <c r="F88" s="120">
        <f t="shared" si="4"/>
        <v>19208</v>
      </c>
      <c r="G88" s="258">
        <f t="shared" si="4"/>
        <v>19208</v>
      </c>
      <c r="H88" s="120">
        <f t="shared" si="4"/>
        <v>18247.599999999999</v>
      </c>
      <c r="I88" s="120">
        <f t="shared" si="4"/>
        <v>19208</v>
      </c>
      <c r="J88" s="120">
        <f t="shared" si="4"/>
        <v>19208</v>
      </c>
      <c r="K88" s="120">
        <f t="shared" si="4"/>
        <v>18247.599999999999</v>
      </c>
      <c r="L88" s="120">
        <f t="shared" ref="L88:AS88" si="9">L14*$D14</f>
        <v>0</v>
      </c>
      <c r="M88" s="120">
        <f t="shared" si="9"/>
        <v>0</v>
      </c>
      <c r="N88" s="120">
        <f t="shared" si="9"/>
        <v>0</v>
      </c>
      <c r="O88" s="120">
        <f t="shared" si="9"/>
        <v>0</v>
      </c>
      <c r="P88" s="120">
        <f t="shared" si="9"/>
        <v>0</v>
      </c>
      <c r="Q88" s="120">
        <f t="shared" si="9"/>
        <v>0</v>
      </c>
      <c r="R88" s="120">
        <f t="shared" si="9"/>
        <v>0</v>
      </c>
      <c r="S88" s="120">
        <f t="shared" si="9"/>
        <v>0</v>
      </c>
      <c r="T88" s="120">
        <f t="shared" si="9"/>
        <v>0</v>
      </c>
      <c r="U88" s="120">
        <f t="shared" si="9"/>
        <v>0</v>
      </c>
      <c r="V88" s="120">
        <f t="shared" si="9"/>
        <v>0</v>
      </c>
      <c r="W88" s="120">
        <f t="shared" si="9"/>
        <v>0</v>
      </c>
      <c r="X88" s="120">
        <f t="shared" si="9"/>
        <v>0</v>
      </c>
      <c r="Y88" s="120">
        <f t="shared" si="9"/>
        <v>0</v>
      </c>
      <c r="Z88" s="120">
        <f t="shared" si="9"/>
        <v>0</v>
      </c>
      <c r="AA88" s="120">
        <f t="shared" si="9"/>
        <v>0</v>
      </c>
      <c r="AB88" s="120">
        <f t="shared" si="9"/>
        <v>0</v>
      </c>
      <c r="AC88" s="120">
        <f t="shared" si="9"/>
        <v>0</v>
      </c>
      <c r="AD88" s="120">
        <f t="shared" si="9"/>
        <v>0</v>
      </c>
      <c r="AE88" s="120">
        <f t="shared" si="9"/>
        <v>0</v>
      </c>
      <c r="AF88" s="120">
        <f t="shared" si="9"/>
        <v>0</v>
      </c>
      <c r="AG88" s="120">
        <f t="shared" si="9"/>
        <v>0</v>
      </c>
      <c r="AH88" s="120">
        <f t="shared" si="9"/>
        <v>0</v>
      </c>
      <c r="AI88" s="120">
        <f t="shared" si="9"/>
        <v>0</v>
      </c>
      <c r="AJ88" s="120">
        <f t="shared" si="9"/>
        <v>0</v>
      </c>
      <c r="AK88" s="120">
        <f t="shared" si="9"/>
        <v>0</v>
      </c>
      <c r="AL88" s="120">
        <f t="shared" si="9"/>
        <v>0</v>
      </c>
      <c r="AM88" s="120">
        <f t="shared" si="9"/>
        <v>0</v>
      </c>
      <c r="AN88" s="120">
        <f t="shared" si="9"/>
        <v>0</v>
      </c>
      <c r="AO88" s="120">
        <f t="shared" si="9"/>
        <v>0</v>
      </c>
      <c r="AP88" s="120">
        <f t="shared" si="9"/>
        <v>0</v>
      </c>
      <c r="AQ88" s="120">
        <f t="shared" si="9"/>
        <v>0</v>
      </c>
      <c r="AR88" s="120">
        <f t="shared" si="9"/>
        <v>0</v>
      </c>
      <c r="AS88" s="120">
        <f t="shared" si="9"/>
        <v>0</v>
      </c>
    </row>
    <row r="89" spans="1:45" x14ac:dyDescent="0.25">
      <c r="A89" s="4" t="str">
        <f t="shared" si="3"/>
        <v>Giesy, Megan</v>
      </c>
      <c r="B89" s="4" t="str">
        <f t="shared" si="3"/>
        <v>TechSur</v>
      </c>
      <c r="C89" s="4" t="str">
        <f t="shared" si="3"/>
        <v>Business Analyst</v>
      </c>
      <c r="D89" s="4">
        <f t="shared" si="3"/>
        <v>99.88</v>
      </c>
      <c r="E89" s="120">
        <f t="shared" si="4"/>
        <v>0</v>
      </c>
      <c r="F89" s="120">
        <f t="shared" si="4"/>
        <v>0</v>
      </c>
      <c r="G89" s="258">
        <f t="shared" si="4"/>
        <v>0</v>
      </c>
      <c r="H89" s="120">
        <f t="shared" si="4"/>
        <v>0</v>
      </c>
      <c r="I89" s="120">
        <f t="shared" si="4"/>
        <v>0</v>
      </c>
      <c r="J89" s="120">
        <f t="shared" si="4"/>
        <v>0</v>
      </c>
      <c r="K89" s="120">
        <f t="shared" si="4"/>
        <v>0</v>
      </c>
      <c r="L89" s="120">
        <f t="shared" ref="L89:AS89" si="10">L15*$D15</f>
        <v>0</v>
      </c>
      <c r="M89" s="120">
        <f t="shared" si="10"/>
        <v>0</v>
      </c>
      <c r="N89" s="120">
        <f t="shared" si="10"/>
        <v>0</v>
      </c>
      <c r="O89" s="120">
        <f t="shared" si="10"/>
        <v>0</v>
      </c>
      <c r="P89" s="120">
        <f t="shared" si="10"/>
        <v>0</v>
      </c>
      <c r="Q89" s="120">
        <f t="shared" si="10"/>
        <v>0</v>
      </c>
      <c r="R89" s="120">
        <f t="shared" si="10"/>
        <v>0</v>
      </c>
      <c r="S89" s="120">
        <f t="shared" si="10"/>
        <v>0</v>
      </c>
      <c r="T89" s="120">
        <f t="shared" si="10"/>
        <v>0</v>
      </c>
      <c r="U89" s="120">
        <f t="shared" si="10"/>
        <v>0</v>
      </c>
      <c r="V89" s="120">
        <f t="shared" si="10"/>
        <v>0</v>
      </c>
      <c r="W89" s="120">
        <f t="shared" si="10"/>
        <v>0</v>
      </c>
      <c r="X89" s="120">
        <f t="shared" si="10"/>
        <v>0</v>
      </c>
      <c r="Y89" s="120">
        <f t="shared" si="10"/>
        <v>0</v>
      </c>
      <c r="Z89" s="120">
        <f t="shared" si="10"/>
        <v>0</v>
      </c>
      <c r="AA89" s="120">
        <f t="shared" si="10"/>
        <v>0</v>
      </c>
      <c r="AB89" s="120">
        <f t="shared" si="10"/>
        <v>0</v>
      </c>
      <c r="AC89" s="120">
        <f t="shared" si="10"/>
        <v>0</v>
      </c>
      <c r="AD89" s="120">
        <f t="shared" si="10"/>
        <v>0</v>
      </c>
      <c r="AE89" s="120">
        <f t="shared" si="10"/>
        <v>0</v>
      </c>
      <c r="AF89" s="120">
        <f t="shared" si="10"/>
        <v>0</v>
      </c>
      <c r="AG89" s="120">
        <f t="shared" si="10"/>
        <v>0</v>
      </c>
      <c r="AH89" s="120">
        <f t="shared" si="10"/>
        <v>0</v>
      </c>
      <c r="AI89" s="120">
        <f t="shared" si="10"/>
        <v>0</v>
      </c>
      <c r="AJ89" s="120">
        <f t="shared" si="10"/>
        <v>0</v>
      </c>
      <c r="AK89" s="120">
        <f t="shared" si="10"/>
        <v>0</v>
      </c>
      <c r="AL89" s="120">
        <f t="shared" si="10"/>
        <v>0</v>
      </c>
      <c r="AM89" s="120">
        <f t="shared" si="10"/>
        <v>0</v>
      </c>
      <c r="AN89" s="120">
        <f t="shared" si="10"/>
        <v>0</v>
      </c>
      <c r="AO89" s="120">
        <f t="shared" si="10"/>
        <v>0</v>
      </c>
      <c r="AP89" s="120">
        <f t="shared" si="10"/>
        <v>0</v>
      </c>
      <c r="AQ89" s="120">
        <f t="shared" si="10"/>
        <v>0</v>
      </c>
      <c r="AR89" s="120">
        <f t="shared" si="10"/>
        <v>0</v>
      </c>
      <c r="AS89" s="120">
        <f t="shared" si="10"/>
        <v>0</v>
      </c>
    </row>
    <row r="90" spans="1:45" x14ac:dyDescent="0.25">
      <c r="A90" s="4" t="str">
        <f t="shared" si="3"/>
        <v>Heine, Matthew</v>
      </c>
      <c r="B90" s="4" t="str">
        <f t="shared" si="3"/>
        <v>TechSur</v>
      </c>
      <c r="C90" s="4" t="str">
        <f t="shared" si="3"/>
        <v>Agile Coach</v>
      </c>
      <c r="D90" s="4">
        <f t="shared" si="3"/>
        <v>140.30000000000001</v>
      </c>
      <c r="E90" s="120">
        <f t="shared" si="4"/>
        <v>5471.7000000000007</v>
      </c>
      <c r="F90" s="120">
        <f t="shared" si="4"/>
        <v>22448</v>
      </c>
      <c r="G90" s="258">
        <f t="shared" si="4"/>
        <v>22448</v>
      </c>
      <c r="H90" s="120">
        <f t="shared" si="4"/>
        <v>0</v>
      </c>
      <c r="I90" s="120">
        <f t="shared" si="4"/>
        <v>0</v>
      </c>
      <c r="J90" s="120">
        <f t="shared" si="4"/>
        <v>0</v>
      </c>
      <c r="K90" s="120">
        <f t="shared" si="4"/>
        <v>0</v>
      </c>
      <c r="L90" s="120">
        <f t="shared" ref="L90:AS90" si="11">L16*$D16</f>
        <v>0</v>
      </c>
      <c r="M90" s="120">
        <f t="shared" si="11"/>
        <v>0</v>
      </c>
      <c r="N90" s="120">
        <f t="shared" si="11"/>
        <v>0</v>
      </c>
      <c r="O90" s="120">
        <f t="shared" si="11"/>
        <v>0</v>
      </c>
      <c r="P90" s="120">
        <f t="shared" si="11"/>
        <v>0</v>
      </c>
      <c r="Q90" s="120">
        <f t="shared" si="11"/>
        <v>0</v>
      </c>
      <c r="R90" s="120">
        <f t="shared" si="11"/>
        <v>0</v>
      </c>
      <c r="S90" s="120">
        <f t="shared" si="11"/>
        <v>0</v>
      </c>
      <c r="T90" s="120">
        <f t="shared" si="11"/>
        <v>0</v>
      </c>
      <c r="U90" s="120">
        <f t="shared" si="11"/>
        <v>0</v>
      </c>
      <c r="V90" s="120">
        <f t="shared" si="11"/>
        <v>0</v>
      </c>
      <c r="W90" s="120">
        <f t="shared" si="11"/>
        <v>0</v>
      </c>
      <c r="X90" s="120">
        <f t="shared" si="11"/>
        <v>0</v>
      </c>
      <c r="Y90" s="120">
        <f t="shared" si="11"/>
        <v>0</v>
      </c>
      <c r="Z90" s="120">
        <f t="shared" si="11"/>
        <v>0</v>
      </c>
      <c r="AA90" s="120">
        <f t="shared" si="11"/>
        <v>0</v>
      </c>
      <c r="AB90" s="120">
        <f t="shared" si="11"/>
        <v>0</v>
      </c>
      <c r="AC90" s="120">
        <f t="shared" si="11"/>
        <v>0</v>
      </c>
      <c r="AD90" s="120">
        <f t="shared" si="11"/>
        <v>0</v>
      </c>
      <c r="AE90" s="120">
        <f t="shared" si="11"/>
        <v>0</v>
      </c>
      <c r="AF90" s="120">
        <f t="shared" si="11"/>
        <v>0</v>
      </c>
      <c r="AG90" s="120">
        <f t="shared" si="11"/>
        <v>0</v>
      </c>
      <c r="AH90" s="120">
        <f t="shared" si="11"/>
        <v>0</v>
      </c>
      <c r="AI90" s="120">
        <f t="shared" si="11"/>
        <v>0</v>
      </c>
      <c r="AJ90" s="120">
        <f t="shared" si="11"/>
        <v>0</v>
      </c>
      <c r="AK90" s="120">
        <f t="shared" si="11"/>
        <v>0</v>
      </c>
      <c r="AL90" s="120">
        <f t="shared" si="11"/>
        <v>0</v>
      </c>
      <c r="AM90" s="120">
        <f t="shared" si="11"/>
        <v>0</v>
      </c>
      <c r="AN90" s="120">
        <f t="shared" si="11"/>
        <v>0</v>
      </c>
      <c r="AO90" s="120">
        <f t="shared" si="11"/>
        <v>0</v>
      </c>
      <c r="AP90" s="120">
        <f t="shared" si="11"/>
        <v>0</v>
      </c>
      <c r="AQ90" s="120">
        <f t="shared" si="11"/>
        <v>0</v>
      </c>
      <c r="AR90" s="120">
        <f t="shared" si="11"/>
        <v>0</v>
      </c>
      <c r="AS90" s="120">
        <f t="shared" si="11"/>
        <v>0</v>
      </c>
    </row>
    <row r="91" spans="1:45" x14ac:dyDescent="0.25">
      <c r="A91" s="4" t="str">
        <f t="shared" si="3"/>
        <v>Jain, Dipika</v>
      </c>
      <c r="B91" s="4" t="str">
        <f t="shared" si="3"/>
        <v>TekUnicorn</v>
      </c>
      <c r="C91" s="4" t="str">
        <f t="shared" si="3"/>
        <v>Task Manager</v>
      </c>
      <c r="D91" s="4">
        <f t="shared" si="3"/>
        <v>100.04</v>
      </c>
      <c r="E91" s="120">
        <f t="shared" si="4"/>
        <v>4001.6000000000004</v>
      </c>
      <c r="F91" s="120">
        <f t="shared" si="4"/>
        <v>16006.400000000001</v>
      </c>
      <c r="G91" s="258">
        <f t="shared" si="4"/>
        <v>16006.400000000001</v>
      </c>
      <c r="H91" s="120">
        <f t="shared" si="4"/>
        <v>15206.080000000002</v>
      </c>
      <c r="I91" s="120">
        <f t="shared" si="4"/>
        <v>16006.400000000001</v>
      </c>
      <c r="J91" s="120">
        <f t="shared" si="4"/>
        <v>16006.400000000001</v>
      </c>
      <c r="K91" s="120">
        <f t="shared" si="4"/>
        <v>15206.080000000002</v>
      </c>
      <c r="L91" s="120">
        <f t="shared" ref="L91:AS91" si="12">L17*$D17</f>
        <v>0</v>
      </c>
      <c r="M91" s="120">
        <f t="shared" si="12"/>
        <v>0</v>
      </c>
      <c r="N91" s="120">
        <f t="shared" si="12"/>
        <v>0</v>
      </c>
      <c r="O91" s="120">
        <f t="shared" si="12"/>
        <v>0</v>
      </c>
      <c r="P91" s="120">
        <f t="shared" si="12"/>
        <v>0</v>
      </c>
      <c r="Q91" s="120">
        <f t="shared" si="12"/>
        <v>0</v>
      </c>
      <c r="R91" s="120">
        <f t="shared" si="12"/>
        <v>0</v>
      </c>
      <c r="S91" s="120">
        <f t="shared" si="12"/>
        <v>0</v>
      </c>
      <c r="T91" s="120">
        <f t="shared" si="12"/>
        <v>0</v>
      </c>
      <c r="U91" s="120">
        <f t="shared" si="12"/>
        <v>0</v>
      </c>
      <c r="V91" s="120">
        <f t="shared" si="12"/>
        <v>0</v>
      </c>
      <c r="W91" s="120">
        <f t="shared" si="12"/>
        <v>0</v>
      </c>
      <c r="X91" s="120">
        <f t="shared" si="12"/>
        <v>0</v>
      </c>
      <c r="Y91" s="120">
        <f t="shared" si="12"/>
        <v>0</v>
      </c>
      <c r="Z91" s="120">
        <f t="shared" si="12"/>
        <v>0</v>
      </c>
      <c r="AA91" s="120">
        <f t="shared" si="12"/>
        <v>0</v>
      </c>
      <c r="AB91" s="120">
        <f t="shared" si="12"/>
        <v>0</v>
      </c>
      <c r="AC91" s="120">
        <f t="shared" si="12"/>
        <v>0</v>
      </c>
      <c r="AD91" s="120">
        <f t="shared" si="12"/>
        <v>0</v>
      </c>
      <c r="AE91" s="120">
        <f t="shared" si="12"/>
        <v>0</v>
      </c>
      <c r="AF91" s="120">
        <f t="shared" si="12"/>
        <v>0</v>
      </c>
      <c r="AG91" s="120">
        <f t="shared" si="12"/>
        <v>0</v>
      </c>
      <c r="AH91" s="120">
        <f t="shared" si="12"/>
        <v>0</v>
      </c>
      <c r="AI91" s="120">
        <f t="shared" si="12"/>
        <v>0</v>
      </c>
      <c r="AJ91" s="120">
        <f t="shared" si="12"/>
        <v>0</v>
      </c>
      <c r="AK91" s="120">
        <f t="shared" si="12"/>
        <v>0</v>
      </c>
      <c r="AL91" s="120">
        <f t="shared" si="12"/>
        <v>0</v>
      </c>
      <c r="AM91" s="120">
        <f t="shared" si="12"/>
        <v>0</v>
      </c>
      <c r="AN91" s="120">
        <f t="shared" si="12"/>
        <v>0</v>
      </c>
      <c r="AO91" s="120">
        <f t="shared" si="12"/>
        <v>0</v>
      </c>
      <c r="AP91" s="120">
        <f t="shared" si="12"/>
        <v>0</v>
      </c>
      <c r="AQ91" s="120">
        <f t="shared" si="12"/>
        <v>0</v>
      </c>
      <c r="AR91" s="120">
        <f t="shared" si="12"/>
        <v>0</v>
      </c>
      <c r="AS91" s="120">
        <f t="shared" si="12"/>
        <v>0</v>
      </c>
    </row>
    <row r="92" spans="1:45" x14ac:dyDescent="0.25">
      <c r="A92" s="4" t="str">
        <f t="shared" si="3"/>
        <v>Johnson, Deloy</v>
      </c>
      <c r="B92" s="4" t="str">
        <f t="shared" si="3"/>
        <v>Guidehouse</v>
      </c>
      <c r="C92" s="4" t="str">
        <f t="shared" si="3"/>
        <v>Systems Engineer</v>
      </c>
      <c r="D92" s="4">
        <f t="shared" si="3"/>
        <v>109.24</v>
      </c>
      <c r="E92" s="120">
        <f t="shared" si="4"/>
        <v>1092.3999999999999</v>
      </c>
      <c r="F92" s="120">
        <f t="shared" si="4"/>
        <v>2184.7999999999997</v>
      </c>
      <c r="G92" s="258">
        <f t="shared" si="4"/>
        <v>2184.7999999999997</v>
      </c>
      <c r="H92" s="120">
        <f t="shared" si="4"/>
        <v>2184.7999999999997</v>
      </c>
      <c r="I92" s="120">
        <f t="shared" si="4"/>
        <v>2184.7999999999997</v>
      </c>
      <c r="J92" s="120">
        <f t="shared" si="4"/>
        <v>2184.7999999999997</v>
      </c>
      <c r="K92" s="120">
        <f t="shared" si="4"/>
        <v>2184.7999999999997</v>
      </c>
      <c r="L92" s="120">
        <f t="shared" ref="L92:AS92" si="13">L18*$D18</f>
        <v>0</v>
      </c>
      <c r="M92" s="120">
        <f t="shared" si="13"/>
        <v>0</v>
      </c>
      <c r="N92" s="120">
        <f t="shared" si="13"/>
        <v>0</v>
      </c>
      <c r="O92" s="120">
        <f t="shared" si="13"/>
        <v>0</v>
      </c>
      <c r="P92" s="120">
        <f t="shared" si="13"/>
        <v>0</v>
      </c>
      <c r="Q92" s="120">
        <f t="shared" si="13"/>
        <v>0</v>
      </c>
      <c r="R92" s="120">
        <f t="shared" si="13"/>
        <v>0</v>
      </c>
      <c r="S92" s="120">
        <f t="shared" si="13"/>
        <v>0</v>
      </c>
      <c r="T92" s="120">
        <f t="shared" si="13"/>
        <v>0</v>
      </c>
      <c r="U92" s="120">
        <f t="shared" si="13"/>
        <v>0</v>
      </c>
      <c r="V92" s="120">
        <f t="shared" si="13"/>
        <v>0</v>
      </c>
      <c r="W92" s="120">
        <f t="shared" si="13"/>
        <v>0</v>
      </c>
      <c r="X92" s="120">
        <f t="shared" si="13"/>
        <v>0</v>
      </c>
      <c r="Y92" s="120">
        <f t="shared" si="13"/>
        <v>0</v>
      </c>
      <c r="Z92" s="120">
        <f t="shared" si="13"/>
        <v>0</v>
      </c>
      <c r="AA92" s="120">
        <f t="shared" si="13"/>
        <v>0</v>
      </c>
      <c r="AB92" s="120">
        <f t="shared" si="13"/>
        <v>0</v>
      </c>
      <c r="AC92" s="120">
        <f t="shared" si="13"/>
        <v>0</v>
      </c>
      <c r="AD92" s="120">
        <f t="shared" si="13"/>
        <v>0</v>
      </c>
      <c r="AE92" s="120">
        <f t="shared" si="13"/>
        <v>0</v>
      </c>
      <c r="AF92" s="120">
        <f t="shared" si="13"/>
        <v>0</v>
      </c>
      <c r="AG92" s="120">
        <f t="shared" si="13"/>
        <v>0</v>
      </c>
      <c r="AH92" s="120">
        <f t="shared" si="13"/>
        <v>0</v>
      </c>
      <c r="AI92" s="120">
        <f t="shared" si="13"/>
        <v>0</v>
      </c>
      <c r="AJ92" s="120">
        <f t="shared" si="13"/>
        <v>0</v>
      </c>
      <c r="AK92" s="120">
        <f t="shared" si="13"/>
        <v>0</v>
      </c>
      <c r="AL92" s="120">
        <f t="shared" si="13"/>
        <v>0</v>
      </c>
      <c r="AM92" s="120">
        <f t="shared" si="13"/>
        <v>0</v>
      </c>
      <c r="AN92" s="120">
        <f t="shared" si="13"/>
        <v>0</v>
      </c>
      <c r="AO92" s="120">
        <f t="shared" si="13"/>
        <v>0</v>
      </c>
      <c r="AP92" s="120">
        <f t="shared" si="13"/>
        <v>0</v>
      </c>
      <c r="AQ92" s="120">
        <f t="shared" si="13"/>
        <v>0</v>
      </c>
      <c r="AR92" s="120">
        <f t="shared" si="13"/>
        <v>0</v>
      </c>
      <c r="AS92" s="120">
        <f t="shared" si="13"/>
        <v>0</v>
      </c>
    </row>
    <row r="93" spans="1:45" x14ac:dyDescent="0.25">
      <c r="A93" s="4" t="str">
        <f t="shared" si="3"/>
        <v>Konathala, Murali</v>
      </c>
      <c r="B93" s="4" t="str">
        <f t="shared" si="3"/>
        <v>TechSur</v>
      </c>
      <c r="C93" s="4" t="str">
        <f t="shared" si="3"/>
        <v>Systems Integration Engineer</v>
      </c>
      <c r="D93" s="4">
        <f t="shared" si="3"/>
        <v>151.9</v>
      </c>
      <c r="E93" s="120">
        <f t="shared" si="4"/>
        <v>0</v>
      </c>
      <c r="F93" s="120">
        <f t="shared" si="4"/>
        <v>0</v>
      </c>
      <c r="G93" s="258">
        <f t="shared" si="4"/>
        <v>0</v>
      </c>
      <c r="H93" s="120">
        <f t="shared" si="4"/>
        <v>0</v>
      </c>
      <c r="I93" s="120">
        <f t="shared" si="4"/>
        <v>0</v>
      </c>
      <c r="J93" s="120">
        <f t="shared" si="4"/>
        <v>0</v>
      </c>
      <c r="K93" s="120">
        <f t="shared" si="4"/>
        <v>0</v>
      </c>
      <c r="L93" s="120">
        <f t="shared" ref="L93:AS93" si="14">L19*$D19</f>
        <v>0</v>
      </c>
      <c r="M93" s="120">
        <f t="shared" si="14"/>
        <v>0</v>
      </c>
      <c r="N93" s="120">
        <f t="shared" si="14"/>
        <v>0</v>
      </c>
      <c r="O93" s="120">
        <f t="shared" si="14"/>
        <v>0</v>
      </c>
      <c r="P93" s="120">
        <f t="shared" si="14"/>
        <v>0</v>
      </c>
      <c r="Q93" s="120">
        <f t="shared" si="14"/>
        <v>0</v>
      </c>
      <c r="R93" s="120">
        <f t="shared" si="14"/>
        <v>0</v>
      </c>
      <c r="S93" s="120">
        <f t="shared" si="14"/>
        <v>0</v>
      </c>
      <c r="T93" s="120">
        <f t="shared" si="14"/>
        <v>0</v>
      </c>
      <c r="U93" s="120">
        <f t="shared" si="14"/>
        <v>0</v>
      </c>
      <c r="V93" s="120">
        <f t="shared" si="14"/>
        <v>0</v>
      </c>
      <c r="W93" s="120">
        <f t="shared" si="14"/>
        <v>0</v>
      </c>
      <c r="X93" s="120">
        <f t="shared" si="14"/>
        <v>0</v>
      </c>
      <c r="Y93" s="120">
        <f t="shared" si="14"/>
        <v>0</v>
      </c>
      <c r="Z93" s="120">
        <f t="shared" si="14"/>
        <v>0</v>
      </c>
      <c r="AA93" s="120">
        <f t="shared" si="14"/>
        <v>0</v>
      </c>
      <c r="AB93" s="120">
        <f t="shared" si="14"/>
        <v>0</v>
      </c>
      <c r="AC93" s="120">
        <f t="shared" si="14"/>
        <v>0</v>
      </c>
      <c r="AD93" s="120">
        <f t="shared" si="14"/>
        <v>0</v>
      </c>
      <c r="AE93" s="120">
        <f t="shared" si="14"/>
        <v>0</v>
      </c>
      <c r="AF93" s="120">
        <f t="shared" si="14"/>
        <v>0</v>
      </c>
      <c r="AG93" s="120">
        <f t="shared" si="14"/>
        <v>0</v>
      </c>
      <c r="AH93" s="120">
        <f t="shared" si="14"/>
        <v>0</v>
      </c>
      <c r="AI93" s="120">
        <f t="shared" si="14"/>
        <v>0</v>
      </c>
      <c r="AJ93" s="120">
        <f t="shared" si="14"/>
        <v>0</v>
      </c>
      <c r="AK93" s="120">
        <f t="shared" si="14"/>
        <v>0</v>
      </c>
      <c r="AL93" s="120">
        <f t="shared" si="14"/>
        <v>0</v>
      </c>
      <c r="AM93" s="120">
        <f t="shared" si="14"/>
        <v>0</v>
      </c>
      <c r="AN93" s="120">
        <f t="shared" si="14"/>
        <v>0</v>
      </c>
      <c r="AO93" s="120">
        <f t="shared" si="14"/>
        <v>0</v>
      </c>
      <c r="AP93" s="120">
        <f t="shared" si="14"/>
        <v>0</v>
      </c>
      <c r="AQ93" s="120">
        <f t="shared" si="14"/>
        <v>0</v>
      </c>
      <c r="AR93" s="120">
        <f t="shared" si="14"/>
        <v>0</v>
      </c>
      <c r="AS93" s="120">
        <f t="shared" si="14"/>
        <v>0</v>
      </c>
    </row>
    <row r="94" spans="1:45" x14ac:dyDescent="0.25">
      <c r="A94" s="4" t="str">
        <f t="shared" si="3"/>
        <v>Lee, Joseph</v>
      </c>
      <c r="B94" s="4" t="str">
        <f t="shared" si="3"/>
        <v>TechSur</v>
      </c>
      <c r="C94" s="4" t="str">
        <f t="shared" si="3"/>
        <v>Systems Engineer</v>
      </c>
      <c r="D94" s="4">
        <f t="shared" si="3"/>
        <v>109.24</v>
      </c>
      <c r="E94" s="120">
        <f t="shared" ref="E94:K103" si="15">E20*$D20</f>
        <v>4369.5999999999995</v>
      </c>
      <c r="F94" s="120">
        <f t="shared" si="15"/>
        <v>17478.399999999998</v>
      </c>
      <c r="G94" s="258">
        <f t="shared" si="15"/>
        <v>17478.399999999998</v>
      </c>
      <c r="H94" s="120">
        <f t="shared" si="15"/>
        <v>16604.48</v>
      </c>
      <c r="I94" s="120">
        <f t="shared" si="15"/>
        <v>17478.399999999998</v>
      </c>
      <c r="J94" s="120">
        <f t="shared" si="15"/>
        <v>17478.399999999998</v>
      </c>
      <c r="K94" s="120">
        <f t="shared" si="15"/>
        <v>16604.48</v>
      </c>
      <c r="L94" s="120">
        <f t="shared" ref="L94:AS94" si="16">L20*$D20</f>
        <v>0</v>
      </c>
      <c r="M94" s="120">
        <f t="shared" si="16"/>
        <v>0</v>
      </c>
      <c r="N94" s="120">
        <f t="shared" si="16"/>
        <v>0</v>
      </c>
      <c r="O94" s="120">
        <f t="shared" si="16"/>
        <v>0</v>
      </c>
      <c r="P94" s="120">
        <f t="shared" si="16"/>
        <v>0</v>
      </c>
      <c r="Q94" s="120">
        <f t="shared" si="16"/>
        <v>0</v>
      </c>
      <c r="R94" s="120">
        <f t="shared" si="16"/>
        <v>0</v>
      </c>
      <c r="S94" s="120">
        <f t="shared" si="16"/>
        <v>0</v>
      </c>
      <c r="T94" s="120">
        <f t="shared" si="16"/>
        <v>0</v>
      </c>
      <c r="U94" s="120">
        <f t="shared" si="16"/>
        <v>0</v>
      </c>
      <c r="V94" s="120">
        <f t="shared" si="16"/>
        <v>0</v>
      </c>
      <c r="W94" s="120">
        <f t="shared" si="16"/>
        <v>0</v>
      </c>
      <c r="X94" s="120">
        <f t="shared" si="16"/>
        <v>0</v>
      </c>
      <c r="Y94" s="120">
        <f t="shared" si="16"/>
        <v>0</v>
      </c>
      <c r="Z94" s="120">
        <f t="shared" si="16"/>
        <v>0</v>
      </c>
      <c r="AA94" s="120">
        <f t="shared" si="16"/>
        <v>0</v>
      </c>
      <c r="AB94" s="120">
        <f t="shared" si="16"/>
        <v>0</v>
      </c>
      <c r="AC94" s="120">
        <f t="shared" si="16"/>
        <v>0</v>
      </c>
      <c r="AD94" s="120">
        <f t="shared" si="16"/>
        <v>0</v>
      </c>
      <c r="AE94" s="120">
        <f t="shared" si="16"/>
        <v>0</v>
      </c>
      <c r="AF94" s="120">
        <f t="shared" si="16"/>
        <v>0</v>
      </c>
      <c r="AG94" s="120">
        <f t="shared" si="16"/>
        <v>0</v>
      </c>
      <c r="AH94" s="120">
        <f t="shared" si="16"/>
        <v>0</v>
      </c>
      <c r="AI94" s="120">
        <f t="shared" si="16"/>
        <v>0</v>
      </c>
      <c r="AJ94" s="120">
        <f t="shared" si="16"/>
        <v>0</v>
      </c>
      <c r="AK94" s="120">
        <f t="shared" si="16"/>
        <v>0</v>
      </c>
      <c r="AL94" s="120">
        <f t="shared" si="16"/>
        <v>0</v>
      </c>
      <c r="AM94" s="120">
        <f t="shared" si="16"/>
        <v>0</v>
      </c>
      <c r="AN94" s="120">
        <f t="shared" si="16"/>
        <v>0</v>
      </c>
      <c r="AO94" s="120">
        <f t="shared" si="16"/>
        <v>0</v>
      </c>
      <c r="AP94" s="120">
        <f t="shared" si="16"/>
        <v>0</v>
      </c>
      <c r="AQ94" s="120">
        <f t="shared" si="16"/>
        <v>0</v>
      </c>
      <c r="AR94" s="120">
        <f t="shared" si="16"/>
        <v>0</v>
      </c>
      <c r="AS94" s="120">
        <f t="shared" si="16"/>
        <v>0</v>
      </c>
    </row>
    <row r="95" spans="1:45" x14ac:dyDescent="0.25">
      <c r="A95" s="4" t="str">
        <f t="shared" si="3"/>
        <v>Matalia, Parag</v>
      </c>
      <c r="B95" s="4" t="str">
        <f t="shared" si="3"/>
        <v>TechSur</v>
      </c>
      <c r="C95" s="4" t="str">
        <f t="shared" si="3"/>
        <v>Agile Coach</v>
      </c>
      <c r="D95" s="4">
        <f t="shared" si="3"/>
        <v>140.30000000000001</v>
      </c>
      <c r="E95" s="120">
        <f t="shared" si="15"/>
        <v>5612</v>
      </c>
      <c r="F95" s="120">
        <f t="shared" si="15"/>
        <v>0</v>
      </c>
      <c r="G95" s="258">
        <f t="shared" si="15"/>
        <v>0</v>
      </c>
      <c r="H95" s="120">
        <f t="shared" si="15"/>
        <v>21325.600000000002</v>
      </c>
      <c r="I95" s="120">
        <f t="shared" si="15"/>
        <v>22448</v>
      </c>
      <c r="J95" s="120">
        <f t="shared" si="15"/>
        <v>22448</v>
      </c>
      <c r="K95" s="120">
        <f t="shared" si="15"/>
        <v>21325.600000000002</v>
      </c>
      <c r="L95" s="120">
        <f t="shared" ref="L95:AS95" si="17">L21*$D21</f>
        <v>0</v>
      </c>
      <c r="M95" s="120">
        <f t="shared" si="17"/>
        <v>0</v>
      </c>
      <c r="N95" s="120">
        <f t="shared" si="17"/>
        <v>0</v>
      </c>
      <c r="O95" s="120">
        <f t="shared" si="17"/>
        <v>0</v>
      </c>
      <c r="P95" s="120">
        <f t="shared" si="17"/>
        <v>0</v>
      </c>
      <c r="Q95" s="120">
        <f t="shared" si="17"/>
        <v>0</v>
      </c>
      <c r="R95" s="120">
        <f t="shared" si="17"/>
        <v>0</v>
      </c>
      <c r="S95" s="120">
        <f t="shared" si="17"/>
        <v>0</v>
      </c>
      <c r="T95" s="120">
        <f t="shared" si="17"/>
        <v>0</v>
      </c>
      <c r="U95" s="120">
        <f t="shared" si="17"/>
        <v>0</v>
      </c>
      <c r="V95" s="120">
        <f t="shared" si="17"/>
        <v>0</v>
      </c>
      <c r="W95" s="120">
        <f t="shared" si="17"/>
        <v>0</v>
      </c>
      <c r="X95" s="120">
        <f t="shared" si="17"/>
        <v>0</v>
      </c>
      <c r="Y95" s="120">
        <f t="shared" si="17"/>
        <v>0</v>
      </c>
      <c r="Z95" s="120">
        <f t="shared" si="17"/>
        <v>0</v>
      </c>
      <c r="AA95" s="120">
        <f t="shared" si="17"/>
        <v>0</v>
      </c>
      <c r="AB95" s="120">
        <f t="shared" si="17"/>
        <v>0</v>
      </c>
      <c r="AC95" s="120">
        <f t="shared" si="17"/>
        <v>0</v>
      </c>
      <c r="AD95" s="120">
        <f t="shared" si="17"/>
        <v>0</v>
      </c>
      <c r="AE95" s="120">
        <f t="shared" si="17"/>
        <v>0</v>
      </c>
      <c r="AF95" s="120">
        <f t="shared" si="17"/>
        <v>0</v>
      </c>
      <c r="AG95" s="120">
        <f t="shared" si="17"/>
        <v>0</v>
      </c>
      <c r="AH95" s="120">
        <f t="shared" si="17"/>
        <v>0</v>
      </c>
      <c r="AI95" s="120">
        <f t="shared" si="17"/>
        <v>0</v>
      </c>
      <c r="AJ95" s="120">
        <f t="shared" si="17"/>
        <v>0</v>
      </c>
      <c r="AK95" s="120">
        <f t="shared" si="17"/>
        <v>0</v>
      </c>
      <c r="AL95" s="120">
        <f t="shared" si="17"/>
        <v>0</v>
      </c>
      <c r="AM95" s="120">
        <f t="shared" si="17"/>
        <v>0</v>
      </c>
      <c r="AN95" s="120">
        <f t="shared" si="17"/>
        <v>0</v>
      </c>
      <c r="AO95" s="120">
        <f t="shared" si="17"/>
        <v>0</v>
      </c>
      <c r="AP95" s="120">
        <f t="shared" si="17"/>
        <v>0</v>
      </c>
      <c r="AQ95" s="120">
        <f t="shared" si="17"/>
        <v>0</v>
      </c>
      <c r="AR95" s="120">
        <f t="shared" si="17"/>
        <v>0</v>
      </c>
      <c r="AS95" s="120">
        <f t="shared" si="17"/>
        <v>0</v>
      </c>
    </row>
    <row r="96" spans="1:45" x14ac:dyDescent="0.25">
      <c r="A96" s="4" t="str">
        <f t="shared" si="3"/>
        <v>Miller, Evalina</v>
      </c>
      <c r="B96" s="4" t="str">
        <f t="shared" si="3"/>
        <v>TechSur</v>
      </c>
      <c r="C96" s="4" t="str">
        <f t="shared" si="3"/>
        <v>Task Manager</v>
      </c>
      <c r="D96" s="4">
        <f t="shared" si="3"/>
        <v>100.04</v>
      </c>
      <c r="E96" s="120">
        <f t="shared" si="15"/>
        <v>4001.6000000000004</v>
      </c>
      <c r="F96" s="120">
        <f t="shared" si="15"/>
        <v>16006.400000000001</v>
      </c>
      <c r="G96" s="258">
        <f t="shared" si="15"/>
        <v>16006.400000000001</v>
      </c>
      <c r="H96" s="120">
        <f t="shared" si="15"/>
        <v>15206.080000000002</v>
      </c>
      <c r="I96" s="120">
        <f t="shared" si="15"/>
        <v>16006.400000000001</v>
      </c>
      <c r="J96" s="120">
        <f t="shared" si="15"/>
        <v>16006.400000000001</v>
      </c>
      <c r="K96" s="120">
        <f t="shared" si="15"/>
        <v>15206.080000000002</v>
      </c>
      <c r="L96" s="120">
        <f t="shared" ref="L96:AS96" si="18">L22*$D22</f>
        <v>0</v>
      </c>
      <c r="M96" s="120">
        <f t="shared" si="18"/>
        <v>0</v>
      </c>
      <c r="N96" s="120">
        <f t="shared" si="18"/>
        <v>0</v>
      </c>
      <c r="O96" s="120">
        <f t="shared" si="18"/>
        <v>0</v>
      </c>
      <c r="P96" s="120">
        <f t="shared" si="18"/>
        <v>0</v>
      </c>
      <c r="Q96" s="120">
        <f t="shared" si="18"/>
        <v>0</v>
      </c>
      <c r="R96" s="120">
        <f t="shared" si="18"/>
        <v>0</v>
      </c>
      <c r="S96" s="120">
        <f t="shared" si="18"/>
        <v>0</v>
      </c>
      <c r="T96" s="120">
        <f t="shared" si="18"/>
        <v>0</v>
      </c>
      <c r="U96" s="120">
        <f t="shared" si="18"/>
        <v>0</v>
      </c>
      <c r="V96" s="120">
        <f t="shared" si="18"/>
        <v>0</v>
      </c>
      <c r="W96" s="120">
        <f t="shared" si="18"/>
        <v>0</v>
      </c>
      <c r="X96" s="120">
        <f t="shared" si="18"/>
        <v>0</v>
      </c>
      <c r="Y96" s="120">
        <f t="shared" si="18"/>
        <v>0</v>
      </c>
      <c r="Z96" s="120">
        <f t="shared" si="18"/>
        <v>0</v>
      </c>
      <c r="AA96" s="120">
        <f t="shared" si="18"/>
        <v>0</v>
      </c>
      <c r="AB96" s="120">
        <f t="shared" si="18"/>
        <v>0</v>
      </c>
      <c r="AC96" s="120">
        <f t="shared" si="18"/>
        <v>0</v>
      </c>
      <c r="AD96" s="120">
        <f t="shared" si="18"/>
        <v>0</v>
      </c>
      <c r="AE96" s="120">
        <f t="shared" si="18"/>
        <v>0</v>
      </c>
      <c r="AF96" s="120">
        <f t="shared" si="18"/>
        <v>0</v>
      </c>
      <c r="AG96" s="120">
        <f t="shared" si="18"/>
        <v>0</v>
      </c>
      <c r="AH96" s="120">
        <f t="shared" si="18"/>
        <v>0</v>
      </c>
      <c r="AI96" s="120">
        <f t="shared" si="18"/>
        <v>0</v>
      </c>
      <c r="AJ96" s="120">
        <f t="shared" si="18"/>
        <v>0</v>
      </c>
      <c r="AK96" s="120">
        <f t="shared" si="18"/>
        <v>0</v>
      </c>
      <c r="AL96" s="120">
        <f t="shared" si="18"/>
        <v>0</v>
      </c>
      <c r="AM96" s="120">
        <f t="shared" si="18"/>
        <v>0</v>
      </c>
      <c r="AN96" s="120">
        <f t="shared" si="18"/>
        <v>0</v>
      </c>
      <c r="AO96" s="120">
        <f t="shared" si="18"/>
        <v>0</v>
      </c>
      <c r="AP96" s="120">
        <f t="shared" si="18"/>
        <v>0</v>
      </c>
      <c r="AQ96" s="120">
        <f t="shared" si="18"/>
        <v>0</v>
      </c>
      <c r="AR96" s="120">
        <f t="shared" si="18"/>
        <v>0</v>
      </c>
      <c r="AS96" s="120">
        <f t="shared" si="18"/>
        <v>0</v>
      </c>
    </row>
    <row r="97" spans="1:45" x14ac:dyDescent="0.25">
      <c r="A97" s="4" t="str">
        <f t="shared" si="3"/>
        <v>Murphy, Jessica</v>
      </c>
      <c r="B97" s="4" t="str">
        <f t="shared" si="3"/>
        <v>TechSur</v>
      </c>
      <c r="C97" s="4" t="str">
        <f t="shared" si="3"/>
        <v>Administrative Support Specialist</v>
      </c>
      <c r="D97" s="4">
        <f t="shared" si="3"/>
        <v>48.01</v>
      </c>
      <c r="E97" s="120">
        <f t="shared" si="15"/>
        <v>1920.3999999999999</v>
      </c>
      <c r="F97" s="120">
        <f t="shared" si="15"/>
        <v>7681.5999999999995</v>
      </c>
      <c r="G97" s="258">
        <f t="shared" si="15"/>
        <v>7681.5999999999995</v>
      </c>
      <c r="H97" s="120">
        <f t="shared" si="15"/>
        <v>7297.5199999999995</v>
      </c>
      <c r="I97" s="120">
        <f t="shared" si="15"/>
        <v>7681.5999999999995</v>
      </c>
      <c r="J97" s="120">
        <f t="shared" si="15"/>
        <v>7681.5999999999995</v>
      </c>
      <c r="K97" s="120">
        <f t="shared" si="15"/>
        <v>7297.5199999999995</v>
      </c>
      <c r="L97" s="120">
        <f t="shared" ref="L97:AS97" si="19">L23*$D23</f>
        <v>0</v>
      </c>
      <c r="M97" s="120">
        <f t="shared" si="19"/>
        <v>0</v>
      </c>
      <c r="N97" s="120">
        <f t="shared" si="19"/>
        <v>0</v>
      </c>
      <c r="O97" s="120">
        <f t="shared" si="19"/>
        <v>0</v>
      </c>
      <c r="P97" s="120">
        <f t="shared" si="19"/>
        <v>0</v>
      </c>
      <c r="Q97" s="120">
        <f t="shared" si="19"/>
        <v>0</v>
      </c>
      <c r="R97" s="120">
        <f t="shared" si="19"/>
        <v>0</v>
      </c>
      <c r="S97" s="120">
        <f t="shared" si="19"/>
        <v>0</v>
      </c>
      <c r="T97" s="120">
        <f t="shared" si="19"/>
        <v>0</v>
      </c>
      <c r="U97" s="120">
        <f t="shared" si="19"/>
        <v>0</v>
      </c>
      <c r="V97" s="120">
        <f t="shared" si="19"/>
        <v>0</v>
      </c>
      <c r="W97" s="120">
        <f t="shared" si="19"/>
        <v>0</v>
      </c>
      <c r="X97" s="120">
        <f t="shared" si="19"/>
        <v>0</v>
      </c>
      <c r="Y97" s="120">
        <f t="shared" si="19"/>
        <v>0</v>
      </c>
      <c r="Z97" s="120">
        <f t="shared" si="19"/>
        <v>0</v>
      </c>
      <c r="AA97" s="120">
        <f t="shared" si="19"/>
        <v>0</v>
      </c>
      <c r="AB97" s="120">
        <f t="shared" si="19"/>
        <v>0</v>
      </c>
      <c r="AC97" s="120">
        <f t="shared" si="19"/>
        <v>0</v>
      </c>
      <c r="AD97" s="120">
        <f t="shared" si="19"/>
        <v>0</v>
      </c>
      <c r="AE97" s="120">
        <f t="shared" si="19"/>
        <v>0</v>
      </c>
      <c r="AF97" s="120">
        <f t="shared" si="19"/>
        <v>0</v>
      </c>
      <c r="AG97" s="120">
        <f t="shared" si="19"/>
        <v>0</v>
      </c>
      <c r="AH97" s="120">
        <f t="shared" si="19"/>
        <v>0</v>
      </c>
      <c r="AI97" s="120">
        <f t="shared" si="19"/>
        <v>0</v>
      </c>
      <c r="AJ97" s="120">
        <f t="shared" si="19"/>
        <v>0</v>
      </c>
      <c r="AK97" s="120">
        <f t="shared" si="19"/>
        <v>0</v>
      </c>
      <c r="AL97" s="120">
        <f t="shared" si="19"/>
        <v>0</v>
      </c>
      <c r="AM97" s="120">
        <f t="shared" si="19"/>
        <v>0</v>
      </c>
      <c r="AN97" s="120">
        <f t="shared" si="19"/>
        <v>0</v>
      </c>
      <c r="AO97" s="120">
        <f t="shared" si="19"/>
        <v>0</v>
      </c>
      <c r="AP97" s="120">
        <f t="shared" si="19"/>
        <v>0</v>
      </c>
      <c r="AQ97" s="120">
        <f t="shared" si="19"/>
        <v>0</v>
      </c>
      <c r="AR97" s="120">
        <f t="shared" si="19"/>
        <v>0</v>
      </c>
      <c r="AS97" s="120">
        <f t="shared" si="19"/>
        <v>0</v>
      </c>
    </row>
    <row r="98" spans="1:45" x14ac:dyDescent="0.25">
      <c r="A98" s="4" t="str">
        <f t="shared" si="3"/>
        <v>Niazi, Shamroze</v>
      </c>
      <c r="B98" s="4" t="str">
        <f t="shared" si="3"/>
        <v>NMA Consulting</v>
      </c>
      <c r="C98" s="4" t="str">
        <f t="shared" si="3"/>
        <v>Enterprise Architect</v>
      </c>
      <c r="D98" s="4">
        <f t="shared" si="3"/>
        <v>113.21</v>
      </c>
      <c r="E98" s="120">
        <f t="shared" si="15"/>
        <v>4528.3999999999996</v>
      </c>
      <c r="F98" s="120">
        <f t="shared" si="15"/>
        <v>18113.599999999999</v>
      </c>
      <c r="G98" s="258">
        <f t="shared" si="15"/>
        <v>18113.599999999999</v>
      </c>
      <c r="H98" s="120">
        <f t="shared" si="15"/>
        <v>17207.919999999998</v>
      </c>
      <c r="I98" s="120">
        <f t="shared" si="15"/>
        <v>18113.599999999999</v>
      </c>
      <c r="J98" s="120">
        <f t="shared" si="15"/>
        <v>18113.599999999999</v>
      </c>
      <c r="K98" s="120">
        <f t="shared" si="15"/>
        <v>17207.919999999998</v>
      </c>
      <c r="L98" s="120">
        <f t="shared" ref="L98:AS98" si="20">L24*$D24</f>
        <v>0</v>
      </c>
      <c r="M98" s="120">
        <f t="shared" si="20"/>
        <v>0</v>
      </c>
      <c r="N98" s="120">
        <f t="shared" si="20"/>
        <v>0</v>
      </c>
      <c r="O98" s="120">
        <f t="shared" si="20"/>
        <v>0</v>
      </c>
      <c r="P98" s="120">
        <f t="shared" si="20"/>
        <v>0</v>
      </c>
      <c r="Q98" s="120">
        <f t="shared" si="20"/>
        <v>0</v>
      </c>
      <c r="R98" s="120">
        <f t="shared" si="20"/>
        <v>0</v>
      </c>
      <c r="S98" s="120">
        <f t="shared" si="20"/>
        <v>0</v>
      </c>
      <c r="T98" s="120">
        <f t="shared" si="20"/>
        <v>0</v>
      </c>
      <c r="U98" s="120">
        <f t="shared" si="20"/>
        <v>0</v>
      </c>
      <c r="V98" s="120">
        <f t="shared" si="20"/>
        <v>0</v>
      </c>
      <c r="W98" s="120">
        <f t="shared" si="20"/>
        <v>0</v>
      </c>
      <c r="X98" s="120">
        <f t="shared" si="20"/>
        <v>0</v>
      </c>
      <c r="Y98" s="120">
        <f t="shared" si="20"/>
        <v>0</v>
      </c>
      <c r="Z98" s="120">
        <f t="shared" si="20"/>
        <v>0</v>
      </c>
      <c r="AA98" s="120">
        <f t="shared" si="20"/>
        <v>0</v>
      </c>
      <c r="AB98" s="120">
        <f t="shared" si="20"/>
        <v>0</v>
      </c>
      <c r="AC98" s="120">
        <f t="shared" si="20"/>
        <v>0</v>
      </c>
      <c r="AD98" s="120">
        <f t="shared" si="20"/>
        <v>0</v>
      </c>
      <c r="AE98" s="120">
        <f t="shared" si="20"/>
        <v>0</v>
      </c>
      <c r="AF98" s="120">
        <f t="shared" si="20"/>
        <v>0</v>
      </c>
      <c r="AG98" s="120">
        <f t="shared" si="20"/>
        <v>0</v>
      </c>
      <c r="AH98" s="120">
        <f t="shared" si="20"/>
        <v>0</v>
      </c>
      <c r="AI98" s="120">
        <f t="shared" si="20"/>
        <v>0</v>
      </c>
      <c r="AJ98" s="120">
        <f t="shared" si="20"/>
        <v>0</v>
      </c>
      <c r="AK98" s="120">
        <f t="shared" si="20"/>
        <v>0</v>
      </c>
      <c r="AL98" s="120">
        <f t="shared" si="20"/>
        <v>0</v>
      </c>
      <c r="AM98" s="120">
        <f t="shared" si="20"/>
        <v>0</v>
      </c>
      <c r="AN98" s="120">
        <f t="shared" si="20"/>
        <v>0</v>
      </c>
      <c r="AO98" s="120">
        <f t="shared" si="20"/>
        <v>0</v>
      </c>
      <c r="AP98" s="120">
        <f t="shared" si="20"/>
        <v>0</v>
      </c>
      <c r="AQ98" s="120">
        <f t="shared" si="20"/>
        <v>0</v>
      </c>
      <c r="AR98" s="120">
        <f t="shared" si="20"/>
        <v>0</v>
      </c>
      <c r="AS98" s="120">
        <f t="shared" si="20"/>
        <v>0</v>
      </c>
    </row>
    <row r="99" spans="1:45" x14ac:dyDescent="0.25">
      <c r="A99" s="4" t="str">
        <f t="shared" si="3"/>
        <v>Nyomo, Kiko</v>
      </c>
      <c r="B99" s="4" t="str">
        <f t="shared" si="3"/>
        <v>TechSur</v>
      </c>
      <c r="C99" s="4" t="str">
        <f t="shared" si="3"/>
        <v>Agile Certified Professional</v>
      </c>
      <c r="D99" s="4">
        <f t="shared" si="3"/>
        <v>77.02</v>
      </c>
      <c r="E99" s="120">
        <f t="shared" si="15"/>
        <v>3080.7999999999997</v>
      </c>
      <c r="F99" s="120">
        <f t="shared" si="15"/>
        <v>12323.199999999999</v>
      </c>
      <c r="G99" s="258">
        <f t="shared" si="15"/>
        <v>12323.199999999999</v>
      </c>
      <c r="H99" s="120">
        <f t="shared" si="15"/>
        <v>11707.039999999999</v>
      </c>
      <c r="I99" s="120">
        <f t="shared" si="15"/>
        <v>12323.199999999999</v>
      </c>
      <c r="J99" s="120">
        <f t="shared" si="15"/>
        <v>12323.199999999999</v>
      </c>
      <c r="K99" s="120">
        <f t="shared" si="15"/>
        <v>11707.039999999999</v>
      </c>
      <c r="L99" s="120">
        <f t="shared" ref="L99:AS99" si="21">L25*$D25</f>
        <v>0</v>
      </c>
      <c r="M99" s="120">
        <f t="shared" si="21"/>
        <v>0</v>
      </c>
      <c r="N99" s="120">
        <f t="shared" si="21"/>
        <v>0</v>
      </c>
      <c r="O99" s="120">
        <f t="shared" si="21"/>
        <v>0</v>
      </c>
      <c r="P99" s="120">
        <f t="shared" si="21"/>
        <v>0</v>
      </c>
      <c r="Q99" s="120">
        <f t="shared" si="21"/>
        <v>0</v>
      </c>
      <c r="R99" s="120">
        <f t="shared" si="21"/>
        <v>0</v>
      </c>
      <c r="S99" s="120">
        <f t="shared" si="21"/>
        <v>0</v>
      </c>
      <c r="T99" s="120">
        <f t="shared" si="21"/>
        <v>0</v>
      </c>
      <c r="U99" s="120">
        <f t="shared" si="21"/>
        <v>0</v>
      </c>
      <c r="V99" s="120">
        <f t="shared" si="21"/>
        <v>0</v>
      </c>
      <c r="W99" s="120">
        <f t="shared" si="21"/>
        <v>0</v>
      </c>
      <c r="X99" s="120">
        <f t="shared" si="21"/>
        <v>0</v>
      </c>
      <c r="Y99" s="120">
        <f t="shared" si="21"/>
        <v>0</v>
      </c>
      <c r="Z99" s="120">
        <f t="shared" si="21"/>
        <v>0</v>
      </c>
      <c r="AA99" s="120">
        <f t="shared" si="21"/>
        <v>0</v>
      </c>
      <c r="AB99" s="120">
        <f t="shared" si="21"/>
        <v>0</v>
      </c>
      <c r="AC99" s="120">
        <f t="shared" si="21"/>
        <v>0</v>
      </c>
      <c r="AD99" s="120">
        <f t="shared" si="21"/>
        <v>0</v>
      </c>
      <c r="AE99" s="120">
        <f t="shared" si="21"/>
        <v>0</v>
      </c>
      <c r="AF99" s="120">
        <f t="shared" si="21"/>
        <v>0</v>
      </c>
      <c r="AG99" s="120">
        <f t="shared" si="21"/>
        <v>0</v>
      </c>
      <c r="AH99" s="120">
        <f t="shared" si="21"/>
        <v>0</v>
      </c>
      <c r="AI99" s="120">
        <f t="shared" si="21"/>
        <v>0</v>
      </c>
      <c r="AJ99" s="120">
        <f t="shared" si="21"/>
        <v>0</v>
      </c>
      <c r="AK99" s="120">
        <f t="shared" si="21"/>
        <v>0</v>
      </c>
      <c r="AL99" s="120">
        <f t="shared" si="21"/>
        <v>0</v>
      </c>
      <c r="AM99" s="120">
        <f t="shared" si="21"/>
        <v>0</v>
      </c>
      <c r="AN99" s="120">
        <f t="shared" si="21"/>
        <v>0</v>
      </c>
      <c r="AO99" s="120">
        <f t="shared" si="21"/>
        <v>0</v>
      </c>
      <c r="AP99" s="120">
        <f t="shared" si="21"/>
        <v>0</v>
      </c>
      <c r="AQ99" s="120">
        <f t="shared" si="21"/>
        <v>0</v>
      </c>
      <c r="AR99" s="120">
        <f t="shared" si="21"/>
        <v>0</v>
      </c>
      <c r="AS99" s="120">
        <f t="shared" si="21"/>
        <v>0</v>
      </c>
    </row>
    <row r="100" spans="1:45" x14ac:dyDescent="0.25">
      <c r="A100" s="4" t="str">
        <f t="shared" si="3"/>
        <v>Olabowale, Peter</v>
      </c>
      <c r="B100" s="4" t="str">
        <f t="shared" si="3"/>
        <v>TechSur</v>
      </c>
      <c r="C100" s="4" t="str">
        <f t="shared" si="3"/>
        <v>Software Engineer</v>
      </c>
      <c r="D100" s="4">
        <f t="shared" si="3"/>
        <v>138.37</v>
      </c>
      <c r="E100" s="120">
        <f t="shared" si="15"/>
        <v>5534.8</v>
      </c>
      <c r="F100" s="120">
        <f t="shared" si="15"/>
        <v>22139.200000000001</v>
      </c>
      <c r="G100" s="258">
        <f t="shared" si="15"/>
        <v>22139.200000000001</v>
      </c>
      <c r="H100" s="120">
        <f t="shared" si="15"/>
        <v>21032.240000000002</v>
      </c>
      <c r="I100" s="120">
        <f t="shared" si="15"/>
        <v>22139.200000000001</v>
      </c>
      <c r="J100" s="120">
        <f t="shared" si="15"/>
        <v>22139.200000000001</v>
      </c>
      <c r="K100" s="120">
        <f t="shared" si="15"/>
        <v>21032.240000000002</v>
      </c>
      <c r="L100" s="120">
        <f t="shared" ref="L100:AS100" si="22">L26*$D26</f>
        <v>0</v>
      </c>
      <c r="M100" s="120">
        <f t="shared" si="22"/>
        <v>0</v>
      </c>
      <c r="N100" s="120">
        <f t="shared" si="22"/>
        <v>0</v>
      </c>
      <c r="O100" s="120">
        <f t="shared" si="22"/>
        <v>0</v>
      </c>
      <c r="P100" s="120">
        <f t="shared" si="22"/>
        <v>0</v>
      </c>
      <c r="Q100" s="120">
        <f t="shared" si="22"/>
        <v>0</v>
      </c>
      <c r="R100" s="120">
        <f t="shared" si="22"/>
        <v>0</v>
      </c>
      <c r="S100" s="120">
        <f t="shared" si="22"/>
        <v>0</v>
      </c>
      <c r="T100" s="120">
        <f t="shared" si="22"/>
        <v>0</v>
      </c>
      <c r="U100" s="120">
        <f t="shared" si="22"/>
        <v>0</v>
      </c>
      <c r="V100" s="120">
        <f t="shared" si="22"/>
        <v>0</v>
      </c>
      <c r="W100" s="120">
        <f t="shared" si="22"/>
        <v>0</v>
      </c>
      <c r="X100" s="120">
        <f t="shared" si="22"/>
        <v>0</v>
      </c>
      <c r="Y100" s="120">
        <f t="shared" si="22"/>
        <v>0</v>
      </c>
      <c r="Z100" s="120">
        <f t="shared" si="22"/>
        <v>0</v>
      </c>
      <c r="AA100" s="120">
        <f t="shared" si="22"/>
        <v>0</v>
      </c>
      <c r="AB100" s="120">
        <f t="shared" si="22"/>
        <v>0</v>
      </c>
      <c r="AC100" s="120">
        <f t="shared" si="22"/>
        <v>0</v>
      </c>
      <c r="AD100" s="120">
        <f t="shared" si="22"/>
        <v>0</v>
      </c>
      <c r="AE100" s="120">
        <f t="shared" si="22"/>
        <v>0</v>
      </c>
      <c r="AF100" s="120">
        <f t="shared" si="22"/>
        <v>0</v>
      </c>
      <c r="AG100" s="120">
        <f t="shared" si="22"/>
        <v>0</v>
      </c>
      <c r="AH100" s="120">
        <f t="shared" si="22"/>
        <v>0</v>
      </c>
      <c r="AI100" s="120">
        <f t="shared" si="22"/>
        <v>0</v>
      </c>
      <c r="AJ100" s="120">
        <f t="shared" si="22"/>
        <v>0</v>
      </c>
      <c r="AK100" s="120">
        <f t="shared" si="22"/>
        <v>0</v>
      </c>
      <c r="AL100" s="120">
        <f t="shared" si="22"/>
        <v>0</v>
      </c>
      <c r="AM100" s="120">
        <f t="shared" si="22"/>
        <v>0</v>
      </c>
      <c r="AN100" s="120">
        <f t="shared" si="22"/>
        <v>0</v>
      </c>
      <c r="AO100" s="120">
        <f t="shared" si="22"/>
        <v>0</v>
      </c>
      <c r="AP100" s="120">
        <f t="shared" si="22"/>
        <v>0</v>
      </c>
      <c r="AQ100" s="120">
        <f t="shared" si="22"/>
        <v>0</v>
      </c>
      <c r="AR100" s="120">
        <f t="shared" si="22"/>
        <v>0</v>
      </c>
      <c r="AS100" s="120">
        <f t="shared" si="22"/>
        <v>0</v>
      </c>
    </row>
    <row r="101" spans="1:45" x14ac:dyDescent="0.25">
      <c r="A101" s="4" t="str">
        <f t="shared" si="3"/>
        <v>Olagbegi, Oladipo</v>
      </c>
      <c r="B101" s="4" t="str">
        <f t="shared" si="3"/>
        <v>TechSur</v>
      </c>
      <c r="C101" s="4" t="str">
        <f t="shared" si="3"/>
        <v>Software Engineer</v>
      </c>
      <c r="D101" s="4">
        <f t="shared" si="3"/>
        <v>138.37</v>
      </c>
      <c r="E101" s="120">
        <f t="shared" si="15"/>
        <v>5534.8</v>
      </c>
      <c r="F101" s="120">
        <f t="shared" si="15"/>
        <v>22139.200000000001</v>
      </c>
      <c r="G101" s="258">
        <f t="shared" si="15"/>
        <v>22139.200000000001</v>
      </c>
      <c r="H101" s="120">
        <f t="shared" si="15"/>
        <v>21032.240000000002</v>
      </c>
      <c r="I101" s="120">
        <f t="shared" si="15"/>
        <v>22139.200000000001</v>
      </c>
      <c r="J101" s="120">
        <f t="shared" si="15"/>
        <v>22139.200000000001</v>
      </c>
      <c r="K101" s="120">
        <f t="shared" si="15"/>
        <v>21032.240000000002</v>
      </c>
      <c r="L101" s="120">
        <f t="shared" ref="L101:AS101" si="23">L27*$D27</f>
        <v>0</v>
      </c>
      <c r="M101" s="120">
        <f t="shared" si="23"/>
        <v>0</v>
      </c>
      <c r="N101" s="120">
        <f t="shared" si="23"/>
        <v>0</v>
      </c>
      <c r="O101" s="120">
        <f t="shared" si="23"/>
        <v>0</v>
      </c>
      <c r="P101" s="120">
        <f t="shared" si="23"/>
        <v>0</v>
      </c>
      <c r="Q101" s="120">
        <f t="shared" si="23"/>
        <v>0</v>
      </c>
      <c r="R101" s="120">
        <f t="shared" si="23"/>
        <v>0</v>
      </c>
      <c r="S101" s="120">
        <f t="shared" si="23"/>
        <v>0</v>
      </c>
      <c r="T101" s="120">
        <f t="shared" si="23"/>
        <v>0</v>
      </c>
      <c r="U101" s="120">
        <f t="shared" si="23"/>
        <v>0</v>
      </c>
      <c r="V101" s="120">
        <f t="shared" si="23"/>
        <v>0</v>
      </c>
      <c r="W101" s="120">
        <f t="shared" si="23"/>
        <v>0</v>
      </c>
      <c r="X101" s="120">
        <f t="shared" si="23"/>
        <v>0</v>
      </c>
      <c r="Y101" s="120">
        <f t="shared" si="23"/>
        <v>0</v>
      </c>
      <c r="Z101" s="120">
        <f t="shared" si="23"/>
        <v>0</v>
      </c>
      <c r="AA101" s="120">
        <f t="shared" si="23"/>
        <v>0</v>
      </c>
      <c r="AB101" s="120">
        <f t="shared" si="23"/>
        <v>0</v>
      </c>
      <c r="AC101" s="120">
        <f t="shared" si="23"/>
        <v>0</v>
      </c>
      <c r="AD101" s="120">
        <f t="shared" si="23"/>
        <v>0</v>
      </c>
      <c r="AE101" s="120">
        <f t="shared" si="23"/>
        <v>0</v>
      </c>
      <c r="AF101" s="120">
        <f t="shared" si="23"/>
        <v>0</v>
      </c>
      <c r="AG101" s="120">
        <f t="shared" si="23"/>
        <v>0</v>
      </c>
      <c r="AH101" s="120">
        <f t="shared" si="23"/>
        <v>0</v>
      </c>
      <c r="AI101" s="120">
        <f t="shared" si="23"/>
        <v>0</v>
      </c>
      <c r="AJ101" s="120">
        <f t="shared" si="23"/>
        <v>0</v>
      </c>
      <c r="AK101" s="120">
        <f t="shared" si="23"/>
        <v>0</v>
      </c>
      <c r="AL101" s="120">
        <f t="shared" si="23"/>
        <v>0</v>
      </c>
      <c r="AM101" s="120">
        <f t="shared" si="23"/>
        <v>0</v>
      </c>
      <c r="AN101" s="120">
        <f t="shared" si="23"/>
        <v>0</v>
      </c>
      <c r="AO101" s="120">
        <f t="shared" si="23"/>
        <v>0</v>
      </c>
      <c r="AP101" s="120">
        <f t="shared" si="23"/>
        <v>0</v>
      </c>
      <c r="AQ101" s="120">
        <f t="shared" si="23"/>
        <v>0</v>
      </c>
      <c r="AR101" s="120">
        <f t="shared" si="23"/>
        <v>0</v>
      </c>
      <c r="AS101" s="120">
        <f t="shared" si="23"/>
        <v>0</v>
      </c>
    </row>
    <row r="102" spans="1:45" x14ac:dyDescent="0.25">
      <c r="A102" s="4" t="str">
        <f t="shared" si="3"/>
        <v>Olaose, Tokunbo</v>
      </c>
      <c r="B102" s="4" t="str">
        <f t="shared" si="3"/>
        <v>TechSur</v>
      </c>
      <c r="C102" s="4" t="str">
        <f t="shared" si="3"/>
        <v>Systems Integration Engineer</v>
      </c>
      <c r="D102" s="4">
        <f t="shared" si="3"/>
        <v>151.9</v>
      </c>
      <c r="E102" s="120">
        <f t="shared" si="15"/>
        <v>6076</v>
      </c>
      <c r="F102" s="120">
        <f t="shared" si="15"/>
        <v>24304</v>
      </c>
      <c r="G102" s="258">
        <f t="shared" si="15"/>
        <v>24304</v>
      </c>
      <c r="H102" s="120">
        <f t="shared" si="15"/>
        <v>23088.799999999999</v>
      </c>
      <c r="I102" s="120">
        <f t="shared" si="15"/>
        <v>24304</v>
      </c>
      <c r="J102" s="120">
        <f t="shared" si="15"/>
        <v>24304</v>
      </c>
      <c r="K102" s="120">
        <f t="shared" si="15"/>
        <v>23088.799999999999</v>
      </c>
      <c r="L102" s="120">
        <f t="shared" ref="L102:AS102" si="24">L28*$D28</f>
        <v>0</v>
      </c>
      <c r="M102" s="120">
        <f t="shared" si="24"/>
        <v>0</v>
      </c>
      <c r="N102" s="120">
        <f t="shared" si="24"/>
        <v>0</v>
      </c>
      <c r="O102" s="120">
        <f t="shared" si="24"/>
        <v>0</v>
      </c>
      <c r="P102" s="120">
        <f t="shared" si="24"/>
        <v>0</v>
      </c>
      <c r="Q102" s="120">
        <f t="shared" si="24"/>
        <v>0</v>
      </c>
      <c r="R102" s="120">
        <f t="shared" si="24"/>
        <v>0</v>
      </c>
      <c r="S102" s="120">
        <f t="shared" si="24"/>
        <v>0</v>
      </c>
      <c r="T102" s="120">
        <f t="shared" si="24"/>
        <v>0</v>
      </c>
      <c r="U102" s="120">
        <f t="shared" si="24"/>
        <v>0</v>
      </c>
      <c r="V102" s="120">
        <f t="shared" si="24"/>
        <v>0</v>
      </c>
      <c r="W102" s="120">
        <f t="shared" si="24"/>
        <v>0</v>
      </c>
      <c r="X102" s="120">
        <f t="shared" si="24"/>
        <v>0</v>
      </c>
      <c r="Y102" s="120">
        <f t="shared" si="24"/>
        <v>0</v>
      </c>
      <c r="Z102" s="120">
        <f t="shared" si="24"/>
        <v>0</v>
      </c>
      <c r="AA102" s="120">
        <f t="shared" si="24"/>
        <v>0</v>
      </c>
      <c r="AB102" s="120">
        <f t="shared" si="24"/>
        <v>0</v>
      </c>
      <c r="AC102" s="120">
        <f t="shared" si="24"/>
        <v>0</v>
      </c>
      <c r="AD102" s="120">
        <f t="shared" si="24"/>
        <v>0</v>
      </c>
      <c r="AE102" s="120">
        <f t="shared" si="24"/>
        <v>0</v>
      </c>
      <c r="AF102" s="120">
        <f t="shared" si="24"/>
        <v>0</v>
      </c>
      <c r="AG102" s="120">
        <f t="shared" si="24"/>
        <v>0</v>
      </c>
      <c r="AH102" s="120">
        <f t="shared" si="24"/>
        <v>0</v>
      </c>
      <c r="AI102" s="120">
        <f t="shared" si="24"/>
        <v>0</v>
      </c>
      <c r="AJ102" s="120">
        <f t="shared" si="24"/>
        <v>0</v>
      </c>
      <c r="AK102" s="120">
        <f t="shared" si="24"/>
        <v>0</v>
      </c>
      <c r="AL102" s="120">
        <f t="shared" si="24"/>
        <v>0</v>
      </c>
      <c r="AM102" s="120">
        <f t="shared" si="24"/>
        <v>0</v>
      </c>
      <c r="AN102" s="120">
        <f t="shared" si="24"/>
        <v>0</v>
      </c>
      <c r="AO102" s="120">
        <f t="shared" si="24"/>
        <v>0</v>
      </c>
      <c r="AP102" s="120">
        <f t="shared" si="24"/>
        <v>0</v>
      </c>
      <c r="AQ102" s="120">
        <f t="shared" si="24"/>
        <v>0</v>
      </c>
      <c r="AR102" s="120">
        <f t="shared" si="24"/>
        <v>0</v>
      </c>
      <c r="AS102" s="120">
        <f t="shared" si="24"/>
        <v>0</v>
      </c>
    </row>
    <row r="103" spans="1:45" x14ac:dyDescent="0.25">
      <c r="A103" s="4" t="str">
        <f t="shared" si="3"/>
        <v>Park, Craig</v>
      </c>
      <c r="B103" s="4" t="str">
        <f t="shared" si="3"/>
        <v>TechSur</v>
      </c>
      <c r="C103" s="4" t="str">
        <f t="shared" si="3"/>
        <v>Agile Coach</v>
      </c>
      <c r="D103" s="4">
        <f t="shared" si="3"/>
        <v>140.30000000000001</v>
      </c>
      <c r="E103" s="120">
        <f t="shared" si="15"/>
        <v>0</v>
      </c>
      <c r="F103" s="120">
        <f t="shared" si="15"/>
        <v>0</v>
      </c>
      <c r="G103" s="258">
        <f t="shared" si="15"/>
        <v>0</v>
      </c>
      <c r="H103" s="120">
        <f t="shared" si="15"/>
        <v>0</v>
      </c>
      <c r="I103" s="120">
        <f t="shared" si="15"/>
        <v>0</v>
      </c>
      <c r="J103" s="120">
        <f t="shared" si="15"/>
        <v>0</v>
      </c>
      <c r="K103" s="120">
        <f t="shared" si="15"/>
        <v>0</v>
      </c>
      <c r="L103" s="120">
        <f t="shared" ref="L103:AS103" si="25">L29*$D29</f>
        <v>0</v>
      </c>
      <c r="M103" s="120">
        <f t="shared" si="25"/>
        <v>0</v>
      </c>
      <c r="N103" s="120">
        <f t="shared" si="25"/>
        <v>0</v>
      </c>
      <c r="O103" s="120">
        <f t="shared" si="25"/>
        <v>0</v>
      </c>
      <c r="P103" s="120">
        <f t="shared" si="25"/>
        <v>0</v>
      </c>
      <c r="Q103" s="120">
        <f t="shared" si="25"/>
        <v>0</v>
      </c>
      <c r="R103" s="120">
        <f t="shared" si="25"/>
        <v>0</v>
      </c>
      <c r="S103" s="120">
        <f t="shared" si="25"/>
        <v>0</v>
      </c>
      <c r="T103" s="120">
        <f t="shared" si="25"/>
        <v>0</v>
      </c>
      <c r="U103" s="120">
        <f t="shared" si="25"/>
        <v>0</v>
      </c>
      <c r="V103" s="120">
        <f t="shared" si="25"/>
        <v>0</v>
      </c>
      <c r="W103" s="120">
        <f t="shared" si="25"/>
        <v>0</v>
      </c>
      <c r="X103" s="120">
        <f t="shared" si="25"/>
        <v>0</v>
      </c>
      <c r="Y103" s="120">
        <f t="shared" si="25"/>
        <v>0</v>
      </c>
      <c r="Z103" s="120">
        <f t="shared" si="25"/>
        <v>0</v>
      </c>
      <c r="AA103" s="120">
        <f t="shared" si="25"/>
        <v>0</v>
      </c>
      <c r="AB103" s="120">
        <f t="shared" si="25"/>
        <v>0</v>
      </c>
      <c r="AC103" s="120">
        <f t="shared" si="25"/>
        <v>0</v>
      </c>
      <c r="AD103" s="120">
        <f t="shared" si="25"/>
        <v>0</v>
      </c>
      <c r="AE103" s="120">
        <f t="shared" si="25"/>
        <v>0</v>
      </c>
      <c r="AF103" s="120">
        <f t="shared" si="25"/>
        <v>0</v>
      </c>
      <c r="AG103" s="120">
        <f t="shared" si="25"/>
        <v>0</v>
      </c>
      <c r="AH103" s="120">
        <f t="shared" si="25"/>
        <v>0</v>
      </c>
      <c r="AI103" s="120">
        <f t="shared" si="25"/>
        <v>0</v>
      </c>
      <c r="AJ103" s="120">
        <f t="shared" si="25"/>
        <v>0</v>
      </c>
      <c r="AK103" s="120">
        <f t="shared" si="25"/>
        <v>0</v>
      </c>
      <c r="AL103" s="120">
        <f t="shared" si="25"/>
        <v>0</v>
      </c>
      <c r="AM103" s="120">
        <f t="shared" si="25"/>
        <v>0</v>
      </c>
      <c r="AN103" s="120">
        <f t="shared" si="25"/>
        <v>0</v>
      </c>
      <c r="AO103" s="120">
        <f t="shared" si="25"/>
        <v>0</v>
      </c>
      <c r="AP103" s="120">
        <f t="shared" si="25"/>
        <v>0</v>
      </c>
      <c r="AQ103" s="120">
        <f t="shared" si="25"/>
        <v>0</v>
      </c>
      <c r="AR103" s="120">
        <f t="shared" si="25"/>
        <v>0</v>
      </c>
      <c r="AS103" s="120">
        <f t="shared" si="25"/>
        <v>0</v>
      </c>
    </row>
    <row r="104" spans="1:45" x14ac:dyDescent="0.25">
      <c r="A104" s="4" t="str">
        <f t="shared" si="3"/>
        <v>Qureshi, Saniha</v>
      </c>
      <c r="B104" s="4" t="str">
        <f t="shared" si="3"/>
        <v>TechSur</v>
      </c>
      <c r="C104" s="4" t="str">
        <f t="shared" si="3"/>
        <v>Cloud System Engineer</v>
      </c>
      <c r="D104" s="4">
        <f t="shared" si="3"/>
        <v>85.77</v>
      </c>
      <c r="E104" s="120">
        <f t="shared" ref="E104:K113" si="26">E30*$D30</f>
        <v>3430.7999999999997</v>
      </c>
      <c r="F104" s="120">
        <f t="shared" si="26"/>
        <v>13723.199999999999</v>
      </c>
      <c r="G104" s="258">
        <f t="shared" si="26"/>
        <v>13723.199999999999</v>
      </c>
      <c r="H104" s="120">
        <f t="shared" si="26"/>
        <v>13037.039999999999</v>
      </c>
      <c r="I104" s="120">
        <f t="shared" si="26"/>
        <v>8920.08</v>
      </c>
      <c r="J104" s="120">
        <f t="shared" si="26"/>
        <v>13723.199999999999</v>
      </c>
      <c r="K104" s="120">
        <f t="shared" si="26"/>
        <v>13037.039999999999</v>
      </c>
      <c r="L104" s="120">
        <f t="shared" ref="L104:AS104" si="27">L30*$D30</f>
        <v>0</v>
      </c>
      <c r="M104" s="120">
        <f t="shared" si="27"/>
        <v>0</v>
      </c>
      <c r="N104" s="120">
        <f t="shared" si="27"/>
        <v>0</v>
      </c>
      <c r="O104" s="120">
        <f t="shared" si="27"/>
        <v>0</v>
      </c>
      <c r="P104" s="120">
        <f t="shared" si="27"/>
        <v>0</v>
      </c>
      <c r="Q104" s="120">
        <f t="shared" si="27"/>
        <v>0</v>
      </c>
      <c r="R104" s="120">
        <f t="shared" si="27"/>
        <v>0</v>
      </c>
      <c r="S104" s="120">
        <f t="shared" si="27"/>
        <v>0</v>
      </c>
      <c r="T104" s="120">
        <f t="shared" si="27"/>
        <v>0</v>
      </c>
      <c r="U104" s="120">
        <f t="shared" si="27"/>
        <v>0</v>
      </c>
      <c r="V104" s="120">
        <f t="shared" si="27"/>
        <v>0</v>
      </c>
      <c r="W104" s="120">
        <f t="shared" si="27"/>
        <v>0</v>
      </c>
      <c r="X104" s="120">
        <f t="shared" si="27"/>
        <v>0</v>
      </c>
      <c r="Y104" s="120">
        <f t="shared" si="27"/>
        <v>0</v>
      </c>
      <c r="Z104" s="120">
        <f t="shared" si="27"/>
        <v>0</v>
      </c>
      <c r="AA104" s="120">
        <f t="shared" si="27"/>
        <v>0</v>
      </c>
      <c r="AB104" s="120">
        <f t="shared" si="27"/>
        <v>0</v>
      </c>
      <c r="AC104" s="120">
        <f t="shared" si="27"/>
        <v>0</v>
      </c>
      <c r="AD104" s="120">
        <f t="shared" si="27"/>
        <v>0</v>
      </c>
      <c r="AE104" s="120">
        <f t="shared" si="27"/>
        <v>0</v>
      </c>
      <c r="AF104" s="120">
        <f t="shared" si="27"/>
        <v>0</v>
      </c>
      <c r="AG104" s="120">
        <f t="shared" si="27"/>
        <v>0</v>
      </c>
      <c r="AH104" s="120">
        <f t="shared" si="27"/>
        <v>0</v>
      </c>
      <c r="AI104" s="120">
        <f t="shared" si="27"/>
        <v>0</v>
      </c>
      <c r="AJ104" s="120">
        <f t="shared" si="27"/>
        <v>0</v>
      </c>
      <c r="AK104" s="120">
        <f t="shared" si="27"/>
        <v>0</v>
      </c>
      <c r="AL104" s="120">
        <f t="shared" si="27"/>
        <v>0</v>
      </c>
      <c r="AM104" s="120">
        <f t="shared" si="27"/>
        <v>0</v>
      </c>
      <c r="AN104" s="120">
        <f t="shared" si="27"/>
        <v>0</v>
      </c>
      <c r="AO104" s="120">
        <f t="shared" si="27"/>
        <v>0</v>
      </c>
      <c r="AP104" s="120">
        <f t="shared" si="27"/>
        <v>0</v>
      </c>
      <c r="AQ104" s="120">
        <f t="shared" si="27"/>
        <v>0</v>
      </c>
      <c r="AR104" s="120">
        <f t="shared" si="27"/>
        <v>0</v>
      </c>
      <c r="AS104" s="120">
        <f t="shared" si="27"/>
        <v>0</v>
      </c>
    </row>
    <row r="105" spans="1:45" x14ac:dyDescent="0.25">
      <c r="A105" s="4" t="str">
        <f t="shared" si="3"/>
        <v>Riaz, Khurram</v>
      </c>
      <c r="B105" s="4" t="str">
        <f t="shared" si="3"/>
        <v>TechSur</v>
      </c>
      <c r="C105" s="4" t="str">
        <f t="shared" si="3"/>
        <v>Task Manager</v>
      </c>
      <c r="D105" s="4">
        <f t="shared" si="3"/>
        <v>100.04</v>
      </c>
      <c r="E105" s="120">
        <f t="shared" si="26"/>
        <v>4001.6000000000004</v>
      </c>
      <c r="F105" s="120">
        <f t="shared" si="26"/>
        <v>16006.400000000001</v>
      </c>
      <c r="G105" s="258">
        <f t="shared" si="26"/>
        <v>16006.400000000001</v>
      </c>
      <c r="H105" s="120">
        <f t="shared" si="26"/>
        <v>0</v>
      </c>
      <c r="I105" s="120">
        <f t="shared" si="26"/>
        <v>0</v>
      </c>
      <c r="J105" s="120">
        <f t="shared" si="26"/>
        <v>0</v>
      </c>
      <c r="K105" s="120">
        <f t="shared" si="26"/>
        <v>0</v>
      </c>
      <c r="L105" s="120">
        <f t="shared" ref="L105:AS105" si="28">L31*$D31</f>
        <v>0</v>
      </c>
      <c r="M105" s="120">
        <f t="shared" si="28"/>
        <v>0</v>
      </c>
      <c r="N105" s="120">
        <f t="shared" si="28"/>
        <v>0</v>
      </c>
      <c r="O105" s="120">
        <f t="shared" si="28"/>
        <v>0</v>
      </c>
      <c r="P105" s="120">
        <f t="shared" si="28"/>
        <v>0</v>
      </c>
      <c r="Q105" s="120">
        <f t="shared" si="28"/>
        <v>0</v>
      </c>
      <c r="R105" s="120">
        <f t="shared" si="28"/>
        <v>0</v>
      </c>
      <c r="S105" s="120">
        <f t="shared" si="28"/>
        <v>0</v>
      </c>
      <c r="T105" s="120">
        <f t="shared" si="28"/>
        <v>0</v>
      </c>
      <c r="U105" s="120">
        <f t="shared" si="28"/>
        <v>0</v>
      </c>
      <c r="V105" s="120">
        <f t="shared" si="28"/>
        <v>0</v>
      </c>
      <c r="W105" s="120">
        <f t="shared" si="28"/>
        <v>0</v>
      </c>
      <c r="X105" s="120">
        <f t="shared" si="28"/>
        <v>0</v>
      </c>
      <c r="Y105" s="120">
        <f t="shared" si="28"/>
        <v>0</v>
      </c>
      <c r="Z105" s="120">
        <f t="shared" si="28"/>
        <v>0</v>
      </c>
      <c r="AA105" s="120">
        <f t="shared" si="28"/>
        <v>0</v>
      </c>
      <c r="AB105" s="120">
        <f t="shared" si="28"/>
        <v>0</v>
      </c>
      <c r="AC105" s="120">
        <f t="shared" si="28"/>
        <v>0</v>
      </c>
      <c r="AD105" s="120">
        <f t="shared" si="28"/>
        <v>0</v>
      </c>
      <c r="AE105" s="120">
        <f t="shared" si="28"/>
        <v>0</v>
      </c>
      <c r="AF105" s="120">
        <f t="shared" si="28"/>
        <v>0</v>
      </c>
      <c r="AG105" s="120">
        <f t="shared" si="28"/>
        <v>0</v>
      </c>
      <c r="AH105" s="120">
        <f t="shared" si="28"/>
        <v>0</v>
      </c>
      <c r="AI105" s="120">
        <f t="shared" si="28"/>
        <v>0</v>
      </c>
      <c r="AJ105" s="120">
        <f t="shared" si="28"/>
        <v>0</v>
      </c>
      <c r="AK105" s="120">
        <f t="shared" si="28"/>
        <v>0</v>
      </c>
      <c r="AL105" s="120">
        <f t="shared" si="28"/>
        <v>0</v>
      </c>
      <c r="AM105" s="120">
        <f t="shared" si="28"/>
        <v>0</v>
      </c>
      <c r="AN105" s="120">
        <f t="shared" si="28"/>
        <v>0</v>
      </c>
      <c r="AO105" s="120">
        <f t="shared" si="28"/>
        <v>0</v>
      </c>
      <c r="AP105" s="120">
        <f t="shared" si="28"/>
        <v>0</v>
      </c>
      <c r="AQ105" s="120">
        <f t="shared" si="28"/>
        <v>0</v>
      </c>
      <c r="AR105" s="120">
        <f t="shared" si="28"/>
        <v>0</v>
      </c>
      <c r="AS105" s="120">
        <f t="shared" si="28"/>
        <v>0</v>
      </c>
    </row>
    <row r="106" spans="1:45" x14ac:dyDescent="0.25">
      <c r="A106" s="4" t="str">
        <f t="shared" si="3"/>
        <v>Salako, Abidemi</v>
      </c>
      <c r="B106" s="4" t="str">
        <f t="shared" si="3"/>
        <v>TechSur</v>
      </c>
      <c r="C106" s="4" t="str">
        <f t="shared" si="3"/>
        <v>Software Engineer</v>
      </c>
      <c r="D106" s="4">
        <f t="shared" si="3"/>
        <v>138.37</v>
      </c>
      <c r="E106" s="120">
        <f t="shared" si="26"/>
        <v>5534.8</v>
      </c>
      <c r="F106" s="120">
        <f t="shared" si="26"/>
        <v>22139.200000000001</v>
      </c>
      <c r="G106" s="258">
        <f t="shared" si="26"/>
        <v>22139.200000000001</v>
      </c>
      <c r="H106" s="120">
        <f t="shared" si="26"/>
        <v>21032.240000000002</v>
      </c>
      <c r="I106" s="120">
        <f t="shared" si="26"/>
        <v>22139.200000000001</v>
      </c>
      <c r="J106" s="120">
        <f t="shared" si="26"/>
        <v>22139.200000000001</v>
      </c>
      <c r="K106" s="120">
        <f t="shared" si="26"/>
        <v>21032.240000000002</v>
      </c>
      <c r="L106" s="120">
        <f t="shared" ref="L106:AS106" si="29">L32*$D32</f>
        <v>0</v>
      </c>
      <c r="M106" s="120">
        <f t="shared" si="29"/>
        <v>0</v>
      </c>
      <c r="N106" s="120">
        <f t="shared" si="29"/>
        <v>0</v>
      </c>
      <c r="O106" s="120">
        <f t="shared" si="29"/>
        <v>0</v>
      </c>
      <c r="P106" s="120">
        <f t="shared" si="29"/>
        <v>0</v>
      </c>
      <c r="Q106" s="120">
        <f t="shared" si="29"/>
        <v>0</v>
      </c>
      <c r="R106" s="120">
        <f t="shared" si="29"/>
        <v>0</v>
      </c>
      <c r="S106" s="120">
        <f t="shared" si="29"/>
        <v>0</v>
      </c>
      <c r="T106" s="120">
        <f t="shared" si="29"/>
        <v>0</v>
      </c>
      <c r="U106" s="120">
        <f t="shared" si="29"/>
        <v>0</v>
      </c>
      <c r="V106" s="120">
        <f t="shared" si="29"/>
        <v>0</v>
      </c>
      <c r="W106" s="120">
        <f t="shared" si="29"/>
        <v>0</v>
      </c>
      <c r="X106" s="120">
        <f t="shared" si="29"/>
        <v>0</v>
      </c>
      <c r="Y106" s="120">
        <f t="shared" si="29"/>
        <v>0</v>
      </c>
      <c r="Z106" s="120">
        <f t="shared" si="29"/>
        <v>0</v>
      </c>
      <c r="AA106" s="120">
        <f t="shared" si="29"/>
        <v>0</v>
      </c>
      <c r="AB106" s="120">
        <f t="shared" si="29"/>
        <v>0</v>
      </c>
      <c r="AC106" s="120">
        <f t="shared" si="29"/>
        <v>0</v>
      </c>
      <c r="AD106" s="120">
        <f t="shared" si="29"/>
        <v>0</v>
      </c>
      <c r="AE106" s="120">
        <f t="shared" si="29"/>
        <v>0</v>
      </c>
      <c r="AF106" s="120">
        <f t="shared" si="29"/>
        <v>0</v>
      </c>
      <c r="AG106" s="120">
        <f t="shared" si="29"/>
        <v>0</v>
      </c>
      <c r="AH106" s="120">
        <f t="shared" si="29"/>
        <v>0</v>
      </c>
      <c r="AI106" s="120">
        <f t="shared" si="29"/>
        <v>0</v>
      </c>
      <c r="AJ106" s="120">
        <f t="shared" si="29"/>
        <v>0</v>
      </c>
      <c r="AK106" s="120">
        <f t="shared" si="29"/>
        <v>0</v>
      </c>
      <c r="AL106" s="120">
        <f t="shared" si="29"/>
        <v>0</v>
      </c>
      <c r="AM106" s="120">
        <f t="shared" si="29"/>
        <v>0</v>
      </c>
      <c r="AN106" s="120">
        <f t="shared" si="29"/>
        <v>0</v>
      </c>
      <c r="AO106" s="120">
        <f t="shared" si="29"/>
        <v>0</v>
      </c>
      <c r="AP106" s="120">
        <f t="shared" si="29"/>
        <v>0</v>
      </c>
      <c r="AQ106" s="120">
        <f t="shared" si="29"/>
        <v>0</v>
      </c>
      <c r="AR106" s="120">
        <f t="shared" si="29"/>
        <v>0</v>
      </c>
      <c r="AS106" s="120">
        <f t="shared" si="29"/>
        <v>0</v>
      </c>
    </row>
    <row r="107" spans="1:45" x14ac:dyDescent="0.25">
      <c r="A107" s="4" t="str">
        <f t="shared" si="3"/>
        <v>Savage, Natalee</v>
      </c>
      <c r="B107" s="4" t="str">
        <f t="shared" si="3"/>
        <v>TechSur</v>
      </c>
      <c r="C107" s="4" t="str">
        <f t="shared" si="3"/>
        <v xml:space="preserve">Agile Certified Professional </v>
      </c>
      <c r="D107" s="4">
        <f t="shared" si="3"/>
        <v>77.02</v>
      </c>
      <c r="E107" s="120">
        <f t="shared" si="26"/>
        <v>3080.7999999999997</v>
      </c>
      <c r="F107" s="120">
        <f t="shared" si="26"/>
        <v>12323.199999999999</v>
      </c>
      <c r="G107" s="258">
        <f t="shared" si="26"/>
        <v>12323.199999999999</v>
      </c>
      <c r="H107" s="120">
        <f t="shared" si="26"/>
        <v>11707.039999999999</v>
      </c>
      <c r="I107" s="120">
        <f t="shared" si="26"/>
        <v>12323.199999999999</v>
      </c>
      <c r="J107" s="120">
        <f t="shared" si="26"/>
        <v>12323.199999999999</v>
      </c>
      <c r="K107" s="120">
        <f t="shared" si="26"/>
        <v>11707.039999999999</v>
      </c>
      <c r="L107" s="120">
        <f t="shared" ref="L107:AS107" si="30">L33*$D33</f>
        <v>0</v>
      </c>
      <c r="M107" s="120">
        <f t="shared" si="30"/>
        <v>0</v>
      </c>
      <c r="N107" s="120">
        <f t="shared" si="30"/>
        <v>0</v>
      </c>
      <c r="O107" s="120">
        <f t="shared" si="30"/>
        <v>0</v>
      </c>
      <c r="P107" s="120">
        <f t="shared" si="30"/>
        <v>0</v>
      </c>
      <c r="Q107" s="120">
        <f t="shared" si="30"/>
        <v>0</v>
      </c>
      <c r="R107" s="120">
        <f t="shared" si="30"/>
        <v>0</v>
      </c>
      <c r="S107" s="120">
        <f t="shared" si="30"/>
        <v>0</v>
      </c>
      <c r="T107" s="120">
        <f t="shared" si="30"/>
        <v>0</v>
      </c>
      <c r="U107" s="120">
        <f t="shared" si="30"/>
        <v>0</v>
      </c>
      <c r="V107" s="120">
        <f t="shared" si="30"/>
        <v>0</v>
      </c>
      <c r="W107" s="120">
        <f t="shared" si="30"/>
        <v>0</v>
      </c>
      <c r="X107" s="120">
        <f t="shared" si="30"/>
        <v>0</v>
      </c>
      <c r="Y107" s="120">
        <f t="shared" si="30"/>
        <v>0</v>
      </c>
      <c r="Z107" s="120">
        <f t="shared" si="30"/>
        <v>0</v>
      </c>
      <c r="AA107" s="120">
        <f t="shared" si="30"/>
        <v>0</v>
      </c>
      <c r="AB107" s="120">
        <f t="shared" si="30"/>
        <v>0</v>
      </c>
      <c r="AC107" s="120">
        <f t="shared" si="30"/>
        <v>0</v>
      </c>
      <c r="AD107" s="120">
        <f t="shared" si="30"/>
        <v>0</v>
      </c>
      <c r="AE107" s="120">
        <f t="shared" si="30"/>
        <v>0</v>
      </c>
      <c r="AF107" s="120">
        <f t="shared" si="30"/>
        <v>0</v>
      </c>
      <c r="AG107" s="120">
        <f t="shared" si="30"/>
        <v>0</v>
      </c>
      <c r="AH107" s="120">
        <f t="shared" si="30"/>
        <v>0</v>
      </c>
      <c r="AI107" s="120">
        <f t="shared" si="30"/>
        <v>0</v>
      </c>
      <c r="AJ107" s="120">
        <f t="shared" si="30"/>
        <v>0</v>
      </c>
      <c r="AK107" s="120">
        <f t="shared" si="30"/>
        <v>0</v>
      </c>
      <c r="AL107" s="120">
        <f t="shared" si="30"/>
        <v>0</v>
      </c>
      <c r="AM107" s="120">
        <f t="shared" si="30"/>
        <v>0</v>
      </c>
      <c r="AN107" s="120">
        <f t="shared" si="30"/>
        <v>0</v>
      </c>
      <c r="AO107" s="120">
        <f t="shared" si="30"/>
        <v>0</v>
      </c>
      <c r="AP107" s="120">
        <f t="shared" si="30"/>
        <v>0</v>
      </c>
      <c r="AQ107" s="120">
        <f t="shared" si="30"/>
        <v>0</v>
      </c>
      <c r="AR107" s="120">
        <f t="shared" si="30"/>
        <v>0</v>
      </c>
      <c r="AS107" s="120">
        <f t="shared" si="30"/>
        <v>0</v>
      </c>
    </row>
    <row r="108" spans="1:45" x14ac:dyDescent="0.25">
      <c r="A108" s="4" t="str">
        <f t="shared" si="3"/>
        <v>Schomburg, Paul</v>
      </c>
      <c r="B108" s="4" t="str">
        <f t="shared" si="3"/>
        <v>TechSur</v>
      </c>
      <c r="C108" s="4" t="str">
        <f t="shared" si="3"/>
        <v>Agile Coach</v>
      </c>
      <c r="D108" s="4">
        <f t="shared" si="3"/>
        <v>140.30000000000001</v>
      </c>
      <c r="E108" s="120">
        <f t="shared" si="26"/>
        <v>5612</v>
      </c>
      <c r="F108" s="120">
        <f t="shared" si="26"/>
        <v>22448</v>
      </c>
      <c r="G108" s="258">
        <f t="shared" si="26"/>
        <v>22448</v>
      </c>
      <c r="H108" s="120">
        <f t="shared" si="26"/>
        <v>21325.600000000002</v>
      </c>
      <c r="I108" s="120">
        <f t="shared" si="26"/>
        <v>18239</v>
      </c>
      <c r="J108" s="120">
        <f t="shared" si="26"/>
        <v>22448</v>
      </c>
      <c r="K108" s="120">
        <f t="shared" si="26"/>
        <v>21325.600000000002</v>
      </c>
      <c r="L108" s="120">
        <f t="shared" ref="L108:AS108" si="31">L34*$D34</f>
        <v>0</v>
      </c>
      <c r="M108" s="120">
        <f t="shared" si="31"/>
        <v>0</v>
      </c>
      <c r="N108" s="120">
        <f t="shared" si="31"/>
        <v>0</v>
      </c>
      <c r="O108" s="120">
        <f t="shared" si="31"/>
        <v>0</v>
      </c>
      <c r="P108" s="120">
        <f t="shared" si="31"/>
        <v>0</v>
      </c>
      <c r="Q108" s="120">
        <f t="shared" si="31"/>
        <v>0</v>
      </c>
      <c r="R108" s="120">
        <f t="shared" si="31"/>
        <v>0</v>
      </c>
      <c r="S108" s="120">
        <f t="shared" si="31"/>
        <v>0</v>
      </c>
      <c r="T108" s="120">
        <f t="shared" si="31"/>
        <v>0</v>
      </c>
      <c r="U108" s="120">
        <f t="shared" si="31"/>
        <v>0</v>
      </c>
      <c r="V108" s="120">
        <f t="shared" si="31"/>
        <v>0</v>
      </c>
      <c r="W108" s="120">
        <f t="shared" si="31"/>
        <v>0</v>
      </c>
      <c r="X108" s="120">
        <f t="shared" si="31"/>
        <v>0</v>
      </c>
      <c r="Y108" s="120">
        <f t="shared" si="31"/>
        <v>0</v>
      </c>
      <c r="Z108" s="120">
        <f t="shared" si="31"/>
        <v>0</v>
      </c>
      <c r="AA108" s="120">
        <f t="shared" si="31"/>
        <v>0</v>
      </c>
      <c r="AB108" s="120">
        <f t="shared" si="31"/>
        <v>0</v>
      </c>
      <c r="AC108" s="120">
        <f t="shared" si="31"/>
        <v>0</v>
      </c>
      <c r="AD108" s="120">
        <f t="shared" si="31"/>
        <v>0</v>
      </c>
      <c r="AE108" s="120">
        <f t="shared" si="31"/>
        <v>0</v>
      </c>
      <c r="AF108" s="120">
        <f t="shared" si="31"/>
        <v>0</v>
      </c>
      <c r="AG108" s="120">
        <f t="shared" si="31"/>
        <v>0</v>
      </c>
      <c r="AH108" s="120">
        <f t="shared" si="31"/>
        <v>0</v>
      </c>
      <c r="AI108" s="120">
        <f t="shared" si="31"/>
        <v>0</v>
      </c>
      <c r="AJ108" s="120">
        <f t="shared" si="31"/>
        <v>0</v>
      </c>
      <c r="AK108" s="120">
        <f t="shared" si="31"/>
        <v>0</v>
      </c>
      <c r="AL108" s="120">
        <f t="shared" si="31"/>
        <v>0</v>
      </c>
      <c r="AM108" s="120">
        <f t="shared" si="31"/>
        <v>0</v>
      </c>
      <c r="AN108" s="120">
        <f t="shared" si="31"/>
        <v>0</v>
      </c>
      <c r="AO108" s="120">
        <f t="shared" si="31"/>
        <v>0</v>
      </c>
      <c r="AP108" s="120">
        <f t="shared" si="31"/>
        <v>0</v>
      </c>
      <c r="AQ108" s="120">
        <f t="shared" si="31"/>
        <v>0</v>
      </c>
      <c r="AR108" s="120">
        <f t="shared" si="31"/>
        <v>0</v>
      </c>
      <c r="AS108" s="120">
        <f t="shared" si="31"/>
        <v>0</v>
      </c>
    </row>
    <row r="109" spans="1:45" x14ac:dyDescent="0.25">
      <c r="A109" s="4" t="str">
        <f t="shared" si="3"/>
        <v>Shaik, Nazim</v>
      </c>
      <c r="B109" s="4" t="str">
        <f t="shared" si="3"/>
        <v>TechSur</v>
      </c>
      <c r="C109" s="4" t="str">
        <f t="shared" si="3"/>
        <v>Software Engineer</v>
      </c>
      <c r="D109" s="4">
        <f t="shared" si="3"/>
        <v>138.37</v>
      </c>
      <c r="E109" s="120">
        <f t="shared" si="26"/>
        <v>5534.8</v>
      </c>
      <c r="F109" s="120">
        <f t="shared" si="26"/>
        <v>22139.200000000001</v>
      </c>
      <c r="G109" s="258">
        <f t="shared" si="26"/>
        <v>22139.200000000001</v>
      </c>
      <c r="H109" s="120">
        <f t="shared" si="26"/>
        <v>21032.240000000002</v>
      </c>
      <c r="I109" s="120">
        <f t="shared" si="26"/>
        <v>22139.200000000001</v>
      </c>
      <c r="J109" s="120">
        <f t="shared" si="26"/>
        <v>22139.200000000001</v>
      </c>
      <c r="K109" s="120">
        <f t="shared" si="26"/>
        <v>21032.240000000002</v>
      </c>
      <c r="L109" s="120">
        <f t="shared" ref="L109:AS109" si="32">L35*$D35</f>
        <v>0</v>
      </c>
      <c r="M109" s="120">
        <f t="shared" si="32"/>
        <v>0</v>
      </c>
      <c r="N109" s="120">
        <f t="shared" si="32"/>
        <v>0</v>
      </c>
      <c r="O109" s="120">
        <f t="shared" si="32"/>
        <v>0</v>
      </c>
      <c r="P109" s="120">
        <f t="shared" si="32"/>
        <v>0</v>
      </c>
      <c r="Q109" s="120">
        <f t="shared" si="32"/>
        <v>0</v>
      </c>
      <c r="R109" s="120">
        <f t="shared" si="32"/>
        <v>0</v>
      </c>
      <c r="S109" s="120">
        <f t="shared" si="32"/>
        <v>0</v>
      </c>
      <c r="T109" s="120">
        <f t="shared" si="32"/>
        <v>0</v>
      </c>
      <c r="U109" s="120">
        <f t="shared" si="32"/>
        <v>0</v>
      </c>
      <c r="V109" s="120">
        <f t="shared" si="32"/>
        <v>0</v>
      </c>
      <c r="W109" s="120">
        <f t="shared" si="32"/>
        <v>0</v>
      </c>
      <c r="X109" s="120">
        <f t="shared" si="32"/>
        <v>0</v>
      </c>
      <c r="Y109" s="120">
        <f t="shared" si="32"/>
        <v>0</v>
      </c>
      <c r="Z109" s="120">
        <f t="shared" si="32"/>
        <v>0</v>
      </c>
      <c r="AA109" s="120">
        <f t="shared" si="32"/>
        <v>0</v>
      </c>
      <c r="AB109" s="120">
        <f t="shared" si="32"/>
        <v>0</v>
      </c>
      <c r="AC109" s="120">
        <f t="shared" si="32"/>
        <v>0</v>
      </c>
      <c r="AD109" s="120">
        <f t="shared" si="32"/>
        <v>0</v>
      </c>
      <c r="AE109" s="120">
        <f t="shared" si="32"/>
        <v>0</v>
      </c>
      <c r="AF109" s="120">
        <f t="shared" si="32"/>
        <v>0</v>
      </c>
      <c r="AG109" s="120">
        <f t="shared" si="32"/>
        <v>0</v>
      </c>
      <c r="AH109" s="120">
        <f t="shared" si="32"/>
        <v>0</v>
      </c>
      <c r="AI109" s="120">
        <f t="shared" si="32"/>
        <v>0</v>
      </c>
      <c r="AJ109" s="120">
        <f t="shared" si="32"/>
        <v>0</v>
      </c>
      <c r="AK109" s="120">
        <f t="shared" si="32"/>
        <v>0</v>
      </c>
      <c r="AL109" s="120">
        <f t="shared" si="32"/>
        <v>0</v>
      </c>
      <c r="AM109" s="120">
        <f t="shared" si="32"/>
        <v>0</v>
      </c>
      <c r="AN109" s="120">
        <f t="shared" si="32"/>
        <v>0</v>
      </c>
      <c r="AO109" s="120">
        <f t="shared" si="32"/>
        <v>0</v>
      </c>
      <c r="AP109" s="120">
        <f t="shared" si="32"/>
        <v>0</v>
      </c>
      <c r="AQ109" s="120">
        <f t="shared" si="32"/>
        <v>0</v>
      </c>
      <c r="AR109" s="120">
        <f t="shared" si="32"/>
        <v>0</v>
      </c>
      <c r="AS109" s="120">
        <f t="shared" si="32"/>
        <v>0</v>
      </c>
    </row>
    <row r="110" spans="1:45" x14ac:dyDescent="0.25">
      <c r="A110" s="4" t="str">
        <f t="shared" si="3"/>
        <v>Sundar, Nick</v>
      </c>
      <c r="B110" s="4" t="str">
        <f t="shared" si="3"/>
        <v>TechSur</v>
      </c>
      <c r="C110" s="4" t="str">
        <f t="shared" si="3"/>
        <v>Enterprise Architect</v>
      </c>
      <c r="D110" s="4">
        <f t="shared" si="3"/>
        <v>113.21</v>
      </c>
      <c r="E110" s="120">
        <f t="shared" si="26"/>
        <v>4528.3999999999996</v>
      </c>
      <c r="F110" s="120">
        <f t="shared" si="26"/>
        <v>18113.599999999999</v>
      </c>
      <c r="G110" s="258">
        <f t="shared" si="26"/>
        <v>18113.599999999999</v>
      </c>
      <c r="H110" s="120">
        <f t="shared" si="26"/>
        <v>17207.919999999998</v>
      </c>
      <c r="I110" s="120">
        <f t="shared" si="26"/>
        <v>18113.599999999999</v>
      </c>
      <c r="J110" s="120">
        <f t="shared" si="26"/>
        <v>18113.599999999999</v>
      </c>
      <c r="K110" s="120">
        <f t="shared" si="26"/>
        <v>17207.919999999998</v>
      </c>
      <c r="L110" s="120">
        <f t="shared" ref="L110:AS110" si="33">L36*$D36</f>
        <v>0</v>
      </c>
      <c r="M110" s="120">
        <f t="shared" si="33"/>
        <v>0</v>
      </c>
      <c r="N110" s="120">
        <f t="shared" si="33"/>
        <v>0</v>
      </c>
      <c r="O110" s="120">
        <f t="shared" si="33"/>
        <v>0</v>
      </c>
      <c r="P110" s="120">
        <f t="shared" si="33"/>
        <v>0</v>
      </c>
      <c r="Q110" s="120">
        <f t="shared" si="33"/>
        <v>0</v>
      </c>
      <c r="R110" s="120">
        <f t="shared" si="33"/>
        <v>0</v>
      </c>
      <c r="S110" s="120">
        <f t="shared" si="33"/>
        <v>0</v>
      </c>
      <c r="T110" s="120">
        <f t="shared" si="33"/>
        <v>0</v>
      </c>
      <c r="U110" s="120">
        <f t="shared" si="33"/>
        <v>0</v>
      </c>
      <c r="V110" s="120">
        <f t="shared" si="33"/>
        <v>0</v>
      </c>
      <c r="W110" s="120">
        <f t="shared" si="33"/>
        <v>0</v>
      </c>
      <c r="X110" s="120">
        <f t="shared" si="33"/>
        <v>0</v>
      </c>
      <c r="Y110" s="120">
        <f t="shared" si="33"/>
        <v>0</v>
      </c>
      <c r="Z110" s="120">
        <f t="shared" si="33"/>
        <v>0</v>
      </c>
      <c r="AA110" s="120">
        <f t="shared" si="33"/>
        <v>0</v>
      </c>
      <c r="AB110" s="120">
        <f t="shared" si="33"/>
        <v>0</v>
      </c>
      <c r="AC110" s="120">
        <f t="shared" si="33"/>
        <v>0</v>
      </c>
      <c r="AD110" s="120">
        <f t="shared" si="33"/>
        <v>0</v>
      </c>
      <c r="AE110" s="120">
        <f t="shared" si="33"/>
        <v>0</v>
      </c>
      <c r="AF110" s="120">
        <f t="shared" si="33"/>
        <v>0</v>
      </c>
      <c r="AG110" s="120">
        <f t="shared" si="33"/>
        <v>0</v>
      </c>
      <c r="AH110" s="120">
        <f t="shared" si="33"/>
        <v>0</v>
      </c>
      <c r="AI110" s="120">
        <f t="shared" si="33"/>
        <v>0</v>
      </c>
      <c r="AJ110" s="120">
        <f t="shared" si="33"/>
        <v>0</v>
      </c>
      <c r="AK110" s="120">
        <f t="shared" si="33"/>
        <v>0</v>
      </c>
      <c r="AL110" s="120">
        <f t="shared" si="33"/>
        <v>0</v>
      </c>
      <c r="AM110" s="120">
        <f t="shared" si="33"/>
        <v>0</v>
      </c>
      <c r="AN110" s="120">
        <f t="shared" si="33"/>
        <v>0</v>
      </c>
      <c r="AO110" s="120">
        <f t="shared" si="33"/>
        <v>0</v>
      </c>
      <c r="AP110" s="120">
        <f t="shared" si="33"/>
        <v>0</v>
      </c>
      <c r="AQ110" s="120">
        <f t="shared" si="33"/>
        <v>0</v>
      </c>
      <c r="AR110" s="120">
        <f t="shared" si="33"/>
        <v>0</v>
      </c>
      <c r="AS110" s="120">
        <f t="shared" si="33"/>
        <v>0</v>
      </c>
    </row>
    <row r="111" spans="1:45" x14ac:dyDescent="0.25">
      <c r="A111" s="4" t="str">
        <f t="shared" si="3"/>
        <v>Todd, Joshua</v>
      </c>
      <c r="B111" s="4" t="str">
        <f t="shared" si="3"/>
        <v>TechSur</v>
      </c>
      <c r="C111" s="4" t="str">
        <f t="shared" si="3"/>
        <v>Communications Specialist</v>
      </c>
      <c r="D111" s="4">
        <f t="shared" si="3"/>
        <v>74.430000000000007</v>
      </c>
      <c r="E111" s="120">
        <f t="shared" si="26"/>
        <v>2977.2000000000003</v>
      </c>
      <c r="F111" s="120">
        <f t="shared" si="26"/>
        <v>11908.800000000001</v>
      </c>
      <c r="G111" s="258">
        <f t="shared" si="26"/>
        <v>11908.800000000001</v>
      </c>
      <c r="H111" s="120">
        <f t="shared" si="26"/>
        <v>0</v>
      </c>
      <c r="I111" s="120">
        <f t="shared" si="26"/>
        <v>0</v>
      </c>
      <c r="J111" s="120">
        <f t="shared" si="26"/>
        <v>0</v>
      </c>
      <c r="K111" s="120">
        <f t="shared" si="26"/>
        <v>0</v>
      </c>
      <c r="L111" s="120">
        <f t="shared" ref="L111:AS111" si="34">L37*$D37</f>
        <v>0</v>
      </c>
      <c r="M111" s="120">
        <f t="shared" si="34"/>
        <v>0</v>
      </c>
      <c r="N111" s="120">
        <f t="shared" si="34"/>
        <v>0</v>
      </c>
      <c r="O111" s="120">
        <f t="shared" si="34"/>
        <v>0</v>
      </c>
      <c r="P111" s="120">
        <f t="shared" si="34"/>
        <v>0</v>
      </c>
      <c r="Q111" s="120">
        <f t="shared" si="34"/>
        <v>0</v>
      </c>
      <c r="R111" s="120">
        <f t="shared" si="34"/>
        <v>0</v>
      </c>
      <c r="S111" s="120">
        <f t="shared" si="34"/>
        <v>0</v>
      </c>
      <c r="T111" s="120">
        <f t="shared" si="34"/>
        <v>0</v>
      </c>
      <c r="U111" s="120">
        <f t="shared" si="34"/>
        <v>0</v>
      </c>
      <c r="V111" s="120">
        <f t="shared" si="34"/>
        <v>0</v>
      </c>
      <c r="W111" s="120">
        <f t="shared" si="34"/>
        <v>0</v>
      </c>
      <c r="X111" s="120">
        <f t="shared" si="34"/>
        <v>0</v>
      </c>
      <c r="Y111" s="120">
        <f t="shared" si="34"/>
        <v>0</v>
      </c>
      <c r="Z111" s="120">
        <f t="shared" si="34"/>
        <v>0</v>
      </c>
      <c r="AA111" s="120">
        <f t="shared" si="34"/>
        <v>0</v>
      </c>
      <c r="AB111" s="120">
        <f t="shared" si="34"/>
        <v>0</v>
      </c>
      <c r="AC111" s="120">
        <f t="shared" si="34"/>
        <v>0</v>
      </c>
      <c r="AD111" s="120">
        <f t="shared" si="34"/>
        <v>0</v>
      </c>
      <c r="AE111" s="120">
        <f t="shared" si="34"/>
        <v>0</v>
      </c>
      <c r="AF111" s="120">
        <f t="shared" si="34"/>
        <v>0</v>
      </c>
      <c r="AG111" s="120">
        <f t="shared" si="34"/>
        <v>0</v>
      </c>
      <c r="AH111" s="120">
        <f t="shared" si="34"/>
        <v>0</v>
      </c>
      <c r="AI111" s="120">
        <f t="shared" si="34"/>
        <v>0</v>
      </c>
      <c r="AJ111" s="120">
        <f t="shared" si="34"/>
        <v>0</v>
      </c>
      <c r="AK111" s="120">
        <f t="shared" si="34"/>
        <v>0</v>
      </c>
      <c r="AL111" s="120">
        <f t="shared" si="34"/>
        <v>0</v>
      </c>
      <c r="AM111" s="120">
        <f t="shared" si="34"/>
        <v>0</v>
      </c>
      <c r="AN111" s="120">
        <f t="shared" si="34"/>
        <v>0</v>
      </c>
      <c r="AO111" s="120">
        <f t="shared" si="34"/>
        <v>0</v>
      </c>
      <c r="AP111" s="120">
        <f t="shared" si="34"/>
        <v>0</v>
      </c>
      <c r="AQ111" s="120">
        <f t="shared" si="34"/>
        <v>0</v>
      </c>
      <c r="AR111" s="120">
        <f t="shared" si="34"/>
        <v>0</v>
      </c>
      <c r="AS111" s="120">
        <f t="shared" si="34"/>
        <v>0</v>
      </c>
    </row>
    <row r="112" spans="1:45" x14ac:dyDescent="0.25">
      <c r="A112" s="4" t="str">
        <f t="shared" si="3"/>
        <v>Waze, Mezemir</v>
      </c>
      <c r="B112" s="4" t="str">
        <f t="shared" si="3"/>
        <v>TechSur</v>
      </c>
      <c r="C112" s="4" t="str">
        <f t="shared" si="3"/>
        <v>Cyber Security Specialist</v>
      </c>
      <c r="D112" s="4">
        <f t="shared" si="3"/>
        <v>73.12</v>
      </c>
      <c r="E112" s="120">
        <f t="shared" si="26"/>
        <v>2924.8</v>
      </c>
      <c r="F112" s="120">
        <f t="shared" si="26"/>
        <v>11699.2</v>
      </c>
      <c r="G112" s="258">
        <f t="shared" si="26"/>
        <v>11699.2</v>
      </c>
      <c r="H112" s="120">
        <f t="shared" si="26"/>
        <v>11114.240000000002</v>
      </c>
      <c r="I112" s="120">
        <f t="shared" si="26"/>
        <v>11699.2</v>
      </c>
      <c r="J112" s="120">
        <f t="shared" si="26"/>
        <v>11699.2</v>
      </c>
      <c r="K112" s="120">
        <f t="shared" si="26"/>
        <v>11114.240000000002</v>
      </c>
      <c r="L112" s="120">
        <f t="shared" ref="L112:AS112" si="35">L38*$D38</f>
        <v>0</v>
      </c>
      <c r="M112" s="120">
        <f t="shared" si="35"/>
        <v>0</v>
      </c>
      <c r="N112" s="120">
        <f t="shared" si="35"/>
        <v>0</v>
      </c>
      <c r="O112" s="120">
        <f t="shared" si="35"/>
        <v>0</v>
      </c>
      <c r="P112" s="120">
        <f t="shared" si="35"/>
        <v>0</v>
      </c>
      <c r="Q112" s="120">
        <f t="shared" si="35"/>
        <v>0</v>
      </c>
      <c r="R112" s="120">
        <f t="shared" si="35"/>
        <v>0</v>
      </c>
      <c r="S112" s="120">
        <f t="shared" si="35"/>
        <v>0</v>
      </c>
      <c r="T112" s="120">
        <f t="shared" si="35"/>
        <v>0</v>
      </c>
      <c r="U112" s="120">
        <f t="shared" si="35"/>
        <v>0</v>
      </c>
      <c r="V112" s="120">
        <f t="shared" si="35"/>
        <v>0</v>
      </c>
      <c r="W112" s="120">
        <f t="shared" si="35"/>
        <v>0</v>
      </c>
      <c r="X112" s="120">
        <f t="shared" si="35"/>
        <v>0</v>
      </c>
      <c r="Y112" s="120">
        <f t="shared" si="35"/>
        <v>0</v>
      </c>
      <c r="Z112" s="120">
        <f t="shared" si="35"/>
        <v>0</v>
      </c>
      <c r="AA112" s="120">
        <f t="shared" si="35"/>
        <v>0</v>
      </c>
      <c r="AB112" s="120">
        <f t="shared" si="35"/>
        <v>0</v>
      </c>
      <c r="AC112" s="120">
        <f t="shared" si="35"/>
        <v>0</v>
      </c>
      <c r="AD112" s="120">
        <f t="shared" si="35"/>
        <v>0</v>
      </c>
      <c r="AE112" s="120">
        <f t="shared" si="35"/>
        <v>0</v>
      </c>
      <c r="AF112" s="120">
        <f t="shared" si="35"/>
        <v>0</v>
      </c>
      <c r="AG112" s="120">
        <f t="shared" si="35"/>
        <v>0</v>
      </c>
      <c r="AH112" s="120">
        <f t="shared" si="35"/>
        <v>0</v>
      </c>
      <c r="AI112" s="120">
        <f t="shared" si="35"/>
        <v>0</v>
      </c>
      <c r="AJ112" s="120">
        <f t="shared" si="35"/>
        <v>0</v>
      </c>
      <c r="AK112" s="120">
        <f t="shared" si="35"/>
        <v>0</v>
      </c>
      <c r="AL112" s="120">
        <f t="shared" si="35"/>
        <v>0</v>
      </c>
      <c r="AM112" s="120">
        <f t="shared" si="35"/>
        <v>0</v>
      </c>
      <c r="AN112" s="120">
        <f t="shared" si="35"/>
        <v>0</v>
      </c>
      <c r="AO112" s="120">
        <f t="shared" si="35"/>
        <v>0</v>
      </c>
      <c r="AP112" s="120">
        <f t="shared" si="35"/>
        <v>0</v>
      </c>
      <c r="AQ112" s="120">
        <f t="shared" si="35"/>
        <v>0</v>
      </c>
      <c r="AR112" s="120">
        <f t="shared" si="35"/>
        <v>0</v>
      </c>
      <c r="AS112" s="120">
        <f t="shared" si="35"/>
        <v>0</v>
      </c>
    </row>
    <row r="113" spans="1:45" x14ac:dyDescent="0.25">
      <c r="A113" s="4" t="str">
        <f t="shared" si="3"/>
        <v>April, Patricia</v>
      </c>
      <c r="B113" s="4" t="str">
        <f t="shared" si="3"/>
        <v>TechSur</v>
      </c>
      <c r="C113" s="4" t="str">
        <f t="shared" si="3"/>
        <v>Agile Coach</v>
      </c>
      <c r="D113" s="4">
        <f t="shared" si="3"/>
        <v>140.30000000000001</v>
      </c>
      <c r="E113" s="120">
        <f t="shared" si="26"/>
        <v>0</v>
      </c>
      <c r="F113" s="120">
        <f t="shared" si="26"/>
        <v>0</v>
      </c>
      <c r="G113" s="258">
        <f t="shared" si="26"/>
        <v>0</v>
      </c>
      <c r="H113" s="120">
        <f t="shared" si="26"/>
        <v>21325.600000000002</v>
      </c>
      <c r="I113" s="120">
        <f t="shared" si="26"/>
        <v>22448</v>
      </c>
      <c r="J113" s="120">
        <f t="shared" si="26"/>
        <v>22448</v>
      </c>
      <c r="K113" s="120">
        <f t="shared" si="26"/>
        <v>21325.600000000002</v>
      </c>
      <c r="L113" s="120">
        <f t="shared" ref="L113:AS113" si="36">L39*$D39</f>
        <v>0</v>
      </c>
      <c r="M113" s="120">
        <f t="shared" si="36"/>
        <v>0</v>
      </c>
      <c r="N113" s="120">
        <f t="shared" si="36"/>
        <v>0</v>
      </c>
      <c r="O113" s="120">
        <f t="shared" si="36"/>
        <v>0</v>
      </c>
      <c r="P113" s="120">
        <f t="shared" si="36"/>
        <v>0</v>
      </c>
      <c r="Q113" s="120">
        <f t="shared" si="36"/>
        <v>0</v>
      </c>
      <c r="R113" s="120">
        <f t="shared" si="36"/>
        <v>0</v>
      </c>
      <c r="S113" s="120">
        <f t="shared" si="36"/>
        <v>0</v>
      </c>
      <c r="T113" s="120">
        <f t="shared" si="36"/>
        <v>0</v>
      </c>
      <c r="U113" s="120">
        <f t="shared" si="36"/>
        <v>0</v>
      </c>
      <c r="V113" s="120">
        <f t="shared" si="36"/>
        <v>0</v>
      </c>
      <c r="W113" s="120">
        <f t="shared" si="36"/>
        <v>0</v>
      </c>
      <c r="X113" s="120">
        <f t="shared" si="36"/>
        <v>0</v>
      </c>
      <c r="Y113" s="120">
        <f t="shared" si="36"/>
        <v>0</v>
      </c>
      <c r="Z113" s="120">
        <f t="shared" si="36"/>
        <v>0</v>
      </c>
      <c r="AA113" s="120">
        <f t="shared" si="36"/>
        <v>0</v>
      </c>
      <c r="AB113" s="120">
        <f t="shared" si="36"/>
        <v>0</v>
      </c>
      <c r="AC113" s="120">
        <f t="shared" si="36"/>
        <v>0</v>
      </c>
      <c r="AD113" s="120">
        <f t="shared" si="36"/>
        <v>0</v>
      </c>
      <c r="AE113" s="120">
        <f t="shared" si="36"/>
        <v>0</v>
      </c>
      <c r="AF113" s="120">
        <f t="shared" si="36"/>
        <v>0</v>
      </c>
      <c r="AG113" s="120">
        <f t="shared" si="36"/>
        <v>0</v>
      </c>
      <c r="AH113" s="120">
        <f t="shared" si="36"/>
        <v>0</v>
      </c>
      <c r="AI113" s="120">
        <f t="shared" si="36"/>
        <v>0</v>
      </c>
      <c r="AJ113" s="120">
        <f t="shared" si="36"/>
        <v>0</v>
      </c>
      <c r="AK113" s="120">
        <f t="shared" si="36"/>
        <v>0</v>
      </c>
      <c r="AL113" s="120">
        <f t="shared" si="36"/>
        <v>0</v>
      </c>
      <c r="AM113" s="120">
        <f t="shared" si="36"/>
        <v>0</v>
      </c>
      <c r="AN113" s="120">
        <f t="shared" si="36"/>
        <v>0</v>
      </c>
      <c r="AO113" s="120">
        <f t="shared" si="36"/>
        <v>0</v>
      </c>
      <c r="AP113" s="120">
        <f t="shared" si="36"/>
        <v>0</v>
      </c>
      <c r="AQ113" s="120">
        <f t="shared" si="36"/>
        <v>0</v>
      </c>
      <c r="AR113" s="120">
        <f t="shared" si="36"/>
        <v>0</v>
      </c>
      <c r="AS113" s="120">
        <f t="shared" si="36"/>
        <v>0</v>
      </c>
    </row>
    <row r="114" spans="1:45" x14ac:dyDescent="0.25">
      <c r="A114" s="4" t="str">
        <f t="shared" si="3"/>
        <v>Bawani, Amir</v>
      </c>
      <c r="B114" s="4" t="str">
        <f t="shared" si="3"/>
        <v>TechSur</v>
      </c>
      <c r="C114" s="4" t="str">
        <f t="shared" si="3"/>
        <v>Agile Coach</v>
      </c>
      <c r="D114" s="4">
        <f t="shared" si="3"/>
        <v>140.30000000000001</v>
      </c>
      <c r="E114" s="120"/>
      <c r="F114" s="120"/>
      <c r="G114" s="258"/>
      <c r="H114" s="120"/>
      <c r="I114" s="120"/>
      <c r="J114" s="120"/>
      <c r="K114" s="120"/>
      <c r="L114" s="120">
        <f t="shared" ref="L114:AS114" si="37">L41*$D41</f>
        <v>0</v>
      </c>
      <c r="M114" s="120">
        <f t="shared" si="37"/>
        <v>0</v>
      </c>
      <c r="N114" s="120">
        <f t="shared" si="37"/>
        <v>0</v>
      </c>
      <c r="O114" s="120">
        <f t="shared" si="37"/>
        <v>0</v>
      </c>
      <c r="P114" s="120">
        <f t="shared" si="37"/>
        <v>0</v>
      </c>
      <c r="Q114" s="120">
        <f t="shared" si="37"/>
        <v>0</v>
      </c>
      <c r="R114" s="120">
        <f t="shared" si="37"/>
        <v>0</v>
      </c>
      <c r="S114" s="120">
        <f t="shared" si="37"/>
        <v>0</v>
      </c>
      <c r="T114" s="120">
        <f t="shared" si="37"/>
        <v>0</v>
      </c>
      <c r="U114" s="120">
        <f t="shared" si="37"/>
        <v>0</v>
      </c>
      <c r="V114" s="120">
        <f t="shared" si="37"/>
        <v>0</v>
      </c>
      <c r="W114" s="120">
        <f t="shared" si="37"/>
        <v>0</v>
      </c>
      <c r="X114" s="120">
        <f t="shared" si="37"/>
        <v>0</v>
      </c>
      <c r="Y114" s="120">
        <f t="shared" si="37"/>
        <v>0</v>
      </c>
      <c r="Z114" s="120">
        <f t="shared" si="37"/>
        <v>0</v>
      </c>
      <c r="AA114" s="120">
        <f t="shared" si="37"/>
        <v>0</v>
      </c>
      <c r="AB114" s="120">
        <f t="shared" si="37"/>
        <v>0</v>
      </c>
      <c r="AC114" s="120">
        <f t="shared" si="37"/>
        <v>0</v>
      </c>
      <c r="AD114" s="120">
        <f t="shared" si="37"/>
        <v>0</v>
      </c>
      <c r="AE114" s="120">
        <f t="shared" si="37"/>
        <v>0</v>
      </c>
      <c r="AF114" s="120">
        <f t="shared" si="37"/>
        <v>0</v>
      </c>
      <c r="AG114" s="120">
        <f t="shared" si="37"/>
        <v>0</v>
      </c>
      <c r="AH114" s="120">
        <f t="shared" si="37"/>
        <v>0</v>
      </c>
      <c r="AI114" s="120">
        <f t="shared" si="37"/>
        <v>0</v>
      </c>
      <c r="AJ114" s="120">
        <f t="shared" si="37"/>
        <v>0</v>
      </c>
      <c r="AK114" s="120">
        <f t="shared" si="37"/>
        <v>0</v>
      </c>
      <c r="AL114" s="120">
        <f t="shared" si="37"/>
        <v>0</v>
      </c>
      <c r="AM114" s="120">
        <f t="shared" si="37"/>
        <v>0</v>
      </c>
      <c r="AN114" s="120">
        <f t="shared" si="37"/>
        <v>0</v>
      </c>
      <c r="AO114" s="120">
        <f t="shared" si="37"/>
        <v>0</v>
      </c>
      <c r="AP114" s="120">
        <f t="shared" si="37"/>
        <v>0</v>
      </c>
      <c r="AQ114" s="120">
        <f t="shared" si="37"/>
        <v>0</v>
      </c>
      <c r="AR114" s="120">
        <f t="shared" si="37"/>
        <v>0</v>
      </c>
      <c r="AS114" s="120">
        <f t="shared" si="37"/>
        <v>0</v>
      </c>
    </row>
    <row r="115" spans="1:45" x14ac:dyDescent="0.25">
      <c r="A115" s="4"/>
      <c r="B115" s="4"/>
      <c r="C115" s="4"/>
      <c r="D115" s="4"/>
      <c r="E115" s="120"/>
      <c r="F115" s="120"/>
      <c r="G115" s="258"/>
      <c r="H115" s="120"/>
      <c r="I115" s="120"/>
      <c r="J115" s="120"/>
      <c r="K115" s="120"/>
      <c r="L115" s="120">
        <f t="shared" ref="L115:AS115" si="38">L42*$D42</f>
        <v>0</v>
      </c>
      <c r="M115" s="120">
        <f t="shared" si="38"/>
        <v>0</v>
      </c>
      <c r="N115" s="120">
        <f t="shared" si="38"/>
        <v>0</v>
      </c>
      <c r="O115" s="120">
        <f t="shared" si="38"/>
        <v>0</v>
      </c>
      <c r="P115" s="120">
        <f t="shared" si="38"/>
        <v>0</v>
      </c>
      <c r="Q115" s="120">
        <f t="shared" si="38"/>
        <v>0</v>
      </c>
      <c r="R115" s="120">
        <f t="shared" si="38"/>
        <v>0</v>
      </c>
      <c r="S115" s="120">
        <f t="shared" si="38"/>
        <v>0</v>
      </c>
      <c r="T115" s="120">
        <f t="shared" si="38"/>
        <v>0</v>
      </c>
      <c r="U115" s="120">
        <f t="shared" si="38"/>
        <v>0</v>
      </c>
      <c r="V115" s="120">
        <f t="shared" si="38"/>
        <v>0</v>
      </c>
      <c r="W115" s="120">
        <f t="shared" si="38"/>
        <v>0</v>
      </c>
      <c r="X115" s="120">
        <f t="shared" si="38"/>
        <v>0</v>
      </c>
      <c r="Y115" s="120">
        <f t="shared" si="38"/>
        <v>0</v>
      </c>
      <c r="Z115" s="120">
        <f t="shared" si="38"/>
        <v>0</v>
      </c>
      <c r="AA115" s="120">
        <f t="shared" si="38"/>
        <v>0</v>
      </c>
      <c r="AB115" s="120">
        <f t="shared" si="38"/>
        <v>0</v>
      </c>
      <c r="AC115" s="120">
        <f t="shared" si="38"/>
        <v>0</v>
      </c>
      <c r="AD115" s="120">
        <f t="shared" si="38"/>
        <v>0</v>
      </c>
      <c r="AE115" s="120">
        <f t="shared" si="38"/>
        <v>0</v>
      </c>
      <c r="AF115" s="120">
        <f t="shared" si="38"/>
        <v>0</v>
      </c>
      <c r="AG115" s="120">
        <f t="shared" si="38"/>
        <v>0</v>
      </c>
      <c r="AH115" s="120">
        <f t="shared" si="38"/>
        <v>0</v>
      </c>
      <c r="AI115" s="120">
        <f t="shared" si="38"/>
        <v>0</v>
      </c>
      <c r="AJ115" s="120">
        <f t="shared" si="38"/>
        <v>0</v>
      </c>
      <c r="AK115" s="120">
        <f t="shared" si="38"/>
        <v>0</v>
      </c>
      <c r="AL115" s="120">
        <f t="shared" si="38"/>
        <v>0</v>
      </c>
      <c r="AM115" s="120">
        <f t="shared" si="38"/>
        <v>0</v>
      </c>
      <c r="AN115" s="120">
        <f t="shared" si="38"/>
        <v>0</v>
      </c>
      <c r="AO115" s="120">
        <f t="shared" si="38"/>
        <v>0</v>
      </c>
      <c r="AP115" s="120">
        <f t="shared" si="38"/>
        <v>0</v>
      </c>
      <c r="AQ115" s="120">
        <f t="shared" si="38"/>
        <v>0</v>
      </c>
      <c r="AR115" s="120">
        <f t="shared" si="38"/>
        <v>0</v>
      </c>
      <c r="AS115" s="120">
        <f t="shared" si="38"/>
        <v>0</v>
      </c>
    </row>
    <row r="116" spans="1:45" x14ac:dyDescent="0.25">
      <c r="E116" s="7">
        <f>SUM(E84:E115)</f>
        <v>111440.59000000003</v>
      </c>
      <c r="F116" s="7">
        <f t="shared" ref="F116:AS116" si="39">SUM(F84:F115)</f>
        <v>407925.60000000009</v>
      </c>
      <c r="G116" s="7">
        <f t="shared" si="39"/>
        <v>407925.60000000009</v>
      </c>
      <c r="H116" s="7">
        <f t="shared" si="39"/>
        <v>394609.27999999985</v>
      </c>
      <c r="I116" s="7">
        <f t="shared" si="39"/>
        <v>406251.08000000013</v>
      </c>
      <c r="J116" s="7">
        <f t="shared" si="39"/>
        <v>415263.20000000013</v>
      </c>
      <c r="K116" s="7">
        <f t="shared" si="39"/>
        <v>394609.27999999985</v>
      </c>
      <c r="L116" s="7">
        <f t="shared" si="39"/>
        <v>0</v>
      </c>
      <c r="M116" s="7">
        <f t="shared" si="39"/>
        <v>0</v>
      </c>
      <c r="N116" s="7">
        <f t="shared" si="39"/>
        <v>0</v>
      </c>
      <c r="O116" s="7">
        <f t="shared" si="39"/>
        <v>0</v>
      </c>
      <c r="P116" s="7">
        <f t="shared" si="39"/>
        <v>0</v>
      </c>
      <c r="Q116" s="7">
        <f t="shared" si="39"/>
        <v>0</v>
      </c>
      <c r="R116" s="7">
        <f t="shared" si="39"/>
        <v>0</v>
      </c>
      <c r="S116" s="7">
        <f t="shared" si="39"/>
        <v>0</v>
      </c>
      <c r="T116" s="7">
        <f t="shared" si="39"/>
        <v>0</v>
      </c>
      <c r="U116" s="7">
        <f t="shared" si="39"/>
        <v>0</v>
      </c>
      <c r="V116" s="7">
        <f t="shared" si="39"/>
        <v>0</v>
      </c>
      <c r="W116" s="7">
        <f t="shared" si="39"/>
        <v>0</v>
      </c>
      <c r="X116" s="7">
        <f t="shared" si="39"/>
        <v>0</v>
      </c>
      <c r="Y116" s="7">
        <f t="shared" si="39"/>
        <v>0</v>
      </c>
      <c r="Z116" s="7">
        <f t="shared" si="39"/>
        <v>0</v>
      </c>
      <c r="AA116" s="7">
        <f t="shared" si="39"/>
        <v>0</v>
      </c>
      <c r="AB116" s="7">
        <f t="shared" si="39"/>
        <v>0</v>
      </c>
      <c r="AC116" s="7">
        <f t="shared" si="39"/>
        <v>0</v>
      </c>
      <c r="AD116" s="7">
        <f t="shared" si="39"/>
        <v>0</v>
      </c>
      <c r="AE116" s="7">
        <f t="shared" si="39"/>
        <v>0</v>
      </c>
      <c r="AF116" s="7">
        <f t="shared" si="39"/>
        <v>0</v>
      </c>
      <c r="AG116" s="7">
        <f t="shared" si="39"/>
        <v>0</v>
      </c>
      <c r="AH116" s="7">
        <f t="shared" si="39"/>
        <v>0</v>
      </c>
      <c r="AI116" s="7">
        <f t="shared" si="39"/>
        <v>0</v>
      </c>
      <c r="AJ116" s="7">
        <f t="shared" si="39"/>
        <v>0</v>
      </c>
      <c r="AK116" s="7">
        <f t="shared" si="39"/>
        <v>0</v>
      </c>
      <c r="AL116" s="7">
        <f t="shared" si="39"/>
        <v>0</v>
      </c>
      <c r="AM116" s="7">
        <f t="shared" si="39"/>
        <v>0</v>
      </c>
      <c r="AN116" s="7">
        <f t="shared" si="39"/>
        <v>0</v>
      </c>
      <c r="AO116" s="7">
        <f t="shared" si="39"/>
        <v>0</v>
      </c>
      <c r="AP116" s="7">
        <f t="shared" si="39"/>
        <v>0</v>
      </c>
      <c r="AQ116" s="7">
        <f t="shared" si="39"/>
        <v>0</v>
      </c>
      <c r="AR116" s="7">
        <f t="shared" si="39"/>
        <v>0</v>
      </c>
      <c r="AS116" s="7">
        <f t="shared" si="39"/>
        <v>0</v>
      </c>
    </row>
    <row r="118" spans="1:45" x14ac:dyDescent="0.25">
      <c r="A118" s="31" t="s">
        <v>103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x14ac:dyDescent="0.25">
      <c r="A119" s="9"/>
      <c r="B119" s="9"/>
      <c r="C119" s="9"/>
      <c r="D119" s="9"/>
      <c r="E119" s="623">
        <v>2024</v>
      </c>
      <c r="F119" s="623"/>
      <c r="G119" s="623"/>
      <c r="H119" s="623"/>
      <c r="I119" s="623"/>
      <c r="J119" s="623">
        <v>2025</v>
      </c>
      <c r="K119" s="623"/>
      <c r="L119" s="623"/>
      <c r="M119" s="623"/>
      <c r="N119" s="623"/>
      <c r="O119" s="623"/>
      <c r="P119" s="623"/>
      <c r="Q119" s="623"/>
      <c r="R119" s="623"/>
      <c r="S119" s="623"/>
      <c r="T119" s="623"/>
      <c r="U119" s="623"/>
      <c r="V119" s="623">
        <v>2026</v>
      </c>
      <c r="W119" s="623"/>
      <c r="X119" s="623"/>
      <c r="Y119" s="623"/>
      <c r="Z119" s="623"/>
      <c r="AA119" s="623"/>
      <c r="AB119" s="623"/>
      <c r="AC119" s="623"/>
      <c r="AD119" s="623"/>
      <c r="AE119" s="623"/>
      <c r="AF119" s="623"/>
      <c r="AG119" s="623"/>
      <c r="AH119" s="623">
        <v>2027</v>
      </c>
      <c r="AI119" s="623"/>
      <c r="AJ119" s="623"/>
      <c r="AK119" s="623"/>
      <c r="AL119" s="623"/>
      <c r="AM119" s="623"/>
      <c r="AN119" s="623"/>
      <c r="AO119" s="623"/>
      <c r="AP119" s="623"/>
      <c r="AQ119" s="623"/>
      <c r="AR119" s="623"/>
      <c r="AS119" s="623"/>
    </row>
    <row r="120" spans="1:45" x14ac:dyDescent="0.25">
      <c r="A120" s="11" t="s">
        <v>88</v>
      </c>
      <c r="B120" s="11" t="s">
        <v>89</v>
      </c>
      <c r="C120" s="11" t="s">
        <v>90</v>
      </c>
      <c r="D120" s="11" t="s">
        <v>91</v>
      </c>
      <c r="E120" s="11">
        <v>8</v>
      </c>
      <c r="F120" s="11">
        <v>9</v>
      </c>
      <c r="G120" s="11">
        <v>10</v>
      </c>
      <c r="H120" s="11">
        <v>11</v>
      </c>
      <c r="I120" s="11">
        <v>12</v>
      </c>
      <c r="J120" s="11">
        <v>1</v>
      </c>
      <c r="K120" s="11">
        <v>2</v>
      </c>
      <c r="L120" s="11">
        <v>3</v>
      </c>
      <c r="M120" s="11">
        <v>4</v>
      </c>
      <c r="N120" s="11">
        <v>5</v>
      </c>
      <c r="O120" s="11">
        <v>6</v>
      </c>
      <c r="P120" s="11">
        <v>7</v>
      </c>
      <c r="Q120" s="11">
        <v>8</v>
      </c>
      <c r="R120" s="11">
        <v>9</v>
      </c>
      <c r="S120" s="11">
        <v>10</v>
      </c>
      <c r="T120" s="11">
        <v>11</v>
      </c>
      <c r="U120" s="11">
        <v>12</v>
      </c>
      <c r="V120" s="11">
        <v>1</v>
      </c>
      <c r="W120" s="11">
        <v>2</v>
      </c>
      <c r="X120" s="11">
        <v>3</v>
      </c>
      <c r="Y120" s="11">
        <v>4</v>
      </c>
      <c r="Z120" s="11">
        <v>5</v>
      </c>
      <c r="AA120" s="11">
        <v>6</v>
      </c>
      <c r="AB120" s="11">
        <v>7</v>
      </c>
      <c r="AC120" s="11">
        <v>8</v>
      </c>
      <c r="AD120" s="11">
        <v>9</v>
      </c>
      <c r="AE120" s="11">
        <v>10</v>
      </c>
      <c r="AF120" s="11">
        <v>11</v>
      </c>
      <c r="AG120" s="11">
        <v>12</v>
      </c>
      <c r="AH120" s="11">
        <v>1</v>
      </c>
      <c r="AI120" s="11">
        <v>2</v>
      </c>
      <c r="AJ120" s="11">
        <v>3</v>
      </c>
      <c r="AK120" s="11">
        <v>4</v>
      </c>
      <c r="AL120" s="11">
        <v>5</v>
      </c>
      <c r="AM120" s="11">
        <v>6</v>
      </c>
      <c r="AN120" s="11">
        <v>7</v>
      </c>
      <c r="AO120" s="11">
        <v>8</v>
      </c>
      <c r="AP120" s="11">
        <v>9</v>
      </c>
      <c r="AQ120" s="11">
        <v>10</v>
      </c>
      <c r="AR120" s="11">
        <v>11</v>
      </c>
      <c r="AS120" s="11">
        <v>12</v>
      </c>
    </row>
    <row r="121" spans="1:45" x14ac:dyDescent="0.25">
      <c r="A121" s="4" t="str">
        <f t="shared" ref="A121:D151" si="40">A10</f>
        <v>Adenuga, Taiwo</v>
      </c>
      <c r="B121" s="4" t="str">
        <f t="shared" si="40"/>
        <v>TechSur</v>
      </c>
      <c r="C121" s="4" t="str">
        <f t="shared" si="40"/>
        <v>Project Manager</v>
      </c>
      <c r="D121" s="4">
        <f t="shared" si="40"/>
        <v>80.03</v>
      </c>
      <c r="E121" s="120">
        <f t="shared" ref="E121:AS121" si="41">E47*$D47</f>
        <v>3201.2</v>
      </c>
      <c r="F121" s="120">
        <f t="shared" si="41"/>
        <v>0</v>
      </c>
      <c r="G121" s="120">
        <f t="shared" si="41"/>
        <v>0</v>
      </c>
      <c r="H121" s="120">
        <f t="shared" si="41"/>
        <v>0</v>
      </c>
      <c r="I121" s="120">
        <f t="shared" si="41"/>
        <v>0</v>
      </c>
      <c r="J121" s="120">
        <f t="shared" si="41"/>
        <v>0</v>
      </c>
      <c r="K121" s="120">
        <f t="shared" si="41"/>
        <v>0</v>
      </c>
      <c r="L121" s="120">
        <f t="shared" si="41"/>
        <v>0</v>
      </c>
      <c r="M121" s="120">
        <f t="shared" si="41"/>
        <v>0</v>
      </c>
      <c r="N121" s="120">
        <f t="shared" si="41"/>
        <v>0</v>
      </c>
      <c r="O121" s="120">
        <f t="shared" si="41"/>
        <v>0</v>
      </c>
      <c r="P121" s="120">
        <f t="shared" si="41"/>
        <v>0</v>
      </c>
      <c r="Q121" s="120">
        <f t="shared" si="41"/>
        <v>0</v>
      </c>
      <c r="R121" s="120">
        <f t="shared" si="41"/>
        <v>0</v>
      </c>
      <c r="S121" s="120">
        <f t="shared" si="41"/>
        <v>0</v>
      </c>
      <c r="T121" s="120">
        <f t="shared" si="41"/>
        <v>0</v>
      </c>
      <c r="U121" s="120">
        <f t="shared" si="41"/>
        <v>0</v>
      </c>
      <c r="V121" s="120">
        <f t="shared" si="41"/>
        <v>0</v>
      </c>
      <c r="W121" s="120">
        <f t="shared" si="41"/>
        <v>0</v>
      </c>
      <c r="X121" s="120">
        <f t="shared" si="41"/>
        <v>0</v>
      </c>
      <c r="Y121" s="120">
        <f t="shared" si="41"/>
        <v>0</v>
      </c>
      <c r="Z121" s="120">
        <f t="shared" si="41"/>
        <v>0</v>
      </c>
      <c r="AA121" s="120">
        <f t="shared" si="41"/>
        <v>0</v>
      </c>
      <c r="AB121" s="120">
        <f t="shared" si="41"/>
        <v>0</v>
      </c>
      <c r="AC121" s="120">
        <f t="shared" si="41"/>
        <v>0</v>
      </c>
      <c r="AD121" s="120">
        <f t="shared" si="41"/>
        <v>0</v>
      </c>
      <c r="AE121" s="120">
        <f t="shared" si="41"/>
        <v>0</v>
      </c>
      <c r="AF121" s="120">
        <f t="shared" si="41"/>
        <v>0</v>
      </c>
      <c r="AG121" s="120">
        <f t="shared" si="41"/>
        <v>0</v>
      </c>
      <c r="AH121" s="120">
        <f t="shared" si="41"/>
        <v>0</v>
      </c>
      <c r="AI121" s="120">
        <f t="shared" si="41"/>
        <v>0</v>
      </c>
      <c r="AJ121" s="120">
        <f t="shared" si="41"/>
        <v>0</v>
      </c>
      <c r="AK121" s="120">
        <f t="shared" si="41"/>
        <v>0</v>
      </c>
      <c r="AL121" s="120">
        <f t="shared" si="41"/>
        <v>0</v>
      </c>
      <c r="AM121" s="120">
        <f t="shared" si="41"/>
        <v>0</v>
      </c>
      <c r="AN121" s="120">
        <f t="shared" si="41"/>
        <v>0</v>
      </c>
      <c r="AO121" s="120">
        <f t="shared" si="41"/>
        <v>0</v>
      </c>
      <c r="AP121" s="120">
        <f t="shared" si="41"/>
        <v>0</v>
      </c>
      <c r="AQ121" s="120">
        <f t="shared" si="41"/>
        <v>0</v>
      </c>
      <c r="AR121" s="120">
        <f t="shared" si="41"/>
        <v>0</v>
      </c>
      <c r="AS121" s="120">
        <f t="shared" si="41"/>
        <v>0</v>
      </c>
    </row>
    <row r="122" spans="1:45" x14ac:dyDescent="0.25">
      <c r="A122" s="4" t="str">
        <f t="shared" si="40"/>
        <v>Awodeu, Olusola</v>
      </c>
      <c r="B122" s="4" t="str">
        <f t="shared" si="40"/>
        <v>TechSur</v>
      </c>
      <c r="C122" s="4" t="str">
        <f t="shared" si="40"/>
        <v>Software Engineer</v>
      </c>
      <c r="D122" s="4">
        <f t="shared" si="40"/>
        <v>138.37</v>
      </c>
      <c r="E122" s="120">
        <f t="shared" ref="E122:AS122" si="42">E48*$D48</f>
        <v>5534.8</v>
      </c>
      <c r="F122" s="120">
        <f t="shared" si="42"/>
        <v>17711.36</v>
      </c>
      <c r="G122" s="120">
        <f t="shared" si="42"/>
        <v>24353.120000000003</v>
      </c>
      <c r="H122" s="120">
        <f t="shared" si="42"/>
        <v>21032.240000000002</v>
      </c>
      <c r="I122" s="120">
        <f t="shared" si="42"/>
        <v>23246.16</v>
      </c>
      <c r="J122" s="120">
        <f t="shared" si="42"/>
        <v>23246.16</v>
      </c>
      <c r="K122" s="120">
        <f t="shared" si="42"/>
        <v>17711.36</v>
      </c>
      <c r="L122" s="120">
        <f t="shared" si="42"/>
        <v>0</v>
      </c>
      <c r="M122" s="120">
        <f t="shared" si="42"/>
        <v>0</v>
      </c>
      <c r="N122" s="120">
        <f t="shared" si="42"/>
        <v>0</v>
      </c>
      <c r="O122" s="120">
        <f t="shared" si="42"/>
        <v>0</v>
      </c>
      <c r="P122" s="120">
        <f t="shared" si="42"/>
        <v>0</v>
      </c>
      <c r="Q122" s="120">
        <f t="shared" si="42"/>
        <v>0</v>
      </c>
      <c r="R122" s="120">
        <f t="shared" si="42"/>
        <v>0</v>
      </c>
      <c r="S122" s="120">
        <f t="shared" si="42"/>
        <v>0</v>
      </c>
      <c r="T122" s="120">
        <f t="shared" si="42"/>
        <v>0</v>
      </c>
      <c r="U122" s="120">
        <f t="shared" si="42"/>
        <v>0</v>
      </c>
      <c r="V122" s="120">
        <f t="shared" si="42"/>
        <v>0</v>
      </c>
      <c r="W122" s="120">
        <f t="shared" si="42"/>
        <v>0</v>
      </c>
      <c r="X122" s="120">
        <f t="shared" si="42"/>
        <v>0</v>
      </c>
      <c r="Y122" s="120">
        <f t="shared" si="42"/>
        <v>0</v>
      </c>
      <c r="Z122" s="120">
        <f t="shared" si="42"/>
        <v>0</v>
      </c>
      <c r="AA122" s="120">
        <f t="shared" si="42"/>
        <v>0</v>
      </c>
      <c r="AB122" s="120">
        <f t="shared" si="42"/>
        <v>0</v>
      </c>
      <c r="AC122" s="120">
        <f t="shared" si="42"/>
        <v>0</v>
      </c>
      <c r="AD122" s="120">
        <f t="shared" si="42"/>
        <v>0</v>
      </c>
      <c r="AE122" s="120">
        <f t="shared" si="42"/>
        <v>0</v>
      </c>
      <c r="AF122" s="120">
        <f t="shared" si="42"/>
        <v>0</v>
      </c>
      <c r="AG122" s="120">
        <f t="shared" si="42"/>
        <v>0</v>
      </c>
      <c r="AH122" s="120">
        <f t="shared" si="42"/>
        <v>0</v>
      </c>
      <c r="AI122" s="120">
        <f t="shared" si="42"/>
        <v>0</v>
      </c>
      <c r="AJ122" s="120">
        <f t="shared" si="42"/>
        <v>0</v>
      </c>
      <c r="AK122" s="120">
        <f t="shared" si="42"/>
        <v>0</v>
      </c>
      <c r="AL122" s="120">
        <f t="shared" si="42"/>
        <v>0</v>
      </c>
      <c r="AM122" s="120">
        <f t="shared" si="42"/>
        <v>0</v>
      </c>
      <c r="AN122" s="120">
        <f t="shared" si="42"/>
        <v>0</v>
      </c>
      <c r="AO122" s="120">
        <f t="shared" si="42"/>
        <v>0</v>
      </c>
      <c r="AP122" s="120">
        <f t="shared" si="42"/>
        <v>0</v>
      </c>
      <c r="AQ122" s="120">
        <f t="shared" si="42"/>
        <v>0</v>
      </c>
      <c r="AR122" s="120">
        <f t="shared" si="42"/>
        <v>0</v>
      </c>
      <c r="AS122" s="120">
        <f t="shared" si="42"/>
        <v>0</v>
      </c>
    </row>
    <row r="123" spans="1:45" x14ac:dyDescent="0.25">
      <c r="A123" s="4" t="str">
        <f t="shared" si="40"/>
        <v>Camp, Andrew</v>
      </c>
      <c r="B123" s="4" t="str">
        <f t="shared" si="40"/>
        <v>TechSur</v>
      </c>
      <c r="C123" s="4" t="str">
        <f t="shared" si="40"/>
        <v>Project Manager</v>
      </c>
      <c r="D123" s="4">
        <f t="shared" si="40"/>
        <v>80.03</v>
      </c>
      <c r="E123" s="120">
        <f t="shared" ref="E123:AS123" si="43">E49*$D49</f>
        <v>3441.29</v>
      </c>
      <c r="F123" s="120">
        <f t="shared" si="43"/>
        <v>12484.68</v>
      </c>
      <c r="G123" s="120">
        <f t="shared" si="43"/>
        <v>11204.2</v>
      </c>
      <c r="H123" s="120">
        <f t="shared" si="43"/>
        <v>11524.32</v>
      </c>
      <c r="I123" s="120">
        <f t="shared" si="43"/>
        <v>10884.08</v>
      </c>
      <c r="J123" s="120">
        <f t="shared" si="43"/>
        <v>13445.04</v>
      </c>
      <c r="K123" s="120">
        <f t="shared" si="43"/>
        <v>10724.02</v>
      </c>
      <c r="L123" s="120">
        <f t="shared" si="43"/>
        <v>0</v>
      </c>
      <c r="M123" s="120">
        <f t="shared" si="43"/>
        <v>0</v>
      </c>
      <c r="N123" s="120">
        <f t="shared" si="43"/>
        <v>0</v>
      </c>
      <c r="O123" s="120">
        <f t="shared" si="43"/>
        <v>0</v>
      </c>
      <c r="P123" s="120">
        <f t="shared" si="43"/>
        <v>0</v>
      </c>
      <c r="Q123" s="120">
        <f t="shared" si="43"/>
        <v>0</v>
      </c>
      <c r="R123" s="120">
        <f t="shared" si="43"/>
        <v>0</v>
      </c>
      <c r="S123" s="120">
        <f t="shared" si="43"/>
        <v>0</v>
      </c>
      <c r="T123" s="120">
        <f t="shared" si="43"/>
        <v>0</v>
      </c>
      <c r="U123" s="120">
        <f t="shared" si="43"/>
        <v>0</v>
      </c>
      <c r="V123" s="120">
        <f t="shared" si="43"/>
        <v>0</v>
      </c>
      <c r="W123" s="120">
        <f t="shared" si="43"/>
        <v>0</v>
      </c>
      <c r="X123" s="120">
        <f t="shared" si="43"/>
        <v>0</v>
      </c>
      <c r="Y123" s="120">
        <f t="shared" si="43"/>
        <v>0</v>
      </c>
      <c r="Z123" s="120">
        <f t="shared" si="43"/>
        <v>0</v>
      </c>
      <c r="AA123" s="120">
        <f t="shared" si="43"/>
        <v>0</v>
      </c>
      <c r="AB123" s="120">
        <f t="shared" si="43"/>
        <v>0</v>
      </c>
      <c r="AC123" s="120">
        <f t="shared" si="43"/>
        <v>0</v>
      </c>
      <c r="AD123" s="120">
        <f t="shared" si="43"/>
        <v>0</v>
      </c>
      <c r="AE123" s="120">
        <f t="shared" si="43"/>
        <v>0</v>
      </c>
      <c r="AF123" s="120">
        <f t="shared" si="43"/>
        <v>0</v>
      </c>
      <c r="AG123" s="120">
        <f t="shared" si="43"/>
        <v>0</v>
      </c>
      <c r="AH123" s="120">
        <f t="shared" si="43"/>
        <v>0</v>
      </c>
      <c r="AI123" s="120">
        <f t="shared" si="43"/>
        <v>0</v>
      </c>
      <c r="AJ123" s="120">
        <f t="shared" si="43"/>
        <v>0</v>
      </c>
      <c r="AK123" s="120">
        <f t="shared" si="43"/>
        <v>0</v>
      </c>
      <c r="AL123" s="120">
        <f t="shared" si="43"/>
        <v>0</v>
      </c>
      <c r="AM123" s="120">
        <f t="shared" si="43"/>
        <v>0</v>
      </c>
      <c r="AN123" s="120">
        <f t="shared" si="43"/>
        <v>0</v>
      </c>
      <c r="AO123" s="120">
        <f t="shared" si="43"/>
        <v>0</v>
      </c>
      <c r="AP123" s="120">
        <f t="shared" si="43"/>
        <v>0</v>
      </c>
      <c r="AQ123" s="120">
        <f t="shared" si="43"/>
        <v>0</v>
      </c>
      <c r="AR123" s="120">
        <f t="shared" si="43"/>
        <v>0</v>
      </c>
      <c r="AS123" s="120">
        <f t="shared" si="43"/>
        <v>0</v>
      </c>
    </row>
    <row r="124" spans="1:45" x14ac:dyDescent="0.25">
      <c r="A124" s="4" t="str">
        <f t="shared" si="40"/>
        <v>Carpenter, Robert</v>
      </c>
      <c r="B124" s="4" t="str">
        <f t="shared" si="40"/>
        <v>Agile Zenith</v>
      </c>
      <c r="C124" s="4" t="str">
        <f t="shared" si="40"/>
        <v>Agile Coach</v>
      </c>
      <c r="D124" s="4">
        <f t="shared" si="40"/>
        <v>140.30000000000001</v>
      </c>
      <c r="E124" s="120">
        <f t="shared" ref="E124:AS124" si="44">E50*$D50</f>
        <v>4489.6000000000004</v>
      </c>
      <c r="F124" s="120">
        <f t="shared" si="44"/>
        <v>17958.400000000001</v>
      </c>
      <c r="G124" s="120">
        <f t="shared" si="44"/>
        <v>23570.400000000001</v>
      </c>
      <c r="H124" s="120">
        <f t="shared" si="44"/>
        <v>20203.2</v>
      </c>
      <c r="I124" s="120">
        <f t="shared" si="44"/>
        <v>15713.600000000002</v>
      </c>
      <c r="J124" s="120">
        <f t="shared" si="44"/>
        <v>22448</v>
      </c>
      <c r="K124" s="120">
        <f t="shared" si="44"/>
        <v>17958.400000000001</v>
      </c>
      <c r="L124" s="120">
        <f t="shared" si="44"/>
        <v>0</v>
      </c>
      <c r="M124" s="120">
        <f t="shared" si="44"/>
        <v>0</v>
      </c>
      <c r="N124" s="120">
        <f t="shared" si="44"/>
        <v>0</v>
      </c>
      <c r="O124" s="120">
        <f t="shared" si="44"/>
        <v>0</v>
      </c>
      <c r="P124" s="120">
        <f t="shared" si="44"/>
        <v>0</v>
      </c>
      <c r="Q124" s="120">
        <f t="shared" si="44"/>
        <v>0</v>
      </c>
      <c r="R124" s="120">
        <f t="shared" si="44"/>
        <v>0</v>
      </c>
      <c r="S124" s="120">
        <f t="shared" si="44"/>
        <v>0</v>
      </c>
      <c r="T124" s="120">
        <f t="shared" si="44"/>
        <v>0</v>
      </c>
      <c r="U124" s="120">
        <f t="shared" si="44"/>
        <v>0</v>
      </c>
      <c r="V124" s="120">
        <f t="shared" si="44"/>
        <v>0</v>
      </c>
      <c r="W124" s="120">
        <f t="shared" si="44"/>
        <v>0</v>
      </c>
      <c r="X124" s="120">
        <f t="shared" si="44"/>
        <v>0</v>
      </c>
      <c r="Y124" s="120">
        <f t="shared" si="44"/>
        <v>0</v>
      </c>
      <c r="Z124" s="120">
        <f t="shared" si="44"/>
        <v>0</v>
      </c>
      <c r="AA124" s="120">
        <f t="shared" si="44"/>
        <v>0</v>
      </c>
      <c r="AB124" s="120">
        <f t="shared" si="44"/>
        <v>0</v>
      </c>
      <c r="AC124" s="120">
        <f t="shared" si="44"/>
        <v>0</v>
      </c>
      <c r="AD124" s="120">
        <f t="shared" si="44"/>
        <v>0</v>
      </c>
      <c r="AE124" s="120">
        <f t="shared" si="44"/>
        <v>0</v>
      </c>
      <c r="AF124" s="120">
        <f t="shared" si="44"/>
        <v>0</v>
      </c>
      <c r="AG124" s="120">
        <f t="shared" si="44"/>
        <v>0</v>
      </c>
      <c r="AH124" s="120">
        <f t="shared" si="44"/>
        <v>0</v>
      </c>
      <c r="AI124" s="120">
        <f t="shared" si="44"/>
        <v>0</v>
      </c>
      <c r="AJ124" s="120">
        <f t="shared" si="44"/>
        <v>0</v>
      </c>
      <c r="AK124" s="120">
        <f t="shared" si="44"/>
        <v>0</v>
      </c>
      <c r="AL124" s="120">
        <f t="shared" si="44"/>
        <v>0</v>
      </c>
      <c r="AM124" s="120">
        <f t="shared" si="44"/>
        <v>0</v>
      </c>
      <c r="AN124" s="120">
        <f t="shared" si="44"/>
        <v>0</v>
      </c>
      <c r="AO124" s="120">
        <f t="shared" si="44"/>
        <v>0</v>
      </c>
      <c r="AP124" s="120">
        <f t="shared" si="44"/>
        <v>0</v>
      </c>
      <c r="AQ124" s="120">
        <f t="shared" si="44"/>
        <v>0</v>
      </c>
      <c r="AR124" s="120">
        <f t="shared" si="44"/>
        <v>0</v>
      </c>
      <c r="AS124" s="120">
        <f t="shared" si="44"/>
        <v>0</v>
      </c>
    </row>
    <row r="125" spans="1:45" x14ac:dyDescent="0.25">
      <c r="A125" s="4" t="str">
        <f t="shared" si="40"/>
        <v>Day, Jason</v>
      </c>
      <c r="B125" s="4" t="str">
        <f t="shared" si="40"/>
        <v>TechSur</v>
      </c>
      <c r="C125" s="4" t="str">
        <f t="shared" si="40"/>
        <v>Information Systems Engineer</v>
      </c>
      <c r="D125" s="4">
        <f t="shared" si="40"/>
        <v>120.05</v>
      </c>
      <c r="E125" s="120">
        <f t="shared" ref="E125:AS125" si="45">E51*$D51</f>
        <v>4802</v>
      </c>
      <c r="F125" s="120">
        <f t="shared" si="45"/>
        <v>19208</v>
      </c>
      <c r="G125" s="120">
        <f t="shared" si="45"/>
        <v>21128.799999999999</v>
      </c>
      <c r="H125" s="120">
        <f t="shared" si="45"/>
        <v>16326.8</v>
      </c>
      <c r="I125" s="120">
        <f t="shared" si="45"/>
        <v>16326.8</v>
      </c>
      <c r="J125" s="120">
        <f t="shared" si="45"/>
        <v>18247.599999999999</v>
      </c>
      <c r="K125" s="120">
        <f t="shared" si="45"/>
        <v>15366.4</v>
      </c>
      <c r="L125" s="120">
        <f t="shared" si="45"/>
        <v>0</v>
      </c>
      <c r="M125" s="120">
        <f t="shared" si="45"/>
        <v>0</v>
      </c>
      <c r="N125" s="120">
        <f t="shared" si="45"/>
        <v>0</v>
      </c>
      <c r="O125" s="120">
        <f t="shared" si="45"/>
        <v>0</v>
      </c>
      <c r="P125" s="120">
        <f t="shared" si="45"/>
        <v>0</v>
      </c>
      <c r="Q125" s="120">
        <f t="shared" si="45"/>
        <v>0</v>
      </c>
      <c r="R125" s="120">
        <f t="shared" si="45"/>
        <v>0</v>
      </c>
      <c r="S125" s="120">
        <f t="shared" si="45"/>
        <v>0</v>
      </c>
      <c r="T125" s="120">
        <f t="shared" si="45"/>
        <v>0</v>
      </c>
      <c r="U125" s="120">
        <f t="shared" si="45"/>
        <v>0</v>
      </c>
      <c r="V125" s="120">
        <f t="shared" si="45"/>
        <v>0</v>
      </c>
      <c r="W125" s="120">
        <f t="shared" si="45"/>
        <v>0</v>
      </c>
      <c r="X125" s="120">
        <f t="shared" si="45"/>
        <v>0</v>
      </c>
      <c r="Y125" s="120">
        <f t="shared" si="45"/>
        <v>0</v>
      </c>
      <c r="Z125" s="120">
        <f t="shared" si="45"/>
        <v>0</v>
      </c>
      <c r="AA125" s="120">
        <f t="shared" si="45"/>
        <v>0</v>
      </c>
      <c r="AB125" s="120">
        <f t="shared" si="45"/>
        <v>0</v>
      </c>
      <c r="AC125" s="120">
        <f t="shared" si="45"/>
        <v>0</v>
      </c>
      <c r="AD125" s="120">
        <f t="shared" si="45"/>
        <v>0</v>
      </c>
      <c r="AE125" s="120">
        <f t="shared" si="45"/>
        <v>0</v>
      </c>
      <c r="AF125" s="120">
        <f t="shared" si="45"/>
        <v>0</v>
      </c>
      <c r="AG125" s="120">
        <f t="shared" si="45"/>
        <v>0</v>
      </c>
      <c r="AH125" s="120">
        <f t="shared" si="45"/>
        <v>0</v>
      </c>
      <c r="AI125" s="120">
        <f t="shared" si="45"/>
        <v>0</v>
      </c>
      <c r="AJ125" s="120">
        <f t="shared" si="45"/>
        <v>0</v>
      </c>
      <c r="AK125" s="120">
        <f t="shared" si="45"/>
        <v>0</v>
      </c>
      <c r="AL125" s="120">
        <f t="shared" si="45"/>
        <v>0</v>
      </c>
      <c r="AM125" s="120">
        <f t="shared" si="45"/>
        <v>0</v>
      </c>
      <c r="AN125" s="120">
        <f t="shared" si="45"/>
        <v>0</v>
      </c>
      <c r="AO125" s="120">
        <f t="shared" si="45"/>
        <v>0</v>
      </c>
      <c r="AP125" s="120">
        <f t="shared" si="45"/>
        <v>0</v>
      </c>
      <c r="AQ125" s="120">
        <f t="shared" si="45"/>
        <v>0</v>
      </c>
      <c r="AR125" s="120">
        <f t="shared" si="45"/>
        <v>0</v>
      </c>
      <c r="AS125" s="120">
        <f t="shared" si="45"/>
        <v>0</v>
      </c>
    </row>
    <row r="126" spans="1:45" x14ac:dyDescent="0.25">
      <c r="A126" s="4" t="str">
        <f t="shared" si="40"/>
        <v>Giesy, Megan</v>
      </c>
      <c r="B126" s="4" t="str">
        <f t="shared" si="40"/>
        <v>TechSur</v>
      </c>
      <c r="C126" s="4" t="str">
        <f t="shared" si="40"/>
        <v>Business Analyst</v>
      </c>
      <c r="D126" s="4">
        <f t="shared" si="40"/>
        <v>99.88</v>
      </c>
      <c r="E126" s="120">
        <f t="shared" ref="E126:AS126" si="46">E52*$D52</f>
        <v>0</v>
      </c>
      <c r="F126" s="120">
        <f t="shared" si="46"/>
        <v>3096.2799999999997</v>
      </c>
      <c r="G126" s="120">
        <f t="shared" si="46"/>
        <v>0</v>
      </c>
      <c r="H126" s="120">
        <f t="shared" si="46"/>
        <v>0</v>
      </c>
      <c r="I126" s="120">
        <f t="shared" si="46"/>
        <v>0</v>
      </c>
      <c r="J126" s="120">
        <f t="shared" si="46"/>
        <v>0</v>
      </c>
      <c r="K126" s="120">
        <f t="shared" si="46"/>
        <v>0</v>
      </c>
      <c r="L126" s="120">
        <f t="shared" si="46"/>
        <v>0</v>
      </c>
      <c r="M126" s="120">
        <f t="shared" si="46"/>
        <v>0</v>
      </c>
      <c r="N126" s="120">
        <f t="shared" si="46"/>
        <v>0</v>
      </c>
      <c r="O126" s="120">
        <f t="shared" si="46"/>
        <v>0</v>
      </c>
      <c r="P126" s="120">
        <f t="shared" si="46"/>
        <v>0</v>
      </c>
      <c r="Q126" s="120">
        <f t="shared" si="46"/>
        <v>0</v>
      </c>
      <c r="R126" s="120">
        <f t="shared" si="46"/>
        <v>0</v>
      </c>
      <c r="S126" s="120">
        <f t="shared" si="46"/>
        <v>0</v>
      </c>
      <c r="T126" s="120">
        <f t="shared" si="46"/>
        <v>0</v>
      </c>
      <c r="U126" s="120">
        <f t="shared" si="46"/>
        <v>0</v>
      </c>
      <c r="V126" s="120">
        <f t="shared" si="46"/>
        <v>0</v>
      </c>
      <c r="W126" s="120">
        <f t="shared" si="46"/>
        <v>0</v>
      </c>
      <c r="X126" s="120">
        <f t="shared" si="46"/>
        <v>0</v>
      </c>
      <c r="Y126" s="120">
        <f t="shared" si="46"/>
        <v>0</v>
      </c>
      <c r="Z126" s="120">
        <f t="shared" si="46"/>
        <v>0</v>
      </c>
      <c r="AA126" s="120">
        <f t="shared" si="46"/>
        <v>0</v>
      </c>
      <c r="AB126" s="120">
        <f t="shared" si="46"/>
        <v>0</v>
      </c>
      <c r="AC126" s="120">
        <f t="shared" si="46"/>
        <v>0</v>
      </c>
      <c r="AD126" s="120">
        <f t="shared" si="46"/>
        <v>0</v>
      </c>
      <c r="AE126" s="120">
        <f t="shared" si="46"/>
        <v>0</v>
      </c>
      <c r="AF126" s="120">
        <f t="shared" si="46"/>
        <v>0</v>
      </c>
      <c r="AG126" s="120">
        <f t="shared" si="46"/>
        <v>0</v>
      </c>
      <c r="AH126" s="120">
        <f t="shared" si="46"/>
        <v>0</v>
      </c>
      <c r="AI126" s="120">
        <f t="shared" si="46"/>
        <v>0</v>
      </c>
      <c r="AJ126" s="120">
        <f t="shared" si="46"/>
        <v>0</v>
      </c>
      <c r="AK126" s="120">
        <f t="shared" si="46"/>
        <v>0</v>
      </c>
      <c r="AL126" s="120">
        <f t="shared" si="46"/>
        <v>0</v>
      </c>
      <c r="AM126" s="120">
        <f t="shared" si="46"/>
        <v>0</v>
      </c>
      <c r="AN126" s="120">
        <f t="shared" si="46"/>
        <v>0</v>
      </c>
      <c r="AO126" s="120">
        <f t="shared" si="46"/>
        <v>0</v>
      </c>
      <c r="AP126" s="120">
        <f t="shared" si="46"/>
        <v>0</v>
      </c>
      <c r="AQ126" s="120">
        <f t="shared" si="46"/>
        <v>0</v>
      </c>
      <c r="AR126" s="120">
        <f t="shared" si="46"/>
        <v>0</v>
      </c>
      <c r="AS126" s="120">
        <f t="shared" si="46"/>
        <v>0</v>
      </c>
    </row>
    <row r="127" spans="1:45" x14ac:dyDescent="0.25">
      <c r="A127" s="4" t="str">
        <f t="shared" si="40"/>
        <v>Heine, Matthew</v>
      </c>
      <c r="B127" s="4" t="str">
        <f t="shared" si="40"/>
        <v>TechSur</v>
      </c>
      <c r="C127" s="4" t="str">
        <f t="shared" si="40"/>
        <v>Agile Coach</v>
      </c>
      <c r="D127" s="4">
        <f t="shared" si="40"/>
        <v>140.30000000000001</v>
      </c>
      <c r="E127" s="120">
        <f t="shared" ref="E127:AS127" si="47">E53*$D53</f>
        <v>5471.7000000000007</v>
      </c>
      <c r="F127" s="120">
        <f t="shared" si="47"/>
        <v>22448</v>
      </c>
      <c r="G127" s="120">
        <f t="shared" si="47"/>
        <v>21325.600000000002</v>
      </c>
      <c r="H127" s="120">
        <f t="shared" si="47"/>
        <v>0</v>
      </c>
      <c r="I127" s="120">
        <f t="shared" si="47"/>
        <v>0</v>
      </c>
      <c r="J127" s="120">
        <f t="shared" si="47"/>
        <v>0</v>
      </c>
      <c r="K127" s="120">
        <f t="shared" si="47"/>
        <v>0</v>
      </c>
      <c r="L127" s="120">
        <f t="shared" si="47"/>
        <v>0</v>
      </c>
      <c r="M127" s="120">
        <f t="shared" si="47"/>
        <v>0</v>
      </c>
      <c r="N127" s="120">
        <f t="shared" si="47"/>
        <v>0</v>
      </c>
      <c r="O127" s="120">
        <f t="shared" si="47"/>
        <v>0</v>
      </c>
      <c r="P127" s="120">
        <f t="shared" si="47"/>
        <v>0</v>
      </c>
      <c r="Q127" s="120">
        <f t="shared" si="47"/>
        <v>0</v>
      </c>
      <c r="R127" s="120">
        <f t="shared" si="47"/>
        <v>0</v>
      </c>
      <c r="S127" s="120">
        <f t="shared" si="47"/>
        <v>0</v>
      </c>
      <c r="T127" s="120">
        <f t="shared" si="47"/>
        <v>0</v>
      </c>
      <c r="U127" s="120">
        <f t="shared" si="47"/>
        <v>0</v>
      </c>
      <c r="V127" s="120">
        <f t="shared" si="47"/>
        <v>0</v>
      </c>
      <c r="W127" s="120">
        <f t="shared" si="47"/>
        <v>0</v>
      </c>
      <c r="X127" s="120">
        <f t="shared" si="47"/>
        <v>0</v>
      </c>
      <c r="Y127" s="120">
        <f t="shared" si="47"/>
        <v>0</v>
      </c>
      <c r="Z127" s="120">
        <f t="shared" si="47"/>
        <v>0</v>
      </c>
      <c r="AA127" s="120">
        <f t="shared" si="47"/>
        <v>0</v>
      </c>
      <c r="AB127" s="120">
        <f t="shared" si="47"/>
        <v>0</v>
      </c>
      <c r="AC127" s="120">
        <f t="shared" si="47"/>
        <v>0</v>
      </c>
      <c r="AD127" s="120">
        <f t="shared" si="47"/>
        <v>0</v>
      </c>
      <c r="AE127" s="120">
        <f t="shared" si="47"/>
        <v>0</v>
      </c>
      <c r="AF127" s="120">
        <f t="shared" si="47"/>
        <v>0</v>
      </c>
      <c r="AG127" s="120">
        <f t="shared" si="47"/>
        <v>0</v>
      </c>
      <c r="AH127" s="120">
        <f t="shared" si="47"/>
        <v>0</v>
      </c>
      <c r="AI127" s="120">
        <f t="shared" si="47"/>
        <v>0</v>
      </c>
      <c r="AJ127" s="120">
        <f t="shared" si="47"/>
        <v>0</v>
      </c>
      <c r="AK127" s="120">
        <f t="shared" si="47"/>
        <v>0</v>
      </c>
      <c r="AL127" s="120">
        <f t="shared" si="47"/>
        <v>0</v>
      </c>
      <c r="AM127" s="120">
        <f t="shared" si="47"/>
        <v>0</v>
      </c>
      <c r="AN127" s="120">
        <f t="shared" si="47"/>
        <v>0</v>
      </c>
      <c r="AO127" s="120">
        <f t="shared" si="47"/>
        <v>0</v>
      </c>
      <c r="AP127" s="120">
        <f t="shared" si="47"/>
        <v>0</v>
      </c>
      <c r="AQ127" s="120">
        <f t="shared" si="47"/>
        <v>0</v>
      </c>
      <c r="AR127" s="120">
        <f t="shared" si="47"/>
        <v>0</v>
      </c>
      <c r="AS127" s="120">
        <f t="shared" si="47"/>
        <v>0</v>
      </c>
    </row>
    <row r="128" spans="1:45" x14ac:dyDescent="0.25">
      <c r="A128" s="4" t="str">
        <f t="shared" si="40"/>
        <v>Jain, Dipika</v>
      </c>
      <c r="B128" s="4" t="str">
        <f t="shared" si="40"/>
        <v>TekUnicorn</v>
      </c>
      <c r="C128" s="4" t="str">
        <f t="shared" si="40"/>
        <v>Task Manager</v>
      </c>
      <c r="D128" s="4">
        <f t="shared" si="40"/>
        <v>100.04</v>
      </c>
      <c r="E128" s="120">
        <f t="shared" ref="E128:AS128" si="48">E54*$D54</f>
        <v>4001.6000000000004</v>
      </c>
      <c r="F128" s="120">
        <f t="shared" si="48"/>
        <v>16006.400000000001</v>
      </c>
      <c r="G128" s="120">
        <f t="shared" si="48"/>
        <v>17607.04</v>
      </c>
      <c r="H128" s="120">
        <f t="shared" si="48"/>
        <v>15206.080000000002</v>
      </c>
      <c r="I128" s="120">
        <f t="shared" si="48"/>
        <v>13605.44</v>
      </c>
      <c r="J128" s="120">
        <f t="shared" si="48"/>
        <v>15206.080000000002</v>
      </c>
      <c r="K128" s="120">
        <f t="shared" si="48"/>
        <v>12805.12</v>
      </c>
      <c r="L128" s="120">
        <f t="shared" si="48"/>
        <v>0</v>
      </c>
      <c r="M128" s="120">
        <f t="shared" si="48"/>
        <v>0</v>
      </c>
      <c r="N128" s="120">
        <f t="shared" si="48"/>
        <v>0</v>
      </c>
      <c r="O128" s="120">
        <f t="shared" si="48"/>
        <v>0</v>
      </c>
      <c r="P128" s="120">
        <f t="shared" si="48"/>
        <v>0</v>
      </c>
      <c r="Q128" s="120">
        <f t="shared" si="48"/>
        <v>0</v>
      </c>
      <c r="R128" s="120">
        <f t="shared" si="48"/>
        <v>0</v>
      </c>
      <c r="S128" s="120">
        <f t="shared" si="48"/>
        <v>0</v>
      </c>
      <c r="T128" s="120">
        <f t="shared" si="48"/>
        <v>0</v>
      </c>
      <c r="U128" s="120">
        <f t="shared" si="48"/>
        <v>0</v>
      </c>
      <c r="V128" s="120">
        <f t="shared" si="48"/>
        <v>0</v>
      </c>
      <c r="W128" s="120">
        <f t="shared" si="48"/>
        <v>0</v>
      </c>
      <c r="X128" s="120">
        <f t="shared" si="48"/>
        <v>0</v>
      </c>
      <c r="Y128" s="120">
        <f t="shared" si="48"/>
        <v>0</v>
      </c>
      <c r="Z128" s="120">
        <f t="shared" si="48"/>
        <v>0</v>
      </c>
      <c r="AA128" s="120">
        <f t="shared" si="48"/>
        <v>0</v>
      </c>
      <c r="AB128" s="120">
        <f t="shared" si="48"/>
        <v>0</v>
      </c>
      <c r="AC128" s="120">
        <f t="shared" si="48"/>
        <v>0</v>
      </c>
      <c r="AD128" s="120">
        <f t="shared" si="48"/>
        <v>0</v>
      </c>
      <c r="AE128" s="120">
        <f t="shared" si="48"/>
        <v>0</v>
      </c>
      <c r="AF128" s="120">
        <f t="shared" si="48"/>
        <v>0</v>
      </c>
      <c r="AG128" s="120">
        <f t="shared" si="48"/>
        <v>0</v>
      </c>
      <c r="AH128" s="120">
        <f t="shared" si="48"/>
        <v>0</v>
      </c>
      <c r="AI128" s="120">
        <f t="shared" si="48"/>
        <v>0</v>
      </c>
      <c r="AJ128" s="120">
        <f t="shared" si="48"/>
        <v>0</v>
      </c>
      <c r="AK128" s="120">
        <f t="shared" si="48"/>
        <v>0</v>
      </c>
      <c r="AL128" s="120">
        <f t="shared" si="48"/>
        <v>0</v>
      </c>
      <c r="AM128" s="120">
        <f t="shared" si="48"/>
        <v>0</v>
      </c>
      <c r="AN128" s="120">
        <f t="shared" si="48"/>
        <v>0</v>
      </c>
      <c r="AO128" s="120">
        <f t="shared" si="48"/>
        <v>0</v>
      </c>
      <c r="AP128" s="120">
        <f t="shared" si="48"/>
        <v>0</v>
      </c>
      <c r="AQ128" s="120">
        <f t="shared" si="48"/>
        <v>0</v>
      </c>
      <c r="AR128" s="120">
        <f t="shared" si="48"/>
        <v>0</v>
      </c>
      <c r="AS128" s="120">
        <f t="shared" si="48"/>
        <v>0</v>
      </c>
    </row>
    <row r="129" spans="1:45" x14ac:dyDescent="0.25">
      <c r="A129" s="4" t="str">
        <f t="shared" si="40"/>
        <v>Johnson, Deloy</v>
      </c>
      <c r="B129" s="4" t="str">
        <f t="shared" si="40"/>
        <v>Guidehouse</v>
      </c>
      <c r="C129" s="4" t="str">
        <f t="shared" si="40"/>
        <v>Systems Engineer</v>
      </c>
      <c r="D129" s="4">
        <f t="shared" si="40"/>
        <v>109.24</v>
      </c>
      <c r="E129" s="120">
        <f t="shared" ref="E129:AS129" si="49">E55*$D55</f>
        <v>1638.6</v>
      </c>
      <c r="F129" s="120">
        <f t="shared" si="49"/>
        <v>3058.72</v>
      </c>
      <c r="G129" s="120">
        <f t="shared" si="49"/>
        <v>2894.8599999999997</v>
      </c>
      <c r="H129" s="120">
        <f t="shared" si="49"/>
        <v>3987.2599999999998</v>
      </c>
      <c r="I129" s="120">
        <f t="shared" si="49"/>
        <v>3058.72</v>
      </c>
      <c r="J129" s="120">
        <f t="shared" si="49"/>
        <v>6226.6799999999994</v>
      </c>
      <c r="K129" s="120">
        <f t="shared" si="49"/>
        <v>5079.66</v>
      </c>
      <c r="L129" s="120">
        <f t="shared" si="49"/>
        <v>0</v>
      </c>
      <c r="M129" s="120">
        <f t="shared" si="49"/>
        <v>0</v>
      </c>
      <c r="N129" s="120">
        <f t="shared" si="49"/>
        <v>0</v>
      </c>
      <c r="O129" s="120">
        <f t="shared" si="49"/>
        <v>0</v>
      </c>
      <c r="P129" s="120">
        <f t="shared" si="49"/>
        <v>0</v>
      </c>
      <c r="Q129" s="120">
        <f t="shared" si="49"/>
        <v>0</v>
      </c>
      <c r="R129" s="120">
        <f t="shared" si="49"/>
        <v>0</v>
      </c>
      <c r="S129" s="120">
        <f t="shared" si="49"/>
        <v>0</v>
      </c>
      <c r="T129" s="120">
        <f t="shared" si="49"/>
        <v>0</v>
      </c>
      <c r="U129" s="120">
        <f t="shared" si="49"/>
        <v>0</v>
      </c>
      <c r="V129" s="120">
        <f t="shared" si="49"/>
        <v>0</v>
      </c>
      <c r="W129" s="120">
        <f t="shared" si="49"/>
        <v>0</v>
      </c>
      <c r="X129" s="120">
        <f t="shared" si="49"/>
        <v>0</v>
      </c>
      <c r="Y129" s="120">
        <f t="shared" si="49"/>
        <v>0</v>
      </c>
      <c r="Z129" s="120">
        <f t="shared" si="49"/>
        <v>0</v>
      </c>
      <c r="AA129" s="120">
        <f t="shared" si="49"/>
        <v>0</v>
      </c>
      <c r="AB129" s="120">
        <f t="shared" si="49"/>
        <v>0</v>
      </c>
      <c r="AC129" s="120">
        <f t="shared" si="49"/>
        <v>0</v>
      </c>
      <c r="AD129" s="120">
        <f t="shared" si="49"/>
        <v>0</v>
      </c>
      <c r="AE129" s="120">
        <f t="shared" si="49"/>
        <v>0</v>
      </c>
      <c r="AF129" s="120">
        <f t="shared" si="49"/>
        <v>0</v>
      </c>
      <c r="AG129" s="120">
        <f t="shared" si="49"/>
        <v>0</v>
      </c>
      <c r="AH129" s="120">
        <f t="shared" si="49"/>
        <v>0</v>
      </c>
      <c r="AI129" s="120">
        <f t="shared" si="49"/>
        <v>0</v>
      </c>
      <c r="AJ129" s="120">
        <f t="shared" si="49"/>
        <v>0</v>
      </c>
      <c r="AK129" s="120">
        <f t="shared" si="49"/>
        <v>0</v>
      </c>
      <c r="AL129" s="120">
        <f t="shared" si="49"/>
        <v>0</v>
      </c>
      <c r="AM129" s="120">
        <f t="shared" si="49"/>
        <v>0</v>
      </c>
      <c r="AN129" s="120">
        <f t="shared" si="49"/>
        <v>0</v>
      </c>
      <c r="AO129" s="120">
        <f t="shared" si="49"/>
        <v>0</v>
      </c>
      <c r="AP129" s="120">
        <f t="shared" si="49"/>
        <v>0</v>
      </c>
      <c r="AQ129" s="120">
        <f t="shared" si="49"/>
        <v>0</v>
      </c>
      <c r="AR129" s="120">
        <f t="shared" si="49"/>
        <v>0</v>
      </c>
      <c r="AS129" s="120">
        <f t="shared" si="49"/>
        <v>0</v>
      </c>
    </row>
    <row r="130" spans="1:45" x14ac:dyDescent="0.25">
      <c r="A130" s="4" t="str">
        <f t="shared" si="40"/>
        <v>Konathala, Murali</v>
      </c>
      <c r="B130" s="4" t="str">
        <f t="shared" si="40"/>
        <v>TechSur</v>
      </c>
      <c r="C130" s="4" t="str">
        <f t="shared" si="40"/>
        <v>Systems Integration Engineer</v>
      </c>
      <c r="D130" s="4">
        <f t="shared" si="40"/>
        <v>151.9</v>
      </c>
      <c r="E130" s="120">
        <f t="shared" ref="E130:AS130" si="50">E56*$D56</f>
        <v>0</v>
      </c>
      <c r="F130" s="120">
        <f t="shared" si="50"/>
        <v>17012.8</v>
      </c>
      <c r="G130" s="120">
        <f t="shared" si="50"/>
        <v>0</v>
      </c>
      <c r="H130" s="120">
        <f t="shared" si="50"/>
        <v>0</v>
      </c>
      <c r="I130" s="120">
        <f t="shared" si="50"/>
        <v>0</v>
      </c>
      <c r="J130" s="120">
        <f t="shared" si="50"/>
        <v>0</v>
      </c>
      <c r="K130" s="120">
        <f t="shared" si="50"/>
        <v>0</v>
      </c>
      <c r="L130" s="120">
        <f t="shared" si="50"/>
        <v>0</v>
      </c>
      <c r="M130" s="120">
        <f t="shared" si="50"/>
        <v>0</v>
      </c>
      <c r="N130" s="120">
        <f t="shared" si="50"/>
        <v>0</v>
      </c>
      <c r="O130" s="120">
        <f t="shared" si="50"/>
        <v>0</v>
      </c>
      <c r="P130" s="120">
        <f t="shared" si="50"/>
        <v>0</v>
      </c>
      <c r="Q130" s="120">
        <f t="shared" si="50"/>
        <v>0</v>
      </c>
      <c r="R130" s="120">
        <f t="shared" si="50"/>
        <v>0</v>
      </c>
      <c r="S130" s="120">
        <f t="shared" si="50"/>
        <v>0</v>
      </c>
      <c r="T130" s="120">
        <f t="shared" si="50"/>
        <v>0</v>
      </c>
      <c r="U130" s="120">
        <f t="shared" si="50"/>
        <v>0</v>
      </c>
      <c r="V130" s="120">
        <f t="shared" si="50"/>
        <v>0</v>
      </c>
      <c r="W130" s="120">
        <f t="shared" si="50"/>
        <v>0</v>
      </c>
      <c r="X130" s="120">
        <f t="shared" si="50"/>
        <v>0</v>
      </c>
      <c r="Y130" s="120">
        <f t="shared" si="50"/>
        <v>0</v>
      </c>
      <c r="Z130" s="120">
        <f t="shared" si="50"/>
        <v>0</v>
      </c>
      <c r="AA130" s="120">
        <f t="shared" si="50"/>
        <v>0</v>
      </c>
      <c r="AB130" s="120">
        <f t="shared" si="50"/>
        <v>0</v>
      </c>
      <c r="AC130" s="120">
        <f t="shared" si="50"/>
        <v>0</v>
      </c>
      <c r="AD130" s="120">
        <f t="shared" si="50"/>
        <v>0</v>
      </c>
      <c r="AE130" s="120">
        <f t="shared" si="50"/>
        <v>0</v>
      </c>
      <c r="AF130" s="120">
        <f t="shared" si="50"/>
        <v>0</v>
      </c>
      <c r="AG130" s="120">
        <f t="shared" si="50"/>
        <v>0</v>
      </c>
      <c r="AH130" s="120">
        <f t="shared" si="50"/>
        <v>0</v>
      </c>
      <c r="AI130" s="120">
        <f t="shared" si="50"/>
        <v>0</v>
      </c>
      <c r="AJ130" s="120">
        <f t="shared" si="50"/>
        <v>0</v>
      </c>
      <c r="AK130" s="120">
        <f t="shared" si="50"/>
        <v>0</v>
      </c>
      <c r="AL130" s="120">
        <f t="shared" si="50"/>
        <v>0</v>
      </c>
      <c r="AM130" s="120">
        <f t="shared" si="50"/>
        <v>0</v>
      </c>
      <c r="AN130" s="120">
        <f t="shared" si="50"/>
        <v>0</v>
      </c>
      <c r="AO130" s="120">
        <f t="shared" si="50"/>
        <v>0</v>
      </c>
      <c r="AP130" s="120">
        <f t="shared" si="50"/>
        <v>0</v>
      </c>
      <c r="AQ130" s="120">
        <f t="shared" si="50"/>
        <v>0</v>
      </c>
      <c r="AR130" s="120">
        <f t="shared" si="50"/>
        <v>0</v>
      </c>
      <c r="AS130" s="120">
        <f t="shared" si="50"/>
        <v>0</v>
      </c>
    </row>
    <row r="131" spans="1:45" x14ac:dyDescent="0.25">
      <c r="A131" s="4" t="str">
        <f t="shared" si="40"/>
        <v>Lee, Joseph</v>
      </c>
      <c r="B131" s="4" t="str">
        <f t="shared" si="40"/>
        <v>TechSur</v>
      </c>
      <c r="C131" s="4" t="str">
        <f t="shared" si="40"/>
        <v>Systems Engineer</v>
      </c>
      <c r="D131" s="4">
        <f t="shared" si="40"/>
        <v>109.24</v>
      </c>
      <c r="E131" s="120">
        <f t="shared" ref="E131:AS131" si="51">E57*$D57</f>
        <v>4369.5999999999995</v>
      </c>
      <c r="F131" s="120">
        <f t="shared" si="51"/>
        <v>17478.399999999998</v>
      </c>
      <c r="G131" s="120">
        <f t="shared" si="51"/>
        <v>19226.239999999998</v>
      </c>
      <c r="H131" s="120">
        <f t="shared" si="51"/>
        <v>16058.279999999999</v>
      </c>
      <c r="I131" s="120">
        <f t="shared" si="51"/>
        <v>11797.92</v>
      </c>
      <c r="J131" s="120">
        <f t="shared" si="51"/>
        <v>18352.32</v>
      </c>
      <c r="K131" s="120">
        <f t="shared" si="51"/>
        <v>13982.72</v>
      </c>
      <c r="L131" s="120">
        <f t="shared" si="51"/>
        <v>0</v>
      </c>
      <c r="M131" s="120">
        <f t="shared" si="51"/>
        <v>0</v>
      </c>
      <c r="N131" s="120">
        <f t="shared" si="51"/>
        <v>0</v>
      </c>
      <c r="O131" s="120">
        <f t="shared" si="51"/>
        <v>0</v>
      </c>
      <c r="P131" s="120">
        <f t="shared" si="51"/>
        <v>0</v>
      </c>
      <c r="Q131" s="120">
        <f t="shared" si="51"/>
        <v>0</v>
      </c>
      <c r="R131" s="120">
        <f t="shared" si="51"/>
        <v>0</v>
      </c>
      <c r="S131" s="120">
        <f t="shared" si="51"/>
        <v>0</v>
      </c>
      <c r="T131" s="120">
        <f t="shared" si="51"/>
        <v>0</v>
      </c>
      <c r="U131" s="120">
        <f t="shared" si="51"/>
        <v>0</v>
      </c>
      <c r="V131" s="120">
        <f t="shared" si="51"/>
        <v>0</v>
      </c>
      <c r="W131" s="120">
        <f t="shared" si="51"/>
        <v>0</v>
      </c>
      <c r="X131" s="120">
        <f t="shared" si="51"/>
        <v>0</v>
      </c>
      <c r="Y131" s="120">
        <f t="shared" si="51"/>
        <v>0</v>
      </c>
      <c r="Z131" s="120">
        <f t="shared" si="51"/>
        <v>0</v>
      </c>
      <c r="AA131" s="120">
        <f t="shared" si="51"/>
        <v>0</v>
      </c>
      <c r="AB131" s="120">
        <f t="shared" si="51"/>
        <v>0</v>
      </c>
      <c r="AC131" s="120">
        <f t="shared" si="51"/>
        <v>0</v>
      </c>
      <c r="AD131" s="120">
        <f t="shared" si="51"/>
        <v>0</v>
      </c>
      <c r="AE131" s="120">
        <f t="shared" si="51"/>
        <v>0</v>
      </c>
      <c r="AF131" s="120">
        <f t="shared" si="51"/>
        <v>0</v>
      </c>
      <c r="AG131" s="120">
        <f t="shared" si="51"/>
        <v>0</v>
      </c>
      <c r="AH131" s="120">
        <f t="shared" si="51"/>
        <v>0</v>
      </c>
      <c r="AI131" s="120">
        <f t="shared" si="51"/>
        <v>0</v>
      </c>
      <c r="AJ131" s="120">
        <f t="shared" si="51"/>
        <v>0</v>
      </c>
      <c r="AK131" s="120">
        <f t="shared" si="51"/>
        <v>0</v>
      </c>
      <c r="AL131" s="120">
        <f t="shared" si="51"/>
        <v>0</v>
      </c>
      <c r="AM131" s="120">
        <f t="shared" si="51"/>
        <v>0</v>
      </c>
      <c r="AN131" s="120">
        <f t="shared" si="51"/>
        <v>0</v>
      </c>
      <c r="AO131" s="120">
        <f t="shared" si="51"/>
        <v>0</v>
      </c>
      <c r="AP131" s="120">
        <f t="shared" si="51"/>
        <v>0</v>
      </c>
      <c r="AQ131" s="120">
        <f t="shared" si="51"/>
        <v>0</v>
      </c>
      <c r="AR131" s="120">
        <f t="shared" si="51"/>
        <v>0</v>
      </c>
      <c r="AS131" s="120">
        <f t="shared" si="51"/>
        <v>0</v>
      </c>
    </row>
    <row r="132" spans="1:45" x14ac:dyDescent="0.25">
      <c r="A132" s="4" t="str">
        <f t="shared" si="40"/>
        <v>Matalia, Parag</v>
      </c>
      <c r="B132" s="4" t="str">
        <f t="shared" si="40"/>
        <v>TechSur</v>
      </c>
      <c r="C132" s="4" t="str">
        <f t="shared" si="40"/>
        <v>Agile Coach</v>
      </c>
      <c r="D132" s="4">
        <f t="shared" si="40"/>
        <v>140.30000000000001</v>
      </c>
      <c r="E132" s="120">
        <f t="shared" ref="E132:AS132" si="52">E58*$D58</f>
        <v>5612</v>
      </c>
      <c r="F132" s="120">
        <f t="shared" si="52"/>
        <v>0</v>
      </c>
      <c r="G132" s="120">
        <f t="shared" si="52"/>
        <v>0</v>
      </c>
      <c r="H132" s="120">
        <f t="shared" si="52"/>
        <v>12907.6</v>
      </c>
      <c r="I132" s="120">
        <f t="shared" si="52"/>
        <v>20343.5</v>
      </c>
      <c r="J132" s="120">
        <f t="shared" si="52"/>
        <v>21886.800000000003</v>
      </c>
      <c r="K132" s="120">
        <f t="shared" si="52"/>
        <v>17502.425000000003</v>
      </c>
      <c r="L132" s="120">
        <f t="shared" si="52"/>
        <v>0</v>
      </c>
      <c r="M132" s="120">
        <f t="shared" si="52"/>
        <v>0</v>
      </c>
      <c r="N132" s="120">
        <f t="shared" si="52"/>
        <v>0</v>
      </c>
      <c r="O132" s="120">
        <f t="shared" si="52"/>
        <v>0</v>
      </c>
      <c r="P132" s="120">
        <f t="shared" si="52"/>
        <v>0</v>
      </c>
      <c r="Q132" s="120">
        <f t="shared" si="52"/>
        <v>0</v>
      </c>
      <c r="R132" s="120">
        <f t="shared" si="52"/>
        <v>0</v>
      </c>
      <c r="S132" s="120">
        <f t="shared" si="52"/>
        <v>0</v>
      </c>
      <c r="T132" s="120">
        <f t="shared" si="52"/>
        <v>0</v>
      </c>
      <c r="U132" s="120">
        <f t="shared" si="52"/>
        <v>0</v>
      </c>
      <c r="V132" s="120">
        <f t="shared" si="52"/>
        <v>0</v>
      </c>
      <c r="W132" s="120">
        <f t="shared" si="52"/>
        <v>0</v>
      </c>
      <c r="X132" s="120">
        <f t="shared" si="52"/>
        <v>0</v>
      </c>
      <c r="Y132" s="120">
        <f t="shared" si="52"/>
        <v>0</v>
      </c>
      <c r="Z132" s="120">
        <f t="shared" si="52"/>
        <v>0</v>
      </c>
      <c r="AA132" s="120">
        <f t="shared" si="52"/>
        <v>0</v>
      </c>
      <c r="AB132" s="120">
        <f t="shared" si="52"/>
        <v>0</v>
      </c>
      <c r="AC132" s="120">
        <f t="shared" si="52"/>
        <v>0</v>
      </c>
      <c r="AD132" s="120">
        <f t="shared" si="52"/>
        <v>0</v>
      </c>
      <c r="AE132" s="120">
        <f t="shared" si="52"/>
        <v>0</v>
      </c>
      <c r="AF132" s="120">
        <f t="shared" si="52"/>
        <v>0</v>
      </c>
      <c r="AG132" s="120">
        <f t="shared" si="52"/>
        <v>0</v>
      </c>
      <c r="AH132" s="120">
        <f t="shared" si="52"/>
        <v>0</v>
      </c>
      <c r="AI132" s="120">
        <f t="shared" si="52"/>
        <v>0</v>
      </c>
      <c r="AJ132" s="120">
        <f t="shared" si="52"/>
        <v>0</v>
      </c>
      <c r="AK132" s="120">
        <f t="shared" si="52"/>
        <v>0</v>
      </c>
      <c r="AL132" s="120">
        <f t="shared" si="52"/>
        <v>0</v>
      </c>
      <c r="AM132" s="120">
        <f t="shared" si="52"/>
        <v>0</v>
      </c>
      <c r="AN132" s="120">
        <f t="shared" si="52"/>
        <v>0</v>
      </c>
      <c r="AO132" s="120">
        <f t="shared" si="52"/>
        <v>0</v>
      </c>
      <c r="AP132" s="120">
        <f t="shared" si="52"/>
        <v>0</v>
      </c>
      <c r="AQ132" s="120">
        <f t="shared" si="52"/>
        <v>0</v>
      </c>
      <c r="AR132" s="120">
        <f t="shared" si="52"/>
        <v>0</v>
      </c>
      <c r="AS132" s="120">
        <f t="shared" si="52"/>
        <v>0</v>
      </c>
    </row>
    <row r="133" spans="1:45" x14ac:dyDescent="0.25">
      <c r="A133" s="4" t="str">
        <f t="shared" si="40"/>
        <v>Miller, Evalina</v>
      </c>
      <c r="B133" s="4" t="str">
        <f t="shared" si="40"/>
        <v>TechSur</v>
      </c>
      <c r="C133" s="4" t="str">
        <f t="shared" si="40"/>
        <v>Task Manager</v>
      </c>
      <c r="D133" s="4">
        <f t="shared" si="40"/>
        <v>100.04</v>
      </c>
      <c r="E133" s="120">
        <f t="shared" ref="E133:AS133" si="53">E59*$D59</f>
        <v>4001.6000000000004</v>
      </c>
      <c r="F133" s="120">
        <f t="shared" si="53"/>
        <v>14405.76</v>
      </c>
      <c r="G133" s="120">
        <f t="shared" si="53"/>
        <v>16006.400000000001</v>
      </c>
      <c r="H133" s="120">
        <f t="shared" si="53"/>
        <v>15206.080000000002</v>
      </c>
      <c r="I133" s="120">
        <f t="shared" si="53"/>
        <v>12805.12</v>
      </c>
      <c r="J133" s="120">
        <f t="shared" si="53"/>
        <v>16606.64</v>
      </c>
      <c r="K133" s="120">
        <f t="shared" si="53"/>
        <v>13005.2</v>
      </c>
      <c r="L133" s="120">
        <f t="shared" si="53"/>
        <v>0</v>
      </c>
      <c r="M133" s="120">
        <f t="shared" si="53"/>
        <v>0</v>
      </c>
      <c r="N133" s="120">
        <f t="shared" si="53"/>
        <v>0</v>
      </c>
      <c r="O133" s="120">
        <f t="shared" si="53"/>
        <v>0</v>
      </c>
      <c r="P133" s="120">
        <f t="shared" si="53"/>
        <v>0</v>
      </c>
      <c r="Q133" s="120">
        <f t="shared" si="53"/>
        <v>0</v>
      </c>
      <c r="R133" s="120">
        <f t="shared" si="53"/>
        <v>0</v>
      </c>
      <c r="S133" s="120">
        <f t="shared" si="53"/>
        <v>0</v>
      </c>
      <c r="T133" s="120">
        <f t="shared" si="53"/>
        <v>0</v>
      </c>
      <c r="U133" s="120">
        <f t="shared" si="53"/>
        <v>0</v>
      </c>
      <c r="V133" s="120">
        <f t="shared" si="53"/>
        <v>0</v>
      </c>
      <c r="W133" s="120">
        <f t="shared" si="53"/>
        <v>0</v>
      </c>
      <c r="X133" s="120">
        <f t="shared" si="53"/>
        <v>0</v>
      </c>
      <c r="Y133" s="120">
        <f t="shared" si="53"/>
        <v>0</v>
      </c>
      <c r="Z133" s="120">
        <f t="shared" si="53"/>
        <v>0</v>
      </c>
      <c r="AA133" s="120">
        <f t="shared" si="53"/>
        <v>0</v>
      </c>
      <c r="AB133" s="120">
        <f t="shared" si="53"/>
        <v>0</v>
      </c>
      <c r="AC133" s="120">
        <f t="shared" si="53"/>
        <v>0</v>
      </c>
      <c r="AD133" s="120">
        <f t="shared" si="53"/>
        <v>0</v>
      </c>
      <c r="AE133" s="120">
        <f t="shared" si="53"/>
        <v>0</v>
      </c>
      <c r="AF133" s="120">
        <f t="shared" si="53"/>
        <v>0</v>
      </c>
      <c r="AG133" s="120">
        <f t="shared" si="53"/>
        <v>0</v>
      </c>
      <c r="AH133" s="120">
        <f t="shared" si="53"/>
        <v>0</v>
      </c>
      <c r="AI133" s="120">
        <f t="shared" si="53"/>
        <v>0</v>
      </c>
      <c r="AJ133" s="120">
        <f t="shared" si="53"/>
        <v>0</v>
      </c>
      <c r="AK133" s="120">
        <f t="shared" si="53"/>
        <v>0</v>
      </c>
      <c r="AL133" s="120">
        <f t="shared" si="53"/>
        <v>0</v>
      </c>
      <c r="AM133" s="120">
        <f t="shared" si="53"/>
        <v>0</v>
      </c>
      <c r="AN133" s="120">
        <f t="shared" si="53"/>
        <v>0</v>
      </c>
      <c r="AO133" s="120">
        <f t="shared" si="53"/>
        <v>0</v>
      </c>
      <c r="AP133" s="120">
        <f t="shared" si="53"/>
        <v>0</v>
      </c>
      <c r="AQ133" s="120">
        <f t="shared" si="53"/>
        <v>0</v>
      </c>
      <c r="AR133" s="120">
        <f t="shared" si="53"/>
        <v>0</v>
      </c>
      <c r="AS133" s="120">
        <f t="shared" si="53"/>
        <v>0</v>
      </c>
    </row>
    <row r="134" spans="1:45" x14ac:dyDescent="0.25">
      <c r="A134" s="4" t="str">
        <f t="shared" si="40"/>
        <v>Murphy, Jessica</v>
      </c>
      <c r="B134" s="4" t="str">
        <f t="shared" si="40"/>
        <v>TechSur</v>
      </c>
      <c r="C134" s="4" t="str">
        <f t="shared" si="40"/>
        <v>Administrative Support Specialist</v>
      </c>
      <c r="D134" s="4">
        <f t="shared" si="40"/>
        <v>48.01</v>
      </c>
      <c r="E134" s="120">
        <f t="shared" ref="E134:AS134" si="54">E60*$D60</f>
        <v>1920.3999999999999</v>
      </c>
      <c r="F134" s="120">
        <f t="shared" si="54"/>
        <v>7681.5999999999995</v>
      </c>
      <c r="G134" s="120">
        <f t="shared" si="54"/>
        <v>8065.6799999999994</v>
      </c>
      <c r="H134" s="120">
        <f t="shared" si="54"/>
        <v>6913.44</v>
      </c>
      <c r="I134" s="120">
        <f t="shared" si="54"/>
        <v>5377.12</v>
      </c>
      <c r="J134" s="120">
        <f t="shared" si="54"/>
        <v>7585.58</v>
      </c>
      <c r="K134" s="120">
        <f t="shared" si="54"/>
        <v>6121.2749999999996</v>
      </c>
      <c r="L134" s="120">
        <f t="shared" si="54"/>
        <v>0</v>
      </c>
      <c r="M134" s="120">
        <f t="shared" si="54"/>
        <v>0</v>
      </c>
      <c r="N134" s="120">
        <f t="shared" si="54"/>
        <v>0</v>
      </c>
      <c r="O134" s="120">
        <f t="shared" si="54"/>
        <v>0</v>
      </c>
      <c r="P134" s="120">
        <f t="shared" si="54"/>
        <v>0</v>
      </c>
      <c r="Q134" s="120">
        <f t="shared" si="54"/>
        <v>0</v>
      </c>
      <c r="R134" s="120">
        <f t="shared" si="54"/>
        <v>0</v>
      </c>
      <c r="S134" s="120">
        <f t="shared" si="54"/>
        <v>0</v>
      </c>
      <c r="T134" s="120">
        <f t="shared" si="54"/>
        <v>0</v>
      </c>
      <c r="U134" s="120">
        <f t="shared" si="54"/>
        <v>0</v>
      </c>
      <c r="V134" s="120">
        <f t="shared" si="54"/>
        <v>0</v>
      </c>
      <c r="W134" s="120">
        <f t="shared" si="54"/>
        <v>0</v>
      </c>
      <c r="X134" s="120">
        <f t="shared" si="54"/>
        <v>0</v>
      </c>
      <c r="Y134" s="120">
        <f t="shared" si="54"/>
        <v>0</v>
      </c>
      <c r="Z134" s="120">
        <f t="shared" si="54"/>
        <v>0</v>
      </c>
      <c r="AA134" s="120">
        <f t="shared" si="54"/>
        <v>0</v>
      </c>
      <c r="AB134" s="120">
        <f t="shared" si="54"/>
        <v>0</v>
      </c>
      <c r="AC134" s="120">
        <f t="shared" si="54"/>
        <v>0</v>
      </c>
      <c r="AD134" s="120">
        <f t="shared" si="54"/>
        <v>0</v>
      </c>
      <c r="AE134" s="120">
        <f t="shared" si="54"/>
        <v>0</v>
      </c>
      <c r="AF134" s="120">
        <f t="shared" si="54"/>
        <v>0</v>
      </c>
      <c r="AG134" s="120">
        <f t="shared" si="54"/>
        <v>0</v>
      </c>
      <c r="AH134" s="120">
        <f t="shared" si="54"/>
        <v>0</v>
      </c>
      <c r="AI134" s="120">
        <f t="shared" si="54"/>
        <v>0</v>
      </c>
      <c r="AJ134" s="120">
        <f t="shared" si="54"/>
        <v>0</v>
      </c>
      <c r="AK134" s="120">
        <f t="shared" si="54"/>
        <v>0</v>
      </c>
      <c r="AL134" s="120">
        <f t="shared" si="54"/>
        <v>0</v>
      </c>
      <c r="AM134" s="120">
        <f t="shared" si="54"/>
        <v>0</v>
      </c>
      <c r="AN134" s="120">
        <f t="shared" si="54"/>
        <v>0</v>
      </c>
      <c r="AO134" s="120">
        <f t="shared" si="54"/>
        <v>0</v>
      </c>
      <c r="AP134" s="120">
        <f t="shared" si="54"/>
        <v>0</v>
      </c>
      <c r="AQ134" s="120">
        <f t="shared" si="54"/>
        <v>0</v>
      </c>
      <c r="AR134" s="120">
        <f t="shared" si="54"/>
        <v>0</v>
      </c>
      <c r="AS134" s="120">
        <f t="shared" si="54"/>
        <v>0</v>
      </c>
    </row>
    <row r="135" spans="1:45" x14ac:dyDescent="0.25">
      <c r="A135" s="4" t="str">
        <f t="shared" si="40"/>
        <v>Niazi, Shamroze</v>
      </c>
      <c r="B135" s="4" t="str">
        <f t="shared" si="40"/>
        <v>NMA Consulting</v>
      </c>
      <c r="C135" s="4" t="str">
        <f t="shared" si="40"/>
        <v>Enterprise Architect</v>
      </c>
      <c r="D135" s="4">
        <f t="shared" si="40"/>
        <v>113.21</v>
      </c>
      <c r="E135" s="120">
        <f t="shared" ref="E135:AS135" si="55">E61*$D61</f>
        <v>4528.3999999999996</v>
      </c>
      <c r="F135" s="120">
        <f t="shared" si="55"/>
        <v>18000.39</v>
      </c>
      <c r="G135" s="120">
        <f t="shared" si="55"/>
        <v>18906.07</v>
      </c>
      <c r="H135" s="120">
        <f t="shared" si="55"/>
        <v>17207.919999999998</v>
      </c>
      <c r="I135" s="120">
        <f t="shared" si="55"/>
        <v>19019.28</v>
      </c>
      <c r="J135" s="120">
        <f t="shared" si="55"/>
        <v>0</v>
      </c>
      <c r="K135" s="120">
        <f t="shared" si="55"/>
        <v>13585.199999999999</v>
      </c>
      <c r="L135" s="120">
        <f t="shared" si="55"/>
        <v>0</v>
      </c>
      <c r="M135" s="120">
        <f t="shared" si="55"/>
        <v>0</v>
      </c>
      <c r="N135" s="120">
        <f t="shared" si="55"/>
        <v>0</v>
      </c>
      <c r="O135" s="120">
        <f t="shared" si="55"/>
        <v>0</v>
      </c>
      <c r="P135" s="120">
        <f t="shared" si="55"/>
        <v>0</v>
      </c>
      <c r="Q135" s="120">
        <f t="shared" si="55"/>
        <v>0</v>
      </c>
      <c r="R135" s="120">
        <f t="shared" si="55"/>
        <v>0</v>
      </c>
      <c r="S135" s="120">
        <f t="shared" si="55"/>
        <v>0</v>
      </c>
      <c r="T135" s="120">
        <f t="shared" si="55"/>
        <v>0</v>
      </c>
      <c r="U135" s="120">
        <f t="shared" si="55"/>
        <v>0</v>
      </c>
      <c r="V135" s="120">
        <f t="shared" si="55"/>
        <v>0</v>
      </c>
      <c r="W135" s="120">
        <f t="shared" si="55"/>
        <v>0</v>
      </c>
      <c r="X135" s="120">
        <f t="shared" si="55"/>
        <v>0</v>
      </c>
      <c r="Y135" s="120">
        <f t="shared" si="55"/>
        <v>0</v>
      </c>
      <c r="Z135" s="120">
        <f t="shared" si="55"/>
        <v>0</v>
      </c>
      <c r="AA135" s="120">
        <f t="shared" si="55"/>
        <v>0</v>
      </c>
      <c r="AB135" s="120">
        <f t="shared" si="55"/>
        <v>0</v>
      </c>
      <c r="AC135" s="120">
        <f t="shared" si="55"/>
        <v>0</v>
      </c>
      <c r="AD135" s="120">
        <f t="shared" si="55"/>
        <v>0</v>
      </c>
      <c r="AE135" s="120">
        <f t="shared" si="55"/>
        <v>0</v>
      </c>
      <c r="AF135" s="120">
        <f t="shared" si="55"/>
        <v>0</v>
      </c>
      <c r="AG135" s="120">
        <f t="shared" si="55"/>
        <v>0</v>
      </c>
      <c r="AH135" s="120">
        <f t="shared" si="55"/>
        <v>0</v>
      </c>
      <c r="AI135" s="120">
        <f t="shared" si="55"/>
        <v>0</v>
      </c>
      <c r="AJ135" s="120">
        <f t="shared" si="55"/>
        <v>0</v>
      </c>
      <c r="AK135" s="120">
        <f t="shared" si="55"/>
        <v>0</v>
      </c>
      <c r="AL135" s="120">
        <f t="shared" si="55"/>
        <v>0</v>
      </c>
      <c r="AM135" s="120">
        <f t="shared" si="55"/>
        <v>0</v>
      </c>
      <c r="AN135" s="120">
        <f t="shared" si="55"/>
        <v>0</v>
      </c>
      <c r="AO135" s="120">
        <f t="shared" si="55"/>
        <v>0</v>
      </c>
      <c r="AP135" s="120">
        <f t="shared" si="55"/>
        <v>0</v>
      </c>
      <c r="AQ135" s="120">
        <f t="shared" si="55"/>
        <v>0</v>
      </c>
      <c r="AR135" s="120">
        <f t="shared" si="55"/>
        <v>0</v>
      </c>
      <c r="AS135" s="120">
        <f t="shared" si="55"/>
        <v>0</v>
      </c>
    </row>
    <row r="136" spans="1:45" x14ac:dyDescent="0.25">
      <c r="A136" s="4" t="str">
        <f t="shared" si="40"/>
        <v>Nyomo, Kiko</v>
      </c>
      <c r="B136" s="4" t="str">
        <f t="shared" si="40"/>
        <v>TechSur</v>
      </c>
      <c r="C136" s="4" t="str">
        <f t="shared" si="40"/>
        <v>Agile Certified Professional</v>
      </c>
      <c r="D136" s="4">
        <f t="shared" si="40"/>
        <v>77.02</v>
      </c>
      <c r="E136" s="120">
        <f t="shared" ref="E136:AS136" si="56">E62*$D62</f>
        <v>3080.7999999999997</v>
      </c>
      <c r="F136" s="120">
        <f t="shared" si="56"/>
        <v>12323.199999999999</v>
      </c>
      <c r="G136" s="120">
        <f t="shared" si="56"/>
        <v>13555.519999999999</v>
      </c>
      <c r="H136" s="120">
        <f t="shared" si="56"/>
        <v>11707.039999999999</v>
      </c>
      <c r="I136" s="120">
        <f t="shared" si="56"/>
        <v>7393.92</v>
      </c>
      <c r="J136" s="120">
        <f t="shared" si="56"/>
        <v>8318.16</v>
      </c>
      <c r="K136" s="120">
        <f t="shared" si="56"/>
        <v>0</v>
      </c>
      <c r="L136" s="120">
        <f t="shared" si="56"/>
        <v>0</v>
      </c>
      <c r="M136" s="120">
        <f t="shared" si="56"/>
        <v>0</v>
      </c>
      <c r="N136" s="120">
        <f t="shared" si="56"/>
        <v>0</v>
      </c>
      <c r="O136" s="120">
        <f t="shared" si="56"/>
        <v>0</v>
      </c>
      <c r="P136" s="120">
        <f t="shared" si="56"/>
        <v>0</v>
      </c>
      <c r="Q136" s="120">
        <f t="shared" si="56"/>
        <v>0</v>
      </c>
      <c r="R136" s="120">
        <f t="shared" si="56"/>
        <v>0</v>
      </c>
      <c r="S136" s="120">
        <f t="shared" si="56"/>
        <v>0</v>
      </c>
      <c r="T136" s="120">
        <f t="shared" si="56"/>
        <v>0</v>
      </c>
      <c r="U136" s="120">
        <f t="shared" si="56"/>
        <v>0</v>
      </c>
      <c r="V136" s="120">
        <f t="shared" si="56"/>
        <v>0</v>
      </c>
      <c r="W136" s="120">
        <f t="shared" si="56"/>
        <v>0</v>
      </c>
      <c r="X136" s="120">
        <f t="shared" si="56"/>
        <v>0</v>
      </c>
      <c r="Y136" s="120">
        <f t="shared" si="56"/>
        <v>0</v>
      </c>
      <c r="Z136" s="120">
        <f t="shared" si="56"/>
        <v>0</v>
      </c>
      <c r="AA136" s="120">
        <f t="shared" si="56"/>
        <v>0</v>
      </c>
      <c r="AB136" s="120">
        <f t="shared" si="56"/>
        <v>0</v>
      </c>
      <c r="AC136" s="120">
        <f t="shared" si="56"/>
        <v>0</v>
      </c>
      <c r="AD136" s="120">
        <f t="shared" si="56"/>
        <v>0</v>
      </c>
      <c r="AE136" s="120">
        <f t="shared" si="56"/>
        <v>0</v>
      </c>
      <c r="AF136" s="120">
        <f t="shared" si="56"/>
        <v>0</v>
      </c>
      <c r="AG136" s="120">
        <f t="shared" si="56"/>
        <v>0</v>
      </c>
      <c r="AH136" s="120">
        <f t="shared" si="56"/>
        <v>0</v>
      </c>
      <c r="AI136" s="120">
        <f t="shared" si="56"/>
        <v>0</v>
      </c>
      <c r="AJ136" s="120">
        <f t="shared" si="56"/>
        <v>0</v>
      </c>
      <c r="AK136" s="120">
        <f t="shared" si="56"/>
        <v>0</v>
      </c>
      <c r="AL136" s="120">
        <f t="shared" si="56"/>
        <v>0</v>
      </c>
      <c r="AM136" s="120">
        <f t="shared" si="56"/>
        <v>0</v>
      </c>
      <c r="AN136" s="120">
        <f t="shared" si="56"/>
        <v>0</v>
      </c>
      <c r="AO136" s="120">
        <f t="shared" si="56"/>
        <v>0</v>
      </c>
      <c r="AP136" s="120">
        <f t="shared" si="56"/>
        <v>0</v>
      </c>
      <c r="AQ136" s="120">
        <f t="shared" si="56"/>
        <v>0</v>
      </c>
      <c r="AR136" s="120">
        <f t="shared" si="56"/>
        <v>0</v>
      </c>
      <c r="AS136" s="120">
        <f t="shared" si="56"/>
        <v>0</v>
      </c>
    </row>
    <row r="137" spans="1:45" x14ac:dyDescent="0.25">
      <c r="A137" s="4" t="str">
        <f t="shared" si="40"/>
        <v>Olabowale, Peter</v>
      </c>
      <c r="B137" s="4" t="str">
        <f t="shared" si="40"/>
        <v>TechSur</v>
      </c>
      <c r="C137" s="4" t="str">
        <f t="shared" si="40"/>
        <v>Software Engineer</v>
      </c>
      <c r="D137" s="4">
        <f t="shared" si="40"/>
        <v>138.37</v>
      </c>
      <c r="E137" s="120">
        <f t="shared" ref="E137:AS137" si="57">E63*$D63</f>
        <v>5534.8</v>
      </c>
      <c r="F137" s="120">
        <f t="shared" si="57"/>
        <v>22139.200000000001</v>
      </c>
      <c r="G137" s="120">
        <f t="shared" si="57"/>
        <v>19648.54</v>
      </c>
      <c r="H137" s="120">
        <f t="shared" si="57"/>
        <v>20478.760000000002</v>
      </c>
      <c r="I137" s="120">
        <f t="shared" si="57"/>
        <v>13283.52</v>
      </c>
      <c r="J137" s="120">
        <f t="shared" si="57"/>
        <v>0</v>
      </c>
      <c r="K137" s="120">
        <f t="shared" si="57"/>
        <v>0</v>
      </c>
      <c r="L137" s="120">
        <f t="shared" si="57"/>
        <v>0</v>
      </c>
      <c r="M137" s="120">
        <f t="shared" si="57"/>
        <v>0</v>
      </c>
      <c r="N137" s="120">
        <f t="shared" si="57"/>
        <v>0</v>
      </c>
      <c r="O137" s="120">
        <f t="shared" si="57"/>
        <v>0</v>
      </c>
      <c r="P137" s="120">
        <f t="shared" si="57"/>
        <v>0</v>
      </c>
      <c r="Q137" s="120">
        <f t="shared" si="57"/>
        <v>0</v>
      </c>
      <c r="R137" s="120">
        <f t="shared" si="57"/>
        <v>0</v>
      </c>
      <c r="S137" s="120">
        <f t="shared" si="57"/>
        <v>0</v>
      </c>
      <c r="T137" s="120">
        <f t="shared" si="57"/>
        <v>0</v>
      </c>
      <c r="U137" s="120">
        <f t="shared" si="57"/>
        <v>0</v>
      </c>
      <c r="V137" s="120">
        <f t="shared" si="57"/>
        <v>0</v>
      </c>
      <c r="W137" s="120">
        <f t="shared" si="57"/>
        <v>0</v>
      </c>
      <c r="X137" s="120">
        <f t="shared" si="57"/>
        <v>0</v>
      </c>
      <c r="Y137" s="120">
        <f t="shared" si="57"/>
        <v>0</v>
      </c>
      <c r="Z137" s="120">
        <f t="shared" si="57"/>
        <v>0</v>
      </c>
      <c r="AA137" s="120">
        <f t="shared" si="57"/>
        <v>0</v>
      </c>
      <c r="AB137" s="120">
        <f t="shared" si="57"/>
        <v>0</v>
      </c>
      <c r="AC137" s="120">
        <f t="shared" si="57"/>
        <v>0</v>
      </c>
      <c r="AD137" s="120">
        <f t="shared" si="57"/>
        <v>0</v>
      </c>
      <c r="AE137" s="120">
        <f t="shared" si="57"/>
        <v>0</v>
      </c>
      <c r="AF137" s="120">
        <f t="shared" si="57"/>
        <v>0</v>
      </c>
      <c r="AG137" s="120">
        <f t="shared" si="57"/>
        <v>0</v>
      </c>
      <c r="AH137" s="120">
        <f t="shared" si="57"/>
        <v>0</v>
      </c>
      <c r="AI137" s="120">
        <f t="shared" si="57"/>
        <v>0</v>
      </c>
      <c r="AJ137" s="120">
        <f t="shared" si="57"/>
        <v>0</v>
      </c>
      <c r="AK137" s="120">
        <f t="shared" si="57"/>
        <v>0</v>
      </c>
      <c r="AL137" s="120">
        <f t="shared" si="57"/>
        <v>0</v>
      </c>
      <c r="AM137" s="120">
        <f t="shared" si="57"/>
        <v>0</v>
      </c>
      <c r="AN137" s="120">
        <f t="shared" si="57"/>
        <v>0</v>
      </c>
      <c r="AO137" s="120">
        <f t="shared" si="57"/>
        <v>0</v>
      </c>
      <c r="AP137" s="120">
        <f t="shared" si="57"/>
        <v>0</v>
      </c>
      <c r="AQ137" s="120">
        <f t="shared" si="57"/>
        <v>0</v>
      </c>
      <c r="AR137" s="120">
        <f t="shared" si="57"/>
        <v>0</v>
      </c>
      <c r="AS137" s="120">
        <f t="shared" si="57"/>
        <v>0</v>
      </c>
    </row>
    <row r="138" spans="1:45" x14ac:dyDescent="0.25">
      <c r="A138" s="4" t="str">
        <f t="shared" si="40"/>
        <v>Olagbegi, Oladipo</v>
      </c>
      <c r="B138" s="4" t="str">
        <f t="shared" si="40"/>
        <v>TechSur</v>
      </c>
      <c r="C138" s="4" t="str">
        <f t="shared" si="40"/>
        <v>Software Engineer</v>
      </c>
      <c r="D138" s="4">
        <f t="shared" si="40"/>
        <v>138.37</v>
      </c>
      <c r="E138" s="120">
        <f t="shared" ref="E138:AS138" si="58">E64*$D64</f>
        <v>5534.8</v>
      </c>
      <c r="F138" s="120">
        <f t="shared" si="58"/>
        <v>22139.200000000001</v>
      </c>
      <c r="G138" s="120">
        <f t="shared" si="58"/>
        <v>23246.16</v>
      </c>
      <c r="H138" s="120">
        <f t="shared" si="58"/>
        <v>21032.240000000002</v>
      </c>
      <c r="I138" s="120">
        <f t="shared" si="58"/>
        <v>23246.16</v>
      </c>
      <c r="J138" s="120">
        <f t="shared" si="58"/>
        <v>19925.28</v>
      </c>
      <c r="K138" s="120">
        <f t="shared" si="58"/>
        <v>17711.36</v>
      </c>
      <c r="L138" s="120">
        <f t="shared" si="58"/>
        <v>0</v>
      </c>
      <c r="M138" s="120">
        <f t="shared" si="58"/>
        <v>0</v>
      </c>
      <c r="N138" s="120">
        <f t="shared" si="58"/>
        <v>0</v>
      </c>
      <c r="O138" s="120">
        <f t="shared" si="58"/>
        <v>0</v>
      </c>
      <c r="P138" s="120">
        <f t="shared" si="58"/>
        <v>0</v>
      </c>
      <c r="Q138" s="120">
        <f t="shared" si="58"/>
        <v>0</v>
      </c>
      <c r="R138" s="120">
        <f t="shared" si="58"/>
        <v>0</v>
      </c>
      <c r="S138" s="120">
        <f t="shared" si="58"/>
        <v>0</v>
      </c>
      <c r="T138" s="120">
        <f t="shared" si="58"/>
        <v>0</v>
      </c>
      <c r="U138" s="120">
        <f t="shared" si="58"/>
        <v>0</v>
      </c>
      <c r="V138" s="120">
        <f t="shared" si="58"/>
        <v>0</v>
      </c>
      <c r="W138" s="120">
        <f t="shared" si="58"/>
        <v>0</v>
      </c>
      <c r="X138" s="120">
        <f t="shared" si="58"/>
        <v>0</v>
      </c>
      <c r="Y138" s="120">
        <f t="shared" si="58"/>
        <v>0</v>
      </c>
      <c r="Z138" s="120">
        <f t="shared" si="58"/>
        <v>0</v>
      </c>
      <c r="AA138" s="120">
        <f t="shared" si="58"/>
        <v>0</v>
      </c>
      <c r="AB138" s="120">
        <f t="shared" si="58"/>
        <v>0</v>
      </c>
      <c r="AC138" s="120">
        <f t="shared" si="58"/>
        <v>0</v>
      </c>
      <c r="AD138" s="120">
        <f t="shared" si="58"/>
        <v>0</v>
      </c>
      <c r="AE138" s="120">
        <f t="shared" si="58"/>
        <v>0</v>
      </c>
      <c r="AF138" s="120">
        <f t="shared" si="58"/>
        <v>0</v>
      </c>
      <c r="AG138" s="120">
        <f t="shared" si="58"/>
        <v>0</v>
      </c>
      <c r="AH138" s="120">
        <f t="shared" si="58"/>
        <v>0</v>
      </c>
      <c r="AI138" s="120">
        <f t="shared" si="58"/>
        <v>0</v>
      </c>
      <c r="AJ138" s="120">
        <f t="shared" si="58"/>
        <v>0</v>
      </c>
      <c r="AK138" s="120">
        <f t="shared" si="58"/>
        <v>0</v>
      </c>
      <c r="AL138" s="120">
        <f t="shared" si="58"/>
        <v>0</v>
      </c>
      <c r="AM138" s="120">
        <f t="shared" si="58"/>
        <v>0</v>
      </c>
      <c r="AN138" s="120">
        <f t="shared" si="58"/>
        <v>0</v>
      </c>
      <c r="AO138" s="120">
        <f t="shared" si="58"/>
        <v>0</v>
      </c>
      <c r="AP138" s="120">
        <f t="shared" si="58"/>
        <v>0</v>
      </c>
      <c r="AQ138" s="120">
        <f t="shared" si="58"/>
        <v>0</v>
      </c>
      <c r="AR138" s="120">
        <f t="shared" si="58"/>
        <v>0</v>
      </c>
      <c r="AS138" s="120">
        <f t="shared" si="58"/>
        <v>0</v>
      </c>
    </row>
    <row r="139" spans="1:45" x14ac:dyDescent="0.25">
      <c r="A139" s="4" t="str">
        <f t="shared" si="40"/>
        <v>Olaose, Tokunbo</v>
      </c>
      <c r="B139" s="4" t="str">
        <f t="shared" si="40"/>
        <v>TechSur</v>
      </c>
      <c r="C139" s="4" t="str">
        <f t="shared" si="40"/>
        <v>Systems Integration Engineer</v>
      </c>
      <c r="D139" s="4">
        <f t="shared" si="40"/>
        <v>151.9</v>
      </c>
      <c r="E139" s="120">
        <f t="shared" ref="E139:AS139" si="59">E65*$D65</f>
        <v>6076</v>
      </c>
      <c r="F139" s="120">
        <f t="shared" si="59"/>
        <v>24304</v>
      </c>
      <c r="G139" s="120">
        <f t="shared" si="59"/>
        <v>24304</v>
      </c>
      <c r="H139" s="120">
        <f t="shared" si="59"/>
        <v>23088.799999999999</v>
      </c>
      <c r="I139" s="120">
        <f t="shared" si="59"/>
        <v>13367.2</v>
      </c>
      <c r="J139" s="120">
        <f t="shared" si="59"/>
        <v>25519.200000000001</v>
      </c>
      <c r="K139" s="120">
        <f t="shared" si="59"/>
        <v>19443.2</v>
      </c>
      <c r="L139" s="120">
        <f t="shared" si="59"/>
        <v>0</v>
      </c>
      <c r="M139" s="120">
        <f t="shared" si="59"/>
        <v>0</v>
      </c>
      <c r="N139" s="120">
        <f t="shared" si="59"/>
        <v>0</v>
      </c>
      <c r="O139" s="120">
        <f t="shared" si="59"/>
        <v>0</v>
      </c>
      <c r="P139" s="120">
        <f t="shared" si="59"/>
        <v>0</v>
      </c>
      <c r="Q139" s="120">
        <f t="shared" si="59"/>
        <v>0</v>
      </c>
      <c r="R139" s="120">
        <f t="shared" si="59"/>
        <v>0</v>
      </c>
      <c r="S139" s="120">
        <f t="shared" si="59"/>
        <v>0</v>
      </c>
      <c r="T139" s="120">
        <f t="shared" si="59"/>
        <v>0</v>
      </c>
      <c r="U139" s="120">
        <f t="shared" si="59"/>
        <v>0</v>
      </c>
      <c r="V139" s="120">
        <f t="shared" si="59"/>
        <v>0</v>
      </c>
      <c r="W139" s="120">
        <f t="shared" si="59"/>
        <v>0</v>
      </c>
      <c r="X139" s="120">
        <f t="shared" si="59"/>
        <v>0</v>
      </c>
      <c r="Y139" s="120">
        <f t="shared" si="59"/>
        <v>0</v>
      </c>
      <c r="Z139" s="120">
        <f t="shared" si="59"/>
        <v>0</v>
      </c>
      <c r="AA139" s="120">
        <f t="shared" si="59"/>
        <v>0</v>
      </c>
      <c r="AB139" s="120">
        <f t="shared" si="59"/>
        <v>0</v>
      </c>
      <c r="AC139" s="120">
        <f t="shared" si="59"/>
        <v>0</v>
      </c>
      <c r="AD139" s="120">
        <f t="shared" si="59"/>
        <v>0</v>
      </c>
      <c r="AE139" s="120">
        <f t="shared" si="59"/>
        <v>0</v>
      </c>
      <c r="AF139" s="120">
        <f t="shared" si="59"/>
        <v>0</v>
      </c>
      <c r="AG139" s="120">
        <f t="shared" si="59"/>
        <v>0</v>
      </c>
      <c r="AH139" s="120">
        <f t="shared" si="59"/>
        <v>0</v>
      </c>
      <c r="AI139" s="120">
        <f t="shared" si="59"/>
        <v>0</v>
      </c>
      <c r="AJ139" s="120">
        <f t="shared" si="59"/>
        <v>0</v>
      </c>
      <c r="AK139" s="120">
        <f t="shared" si="59"/>
        <v>0</v>
      </c>
      <c r="AL139" s="120">
        <f t="shared" si="59"/>
        <v>0</v>
      </c>
      <c r="AM139" s="120">
        <f t="shared" si="59"/>
        <v>0</v>
      </c>
      <c r="AN139" s="120">
        <f t="shared" si="59"/>
        <v>0</v>
      </c>
      <c r="AO139" s="120">
        <f t="shared" si="59"/>
        <v>0</v>
      </c>
      <c r="AP139" s="120">
        <f t="shared" si="59"/>
        <v>0</v>
      </c>
      <c r="AQ139" s="120">
        <f t="shared" si="59"/>
        <v>0</v>
      </c>
      <c r="AR139" s="120">
        <f t="shared" si="59"/>
        <v>0</v>
      </c>
      <c r="AS139" s="120">
        <f t="shared" si="59"/>
        <v>0</v>
      </c>
    </row>
    <row r="140" spans="1:45" x14ac:dyDescent="0.25">
      <c r="A140" s="4" t="str">
        <f t="shared" si="40"/>
        <v>Park, Craig</v>
      </c>
      <c r="B140" s="4" t="str">
        <f t="shared" si="40"/>
        <v>TechSur</v>
      </c>
      <c r="C140" s="4" t="str">
        <f t="shared" si="40"/>
        <v>Agile Coach</v>
      </c>
      <c r="D140" s="4">
        <f t="shared" si="40"/>
        <v>140.30000000000001</v>
      </c>
      <c r="E140" s="120">
        <f t="shared" ref="E140:AS140" si="60">E66*$D66</f>
        <v>0</v>
      </c>
      <c r="F140" s="120">
        <f t="shared" si="60"/>
        <v>0</v>
      </c>
      <c r="G140" s="120">
        <f t="shared" si="60"/>
        <v>0</v>
      </c>
      <c r="H140" s="120">
        <f t="shared" si="60"/>
        <v>0</v>
      </c>
      <c r="I140" s="120">
        <f t="shared" si="60"/>
        <v>0</v>
      </c>
      <c r="J140" s="120">
        <f t="shared" si="60"/>
        <v>0</v>
      </c>
      <c r="K140" s="120">
        <f t="shared" si="60"/>
        <v>0</v>
      </c>
      <c r="L140" s="120">
        <f t="shared" si="60"/>
        <v>0</v>
      </c>
      <c r="M140" s="120">
        <f t="shared" si="60"/>
        <v>0</v>
      </c>
      <c r="N140" s="120">
        <f t="shared" si="60"/>
        <v>0</v>
      </c>
      <c r="O140" s="120">
        <f t="shared" si="60"/>
        <v>0</v>
      </c>
      <c r="P140" s="120">
        <f t="shared" si="60"/>
        <v>0</v>
      </c>
      <c r="Q140" s="120">
        <f t="shared" si="60"/>
        <v>0</v>
      </c>
      <c r="R140" s="120">
        <f t="shared" si="60"/>
        <v>0</v>
      </c>
      <c r="S140" s="120">
        <f t="shared" si="60"/>
        <v>0</v>
      </c>
      <c r="T140" s="120">
        <f t="shared" si="60"/>
        <v>0</v>
      </c>
      <c r="U140" s="120">
        <f t="shared" si="60"/>
        <v>0</v>
      </c>
      <c r="V140" s="120">
        <f t="shared" si="60"/>
        <v>0</v>
      </c>
      <c r="W140" s="120">
        <f t="shared" si="60"/>
        <v>0</v>
      </c>
      <c r="X140" s="120">
        <f t="shared" si="60"/>
        <v>0</v>
      </c>
      <c r="Y140" s="120">
        <f t="shared" si="60"/>
        <v>0</v>
      </c>
      <c r="Z140" s="120">
        <f t="shared" si="60"/>
        <v>0</v>
      </c>
      <c r="AA140" s="120">
        <f t="shared" si="60"/>
        <v>0</v>
      </c>
      <c r="AB140" s="120">
        <f t="shared" si="60"/>
        <v>0</v>
      </c>
      <c r="AC140" s="120">
        <f t="shared" si="60"/>
        <v>0</v>
      </c>
      <c r="AD140" s="120">
        <f t="shared" si="60"/>
        <v>0</v>
      </c>
      <c r="AE140" s="120">
        <f t="shared" si="60"/>
        <v>0</v>
      </c>
      <c r="AF140" s="120">
        <f t="shared" si="60"/>
        <v>0</v>
      </c>
      <c r="AG140" s="120">
        <f t="shared" si="60"/>
        <v>0</v>
      </c>
      <c r="AH140" s="120">
        <f t="shared" si="60"/>
        <v>0</v>
      </c>
      <c r="AI140" s="120">
        <f t="shared" si="60"/>
        <v>0</v>
      </c>
      <c r="AJ140" s="120">
        <f t="shared" si="60"/>
        <v>0</v>
      </c>
      <c r="AK140" s="120">
        <f t="shared" si="60"/>
        <v>0</v>
      </c>
      <c r="AL140" s="120">
        <f t="shared" si="60"/>
        <v>0</v>
      </c>
      <c r="AM140" s="120">
        <f t="shared" si="60"/>
        <v>0</v>
      </c>
      <c r="AN140" s="120">
        <f t="shared" si="60"/>
        <v>0</v>
      </c>
      <c r="AO140" s="120">
        <f t="shared" si="60"/>
        <v>0</v>
      </c>
      <c r="AP140" s="120">
        <f t="shared" si="60"/>
        <v>0</v>
      </c>
      <c r="AQ140" s="120">
        <f t="shared" si="60"/>
        <v>0</v>
      </c>
      <c r="AR140" s="120">
        <f t="shared" si="60"/>
        <v>0</v>
      </c>
      <c r="AS140" s="120">
        <f t="shared" si="60"/>
        <v>0</v>
      </c>
    </row>
    <row r="141" spans="1:45" x14ac:dyDescent="0.25">
      <c r="A141" s="4" t="str">
        <f t="shared" si="40"/>
        <v>Qureshi, Saniha</v>
      </c>
      <c r="B141" s="4" t="str">
        <f t="shared" si="40"/>
        <v>TechSur</v>
      </c>
      <c r="C141" s="4" t="str">
        <f t="shared" si="40"/>
        <v>Cloud System Engineer</v>
      </c>
      <c r="D141" s="4">
        <f t="shared" si="40"/>
        <v>85.77</v>
      </c>
      <c r="E141" s="120">
        <f t="shared" ref="E141:AS141" si="61">E67*$D67</f>
        <v>3430.7999999999997</v>
      </c>
      <c r="F141" s="120">
        <f t="shared" si="61"/>
        <v>13723.199999999999</v>
      </c>
      <c r="G141" s="120">
        <f t="shared" si="61"/>
        <v>14752.439999999999</v>
      </c>
      <c r="H141" s="120">
        <f t="shared" si="61"/>
        <v>13037.039999999999</v>
      </c>
      <c r="I141" s="120">
        <f t="shared" si="61"/>
        <v>8920.08</v>
      </c>
      <c r="J141" s="120">
        <f t="shared" si="61"/>
        <v>13723.199999999999</v>
      </c>
      <c r="K141" s="120">
        <f t="shared" si="61"/>
        <v>10978.56</v>
      </c>
      <c r="L141" s="120">
        <f t="shared" si="61"/>
        <v>0</v>
      </c>
      <c r="M141" s="120">
        <f t="shared" si="61"/>
        <v>0</v>
      </c>
      <c r="N141" s="120">
        <f t="shared" si="61"/>
        <v>0</v>
      </c>
      <c r="O141" s="120">
        <f t="shared" si="61"/>
        <v>0</v>
      </c>
      <c r="P141" s="120">
        <f t="shared" si="61"/>
        <v>0</v>
      </c>
      <c r="Q141" s="120">
        <f t="shared" si="61"/>
        <v>0</v>
      </c>
      <c r="R141" s="120">
        <f t="shared" si="61"/>
        <v>0</v>
      </c>
      <c r="S141" s="120">
        <f t="shared" si="61"/>
        <v>0</v>
      </c>
      <c r="T141" s="120">
        <f t="shared" si="61"/>
        <v>0</v>
      </c>
      <c r="U141" s="120">
        <f t="shared" si="61"/>
        <v>0</v>
      </c>
      <c r="V141" s="120">
        <f t="shared" si="61"/>
        <v>0</v>
      </c>
      <c r="W141" s="120">
        <f t="shared" si="61"/>
        <v>0</v>
      </c>
      <c r="X141" s="120">
        <f t="shared" si="61"/>
        <v>0</v>
      </c>
      <c r="Y141" s="120">
        <f t="shared" si="61"/>
        <v>0</v>
      </c>
      <c r="Z141" s="120">
        <f t="shared" si="61"/>
        <v>0</v>
      </c>
      <c r="AA141" s="120">
        <f t="shared" si="61"/>
        <v>0</v>
      </c>
      <c r="AB141" s="120">
        <f t="shared" si="61"/>
        <v>0</v>
      </c>
      <c r="AC141" s="120">
        <f t="shared" si="61"/>
        <v>0</v>
      </c>
      <c r="AD141" s="120">
        <f t="shared" si="61"/>
        <v>0</v>
      </c>
      <c r="AE141" s="120">
        <f t="shared" si="61"/>
        <v>0</v>
      </c>
      <c r="AF141" s="120">
        <f t="shared" si="61"/>
        <v>0</v>
      </c>
      <c r="AG141" s="120">
        <f t="shared" si="61"/>
        <v>0</v>
      </c>
      <c r="AH141" s="120">
        <f t="shared" si="61"/>
        <v>0</v>
      </c>
      <c r="AI141" s="120">
        <f t="shared" si="61"/>
        <v>0</v>
      </c>
      <c r="AJ141" s="120">
        <f t="shared" si="61"/>
        <v>0</v>
      </c>
      <c r="AK141" s="120">
        <f t="shared" si="61"/>
        <v>0</v>
      </c>
      <c r="AL141" s="120">
        <f t="shared" si="61"/>
        <v>0</v>
      </c>
      <c r="AM141" s="120">
        <f t="shared" si="61"/>
        <v>0</v>
      </c>
      <c r="AN141" s="120">
        <f t="shared" si="61"/>
        <v>0</v>
      </c>
      <c r="AO141" s="120">
        <f t="shared" si="61"/>
        <v>0</v>
      </c>
      <c r="AP141" s="120">
        <f t="shared" si="61"/>
        <v>0</v>
      </c>
      <c r="AQ141" s="120">
        <f t="shared" si="61"/>
        <v>0</v>
      </c>
      <c r="AR141" s="120">
        <f t="shared" si="61"/>
        <v>0</v>
      </c>
      <c r="AS141" s="120">
        <f t="shared" si="61"/>
        <v>0</v>
      </c>
    </row>
    <row r="142" spans="1:45" x14ac:dyDescent="0.25">
      <c r="A142" s="4" t="str">
        <f t="shared" si="40"/>
        <v>Riaz, Khurram</v>
      </c>
      <c r="B142" s="4" t="str">
        <f t="shared" si="40"/>
        <v>TechSur</v>
      </c>
      <c r="C142" s="4" t="str">
        <f t="shared" si="40"/>
        <v>Task Manager</v>
      </c>
      <c r="D142" s="4">
        <f t="shared" si="40"/>
        <v>100.04</v>
      </c>
      <c r="E142" s="120">
        <f t="shared" ref="E142:AS142" si="62">E68*$D68</f>
        <v>4001.6000000000004</v>
      </c>
      <c r="F142" s="120">
        <f t="shared" si="62"/>
        <v>15206.080000000002</v>
      </c>
      <c r="G142" s="120">
        <f t="shared" si="62"/>
        <v>16006.400000000001</v>
      </c>
      <c r="H142" s="120">
        <f t="shared" si="62"/>
        <v>0</v>
      </c>
      <c r="I142" s="120">
        <f t="shared" si="62"/>
        <v>0</v>
      </c>
      <c r="J142" s="120">
        <f t="shared" si="62"/>
        <v>0</v>
      </c>
      <c r="K142" s="120">
        <f t="shared" si="62"/>
        <v>0</v>
      </c>
      <c r="L142" s="120">
        <f t="shared" si="62"/>
        <v>0</v>
      </c>
      <c r="M142" s="120">
        <f t="shared" si="62"/>
        <v>0</v>
      </c>
      <c r="N142" s="120">
        <f t="shared" si="62"/>
        <v>0</v>
      </c>
      <c r="O142" s="120">
        <f t="shared" si="62"/>
        <v>0</v>
      </c>
      <c r="P142" s="120">
        <f t="shared" si="62"/>
        <v>0</v>
      </c>
      <c r="Q142" s="120">
        <f t="shared" si="62"/>
        <v>0</v>
      </c>
      <c r="R142" s="120">
        <f t="shared" si="62"/>
        <v>0</v>
      </c>
      <c r="S142" s="120">
        <f t="shared" si="62"/>
        <v>0</v>
      </c>
      <c r="T142" s="120">
        <f t="shared" si="62"/>
        <v>0</v>
      </c>
      <c r="U142" s="120">
        <f t="shared" si="62"/>
        <v>0</v>
      </c>
      <c r="V142" s="120">
        <f t="shared" si="62"/>
        <v>0</v>
      </c>
      <c r="W142" s="120">
        <f t="shared" si="62"/>
        <v>0</v>
      </c>
      <c r="X142" s="120">
        <f t="shared" si="62"/>
        <v>0</v>
      </c>
      <c r="Y142" s="120">
        <f t="shared" si="62"/>
        <v>0</v>
      </c>
      <c r="Z142" s="120">
        <f t="shared" si="62"/>
        <v>0</v>
      </c>
      <c r="AA142" s="120">
        <f t="shared" si="62"/>
        <v>0</v>
      </c>
      <c r="AB142" s="120">
        <f t="shared" si="62"/>
        <v>0</v>
      </c>
      <c r="AC142" s="120">
        <f t="shared" si="62"/>
        <v>0</v>
      </c>
      <c r="AD142" s="120">
        <f t="shared" si="62"/>
        <v>0</v>
      </c>
      <c r="AE142" s="120">
        <f t="shared" si="62"/>
        <v>0</v>
      </c>
      <c r="AF142" s="120">
        <f t="shared" si="62"/>
        <v>0</v>
      </c>
      <c r="AG142" s="120">
        <f t="shared" si="62"/>
        <v>0</v>
      </c>
      <c r="AH142" s="120">
        <f t="shared" si="62"/>
        <v>0</v>
      </c>
      <c r="AI142" s="120">
        <f t="shared" si="62"/>
        <v>0</v>
      </c>
      <c r="AJ142" s="120">
        <f t="shared" si="62"/>
        <v>0</v>
      </c>
      <c r="AK142" s="120">
        <f t="shared" si="62"/>
        <v>0</v>
      </c>
      <c r="AL142" s="120">
        <f t="shared" si="62"/>
        <v>0</v>
      </c>
      <c r="AM142" s="120">
        <f t="shared" si="62"/>
        <v>0</v>
      </c>
      <c r="AN142" s="120">
        <f t="shared" si="62"/>
        <v>0</v>
      </c>
      <c r="AO142" s="120">
        <f t="shared" si="62"/>
        <v>0</v>
      </c>
      <c r="AP142" s="120">
        <f t="shared" si="62"/>
        <v>0</v>
      </c>
      <c r="AQ142" s="120">
        <f t="shared" si="62"/>
        <v>0</v>
      </c>
      <c r="AR142" s="120">
        <f t="shared" si="62"/>
        <v>0</v>
      </c>
      <c r="AS142" s="120">
        <f t="shared" si="62"/>
        <v>0</v>
      </c>
    </row>
    <row r="143" spans="1:45" x14ac:dyDescent="0.25">
      <c r="A143" s="4" t="str">
        <f t="shared" si="40"/>
        <v>Salako, Abidemi</v>
      </c>
      <c r="B143" s="4" t="str">
        <f t="shared" si="40"/>
        <v>TechSur</v>
      </c>
      <c r="C143" s="4" t="str">
        <f t="shared" si="40"/>
        <v>Software Engineer</v>
      </c>
      <c r="D143" s="4">
        <f t="shared" si="40"/>
        <v>138.37</v>
      </c>
      <c r="E143" s="120">
        <f t="shared" ref="E143:AS143" si="63">E69*$D69</f>
        <v>5534.8</v>
      </c>
      <c r="F143" s="120">
        <f t="shared" si="63"/>
        <v>22139.200000000001</v>
      </c>
      <c r="G143" s="120">
        <f t="shared" si="63"/>
        <v>24353.120000000003</v>
      </c>
      <c r="H143" s="120">
        <f t="shared" si="63"/>
        <v>21032.240000000002</v>
      </c>
      <c r="I143" s="120">
        <f t="shared" si="63"/>
        <v>23246.16</v>
      </c>
      <c r="J143" s="120">
        <f t="shared" si="63"/>
        <v>9962.64</v>
      </c>
      <c r="K143" s="120">
        <f t="shared" si="63"/>
        <v>17711.36</v>
      </c>
      <c r="L143" s="120">
        <f t="shared" si="63"/>
        <v>0</v>
      </c>
      <c r="M143" s="120">
        <f t="shared" si="63"/>
        <v>0</v>
      </c>
      <c r="N143" s="120">
        <f t="shared" si="63"/>
        <v>0</v>
      </c>
      <c r="O143" s="120">
        <f t="shared" si="63"/>
        <v>0</v>
      </c>
      <c r="P143" s="120">
        <f t="shared" si="63"/>
        <v>0</v>
      </c>
      <c r="Q143" s="120">
        <f t="shared" si="63"/>
        <v>0</v>
      </c>
      <c r="R143" s="120">
        <f t="shared" si="63"/>
        <v>0</v>
      </c>
      <c r="S143" s="120">
        <f t="shared" si="63"/>
        <v>0</v>
      </c>
      <c r="T143" s="120">
        <f t="shared" si="63"/>
        <v>0</v>
      </c>
      <c r="U143" s="120">
        <f t="shared" si="63"/>
        <v>0</v>
      </c>
      <c r="V143" s="120">
        <f t="shared" si="63"/>
        <v>0</v>
      </c>
      <c r="W143" s="120">
        <f t="shared" si="63"/>
        <v>0</v>
      </c>
      <c r="X143" s="120">
        <f t="shared" si="63"/>
        <v>0</v>
      </c>
      <c r="Y143" s="120">
        <f t="shared" si="63"/>
        <v>0</v>
      </c>
      <c r="Z143" s="120">
        <f t="shared" si="63"/>
        <v>0</v>
      </c>
      <c r="AA143" s="120">
        <f t="shared" si="63"/>
        <v>0</v>
      </c>
      <c r="AB143" s="120">
        <f t="shared" si="63"/>
        <v>0</v>
      </c>
      <c r="AC143" s="120">
        <f t="shared" si="63"/>
        <v>0</v>
      </c>
      <c r="AD143" s="120">
        <f t="shared" si="63"/>
        <v>0</v>
      </c>
      <c r="AE143" s="120">
        <f t="shared" si="63"/>
        <v>0</v>
      </c>
      <c r="AF143" s="120">
        <f t="shared" si="63"/>
        <v>0</v>
      </c>
      <c r="AG143" s="120">
        <f t="shared" si="63"/>
        <v>0</v>
      </c>
      <c r="AH143" s="120">
        <f t="shared" si="63"/>
        <v>0</v>
      </c>
      <c r="AI143" s="120">
        <f t="shared" si="63"/>
        <v>0</v>
      </c>
      <c r="AJ143" s="120">
        <f t="shared" si="63"/>
        <v>0</v>
      </c>
      <c r="AK143" s="120">
        <f t="shared" si="63"/>
        <v>0</v>
      </c>
      <c r="AL143" s="120">
        <f t="shared" si="63"/>
        <v>0</v>
      </c>
      <c r="AM143" s="120">
        <f t="shared" si="63"/>
        <v>0</v>
      </c>
      <c r="AN143" s="120">
        <f t="shared" si="63"/>
        <v>0</v>
      </c>
      <c r="AO143" s="120">
        <f t="shared" si="63"/>
        <v>0</v>
      </c>
      <c r="AP143" s="120">
        <f t="shared" si="63"/>
        <v>0</v>
      </c>
      <c r="AQ143" s="120">
        <f t="shared" si="63"/>
        <v>0</v>
      </c>
      <c r="AR143" s="120">
        <f t="shared" si="63"/>
        <v>0</v>
      </c>
      <c r="AS143" s="120">
        <f t="shared" si="63"/>
        <v>0</v>
      </c>
    </row>
    <row r="144" spans="1:45" x14ac:dyDescent="0.25">
      <c r="A144" s="4" t="str">
        <f t="shared" si="40"/>
        <v>Savage, Natalee</v>
      </c>
      <c r="B144" s="4" t="str">
        <f t="shared" si="40"/>
        <v>TechSur</v>
      </c>
      <c r="C144" s="4" t="str">
        <f t="shared" si="40"/>
        <v xml:space="preserve">Agile Certified Professional </v>
      </c>
      <c r="D144" s="4">
        <f t="shared" si="40"/>
        <v>77.02</v>
      </c>
      <c r="E144" s="120">
        <f t="shared" ref="E144:AS144" si="64">E70*$D70</f>
        <v>3080.7999999999997</v>
      </c>
      <c r="F144" s="120">
        <f t="shared" si="64"/>
        <v>12323.199999999999</v>
      </c>
      <c r="G144" s="120">
        <f t="shared" si="64"/>
        <v>13555.519999999999</v>
      </c>
      <c r="H144" s="120">
        <f t="shared" si="64"/>
        <v>10012.6</v>
      </c>
      <c r="I144" s="120">
        <f t="shared" si="64"/>
        <v>9242.4</v>
      </c>
      <c r="J144" s="120">
        <f t="shared" si="64"/>
        <v>11707.039999999999</v>
      </c>
      <c r="K144" s="120">
        <f t="shared" si="64"/>
        <v>9242.4</v>
      </c>
      <c r="L144" s="120">
        <f t="shared" si="64"/>
        <v>0</v>
      </c>
      <c r="M144" s="120">
        <f t="shared" si="64"/>
        <v>0</v>
      </c>
      <c r="N144" s="120">
        <f t="shared" si="64"/>
        <v>0</v>
      </c>
      <c r="O144" s="120">
        <f t="shared" si="64"/>
        <v>0</v>
      </c>
      <c r="P144" s="120">
        <f t="shared" si="64"/>
        <v>0</v>
      </c>
      <c r="Q144" s="120">
        <f t="shared" si="64"/>
        <v>0</v>
      </c>
      <c r="R144" s="120">
        <f t="shared" si="64"/>
        <v>0</v>
      </c>
      <c r="S144" s="120">
        <f t="shared" si="64"/>
        <v>0</v>
      </c>
      <c r="T144" s="120">
        <f t="shared" si="64"/>
        <v>0</v>
      </c>
      <c r="U144" s="120">
        <f t="shared" si="64"/>
        <v>0</v>
      </c>
      <c r="V144" s="120">
        <f t="shared" si="64"/>
        <v>0</v>
      </c>
      <c r="W144" s="120">
        <f t="shared" si="64"/>
        <v>0</v>
      </c>
      <c r="X144" s="120">
        <f t="shared" si="64"/>
        <v>0</v>
      </c>
      <c r="Y144" s="120">
        <f t="shared" si="64"/>
        <v>0</v>
      </c>
      <c r="Z144" s="120">
        <f t="shared" si="64"/>
        <v>0</v>
      </c>
      <c r="AA144" s="120">
        <f t="shared" si="64"/>
        <v>0</v>
      </c>
      <c r="AB144" s="120">
        <f t="shared" si="64"/>
        <v>0</v>
      </c>
      <c r="AC144" s="120">
        <f t="shared" si="64"/>
        <v>0</v>
      </c>
      <c r="AD144" s="120">
        <f t="shared" si="64"/>
        <v>0</v>
      </c>
      <c r="AE144" s="120">
        <f t="shared" si="64"/>
        <v>0</v>
      </c>
      <c r="AF144" s="120">
        <f t="shared" si="64"/>
        <v>0</v>
      </c>
      <c r="AG144" s="120">
        <f t="shared" si="64"/>
        <v>0</v>
      </c>
      <c r="AH144" s="120">
        <f t="shared" si="64"/>
        <v>0</v>
      </c>
      <c r="AI144" s="120">
        <f t="shared" si="64"/>
        <v>0</v>
      </c>
      <c r="AJ144" s="120">
        <f t="shared" si="64"/>
        <v>0</v>
      </c>
      <c r="AK144" s="120">
        <f t="shared" si="64"/>
        <v>0</v>
      </c>
      <c r="AL144" s="120">
        <f t="shared" si="64"/>
        <v>0</v>
      </c>
      <c r="AM144" s="120">
        <f t="shared" si="64"/>
        <v>0</v>
      </c>
      <c r="AN144" s="120">
        <f t="shared" si="64"/>
        <v>0</v>
      </c>
      <c r="AO144" s="120">
        <f t="shared" si="64"/>
        <v>0</v>
      </c>
      <c r="AP144" s="120">
        <f t="shared" si="64"/>
        <v>0</v>
      </c>
      <c r="AQ144" s="120">
        <f t="shared" si="64"/>
        <v>0</v>
      </c>
      <c r="AR144" s="120">
        <f t="shared" si="64"/>
        <v>0</v>
      </c>
      <c r="AS144" s="120">
        <f t="shared" si="64"/>
        <v>0</v>
      </c>
    </row>
    <row r="145" spans="1:45" x14ac:dyDescent="0.25">
      <c r="A145" s="4" t="str">
        <f t="shared" si="40"/>
        <v>Schomburg, Paul</v>
      </c>
      <c r="B145" s="4" t="str">
        <f t="shared" si="40"/>
        <v>TechSur</v>
      </c>
      <c r="C145" s="4" t="str">
        <f t="shared" si="40"/>
        <v>Agile Coach</v>
      </c>
      <c r="D145" s="4">
        <f t="shared" si="40"/>
        <v>140.30000000000001</v>
      </c>
      <c r="E145" s="120">
        <f t="shared" ref="E145:AS145" si="65">E71*$D71</f>
        <v>4910.5</v>
      </c>
      <c r="F145" s="120">
        <f t="shared" si="65"/>
        <v>22448</v>
      </c>
      <c r="G145" s="120">
        <f t="shared" si="65"/>
        <v>19922.600000000002</v>
      </c>
      <c r="H145" s="120">
        <f t="shared" si="65"/>
        <v>18659.900000000001</v>
      </c>
      <c r="I145" s="120">
        <f t="shared" si="65"/>
        <v>19080.800000000003</v>
      </c>
      <c r="J145" s="120">
        <f t="shared" si="65"/>
        <v>23570.400000000001</v>
      </c>
      <c r="K145" s="120">
        <f t="shared" si="65"/>
        <v>14030.000000000002</v>
      </c>
      <c r="L145" s="120">
        <f t="shared" si="65"/>
        <v>0</v>
      </c>
      <c r="M145" s="120">
        <f t="shared" si="65"/>
        <v>0</v>
      </c>
      <c r="N145" s="120">
        <f t="shared" si="65"/>
        <v>0</v>
      </c>
      <c r="O145" s="120">
        <f t="shared" si="65"/>
        <v>0</v>
      </c>
      <c r="P145" s="120">
        <f t="shared" si="65"/>
        <v>0</v>
      </c>
      <c r="Q145" s="120">
        <f t="shared" si="65"/>
        <v>0</v>
      </c>
      <c r="R145" s="120">
        <f t="shared" si="65"/>
        <v>0</v>
      </c>
      <c r="S145" s="120">
        <f t="shared" si="65"/>
        <v>0</v>
      </c>
      <c r="T145" s="120">
        <f t="shared" si="65"/>
        <v>0</v>
      </c>
      <c r="U145" s="120">
        <f t="shared" si="65"/>
        <v>0</v>
      </c>
      <c r="V145" s="120">
        <f t="shared" si="65"/>
        <v>0</v>
      </c>
      <c r="W145" s="120">
        <f t="shared" si="65"/>
        <v>0</v>
      </c>
      <c r="X145" s="120">
        <f t="shared" si="65"/>
        <v>0</v>
      </c>
      <c r="Y145" s="120">
        <f t="shared" si="65"/>
        <v>0</v>
      </c>
      <c r="Z145" s="120">
        <f t="shared" si="65"/>
        <v>0</v>
      </c>
      <c r="AA145" s="120">
        <f t="shared" si="65"/>
        <v>0</v>
      </c>
      <c r="AB145" s="120">
        <f t="shared" si="65"/>
        <v>0</v>
      </c>
      <c r="AC145" s="120">
        <f t="shared" si="65"/>
        <v>0</v>
      </c>
      <c r="AD145" s="120">
        <f t="shared" si="65"/>
        <v>0</v>
      </c>
      <c r="AE145" s="120">
        <f t="shared" si="65"/>
        <v>0</v>
      </c>
      <c r="AF145" s="120">
        <f t="shared" si="65"/>
        <v>0</v>
      </c>
      <c r="AG145" s="120">
        <f t="shared" si="65"/>
        <v>0</v>
      </c>
      <c r="AH145" s="120">
        <f t="shared" si="65"/>
        <v>0</v>
      </c>
      <c r="AI145" s="120">
        <f t="shared" si="65"/>
        <v>0</v>
      </c>
      <c r="AJ145" s="120">
        <f t="shared" si="65"/>
        <v>0</v>
      </c>
      <c r="AK145" s="120">
        <f t="shared" si="65"/>
        <v>0</v>
      </c>
      <c r="AL145" s="120">
        <f t="shared" si="65"/>
        <v>0</v>
      </c>
      <c r="AM145" s="120">
        <f t="shared" si="65"/>
        <v>0</v>
      </c>
      <c r="AN145" s="120">
        <f t="shared" si="65"/>
        <v>0</v>
      </c>
      <c r="AO145" s="120">
        <f t="shared" si="65"/>
        <v>0</v>
      </c>
      <c r="AP145" s="120">
        <f t="shared" si="65"/>
        <v>0</v>
      </c>
      <c r="AQ145" s="120">
        <f t="shared" si="65"/>
        <v>0</v>
      </c>
      <c r="AR145" s="120">
        <f t="shared" si="65"/>
        <v>0</v>
      </c>
      <c r="AS145" s="120">
        <f t="shared" si="65"/>
        <v>0</v>
      </c>
    </row>
    <row r="146" spans="1:45" x14ac:dyDescent="0.25">
      <c r="A146" s="4" t="str">
        <f t="shared" si="40"/>
        <v>Shaik, Nazim</v>
      </c>
      <c r="B146" s="4" t="str">
        <f t="shared" si="40"/>
        <v>TechSur</v>
      </c>
      <c r="C146" s="4" t="str">
        <f t="shared" si="40"/>
        <v>Software Engineer</v>
      </c>
      <c r="D146" s="4">
        <f t="shared" si="40"/>
        <v>138.37</v>
      </c>
      <c r="E146" s="120">
        <f t="shared" ref="E146:AS146" si="66">E72*$D72</f>
        <v>4427.84</v>
      </c>
      <c r="F146" s="120">
        <f t="shared" si="66"/>
        <v>22139.200000000001</v>
      </c>
      <c r="G146" s="120">
        <f t="shared" si="66"/>
        <v>24353.120000000003</v>
      </c>
      <c r="H146" s="120">
        <f t="shared" si="66"/>
        <v>21032.240000000002</v>
      </c>
      <c r="I146" s="120">
        <f t="shared" si="66"/>
        <v>17711.36</v>
      </c>
      <c r="J146" s="120">
        <f t="shared" si="66"/>
        <v>23246.16</v>
      </c>
      <c r="K146" s="120">
        <f t="shared" si="66"/>
        <v>11069.6</v>
      </c>
      <c r="L146" s="120">
        <f t="shared" si="66"/>
        <v>0</v>
      </c>
      <c r="M146" s="120">
        <f t="shared" si="66"/>
        <v>0</v>
      </c>
      <c r="N146" s="120">
        <f t="shared" si="66"/>
        <v>0</v>
      </c>
      <c r="O146" s="120">
        <f t="shared" si="66"/>
        <v>0</v>
      </c>
      <c r="P146" s="120">
        <f t="shared" si="66"/>
        <v>0</v>
      </c>
      <c r="Q146" s="120">
        <f t="shared" si="66"/>
        <v>0</v>
      </c>
      <c r="R146" s="120">
        <f t="shared" si="66"/>
        <v>0</v>
      </c>
      <c r="S146" s="120">
        <f t="shared" si="66"/>
        <v>0</v>
      </c>
      <c r="T146" s="120">
        <f t="shared" si="66"/>
        <v>0</v>
      </c>
      <c r="U146" s="120">
        <f t="shared" si="66"/>
        <v>0</v>
      </c>
      <c r="V146" s="120">
        <f t="shared" si="66"/>
        <v>0</v>
      </c>
      <c r="W146" s="120">
        <f t="shared" si="66"/>
        <v>0</v>
      </c>
      <c r="X146" s="120">
        <f t="shared" si="66"/>
        <v>0</v>
      </c>
      <c r="Y146" s="120">
        <f t="shared" si="66"/>
        <v>0</v>
      </c>
      <c r="Z146" s="120">
        <f t="shared" si="66"/>
        <v>0</v>
      </c>
      <c r="AA146" s="120">
        <f t="shared" si="66"/>
        <v>0</v>
      </c>
      <c r="AB146" s="120">
        <f t="shared" si="66"/>
        <v>0</v>
      </c>
      <c r="AC146" s="120">
        <f t="shared" si="66"/>
        <v>0</v>
      </c>
      <c r="AD146" s="120">
        <f t="shared" si="66"/>
        <v>0</v>
      </c>
      <c r="AE146" s="120">
        <f t="shared" si="66"/>
        <v>0</v>
      </c>
      <c r="AF146" s="120">
        <f t="shared" si="66"/>
        <v>0</v>
      </c>
      <c r="AG146" s="120">
        <f t="shared" si="66"/>
        <v>0</v>
      </c>
      <c r="AH146" s="120">
        <f t="shared" si="66"/>
        <v>0</v>
      </c>
      <c r="AI146" s="120">
        <f t="shared" si="66"/>
        <v>0</v>
      </c>
      <c r="AJ146" s="120">
        <f t="shared" si="66"/>
        <v>0</v>
      </c>
      <c r="AK146" s="120">
        <f t="shared" si="66"/>
        <v>0</v>
      </c>
      <c r="AL146" s="120">
        <f t="shared" si="66"/>
        <v>0</v>
      </c>
      <c r="AM146" s="120">
        <f t="shared" si="66"/>
        <v>0</v>
      </c>
      <c r="AN146" s="120">
        <f t="shared" si="66"/>
        <v>0</v>
      </c>
      <c r="AO146" s="120">
        <f t="shared" si="66"/>
        <v>0</v>
      </c>
      <c r="AP146" s="120">
        <f t="shared" si="66"/>
        <v>0</v>
      </c>
      <c r="AQ146" s="120">
        <f t="shared" si="66"/>
        <v>0</v>
      </c>
      <c r="AR146" s="120">
        <f t="shared" si="66"/>
        <v>0</v>
      </c>
      <c r="AS146" s="120">
        <f t="shared" si="66"/>
        <v>0</v>
      </c>
    </row>
    <row r="147" spans="1:45" x14ac:dyDescent="0.25">
      <c r="A147" s="4" t="str">
        <f t="shared" si="40"/>
        <v>Sundar, Nick</v>
      </c>
      <c r="B147" s="4" t="str">
        <f t="shared" si="40"/>
        <v>TechSur</v>
      </c>
      <c r="C147" s="4" t="str">
        <f t="shared" si="40"/>
        <v>Enterprise Architect</v>
      </c>
      <c r="D147" s="4">
        <f t="shared" si="40"/>
        <v>113.21</v>
      </c>
      <c r="E147" s="120">
        <f t="shared" ref="E147:AS147" si="67">E73*$D73</f>
        <v>4528.3999999999996</v>
      </c>
      <c r="F147" s="120">
        <f t="shared" si="67"/>
        <v>14490.88</v>
      </c>
      <c r="G147" s="120">
        <f t="shared" si="67"/>
        <v>0</v>
      </c>
      <c r="H147" s="120">
        <f t="shared" si="67"/>
        <v>0</v>
      </c>
      <c r="I147" s="120">
        <f t="shared" si="67"/>
        <v>0</v>
      </c>
      <c r="J147" s="120">
        <f t="shared" si="67"/>
        <v>0</v>
      </c>
      <c r="K147" s="120">
        <f t="shared" si="67"/>
        <v>0</v>
      </c>
      <c r="L147" s="120">
        <f t="shared" si="67"/>
        <v>0</v>
      </c>
      <c r="M147" s="120">
        <f t="shared" si="67"/>
        <v>0</v>
      </c>
      <c r="N147" s="120">
        <f t="shared" si="67"/>
        <v>0</v>
      </c>
      <c r="O147" s="120">
        <f t="shared" si="67"/>
        <v>0</v>
      </c>
      <c r="P147" s="120">
        <f t="shared" si="67"/>
        <v>0</v>
      </c>
      <c r="Q147" s="120">
        <f t="shared" si="67"/>
        <v>0</v>
      </c>
      <c r="R147" s="120">
        <f t="shared" si="67"/>
        <v>0</v>
      </c>
      <c r="S147" s="120">
        <f t="shared" si="67"/>
        <v>0</v>
      </c>
      <c r="T147" s="120">
        <f t="shared" si="67"/>
        <v>0</v>
      </c>
      <c r="U147" s="120">
        <f t="shared" si="67"/>
        <v>0</v>
      </c>
      <c r="V147" s="120">
        <f t="shared" si="67"/>
        <v>0</v>
      </c>
      <c r="W147" s="120">
        <f t="shared" si="67"/>
        <v>0</v>
      </c>
      <c r="X147" s="120">
        <f t="shared" si="67"/>
        <v>0</v>
      </c>
      <c r="Y147" s="120">
        <f t="shared" si="67"/>
        <v>0</v>
      </c>
      <c r="Z147" s="120">
        <f t="shared" si="67"/>
        <v>0</v>
      </c>
      <c r="AA147" s="120">
        <f t="shared" si="67"/>
        <v>0</v>
      </c>
      <c r="AB147" s="120">
        <f t="shared" si="67"/>
        <v>0</v>
      </c>
      <c r="AC147" s="120">
        <f t="shared" si="67"/>
        <v>0</v>
      </c>
      <c r="AD147" s="120">
        <f t="shared" si="67"/>
        <v>0</v>
      </c>
      <c r="AE147" s="120">
        <f t="shared" si="67"/>
        <v>0</v>
      </c>
      <c r="AF147" s="120">
        <f t="shared" si="67"/>
        <v>0</v>
      </c>
      <c r="AG147" s="120">
        <f t="shared" si="67"/>
        <v>0</v>
      </c>
      <c r="AH147" s="120">
        <f t="shared" si="67"/>
        <v>0</v>
      </c>
      <c r="AI147" s="120">
        <f t="shared" si="67"/>
        <v>0</v>
      </c>
      <c r="AJ147" s="120">
        <f t="shared" si="67"/>
        <v>0</v>
      </c>
      <c r="AK147" s="120">
        <f t="shared" si="67"/>
        <v>0</v>
      </c>
      <c r="AL147" s="120">
        <f t="shared" si="67"/>
        <v>0</v>
      </c>
      <c r="AM147" s="120">
        <f t="shared" si="67"/>
        <v>0</v>
      </c>
      <c r="AN147" s="120">
        <f t="shared" si="67"/>
        <v>0</v>
      </c>
      <c r="AO147" s="120">
        <f t="shared" si="67"/>
        <v>0</v>
      </c>
      <c r="AP147" s="120">
        <f t="shared" si="67"/>
        <v>0</v>
      </c>
      <c r="AQ147" s="120">
        <f t="shared" si="67"/>
        <v>0</v>
      </c>
      <c r="AR147" s="120">
        <f t="shared" si="67"/>
        <v>0</v>
      </c>
      <c r="AS147" s="120">
        <f t="shared" si="67"/>
        <v>0</v>
      </c>
    </row>
    <row r="148" spans="1:45" x14ac:dyDescent="0.25">
      <c r="A148" s="4" t="str">
        <f t="shared" si="40"/>
        <v>Todd, Joshua</v>
      </c>
      <c r="B148" s="4" t="str">
        <f t="shared" si="40"/>
        <v>TechSur</v>
      </c>
      <c r="C148" s="4" t="str">
        <f t="shared" si="40"/>
        <v>Communications Specialist</v>
      </c>
      <c r="D148" s="4">
        <f t="shared" si="40"/>
        <v>74.430000000000007</v>
      </c>
      <c r="E148" s="120">
        <f t="shared" ref="E148:AS148" si="68">E74*$D74</f>
        <v>2977.2000000000003</v>
      </c>
      <c r="F148" s="120">
        <f t="shared" si="68"/>
        <v>11611.080000000002</v>
      </c>
      <c r="G148" s="120">
        <f t="shared" si="68"/>
        <v>10717.920000000002</v>
      </c>
      <c r="H148" s="120">
        <f t="shared" si="68"/>
        <v>0</v>
      </c>
      <c r="I148" s="120">
        <f t="shared" si="68"/>
        <v>0</v>
      </c>
      <c r="J148" s="120">
        <f t="shared" si="68"/>
        <v>0</v>
      </c>
      <c r="K148" s="120">
        <f t="shared" si="68"/>
        <v>0</v>
      </c>
      <c r="L148" s="120">
        <f t="shared" si="68"/>
        <v>0</v>
      </c>
      <c r="M148" s="120">
        <f t="shared" si="68"/>
        <v>0</v>
      </c>
      <c r="N148" s="120">
        <f t="shared" si="68"/>
        <v>0</v>
      </c>
      <c r="O148" s="120">
        <f t="shared" si="68"/>
        <v>0</v>
      </c>
      <c r="P148" s="120">
        <f t="shared" si="68"/>
        <v>0</v>
      </c>
      <c r="Q148" s="120">
        <f t="shared" si="68"/>
        <v>0</v>
      </c>
      <c r="R148" s="120">
        <f t="shared" si="68"/>
        <v>0</v>
      </c>
      <c r="S148" s="120">
        <f t="shared" si="68"/>
        <v>0</v>
      </c>
      <c r="T148" s="120">
        <f t="shared" si="68"/>
        <v>0</v>
      </c>
      <c r="U148" s="120">
        <f t="shared" si="68"/>
        <v>0</v>
      </c>
      <c r="V148" s="120">
        <f t="shared" si="68"/>
        <v>0</v>
      </c>
      <c r="W148" s="120">
        <f t="shared" si="68"/>
        <v>0</v>
      </c>
      <c r="X148" s="120">
        <f t="shared" si="68"/>
        <v>0</v>
      </c>
      <c r="Y148" s="120">
        <f t="shared" si="68"/>
        <v>0</v>
      </c>
      <c r="Z148" s="120">
        <f t="shared" si="68"/>
        <v>0</v>
      </c>
      <c r="AA148" s="120">
        <f t="shared" si="68"/>
        <v>0</v>
      </c>
      <c r="AB148" s="120">
        <f t="shared" si="68"/>
        <v>0</v>
      </c>
      <c r="AC148" s="120">
        <f t="shared" si="68"/>
        <v>0</v>
      </c>
      <c r="AD148" s="120">
        <f t="shared" si="68"/>
        <v>0</v>
      </c>
      <c r="AE148" s="120">
        <f t="shared" si="68"/>
        <v>0</v>
      </c>
      <c r="AF148" s="120">
        <f t="shared" si="68"/>
        <v>0</v>
      </c>
      <c r="AG148" s="120">
        <f t="shared" si="68"/>
        <v>0</v>
      </c>
      <c r="AH148" s="120">
        <f t="shared" si="68"/>
        <v>0</v>
      </c>
      <c r="AI148" s="120">
        <f t="shared" si="68"/>
        <v>0</v>
      </c>
      <c r="AJ148" s="120">
        <f t="shared" si="68"/>
        <v>0</v>
      </c>
      <c r="AK148" s="120">
        <f t="shared" si="68"/>
        <v>0</v>
      </c>
      <c r="AL148" s="120">
        <f t="shared" si="68"/>
        <v>0</v>
      </c>
      <c r="AM148" s="120">
        <f t="shared" si="68"/>
        <v>0</v>
      </c>
      <c r="AN148" s="120">
        <f t="shared" si="68"/>
        <v>0</v>
      </c>
      <c r="AO148" s="120">
        <f t="shared" si="68"/>
        <v>0</v>
      </c>
      <c r="AP148" s="120">
        <f t="shared" si="68"/>
        <v>0</v>
      </c>
      <c r="AQ148" s="120">
        <f t="shared" si="68"/>
        <v>0</v>
      </c>
      <c r="AR148" s="120">
        <f t="shared" si="68"/>
        <v>0</v>
      </c>
      <c r="AS148" s="120">
        <f t="shared" si="68"/>
        <v>0</v>
      </c>
    </row>
    <row r="149" spans="1:45" x14ac:dyDescent="0.25">
      <c r="A149" s="4" t="str">
        <f t="shared" si="40"/>
        <v>Waze, Mezemir</v>
      </c>
      <c r="B149" s="4" t="str">
        <f t="shared" si="40"/>
        <v>TechSur</v>
      </c>
      <c r="C149" s="4" t="str">
        <f t="shared" si="40"/>
        <v>Cyber Security Specialist</v>
      </c>
      <c r="D149" s="4">
        <f t="shared" si="40"/>
        <v>73.12</v>
      </c>
      <c r="E149" s="120">
        <f t="shared" ref="E149:AS149" si="69">E75*$D75</f>
        <v>2924.8</v>
      </c>
      <c r="F149" s="120">
        <f t="shared" si="69"/>
        <v>11699.2</v>
      </c>
      <c r="G149" s="120">
        <f t="shared" si="69"/>
        <v>12869.12</v>
      </c>
      <c r="H149" s="120">
        <f t="shared" si="69"/>
        <v>11114.240000000002</v>
      </c>
      <c r="I149" s="120">
        <f t="shared" si="69"/>
        <v>9944.32</v>
      </c>
      <c r="J149" s="120">
        <f t="shared" si="69"/>
        <v>11114.240000000002</v>
      </c>
      <c r="K149" s="120">
        <f t="shared" si="69"/>
        <v>9359.36</v>
      </c>
      <c r="L149" s="120">
        <f t="shared" si="69"/>
        <v>0</v>
      </c>
      <c r="M149" s="120">
        <f t="shared" si="69"/>
        <v>0</v>
      </c>
      <c r="N149" s="120">
        <f t="shared" si="69"/>
        <v>0</v>
      </c>
      <c r="O149" s="120">
        <f t="shared" si="69"/>
        <v>0</v>
      </c>
      <c r="P149" s="120">
        <f t="shared" si="69"/>
        <v>0</v>
      </c>
      <c r="Q149" s="120">
        <f t="shared" si="69"/>
        <v>0</v>
      </c>
      <c r="R149" s="120">
        <f t="shared" si="69"/>
        <v>0</v>
      </c>
      <c r="S149" s="120">
        <f t="shared" si="69"/>
        <v>0</v>
      </c>
      <c r="T149" s="120">
        <f t="shared" si="69"/>
        <v>0</v>
      </c>
      <c r="U149" s="120">
        <f t="shared" si="69"/>
        <v>0</v>
      </c>
      <c r="V149" s="120">
        <f t="shared" si="69"/>
        <v>0</v>
      </c>
      <c r="W149" s="120">
        <f t="shared" si="69"/>
        <v>0</v>
      </c>
      <c r="X149" s="120">
        <f t="shared" si="69"/>
        <v>0</v>
      </c>
      <c r="Y149" s="120">
        <f t="shared" si="69"/>
        <v>0</v>
      </c>
      <c r="Z149" s="120">
        <f t="shared" si="69"/>
        <v>0</v>
      </c>
      <c r="AA149" s="120">
        <f t="shared" si="69"/>
        <v>0</v>
      </c>
      <c r="AB149" s="120">
        <f t="shared" si="69"/>
        <v>0</v>
      </c>
      <c r="AC149" s="120">
        <f t="shared" si="69"/>
        <v>0</v>
      </c>
      <c r="AD149" s="120">
        <f t="shared" si="69"/>
        <v>0</v>
      </c>
      <c r="AE149" s="120">
        <f t="shared" si="69"/>
        <v>0</v>
      </c>
      <c r="AF149" s="120">
        <f t="shared" si="69"/>
        <v>0</v>
      </c>
      <c r="AG149" s="120">
        <f t="shared" si="69"/>
        <v>0</v>
      </c>
      <c r="AH149" s="120">
        <f t="shared" si="69"/>
        <v>0</v>
      </c>
      <c r="AI149" s="120">
        <f t="shared" si="69"/>
        <v>0</v>
      </c>
      <c r="AJ149" s="120">
        <f t="shared" si="69"/>
        <v>0</v>
      </c>
      <c r="AK149" s="120">
        <f t="shared" si="69"/>
        <v>0</v>
      </c>
      <c r="AL149" s="120">
        <f t="shared" si="69"/>
        <v>0</v>
      </c>
      <c r="AM149" s="120">
        <f t="shared" si="69"/>
        <v>0</v>
      </c>
      <c r="AN149" s="120">
        <f t="shared" si="69"/>
        <v>0</v>
      </c>
      <c r="AO149" s="120">
        <f t="shared" si="69"/>
        <v>0</v>
      </c>
      <c r="AP149" s="120">
        <f t="shared" si="69"/>
        <v>0</v>
      </c>
      <c r="AQ149" s="120">
        <f t="shared" si="69"/>
        <v>0</v>
      </c>
      <c r="AR149" s="120">
        <f t="shared" si="69"/>
        <v>0</v>
      </c>
      <c r="AS149" s="120">
        <f t="shared" si="69"/>
        <v>0</v>
      </c>
    </row>
    <row r="150" spans="1:45" x14ac:dyDescent="0.25">
      <c r="A150" s="4" t="str">
        <f t="shared" si="40"/>
        <v>April, Patricia</v>
      </c>
      <c r="B150" s="4" t="str">
        <f t="shared" si="40"/>
        <v>TechSur</v>
      </c>
      <c r="C150" s="4" t="str">
        <f t="shared" si="40"/>
        <v>Agile Coach</v>
      </c>
      <c r="D150" s="4">
        <f t="shared" si="40"/>
        <v>140.30000000000001</v>
      </c>
      <c r="E150" s="120">
        <f t="shared" ref="E150:AS151" si="70">E76*$D76</f>
        <v>0</v>
      </c>
      <c r="F150" s="120">
        <f t="shared" si="70"/>
        <v>0</v>
      </c>
      <c r="G150" s="120">
        <f t="shared" si="70"/>
        <v>4489.6000000000004</v>
      </c>
      <c r="H150" s="120">
        <f t="shared" si="70"/>
        <v>21325.600000000002</v>
      </c>
      <c r="I150" s="120">
        <f t="shared" si="70"/>
        <v>11224</v>
      </c>
      <c r="J150" s="120">
        <f t="shared" si="70"/>
        <v>0</v>
      </c>
      <c r="K150" s="120">
        <f t="shared" si="70"/>
        <v>0</v>
      </c>
      <c r="L150" s="120">
        <f t="shared" si="70"/>
        <v>0</v>
      </c>
      <c r="M150" s="120">
        <f t="shared" si="70"/>
        <v>0</v>
      </c>
      <c r="N150" s="120">
        <f t="shared" si="70"/>
        <v>0</v>
      </c>
      <c r="O150" s="120">
        <f t="shared" si="70"/>
        <v>0</v>
      </c>
      <c r="P150" s="120">
        <f t="shared" si="70"/>
        <v>0</v>
      </c>
      <c r="Q150" s="120">
        <f t="shared" si="70"/>
        <v>0</v>
      </c>
      <c r="R150" s="120">
        <f t="shared" si="70"/>
        <v>0</v>
      </c>
      <c r="S150" s="120">
        <f t="shared" si="70"/>
        <v>0</v>
      </c>
      <c r="T150" s="120">
        <f t="shared" si="70"/>
        <v>0</v>
      </c>
      <c r="U150" s="120">
        <f t="shared" si="70"/>
        <v>0</v>
      </c>
      <c r="V150" s="120">
        <f t="shared" si="70"/>
        <v>0</v>
      </c>
      <c r="W150" s="120">
        <f t="shared" si="70"/>
        <v>0</v>
      </c>
      <c r="X150" s="120">
        <f t="shared" si="70"/>
        <v>0</v>
      </c>
      <c r="Y150" s="120">
        <f t="shared" si="70"/>
        <v>0</v>
      </c>
      <c r="Z150" s="120">
        <f t="shared" si="70"/>
        <v>0</v>
      </c>
      <c r="AA150" s="120">
        <f t="shared" si="70"/>
        <v>0</v>
      </c>
      <c r="AB150" s="120">
        <f t="shared" si="70"/>
        <v>0</v>
      </c>
      <c r="AC150" s="120">
        <f t="shared" si="70"/>
        <v>0</v>
      </c>
      <c r="AD150" s="120">
        <f t="shared" si="70"/>
        <v>0</v>
      </c>
      <c r="AE150" s="120">
        <f t="shared" si="70"/>
        <v>0</v>
      </c>
      <c r="AF150" s="120">
        <f t="shared" si="70"/>
        <v>0</v>
      </c>
      <c r="AG150" s="120">
        <f t="shared" si="70"/>
        <v>0</v>
      </c>
      <c r="AH150" s="120">
        <f t="shared" si="70"/>
        <v>0</v>
      </c>
      <c r="AI150" s="120">
        <f t="shared" si="70"/>
        <v>0</v>
      </c>
      <c r="AJ150" s="120">
        <f t="shared" si="70"/>
        <v>0</v>
      </c>
      <c r="AK150" s="120">
        <f t="shared" si="70"/>
        <v>0</v>
      </c>
      <c r="AL150" s="120">
        <f t="shared" si="70"/>
        <v>0</v>
      </c>
      <c r="AM150" s="120">
        <f t="shared" si="70"/>
        <v>0</v>
      </c>
      <c r="AN150" s="120">
        <f t="shared" si="70"/>
        <v>0</v>
      </c>
      <c r="AO150" s="120">
        <f t="shared" si="70"/>
        <v>0</v>
      </c>
      <c r="AP150" s="120">
        <f t="shared" si="70"/>
        <v>0</v>
      </c>
      <c r="AQ150" s="120">
        <f t="shared" si="70"/>
        <v>0</v>
      </c>
      <c r="AR150" s="120">
        <f t="shared" si="70"/>
        <v>0</v>
      </c>
      <c r="AS150" s="120">
        <f t="shared" si="70"/>
        <v>0</v>
      </c>
    </row>
    <row r="151" spans="1:45" x14ac:dyDescent="0.25">
      <c r="A151" s="4" t="str">
        <f t="shared" si="40"/>
        <v>Bawani, Amir</v>
      </c>
      <c r="B151" s="4" t="str">
        <f t="shared" si="40"/>
        <v>TechSur</v>
      </c>
      <c r="C151" s="4" t="str">
        <f t="shared" si="40"/>
        <v>Agile Coach</v>
      </c>
      <c r="D151" s="4">
        <f t="shared" si="40"/>
        <v>140.30000000000001</v>
      </c>
      <c r="E151" s="120">
        <f t="shared" si="70"/>
        <v>0</v>
      </c>
      <c r="F151" s="120">
        <f t="shared" si="70"/>
        <v>0</v>
      </c>
      <c r="G151" s="120">
        <f t="shared" si="70"/>
        <v>0</v>
      </c>
      <c r="H151" s="120">
        <f t="shared" si="70"/>
        <v>0</v>
      </c>
      <c r="I151" s="120">
        <f t="shared" si="70"/>
        <v>0</v>
      </c>
      <c r="J151" s="120">
        <f t="shared" si="70"/>
        <v>15713.600000000002</v>
      </c>
      <c r="K151" s="120">
        <f t="shared" si="70"/>
        <v>17958.400000000001</v>
      </c>
      <c r="L151" s="120">
        <f t="shared" ref="L151:AS151" si="71">L79*$D79</f>
        <v>0</v>
      </c>
      <c r="M151" s="120">
        <f t="shared" si="71"/>
        <v>0</v>
      </c>
      <c r="N151" s="120">
        <f t="shared" si="71"/>
        <v>0</v>
      </c>
      <c r="O151" s="120">
        <f t="shared" si="71"/>
        <v>0</v>
      </c>
      <c r="P151" s="120">
        <f t="shared" si="71"/>
        <v>0</v>
      </c>
      <c r="Q151" s="120">
        <f t="shared" si="71"/>
        <v>0</v>
      </c>
      <c r="R151" s="120">
        <f t="shared" si="71"/>
        <v>0</v>
      </c>
      <c r="S151" s="120">
        <f t="shared" si="71"/>
        <v>0</v>
      </c>
      <c r="T151" s="120">
        <f t="shared" si="71"/>
        <v>0</v>
      </c>
      <c r="U151" s="120">
        <f t="shared" si="71"/>
        <v>0</v>
      </c>
      <c r="V151" s="120">
        <f t="shared" si="71"/>
        <v>0</v>
      </c>
      <c r="W151" s="120">
        <f t="shared" si="71"/>
        <v>0</v>
      </c>
      <c r="X151" s="120">
        <f t="shared" si="71"/>
        <v>0</v>
      </c>
      <c r="Y151" s="120">
        <f t="shared" si="71"/>
        <v>0</v>
      </c>
      <c r="Z151" s="120">
        <f t="shared" si="71"/>
        <v>0</v>
      </c>
      <c r="AA151" s="120">
        <f t="shared" si="71"/>
        <v>0</v>
      </c>
      <c r="AB151" s="120">
        <f t="shared" si="71"/>
        <v>0</v>
      </c>
      <c r="AC151" s="120">
        <f t="shared" si="71"/>
        <v>0</v>
      </c>
      <c r="AD151" s="120">
        <f t="shared" si="71"/>
        <v>0</v>
      </c>
      <c r="AE151" s="120">
        <f t="shared" si="71"/>
        <v>0</v>
      </c>
      <c r="AF151" s="120">
        <f t="shared" si="71"/>
        <v>0</v>
      </c>
      <c r="AG151" s="120">
        <f t="shared" si="71"/>
        <v>0</v>
      </c>
      <c r="AH151" s="120">
        <f t="shared" si="71"/>
        <v>0</v>
      </c>
      <c r="AI151" s="120">
        <f t="shared" si="71"/>
        <v>0</v>
      </c>
      <c r="AJ151" s="120">
        <f t="shared" si="71"/>
        <v>0</v>
      </c>
      <c r="AK151" s="120">
        <f t="shared" si="71"/>
        <v>0</v>
      </c>
      <c r="AL151" s="120">
        <f t="shared" si="71"/>
        <v>0</v>
      </c>
      <c r="AM151" s="120">
        <f t="shared" si="71"/>
        <v>0</v>
      </c>
      <c r="AN151" s="120">
        <f t="shared" si="71"/>
        <v>0</v>
      </c>
      <c r="AO151" s="120">
        <f t="shared" si="71"/>
        <v>0</v>
      </c>
      <c r="AP151" s="120">
        <f t="shared" si="71"/>
        <v>0</v>
      </c>
      <c r="AQ151" s="120">
        <f t="shared" si="71"/>
        <v>0</v>
      </c>
      <c r="AR151" s="120">
        <f t="shared" si="71"/>
        <v>0</v>
      </c>
      <c r="AS151" s="120">
        <f t="shared" si="71"/>
        <v>0</v>
      </c>
    </row>
    <row r="152" spans="1:45" x14ac:dyDescent="0.25">
      <c r="A152" s="5"/>
      <c r="B152" s="4"/>
      <c r="C152" s="4"/>
      <c r="D152" s="4"/>
      <c r="E152" s="6"/>
      <c r="F152" s="6"/>
      <c r="G152" s="6"/>
      <c r="H152" s="6"/>
      <c r="I152" s="6"/>
      <c r="J152" s="6"/>
      <c r="K152" s="6"/>
      <c r="L152" s="120">
        <f t="shared" ref="L152:AS152" si="72">L80*$D80</f>
        <v>0</v>
      </c>
      <c r="M152" s="120">
        <f t="shared" si="72"/>
        <v>0</v>
      </c>
      <c r="N152" s="120">
        <f t="shared" si="72"/>
        <v>0</v>
      </c>
      <c r="O152" s="120">
        <f t="shared" si="72"/>
        <v>0</v>
      </c>
      <c r="P152" s="120">
        <f t="shared" si="72"/>
        <v>0</v>
      </c>
      <c r="Q152" s="120">
        <f t="shared" si="72"/>
        <v>0</v>
      </c>
      <c r="R152" s="120">
        <f t="shared" si="72"/>
        <v>0</v>
      </c>
      <c r="S152" s="120">
        <f t="shared" si="72"/>
        <v>0</v>
      </c>
      <c r="T152" s="120">
        <f t="shared" si="72"/>
        <v>0</v>
      </c>
      <c r="U152" s="120">
        <f t="shared" si="72"/>
        <v>0</v>
      </c>
      <c r="V152" s="120">
        <f t="shared" si="72"/>
        <v>0</v>
      </c>
      <c r="W152" s="120">
        <f t="shared" si="72"/>
        <v>0</v>
      </c>
      <c r="X152" s="120">
        <f t="shared" si="72"/>
        <v>0</v>
      </c>
      <c r="Y152" s="120">
        <f t="shared" si="72"/>
        <v>0</v>
      </c>
      <c r="Z152" s="120">
        <f t="shared" si="72"/>
        <v>0</v>
      </c>
      <c r="AA152" s="120">
        <f t="shared" si="72"/>
        <v>0</v>
      </c>
      <c r="AB152" s="120">
        <f t="shared" si="72"/>
        <v>0</v>
      </c>
      <c r="AC152" s="120">
        <f t="shared" si="72"/>
        <v>0</v>
      </c>
      <c r="AD152" s="120">
        <f t="shared" si="72"/>
        <v>0</v>
      </c>
      <c r="AE152" s="120">
        <f t="shared" si="72"/>
        <v>0</v>
      </c>
      <c r="AF152" s="120">
        <f t="shared" si="72"/>
        <v>0</v>
      </c>
      <c r="AG152" s="120">
        <f t="shared" si="72"/>
        <v>0</v>
      </c>
      <c r="AH152" s="120">
        <f t="shared" si="72"/>
        <v>0</v>
      </c>
      <c r="AI152" s="120">
        <f t="shared" si="72"/>
        <v>0</v>
      </c>
      <c r="AJ152" s="120">
        <f t="shared" si="72"/>
        <v>0</v>
      </c>
      <c r="AK152" s="120">
        <f t="shared" si="72"/>
        <v>0</v>
      </c>
      <c r="AL152" s="120">
        <f t="shared" si="72"/>
        <v>0</v>
      </c>
      <c r="AM152" s="120">
        <f t="shared" si="72"/>
        <v>0</v>
      </c>
      <c r="AN152" s="120">
        <f t="shared" si="72"/>
        <v>0</v>
      </c>
      <c r="AO152" s="120">
        <f t="shared" si="72"/>
        <v>0</v>
      </c>
      <c r="AP152" s="120">
        <f t="shared" si="72"/>
        <v>0</v>
      </c>
      <c r="AQ152" s="120">
        <f t="shared" si="72"/>
        <v>0</v>
      </c>
      <c r="AR152" s="120">
        <f t="shared" si="72"/>
        <v>0</v>
      </c>
      <c r="AS152" s="120">
        <f t="shared" si="72"/>
        <v>0</v>
      </c>
    </row>
    <row r="153" spans="1:45" x14ac:dyDescent="0.25">
      <c r="E153" s="7">
        <f>SUM(E121:E152)</f>
        <v>109055.93000000001</v>
      </c>
      <c r="F153" s="7">
        <f t="shared" ref="F153:AS153" si="73">SUM(F121:F152)</f>
        <v>413236.43000000017</v>
      </c>
      <c r="G153" s="7">
        <f t="shared" si="73"/>
        <v>406062.47</v>
      </c>
      <c r="H153" s="7">
        <f t="shared" si="73"/>
        <v>349093.91999999993</v>
      </c>
      <c r="I153" s="7">
        <f t="shared" si="73"/>
        <v>308837.65999999997</v>
      </c>
      <c r="J153" s="7">
        <f t="shared" si="73"/>
        <v>326050.81999999995</v>
      </c>
      <c r="K153" s="7">
        <f t="shared" si="73"/>
        <v>271346.02</v>
      </c>
      <c r="L153" s="7">
        <f t="shared" si="73"/>
        <v>0</v>
      </c>
      <c r="M153" s="7">
        <f t="shared" si="73"/>
        <v>0</v>
      </c>
      <c r="N153" s="7">
        <f t="shared" si="73"/>
        <v>0</v>
      </c>
      <c r="O153" s="7">
        <f t="shared" si="73"/>
        <v>0</v>
      </c>
      <c r="P153" s="7">
        <f t="shared" si="73"/>
        <v>0</v>
      </c>
      <c r="Q153" s="7">
        <f t="shared" si="73"/>
        <v>0</v>
      </c>
      <c r="R153" s="7">
        <f t="shared" si="73"/>
        <v>0</v>
      </c>
      <c r="S153" s="7">
        <f t="shared" si="73"/>
        <v>0</v>
      </c>
      <c r="T153" s="7">
        <f t="shared" si="73"/>
        <v>0</v>
      </c>
      <c r="U153" s="7">
        <f t="shared" si="73"/>
        <v>0</v>
      </c>
      <c r="V153" s="7">
        <f t="shared" si="73"/>
        <v>0</v>
      </c>
      <c r="W153" s="7">
        <f t="shared" si="73"/>
        <v>0</v>
      </c>
      <c r="X153" s="7">
        <f t="shared" si="73"/>
        <v>0</v>
      </c>
      <c r="Y153" s="7">
        <f t="shared" si="73"/>
        <v>0</v>
      </c>
      <c r="Z153" s="7">
        <f t="shared" si="73"/>
        <v>0</v>
      </c>
      <c r="AA153" s="7">
        <f t="shared" si="73"/>
        <v>0</v>
      </c>
      <c r="AB153" s="7">
        <f t="shared" si="73"/>
        <v>0</v>
      </c>
      <c r="AC153" s="7">
        <f t="shared" si="73"/>
        <v>0</v>
      </c>
      <c r="AD153" s="7">
        <f t="shared" si="73"/>
        <v>0</v>
      </c>
      <c r="AE153" s="7">
        <f t="shared" si="73"/>
        <v>0</v>
      </c>
      <c r="AF153" s="7">
        <f t="shared" si="73"/>
        <v>0</v>
      </c>
      <c r="AG153" s="7">
        <f t="shared" si="73"/>
        <v>0</v>
      </c>
      <c r="AH153" s="7">
        <f t="shared" si="73"/>
        <v>0</v>
      </c>
      <c r="AI153" s="7">
        <f t="shared" si="73"/>
        <v>0</v>
      </c>
      <c r="AJ153" s="7">
        <f t="shared" si="73"/>
        <v>0</v>
      </c>
      <c r="AK153" s="7">
        <f t="shared" si="73"/>
        <v>0</v>
      </c>
      <c r="AL153" s="7">
        <f t="shared" si="73"/>
        <v>0</v>
      </c>
      <c r="AM153" s="7">
        <f t="shared" si="73"/>
        <v>0</v>
      </c>
      <c r="AN153" s="7">
        <f t="shared" si="73"/>
        <v>0</v>
      </c>
      <c r="AO153" s="7">
        <f t="shared" si="73"/>
        <v>0</v>
      </c>
      <c r="AP153" s="7">
        <f t="shared" si="73"/>
        <v>0</v>
      </c>
      <c r="AQ153" s="7">
        <f t="shared" si="73"/>
        <v>0</v>
      </c>
      <c r="AR153" s="7">
        <f t="shared" si="73"/>
        <v>0</v>
      </c>
      <c r="AS153" s="7">
        <f t="shared" si="73"/>
        <v>0</v>
      </c>
    </row>
    <row r="155" spans="1:45" x14ac:dyDescent="0.25">
      <c r="A155" s="31" t="s">
        <v>344</v>
      </c>
      <c r="B155" s="32"/>
      <c r="C155" s="32"/>
      <c r="D155" s="32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</row>
    <row r="156" spans="1:45" x14ac:dyDescent="0.25">
      <c r="A156" s="9"/>
      <c r="E156" s="623">
        <v>2024</v>
      </c>
      <c r="F156" s="623"/>
      <c r="G156" s="623"/>
      <c r="H156" s="623"/>
      <c r="I156" s="623"/>
      <c r="J156" s="623">
        <v>2025</v>
      </c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>
        <v>2026</v>
      </c>
      <c r="W156" s="623"/>
      <c r="X156" s="623"/>
      <c r="Y156" s="623"/>
      <c r="Z156" s="623"/>
      <c r="AA156" s="623"/>
      <c r="AB156" s="623"/>
      <c r="AC156" s="623"/>
      <c r="AD156" s="623"/>
      <c r="AE156" s="623"/>
      <c r="AF156" s="623"/>
      <c r="AG156" s="623"/>
      <c r="AH156" s="623">
        <v>2027</v>
      </c>
      <c r="AI156" s="623"/>
      <c r="AJ156" s="623"/>
      <c r="AK156" s="623"/>
      <c r="AL156" s="623"/>
      <c r="AM156" s="623"/>
      <c r="AN156" s="623"/>
      <c r="AO156" s="623"/>
      <c r="AP156" s="623"/>
      <c r="AQ156" s="623"/>
      <c r="AR156" s="623"/>
      <c r="AS156" s="623"/>
    </row>
    <row r="157" spans="1:45" x14ac:dyDescent="0.25">
      <c r="C157" s="11" t="s">
        <v>105</v>
      </c>
      <c r="D157" s="11" t="s">
        <v>106</v>
      </c>
      <c r="E157" s="11">
        <v>8</v>
      </c>
      <c r="F157" s="11">
        <v>9</v>
      </c>
      <c r="G157" s="11">
        <v>10</v>
      </c>
      <c r="H157" s="11">
        <v>11</v>
      </c>
      <c r="I157" s="11">
        <v>12</v>
      </c>
      <c r="J157" s="11">
        <v>1</v>
      </c>
      <c r="K157" s="11">
        <v>2</v>
      </c>
      <c r="L157" s="11">
        <v>3</v>
      </c>
      <c r="M157" s="11">
        <v>4</v>
      </c>
      <c r="N157" s="11">
        <v>5</v>
      </c>
      <c r="O157" s="11">
        <v>6</v>
      </c>
      <c r="P157" s="11">
        <v>7</v>
      </c>
      <c r="Q157" s="11">
        <v>8</v>
      </c>
      <c r="R157" s="11">
        <v>9</v>
      </c>
      <c r="S157" s="11">
        <v>10</v>
      </c>
      <c r="T157" s="11">
        <v>11</v>
      </c>
      <c r="U157" s="11">
        <v>12</v>
      </c>
      <c r="V157" s="11">
        <v>1</v>
      </c>
      <c r="W157" s="11">
        <v>2</v>
      </c>
      <c r="X157" s="11">
        <v>3</v>
      </c>
      <c r="Y157" s="11">
        <v>4</v>
      </c>
      <c r="Z157" s="11">
        <v>5</v>
      </c>
      <c r="AA157" s="11">
        <v>6</v>
      </c>
      <c r="AB157" s="11">
        <v>7</v>
      </c>
      <c r="AC157" s="11">
        <v>8</v>
      </c>
      <c r="AD157" s="11">
        <v>9</v>
      </c>
      <c r="AE157" s="11">
        <v>10</v>
      </c>
      <c r="AF157" s="11">
        <v>11</v>
      </c>
      <c r="AG157" s="11">
        <v>12</v>
      </c>
      <c r="AH157" s="11">
        <v>1</v>
      </c>
      <c r="AI157" s="11">
        <v>2</v>
      </c>
      <c r="AJ157" s="11">
        <v>3</v>
      </c>
      <c r="AK157" s="11">
        <v>4</v>
      </c>
      <c r="AL157" s="11">
        <v>5</v>
      </c>
      <c r="AM157" s="11">
        <v>6</v>
      </c>
      <c r="AN157" s="11">
        <v>7</v>
      </c>
      <c r="AO157" s="11">
        <v>8</v>
      </c>
      <c r="AP157" s="11">
        <v>9</v>
      </c>
      <c r="AQ157" s="11">
        <v>10</v>
      </c>
      <c r="AR157" s="11">
        <v>11</v>
      </c>
      <c r="AS157" s="11">
        <v>12</v>
      </c>
    </row>
    <row r="158" spans="1:45" x14ac:dyDescent="0.25">
      <c r="C158" s="4" t="s">
        <v>764</v>
      </c>
      <c r="D158" s="26">
        <v>45547</v>
      </c>
      <c r="E158" s="6">
        <v>111440.59000000003</v>
      </c>
      <c r="F158" s="6"/>
      <c r="G158" s="6"/>
      <c r="H158" s="6"/>
      <c r="I158" s="6"/>
      <c r="J158" s="6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 x14ac:dyDescent="0.25">
      <c r="C159" s="4" t="s">
        <v>765</v>
      </c>
      <c r="D159" s="26">
        <v>45573</v>
      </c>
      <c r="E159" s="6"/>
      <c r="F159" s="6">
        <v>407925.60000000009</v>
      </c>
      <c r="G159" s="6"/>
      <c r="H159" s="6"/>
      <c r="I159" s="6"/>
      <c r="J159" s="6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 x14ac:dyDescent="0.25">
      <c r="C160" s="4" t="s">
        <v>766</v>
      </c>
      <c r="D160" s="26">
        <v>45607</v>
      </c>
      <c r="E160" s="6"/>
      <c r="F160" s="6"/>
      <c r="G160" s="6">
        <v>406062.47</v>
      </c>
      <c r="H160" s="6"/>
      <c r="I160" s="6"/>
      <c r="J160" s="6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3:45" x14ac:dyDescent="0.25">
      <c r="C161" s="4" t="s">
        <v>767</v>
      </c>
      <c r="D161" s="26">
        <v>45637</v>
      </c>
      <c r="E161" s="6"/>
      <c r="F161" s="6"/>
      <c r="G161" s="6"/>
      <c r="H161" s="6">
        <v>349093.92</v>
      </c>
      <c r="I161" s="6"/>
      <c r="J161" s="6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3:45" x14ac:dyDescent="0.25">
      <c r="C162" s="4" t="s">
        <v>768</v>
      </c>
      <c r="D162" s="26">
        <v>45670</v>
      </c>
      <c r="E162" s="6"/>
      <c r="F162" s="6"/>
      <c r="G162" s="6"/>
      <c r="H162" s="6"/>
      <c r="I162" s="6">
        <v>308837.65999999997</v>
      </c>
      <c r="J162" s="6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3:45" x14ac:dyDescent="0.25">
      <c r="C163" s="4" t="s">
        <v>769</v>
      </c>
      <c r="D163" s="26">
        <v>45688</v>
      </c>
      <c r="E163" s="6"/>
      <c r="F163" s="6"/>
      <c r="G163" s="6"/>
      <c r="H163" s="6"/>
      <c r="I163" s="6"/>
      <c r="J163" s="6">
        <v>345070.1</v>
      </c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3:45" x14ac:dyDescent="0.25">
      <c r="C164" s="4" t="s">
        <v>770</v>
      </c>
      <c r="D164" s="26">
        <v>45721</v>
      </c>
      <c r="E164" s="6"/>
      <c r="F164" s="6"/>
      <c r="G164" s="6"/>
      <c r="H164" s="6"/>
      <c r="I164" s="6"/>
      <c r="J164" s="6"/>
      <c r="K164" s="6">
        <v>271346.03000000003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3:45" x14ac:dyDescent="0.25">
      <c r="C165" s="4"/>
      <c r="D165" s="26"/>
      <c r="E165" s="6"/>
      <c r="F165" s="6"/>
      <c r="G165" s="6"/>
      <c r="H165" s="6"/>
      <c r="I165" s="6"/>
      <c r="J165" s="6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3:45" x14ac:dyDescent="0.25">
      <c r="C166" s="4"/>
      <c r="D166" s="26"/>
      <c r="E166" s="6"/>
      <c r="F166" s="6"/>
      <c r="G166" s="6"/>
      <c r="H166" s="6"/>
      <c r="I166" s="6"/>
      <c r="J166" s="6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3:45" x14ac:dyDescent="0.25">
      <c r="C167" s="4"/>
      <c r="D167" s="26"/>
      <c r="E167" s="6"/>
      <c r="F167" s="6"/>
      <c r="G167" s="6"/>
      <c r="H167" s="6"/>
      <c r="I167" s="6"/>
      <c r="J167" s="6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3:45" x14ac:dyDescent="0.25">
      <c r="C168" s="4"/>
      <c r="D168" s="26"/>
      <c r="E168" s="6"/>
      <c r="F168" s="6"/>
      <c r="G168" s="6"/>
      <c r="H168" s="6"/>
      <c r="I168" s="6"/>
      <c r="J168" s="6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3:45" x14ac:dyDescent="0.25">
      <c r="C169" s="4"/>
      <c r="D169" s="26"/>
      <c r="E169" s="6"/>
      <c r="F169" s="6"/>
      <c r="G169" s="6"/>
      <c r="H169" s="6"/>
      <c r="I169" s="6"/>
      <c r="J169" s="6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3:45" x14ac:dyDescent="0.25">
      <c r="C170" s="4"/>
      <c r="D170" s="26"/>
      <c r="E170" s="6"/>
      <c r="F170" s="6"/>
      <c r="G170" s="6"/>
      <c r="H170" s="6"/>
      <c r="I170" s="6"/>
      <c r="J170" s="6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3:45" x14ac:dyDescent="0.25">
      <c r="C171" s="4"/>
      <c r="D171" s="26"/>
      <c r="E171" s="6"/>
      <c r="F171" s="6"/>
      <c r="G171" s="6"/>
      <c r="H171" s="6"/>
      <c r="I171" s="6"/>
      <c r="J171" s="6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3:45" x14ac:dyDescent="0.25">
      <c r="C172" s="4"/>
      <c r="D172" s="26"/>
      <c r="E172" s="6"/>
      <c r="F172" s="6"/>
      <c r="G172" s="6"/>
      <c r="H172" s="6"/>
      <c r="I172" s="6"/>
      <c r="J172" s="6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3:45" x14ac:dyDescent="0.25">
      <c r="C173" s="4"/>
      <c r="D173" s="26"/>
      <c r="E173" s="6"/>
      <c r="F173" s="6"/>
      <c r="G173" s="6"/>
      <c r="H173" s="6"/>
      <c r="I173" s="6"/>
      <c r="J173" s="6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3:45" x14ac:dyDescent="0.25">
      <c r="C174" s="4"/>
      <c r="D174" s="26"/>
      <c r="E174" s="6"/>
      <c r="F174" s="6"/>
      <c r="G174" s="6"/>
      <c r="H174" s="6"/>
      <c r="I174" s="6"/>
      <c r="J174" s="6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3:45" x14ac:dyDescent="0.25">
      <c r="C175" s="4"/>
      <c r="D175" s="26"/>
      <c r="E175" s="6"/>
      <c r="F175" s="6"/>
      <c r="G175" s="6"/>
      <c r="H175" s="6"/>
      <c r="I175" s="6"/>
      <c r="J175" s="6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3:45" x14ac:dyDescent="0.25">
      <c r="C176" s="4"/>
      <c r="D176" s="26"/>
      <c r="E176" s="6"/>
      <c r="F176" s="6"/>
      <c r="G176" s="6"/>
      <c r="H176" s="6"/>
      <c r="I176" s="6"/>
      <c r="J176" s="6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3:45" x14ac:dyDescent="0.25">
      <c r="C177" s="4"/>
      <c r="D177" s="26"/>
      <c r="E177" s="6"/>
      <c r="F177" s="6"/>
      <c r="G177" s="6"/>
      <c r="H177" s="6"/>
      <c r="I177" s="6"/>
      <c r="J177" s="6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3:45" x14ac:dyDescent="0.25">
      <c r="D178" s="93" t="s">
        <v>39</v>
      </c>
      <c r="E178" s="30">
        <f t="shared" ref="E178:AS178" si="74">SUM(E158:E177)</f>
        <v>111440.59000000003</v>
      </c>
      <c r="F178" s="30">
        <f t="shared" si="74"/>
        <v>407925.60000000009</v>
      </c>
      <c r="G178" s="30">
        <f t="shared" si="74"/>
        <v>406062.47</v>
      </c>
      <c r="H178" s="30">
        <f t="shared" si="74"/>
        <v>349093.92</v>
      </c>
      <c r="I178" s="30">
        <f t="shared" si="74"/>
        <v>308837.65999999997</v>
      </c>
      <c r="J178" s="30">
        <f t="shared" si="74"/>
        <v>345070.1</v>
      </c>
      <c r="K178" s="30">
        <f t="shared" si="74"/>
        <v>271346.03000000003</v>
      </c>
      <c r="L178" s="30">
        <f t="shared" si="74"/>
        <v>0</v>
      </c>
      <c r="M178" s="30">
        <f t="shared" si="74"/>
        <v>0</v>
      </c>
      <c r="N178" s="30">
        <f t="shared" si="74"/>
        <v>0</v>
      </c>
      <c r="O178" s="30">
        <f t="shared" si="74"/>
        <v>0</v>
      </c>
      <c r="P178" s="30">
        <f t="shared" si="74"/>
        <v>0</v>
      </c>
      <c r="Q178" s="30">
        <f t="shared" si="74"/>
        <v>0</v>
      </c>
      <c r="R178" s="30">
        <f t="shared" si="74"/>
        <v>0</v>
      </c>
      <c r="S178" s="30">
        <f t="shared" si="74"/>
        <v>0</v>
      </c>
      <c r="T178" s="30">
        <f t="shared" si="74"/>
        <v>0</v>
      </c>
      <c r="U178" s="30">
        <f t="shared" si="74"/>
        <v>0</v>
      </c>
      <c r="V178" s="30">
        <f t="shared" si="74"/>
        <v>0</v>
      </c>
      <c r="W178" s="30">
        <f t="shared" si="74"/>
        <v>0</v>
      </c>
      <c r="X178" s="30">
        <f t="shared" si="74"/>
        <v>0</v>
      </c>
      <c r="Y178" s="30">
        <f t="shared" si="74"/>
        <v>0</v>
      </c>
      <c r="Z178" s="30">
        <f t="shared" si="74"/>
        <v>0</v>
      </c>
      <c r="AA178" s="30">
        <f t="shared" si="74"/>
        <v>0</v>
      </c>
      <c r="AB178" s="30">
        <f t="shared" si="74"/>
        <v>0</v>
      </c>
      <c r="AC178" s="30">
        <f t="shared" si="74"/>
        <v>0</v>
      </c>
      <c r="AD178" s="30">
        <f t="shared" si="74"/>
        <v>0</v>
      </c>
      <c r="AE178" s="30">
        <f t="shared" si="74"/>
        <v>0</v>
      </c>
      <c r="AF178" s="30">
        <f t="shared" si="74"/>
        <v>0</v>
      </c>
      <c r="AG178" s="30">
        <f t="shared" si="74"/>
        <v>0</v>
      </c>
      <c r="AH178" s="30">
        <f t="shared" si="74"/>
        <v>0</v>
      </c>
      <c r="AI178" s="30">
        <f t="shared" si="74"/>
        <v>0</v>
      </c>
      <c r="AJ178" s="30">
        <f t="shared" si="74"/>
        <v>0</v>
      </c>
      <c r="AK178" s="30">
        <f t="shared" si="74"/>
        <v>0</v>
      </c>
      <c r="AL178" s="30">
        <f t="shared" si="74"/>
        <v>0</v>
      </c>
      <c r="AM178" s="30">
        <f t="shared" si="74"/>
        <v>0</v>
      </c>
      <c r="AN178" s="30">
        <f t="shared" si="74"/>
        <v>0</v>
      </c>
      <c r="AO178" s="30">
        <f t="shared" si="74"/>
        <v>0</v>
      </c>
      <c r="AP178" s="30">
        <f t="shared" si="74"/>
        <v>0</v>
      </c>
      <c r="AQ178" s="30">
        <f t="shared" si="74"/>
        <v>0</v>
      </c>
      <c r="AR178" s="30">
        <f t="shared" si="74"/>
        <v>0</v>
      </c>
      <c r="AS178" s="30">
        <f t="shared" si="74"/>
        <v>0</v>
      </c>
    </row>
    <row r="180" spans="3:45" x14ac:dyDescent="0.25">
      <c r="K180" s="25">
        <f>SUM(E178:K178)</f>
        <v>2199776.37</v>
      </c>
    </row>
    <row r="181" spans="3:45" x14ac:dyDescent="0.25">
      <c r="K181" s="127">
        <f>B4-K180</f>
        <v>339538.83000000007</v>
      </c>
    </row>
  </sheetData>
  <sortState xmlns:xlrd2="http://schemas.microsoft.com/office/spreadsheetml/2017/richdata2" ref="A10:K38">
    <sortCondition ref="A10:A38"/>
  </sortState>
  <mergeCells count="20">
    <mergeCell ref="E45:I45"/>
    <mergeCell ref="E82:I82"/>
    <mergeCell ref="J7:U7"/>
    <mergeCell ref="V7:AG7"/>
    <mergeCell ref="AH7:AS7"/>
    <mergeCell ref="J45:U45"/>
    <mergeCell ref="V45:AG45"/>
    <mergeCell ref="AH45:AS45"/>
    <mergeCell ref="E7:I7"/>
    <mergeCell ref="E156:I156"/>
    <mergeCell ref="J156:U156"/>
    <mergeCell ref="V156:AG156"/>
    <mergeCell ref="AH156:AS156"/>
    <mergeCell ref="J82:U82"/>
    <mergeCell ref="V82:AG82"/>
    <mergeCell ref="AH82:AS82"/>
    <mergeCell ref="E119:I119"/>
    <mergeCell ref="J119:U119"/>
    <mergeCell ref="V119:AG119"/>
    <mergeCell ref="AH119:AS119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224F-ACA2-4CD4-90F2-6CD8642E6D37}">
  <sheetPr>
    <tabColor theme="0" tint="-0.249977111117893"/>
  </sheetPr>
  <dimension ref="A2:U98"/>
  <sheetViews>
    <sheetView topLeftCell="A4" workbookViewId="0">
      <selection activeCell="L23" sqref="L23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7" width="11.2851562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19" width="13.7109375" bestFit="1" customWidth="1"/>
    <col min="20" max="20" width="13.5703125" bestFit="1" customWidth="1"/>
    <col min="21" max="21" width="13.28515625" bestFit="1" customWidth="1"/>
  </cols>
  <sheetData>
    <row r="2" spans="1:21" x14ac:dyDescent="0.25">
      <c r="A2" s="9" t="s">
        <v>81</v>
      </c>
      <c r="B2" t="s">
        <v>150</v>
      </c>
    </row>
    <row r="3" spans="1:21" x14ac:dyDescent="0.25">
      <c r="A3" s="9" t="s">
        <v>83</v>
      </c>
      <c r="B3" t="s">
        <v>771</v>
      </c>
    </row>
    <row r="4" spans="1:21" x14ac:dyDescent="0.25">
      <c r="A4" s="9" t="s">
        <v>85</v>
      </c>
      <c r="B4" s="25">
        <v>951925.9</v>
      </c>
      <c r="C4" s="25"/>
    </row>
    <row r="6" spans="1:21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  <c r="U6" s="31"/>
    </row>
    <row r="7" spans="1:21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"/>
      <c r="S7" s="9"/>
      <c r="T7" s="9"/>
      <c r="U7" s="9"/>
    </row>
    <row r="8" spans="1:21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>
        <v>9</v>
      </c>
      <c r="F8" s="12">
        <v>10</v>
      </c>
      <c r="G8" s="12">
        <v>11</v>
      </c>
      <c r="H8" s="12">
        <v>12</v>
      </c>
      <c r="I8" s="11">
        <v>1</v>
      </c>
      <c r="J8" s="11">
        <v>2</v>
      </c>
      <c r="K8" s="11">
        <v>3</v>
      </c>
      <c r="L8" s="11">
        <v>4</v>
      </c>
      <c r="M8" s="11">
        <v>5</v>
      </c>
      <c r="N8" s="11">
        <v>6</v>
      </c>
      <c r="O8" s="11">
        <v>7</v>
      </c>
      <c r="P8" s="11">
        <v>8</v>
      </c>
      <c r="Q8" s="11">
        <v>9</v>
      </c>
      <c r="R8" s="11" t="s">
        <v>92</v>
      </c>
      <c r="S8" s="11" t="s">
        <v>93</v>
      </c>
      <c r="T8" s="11" t="s">
        <v>94</v>
      </c>
      <c r="U8" s="11" t="s">
        <v>95</v>
      </c>
    </row>
    <row r="9" spans="1:21" x14ac:dyDescent="0.25">
      <c r="A9" s="5" t="s">
        <v>772</v>
      </c>
      <c r="B9" s="4" t="s">
        <v>97</v>
      </c>
      <c r="C9" s="4" t="s">
        <v>761</v>
      </c>
      <c r="D9" s="6">
        <v>96</v>
      </c>
      <c r="E9" s="4"/>
      <c r="F9" s="4">
        <v>48</v>
      </c>
      <c r="G9" s="4">
        <v>160</v>
      </c>
      <c r="H9" s="4">
        <v>160</v>
      </c>
      <c r="I9" s="4">
        <v>160</v>
      </c>
      <c r="J9" s="4">
        <v>152</v>
      </c>
      <c r="K9" s="4">
        <v>184</v>
      </c>
      <c r="L9" s="4">
        <v>160</v>
      </c>
      <c r="M9" s="4">
        <v>176</v>
      </c>
      <c r="N9" s="4">
        <v>168</v>
      </c>
      <c r="O9" s="4">
        <v>160</v>
      </c>
      <c r="P9" s="4">
        <v>184</v>
      </c>
      <c r="Q9" s="4">
        <v>120</v>
      </c>
      <c r="R9" s="4">
        <f t="shared" ref="R9:R38" si="0">SUM(E9:M9)</f>
        <v>1200</v>
      </c>
      <c r="S9" s="4">
        <f t="shared" ref="S9:S38" si="1">SUM(M9:Q9)</f>
        <v>808</v>
      </c>
      <c r="T9" s="6">
        <f t="shared" ref="T9:T38" si="2">R9*D9</f>
        <v>115200</v>
      </c>
      <c r="U9" s="6">
        <f t="shared" ref="U9:U38" si="3">S9*D9</f>
        <v>77568</v>
      </c>
    </row>
    <row r="10" spans="1:21" x14ac:dyDescent="0.25">
      <c r="A10" s="5" t="s">
        <v>673</v>
      </c>
      <c r="B10" s="4" t="s">
        <v>97</v>
      </c>
      <c r="C10" s="4" t="s">
        <v>157</v>
      </c>
      <c r="D10" s="6">
        <v>146</v>
      </c>
      <c r="E10" s="4"/>
      <c r="F10" s="4">
        <v>10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 t="shared" si="0"/>
        <v>10</v>
      </c>
      <c r="S10" s="4">
        <f t="shared" si="1"/>
        <v>0</v>
      </c>
      <c r="T10" s="6">
        <f t="shared" si="2"/>
        <v>1460</v>
      </c>
      <c r="U10" s="6">
        <f t="shared" si="3"/>
        <v>0</v>
      </c>
    </row>
    <row r="11" spans="1:21" x14ac:dyDescent="0.25">
      <c r="A11" s="5" t="s">
        <v>773</v>
      </c>
      <c r="B11" s="4" t="s">
        <v>97</v>
      </c>
      <c r="C11" s="4" t="s">
        <v>171</v>
      </c>
      <c r="D11" s="6">
        <v>108.81</v>
      </c>
      <c r="E11" s="4"/>
      <c r="F11" s="4">
        <v>8</v>
      </c>
      <c r="G11" s="4">
        <v>148</v>
      </c>
      <c r="H11" s="4">
        <v>128</v>
      </c>
      <c r="I11" s="4">
        <v>108</v>
      </c>
      <c r="J11" s="4">
        <v>140</v>
      </c>
      <c r="K11" s="4"/>
      <c r="L11" s="4"/>
      <c r="M11" s="4"/>
      <c r="N11" s="4"/>
      <c r="O11" s="4"/>
      <c r="P11" s="4"/>
      <c r="Q11" s="4"/>
      <c r="R11" s="4">
        <f t="shared" si="0"/>
        <v>532</v>
      </c>
      <c r="S11" s="4">
        <f t="shared" si="1"/>
        <v>0</v>
      </c>
      <c r="T11" s="6">
        <f t="shared" si="2"/>
        <v>57886.92</v>
      </c>
      <c r="U11" s="6">
        <f t="shared" si="3"/>
        <v>0</v>
      </c>
    </row>
    <row r="12" spans="1:21" x14ac:dyDescent="0.25">
      <c r="A12" s="5" t="s">
        <v>774</v>
      </c>
      <c r="B12" s="4" t="s">
        <v>97</v>
      </c>
      <c r="C12" s="4" t="s">
        <v>157</v>
      </c>
      <c r="D12" s="6">
        <v>146</v>
      </c>
      <c r="E12" s="4"/>
      <c r="F12" s="4"/>
      <c r="G12" s="4">
        <v>152</v>
      </c>
      <c r="H12" s="4">
        <v>168</v>
      </c>
      <c r="I12" s="4">
        <v>160</v>
      </c>
      <c r="J12" s="4">
        <v>152.75</v>
      </c>
      <c r="K12" s="4">
        <v>184</v>
      </c>
      <c r="L12" s="4">
        <v>160</v>
      </c>
      <c r="M12" s="4">
        <v>176</v>
      </c>
      <c r="N12" s="4">
        <v>168</v>
      </c>
      <c r="O12" s="4">
        <v>160</v>
      </c>
      <c r="P12" s="4">
        <v>184</v>
      </c>
      <c r="Q12" s="4">
        <v>80</v>
      </c>
      <c r="R12" s="4">
        <f t="shared" si="0"/>
        <v>1152.75</v>
      </c>
      <c r="S12" s="4">
        <f t="shared" si="1"/>
        <v>768</v>
      </c>
      <c r="T12" s="6">
        <f t="shared" si="2"/>
        <v>168301.5</v>
      </c>
      <c r="U12" s="6">
        <f t="shared" si="3"/>
        <v>112128</v>
      </c>
    </row>
    <row r="13" spans="1:21" x14ac:dyDescent="0.25">
      <c r="A13" s="5" t="s">
        <v>775</v>
      </c>
      <c r="B13" s="4" t="s">
        <v>97</v>
      </c>
      <c r="C13" s="4" t="s">
        <v>171</v>
      </c>
      <c r="D13" s="6">
        <v>108.81</v>
      </c>
      <c r="E13" s="4"/>
      <c r="F13" s="4"/>
      <c r="G13" s="4"/>
      <c r="H13" s="4"/>
      <c r="I13" s="4"/>
      <c r="J13" s="4"/>
      <c r="K13" s="4">
        <v>116</v>
      </c>
      <c r="L13" s="4">
        <v>104</v>
      </c>
      <c r="M13" s="4">
        <v>140</v>
      </c>
      <c r="N13" s="4">
        <v>128</v>
      </c>
      <c r="O13" s="4">
        <v>160</v>
      </c>
      <c r="P13" s="4">
        <v>184</v>
      </c>
      <c r="Q13" s="4">
        <v>128</v>
      </c>
      <c r="R13" s="4">
        <f t="shared" si="0"/>
        <v>360</v>
      </c>
      <c r="S13" s="4">
        <f t="shared" si="1"/>
        <v>740</v>
      </c>
      <c r="T13" s="6">
        <f t="shared" si="2"/>
        <v>39171.599999999999</v>
      </c>
      <c r="U13" s="6">
        <f t="shared" si="3"/>
        <v>80519.400000000009</v>
      </c>
    </row>
    <row r="14" spans="1:21" x14ac:dyDescent="0.25">
      <c r="A14" s="4" t="s">
        <v>776</v>
      </c>
      <c r="B14" s="4" t="s">
        <v>97</v>
      </c>
      <c r="C14" s="4" t="s">
        <v>157</v>
      </c>
      <c r="D14" s="6">
        <v>146</v>
      </c>
      <c r="E14" s="4"/>
      <c r="F14" s="4"/>
      <c r="G14" s="4"/>
      <c r="H14" s="4"/>
      <c r="I14" s="4"/>
      <c r="J14" s="4"/>
      <c r="K14" s="4"/>
      <c r="L14" s="4"/>
      <c r="M14" s="4"/>
      <c r="N14" s="4">
        <v>40</v>
      </c>
      <c r="O14" s="4">
        <v>160</v>
      </c>
      <c r="P14" s="4">
        <v>184</v>
      </c>
      <c r="Q14" s="4">
        <v>120</v>
      </c>
      <c r="R14" s="4">
        <f t="shared" si="0"/>
        <v>0</v>
      </c>
      <c r="S14" s="4">
        <f t="shared" si="1"/>
        <v>504</v>
      </c>
      <c r="T14" s="6">
        <f t="shared" si="2"/>
        <v>0</v>
      </c>
      <c r="U14" s="6">
        <f t="shared" si="3"/>
        <v>73584</v>
      </c>
    </row>
    <row r="15" spans="1:21" x14ac:dyDescent="0.25">
      <c r="A15" s="4" t="s">
        <v>777</v>
      </c>
      <c r="B15" s="4" t="s">
        <v>97</v>
      </c>
      <c r="C15" s="4" t="s">
        <v>157</v>
      </c>
      <c r="D15" s="6">
        <v>146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152</v>
      </c>
      <c r="Q15" s="4">
        <v>128</v>
      </c>
      <c r="R15" s="4">
        <f t="shared" si="0"/>
        <v>0</v>
      </c>
      <c r="S15" s="4">
        <f t="shared" si="1"/>
        <v>280</v>
      </c>
      <c r="T15" s="6">
        <f t="shared" si="2"/>
        <v>0</v>
      </c>
      <c r="U15" s="6">
        <f t="shared" si="3"/>
        <v>40880</v>
      </c>
    </row>
    <row r="16" spans="1:21" x14ac:dyDescent="0.25">
      <c r="A16" s="4" t="s">
        <v>778</v>
      </c>
      <c r="B16" s="4" t="s">
        <v>97</v>
      </c>
      <c r="C16" s="4" t="s">
        <v>159</v>
      </c>
      <c r="D16" s="6">
        <v>71.540000000000006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v>128</v>
      </c>
      <c r="P16" s="4">
        <v>184</v>
      </c>
      <c r="Q16" s="4">
        <v>128</v>
      </c>
      <c r="R16" s="4">
        <f t="shared" si="0"/>
        <v>0</v>
      </c>
      <c r="S16" s="4">
        <f t="shared" si="1"/>
        <v>440</v>
      </c>
      <c r="T16" s="6">
        <f t="shared" si="2"/>
        <v>0</v>
      </c>
      <c r="U16" s="6">
        <f t="shared" si="3"/>
        <v>31477.600000000002</v>
      </c>
    </row>
    <row r="17" spans="1:21" x14ac:dyDescent="0.25">
      <c r="A17" s="4" t="s">
        <v>779</v>
      </c>
      <c r="B17" s="4" t="s">
        <v>97</v>
      </c>
      <c r="C17" s="4" t="s">
        <v>153</v>
      </c>
      <c r="D17" s="6">
        <v>76.92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142</v>
      </c>
      <c r="Q17" s="4">
        <v>128</v>
      </c>
      <c r="R17" s="4">
        <f t="shared" si="0"/>
        <v>0</v>
      </c>
      <c r="S17" s="4">
        <f t="shared" si="1"/>
        <v>270</v>
      </c>
      <c r="T17" s="6">
        <f t="shared" si="2"/>
        <v>0</v>
      </c>
      <c r="U17" s="6">
        <f t="shared" si="3"/>
        <v>20768.400000000001</v>
      </c>
    </row>
    <row r="18" spans="1:21" x14ac:dyDescent="0.25">
      <c r="A18" s="78"/>
      <c r="B18" s="4"/>
      <c r="C18" s="4"/>
      <c r="D18" s="4"/>
      <c r="E18" s="4"/>
      <c r="F18" s="11"/>
      <c r="G18" s="11"/>
      <c r="H18" s="11"/>
      <c r="I18" s="11"/>
      <c r="J18" s="11"/>
      <c r="K18" s="11"/>
      <c r="L18" s="11"/>
      <c r="M18" s="4"/>
      <c r="N18" s="4"/>
      <c r="O18" s="4"/>
      <c r="P18" s="4"/>
      <c r="Q18" s="4"/>
      <c r="R18" s="4">
        <f t="shared" si="0"/>
        <v>0</v>
      </c>
      <c r="S18" s="4">
        <f t="shared" si="1"/>
        <v>0</v>
      </c>
      <c r="T18" s="6">
        <f t="shared" si="2"/>
        <v>0</v>
      </c>
      <c r="U18" s="6">
        <f t="shared" si="3"/>
        <v>0</v>
      </c>
    </row>
    <row r="19" spans="1:21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f t="shared" si="0"/>
        <v>0</v>
      </c>
      <c r="S19" s="4">
        <f t="shared" si="1"/>
        <v>0</v>
      </c>
      <c r="T19" s="6">
        <f t="shared" si="2"/>
        <v>0</v>
      </c>
      <c r="U19" s="6">
        <f t="shared" si="3"/>
        <v>0</v>
      </c>
    </row>
    <row r="20" spans="1:21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>
        <f t="shared" si="0"/>
        <v>0</v>
      </c>
      <c r="S20" s="4">
        <f t="shared" si="1"/>
        <v>0</v>
      </c>
      <c r="T20" s="6">
        <f t="shared" si="2"/>
        <v>0</v>
      </c>
      <c r="U20" s="6">
        <f t="shared" si="3"/>
        <v>0</v>
      </c>
    </row>
    <row r="21" spans="1:21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f t="shared" si="0"/>
        <v>0</v>
      </c>
      <c r="S21" s="4">
        <f t="shared" si="1"/>
        <v>0</v>
      </c>
      <c r="T21" s="6">
        <f t="shared" si="2"/>
        <v>0</v>
      </c>
      <c r="U21" s="6">
        <f t="shared" si="3"/>
        <v>0</v>
      </c>
    </row>
    <row r="22" spans="1:21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f t="shared" si="0"/>
        <v>0</v>
      </c>
      <c r="S22" s="4">
        <f t="shared" si="1"/>
        <v>0</v>
      </c>
      <c r="T22" s="6">
        <f t="shared" si="2"/>
        <v>0</v>
      </c>
      <c r="U22" s="6">
        <f t="shared" si="3"/>
        <v>0</v>
      </c>
    </row>
    <row r="23" spans="1:21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f t="shared" si="0"/>
        <v>0</v>
      </c>
      <c r="S23" s="4">
        <f t="shared" si="1"/>
        <v>0</v>
      </c>
      <c r="T23" s="6">
        <f t="shared" si="2"/>
        <v>0</v>
      </c>
      <c r="U23" s="6">
        <f t="shared" si="3"/>
        <v>0</v>
      </c>
    </row>
    <row r="24" spans="1:21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>
        <f t="shared" si="0"/>
        <v>0</v>
      </c>
      <c r="S24" s="4">
        <f t="shared" si="1"/>
        <v>0</v>
      </c>
      <c r="T24" s="6">
        <f t="shared" si="2"/>
        <v>0</v>
      </c>
      <c r="U24" s="6">
        <f t="shared" si="3"/>
        <v>0</v>
      </c>
    </row>
    <row r="25" spans="1:21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f t="shared" si="0"/>
        <v>0</v>
      </c>
      <c r="S25" s="4">
        <f t="shared" si="1"/>
        <v>0</v>
      </c>
      <c r="T25" s="6">
        <f t="shared" si="2"/>
        <v>0</v>
      </c>
      <c r="U25" s="6">
        <f t="shared" si="3"/>
        <v>0</v>
      </c>
    </row>
    <row r="26" spans="1:21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f t="shared" si="0"/>
        <v>0</v>
      </c>
      <c r="S26" s="4">
        <f t="shared" si="1"/>
        <v>0</v>
      </c>
      <c r="T26" s="6">
        <f t="shared" si="2"/>
        <v>0</v>
      </c>
      <c r="U26" s="6">
        <f t="shared" si="3"/>
        <v>0</v>
      </c>
    </row>
    <row r="27" spans="1:21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f t="shared" si="0"/>
        <v>0</v>
      </c>
      <c r="S27" s="4">
        <f t="shared" si="1"/>
        <v>0</v>
      </c>
      <c r="T27" s="6">
        <f t="shared" si="2"/>
        <v>0</v>
      </c>
      <c r="U27" s="6">
        <f t="shared" si="3"/>
        <v>0</v>
      </c>
    </row>
    <row r="28" spans="1:21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f t="shared" si="0"/>
        <v>0</v>
      </c>
      <c r="S28" s="4">
        <f t="shared" si="1"/>
        <v>0</v>
      </c>
      <c r="T28" s="6">
        <f t="shared" si="2"/>
        <v>0</v>
      </c>
      <c r="U28" s="6">
        <f t="shared" si="3"/>
        <v>0</v>
      </c>
    </row>
    <row r="29" spans="1:21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f t="shared" si="0"/>
        <v>0</v>
      </c>
      <c r="S29" s="4">
        <f t="shared" si="1"/>
        <v>0</v>
      </c>
      <c r="T29" s="6">
        <f t="shared" si="2"/>
        <v>0</v>
      </c>
      <c r="U29" s="6">
        <f t="shared" si="3"/>
        <v>0</v>
      </c>
    </row>
    <row r="30" spans="1:21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f t="shared" si="0"/>
        <v>0</v>
      </c>
      <c r="S30" s="4">
        <f t="shared" si="1"/>
        <v>0</v>
      </c>
      <c r="T30" s="6">
        <f t="shared" si="2"/>
        <v>0</v>
      </c>
      <c r="U30" s="6">
        <f t="shared" si="3"/>
        <v>0</v>
      </c>
    </row>
    <row r="31" spans="1:21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>
        <f t="shared" si="0"/>
        <v>0</v>
      </c>
      <c r="S31" s="4">
        <f t="shared" si="1"/>
        <v>0</v>
      </c>
      <c r="T31" s="6">
        <f t="shared" si="2"/>
        <v>0</v>
      </c>
      <c r="U31" s="6">
        <f t="shared" si="3"/>
        <v>0</v>
      </c>
    </row>
    <row r="32" spans="1:21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f t="shared" si="0"/>
        <v>0</v>
      </c>
      <c r="S32" s="4">
        <f t="shared" si="1"/>
        <v>0</v>
      </c>
      <c r="T32" s="6">
        <f t="shared" si="2"/>
        <v>0</v>
      </c>
      <c r="U32" s="6">
        <f t="shared" si="3"/>
        <v>0</v>
      </c>
    </row>
    <row r="33" spans="1:21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>
        <f t="shared" si="0"/>
        <v>0</v>
      </c>
      <c r="S33" s="4">
        <f t="shared" si="1"/>
        <v>0</v>
      </c>
      <c r="T33" s="6">
        <f t="shared" si="2"/>
        <v>0</v>
      </c>
      <c r="U33" s="6">
        <f t="shared" si="3"/>
        <v>0</v>
      </c>
    </row>
    <row r="34" spans="1:21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>
        <f t="shared" si="0"/>
        <v>0</v>
      </c>
      <c r="S34" s="4">
        <f t="shared" si="1"/>
        <v>0</v>
      </c>
      <c r="T34" s="6">
        <f t="shared" si="2"/>
        <v>0</v>
      </c>
      <c r="U34" s="6">
        <f t="shared" si="3"/>
        <v>0</v>
      </c>
    </row>
    <row r="35" spans="1:21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>
        <f t="shared" si="0"/>
        <v>0</v>
      </c>
      <c r="S35" s="4">
        <f t="shared" si="1"/>
        <v>0</v>
      </c>
      <c r="T35" s="6">
        <f t="shared" si="2"/>
        <v>0</v>
      </c>
      <c r="U35" s="6">
        <f t="shared" si="3"/>
        <v>0</v>
      </c>
    </row>
    <row r="36" spans="1:21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>
        <f t="shared" si="0"/>
        <v>0</v>
      </c>
      <c r="S36" s="4">
        <f t="shared" si="1"/>
        <v>0</v>
      </c>
      <c r="T36" s="6">
        <f t="shared" si="2"/>
        <v>0</v>
      </c>
      <c r="U36" s="6">
        <f t="shared" si="3"/>
        <v>0</v>
      </c>
    </row>
    <row r="37" spans="1:21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f t="shared" si="0"/>
        <v>0</v>
      </c>
      <c r="S37" s="4">
        <f t="shared" si="1"/>
        <v>0</v>
      </c>
      <c r="T37" s="6">
        <f t="shared" si="2"/>
        <v>0</v>
      </c>
      <c r="U37" s="6">
        <f t="shared" si="3"/>
        <v>0</v>
      </c>
    </row>
    <row r="38" spans="1:21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>
        <f t="shared" si="0"/>
        <v>0</v>
      </c>
      <c r="S38" s="4">
        <f t="shared" si="1"/>
        <v>0</v>
      </c>
      <c r="T38" s="6">
        <f t="shared" si="2"/>
        <v>0</v>
      </c>
      <c r="U38" s="6">
        <f t="shared" si="3"/>
        <v>0</v>
      </c>
    </row>
    <row r="39" spans="1:21" ht="15.75" thickBot="1" x14ac:dyDescent="0.3">
      <c r="E39" s="28">
        <f t="shared" ref="E39:L39" si="4">SUM(E9:E38)</f>
        <v>0</v>
      </c>
      <c r="F39" s="28">
        <f t="shared" si="4"/>
        <v>66</v>
      </c>
      <c r="G39" s="28">
        <f t="shared" si="4"/>
        <v>460</v>
      </c>
      <c r="H39" s="28">
        <f t="shared" si="4"/>
        <v>456</v>
      </c>
      <c r="I39" s="28">
        <f t="shared" si="4"/>
        <v>428</v>
      </c>
      <c r="J39" s="28">
        <f t="shared" si="4"/>
        <v>444.75</v>
      </c>
      <c r="K39" s="28">
        <f t="shared" si="4"/>
        <v>484</v>
      </c>
      <c r="L39" s="28">
        <f t="shared" si="4"/>
        <v>424</v>
      </c>
      <c r="M39" s="28">
        <f t="shared" ref="M39:U39" si="5">SUM(M9:M38)</f>
        <v>492</v>
      </c>
      <c r="N39" s="28">
        <f t="shared" si="5"/>
        <v>504</v>
      </c>
      <c r="O39" s="28">
        <f t="shared" si="5"/>
        <v>768</v>
      </c>
      <c r="P39" s="28">
        <f t="shared" si="5"/>
        <v>1214</v>
      </c>
      <c r="Q39" s="28">
        <f t="shared" si="5"/>
        <v>832</v>
      </c>
      <c r="R39" s="28">
        <f t="shared" si="5"/>
        <v>3254.75</v>
      </c>
      <c r="S39" s="28">
        <f t="shared" si="5"/>
        <v>3810</v>
      </c>
      <c r="T39" s="8">
        <f t="shared" si="5"/>
        <v>382020.01999999996</v>
      </c>
      <c r="U39" s="8">
        <f t="shared" si="5"/>
        <v>436925.4</v>
      </c>
    </row>
    <row r="40" spans="1:21" ht="15.75" thickTop="1" x14ac:dyDescent="0.25">
      <c r="F40" s="25"/>
      <c r="G40" s="25"/>
      <c r="T40" s="7"/>
      <c r="U40" s="7"/>
    </row>
    <row r="41" spans="1:21" x14ac:dyDescent="0.25">
      <c r="A41" s="31" t="s">
        <v>103</v>
      </c>
      <c r="B41" s="31"/>
      <c r="C41" s="31"/>
      <c r="D41" s="31"/>
      <c r="E41" s="638" t="s">
        <v>547</v>
      </c>
      <c r="F41" s="639"/>
      <c r="G41" s="639"/>
      <c r="H41" s="639"/>
      <c r="I41" s="639"/>
      <c r="J41" s="639"/>
      <c r="K41" s="639"/>
      <c r="L41" s="639"/>
      <c r="M41" s="639"/>
      <c r="N41" s="639"/>
      <c r="O41" s="639"/>
      <c r="P41" s="639"/>
      <c r="Q41" s="639"/>
      <c r="R41" s="109"/>
      <c r="S41" s="32"/>
      <c r="T41" s="32"/>
      <c r="U41" s="32"/>
    </row>
    <row r="42" spans="1:21" x14ac:dyDescent="0.25">
      <c r="A42" s="9"/>
      <c r="B42" s="9"/>
      <c r="C42" s="9"/>
      <c r="D42" s="9"/>
      <c r="E42" s="623">
        <v>2022</v>
      </c>
      <c r="F42" s="623"/>
      <c r="G42" s="623"/>
      <c r="H42" s="623"/>
      <c r="I42" s="625">
        <v>2023</v>
      </c>
      <c r="J42" s="626"/>
      <c r="K42" s="626"/>
      <c r="L42" s="626"/>
      <c r="M42" s="626"/>
      <c r="N42" s="626"/>
      <c r="O42" s="626"/>
      <c r="P42" s="626"/>
      <c r="Q42" s="626"/>
      <c r="R42" s="10"/>
    </row>
    <row r="43" spans="1:21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>
        <v>9</v>
      </c>
      <c r="F43" s="12">
        <v>10</v>
      </c>
      <c r="G43" s="12">
        <v>11</v>
      </c>
      <c r="H43" s="12">
        <v>12</v>
      </c>
      <c r="I43" s="11">
        <v>1</v>
      </c>
      <c r="J43" s="11">
        <v>2</v>
      </c>
      <c r="K43" s="11">
        <v>3</v>
      </c>
      <c r="L43" s="11">
        <v>4</v>
      </c>
      <c r="M43" s="11">
        <v>5</v>
      </c>
      <c r="N43" s="11">
        <v>6</v>
      </c>
      <c r="O43" s="11">
        <v>7</v>
      </c>
      <c r="P43" s="11">
        <v>8</v>
      </c>
      <c r="Q43" s="11">
        <v>9</v>
      </c>
      <c r="R43" s="11"/>
    </row>
    <row r="44" spans="1:21" x14ac:dyDescent="0.25">
      <c r="A44" s="5" t="s">
        <v>772</v>
      </c>
      <c r="B44" s="4" t="s">
        <v>97</v>
      </c>
      <c r="C44" s="4" t="s">
        <v>761</v>
      </c>
      <c r="D44" s="6">
        <v>96</v>
      </c>
      <c r="E44" s="6">
        <f>$D44*E9</f>
        <v>0</v>
      </c>
      <c r="F44" s="6">
        <f t="shared" ref="F44:Q44" si="6">$D44*F9</f>
        <v>4608</v>
      </c>
      <c r="G44" s="6">
        <f t="shared" si="6"/>
        <v>15360</v>
      </c>
      <c r="H44" s="6">
        <f t="shared" si="6"/>
        <v>15360</v>
      </c>
      <c r="I44" s="6">
        <f t="shared" si="6"/>
        <v>15360</v>
      </c>
      <c r="J44" s="6">
        <f t="shared" si="6"/>
        <v>14592</v>
      </c>
      <c r="K44" s="6">
        <f t="shared" si="6"/>
        <v>17664</v>
      </c>
      <c r="L44" s="6">
        <f t="shared" si="6"/>
        <v>15360</v>
      </c>
      <c r="M44" s="6">
        <f t="shared" si="6"/>
        <v>16896</v>
      </c>
      <c r="N44" s="6">
        <f t="shared" si="6"/>
        <v>16128</v>
      </c>
      <c r="O44" s="6">
        <f t="shared" si="6"/>
        <v>15360</v>
      </c>
      <c r="P44" s="6">
        <f t="shared" si="6"/>
        <v>17664</v>
      </c>
      <c r="Q44" s="6">
        <f t="shared" si="6"/>
        <v>11520</v>
      </c>
      <c r="R44" s="4"/>
    </row>
    <row r="45" spans="1:21" x14ac:dyDescent="0.25">
      <c r="A45" s="5" t="s">
        <v>673</v>
      </c>
      <c r="B45" s="4" t="s">
        <v>97</v>
      </c>
      <c r="C45" s="4" t="s">
        <v>157</v>
      </c>
      <c r="D45" s="6">
        <v>146</v>
      </c>
      <c r="E45" s="6">
        <f t="shared" ref="E45:Q45" si="7">$D45*E10</f>
        <v>0</v>
      </c>
      <c r="F45" s="6">
        <f t="shared" si="7"/>
        <v>1460</v>
      </c>
      <c r="G45" s="6">
        <f t="shared" si="7"/>
        <v>0</v>
      </c>
      <c r="H45" s="6">
        <f t="shared" si="7"/>
        <v>0</v>
      </c>
      <c r="I45" s="6">
        <f t="shared" si="7"/>
        <v>0</v>
      </c>
      <c r="J45" s="6">
        <f t="shared" si="7"/>
        <v>0</v>
      </c>
      <c r="K45" s="6">
        <f t="shared" si="7"/>
        <v>0</v>
      </c>
      <c r="L45" s="6">
        <f t="shared" si="7"/>
        <v>0</v>
      </c>
      <c r="M45" s="6">
        <f t="shared" si="7"/>
        <v>0</v>
      </c>
      <c r="N45" s="6">
        <f t="shared" si="7"/>
        <v>0</v>
      </c>
      <c r="O45" s="6">
        <f t="shared" si="7"/>
        <v>0</v>
      </c>
      <c r="P45" s="6">
        <f t="shared" si="7"/>
        <v>0</v>
      </c>
      <c r="Q45" s="6">
        <f t="shared" si="7"/>
        <v>0</v>
      </c>
      <c r="R45" s="4"/>
    </row>
    <row r="46" spans="1:21" x14ac:dyDescent="0.25">
      <c r="A46" s="5" t="s">
        <v>773</v>
      </c>
      <c r="B46" s="4" t="s">
        <v>97</v>
      </c>
      <c r="C46" s="4" t="s">
        <v>171</v>
      </c>
      <c r="D46" s="6">
        <v>108.81</v>
      </c>
      <c r="E46" s="6">
        <f t="shared" ref="E46:Q46" si="8">$D46*E11</f>
        <v>0</v>
      </c>
      <c r="F46" s="6">
        <f t="shared" si="8"/>
        <v>870.48</v>
      </c>
      <c r="G46" s="6">
        <f t="shared" si="8"/>
        <v>16103.880000000001</v>
      </c>
      <c r="H46" s="6">
        <f t="shared" si="8"/>
        <v>13927.68</v>
      </c>
      <c r="I46" s="6">
        <f t="shared" si="8"/>
        <v>11751.48</v>
      </c>
      <c r="J46" s="6">
        <f t="shared" si="8"/>
        <v>15233.4</v>
      </c>
      <c r="K46" s="6">
        <f t="shared" si="8"/>
        <v>0</v>
      </c>
      <c r="L46" s="6">
        <f t="shared" si="8"/>
        <v>0</v>
      </c>
      <c r="M46" s="6">
        <f t="shared" si="8"/>
        <v>0</v>
      </c>
      <c r="N46" s="6">
        <f t="shared" si="8"/>
        <v>0</v>
      </c>
      <c r="O46" s="6">
        <f t="shared" si="8"/>
        <v>0</v>
      </c>
      <c r="P46" s="6">
        <f t="shared" si="8"/>
        <v>0</v>
      </c>
      <c r="Q46" s="6">
        <f t="shared" si="8"/>
        <v>0</v>
      </c>
      <c r="R46" s="4"/>
    </row>
    <row r="47" spans="1:21" x14ac:dyDescent="0.25">
      <c r="A47" s="5" t="s">
        <v>774</v>
      </c>
      <c r="B47" s="4" t="s">
        <v>97</v>
      </c>
      <c r="C47" s="4" t="s">
        <v>157</v>
      </c>
      <c r="D47" s="6">
        <v>146</v>
      </c>
      <c r="E47" s="6">
        <f t="shared" ref="E47:Q52" si="9">$D47*E12</f>
        <v>0</v>
      </c>
      <c r="F47" s="6">
        <f t="shared" si="9"/>
        <v>0</v>
      </c>
      <c r="G47" s="6">
        <f t="shared" si="9"/>
        <v>22192</v>
      </c>
      <c r="H47" s="6">
        <f t="shared" si="9"/>
        <v>24528</v>
      </c>
      <c r="I47" s="6">
        <f t="shared" si="9"/>
        <v>23360</v>
      </c>
      <c r="J47" s="6">
        <f t="shared" si="9"/>
        <v>22301.5</v>
      </c>
      <c r="K47" s="6">
        <f t="shared" si="9"/>
        <v>26864</v>
      </c>
      <c r="L47" s="6">
        <f t="shared" si="9"/>
        <v>23360</v>
      </c>
      <c r="M47" s="6">
        <f t="shared" si="9"/>
        <v>25696</v>
      </c>
      <c r="N47" s="6">
        <f t="shared" si="9"/>
        <v>24528</v>
      </c>
      <c r="O47" s="6">
        <f t="shared" si="9"/>
        <v>23360</v>
      </c>
      <c r="P47" s="6">
        <f t="shared" si="9"/>
        <v>26864</v>
      </c>
      <c r="Q47" s="6">
        <f t="shared" si="9"/>
        <v>11680</v>
      </c>
      <c r="R47" s="4"/>
    </row>
    <row r="48" spans="1:21" x14ac:dyDescent="0.25">
      <c r="A48" s="5" t="s">
        <v>775</v>
      </c>
      <c r="B48" s="4" t="s">
        <v>97</v>
      </c>
      <c r="C48" s="4" t="s">
        <v>171</v>
      </c>
      <c r="D48" s="6">
        <v>108.81</v>
      </c>
      <c r="E48" s="6">
        <f t="shared" si="9"/>
        <v>0</v>
      </c>
      <c r="F48" s="6">
        <f t="shared" si="9"/>
        <v>0</v>
      </c>
      <c r="G48" s="6">
        <f t="shared" si="9"/>
        <v>0</v>
      </c>
      <c r="H48" s="6">
        <f t="shared" si="9"/>
        <v>0</v>
      </c>
      <c r="I48" s="6">
        <f t="shared" si="9"/>
        <v>0</v>
      </c>
      <c r="J48" s="6">
        <f t="shared" si="9"/>
        <v>0</v>
      </c>
      <c r="K48" s="6">
        <f t="shared" si="9"/>
        <v>12621.960000000001</v>
      </c>
      <c r="L48" s="6">
        <f t="shared" si="9"/>
        <v>11316.24</v>
      </c>
      <c r="M48" s="6">
        <f t="shared" si="9"/>
        <v>15233.4</v>
      </c>
      <c r="N48" s="6">
        <f t="shared" si="9"/>
        <v>13927.68</v>
      </c>
      <c r="O48" s="6">
        <f t="shared" si="9"/>
        <v>17409.599999999999</v>
      </c>
      <c r="P48" s="6">
        <f t="shared" si="9"/>
        <v>20021.04</v>
      </c>
      <c r="Q48" s="6">
        <f t="shared" si="9"/>
        <v>13927.68</v>
      </c>
      <c r="R48" s="4"/>
    </row>
    <row r="49" spans="1:18" x14ac:dyDescent="0.25">
      <c r="A49" s="4" t="s">
        <v>776</v>
      </c>
      <c r="B49" s="4" t="s">
        <v>97</v>
      </c>
      <c r="C49" s="4" t="s">
        <v>157</v>
      </c>
      <c r="D49" s="6">
        <v>146</v>
      </c>
      <c r="E49" s="6">
        <f t="shared" si="9"/>
        <v>0</v>
      </c>
      <c r="F49" s="6">
        <f t="shared" si="9"/>
        <v>0</v>
      </c>
      <c r="G49" s="6">
        <f t="shared" si="9"/>
        <v>0</v>
      </c>
      <c r="H49" s="6">
        <f t="shared" si="9"/>
        <v>0</v>
      </c>
      <c r="I49" s="6">
        <f t="shared" si="9"/>
        <v>0</v>
      </c>
      <c r="J49" s="6">
        <f t="shared" si="9"/>
        <v>0</v>
      </c>
      <c r="K49" s="6">
        <f t="shared" si="9"/>
        <v>0</v>
      </c>
      <c r="L49" s="6">
        <f t="shared" si="9"/>
        <v>0</v>
      </c>
      <c r="M49" s="6">
        <f t="shared" si="9"/>
        <v>0</v>
      </c>
      <c r="N49" s="6">
        <f t="shared" si="9"/>
        <v>5840</v>
      </c>
      <c r="O49" s="6">
        <f t="shared" si="9"/>
        <v>23360</v>
      </c>
      <c r="P49" s="6">
        <f t="shared" si="9"/>
        <v>26864</v>
      </c>
      <c r="Q49" s="6">
        <f t="shared" si="9"/>
        <v>17520</v>
      </c>
      <c r="R49" s="4"/>
    </row>
    <row r="50" spans="1:18" x14ac:dyDescent="0.25">
      <c r="A50" s="4" t="s">
        <v>777</v>
      </c>
      <c r="B50" s="4" t="s">
        <v>97</v>
      </c>
      <c r="C50" s="4" t="s">
        <v>157</v>
      </c>
      <c r="D50" s="6">
        <v>146</v>
      </c>
      <c r="E50" s="6">
        <f t="shared" si="9"/>
        <v>0</v>
      </c>
      <c r="F50" s="6">
        <f t="shared" si="9"/>
        <v>0</v>
      </c>
      <c r="G50" s="6">
        <f t="shared" si="9"/>
        <v>0</v>
      </c>
      <c r="H50" s="6">
        <f t="shared" si="9"/>
        <v>0</v>
      </c>
      <c r="I50" s="6">
        <f t="shared" si="9"/>
        <v>0</v>
      </c>
      <c r="J50" s="6">
        <f t="shared" si="9"/>
        <v>0</v>
      </c>
      <c r="K50" s="6">
        <f t="shared" si="9"/>
        <v>0</v>
      </c>
      <c r="L50" s="6">
        <f t="shared" si="9"/>
        <v>0</v>
      </c>
      <c r="M50" s="6">
        <f t="shared" si="9"/>
        <v>0</v>
      </c>
      <c r="N50" s="6">
        <f t="shared" si="9"/>
        <v>0</v>
      </c>
      <c r="O50" s="6">
        <f t="shared" si="9"/>
        <v>0</v>
      </c>
      <c r="P50" s="6">
        <f t="shared" si="9"/>
        <v>22192</v>
      </c>
      <c r="Q50" s="6">
        <f t="shared" si="9"/>
        <v>18688</v>
      </c>
      <c r="R50" s="4"/>
    </row>
    <row r="51" spans="1:18" x14ac:dyDescent="0.25">
      <c r="A51" s="4" t="s">
        <v>778</v>
      </c>
      <c r="B51" s="4" t="s">
        <v>97</v>
      </c>
      <c r="C51" s="4" t="s">
        <v>159</v>
      </c>
      <c r="D51" s="6">
        <v>71.540000000000006</v>
      </c>
      <c r="E51" s="6">
        <f t="shared" si="9"/>
        <v>0</v>
      </c>
      <c r="F51" s="6">
        <f t="shared" si="9"/>
        <v>0</v>
      </c>
      <c r="G51" s="6">
        <f t="shared" si="9"/>
        <v>0</v>
      </c>
      <c r="H51" s="6">
        <f t="shared" si="9"/>
        <v>0</v>
      </c>
      <c r="I51" s="6">
        <f t="shared" si="9"/>
        <v>0</v>
      </c>
      <c r="J51" s="6">
        <f t="shared" si="9"/>
        <v>0</v>
      </c>
      <c r="K51" s="6">
        <f t="shared" si="9"/>
        <v>0</v>
      </c>
      <c r="L51" s="6">
        <f t="shared" si="9"/>
        <v>0</v>
      </c>
      <c r="M51" s="6">
        <f t="shared" si="9"/>
        <v>0</v>
      </c>
      <c r="N51" s="6">
        <f t="shared" si="9"/>
        <v>0</v>
      </c>
      <c r="O51" s="6">
        <f t="shared" si="9"/>
        <v>9157.1200000000008</v>
      </c>
      <c r="P51" s="6">
        <f t="shared" si="9"/>
        <v>13163.36</v>
      </c>
      <c r="Q51" s="6">
        <f t="shared" si="9"/>
        <v>9157.1200000000008</v>
      </c>
      <c r="R51" s="4"/>
    </row>
    <row r="52" spans="1:18" x14ac:dyDescent="0.25">
      <c r="A52" s="4" t="s">
        <v>779</v>
      </c>
      <c r="B52" s="4" t="s">
        <v>97</v>
      </c>
      <c r="C52" s="4" t="s">
        <v>153</v>
      </c>
      <c r="D52" s="6">
        <v>76.92</v>
      </c>
      <c r="E52" s="6">
        <f t="shared" si="9"/>
        <v>0</v>
      </c>
      <c r="F52" s="6">
        <f t="shared" si="9"/>
        <v>0</v>
      </c>
      <c r="G52" s="6">
        <f t="shared" si="9"/>
        <v>0</v>
      </c>
      <c r="H52" s="6">
        <f t="shared" si="9"/>
        <v>0</v>
      </c>
      <c r="I52" s="6">
        <f t="shared" si="9"/>
        <v>0</v>
      </c>
      <c r="J52" s="6">
        <f t="shared" si="9"/>
        <v>0</v>
      </c>
      <c r="K52" s="6">
        <f t="shared" si="9"/>
        <v>0</v>
      </c>
      <c r="L52" s="6">
        <f t="shared" si="9"/>
        <v>0</v>
      </c>
      <c r="M52" s="6">
        <f t="shared" si="9"/>
        <v>0</v>
      </c>
      <c r="N52" s="6">
        <f t="shared" si="9"/>
        <v>0</v>
      </c>
      <c r="O52" s="6">
        <f t="shared" si="9"/>
        <v>0</v>
      </c>
      <c r="P52" s="6">
        <f t="shared" si="9"/>
        <v>10922.64</v>
      </c>
      <c r="Q52" s="6">
        <f t="shared" si="9"/>
        <v>9845.76</v>
      </c>
      <c r="R52" s="4"/>
    </row>
    <row r="53" spans="1:18" x14ac:dyDescent="0.25">
      <c r="A53" s="4"/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4"/>
    </row>
    <row r="54" spans="1:18" x14ac:dyDescent="0.25">
      <c r="A54" s="4"/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4"/>
    </row>
    <row r="55" spans="1:18" x14ac:dyDescent="0.25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4"/>
    </row>
    <row r="56" spans="1:18" x14ac:dyDescent="0.25">
      <c r="A56" s="4"/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4"/>
    </row>
    <row r="57" spans="1:18" x14ac:dyDescent="0.25">
      <c r="A57" s="4"/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4"/>
    </row>
    <row r="58" spans="1:18" x14ac:dyDescent="0.25">
      <c r="A58" s="4"/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4"/>
    </row>
    <row r="59" spans="1:18" x14ac:dyDescent="0.25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4"/>
    </row>
    <row r="60" spans="1:18" x14ac:dyDescent="0.25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4"/>
    </row>
    <row r="61" spans="1:18" x14ac:dyDescent="0.25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4"/>
    </row>
    <row r="62" spans="1:18" x14ac:dyDescent="0.25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4"/>
    </row>
    <row r="63" spans="1:18" x14ac:dyDescent="0.25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</row>
    <row r="64" spans="1:18" x14ac:dyDescent="0.25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</row>
    <row r="65" spans="1:21" x14ac:dyDescent="0.25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</row>
    <row r="66" spans="1:21" x14ac:dyDescent="0.25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</row>
    <row r="67" spans="1:21" x14ac:dyDescent="0.25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4"/>
    </row>
    <row r="68" spans="1:21" x14ac:dyDescent="0.25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4"/>
    </row>
    <row r="69" spans="1:21" x14ac:dyDescent="0.25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4"/>
    </row>
    <row r="70" spans="1:21" x14ac:dyDescent="0.25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4"/>
    </row>
    <row r="71" spans="1:21" x14ac:dyDescent="0.25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4"/>
    </row>
    <row r="72" spans="1:21" x14ac:dyDescent="0.25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4"/>
    </row>
    <row r="73" spans="1:21" x14ac:dyDescent="0.25">
      <c r="A73" s="4"/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4"/>
    </row>
    <row r="74" spans="1:21" x14ac:dyDescent="0.25">
      <c r="D74" s="7"/>
      <c r="E74" s="7">
        <f t="shared" ref="E74:Q74" si="10">SUM(E44:E73)</f>
        <v>0</v>
      </c>
      <c r="F74" s="7">
        <f t="shared" si="10"/>
        <v>6938.48</v>
      </c>
      <c r="G74" s="7">
        <f t="shared" si="10"/>
        <v>53655.880000000005</v>
      </c>
      <c r="H74" s="7">
        <f t="shared" si="10"/>
        <v>53815.68</v>
      </c>
      <c r="I74" s="7">
        <f t="shared" si="10"/>
        <v>50471.479999999996</v>
      </c>
      <c r="J74" s="7">
        <f t="shared" si="10"/>
        <v>52126.9</v>
      </c>
      <c r="K74" s="7">
        <f t="shared" si="10"/>
        <v>57149.96</v>
      </c>
      <c r="L74" s="7">
        <f t="shared" si="10"/>
        <v>50036.24</v>
      </c>
      <c r="M74" s="7">
        <f t="shared" si="10"/>
        <v>57825.4</v>
      </c>
      <c r="N74" s="7">
        <f t="shared" si="10"/>
        <v>60423.68</v>
      </c>
      <c r="O74" s="7">
        <f t="shared" si="10"/>
        <v>88646.720000000001</v>
      </c>
      <c r="P74" s="7">
        <f t="shared" si="10"/>
        <v>137691.04</v>
      </c>
      <c r="Q74" s="7">
        <f t="shared" si="10"/>
        <v>92338.559999999983</v>
      </c>
    </row>
    <row r="75" spans="1:21" x14ac:dyDescent="0.25">
      <c r="K75" s="7"/>
      <c r="N75" s="25"/>
      <c r="P75" s="25"/>
      <c r="Q75" s="25"/>
    </row>
    <row r="76" spans="1:21" x14ac:dyDescent="0.25">
      <c r="N76" s="25"/>
      <c r="P76" s="25"/>
      <c r="Q76" s="25"/>
    </row>
    <row r="78" spans="1:21" x14ac:dyDescent="0.25">
      <c r="A78" s="31" t="s">
        <v>186</v>
      </c>
      <c r="B78" s="32"/>
      <c r="C78" s="32"/>
      <c r="D78" s="32"/>
      <c r="E78" s="624">
        <v>2022</v>
      </c>
      <c r="F78" s="624"/>
      <c r="G78" s="624"/>
      <c r="H78" s="624"/>
      <c r="I78" s="624">
        <v>2023</v>
      </c>
      <c r="J78" s="624"/>
      <c r="K78" s="624"/>
      <c r="L78" s="624"/>
      <c r="M78" s="624"/>
      <c r="N78" s="624"/>
      <c r="O78" s="624"/>
      <c r="P78" s="624"/>
      <c r="Q78" s="624"/>
      <c r="R78" s="32"/>
      <c r="S78" s="32"/>
      <c r="T78" s="32"/>
      <c r="U78" s="32"/>
    </row>
    <row r="79" spans="1:21" x14ac:dyDescent="0.25">
      <c r="C79" s="11" t="s">
        <v>105</v>
      </c>
      <c r="D79" s="11" t="s">
        <v>106</v>
      </c>
      <c r="E79" s="12">
        <v>9</v>
      </c>
      <c r="F79" s="12">
        <v>10</v>
      </c>
      <c r="G79" s="12">
        <v>11</v>
      </c>
      <c r="H79" s="12">
        <v>12</v>
      </c>
      <c r="I79" s="11">
        <v>1</v>
      </c>
      <c r="J79" s="11">
        <v>2</v>
      </c>
      <c r="K79" s="11">
        <v>3</v>
      </c>
      <c r="L79" s="11">
        <v>4</v>
      </c>
      <c r="M79" s="11">
        <v>5</v>
      </c>
      <c r="N79" s="11">
        <v>6</v>
      </c>
      <c r="O79" s="11">
        <v>7</v>
      </c>
      <c r="P79" s="11">
        <v>8</v>
      </c>
      <c r="Q79" s="14">
        <v>9</v>
      </c>
    </row>
    <row r="80" spans="1:21" x14ac:dyDescent="0.25">
      <c r="C80" s="4" t="s">
        <v>780</v>
      </c>
      <c r="D80" s="26">
        <v>44869</v>
      </c>
      <c r="E80" s="6"/>
      <c r="F80" s="6">
        <v>7376.48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3:18" x14ac:dyDescent="0.25">
      <c r="C81" s="4" t="s">
        <v>781</v>
      </c>
      <c r="D81" s="26">
        <v>44900</v>
      </c>
      <c r="E81" s="4"/>
      <c r="F81" s="6"/>
      <c r="G81" s="6">
        <v>53655.88</v>
      </c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3:18" x14ac:dyDescent="0.25">
      <c r="C82" s="4" t="s">
        <v>782</v>
      </c>
      <c r="D82" s="26">
        <v>44931</v>
      </c>
      <c r="E82" s="4"/>
      <c r="F82" s="4"/>
      <c r="G82" s="6"/>
      <c r="H82" s="6">
        <v>53815.68</v>
      </c>
      <c r="I82" s="4"/>
      <c r="J82" s="4"/>
      <c r="K82" s="4"/>
      <c r="L82" s="4"/>
      <c r="M82" s="4"/>
      <c r="N82" s="4"/>
      <c r="O82" s="4"/>
      <c r="P82" s="4"/>
      <c r="Q82" s="4"/>
    </row>
    <row r="83" spans="3:18" x14ac:dyDescent="0.25">
      <c r="C83" s="4" t="s">
        <v>783</v>
      </c>
      <c r="D83" s="26">
        <v>44963</v>
      </c>
      <c r="E83" s="4"/>
      <c r="F83" s="4"/>
      <c r="G83" s="4"/>
      <c r="H83" s="6"/>
      <c r="I83" s="6">
        <v>50471.48</v>
      </c>
      <c r="J83" s="4"/>
      <c r="K83" s="4"/>
      <c r="L83" s="4"/>
      <c r="M83" s="4"/>
      <c r="N83" s="4"/>
      <c r="O83" s="4"/>
      <c r="P83" s="4"/>
      <c r="Q83" s="4"/>
    </row>
    <row r="84" spans="3:18" x14ac:dyDescent="0.25">
      <c r="C84" s="4" t="s">
        <v>784</v>
      </c>
      <c r="D84" s="26">
        <v>44991</v>
      </c>
      <c r="E84" s="4"/>
      <c r="F84" s="4"/>
      <c r="G84" s="4"/>
      <c r="H84" s="4"/>
      <c r="I84" s="6"/>
      <c r="J84" s="6">
        <v>52017.4</v>
      </c>
      <c r="K84" s="4"/>
      <c r="L84" s="4"/>
      <c r="M84" s="4"/>
      <c r="N84" s="4"/>
      <c r="O84" s="4"/>
      <c r="P84" s="4"/>
      <c r="Q84" s="4"/>
    </row>
    <row r="85" spans="3:18" x14ac:dyDescent="0.25">
      <c r="C85" s="4" t="s">
        <v>785</v>
      </c>
      <c r="D85" s="26">
        <v>45020</v>
      </c>
      <c r="E85" s="4"/>
      <c r="F85" s="4"/>
      <c r="G85" s="4"/>
      <c r="H85" s="4"/>
      <c r="I85" s="4"/>
      <c r="J85" s="6"/>
      <c r="K85" s="6">
        <v>57149.96</v>
      </c>
      <c r="L85" s="4"/>
      <c r="M85" s="4"/>
      <c r="N85" s="4"/>
      <c r="O85" s="4"/>
      <c r="P85" s="4"/>
      <c r="Q85" s="4"/>
    </row>
    <row r="86" spans="3:18" x14ac:dyDescent="0.25">
      <c r="C86" s="4" t="s">
        <v>786</v>
      </c>
      <c r="D86" s="26">
        <v>45054</v>
      </c>
      <c r="E86" s="4"/>
      <c r="F86" s="4"/>
      <c r="G86" s="4"/>
      <c r="H86" s="4"/>
      <c r="I86" s="4"/>
      <c r="J86" s="6"/>
      <c r="K86" s="6"/>
      <c r="L86" s="6">
        <v>50036.24</v>
      </c>
      <c r="M86" s="4"/>
      <c r="N86" s="4"/>
      <c r="O86" s="4"/>
      <c r="P86" s="4"/>
      <c r="Q86" s="4"/>
    </row>
    <row r="87" spans="3:18" x14ac:dyDescent="0.25">
      <c r="C87" s="4" t="s">
        <v>787</v>
      </c>
      <c r="D87" s="26">
        <v>45084</v>
      </c>
      <c r="E87" s="4"/>
      <c r="F87" s="4"/>
      <c r="G87" s="4"/>
      <c r="H87" s="4"/>
      <c r="I87" s="4"/>
      <c r="J87" s="6"/>
      <c r="K87" s="4"/>
      <c r="L87" s="6"/>
      <c r="M87" s="6">
        <v>57825.4</v>
      </c>
      <c r="N87" s="4"/>
      <c r="O87" s="4"/>
      <c r="P87" s="4"/>
      <c r="Q87" s="4"/>
    </row>
    <row r="88" spans="3:18" x14ac:dyDescent="0.25">
      <c r="C88" s="4" t="s">
        <v>788</v>
      </c>
      <c r="D88" s="26">
        <v>45118</v>
      </c>
      <c r="E88" s="4"/>
      <c r="F88" s="4"/>
      <c r="G88" s="4"/>
      <c r="H88" s="4"/>
      <c r="I88" s="4"/>
      <c r="J88" s="6"/>
      <c r="K88" s="4"/>
      <c r="L88" s="4"/>
      <c r="M88" s="6"/>
      <c r="N88" s="6">
        <f>N$74</f>
        <v>60423.68</v>
      </c>
      <c r="O88" s="4"/>
      <c r="P88" s="4"/>
      <c r="Q88" s="4"/>
    </row>
    <row r="89" spans="3:18" x14ac:dyDescent="0.25">
      <c r="C89" s="4" t="s">
        <v>789</v>
      </c>
      <c r="D89" s="26">
        <v>45146</v>
      </c>
      <c r="E89" s="4"/>
      <c r="F89" s="4"/>
      <c r="G89" s="4"/>
      <c r="H89" s="4"/>
      <c r="I89" s="4"/>
      <c r="J89" s="6"/>
      <c r="K89" s="4"/>
      <c r="L89" s="4"/>
      <c r="M89" s="4"/>
      <c r="N89" s="6"/>
      <c r="O89" s="6">
        <f>O$74</f>
        <v>88646.720000000001</v>
      </c>
      <c r="P89" s="4"/>
      <c r="Q89" s="13"/>
    </row>
    <row r="90" spans="3:18" x14ac:dyDescent="0.25">
      <c r="C90" s="4" t="s">
        <v>790</v>
      </c>
      <c r="D90" s="26">
        <v>45181</v>
      </c>
      <c r="E90" s="4"/>
      <c r="F90" s="4"/>
      <c r="G90" s="4"/>
      <c r="H90" s="4"/>
      <c r="I90" s="4"/>
      <c r="J90" s="6"/>
      <c r="K90" s="4"/>
      <c r="L90" s="4"/>
      <c r="M90" s="4"/>
      <c r="N90" s="4"/>
      <c r="O90" s="6"/>
      <c r="P90" s="6">
        <f>P$74</f>
        <v>137691.04</v>
      </c>
      <c r="Q90" s="13"/>
    </row>
    <row r="91" spans="3:18" x14ac:dyDescent="0.25">
      <c r="C91" s="13" t="s">
        <v>107</v>
      </c>
      <c r="D91" s="29"/>
      <c r="E91" s="4"/>
      <c r="F91" s="4"/>
      <c r="G91" s="4"/>
      <c r="H91" s="4"/>
      <c r="I91" s="4"/>
      <c r="J91" s="6"/>
      <c r="K91" s="4"/>
      <c r="L91" s="4"/>
      <c r="M91" s="4"/>
      <c r="N91" s="4"/>
      <c r="O91" s="4"/>
      <c r="P91" s="6"/>
      <c r="Q91" s="23">
        <f>Q$74</f>
        <v>92338.559999999983</v>
      </c>
    </row>
    <row r="92" spans="3:18" x14ac:dyDescent="0.25">
      <c r="C92" s="13" t="s">
        <v>109</v>
      </c>
      <c r="D92" s="29"/>
      <c r="E92" s="4"/>
      <c r="F92" s="4"/>
      <c r="G92" s="4"/>
      <c r="H92" s="4"/>
      <c r="I92" s="4"/>
      <c r="J92" s="6"/>
      <c r="K92" s="4"/>
      <c r="L92" s="4"/>
      <c r="M92" s="4"/>
      <c r="N92" s="4"/>
      <c r="O92" s="4"/>
      <c r="P92" s="6"/>
      <c r="Q92" s="23"/>
    </row>
    <row r="93" spans="3:18" x14ac:dyDescent="0.25">
      <c r="C93" s="13" t="s">
        <v>111</v>
      </c>
      <c r="D93" s="29"/>
      <c r="E93" s="4"/>
      <c r="F93" s="4"/>
      <c r="G93" s="4"/>
      <c r="H93" s="4"/>
      <c r="I93" s="4"/>
      <c r="J93" s="6"/>
      <c r="K93" s="4"/>
      <c r="L93" s="4"/>
      <c r="M93" s="4"/>
      <c r="N93" s="4"/>
      <c r="O93" s="4"/>
      <c r="P93" s="6"/>
      <c r="Q93" s="23"/>
    </row>
    <row r="94" spans="3:18" x14ac:dyDescent="0.25">
      <c r="C94" s="13" t="s">
        <v>113</v>
      </c>
      <c r="D94" s="29"/>
      <c r="E94" s="4"/>
      <c r="F94" s="4"/>
      <c r="G94" s="4"/>
      <c r="H94" s="4"/>
      <c r="I94" s="4"/>
      <c r="J94" s="6"/>
      <c r="K94" s="4"/>
      <c r="L94" s="4"/>
      <c r="M94" s="4"/>
      <c r="N94" s="4"/>
      <c r="O94" s="4"/>
      <c r="P94" s="4"/>
      <c r="Q94" s="23"/>
    </row>
    <row r="95" spans="3:18" x14ac:dyDescent="0.25">
      <c r="D95" s="93" t="s">
        <v>39</v>
      </c>
      <c r="E95" s="30">
        <f>SUM(E80:E94)</f>
        <v>0</v>
      </c>
      <c r="F95" s="30">
        <f t="shared" ref="F95:Q95" si="11">SUM(F80:F94)</f>
        <v>7376.48</v>
      </c>
      <c r="G95" s="30">
        <f t="shared" si="11"/>
        <v>53655.88</v>
      </c>
      <c r="H95" s="30">
        <f t="shared" si="11"/>
        <v>53815.68</v>
      </c>
      <c r="I95" s="30">
        <f t="shared" si="11"/>
        <v>50471.48</v>
      </c>
      <c r="J95" s="30">
        <f t="shared" si="11"/>
        <v>52017.4</v>
      </c>
      <c r="K95" s="30">
        <f t="shared" si="11"/>
        <v>57149.96</v>
      </c>
      <c r="L95" s="30">
        <f t="shared" si="11"/>
        <v>50036.24</v>
      </c>
      <c r="M95" s="30">
        <f t="shared" si="11"/>
        <v>57825.4</v>
      </c>
      <c r="N95" s="30">
        <f t="shared" si="11"/>
        <v>60423.68</v>
      </c>
      <c r="O95" s="30">
        <f t="shared" si="11"/>
        <v>88646.720000000001</v>
      </c>
      <c r="P95" s="30">
        <f t="shared" si="11"/>
        <v>137691.04</v>
      </c>
      <c r="Q95" s="30">
        <f t="shared" si="11"/>
        <v>92338.559999999983</v>
      </c>
      <c r="R95" s="25">
        <f>SUM(E95:Q95)</f>
        <v>761448.52</v>
      </c>
    </row>
    <row r="97" spans="13:13" x14ac:dyDescent="0.25">
      <c r="M97">
        <f>673555.22-382348.52</f>
        <v>291206.69999999995</v>
      </c>
    </row>
    <row r="98" spans="13:13" x14ac:dyDescent="0.25">
      <c r="M98">
        <f>673555.22-606305.62</f>
        <v>67249.599999999977</v>
      </c>
    </row>
  </sheetData>
  <mergeCells count="8">
    <mergeCell ref="E78:H78"/>
    <mergeCell ref="I78:Q78"/>
    <mergeCell ref="E6:R6"/>
    <mergeCell ref="E7:H7"/>
    <mergeCell ref="I7:Q7"/>
    <mergeCell ref="E42:H42"/>
    <mergeCell ref="E41:Q41"/>
    <mergeCell ref="I42:Q4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14A5-283D-4ABE-B55E-F06A40633E1D}">
  <sheetPr>
    <tabColor theme="2" tint="-9.9978637043366805E-2"/>
  </sheetPr>
  <dimension ref="A2:Y161"/>
  <sheetViews>
    <sheetView topLeftCell="A98" workbookViewId="0">
      <selection activeCell="A89" sqref="A89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6" width="11.5703125" customWidth="1"/>
    <col min="7" max="7" width="13" customWidth="1"/>
    <col min="8" max="8" width="10.7109375" bestFit="1" customWidth="1"/>
    <col min="9" max="9" width="12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7" width="12.28515625" bestFit="1" customWidth="1"/>
    <col min="18" max="18" width="12.7109375" bestFit="1" customWidth="1"/>
    <col min="19" max="21" width="12.28515625" customWidth="1"/>
    <col min="22" max="23" width="13.7109375" bestFit="1" customWidth="1"/>
    <col min="24" max="24" width="13.5703125" bestFit="1" customWidth="1"/>
    <col min="25" max="25" width="13.28515625" bestFit="1" customWidth="1"/>
  </cols>
  <sheetData>
    <row r="2" spans="1:25" x14ac:dyDescent="0.25">
      <c r="A2" s="9" t="s">
        <v>81</v>
      </c>
      <c r="B2" t="s">
        <v>150</v>
      </c>
    </row>
    <row r="3" spans="1:25" x14ac:dyDescent="0.25">
      <c r="A3" s="9" t="s">
        <v>83</v>
      </c>
      <c r="B3" t="s">
        <v>791</v>
      </c>
    </row>
    <row r="4" spans="1:25" x14ac:dyDescent="0.25">
      <c r="A4" s="9" t="s">
        <v>85</v>
      </c>
      <c r="B4" s="25">
        <v>1549632</v>
      </c>
    </row>
    <row r="5" spans="1:25" x14ac:dyDescent="0.25">
      <c r="A5" s="9"/>
      <c r="B5" s="25"/>
    </row>
    <row r="6" spans="1:25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31"/>
      <c r="X6" s="31"/>
      <c r="Y6" s="31"/>
    </row>
    <row r="7" spans="1:25" x14ac:dyDescent="0.25">
      <c r="A7" s="9"/>
      <c r="B7" s="9"/>
      <c r="C7" s="9"/>
      <c r="D7" s="9"/>
      <c r="E7" s="9"/>
      <c r="F7" s="623">
        <v>2023</v>
      </c>
      <c r="G7" s="623"/>
      <c r="H7" s="623"/>
      <c r="I7" s="623"/>
      <c r="J7" s="625">
        <v>2024</v>
      </c>
      <c r="K7" s="626"/>
      <c r="L7" s="626"/>
      <c r="M7" s="626"/>
      <c r="N7" s="626"/>
      <c r="O7" s="626"/>
      <c r="P7" s="626"/>
      <c r="Q7" s="626"/>
      <c r="R7" s="627"/>
      <c r="S7" s="166"/>
      <c r="T7" s="166"/>
      <c r="U7" s="166"/>
      <c r="V7" s="10"/>
      <c r="W7" s="9"/>
      <c r="X7" s="9"/>
      <c r="Y7" s="9"/>
    </row>
    <row r="8" spans="1:25" x14ac:dyDescent="0.25">
      <c r="A8" s="9"/>
      <c r="B8" s="9"/>
      <c r="C8" s="9"/>
      <c r="D8" s="37" t="s">
        <v>33</v>
      </c>
      <c r="E8" s="37"/>
      <c r="F8" s="38">
        <v>4</v>
      </c>
      <c r="G8" s="38">
        <v>21</v>
      </c>
      <c r="H8" s="38">
        <v>20</v>
      </c>
      <c r="I8" s="38">
        <v>20</v>
      </c>
      <c r="J8" s="39">
        <v>21</v>
      </c>
      <c r="K8" s="39">
        <v>20</v>
      </c>
      <c r="L8" s="39">
        <v>21</v>
      </c>
      <c r="M8" s="39">
        <v>22</v>
      </c>
      <c r="N8" s="39">
        <v>23</v>
      </c>
      <c r="O8" s="39">
        <v>19</v>
      </c>
      <c r="P8" s="39">
        <v>23</v>
      </c>
      <c r="Q8" s="39">
        <v>22</v>
      </c>
      <c r="R8" s="39">
        <v>18</v>
      </c>
      <c r="S8" s="116">
        <v>20</v>
      </c>
      <c r="T8" s="116">
        <v>20</v>
      </c>
      <c r="U8" s="116">
        <v>20</v>
      </c>
      <c r="V8" s="10"/>
      <c r="W8" s="9"/>
      <c r="X8" s="9"/>
      <c r="Y8" s="9"/>
    </row>
    <row r="9" spans="1:2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9</v>
      </c>
      <c r="G9" s="12">
        <v>10</v>
      </c>
      <c r="H9" s="12">
        <v>11</v>
      </c>
      <c r="I9" s="12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21">
        <v>7</v>
      </c>
      <c r="Q9" s="11">
        <v>8</v>
      </c>
      <c r="R9" s="11">
        <v>9</v>
      </c>
      <c r="S9" s="164">
        <v>10</v>
      </c>
      <c r="T9" s="164">
        <v>11</v>
      </c>
      <c r="U9" s="164">
        <v>12</v>
      </c>
      <c r="V9" s="11" t="s">
        <v>92</v>
      </c>
      <c r="W9" s="11" t="s">
        <v>93</v>
      </c>
      <c r="X9" s="11" t="s">
        <v>94</v>
      </c>
      <c r="Y9" s="11" t="s">
        <v>95</v>
      </c>
    </row>
    <row r="10" spans="1:25" x14ac:dyDescent="0.25">
      <c r="A10" s="4" t="s">
        <v>778</v>
      </c>
      <c r="B10" s="4" t="s">
        <v>97</v>
      </c>
      <c r="C10" s="4" t="s">
        <v>159</v>
      </c>
      <c r="D10" s="6">
        <v>72.97</v>
      </c>
      <c r="E10" s="6">
        <f>D10*1.02</f>
        <v>74.429400000000001</v>
      </c>
      <c r="F10" s="4">
        <v>32</v>
      </c>
      <c r="G10" s="4">
        <v>168</v>
      </c>
      <c r="H10" s="4">
        <v>144</v>
      </c>
      <c r="I10" s="4">
        <v>128</v>
      </c>
      <c r="J10" s="4">
        <v>159.6</v>
      </c>
      <c r="K10" s="4">
        <v>152</v>
      </c>
      <c r="L10" s="4">
        <v>159.6</v>
      </c>
      <c r="M10" s="4">
        <v>167.2</v>
      </c>
      <c r="N10" s="4">
        <v>174.79999999999998</v>
      </c>
      <c r="O10" s="4">
        <v>144.4</v>
      </c>
      <c r="P10" s="21">
        <v>174.79999999999998</v>
      </c>
      <c r="Q10" s="4">
        <v>167.2</v>
      </c>
      <c r="R10" s="4">
        <v>136.79999999999998</v>
      </c>
      <c r="S10" s="165"/>
      <c r="T10" s="165"/>
      <c r="U10" s="165"/>
      <c r="V10" s="4">
        <f t="shared" ref="V10:V18" si="0">SUM(F10:N10)</f>
        <v>1285.2</v>
      </c>
      <c r="W10" s="4">
        <f t="shared" ref="W10:W18" si="1">SUM(N10:R10)</f>
        <v>798</v>
      </c>
      <c r="X10" s="6">
        <f t="shared" ref="X10:X18" si="2">V10*D10</f>
        <v>93781.044000000009</v>
      </c>
      <c r="Y10" s="6">
        <f t="shared" ref="Y10:Y18" si="3">W10*D10</f>
        <v>58230.06</v>
      </c>
    </row>
    <row r="11" spans="1:25" x14ac:dyDescent="0.25">
      <c r="A11" s="5" t="s">
        <v>772</v>
      </c>
      <c r="B11" s="4" t="s">
        <v>97</v>
      </c>
      <c r="C11" s="4" t="s">
        <v>761</v>
      </c>
      <c r="D11" s="6">
        <v>97.92</v>
      </c>
      <c r="E11" s="6">
        <f>D11*1.02</f>
        <v>99.878399999999999</v>
      </c>
      <c r="F11" s="4">
        <v>32</v>
      </c>
      <c r="G11" s="4">
        <v>112</v>
      </c>
      <c r="H11" s="4">
        <v>128</v>
      </c>
      <c r="I11" s="4">
        <v>160</v>
      </c>
      <c r="J11" s="4">
        <v>159.6</v>
      </c>
      <c r="K11" s="4">
        <v>152</v>
      </c>
      <c r="L11" s="4">
        <v>159.6</v>
      </c>
      <c r="M11" s="4">
        <v>167.2</v>
      </c>
      <c r="N11" s="4">
        <v>174.79999999999998</v>
      </c>
      <c r="O11" s="4">
        <v>144.4</v>
      </c>
      <c r="P11" s="21">
        <v>174.79999999999998</v>
      </c>
      <c r="Q11" s="4">
        <v>167.2</v>
      </c>
      <c r="R11" s="4">
        <v>136.79999999999998</v>
      </c>
      <c r="S11" s="165"/>
      <c r="T11" s="165"/>
      <c r="U11" s="165"/>
      <c r="V11" s="4">
        <f t="shared" si="0"/>
        <v>1245.2</v>
      </c>
      <c r="W11" s="4">
        <f t="shared" si="1"/>
        <v>798</v>
      </c>
      <c r="X11" s="6">
        <f t="shared" si="2"/>
        <v>121929.98400000001</v>
      </c>
      <c r="Y11" s="6">
        <f t="shared" si="3"/>
        <v>78140.160000000003</v>
      </c>
    </row>
    <row r="12" spans="1:25" x14ac:dyDescent="0.25">
      <c r="A12" s="5" t="s">
        <v>774</v>
      </c>
      <c r="B12" s="4" t="s">
        <v>97</v>
      </c>
      <c r="C12" s="4" t="s">
        <v>157</v>
      </c>
      <c r="D12" s="6">
        <v>148.91999999999999</v>
      </c>
      <c r="E12" s="6">
        <f>D12*1.02</f>
        <v>151.89839999999998</v>
      </c>
      <c r="F12" s="4">
        <v>32</v>
      </c>
      <c r="G12" s="4">
        <v>168</v>
      </c>
      <c r="H12" s="4">
        <v>136</v>
      </c>
      <c r="I12" s="4">
        <v>152</v>
      </c>
      <c r="J12" s="4">
        <v>159.6</v>
      </c>
      <c r="K12" s="4">
        <v>152</v>
      </c>
      <c r="L12" s="4">
        <v>159.6</v>
      </c>
      <c r="M12" s="4">
        <v>167.2</v>
      </c>
      <c r="N12" s="4">
        <v>174.79999999999998</v>
      </c>
      <c r="O12" s="4">
        <v>144.4</v>
      </c>
      <c r="P12" s="21">
        <v>174.79999999999998</v>
      </c>
      <c r="Q12" s="4">
        <v>167.2</v>
      </c>
      <c r="R12" s="4">
        <v>136.79999999999998</v>
      </c>
      <c r="S12" s="165"/>
      <c r="T12" s="165"/>
      <c r="U12" s="165"/>
      <c r="V12" s="4">
        <f t="shared" si="0"/>
        <v>1301.2</v>
      </c>
      <c r="W12" s="4">
        <f t="shared" si="1"/>
        <v>798</v>
      </c>
      <c r="X12" s="6">
        <f t="shared" si="2"/>
        <v>193774.704</v>
      </c>
      <c r="Y12" s="6">
        <f t="shared" si="3"/>
        <v>118838.15999999999</v>
      </c>
    </row>
    <row r="13" spans="1:25" x14ac:dyDescent="0.25">
      <c r="A13" s="263" t="s">
        <v>776</v>
      </c>
      <c r="B13" s="263" t="s">
        <v>97</v>
      </c>
      <c r="C13" s="263" t="s">
        <v>157</v>
      </c>
      <c r="D13" s="262">
        <v>148.91999999999999</v>
      </c>
      <c r="E13" s="262"/>
      <c r="F13" s="125">
        <v>32</v>
      </c>
      <c r="G13" s="125">
        <v>152</v>
      </c>
      <c r="H13" s="125"/>
      <c r="I13" s="125"/>
      <c r="J13" s="4"/>
      <c r="K13" s="4"/>
      <c r="L13" s="4"/>
      <c r="M13" s="4"/>
      <c r="N13" s="4"/>
      <c r="O13" s="4"/>
      <c r="P13" s="21"/>
      <c r="Q13" s="4"/>
      <c r="R13" s="4"/>
      <c r="S13" s="165"/>
      <c r="T13" s="165"/>
      <c r="U13" s="165"/>
      <c r="V13" s="4">
        <f t="shared" si="0"/>
        <v>184</v>
      </c>
      <c r="W13" s="4">
        <f t="shared" si="1"/>
        <v>0</v>
      </c>
      <c r="X13" s="6">
        <f t="shared" si="2"/>
        <v>27401.279999999999</v>
      </c>
      <c r="Y13" s="6">
        <f t="shared" si="3"/>
        <v>0</v>
      </c>
    </row>
    <row r="14" spans="1:25" x14ac:dyDescent="0.25">
      <c r="A14" s="4" t="s">
        <v>792</v>
      </c>
      <c r="B14" s="4" t="s">
        <v>97</v>
      </c>
      <c r="C14" s="4" t="s">
        <v>157</v>
      </c>
      <c r="D14" s="6">
        <v>148.91999999999999</v>
      </c>
      <c r="E14" s="6">
        <f>D14*1.02</f>
        <v>151.89839999999998</v>
      </c>
      <c r="F14" s="4"/>
      <c r="G14" s="11"/>
      <c r="H14" s="11"/>
      <c r="I14" s="4">
        <v>72</v>
      </c>
      <c r="J14" s="4">
        <v>159.6</v>
      </c>
      <c r="K14" s="4">
        <v>152</v>
      </c>
      <c r="L14" s="4">
        <v>159.6</v>
      </c>
      <c r="M14" s="4">
        <v>167.2</v>
      </c>
      <c r="N14" s="4">
        <v>174.79999999999998</v>
      </c>
      <c r="O14" s="4">
        <v>144.4</v>
      </c>
      <c r="P14" s="21">
        <v>174.79999999999998</v>
      </c>
      <c r="Q14" s="4">
        <v>167.2</v>
      </c>
      <c r="R14" s="4">
        <v>136.79999999999998</v>
      </c>
      <c r="S14" s="165"/>
      <c r="T14" s="165"/>
      <c r="U14" s="165"/>
      <c r="V14" s="4">
        <f t="shared" si="0"/>
        <v>885.2</v>
      </c>
      <c r="W14" s="4">
        <f t="shared" si="1"/>
        <v>798</v>
      </c>
      <c r="X14" s="6">
        <f t="shared" si="2"/>
        <v>131823.984</v>
      </c>
      <c r="Y14" s="6">
        <f t="shared" si="3"/>
        <v>118838.15999999999</v>
      </c>
    </row>
    <row r="15" spans="1:25" x14ac:dyDescent="0.25">
      <c r="A15" s="263" t="s">
        <v>777</v>
      </c>
      <c r="B15" s="263" t="s">
        <v>97</v>
      </c>
      <c r="C15" s="263" t="s">
        <v>157</v>
      </c>
      <c r="D15" s="262">
        <v>148.91999999999999</v>
      </c>
      <c r="E15" s="262"/>
      <c r="F15" s="4">
        <v>32</v>
      </c>
      <c r="G15" s="4">
        <v>152</v>
      </c>
      <c r="H15" s="4"/>
      <c r="I15" s="4"/>
      <c r="J15" s="4"/>
      <c r="K15" s="4"/>
      <c r="L15" s="4"/>
      <c r="M15" s="4"/>
      <c r="N15" s="4"/>
      <c r="O15" s="4"/>
      <c r="P15" s="21"/>
      <c r="Q15" s="4"/>
      <c r="R15" s="4"/>
      <c r="S15" s="165"/>
      <c r="T15" s="165"/>
      <c r="U15" s="165"/>
      <c r="V15" s="4">
        <f t="shared" si="0"/>
        <v>184</v>
      </c>
      <c r="W15" s="4">
        <f t="shared" si="1"/>
        <v>0</v>
      </c>
      <c r="X15" s="6">
        <f t="shared" si="2"/>
        <v>27401.279999999999</v>
      </c>
      <c r="Y15" s="6">
        <f t="shared" si="3"/>
        <v>0</v>
      </c>
    </row>
    <row r="16" spans="1:25" x14ac:dyDescent="0.25">
      <c r="A16" s="4" t="s">
        <v>779</v>
      </c>
      <c r="B16" s="4" t="s">
        <v>97</v>
      </c>
      <c r="C16" s="4" t="s">
        <v>153</v>
      </c>
      <c r="D16" s="6">
        <v>78.459999999999994</v>
      </c>
      <c r="E16" s="262">
        <f>D16*1.02</f>
        <v>80.029199999999989</v>
      </c>
      <c r="F16" s="4">
        <v>32</v>
      </c>
      <c r="G16" s="4">
        <v>146</v>
      </c>
      <c r="H16" s="4">
        <v>160</v>
      </c>
      <c r="I16" s="4">
        <v>144</v>
      </c>
      <c r="J16" s="4">
        <v>159.6</v>
      </c>
      <c r="K16" s="4">
        <v>152</v>
      </c>
      <c r="L16" s="4">
        <v>159.6</v>
      </c>
      <c r="M16" s="4">
        <v>167.2</v>
      </c>
      <c r="N16" s="4">
        <v>174.79999999999998</v>
      </c>
      <c r="O16" s="4">
        <v>144.4</v>
      </c>
      <c r="P16" s="21">
        <v>174.79999999999998</v>
      </c>
      <c r="Q16" s="4">
        <v>167.2</v>
      </c>
      <c r="R16" s="4">
        <v>136.79999999999998</v>
      </c>
      <c r="S16" s="165"/>
      <c r="T16" s="165"/>
      <c r="U16" s="165"/>
      <c r="V16" s="4">
        <f t="shared" si="0"/>
        <v>1295.2</v>
      </c>
      <c r="W16" s="4">
        <f t="shared" si="1"/>
        <v>798</v>
      </c>
      <c r="X16" s="6">
        <f t="shared" si="2"/>
        <v>101621.39199999999</v>
      </c>
      <c r="Y16" s="6">
        <f t="shared" si="3"/>
        <v>62611.079999999994</v>
      </c>
    </row>
    <row r="17" spans="1:25" x14ac:dyDescent="0.25">
      <c r="A17" s="4" t="s">
        <v>793</v>
      </c>
      <c r="B17" s="4" t="s">
        <v>97</v>
      </c>
      <c r="C17" s="4" t="s">
        <v>157</v>
      </c>
      <c r="D17" s="6">
        <v>148.91999999999999</v>
      </c>
      <c r="E17" s="262">
        <f>D17*1.02</f>
        <v>151.89839999999998</v>
      </c>
      <c r="F17" s="4"/>
      <c r="G17" s="4"/>
      <c r="H17" s="4"/>
      <c r="I17" s="4"/>
      <c r="J17" s="4">
        <v>159.6</v>
      </c>
      <c r="K17" s="4">
        <v>152</v>
      </c>
      <c r="L17" s="4">
        <v>159.6</v>
      </c>
      <c r="M17" s="4">
        <v>167.2</v>
      </c>
      <c r="N17" s="4">
        <v>174.79999999999998</v>
      </c>
      <c r="O17" s="4">
        <v>144.4</v>
      </c>
      <c r="P17" s="21">
        <v>174.79999999999998</v>
      </c>
      <c r="Q17" s="4">
        <v>167.2</v>
      </c>
      <c r="R17" s="4">
        <v>136.79999999999998</v>
      </c>
      <c r="S17" s="165"/>
      <c r="T17" s="165"/>
      <c r="U17" s="165"/>
      <c r="V17" s="4">
        <f t="shared" si="0"/>
        <v>813.2</v>
      </c>
      <c r="W17" s="4">
        <f t="shared" si="1"/>
        <v>798</v>
      </c>
      <c r="X17" s="6">
        <f t="shared" si="2"/>
        <v>121101.74399999999</v>
      </c>
      <c r="Y17" s="6">
        <f t="shared" si="3"/>
        <v>118838.15999999999</v>
      </c>
    </row>
    <row r="18" spans="1:25" x14ac:dyDescent="0.25">
      <c r="A18" s="5" t="s">
        <v>775</v>
      </c>
      <c r="B18" s="4" t="s">
        <v>97</v>
      </c>
      <c r="C18" s="4" t="s">
        <v>171</v>
      </c>
      <c r="D18" s="6">
        <v>110.99</v>
      </c>
      <c r="E18" s="262">
        <f>D18*1.02</f>
        <v>113.2098</v>
      </c>
      <c r="F18" s="4">
        <v>32</v>
      </c>
      <c r="G18" s="4">
        <v>168</v>
      </c>
      <c r="H18" s="4">
        <v>96</v>
      </c>
      <c r="I18" s="4">
        <v>160</v>
      </c>
      <c r="J18" s="4">
        <v>159.6</v>
      </c>
      <c r="K18" s="4">
        <v>152</v>
      </c>
      <c r="L18" s="4">
        <v>159.6</v>
      </c>
      <c r="M18" s="4">
        <v>167.2</v>
      </c>
      <c r="N18" s="4">
        <v>174.79999999999998</v>
      </c>
      <c r="O18" s="4">
        <v>144.4</v>
      </c>
      <c r="P18" s="21">
        <v>174.79999999999998</v>
      </c>
      <c r="Q18" s="4">
        <v>167.2</v>
      </c>
      <c r="R18" s="4">
        <v>136.79999999999998</v>
      </c>
      <c r="S18" s="165"/>
      <c r="T18" s="165"/>
      <c r="U18" s="165"/>
      <c r="V18" s="4">
        <f t="shared" si="0"/>
        <v>1269.2</v>
      </c>
      <c r="W18" s="4">
        <f t="shared" si="1"/>
        <v>798</v>
      </c>
      <c r="X18" s="6">
        <f t="shared" si="2"/>
        <v>140868.508</v>
      </c>
      <c r="Y18" s="6">
        <f t="shared" si="3"/>
        <v>88570.01999999999</v>
      </c>
    </row>
    <row r="19" spans="1:25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21"/>
      <c r="Q19" s="4"/>
      <c r="R19" s="4"/>
      <c r="S19" s="165"/>
      <c r="T19" s="165"/>
      <c r="U19" s="165"/>
      <c r="V19" s="4">
        <f t="shared" ref="V19:V37" si="4">SUM(F19:N19)</f>
        <v>0</v>
      </c>
      <c r="W19" s="4">
        <f t="shared" ref="W19:W37" si="5">SUM(N19:R19)</f>
        <v>0</v>
      </c>
      <c r="X19" s="6">
        <f t="shared" ref="X19:X37" si="6">V19*D19</f>
        <v>0</v>
      </c>
      <c r="Y19" s="6">
        <f t="shared" ref="Y19:Y37" si="7">W19*D19</f>
        <v>0</v>
      </c>
    </row>
    <row r="20" spans="1:25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21"/>
      <c r="Q20" s="4"/>
      <c r="R20" s="4"/>
      <c r="S20" s="165"/>
      <c r="T20" s="165"/>
      <c r="U20" s="165"/>
      <c r="V20" s="4">
        <f t="shared" si="4"/>
        <v>0</v>
      </c>
      <c r="W20" s="4">
        <f t="shared" si="5"/>
        <v>0</v>
      </c>
      <c r="X20" s="6">
        <f t="shared" si="6"/>
        <v>0</v>
      </c>
      <c r="Y20" s="6">
        <f t="shared" si="7"/>
        <v>0</v>
      </c>
    </row>
    <row r="21" spans="1:25" hidden="1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21"/>
      <c r="Q21" s="4"/>
      <c r="R21" s="4"/>
      <c r="S21" s="165"/>
      <c r="T21" s="165"/>
      <c r="U21" s="165"/>
      <c r="V21" s="4">
        <f t="shared" si="4"/>
        <v>0</v>
      </c>
      <c r="W21" s="4">
        <f t="shared" si="5"/>
        <v>0</v>
      </c>
      <c r="X21" s="6">
        <f t="shared" si="6"/>
        <v>0</v>
      </c>
      <c r="Y21" s="6">
        <f t="shared" si="7"/>
        <v>0</v>
      </c>
    </row>
    <row r="22" spans="1:25" hidden="1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21"/>
      <c r="Q22" s="4"/>
      <c r="R22" s="4"/>
      <c r="S22" s="165"/>
      <c r="T22" s="165"/>
      <c r="U22" s="165"/>
      <c r="V22" s="4">
        <f t="shared" si="4"/>
        <v>0</v>
      </c>
      <c r="W22" s="4">
        <f t="shared" si="5"/>
        <v>0</v>
      </c>
      <c r="X22" s="6">
        <f t="shared" si="6"/>
        <v>0</v>
      </c>
      <c r="Y22" s="6">
        <f t="shared" si="7"/>
        <v>0</v>
      </c>
    </row>
    <row r="23" spans="1:25" hidden="1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21"/>
      <c r="Q23" s="4"/>
      <c r="R23" s="4"/>
      <c r="S23" s="165"/>
      <c r="T23" s="165"/>
      <c r="U23" s="165"/>
      <c r="V23" s="4">
        <f t="shared" si="4"/>
        <v>0</v>
      </c>
      <c r="W23" s="4">
        <f t="shared" si="5"/>
        <v>0</v>
      </c>
      <c r="X23" s="6">
        <f t="shared" si="6"/>
        <v>0</v>
      </c>
      <c r="Y23" s="6">
        <f t="shared" si="7"/>
        <v>0</v>
      </c>
    </row>
    <row r="24" spans="1:25" hidden="1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21"/>
      <c r="Q24" s="4"/>
      <c r="R24" s="4"/>
      <c r="S24" s="165"/>
      <c r="T24" s="165"/>
      <c r="U24" s="165"/>
      <c r="V24" s="4">
        <f t="shared" si="4"/>
        <v>0</v>
      </c>
      <c r="W24" s="4">
        <f t="shared" si="5"/>
        <v>0</v>
      </c>
      <c r="X24" s="6">
        <f t="shared" si="6"/>
        <v>0</v>
      </c>
      <c r="Y24" s="6">
        <f t="shared" si="7"/>
        <v>0</v>
      </c>
    </row>
    <row r="25" spans="1:25" hidden="1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21"/>
      <c r="Q25" s="4"/>
      <c r="R25" s="4"/>
      <c r="S25" s="165"/>
      <c r="T25" s="165"/>
      <c r="U25" s="165"/>
      <c r="V25" s="4">
        <f t="shared" si="4"/>
        <v>0</v>
      </c>
      <c r="W25" s="4">
        <f t="shared" si="5"/>
        <v>0</v>
      </c>
      <c r="X25" s="6">
        <f t="shared" si="6"/>
        <v>0</v>
      </c>
      <c r="Y25" s="6">
        <f t="shared" si="7"/>
        <v>0</v>
      </c>
    </row>
    <row r="26" spans="1:25" hidden="1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21"/>
      <c r="Q26" s="4"/>
      <c r="R26" s="4"/>
      <c r="S26" s="165"/>
      <c r="T26" s="165"/>
      <c r="U26" s="165"/>
      <c r="V26" s="4">
        <f t="shared" si="4"/>
        <v>0</v>
      </c>
      <c r="W26" s="4">
        <f t="shared" si="5"/>
        <v>0</v>
      </c>
      <c r="X26" s="6">
        <f t="shared" si="6"/>
        <v>0</v>
      </c>
      <c r="Y26" s="6">
        <f t="shared" si="7"/>
        <v>0</v>
      </c>
    </row>
    <row r="27" spans="1:25" hidden="1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21"/>
      <c r="Q27" s="4"/>
      <c r="R27" s="4"/>
      <c r="S27" s="165"/>
      <c r="T27" s="165"/>
      <c r="U27" s="165"/>
      <c r="V27" s="4">
        <f t="shared" si="4"/>
        <v>0</v>
      </c>
      <c r="W27" s="4">
        <f t="shared" si="5"/>
        <v>0</v>
      </c>
      <c r="X27" s="6">
        <f t="shared" si="6"/>
        <v>0</v>
      </c>
      <c r="Y27" s="6">
        <f t="shared" si="7"/>
        <v>0</v>
      </c>
    </row>
    <row r="28" spans="1:25" hidden="1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21"/>
      <c r="Q28" s="4"/>
      <c r="R28" s="4"/>
      <c r="S28" s="165"/>
      <c r="T28" s="165"/>
      <c r="U28" s="165"/>
      <c r="V28" s="4">
        <f t="shared" si="4"/>
        <v>0</v>
      </c>
      <c r="W28" s="4">
        <f t="shared" si="5"/>
        <v>0</v>
      </c>
      <c r="X28" s="6">
        <f t="shared" si="6"/>
        <v>0</v>
      </c>
      <c r="Y28" s="6">
        <f t="shared" si="7"/>
        <v>0</v>
      </c>
    </row>
    <row r="29" spans="1:25" hidden="1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21"/>
      <c r="Q29" s="4"/>
      <c r="R29" s="4"/>
      <c r="S29" s="165"/>
      <c r="T29" s="165"/>
      <c r="U29" s="165"/>
      <c r="V29" s="4">
        <f t="shared" si="4"/>
        <v>0</v>
      </c>
      <c r="W29" s="4">
        <f t="shared" si="5"/>
        <v>0</v>
      </c>
      <c r="X29" s="6">
        <f t="shared" si="6"/>
        <v>0</v>
      </c>
      <c r="Y29" s="6">
        <f t="shared" si="7"/>
        <v>0</v>
      </c>
    </row>
    <row r="30" spans="1:25" hidden="1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21"/>
      <c r="Q30" s="4"/>
      <c r="R30" s="4"/>
      <c r="S30" s="165"/>
      <c r="T30" s="165"/>
      <c r="U30" s="165"/>
      <c r="V30" s="4">
        <f t="shared" si="4"/>
        <v>0</v>
      </c>
      <c r="W30" s="4">
        <f t="shared" si="5"/>
        <v>0</v>
      </c>
      <c r="X30" s="6">
        <f t="shared" si="6"/>
        <v>0</v>
      </c>
      <c r="Y30" s="6">
        <f t="shared" si="7"/>
        <v>0</v>
      </c>
    </row>
    <row r="31" spans="1:25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21"/>
      <c r="Q31" s="4"/>
      <c r="R31" s="4"/>
      <c r="S31" s="165"/>
      <c r="T31" s="165"/>
      <c r="U31" s="165"/>
      <c r="V31" s="4">
        <f t="shared" si="4"/>
        <v>0</v>
      </c>
      <c r="W31" s="4">
        <f t="shared" si="5"/>
        <v>0</v>
      </c>
      <c r="X31" s="6">
        <f t="shared" si="6"/>
        <v>0</v>
      </c>
      <c r="Y31" s="6">
        <f t="shared" si="7"/>
        <v>0</v>
      </c>
    </row>
    <row r="32" spans="1:25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21"/>
      <c r="Q32" s="4"/>
      <c r="R32" s="4"/>
      <c r="S32" s="165"/>
      <c r="T32" s="165"/>
      <c r="U32" s="165"/>
      <c r="V32" s="4">
        <f t="shared" si="4"/>
        <v>0</v>
      </c>
      <c r="W32" s="4">
        <f t="shared" si="5"/>
        <v>0</v>
      </c>
      <c r="X32" s="6">
        <f t="shared" si="6"/>
        <v>0</v>
      </c>
      <c r="Y32" s="6">
        <f t="shared" si="7"/>
        <v>0</v>
      </c>
    </row>
    <row r="33" spans="1:25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21"/>
      <c r="Q33" s="4"/>
      <c r="R33" s="4"/>
      <c r="S33" s="165"/>
      <c r="T33" s="165"/>
      <c r="U33" s="165"/>
      <c r="V33" s="4">
        <f t="shared" si="4"/>
        <v>0</v>
      </c>
      <c r="W33" s="4">
        <f t="shared" si="5"/>
        <v>0</v>
      </c>
      <c r="X33" s="6">
        <f t="shared" si="6"/>
        <v>0</v>
      </c>
      <c r="Y33" s="6">
        <f t="shared" si="7"/>
        <v>0</v>
      </c>
    </row>
    <row r="34" spans="1:25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21"/>
      <c r="Q34" s="4"/>
      <c r="R34" s="4"/>
      <c r="S34" s="165"/>
      <c r="T34" s="165"/>
      <c r="U34" s="165"/>
      <c r="V34" s="4">
        <f t="shared" si="4"/>
        <v>0</v>
      </c>
      <c r="W34" s="4">
        <f t="shared" si="5"/>
        <v>0</v>
      </c>
      <c r="X34" s="6">
        <f t="shared" si="6"/>
        <v>0</v>
      </c>
      <c r="Y34" s="6">
        <f t="shared" si="7"/>
        <v>0</v>
      </c>
    </row>
    <row r="35" spans="1:25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21"/>
      <c r="Q35" s="4"/>
      <c r="R35" s="4"/>
      <c r="S35" s="165"/>
      <c r="T35" s="165"/>
      <c r="U35" s="165"/>
      <c r="V35" s="4">
        <f t="shared" si="4"/>
        <v>0</v>
      </c>
      <c r="W35" s="4">
        <f t="shared" si="5"/>
        <v>0</v>
      </c>
      <c r="X35" s="6">
        <f t="shared" si="6"/>
        <v>0</v>
      </c>
      <c r="Y35" s="6">
        <f t="shared" si="7"/>
        <v>0</v>
      </c>
    </row>
    <row r="36" spans="1:25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21"/>
      <c r="Q36" s="4"/>
      <c r="R36" s="4"/>
      <c r="S36" s="165"/>
      <c r="T36" s="165"/>
      <c r="U36" s="165"/>
      <c r="V36" s="4">
        <f t="shared" si="4"/>
        <v>0</v>
      </c>
      <c r="W36" s="4">
        <f t="shared" si="5"/>
        <v>0</v>
      </c>
      <c r="X36" s="6">
        <f t="shared" si="6"/>
        <v>0</v>
      </c>
      <c r="Y36" s="6">
        <f t="shared" si="7"/>
        <v>0</v>
      </c>
    </row>
    <row r="37" spans="1:25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21"/>
      <c r="Q37" s="4"/>
      <c r="R37" s="4"/>
      <c r="S37" s="165"/>
      <c r="T37" s="165"/>
      <c r="U37" s="165"/>
      <c r="V37" s="4">
        <f t="shared" si="4"/>
        <v>0</v>
      </c>
      <c r="W37" s="4">
        <f t="shared" si="5"/>
        <v>0</v>
      </c>
      <c r="X37" s="6">
        <f t="shared" si="6"/>
        <v>0</v>
      </c>
      <c r="Y37" s="6">
        <f t="shared" si="7"/>
        <v>0</v>
      </c>
    </row>
    <row r="38" spans="1:25" ht="15.75" thickBot="1" x14ac:dyDescent="0.3">
      <c r="F38" s="28">
        <f t="shared" ref="F38:Y38" si="8">SUM(F10:F37)</f>
        <v>224</v>
      </c>
      <c r="G38" s="28">
        <f t="shared" si="8"/>
        <v>1066</v>
      </c>
      <c r="H38" s="28">
        <f t="shared" si="8"/>
        <v>664</v>
      </c>
      <c r="I38" s="28">
        <f t="shared" si="8"/>
        <v>816</v>
      </c>
      <c r="J38" s="28">
        <f t="shared" si="8"/>
        <v>1117.2</v>
      </c>
      <c r="K38" s="28">
        <f t="shared" si="8"/>
        <v>1064</v>
      </c>
      <c r="L38" s="28">
        <f t="shared" si="8"/>
        <v>1117.2</v>
      </c>
      <c r="M38" s="28">
        <f t="shared" si="8"/>
        <v>1170.4000000000001</v>
      </c>
      <c r="N38" s="28">
        <f t="shared" si="8"/>
        <v>1223.5999999999999</v>
      </c>
      <c r="O38" s="28">
        <f t="shared" si="8"/>
        <v>1010.8</v>
      </c>
      <c r="P38" s="28">
        <f t="shared" si="8"/>
        <v>1223.5999999999999</v>
      </c>
      <c r="Q38" s="28">
        <f t="shared" si="8"/>
        <v>1170.4000000000001</v>
      </c>
      <c r="R38" s="28">
        <f t="shared" si="8"/>
        <v>957.5999999999998</v>
      </c>
      <c r="S38" s="28">
        <f t="shared" si="8"/>
        <v>0</v>
      </c>
      <c r="T38" s="28">
        <f t="shared" si="8"/>
        <v>0</v>
      </c>
      <c r="U38" s="28">
        <f t="shared" si="8"/>
        <v>0</v>
      </c>
      <c r="V38" s="28">
        <f t="shared" si="8"/>
        <v>8462.4</v>
      </c>
      <c r="W38" s="28">
        <f t="shared" si="8"/>
        <v>5586</v>
      </c>
      <c r="X38" s="8">
        <f t="shared" si="8"/>
        <v>959703.92</v>
      </c>
      <c r="Y38" s="8">
        <f t="shared" si="8"/>
        <v>644065.80000000005</v>
      </c>
    </row>
    <row r="39" spans="1:25" ht="15.75" thickTop="1" x14ac:dyDescent="0.25"/>
    <row r="40" spans="1:25" x14ac:dyDescent="0.25">
      <c r="A40" s="31" t="s">
        <v>102</v>
      </c>
      <c r="B40" s="31"/>
      <c r="C40" s="31"/>
      <c r="D40" s="31"/>
      <c r="E40" s="31"/>
      <c r="F40" s="624" t="s">
        <v>87</v>
      </c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31"/>
      <c r="X40" s="31"/>
      <c r="Y40" s="31"/>
    </row>
    <row r="41" spans="1:25" x14ac:dyDescent="0.25">
      <c r="A41" s="9"/>
      <c r="B41" s="9"/>
      <c r="C41" s="9"/>
      <c r="D41" s="9"/>
      <c r="E41" s="9"/>
      <c r="F41" s="623">
        <v>2023</v>
      </c>
      <c r="G41" s="623"/>
      <c r="H41" s="623"/>
      <c r="I41" s="623"/>
      <c r="J41" s="625">
        <v>2024</v>
      </c>
      <c r="K41" s="626"/>
      <c r="L41" s="626"/>
      <c r="M41" s="626"/>
      <c r="N41" s="626"/>
      <c r="O41" s="626"/>
      <c r="P41" s="626"/>
      <c r="Q41" s="626"/>
      <c r="R41" s="627"/>
      <c r="S41" s="166"/>
      <c r="T41" s="166"/>
      <c r="U41" s="166"/>
      <c r="V41" s="10"/>
      <c r="W41" s="9"/>
      <c r="X41" s="9"/>
      <c r="Y41" s="9"/>
    </row>
    <row r="42" spans="1:25" x14ac:dyDescent="0.25">
      <c r="A42" s="9"/>
      <c r="B42" s="9"/>
      <c r="C42" s="9"/>
      <c r="D42" s="37" t="s">
        <v>33</v>
      </c>
      <c r="E42" s="37"/>
      <c r="F42" s="38">
        <v>4</v>
      </c>
      <c r="G42" s="38">
        <v>21</v>
      </c>
      <c r="H42" s="38">
        <v>20</v>
      </c>
      <c r="I42" s="38">
        <v>20</v>
      </c>
      <c r="J42" s="39">
        <v>21</v>
      </c>
      <c r="K42" s="39">
        <v>20</v>
      </c>
      <c r="L42" s="39">
        <v>21</v>
      </c>
      <c r="M42" s="39">
        <v>22</v>
      </c>
      <c r="N42" s="39">
        <v>23</v>
      </c>
      <c r="O42" s="39">
        <v>19</v>
      </c>
      <c r="P42" s="39">
        <v>23</v>
      </c>
      <c r="Q42" s="39">
        <v>22</v>
      </c>
      <c r="R42" s="39">
        <v>18</v>
      </c>
      <c r="S42" s="116">
        <v>20</v>
      </c>
      <c r="T42" s="116">
        <v>20</v>
      </c>
      <c r="U42" s="116">
        <v>20</v>
      </c>
      <c r="V42" s="10"/>
      <c r="W42" s="9"/>
      <c r="X42" s="9"/>
      <c r="Y42" s="9"/>
    </row>
    <row r="43" spans="1:25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/>
      <c r="F43" s="12">
        <v>9</v>
      </c>
      <c r="G43" s="12">
        <v>10</v>
      </c>
      <c r="H43" s="12">
        <v>11</v>
      </c>
      <c r="I43" s="301">
        <v>12</v>
      </c>
      <c r="J43" s="121">
        <v>1</v>
      </c>
      <c r="K43" s="121">
        <v>2</v>
      </c>
      <c r="L43" s="121">
        <v>3</v>
      </c>
      <c r="M43" s="11">
        <v>4</v>
      </c>
      <c r="N43" s="11">
        <v>5</v>
      </c>
      <c r="O43" s="11">
        <v>6</v>
      </c>
      <c r="P43" s="121">
        <v>7</v>
      </c>
      <c r="Q43" s="11">
        <v>8</v>
      </c>
      <c r="R43" s="11">
        <v>9</v>
      </c>
      <c r="S43" s="164">
        <v>10</v>
      </c>
      <c r="T43" s="164">
        <v>11</v>
      </c>
      <c r="U43" s="164">
        <v>12</v>
      </c>
      <c r="V43" s="11" t="s">
        <v>92</v>
      </c>
      <c r="W43" s="11" t="s">
        <v>93</v>
      </c>
      <c r="X43" s="11" t="s">
        <v>94</v>
      </c>
      <c r="Y43" s="11" t="s">
        <v>95</v>
      </c>
    </row>
    <row r="44" spans="1:25" x14ac:dyDescent="0.25">
      <c r="A44" s="4" t="s">
        <v>778</v>
      </c>
      <c r="B44" s="4" t="s">
        <v>97</v>
      </c>
      <c r="C44" s="4" t="s">
        <v>159</v>
      </c>
      <c r="D44" s="6">
        <v>72.97</v>
      </c>
      <c r="E44" s="6"/>
      <c r="F44" s="4">
        <v>32</v>
      </c>
      <c r="G44" s="4">
        <v>168</v>
      </c>
      <c r="H44" s="4">
        <v>144</v>
      </c>
      <c r="I44" s="21">
        <v>128</v>
      </c>
      <c r="J44" s="21">
        <v>168</v>
      </c>
      <c r="K44" s="21">
        <v>152</v>
      </c>
      <c r="L44" s="21">
        <v>160</v>
      </c>
      <c r="M44" s="4">
        <v>168</v>
      </c>
      <c r="N44" s="4">
        <v>168</v>
      </c>
      <c r="O44" s="4">
        <v>152</v>
      </c>
      <c r="P44" s="21">
        <v>152</v>
      </c>
      <c r="Q44" s="4">
        <v>176</v>
      </c>
      <c r="R44" s="4">
        <v>136</v>
      </c>
      <c r="S44" s="165"/>
      <c r="T44" s="165"/>
      <c r="U44" s="165"/>
      <c r="V44" s="4">
        <f t="shared" ref="V44:V52" si="9">SUM(F44:N44)</f>
        <v>1288</v>
      </c>
      <c r="W44" s="4">
        <f t="shared" ref="W44:W52" si="10">SUM(N44:R44)</f>
        <v>784</v>
      </c>
      <c r="X44" s="6">
        <f t="shared" ref="X44:X52" si="11">V44*D44</f>
        <v>93985.36</v>
      </c>
      <c r="Y44" s="6">
        <f t="shared" ref="Y44:Y52" si="12">W44*D44</f>
        <v>57208.479999999996</v>
      </c>
    </row>
    <row r="45" spans="1:25" x14ac:dyDescent="0.25">
      <c r="A45" s="5" t="s">
        <v>772</v>
      </c>
      <c r="B45" s="4" t="s">
        <v>97</v>
      </c>
      <c r="C45" s="4" t="s">
        <v>761</v>
      </c>
      <c r="D45" s="6">
        <v>97.92</v>
      </c>
      <c r="E45" s="6"/>
      <c r="F45" s="4">
        <v>32</v>
      </c>
      <c r="G45" s="4">
        <v>112</v>
      </c>
      <c r="H45" s="4">
        <v>128</v>
      </c>
      <c r="I45" s="21">
        <v>160</v>
      </c>
      <c r="J45" s="21">
        <v>168</v>
      </c>
      <c r="K45" s="21">
        <v>160</v>
      </c>
      <c r="L45" s="21">
        <v>156</v>
      </c>
      <c r="M45" s="4">
        <v>176</v>
      </c>
      <c r="N45" s="4">
        <v>140</v>
      </c>
      <c r="O45" s="4">
        <v>144</v>
      </c>
      <c r="P45" s="21">
        <v>176</v>
      </c>
      <c r="Q45" s="4">
        <v>176</v>
      </c>
      <c r="R45" s="125">
        <v>136</v>
      </c>
      <c r="S45" s="165"/>
      <c r="T45" s="165"/>
      <c r="U45" s="165"/>
      <c r="V45" s="4">
        <f t="shared" si="9"/>
        <v>1232</v>
      </c>
      <c r="W45" s="4">
        <f t="shared" si="10"/>
        <v>772</v>
      </c>
      <c r="X45" s="6">
        <f t="shared" si="11"/>
        <v>120637.44</v>
      </c>
      <c r="Y45" s="6">
        <f t="shared" si="12"/>
        <v>75594.240000000005</v>
      </c>
    </row>
    <row r="46" spans="1:25" x14ac:dyDescent="0.25">
      <c r="A46" s="5" t="s">
        <v>774</v>
      </c>
      <c r="B46" s="4" t="s">
        <v>97</v>
      </c>
      <c r="C46" s="4" t="s">
        <v>157</v>
      </c>
      <c r="D46" s="6">
        <v>148.91999999999999</v>
      </c>
      <c r="E46" s="6"/>
      <c r="F46" s="4">
        <v>32</v>
      </c>
      <c r="G46" s="4">
        <v>168</v>
      </c>
      <c r="H46" s="4">
        <v>136</v>
      </c>
      <c r="I46" s="21">
        <v>152</v>
      </c>
      <c r="J46" s="21">
        <v>152</v>
      </c>
      <c r="K46" s="21">
        <v>160</v>
      </c>
      <c r="L46" s="21">
        <v>160</v>
      </c>
      <c r="M46" s="4">
        <v>120</v>
      </c>
      <c r="N46" s="4">
        <v>176</v>
      </c>
      <c r="O46" s="4">
        <v>144</v>
      </c>
      <c r="P46" s="21">
        <v>176</v>
      </c>
      <c r="Q46" s="4">
        <v>168</v>
      </c>
      <c r="R46" s="125">
        <v>104</v>
      </c>
      <c r="S46" s="165"/>
      <c r="T46" s="165"/>
      <c r="U46" s="165"/>
      <c r="V46" s="4">
        <f t="shared" si="9"/>
        <v>1256</v>
      </c>
      <c r="W46" s="4">
        <f t="shared" si="10"/>
        <v>768</v>
      </c>
      <c r="X46" s="6">
        <f t="shared" si="11"/>
        <v>187043.52</v>
      </c>
      <c r="Y46" s="6">
        <f t="shared" si="12"/>
        <v>114370.56</v>
      </c>
    </row>
    <row r="47" spans="1:25" x14ac:dyDescent="0.25">
      <c r="A47" s="4" t="s">
        <v>776</v>
      </c>
      <c r="B47" s="4" t="s">
        <v>97</v>
      </c>
      <c r="C47" s="4" t="s">
        <v>157</v>
      </c>
      <c r="D47" s="6">
        <v>148.91999999999999</v>
      </c>
      <c r="E47" s="6"/>
      <c r="F47" s="4">
        <v>32</v>
      </c>
      <c r="G47" s="4">
        <v>152</v>
      </c>
      <c r="H47" s="4"/>
      <c r="I47" s="21"/>
      <c r="J47" s="21"/>
      <c r="K47" s="21"/>
      <c r="L47" s="21"/>
      <c r="M47" s="4"/>
      <c r="N47" s="4"/>
      <c r="O47" s="4"/>
      <c r="P47" s="21"/>
      <c r="Q47" s="4"/>
      <c r="R47" s="125"/>
      <c r="S47" s="165"/>
      <c r="T47" s="165"/>
      <c r="U47" s="165"/>
      <c r="V47" s="4">
        <f t="shared" si="9"/>
        <v>184</v>
      </c>
      <c r="W47" s="4">
        <f t="shared" si="10"/>
        <v>0</v>
      </c>
      <c r="X47" s="6">
        <f t="shared" si="11"/>
        <v>27401.279999999999</v>
      </c>
      <c r="Y47" s="6">
        <f t="shared" si="12"/>
        <v>0</v>
      </c>
    </row>
    <row r="48" spans="1:25" x14ac:dyDescent="0.25">
      <c r="A48" s="4" t="s">
        <v>792</v>
      </c>
      <c r="B48" s="4" t="s">
        <v>97</v>
      </c>
      <c r="C48" s="4" t="s">
        <v>157</v>
      </c>
      <c r="D48" s="6">
        <v>148.91999999999999</v>
      </c>
      <c r="E48" s="6"/>
      <c r="F48" s="4"/>
      <c r="G48" s="11"/>
      <c r="H48" s="11"/>
      <c r="I48" s="21">
        <v>72</v>
      </c>
      <c r="J48" s="21">
        <v>168</v>
      </c>
      <c r="K48" s="21">
        <v>160</v>
      </c>
      <c r="L48" s="21">
        <v>152</v>
      </c>
      <c r="M48" s="4">
        <v>176</v>
      </c>
      <c r="N48" s="4">
        <v>176</v>
      </c>
      <c r="O48" s="4">
        <v>152</v>
      </c>
      <c r="P48" s="21">
        <v>176</v>
      </c>
      <c r="Q48" s="4">
        <v>136</v>
      </c>
      <c r="R48" s="125">
        <v>136</v>
      </c>
      <c r="S48" s="165"/>
      <c r="T48" s="165"/>
      <c r="U48" s="165"/>
      <c r="V48" s="4">
        <f t="shared" si="9"/>
        <v>904</v>
      </c>
      <c r="W48" s="4">
        <f t="shared" si="10"/>
        <v>776</v>
      </c>
      <c r="X48" s="6">
        <f t="shared" si="11"/>
        <v>134623.67999999999</v>
      </c>
      <c r="Y48" s="6">
        <f t="shared" si="12"/>
        <v>115561.91999999998</v>
      </c>
    </row>
    <row r="49" spans="1:25" x14ac:dyDescent="0.25">
      <c r="A49" s="4" t="s">
        <v>777</v>
      </c>
      <c r="B49" s="4" t="s">
        <v>97</v>
      </c>
      <c r="C49" s="4" t="s">
        <v>157</v>
      </c>
      <c r="D49" s="6">
        <v>148.91999999999999</v>
      </c>
      <c r="E49" s="6"/>
      <c r="F49" s="4">
        <v>32</v>
      </c>
      <c r="G49" s="4">
        <v>152</v>
      </c>
      <c r="H49" s="4"/>
      <c r="I49" s="21"/>
      <c r="J49" s="21"/>
      <c r="K49" s="21"/>
      <c r="L49" s="21"/>
      <c r="M49" s="4"/>
      <c r="N49" s="4"/>
      <c r="O49" s="4"/>
      <c r="P49" s="21"/>
      <c r="Q49" s="4"/>
      <c r="R49" s="125"/>
      <c r="S49" s="165"/>
      <c r="T49" s="165"/>
      <c r="U49" s="165"/>
      <c r="V49" s="4">
        <f t="shared" si="9"/>
        <v>184</v>
      </c>
      <c r="W49" s="4">
        <f t="shared" si="10"/>
        <v>0</v>
      </c>
      <c r="X49" s="6">
        <f t="shared" si="11"/>
        <v>27401.279999999999</v>
      </c>
      <c r="Y49" s="6">
        <f t="shared" si="12"/>
        <v>0</v>
      </c>
    </row>
    <row r="50" spans="1:25" x14ac:dyDescent="0.25">
      <c r="A50" s="4" t="s">
        <v>779</v>
      </c>
      <c r="B50" s="4" t="s">
        <v>97</v>
      </c>
      <c r="C50" s="4" t="s">
        <v>153</v>
      </c>
      <c r="D50" s="6">
        <v>78.459999999999994</v>
      </c>
      <c r="E50" s="6"/>
      <c r="F50" s="4">
        <v>32</v>
      </c>
      <c r="G50" s="4">
        <v>146</v>
      </c>
      <c r="H50" s="4">
        <v>160</v>
      </c>
      <c r="I50" s="21">
        <v>144</v>
      </c>
      <c r="J50" s="21">
        <v>168</v>
      </c>
      <c r="K50" s="21">
        <v>160</v>
      </c>
      <c r="L50" s="21">
        <v>160</v>
      </c>
      <c r="M50" s="4">
        <v>176</v>
      </c>
      <c r="N50" s="4">
        <v>176</v>
      </c>
      <c r="O50" s="4">
        <v>136</v>
      </c>
      <c r="P50" s="21">
        <v>176</v>
      </c>
      <c r="Q50" s="4">
        <v>176</v>
      </c>
      <c r="R50" s="125">
        <v>136</v>
      </c>
      <c r="S50" s="165"/>
      <c r="T50" s="165"/>
      <c r="U50" s="165"/>
      <c r="V50" s="4">
        <f t="shared" si="9"/>
        <v>1322</v>
      </c>
      <c r="W50" s="4">
        <f t="shared" si="10"/>
        <v>800</v>
      </c>
      <c r="X50" s="6">
        <f t="shared" si="11"/>
        <v>103724.12</v>
      </c>
      <c r="Y50" s="6">
        <f t="shared" si="12"/>
        <v>62767.999999999993</v>
      </c>
    </row>
    <row r="51" spans="1:25" x14ac:dyDescent="0.25">
      <c r="A51" s="4" t="s">
        <v>793</v>
      </c>
      <c r="B51" s="4" t="s">
        <v>97</v>
      </c>
      <c r="C51" s="4" t="s">
        <v>157</v>
      </c>
      <c r="D51" s="6">
        <v>148.91999999999999</v>
      </c>
      <c r="E51" s="6"/>
      <c r="F51" s="4"/>
      <c r="G51" s="4"/>
      <c r="H51" s="4"/>
      <c r="I51" s="21"/>
      <c r="J51" s="21">
        <v>120</v>
      </c>
      <c r="K51" s="21">
        <v>160</v>
      </c>
      <c r="L51" s="21">
        <v>168</v>
      </c>
      <c r="M51" s="4">
        <v>176</v>
      </c>
      <c r="N51" s="4">
        <v>176</v>
      </c>
      <c r="O51" s="4">
        <v>152</v>
      </c>
      <c r="P51" s="21">
        <v>32</v>
      </c>
      <c r="Q51" s="4">
        <v>176</v>
      </c>
      <c r="R51" s="125">
        <v>16</v>
      </c>
      <c r="S51" s="165"/>
      <c r="T51" s="165"/>
      <c r="U51" s="165"/>
      <c r="V51" s="4">
        <f t="shared" si="9"/>
        <v>800</v>
      </c>
      <c r="W51" s="4">
        <f t="shared" si="10"/>
        <v>552</v>
      </c>
      <c r="X51" s="6">
        <f t="shared" si="11"/>
        <v>119135.99999999999</v>
      </c>
      <c r="Y51" s="6">
        <f t="shared" si="12"/>
        <v>82203.839999999997</v>
      </c>
    </row>
    <row r="52" spans="1:25" x14ac:dyDescent="0.25">
      <c r="A52" s="5" t="s">
        <v>775</v>
      </c>
      <c r="B52" s="4" t="s">
        <v>97</v>
      </c>
      <c r="C52" s="4" t="s">
        <v>171</v>
      </c>
      <c r="D52" s="6">
        <v>110.99</v>
      </c>
      <c r="E52" s="6"/>
      <c r="F52" s="4">
        <v>32</v>
      </c>
      <c r="G52" s="4">
        <v>168</v>
      </c>
      <c r="H52" s="4">
        <v>96</v>
      </c>
      <c r="I52" s="21">
        <v>160</v>
      </c>
      <c r="J52" s="21">
        <v>168</v>
      </c>
      <c r="K52" s="21">
        <v>160</v>
      </c>
      <c r="L52" s="21">
        <v>112</v>
      </c>
      <c r="M52" s="4">
        <v>160</v>
      </c>
      <c r="N52" s="4">
        <v>176</v>
      </c>
      <c r="O52" s="4">
        <v>152</v>
      </c>
      <c r="P52" s="21">
        <v>176</v>
      </c>
      <c r="Q52" s="4">
        <v>176</v>
      </c>
      <c r="R52" s="125">
        <v>136</v>
      </c>
      <c r="S52" s="165"/>
      <c r="T52" s="165"/>
      <c r="U52" s="165"/>
      <c r="V52" s="4">
        <f t="shared" si="9"/>
        <v>1232</v>
      </c>
      <c r="W52" s="4">
        <f t="shared" si="10"/>
        <v>816</v>
      </c>
      <c r="X52" s="6">
        <f t="shared" si="11"/>
        <v>136739.68</v>
      </c>
      <c r="Y52" s="6">
        <f t="shared" si="12"/>
        <v>90567.84</v>
      </c>
    </row>
    <row r="53" spans="1:25" x14ac:dyDescent="0.25">
      <c r="A53" s="4"/>
      <c r="B53" s="4"/>
      <c r="C53" s="4"/>
      <c r="D53" s="6"/>
      <c r="E53" s="6"/>
      <c r="F53" s="4"/>
      <c r="G53" s="4"/>
      <c r="H53" s="4"/>
      <c r="I53" s="21"/>
      <c r="J53" s="21"/>
      <c r="K53" s="21"/>
      <c r="L53" s="21"/>
      <c r="M53" s="4"/>
      <c r="N53" s="4"/>
      <c r="O53" s="4"/>
      <c r="P53" s="21"/>
      <c r="Q53" s="4"/>
      <c r="R53" s="125"/>
      <c r="S53" s="165"/>
      <c r="T53" s="165"/>
      <c r="U53" s="165"/>
      <c r="V53" s="4">
        <f t="shared" ref="V53:V71" si="13">SUM(F53:N53)</f>
        <v>0</v>
      </c>
      <c r="W53" s="4">
        <f t="shared" ref="W53:W71" si="14">SUM(N53:R53)</f>
        <v>0</v>
      </c>
      <c r="X53" s="6">
        <f t="shared" ref="X53:X71" si="15">V53*D53</f>
        <v>0</v>
      </c>
      <c r="Y53" s="6">
        <f t="shared" ref="Y53:Y71" si="16">W53*D53</f>
        <v>0</v>
      </c>
    </row>
    <row r="54" spans="1:25" x14ac:dyDescent="0.25">
      <c r="A54" s="4"/>
      <c r="B54" s="4"/>
      <c r="C54" s="4"/>
      <c r="D54" s="6"/>
      <c r="E54" s="6"/>
      <c r="F54" s="4"/>
      <c r="G54" s="4"/>
      <c r="H54" s="4"/>
      <c r="I54" s="21"/>
      <c r="J54" s="21"/>
      <c r="K54" s="21"/>
      <c r="L54" s="21"/>
      <c r="M54" s="4"/>
      <c r="N54" s="4"/>
      <c r="O54" s="4"/>
      <c r="P54" s="21"/>
      <c r="Q54" s="4"/>
      <c r="R54" s="125"/>
      <c r="S54" s="165"/>
      <c r="T54" s="165"/>
      <c r="U54" s="165"/>
      <c r="V54" s="4">
        <f t="shared" si="13"/>
        <v>0</v>
      </c>
      <c r="W54" s="4">
        <f t="shared" si="14"/>
        <v>0</v>
      </c>
      <c r="X54" s="6">
        <f t="shared" si="15"/>
        <v>0</v>
      </c>
      <c r="Y54" s="6">
        <f t="shared" si="16"/>
        <v>0</v>
      </c>
    </row>
    <row r="55" spans="1:25" x14ac:dyDescent="0.25">
      <c r="A55" s="4"/>
      <c r="B55" s="4"/>
      <c r="C55" s="4"/>
      <c r="D55" s="6"/>
      <c r="E55" s="6"/>
      <c r="F55" s="4"/>
      <c r="G55" s="4"/>
      <c r="H55" s="4"/>
      <c r="I55" s="21"/>
      <c r="J55" s="21"/>
      <c r="K55" s="21"/>
      <c r="L55" s="21"/>
      <c r="M55" s="4"/>
      <c r="N55" s="4"/>
      <c r="O55" s="4"/>
      <c r="P55" s="21"/>
      <c r="Q55" s="4"/>
      <c r="R55" s="125"/>
      <c r="S55" s="165"/>
      <c r="T55" s="165"/>
      <c r="U55" s="165"/>
      <c r="V55" s="4">
        <f t="shared" si="13"/>
        <v>0</v>
      </c>
      <c r="W55" s="4">
        <f t="shared" si="14"/>
        <v>0</v>
      </c>
      <c r="X55" s="6">
        <f t="shared" si="15"/>
        <v>0</v>
      </c>
      <c r="Y55" s="6">
        <f t="shared" si="16"/>
        <v>0</v>
      </c>
    </row>
    <row r="56" spans="1:25" hidden="1" x14ac:dyDescent="0.25">
      <c r="A56" s="4"/>
      <c r="B56" s="4"/>
      <c r="C56" s="4"/>
      <c r="D56" s="6"/>
      <c r="E56" s="6"/>
      <c r="F56" s="4"/>
      <c r="G56" s="4"/>
      <c r="H56" s="4"/>
      <c r="I56" s="21"/>
      <c r="J56" s="21"/>
      <c r="K56" s="21"/>
      <c r="L56" s="21"/>
      <c r="M56" s="4"/>
      <c r="N56" s="4"/>
      <c r="O56" s="4"/>
      <c r="P56" s="21"/>
      <c r="Q56" s="4"/>
      <c r="R56" s="125"/>
      <c r="S56" s="165"/>
      <c r="T56" s="165"/>
      <c r="U56" s="165"/>
      <c r="V56" s="4">
        <f t="shared" si="13"/>
        <v>0</v>
      </c>
      <c r="W56" s="4">
        <f t="shared" si="14"/>
        <v>0</v>
      </c>
      <c r="X56" s="6">
        <f t="shared" si="15"/>
        <v>0</v>
      </c>
      <c r="Y56" s="6">
        <f t="shared" si="16"/>
        <v>0</v>
      </c>
    </row>
    <row r="57" spans="1:25" hidden="1" x14ac:dyDescent="0.25">
      <c r="A57" s="4"/>
      <c r="B57" s="4"/>
      <c r="C57" s="4"/>
      <c r="D57" s="6"/>
      <c r="E57" s="6"/>
      <c r="F57" s="4"/>
      <c r="G57" s="4"/>
      <c r="H57" s="4"/>
      <c r="I57" s="21"/>
      <c r="J57" s="21"/>
      <c r="K57" s="21"/>
      <c r="L57" s="21"/>
      <c r="M57" s="4"/>
      <c r="N57" s="4"/>
      <c r="O57" s="4"/>
      <c r="P57" s="21"/>
      <c r="Q57" s="4"/>
      <c r="R57" s="125"/>
      <c r="S57" s="165"/>
      <c r="T57" s="165"/>
      <c r="U57" s="165"/>
      <c r="V57" s="4">
        <f t="shared" si="13"/>
        <v>0</v>
      </c>
      <c r="W57" s="4">
        <f t="shared" si="14"/>
        <v>0</v>
      </c>
      <c r="X57" s="6">
        <f t="shared" si="15"/>
        <v>0</v>
      </c>
      <c r="Y57" s="6">
        <f t="shared" si="16"/>
        <v>0</v>
      </c>
    </row>
    <row r="58" spans="1:25" hidden="1" x14ac:dyDescent="0.25">
      <c r="A58" s="4"/>
      <c r="B58" s="4"/>
      <c r="C58" s="4"/>
      <c r="D58" s="6"/>
      <c r="E58" s="6"/>
      <c r="F58" s="4"/>
      <c r="G58" s="4"/>
      <c r="H58" s="4"/>
      <c r="I58" s="21"/>
      <c r="J58" s="21"/>
      <c r="K58" s="21"/>
      <c r="L58" s="21"/>
      <c r="M58" s="4"/>
      <c r="N58" s="4"/>
      <c r="O58" s="4"/>
      <c r="P58" s="21"/>
      <c r="Q58" s="4"/>
      <c r="R58" s="125"/>
      <c r="S58" s="165"/>
      <c r="T58" s="165"/>
      <c r="U58" s="165"/>
      <c r="V58" s="4">
        <f t="shared" si="13"/>
        <v>0</v>
      </c>
      <c r="W58" s="4">
        <f t="shared" si="14"/>
        <v>0</v>
      </c>
      <c r="X58" s="6">
        <f t="shared" si="15"/>
        <v>0</v>
      </c>
      <c r="Y58" s="6">
        <f t="shared" si="16"/>
        <v>0</v>
      </c>
    </row>
    <row r="59" spans="1:25" hidden="1" x14ac:dyDescent="0.25">
      <c r="A59" s="4"/>
      <c r="B59" s="4"/>
      <c r="C59" s="4"/>
      <c r="D59" s="6"/>
      <c r="E59" s="6"/>
      <c r="F59" s="4"/>
      <c r="G59" s="4"/>
      <c r="H59" s="4"/>
      <c r="I59" s="21"/>
      <c r="J59" s="21"/>
      <c r="K59" s="21"/>
      <c r="L59" s="21"/>
      <c r="M59" s="4"/>
      <c r="N59" s="4"/>
      <c r="O59" s="4"/>
      <c r="P59" s="21"/>
      <c r="Q59" s="4"/>
      <c r="R59" s="125"/>
      <c r="S59" s="165"/>
      <c r="T59" s="165"/>
      <c r="U59" s="165"/>
      <c r="V59" s="4">
        <f t="shared" si="13"/>
        <v>0</v>
      </c>
      <c r="W59" s="4">
        <f t="shared" si="14"/>
        <v>0</v>
      </c>
      <c r="X59" s="6">
        <f t="shared" si="15"/>
        <v>0</v>
      </c>
      <c r="Y59" s="6">
        <f t="shared" si="16"/>
        <v>0</v>
      </c>
    </row>
    <row r="60" spans="1:25" hidden="1" x14ac:dyDescent="0.25">
      <c r="A60" s="4"/>
      <c r="B60" s="4"/>
      <c r="C60" s="4"/>
      <c r="D60" s="6"/>
      <c r="E60" s="6"/>
      <c r="F60" s="4"/>
      <c r="G60" s="4"/>
      <c r="H60" s="4"/>
      <c r="I60" s="21"/>
      <c r="J60" s="21"/>
      <c r="K60" s="21"/>
      <c r="L60" s="21"/>
      <c r="M60" s="4"/>
      <c r="N60" s="4"/>
      <c r="O60" s="4"/>
      <c r="P60" s="21"/>
      <c r="Q60" s="4"/>
      <c r="R60" s="125"/>
      <c r="S60" s="165"/>
      <c r="T60" s="165"/>
      <c r="U60" s="165"/>
      <c r="V60" s="4">
        <f t="shared" si="13"/>
        <v>0</v>
      </c>
      <c r="W60" s="4">
        <f t="shared" si="14"/>
        <v>0</v>
      </c>
      <c r="X60" s="6">
        <f t="shared" si="15"/>
        <v>0</v>
      </c>
      <c r="Y60" s="6">
        <f t="shared" si="16"/>
        <v>0</v>
      </c>
    </row>
    <row r="61" spans="1:25" hidden="1" x14ac:dyDescent="0.25">
      <c r="A61" s="4"/>
      <c r="B61" s="4"/>
      <c r="C61" s="4"/>
      <c r="D61" s="6"/>
      <c r="E61" s="6"/>
      <c r="F61" s="4"/>
      <c r="G61" s="4"/>
      <c r="H61" s="4"/>
      <c r="I61" s="21"/>
      <c r="J61" s="21"/>
      <c r="K61" s="21"/>
      <c r="L61" s="21"/>
      <c r="M61" s="4"/>
      <c r="N61" s="4"/>
      <c r="O61" s="4"/>
      <c r="P61" s="21"/>
      <c r="Q61" s="4"/>
      <c r="R61" s="125"/>
      <c r="S61" s="165"/>
      <c r="T61" s="165"/>
      <c r="U61" s="165"/>
      <c r="V61" s="4">
        <f t="shared" si="13"/>
        <v>0</v>
      </c>
      <c r="W61" s="4">
        <f t="shared" si="14"/>
        <v>0</v>
      </c>
      <c r="X61" s="6">
        <f t="shared" si="15"/>
        <v>0</v>
      </c>
      <c r="Y61" s="6">
        <f t="shared" si="16"/>
        <v>0</v>
      </c>
    </row>
    <row r="62" spans="1:25" hidden="1" x14ac:dyDescent="0.25">
      <c r="A62" s="4"/>
      <c r="B62" s="4"/>
      <c r="C62" s="4"/>
      <c r="D62" s="6"/>
      <c r="E62" s="6"/>
      <c r="F62" s="4"/>
      <c r="G62" s="4"/>
      <c r="H62" s="4"/>
      <c r="I62" s="21"/>
      <c r="J62" s="21"/>
      <c r="K62" s="21"/>
      <c r="L62" s="21"/>
      <c r="M62" s="4"/>
      <c r="N62" s="4"/>
      <c r="O62" s="4"/>
      <c r="P62" s="21"/>
      <c r="Q62" s="4"/>
      <c r="R62" s="125"/>
      <c r="S62" s="165"/>
      <c r="T62" s="165"/>
      <c r="U62" s="165"/>
      <c r="V62" s="4">
        <f t="shared" si="13"/>
        <v>0</v>
      </c>
      <c r="W62" s="4">
        <f t="shared" si="14"/>
        <v>0</v>
      </c>
      <c r="X62" s="6">
        <f t="shared" si="15"/>
        <v>0</v>
      </c>
      <c r="Y62" s="6">
        <f t="shared" si="16"/>
        <v>0</v>
      </c>
    </row>
    <row r="63" spans="1:25" hidden="1" x14ac:dyDescent="0.25">
      <c r="A63" s="4"/>
      <c r="B63" s="4"/>
      <c r="C63" s="4"/>
      <c r="D63" s="6"/>
      <c r="E63" s="6"/>
      <c r="F63" s="4"/>
      <c r="G63" s="4"/>
      <c r="H63" s="4"/>
      <c r="I63" s="21"/>
      <c r="J63" s="21"/>
      <c r="K63" s="21"/>
      <c r="L63" s="21"/>
      <c r="M63" s="4"/>
      <c r="N63" s="4"/>
      <c r="O63" s="4"/>
      <c r="P63" s="21"/>
      <c r="Q63" s="4"/>
      <c r="R63" s="125"/>
      <c r="S63" s="165"/>
      <c r="T63" s="165"/>
      <c r="U63" s="165"/>
      <c r="V63" s="4">
        <f t="shared" si="13"/>
        <v>0</v>
      </c>
      <c r="W63" s="4">
        <f t="shared" si="14"/>
        <v>0</v>
      </c>
      <c r="X63" s="6">
        <f t="shared" si="15"/>
        <v>0</v>
      </c>
      <c r="Y63" s="6">
        <f t="shared" si="16"/>
        <v>0</v>
      </c>
    </row>
    <row r="64" spans="1:25" hidden="1" x14ac:dyDescent="0.25">
      <c r="A64" s="4"/>
      <c r="B64" s="4"/>
      <c r="C64" s="4"/>
      <c r="D64" s="6"/>
      <c r="E64" s="6"/>
      <c r="F64" s="4"/>
      <c r="G64" s="4"/>
      <c r="H64" s="4"/>
      <c r="I64" s="21"/>
      <c r="J64" s="21"/>
      <c r="K64" s="21"/>
      <c r="L64" s="21"/>
      <c r="M64" s="4"/>
      <c r="N64" s="4"/>
      <c r="O64" s="4"/>
      <c r="P64" s="21"/>
      <c r="Q64" s="4"/>
      <c r="R64" s="125"/>
      <c r="S64" s="165"/>
      <c r="T64" s="165"/>
      <c r="U64" s="165"/>
      <c r="V64" s="4">
        <f t="shared" si="13"/>
        <v>0</v>
      </c>
      <c r="W64" s="4">
        <f t="shared" si="14"/>
        <v>0</v>
      </c>
      <c r="X64" s="6">
        <f t="shared" si="15"/>
        <v>0</v>
      </c>
      <c r="Y64" s="6">
        <f t="shared" si="16"/>
        <v>0</v>
      </c>
    </row>
    <row r="65" spans="1:25" hidden="1" x14ac:dyDescent="0.25">
      <c r="A65" s="4"/>
      <c r="B65" s="4"/>
      <c r="C65" s="4"/>
      <c r="D65" s="6"/>
      <c r="E65" s="6"/>
      <c r="F65" s="4"/>
      <c r="G65" s="4"/>
      <c r="H65" s="4"/>
      <c r="I65" s="21"/>
      <c r="J65" s="21"/>
      <c r="K65" s="21"/>
      <c r="L65" s="21"/>
      <c r="M65" s="4"/>
      <c r="N65" s="4"/>
      <c r="O65" s="4"/>
      <c r="P65" s="21"/>
      <c r="Q65" s="4"/>
      <c r="R65" s="125"/>
      <c r="S65" s="165"/>
      <c r="T65" s="165"/>
      <c r="U65" s="165"/>
      <c r="V65" s="4">
        <f t="shared" si="13"/>
        <v>0</v>
      </c>
      <c r="W65" s="4">
        <f t="shared" si="14"/>
        <v>0</v>
      </c>
      <c r="X65" s="6">
        <f t="shared" si="15"/>
        <v>0</v>
      </c>
      <c r="Y65" s="6">
        <f t="shared" si="16"/>
        <v>0</v>
      </c>
    </row>
    <row r="66" spans="1:25" hidden="1" x14ac:dyDescent="0.25">
      <c r="A66" s="4"/>
      <c r="B66" s="4"/>
      <c r="C66" s="4"/>
      <c r="D66" s="6"/>
      <c r="E66" s="6"/>
      <c r="F66" s="4"/>
      <c r="G66" s="4"/>
      <c r="H66" s="4"/>
      <c r="I66" s="21"/>
      <c r="J66" s="21"/>
      <c r="K66" s="21"/>
      <c r="L66" s="21"/>
      <c r="M66" s="4"/>
      <c r="N66" s="4"/>
      <c r="O66" s="4"/>
      <c r="P66" s="21"/>
      <c r="Q66" s="4"/>
      <c r="R66" s="125"/>
      <c r="S66" s="165"/>
      <c r="T66" s="165"/>
      <c r="U66" s="165"/>
      <c r="V66" s="4">
        <f t="shared" si="13"/>
        <v>0</v>
      </c>
      <c r="W66" s="4">
        <f t="shared" si="14"/>
        <v>0</v>
      </c>
      <c r="X66" s="6">
        <f t="shared" si="15"/>
        <v>0</v>
      </c>
      <c r="Y66" s="6">
        <f t="shared" si="16"/>
        <v>0</v>
      </c>
    </row>
    <row r="67" spans="1:25" hidden="1" x14ac:dyDescent="0.25">
      <c r="A67" s="4"/>
      <c r="B67" s="4"/>
      <c r="C67" s="4"/>
      <c r="D67" s="6"/>
      <c r="E67" s="6"/>
      <c r="F67" s="4"/>
      <c r="G67" s="4"/>
      <c r="H67" s="4"/>
      <c r="I67" s="21"/>
      <c r="J67" s="21"/>
      <c r="K67" s="21"/>
      <c r="L67" s="21"/>
      <c r="M67" s="4"/>
      <c r="N67" s="4"/>
      <c r="O67" s="4"/>
      <c r="P67" s="21"/>
      <c r="Q67" s="4"/>
      <c r="R67" s="125"/>
      <c r="S67" s="165"/>
      <c r="T67" s="165"/>
      <c r="U67" s="165"/>
      <c r="V67" s="4">
        <f t="shared" si="13"/>
        <v>0</v>
      </c>
      <c r="W67" s="4">
        <f t="shared" si="14"/>
        <v>0</v>
      </c>
      <c r="X67" s="6">
        <f t="shared" si="15"/>
        <v>0</v>
      </c>
      <c r="Y67" s="6">
        <f t="shared" si="16"/>
        <v>0</v>
      </c>
    </row>
    <row r="68" spans="1:25" hidden="1" x14ac:dyDescent="0.25">
      <c r="A68" s="4"/>
      <c r="B68" s="4"/>
      <c r="C68" s="4"/>
      <c r="D68" s="6"/>
      <c r="E68" s="6"/>
      <c r="F68" s="4"/>
      <c r="G68" s="4"/>
      <c r="H68" s="4"/>
      <c r="I68" s="21"/>
      <c r="J68" s="21"/>
      <c r="K68" s="21"/>
      <c r="L68" s="21"/>
      <c r="M68" s="4"/>
      <c r="N68" s="4"/>
      <c r="O68" s="4"/>
      <c r="P68" s="21"/>
      <c r="Q68" s="4"/>
      <c r="R68" s="125"/>
      <c r="S68" s="165"/>
      <c r="T68" s="165"/>
      <c r="U68" s="165"/>
      <c r="V68" s="4">
        <f t="shared" si="13"/>
        <v>0</v>
      </c>
      <c r="W68" s="4">
        <f t="shared" si="14"/>
        <v>0</v>
      </c>
      <c r="X68" s="6">
        <f t="shared" si="15"/>
        <v>0</v>
      </c>
      <c r="Y68" s="6">
        <f t="shared" si="16"/>
        <v>0</v>
      </c>
    </row>
    <row r="69" spans="1:25" x14ac:dyDescent="0.25">
      <c r="A69" s="4"/>
      <c r="B69" s="4"/>
      <c r="C69" s="4"/>
      <c r="D69" s="6"/>
      <c r="E69" s="6"/>
      <c r="F69" s="4"/>
      <c r="G69" s="4"/>
      <c r="H69" s="4"/>
      <c r="I69" s="21"/>
      <c r="J69" s="21"/>
      <c r="K69" s="21"/>
      <c r="L69" s="21"/>
      <c r="M69" s="4"/>
      <c r="N69" s="4"/>
      <c r="O69" s="4"/>
      <c r="P69" s="21"/>
      <c r="Q69" s="4"/>
      <c r="R69" s="125"/>
      <c r="S69" s="165"/>
      <c r="T69" s="165"/>
      <c r="U69" s="165"/>
      <c r="V69" s="4">
        <f t="shared" si="13"/>
        <v>0</v>
      </c>
      <c r="W69" s="4">
        <f t="shared" si="14"/>
        <v>0</v>
      </c>
      <c r="X69" s="6">
        <f t="shared" si="15"/>
        <v>0</v>
      </c>
      <c r="Y69" s="6">
        <f t="shared" si="16"/>
        <v>0</v>
      </c>
    </row>
    <row r="70" spans="1:25" x14ac:dyDescent="0.25">
      <c r="A70" s="4"/>
      <c r="B70" s="4"/>
      <c r="C70" s="4"/>
      <c r="D70" s="6"/>
      <c r="E70" s="6"/>
      <c r="F70" s="4"/>
      <c r="G70" s="4"/>
      <c r="H70" s="4"/>
      <c r="I70" s="21"/>
      <c r="J70" s="21"/>
      <c r="K70" s="21"/>
      <c r="L70" s="21"/>
      <c r="M70" s="4"/>
      <c r="N70" s="4"/>
      <c r="O70" s="4"/>
      <c r="P70" s="21"/>
      <c r="Q70" s="4"/>
      <c r="R70" s="125"/>
      <c r="S70" s="165"/>
      <c r="T70" s="165"/>
      <c r="U70" s="165"/>
      <c r="V70" s="4">
        <f t="shared" si="13"/>
        <v>0</v>
      </c>
      <c r="W70" s="4">
        <f t="shared" si="14"/>
        <v>0</v>
      </c>
      <c r="X70" s="6">
        <f t="shared" si="15"/>
        <v>0</v>
      </c>
      <c r="Y70" s="6">
        <f t="shared" si="16"/>
        <v>0</v>
      </c>
    </row>
    <row r="71" spans="1:25" x14ac:dyDescent="0.25">
      <c r="A71" s="4"/>
      <c r="B71" s="4"/>
      <c r="C71" s="4"/>
      <c r="D71" s="6"/>
      <c r="E71" s="6"/>
      <c r="F71" s="4"/>
      <c r="G71" s="4"/>
      <c r="H71" s="4"/>
      <c r="I71" s="21"/>
      <c r="J71" s="21"/>
      <c r="K71" s="21"/>
      <c r="L71" s="21"/>
      <c r="M71" s="4"/>
      <c r="N71" s="4"/>
      <c r="O71" s="4"/>
      <c r="P71" s="21"/>
      <c r="Q71" s="4"/>
      <c r="R71" s="125"/>
      <c r="S71" s="165"/>
      <c r="T71" s="165"/>
      <c r="U71" s="165"/>
      <c r="V71" s="4">
        <f t="shared" si="13"/>
        <v>0</v>
      </c>
      <c r="W71" s="4">
        <f t="shared" si="14"/>
        <v>0</v>
      </c>
      <c r="X71" s="6">
        <f t="shared" si="15"/>
        <v>0</v>
      </c>
      <c r="Y71" s="6">
        <f t="shared" si="16"/>
        <v>0</v>
      </c>
    </row>
    <row r="72" spans="1:25" ht="15.75" thickBot="1" x14ac:dyDescent="0.3">
      <c r="F72" s="28">
        <f t="shared" ref="F72:Y72" si="17">SUM(F44:F71)</f>
        <v>224</v>
      </c>
      <c r="G72" s="28">
        <f t="shared" si="17"/>
        <v>1066</v>
      </c>
      <c r="H72" s="28">
        <f t="shared" si="17"/>
        <v>664</v>
      </c>
      <c r="I72" s="28">
        <f t="shared" si="17"/>
        <v>816</v>
      </c>
      <c r="J72" s="28">
        <f t="shared" si="17"/>
        <v>1112</v>
      </c>
      <c r="K72" s="28">
        <f t="shared" si="17"/>
        <v>1112</v>
      </c>
      <c r="L72" s="28">
        <f t="shared" si="17"/>
        <v>1068</v>
      </c>
      <c r="M72" s="28">
        <f t="shared" si="17"/>
        <v>1152</v>
      </c>
      <c r="N72" s="28">
        <f t="shared" si="17"/>
        <v>1188</v>
      </c>
      <c r="O72" s="28">
        <f t="shared" si="17"/>
        <v>1032</v>
      </c>
      <c r="P72" s="28">
        <f t="shared" si="17"/>
        <v>1064</v>
      </c>
      <c r="Q72" s="28">
        <f t="shared" si="17"/>
        <v>1184</v>
      </c>
      <c r="R72" s="28">
        <f t="shared" si="17"/>
        <v>800</v>
      </c>
      <c r="S72" s="28">
        <f t="shared" si="17"/>
        <v>0</v>
      </c>
      <c r="T72" s="28">
        <f t="shared" si="17"/>
        <v>0</v>
      </c>
      <c r="U72" s="28">
        <f t="shared" si="17"/>
        <v>0</v>
      </c>
      <c r="V72" s="28">
        <f t="shared" si="17"/>
        <v>8402</v>
      </c>
      <c r="W72" s="28">
        <f t="shared" si="17"/>
        <v>5268</v>
      </c>
      <c r="X72" s="8">
        <f t="shared" si="17"/>
        <v>950692.3600000001</v>
      </c>
      <c r="Y72" s="8">
        <f t="shared" si="17"/>
        <v>598274.87999999989</v>
      </c>
    </row>
    <row r="73" spans="1:25" ht="15.75" thickTop="1" x14ac:dyDescent="0.25">
      <c r="F73" s="25"/>
      <c r="G73" s="25"/>
      <c r="X73" s="7"/>
      <c r="Y73" s="7"/>
    </row>
    <row r="74" spans="1:25" x14ac:dyDescent="0.25">
      <c r="A74" s="31" t="s">
        <v>185</v>
      </c>
      <c r="B74" s="31"/>
      <c r="C74" s="31"/>
      <c r="D74" s="31"/>
      <c r="E74" s="31"/>
      <c r="F74" s="638" t="s">
        <v>547</v>
      </c>
      <c r="G74" s="639"/>
      <c r="H74" s="639"/>
      <c r="I74" s="639"/>
      <c r="J74" s="639"/>
      <c r="K74" s="639"/>
      <c r="L74" s="639"/>
      <c r="M74" s="639"/>
      <c r="N74" s="639"/>
      <c r="O74" s="639"/>
      <c r="P74" s="639"/>
      <c r="Q74" s="639"/>
      <c r="R74" s="639"/>
      <c r="S74" s="151"/>
      <c r="T74" s="151"/>
      <c r="U74" s="151"/>
      <c r="V74" s="109"/>
      <c r="W74" s="32"/>
      <c r="X74" s="32"/>
      <c r="Y74" s="32"/>
    </row>
    <row r="75" spans="1:25" x14ac:dyDescent="0.25">
      <c r="A75" s="9"/>
      <c r="B75" s="9"/>
      <c r="C75" s="9"/>
      <c r="D75" s="9"/>
      <c r="E75" s="9"/>
      <c r="F75" s="623">
        <v>2023</v>
      </c>
      <c r="G75" s="623"/>
      <c r="H75" s="623"/>
      <c r="I75" s="623"/>
      <c r="J75" s="625">
        <v>2024</v>
      </c>
      <c r="K75" s="626"/>
      <c r="L75" s="626"/>
      <c r="M75" s="626"/>
      <c r="N75" s="626"/>
      <c r="O75" s="626"/>
      <c r="P75" s="626"/>
      <c r="Q75" s="626"/>
      <c r="R75" s="626"/>
      <c r="S75" s="167"/>
      <c r="T75" s="167"/>
      <c r="U75" s="167"/>
      <c r="V75" s="10"/>
    </row>
    <row r="76" spans="1:25" x14ac:dyDescent="0.25">
      <c r="A76" s="11" t="s">
        <v>88</v>
      </c>
      <c r="B76" s="11" t="s">
        <v>89</v>
      </c>
      <c r="C76" s="11" t="s">
        <v>90</v>
      </c>
      <c r="D76" s="11" t="s">
        <v>91</v>
      </c>
      <c r="E76" s="12"/>
      <c r="F76" s="12">
        <v>9</v>
      </c>
      <c r="G76" s="12">
        <v>10</v>
      </c>
      <c r="H76" s="12">
        <v>11</v>
      </c>
      <c r="I76" s="12">
        <v>12</v>
      </c>
      <c r="J76" s="11">
        <v>1</v>
      </c>
      <c r="K76" s="11">
        <v>2</v>
      </c>
      <c r="L76" s="11">
        <v>3</v>
      </c>
      <c r="M76" s="11">
        <v>4</v>
      </c>
      <c r="N76" s="11">
        <v>5</v>
      </c>
      <c r="O76" s="11">
        <v>6</v>
      </c>
      <c r="P76" s="62">
        <v>7</v>
      </c>
      <c r="Q76" s="62">
        <v>8</v>
      </c>
      <c r="R76" s="14">
        <v>9</v>
      </c>
      <c r="S76" s="164">
        <v>10</v>
      </c>
      <c r="T76" s="164">
        <v>11</v>
      </c>
      <c r="U76" s="164">
        <v>12</v>
      </c>
      <c r="V76" s="11"/>
    </row>
    <row r="77" spans="1:25" x14ac:dyDescent="0.25">
      <c r="A77" s="4" t="s">
        <v>778</v>
      </c>
      <c r="B77" s="4" t="s">
        <v>97</v>
      </c>
      <c r="C77" s="4" t="s">
        <v>159</v>
      </c>
      <c r="D77" s="6">
        <v>72.97</v>
      </c>
      <c r="E77" s="6"/>
      <c r="F77" s="6">
        <f t="shared" ref="F77:U77" si="18">F10*$D10</f>
        <v>2335.04</v>
      </c>
      <c r="G77" s="6">
        <f t="shared" si="18"/>
        <v>12258.96</v>
      </c>
      <c r="H77" s="6">
        <f t="shared" si="18"/>
        <v>10507.68</v>
      </c>
      <c r="I77" s="6">
        <f t="shared" si="18"/>
        <v>9340.16</v>
      </c>
      <c r="J77" s="6">
        <f t="shared" si="18"/>
        <v>11646.011999999999</v>
      </c>
      <c r="K77" s="6">
        <f t="shared" si="18"/>
        <v>11091.44</v>
      </c>
      <c r="L77" s="6">
        <f t="shared" si="18"/>
        <v>11646.011999999999</v>
      </c>
      <c r="M77" s="6">
        <f t="shared" si="18"/>
        <v>12200.583999999999</v>
      </c>
      <c r="N77" s="6">
        <f t="shared" si="18"/>
        <v>12755.155999999999</v>
      </c>
      <c r="O77" s="6">
        <f t="shared" si="18"/>
        <v>10536.868</v>
      </c>
      <c r="P77" s="6">
        <f t="shared" si="18"/>
        <v>12755.155999999999</v>
      </c>
      <c r="Q77" s="6">
        <f t="shared" si="18"/>
        <v>12200.583999999999</v>
      </c>
      <c r="R77" s="6">
        <f t="shared" si="18"/>
        <v>9982.2959999999985</v>
      </c>
      <c r="S77" s="6">
        <f t="shared" si="18"/>
        <v>0</v>
      </c>
      <c r="T77" s="6">
        <f t="shared" si="18"/>
        <v>0</v>
      </c>
      <c r="U77" s="6">
        <f t="shared" si="18"/>
        <v>0</v>
      </c>
      <c r="V77" s="4"/>
    </row>
    <row r="78" spans="1:25" x14ac:dyDescent="0.25">
      <c r="A78" s="5" t="s">
        <v>772</v>
      </c>
      <c r="B78" s="4" t="s">
        <v>97</v>
      </c>
      <c r="C78" s="4" t="s">
        <v>761</v>
      </c>
      <c r="D78" s="6">
        <v>97.92</v>
      </c>
      <c r="E78" s="6"/>
      <c r="F78" s="6">
        <f t="shared" ref="F78:U78" si="19">F11*$D11</f>
        <v>3133.44</v>
      </c>
      <c r="G78" s="6">
        <f t="shared" si="19"/>
        <v>10967.04</v>
      </c>
      <c r="H78" s="6">
        <f t="shared" si="19"/>
        <v>12533.76</v>
      </c>
      <c r="I78" s="6">
        <f t="shared" si="19"/>
        <v>15667.2</v>
      </c>
      <c r="J78" s="6">
        <f t="shared" si="19"/>
        <v>15628.031999999999</v>
      </c>
      <c r="K78" s="6">
        <f t="shared" si="19"/>
        <v>14883.84</v>
      </c>
      <c r="L78" s="6">
        <f t="shared" si="19"/>
        <v>15628.031999999999</v>
      </c>
      <c r="M78" s="6">
        <f t="shared" si="19"/>
        <v>16372.223999999998</v>
      </c>
      <c r="N78" s="6">
        <f t="shared" si="19"/>
        <v>17116.415999999997</v>
      </c>
      <c r="O78" s="6">
        <f t="shared" si="19"/>
        <v>14139.648000000001</v>
      </c>
      <c r="P78" s="6">
        <f t="shared" si="19"/>
        <v>17116.415999999997</v>
      </c>
      <c r="Q78" s="6">
        <f t="shared" si="19"/>
        <v>16372.223999999998</v>
      </c>
      <c r="R78" s="6">
        <f t="shared" si="19"/>
        <v>13395.455999999998</v>
      </c>
      <c r="S78" s="6">
        <f t="shared" si="19"/>
        <v>0</v>
      </c>
      <c r="T78" s="6">
        <f t="shared" si="19"/>
        <v>0</v>
      </c>
      <c r="U78" s="6">
        <f t="shared" si="19"/>
        <v>0</v>
      </c>
      <c r="V78" s="4"/>
    </row>
    <row r="79" spans="1:25" x14ac:dyDescent="0.25">
      <c r="A79" s="5" t="s">
        <v>774</v>
      </c>
      <c r="B79" s="4" t="s">
        <v>97</v>
      </c>
      <c r="C79" s="4" t="s">
        <v>157</v>
      </c>
      <c r="D79" s="6">
        <v>148.91999999999999</v>
      </c>
      <c r="E79" s="6"/>
      <c r="F79" s="6">
        <f t="shared" ref="F79:U79" si="20">F12*$D12</f>
        <v>4765.4399999999996</v>
      </c>
      <c r="G79" s="6">
        <f t="shared" si="20"/>
        <v>25018.559999999998</v>
      </c>
      <c r="H79" s="6">
        <f t="shared" si="20"/>
        <v>20253.12</v>
      </c>
      <c r="I79" s="6">
        <f t="shared" si="20"/>
        <v>22635.839999999997</v>
      </c>
      <c r="J79" s="6">
        <f t="shared" si="20"/>
        <v>23767.631999999998</v>
      </c>
      <c r="K79" s="6">
        <f t="shared" si="20"/>
        <v>22635.839999999997</v>
      </c>
      <c r="L79" s="6">
        <f t="shared" si="20"/>
        <v>23767.631999999998</v>
      </c>
      <c r="M79" s="6">
        <f t="shared" si="20"/>
        <v>24899.423999999995</v>
      </c>
      <c r="N79" s="6">
        <f t="shared" si="20"/>
        <v>26031.215999999997</v>
      </c>
      <c r="O79" s="6">
        <f t="shared" si="20"/>
        <v>21504.047999999999</v>
      </c>
      <c r="P79" s="6">
        <f t="shared" si="20"/>
        <v>26031.215999999997</v>
      </c>
      <c r="Q79" s="6">
        <f t="shared" si="20"/>
        <v>24899.423999999995</v>
      </c>
      <c r="R79" s="6">
        <f t="shared" si="20"/>
        <v>20372.255999999994</v>
      </c>
      <c r="S79" s="6">
        <f t="shared" si="20"/>
        <v>0</v>
      </c>
      <c r="T79" s="6">
        <f t="shared" si="20"/>
        <v>0</v>
      </c>
      <c r="U79" s="6">
        <f t="shared" si="20"/>
        <v>0</v>
      </c>
      <c r="V79" s="4"/>
    </row>
    <row r="80" spans="1:25" x14ac:dyDescent="0.25">
      <c r="A80" s="4" t="s">
        <v>776</v>
      </c>
      <c r="B80" s="4" t="s">
        <v>97</v>
      </c>
      <c r="C80" s="4" t="s">
        <v>157</v>
      </c>
      <c r="D80" s="6">
        <v>148.91999999999999</v>
      </c>
      <c r="E80" s="6"/>
      <c r="F80" s="6">
        <f t="shared" ref="F80:U80" si="21">F13*$D13</f>
        <v>4765.4399999999996</v>
      </c>
      <c r="G80" s="6">
        <f t="shared" si="21"/>
        <v>22635.839999999997</v>
      </c>
      <c r="H80" s="6">
        <f t="shared" si="21"/>
        <v>0</v>
      </c>
      <c r="I80" s="6">
        <f t="shared" si="21"/>
        <v>0</v>
      </c>
      <c r="J80" s="6">
        <f t="shared" si="21"/>
        <v>0</v>
      </c>
      <c r="K80" s="6">
        <f t="shared" si="21"/>
        <v>0</v>
      </c>
      <c r="L80" s="6">
        <f t="shared" si="21"/>
        <v>0</v>
      </c>
      <c r="M80" s="6">
        <f t="shared" si="21"/>
        <v>0</v>
      </c>
      <c r="N80" s="6">
        <f t="shared" si="21"/>
        <v>0</v>
      </c>
      <c r="O80" s="6">
        <f t="shared" si="21"/>
        <v>0</v>
      </c>
      <c r="P80" s="6">
        <f t="shared" si="21"/>
        <v>0</v>
      </c>
      <c r="Q80" s="6">
        <f t="shared" si="21"/>
        <v>0</v>
      </c>
      <c r="R80" s="6">
        <f t="shared" si="21"/>
        <v>0</v>
      </c>
      <c r="S80" s="6">
        <f t="shared" si="21"/>
        <v>0</v>
      </c>
      <c r="T80" s="6">
        <f t="shared" si="21"/>
        <v>0</v>
      </c>
      <c r="U80" s="6">
        <f t="shared" si="21"/>
        <v>0</v>
      </c>
      <c r="V80" s="4"/>
    </row>
    <row r="81" spans="1:22" x14ac:dyDescent="0.25">
      <c r="A81" s="4" t="s">
        <v>792</v>
      </c>
      <c r="B81" s="4" t="s">
        <v>97</v>
      </c>
      <c r="C81" s="4" t="s">
        <v>157</v>
      </c>
      <c r="D81" s="6">
        <v>148.91999999999999</v>
      </c>
      <c r="E81" s="6"/>
      <c r="F81" s="6">
        <f t="shared" ref="F81:U81" si="22">F14*$D14</f>
        <v>0</v>
      </c>
      <c r="G81" s="6">
        <f t="shared" si="22"/>
        <v>0</v>
      </c>
      <c r="H81" s="6">
        <f t="shared" si="22"/>
        <v>0</v>
      </c>
      <c r="I81" s="6">
        <f t="shared" si="22"/>
        <v>10722.24</v>
      </c>
      <c r="J81" s="6">
        <f t="shared" si="22"/>
        <v>23767.631999999998</v>
      </c>
      <c r="K81" s="6">
        <f t="shared" si="22"/>
        <v>22635.839999999997</v>
      </c>
      <c r="L81" s="6">
        <f t="shared" si="22"/>
        <v>23767.631999999998</v>
      </c>
      <c r="M81" s="6">
        <f t="shared" si="22"/>
        <v>24899.423999999995</v>
      </c>
      <c r="N81" s="6">
        <f t="shared" si="22"/>
        <v>26031.215999999997</v>
      </c>
      <c r="O81" s="6">
        <f t="shared" si="22"/>
        <v>21504.047999999999</v>
      </c>
      <c r="P81" s="6">
        <f t="shared" si="22"/>
        <v>26031.215999999997</v>
      </c>
      <c r="Q81" s="6">
        <f t="shared" si="22"/>
        <v>24899.423999999995</v>
      </c>
      <c r="R81" s="6">
        <f t="shared" si="22"/>
        <v>20372.255999999994</v>
      </c>
      <c r="S81" s="6">
        <f t="shared" si="22"/>
        <v>0</v>
      </c>
      <c r="T81" s="6">
        <f t="shared" si="22"/>
        <v>0</v>
      </c>
      <c r="U81" s="6">
        <f t="shared" si="22"/>
        <v>0</v>
      </c>
      <c r="V81" s="4"/>
    </row>
    <row r="82" spans="1:22" x14ac:dyDescent="0.25">
      <c r="A82" s="4" t="s">
        <v>777</v>
      </c>
      <c r="B82" s="4" t="s">
        <v>97</v>
      </c>
      <c r="C82" s="4" t="s">
        <v>157</v>
      </c>
      <c r="D82" s="6">
        <v>148.91999999999999</v>
      </c>
      <c r="E82" s="6"/>
      <c r="F82" s="6">
        <f t="shared" ref="F82:U82" si="23">F15*$D15</f>
        <v>4765.4399999999996</v>
      </c>
      <c r="G82" s="6">
        <f t="shared" si="23"/>
        <v>22635.839999999997</v>
      </c>
      <c r="H82" s="6">
        <f t="shared" si="23"/>
        <v>0</v>
      </c>
      <c r="I82" s="6">
        <f t="shared" si="23"/>
        <v>0</v>
      </c>
      <c r="J82" s="6">
        <f t="shared" si="23"/>
        <v>0</v>
      </c>
      <c r="K82" s="6">
        <f t="shared" si="23"/>
        <v>0</v>
      </c>
      <c r="L82" s="6">
        <f t="shared" si="23"/>
        <v>0</v>
      </c>
      <c r="M82" s="6">
        <f t="shared" si="23"/>
        <v>0</v>
      </c>
      <c r="N82" s="6">
        <f t="shared" si="23"/>
        <v>0</v>
      </c>
      <c r="O82" s="6">
        <f t="shared" si="23"/>
        <v>0</v>
      </c>
      <c r="P82" s="6">
        <f t="shared" si="23"/>
        <v>0</v>
      </c>
      <c r="Q82" s="6">
        <f t="shared" si="23"/>
        <v>0</v>
      </c>
      <c r="R82" s="6">
        <f t="shared" si="23"/>
        <v>0</v>
      </c>
      <c r="S82" s="6">
        <f t="shared" si="23"/>
        <v>0</v>
      </c>
      <c r="T82" s="6">
        <f t="shared" si="23"/>
        <v>0</v>
      </c>
      <c r="U82" s="6">
        <f t="shared" si="23"/>
        <v>0</v>
      </c>
      <c r="V82" s="4"/>
    </row>
    <row r="83" spans="1:22" x14ac:dyDescent="0.25">
      <c r="A83" s="4" t="s">
        <v>779</v>
      </c>
      <c r="B83" s="4" t="s">
        <v>97</v>
      </c>
      <c r="C83" s="4" t="s">
        <v>153</v>
      </c>
      <c r="D83" s="6">
        <v>78.459999999999994</v>
      </c>
      <c r="E83" s="6"/>
      <c r="F83" s="6">
        <f t="shared" ref="F83:U83" si="24">F16*$D16</f>
        <v>2510.7199999999998</v>
      </c>
      <c r="G83" s="6">
        <f t="shared" si="24"/>
        <v>11455.16</v>
      </c>
      <c r="H83" s="6">
        <f t="shared" si="24"/>
        <v>12553.599999999999</v>
      </c>
      <c r="I83" s="6">
        <f t="shared" si="24"/>
        <v>11298.24</v>
      </c>
      <c r="J83" s="6">
        <f t="shared" si="24"/>
        <v>12522.215999999999</v>
      </c>
      <c r="K83" s="6">
        <f t="shared" si="24"/>
        <v>11925.919999999998</v>
      </c>
      <c r="L83" s="6">
        <f t="shared" si="24"/>
        <v>12522.215999999999</v>
      </c>
      <c r="M83" s="6">
        <f t="shared" si="24"/>
        <v>13118.511999999999</v>
      </c>
      <c r="N83" s="6">
        <f t="shared" si="24"/>
        <v>13714.807999999997</v>
      </c>
      <c r="O83" s="6">
        <f t="shared" si="24"/>
        <v>11329.624</v>
      </c>
      <c r="P83" s="6">
        <f t="shared" si="24"/>
        <v>13714.807999999997</v>
      </c>
      <c r="Q83" s="6">
        <f t="shared" si="24"/>
        <v>13118.511999999999</v>
      </c>
      <c r="R83" s="6">
        <f t="shared" si="24"/>
        <v>10733.327999999998</v>
      </c>
      <c r="S83" s="6">
        <f t="shared" si="24"/>
        <v>0</v>
      </c>
      <c r="T83" s="6">
        <f t="shared" si="24"/>
        <v>0</v>
      </c>
      <c r="U83" s="6">
        <f t="shared" si="24"/>
        <v>0</v>
      </c>
      <c r="V83" s="4"/>
    </row>
    <row r="84" spans="1:22" x14ac:dyDescent="0.25">
      <c r="A84" s="4" t="s">
        <v>793</v>
      </c>
      <c r="B84" s="4" t="s">
        <v>97</v>
      </c>
      <c r="C84" s="4" t="s">
        <v>157</v>
      </c>
      <c r="D84" s="6">
        <v>148.91999999999999</v>
      </c>
      <c r="E84" s="6"/>
      <c r="F84" s="6">
        <f t="shared" ref="F84:U84" si="25">F17*$D17</f>
        <v>0</v>
      </c>
      <c r="G84" s="6">
        <f t="shared" si="25"/>
        <v>0</v>
      </c>
      <c r="H84" s="6">
        <f t="shared" si="25"/>
        <v>0</v>
      </c>
      <c r="I84" s="6">
        <f t="shared" si="25"/>
        <v>0</v>
      </c>
      <c r="J84" s="6">
        <f t="shared" si="25"/>
        <v>23767.631999999998</v>
      </c>
      <c r="K84" s="6">
        <f t="shared" si="25"/>
        <v>22635.839999999997</v>
      </c>
      <c r="L84" s="6">
        <f t="shared" si="25"/>
        <v>23767.631999999998</v>
      </c>
      <c r="M84" s="6">
        <f t="shared" si="25"/>
        <v>24899.423999999995</v>
      </c>
      <c r="N84" s="6">
        <f t="shared" si="25"/>
        <v>26031.215999999997</v>
      </c>
      <c r="O84" s="6">
        <f t="shared" si="25"/>
        <v>21504.047999999999</v>
      </c>
      <c r="P84" s="6">
        <f t="shared" si="25"/>
        <v>26031.215999999997</v>
      </c>
      <c r="Q84" s="6">
        <f t="shared" si="25"/>
        <v>24899.423999999995</v>
      </c>
      <c r="R84" s="6">
        <f t="shared" si="25"/>
        <v>20372.255999999994</v>
      </c>
      <c r="S84" s="6">
        <f t="shared" si="25"/>
        <v>0</v>
      </c>
      <c r="T84" s="6">
        <f t="shared" si="25"/>
        <v>0</v>
      </c>
      <c r="U84" s="6">
        <f t="shared" si="25"/>
        <v>0</v>
      </c>
      <c r="V84" s="4"/>
    </row>
    <row r="85" spans="1:22" x14ac:dyDescent="0.25">
      <c r="A85" s="5" t="s">
        <v>775</v>
      </c>
      <c r="B85" s="4" t="s">
        <v>97</v>
      </c>
      <c r="C85" s="4" t="s">
        <v>171</v>
      </c>
      <c r="D85" s="6">
        <v>110.99</v>
      </c>
      <c r="E85" s="6"/>
      <c r="F85" s="6">
        <f t="shared" ref="F85:U85" si="26">F18*$D18</f>
        <v>3551.68</v>
      </c>
      <c r="G85" s="6">
        <f t="shared" si="26"/>
        <v>18646.32</v>
      </c>
      <c r="H85" s="6">
        <f t="shared" si="26"/>
        <v>10655.039999999999</v>
      </c>
      <c r="I85" s="6">
        <f t="shared" si="26"/>
        <v>17758.399999999998</v>
      </c>
      <c r="J85" s="6">
        <f t="shared" si="26"/>
        <v>17714.003999999997</v>
      </c>
      <c r="K85" s="6">
        <f t="shared" si="26"/>
        <v>16870.48</v>
      </c>
      <c r="L85" s="6">
        <f t="shared" si="26"/>
        <v>17714.003999999997</v>
      </c>
      <c r="M85" s="6">
        <f t="shared" si="26"/>
        <v>18557.527999999998</v>
      </c>
      <c r="N85" s="6">
        <f t="shared" si="26"/>
        <v>19401.051999999996</v>
      </c>
      <c r="O85" s="6">
        <f t="shared" si="26"/>
        <v>16026.956</v>
      </c>
      <c r="P85" s="6">
        <f t="shared" si="26"/>
        <v>19401.051999999996</v>
      </c>
      <c r="Q85" s="6">
        <f t="shared" si="26"/>
        <v>18557.527999999998</v>
      </c>
      <c r="R85" s="6">
        <f t="shared" si="26"/>
        <v>15183.431999999997</v>
      </c>
      <c r="S85" s="6">
        <f t="shared" si="26"/>
        <v>0</v>
      </c>
      <c r="T85" s="6">
        <f t="shared" si="26"/>
        <v>0</v>
      </c>
      <c r="U85" s="6">
        <f t="shared" si="26"/>
        <v>0</v>
      </c>
      <c r="V85" s="4"/>
    </row>
    <row r="86" spans="1:22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1"/>
      <c r="Q86" s="61"/>
      <c r="R86" s="23"/>
      <c r="S86" s="157"/>
      <c r="T86" s="157"/>
      <c r="U86" s="157"/>
      <c r="V86" s="4"/>
    </row>
    <row r="87" spans="1:22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1"/>
      <c r="Q87" s="61"/>
      <c r="R87" s="23"/>
      <c r="S87" s="157"/>
      <c r="T87" s="157"/>
      <c r="U87" s="157"/>
      <c r="V87" s="4"/>
    </row>
    <row r="88" spans="1:22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1"/>
      <c r="Q88" s="61"/>
      <c r="R88" s="23"/>
      <c r="S88" s="157"/>
      <c r="T88" s="157"/>
      <c r="U88" s="157"/>
      <c r="V88" s="4"/>
    </row>
    <row r="89" spans="1:22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1"/>
      <c r="Q89" s="61"/>
      <c r="R89" s="23"/>
      <c r="S89" s="157"/>
      <c r="T89" s="157"/>
      <c r="U89" s="157"/>
      <c r="V89" s="4"/>
    </row>
    <row r="90" spans="1:22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1"/>
      <c r="Q90" s="61"/>
      <c r="R90" s="23"/>
      <c r="S90" s="157"/>
      <c r="T90" s="157"/>
      <c r="U90" s="157"/>
      <c r="V90" s="4"/>
    </row>
    <row r="91" spans="1:22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1"/>
      <c r="Q91" s="61"/>
      <c r="R91" s="23"/>
      <c r="S91" s="157"/>
      <c r="T91" s="157"/>
      <c r="U91" s="157"/>
      <c r="V91" s="4"/>
    </row>
    <row r="92" spans="1:22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1"/>
      <c r="Q92" s="61"/>
      <c r="R92" s="23"/>
      <c r="S92" s="157"/>
      <c r="T92" s="157"/>
      <c r="U92" s="157"/>
      <c r="V92" s="4"/>
    </row>
    <row r="93" spans="1:22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1"/>
      <c r="Q93" s="61"/>
      <c r="R93" s="23"/>
      <c r="S93" s="157"/>
      <c r="T93" s="157"/>
      <c r="U93" s="157"/>
      <c r="V93" s="4"/>
    </row>
    <row r="94" spans="1:22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1"/>
      <c r="Q94" s="61"/>
      <c r="R94" s="23"/>
      <c r="S94" s="157"/>
      <c r="T94" s="157"/>
      <c r="U94" s="157"/>
      <c r="V94" s="4"/>
    </row>
    <row r="95" spans="1:22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1"/>
      <c r="Q95" s="61"/>
      <c r="R95" s="23"/>
      <c r="S95" s="157"/>
      <c r="T95" s="157"/>
      <c r="U95" s="157"/>
      <c r="V95" s="4"/>
    </row>
    <row r="96" spans="1:22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1"/>
      <c r="Q96" s="61"/>
      <c r="R96" s="23"/>
      <c r="S96" s="157"/>
      <c r="T96" s="157"/>
      <c r="U96" s="157"/>
      <c r="V96" s="4"/>
    </row>
    <row r="97" spans="1:25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1"/>
      <c r="Q97" s="61"/>
      <c r="R97" s="23"/>
      <c r="S97" s="157"/>
      <c r="T97" s="157"/>
      <c r="U97" s="157"/>
      <c r="V97" s="4"/>
    </row>
    <row r="98" spans="1:25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1"/>
      <c r="Q98" s="61"/>
      <c r="R98" s="23"/>
      <c r="S98" s="157"/>
      <c r="T98" s="157"/>
      <c r="U98" s="157"/>
      <c r="V98" s="4"/>
    </row>
    <row r="99" spans="1:25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1"/>
      <c r="Q99" s="61"/>
      <c r="R99" s="23"/>
      <c r="S99" s="157"/>
      <c r="T99" s="157"/>
      <c r="U99" s="157"/>
      <c r="V99" s="4"/>
    </row>
    <row r="100" spans="1:2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1"/>
      <c r="Q100" s="61"/>
      <c r="R100" s="23"/>
      <c r="S100" s="157"/>
      <c r="T100" s="157"/>
      <c r="U100" s="157"/>
      <c r="V100" s="4"/>
    </row>
    <row r="101" spans="1:2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1"/>
      <c r="Q101" s="61"/>
      <c r="R101" s="23"/>
      <c r="S101" s="157"/>
      <c r="T101" s="157"/>
      <c r="U101" s="157"/>
      <c r="V101" s="4"/>
    </row>
    <row r="102" spans="1:2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1"/>
      <c r="Q102" s="61"/>
      <c r="R102" s="23"/>
      <c r="S102" s="157"/>
      <c r="T102" s="157"/>
      <c r="U102" s="157"/>
      <c r="V102" s="4"/>
    </row>
    <row r="103" spans="1:2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1"/>
      <c r="Q103" s="61"/>
      <c r="R103" s="23"/>
      <c r="S103" s="157"/>
      <c r="T103" s="157"/>
      <c r="U103" s="157"/>
      <c r="V103" s="4"/>
    </row>
    <row r="104" spans="1:2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1"/>
      <c r="Q104" s="61"/>
      <c r="R104" s="23"/>
      <c r="S104" s="157"/>
      <c r="T104" s="157"/>
      <c r="U104" s="157"/>
      <c r="V104" s="4"/>
    </row>
    <row r="105" spans="1:25" x14ac:dyDescent="0.25">
      <c r="D105" s="7"/>
      <c r="E105" s="7"/>
      <c r="F105" s="7">
        <f t="shared" ref="F105:U105" si="27">SUM(F77:F104)</f>
        <v>25827.199999999997</v>
      </c>
      <c r="G105" s="7">
        <f t="shared" si="27"/>
        <v>123617.72</v>
      </c>
      <c r="H105" s="7">
        <f t="shared" si="27"/>
        <v>66503.199999999997</v>
      </c>
      <c r="I105" s="7">
        <f t="shared" si="27"/>
        <v>87422.079999999987</v>
      </c>
      <c r="J105" s="7">
        <f t="shared" si="27"/>
        <v>128813.15999999999</v>
      </c>
      <c r="K105" s="7">
        <f t="shared" si="27"/>
        <v>122679.19999999998</v>
      </c>
      <c r="L105" s="7">
        <f t="shared" si="27"/>
        <v>128813.15999999999</v>
      </c>
      <c r="M105" s="7">
        <f t="shared" si="27"/>
        <v>134947.12</v>
      </c>
      <c r="N105" s="7">
        <f t="shared" si="27"/>
        <v>141081.07999999996</v>
      </c>
      <c r="O105" s="7">
        <f t="shared" si="27"/>
        <v>116545.23999999999</v>
      </c>
      <c r="P105" s="7">
        <f t="shared" si="27"/>
        <v>141081.07999999996</v>
      </c>
      <c r="Q105" s="7">
        <f t="shared" si="27"/>
        <v>134947.12</v>
      </c>
      <c r="R105" s="7">
        <f t="shared" si="27"/>
        <v>110411.27999999997</v>
      </c>
      <c r="S105" s="7">
        <f t="shared" si="27"/>
        <v>0</v>
      </c>
      <c r="T105" s="7">
        <f t="shared" si="27"/>
        <v>0</v>
      </c>
      <c r="U105" s="7">
        <f t="shared" si="27"/>
        <v>0</v>
      </c>
    </row>
    <row r="106" spans="1:25" x14ac:dyDescent="0.25">
      <c r="A106" s="31" t="s">
        <v>103</v>
      </c>
      <c r="B106" s="31"/>
      <c r="C106" s="31"/>
      <c r="D106" s="31"/>
      <c r="E106" s="31"/>
      <c r="F106" s="638" t="s">
        <v>547</v>
      </c>
      <c r="G106" s="639"/>
      <c r="H106" s="639"/>
      <c r="I106" s="639"/>
      <c r="J106" s="639"/>
      <c r="K106" s="639"/>
      <c r="L106" s="639"/>
      <c r="M106" s="639"/>
      <c r="N106" s="639"/>
      <c r="O106" s="639"/>
      <c r="P106" s="639"/>
      <c r="Q106" s="639"/>
      <c r="R106" s="639"/>
      <c r="S106" s="151"/>
      <c r="T106" s="151"/>
      <c r="U106" s="151"/>
      <c r="V106" s="109"/>
      <c r="W106" s="32"/>
      <c r="X106" s="32"/>
      <c r="Y106" s="32"/>
    </row>
    <row r="107" spans="1:25" x14ac:dyDescent="0.25">
      <c r="A107" s="9"/>
      <c r="B107" s="9"/>
      <c r="C107" s="9"/>
      <c r="D107" s="9"/>
      <c r="E107" s="9"/>
      <c r="F107" s="623">
        <v>2023</v>
      </c>
      <c r="G107" s="623"/>
      <c r="H107" s="623"/>
      <c r="I107" s="623"/>
      <c r="J107" s="625">
        <v>2024</v>
      </c>
      <c r="K107" s="626"/>
      <c r="L107" s="626"/>
      <c r="M107" s="626"/>
      <c r="N107" s="626"/>
      <c r="O107" s="626"/>
      <c r="P107" s="626"/>
      <c r="Q107" s="626"/>
      <c r="R107" s="626"/>
      <c r="S107" s="167"/>
      <c r="T107" s="167"/>
      <c r="U107" s="167"/>
      <c r="V107" s="10"/>
    </row>
    <row r="108" spans="1:25" x14ac:dyDescent="0.25">
      <c r="A108" s="11" t="s">
        <v>88</v>
      </c>
      <c r="B108" s="11" t="s">
        <v>89</v>
      </c>
      <c r="C108" s="11" t="s">
        <v>90</v>
      </c>
      <c r="D108" s="11" t="s">
        <v>91</v>
      </c>
      <c r="E108" s="12"/>
      <c r="F108" s="12">
        <v>9</v>
      </c>
      <c r="G108" s="12">
        <v>10</v>
      </c>
      <c r="H108" s="12">
        <v>11</v>
      </c>
      <c r="I108" s="12">
        <v>12</v>
      </c>
      <c r="J108" s="11">
        <v>1</v>
      </c>
      <c r="K108" s="11">
        <v>2</v>
      </c>
      <c r="L108" s="11">
        <v>3</v>
      </c>
      <c r="M108" s="11">
        <v>4</v>
      </c>
      <c r="N108" s="11">
        <v>5</v>
      </c>
      <c r="O108" s="11">
        <v>6</v>
      </c>
      <c r="P108" s="11">
        <v>7</v>
      </c>
      <c r="Q108" s="11">
        <v>8</v>
      </c>
      <c r="R108" s="11">
        <v>9</v>
      </c>
      <c r="S108" s="164">
        <v>10</v>
      </c>
      <c r="T108" s="164">
        <v>11</v>
      </c>
      <c r="U108" s="164">
        <v>12</v>
      </c>
      <c r="V108" s="11"/>
    </row>
    <row r="109" spans="1:25" x14ac:dyDescent="0.25">
      <c r="A109" s="4" t="s">
        <v>778</v>
      </c>
      <c r="B109" s="4" t="s">
        <v>97</v>
      </c>
      <c r="C109" s="4" t="s">
        <v>159</v>
      </c>
      <c r="D109" s="6">
        <v>72.97</v>
      </c>
      <c r="E109" s="6"/>
      <c r="F109" s="6">
        <f t="shared" ref="F109:U109" si="28">$D109*F44</f>
        <v>2335.04</v>
      </c>
      <c r="G109" s="6">
        <f t="shared" si="28"/>
        <v>12258.96</v>
      </c>
      <c r="H109" s="6">
        <f t="shared" si="28"/>
        <v>10507.68</v>
      </c>
      <c r="I109" s="6">
        <f t="shared" si="28"/>
        <v>9340.16</v>
      </c>
      <c r="J109" s="6">
        <f t="shared" si="28"/>
        <v>12258.96</v>
      </c>
      <c r="K109" s="6">
        <f t="shared" si="28"/>
        <v>11091.44</v>
      </c>
      <c r="L109" s="6">
        <f t="shared" si="28"/>
        <v>11675.2</v>
      </c>
      <c r="M109" s="6">
        <f t="shared" si="28"/>
        <v>12258.96</v>
      </c>
      <c r="N109" s="6">
        <f t="shared" si="28"/>
        <v>12258.96</v>
      </c>
      <c r="O109" s="6">
        <f t="shared" si="28"/>
        <v>11091.44</v>
      </c>
      <c r="P109" s="6">
        <f t="shared" si="28"/>
        <v>11091.44</v>
      </c>
      <c r="Q109" s="6">
        <f t="shared" si="28"/>
        <v>12842.72</v>
      </c>
      <c r="R109" s="6">
        <f t="shared" si="28"/>
        <v>9923.92</v>
      </c>
      <c r="S109" s="157">
        <f t="shared" si="28"/>
        <v>0</v>
      </c>
      <c r="T109" s="157">
        <f t="shared" si="28"/>
        <v>0</v>
      </c>
      <c r="U109" s="157">
        <f t="shared" si="28"/>
        <v>0</v>
      </c>
      <c r="V109" s="4"/>
    </row>
    <row r="110" spans="1:25" x14ac:dyDescent="0.25">
      <c r="A110" s="5" t="s">
        <v>772</v>
      </c>
      <c r="B110" s="4" t="s">
        <v>97</v>
      </c>
      <c r="C110" s="4" t="s">
        <v>761</v>
      </c>
      <c r="D110" s="6">
        <v>97.92</v>
      </c>
      <c r="E110" s="6"/>
      <c r="F110" s="6">
        <f t="shared" ref="F110:U110" si="29">$D110*F45</f>
        <v>3133.44</v>
      </c>
      <c r="G110" s="6">
        <f t="shared" si="29"/>
        <v>10967.04</v>
      </c>
      <c r="H110" s="6">
        <f t="shared" si="29"/>
        <v>12533.76</v>
      </c>
      <c r="I110" s="6">
        <f t="shared" si="29"/>
        <v>15667.2</v>
      </c>
      <c r="J110" s="6">
        <f t="shared" si="29"/>
        <v>16450.560000000001</v>
      </c>
      <c r="K110" s="6">
        <f t="shared" si="29"/>
        <v>15667.2</v>
      </c>
      <c r="L110" s="6">
        <f t="shared" si="29"/>
        <v>15275.52</v>
      </c>
      <c r="M110" s="6">
        <f t="shared" si="29"/>
        <v>17233.920000000002</v>
      </c>
      <c r="N110" s="6">
        <f t="shared" si="29"/>
        <v>13708.800000000001</v>
      </c>
      <c r="O110" s="6">
        <f t="shared" si="29"/>
        <v>14100.48</v>
      </c>
      <c r="P110" s="6">
        <f t="shared" si="29"/>
        <v>17233.920000000002</v>
      </c>
      <c r="Q110" s="6">
        <f t="shared" si="29"/>
        <v>17233.920000000002</v>
      </c>
      <c r="R110" s="6">
        <f t="shared" si="29"/>
        <v>13317.12</v>
      </c>
      <c r="S110" s="157">
        <f t="shared" si="29"/>
        <v>0</v>
      </c>
      <c r="T110" s="157">
        <f t="shared" si="29"/>
        <v>0</v>
      </c>
      <c r="U110" s="157">
        <f t="shared" si="29"/>
        <v>0</v>
      </c>
      <c r="V110" s="4"/>
    </row>
    <row r="111" spans="1:25" x14ac:dyDescent="0.25">
      <c r="A111" s="5" t="s">
        <v>774</v>
      </c>
      <c r="B111" s="4" t="s">
        <v>97</v>
      </c>
      <c r="C111" s="4" t="s">
        <v>157</v>
      </c>
      <c r="D111" s="6">
        <v>148.91999999999999</v>
      </c>
      <c r="E111" s="6"/>
      <c r="F111" s="6">
        <f t="shared" ref="F111:U111" si="30">$D111*F46</f>
        <v>4765.4399999999996</v>
      </c>
      <c r="G111" s="6">
        <f t="shared" si="30"/>
        <v>25018.559999999998</v>
      </c>
      <c r="H111" s="6">
        <f t="shared" si="30"/>
        <v>20253.12</v>
      </c>
      <c r="I111" s="6">
        <f t="shared" si="30"/>
        <v>22635.839999999997</v>
      </c>
      <c r="J111" s="6">
        <f t="shared" si="30"/>
        <v>22635.839999999997</v>
      </c>
      <c r="K111" s="6">
        <f t="shared" si="30"/>
        <v>23827.199999999997</v>
      </c>
      <c r="L111" s="6">
        <f t="shared" si="30"/>
        <v>23827.199999999997</v>
      </c>
      <c r="M111" s="6">
        <f t="shared" si="30"/>
        <v>17870.399999999998</v>
      </c>
      <c r="N111" s="6">
        <f t="shared" si="30"/>
        <v>26209.919999999998</v>
      </c>
      <c r="O111" s="6">
        <f t="shared" si="30"/>
        <v>21444.48</v>
      </c>
      <c r="P111" s="6">
        <f t="shared" si="30"/>
        <v>26209.919999999998</v>
      </c>
      <c r="Q111" s="6">
        <f t="shared" si="30"/>
        <v>25018.559999999998</v>
      </c>
      <c r="R111" s="6">
        <f t="shared" si="30"/>
        <v>15487.679999999998</v>
      </c>
      <c r="S111" s="157">
        <f t="shared" si="30"/>
        <v>0</v>
      </c>
      <c r="T111" s="157">
        <f t="shared" si="30"/>
        <v>0</v>
      </c>
      <c r="U111" s="157">
        <f t="shared" si="30"/>
        <v>0</v>
      </c>
      <c r="V111" s="4"/>
    </row>
    <row r="112" spans="1:25" x14ac:dyDescent="0.25">
      <c r="A112" s="4" t="s">
        <v>776</v>
      </c>
      <c r="B112" s="4" t="s">
        <v>97</v>
      </c>
      <c r="C112" s="4" t="s">
        <v>157</v>
      </c>
      <c r="D112" s="6">
        <v>148.91999999999999</v>
      </c>
      <c r="E112" s="6"/>
      <c r="F112" s="6">
        <f t="shared" ref="F112:U112" si="31">$D112*F47</f>
        <v>4765.4399999999996</v>
      </c>
      <c r="G112" s="6">
        <f t="shared" si="31"/>
        <v>22635.839999999997</v>
      </c>
      <c r="H112" s="6">
        <f t="shared" si="31"/>
        <v>0</v>
      </c>
      <c r="I112" s="6">
        <f t="shared" si="31"/>
        <v>0</v>
      </c>
      <c r="J112" s="6">
        <f t="shared" si="31"/>
        <v>0</v>
      </c>
      <c r="K112" s="6">
        <f t="shared" si="31"/>
        <v>0</v>
      </c>
      <c r="L112" s="6">
        <f t="shared" si="31"/>
        <v>0</v>
      </c>
      <c r="M112" s="6">
        <f t="shared" si="31"/>
        <v>0</v>
      </c>
      <c r="N112" s="6">
        <f t="shared" si="31"/>
        <v>0</v>
      </c>
      <c r="O112" s="6">
        <f t="shared" si="31"/>
        <v>0</v>
      </c>
      <c r="P112" s="6">
        <f t="shared" si="31"/>
        <v>0</v>
      </c>
      <c r="Q112" s="6">
        <f t="shared" si="31"/>
        <v>0</v>
      </c>
      <c r="R112" s="6">
        <f t="shared" si="31"/>
        <v>0</v>
      </c>
      <c r="S112" s="157">
        <f t="shared" si="31"/>
        <v>0</v>
      </c>
      <c r="T112" s="157">
        <f t="shared" si="31"/>
        <v>0</v>
      </c>
      <c r="U112" s="157">
        <f t="shared" si="31"/>
        <v>0</v>
      </c>
      <c r="V112" s="4"/>
    </row>
    <row r="113" spans="1:22" x14ac:dyDescent="0.25">
      <c r="A113" s="4" t="s">
        <v>792</v>
      </c>
      <c r="B113" s="4" t="s">
        <v>97</v>
      </c>
      <c r="C113" s="4" t="s">
        <v>157</v>
      </c>
      <c r="D113" s="6">
        <v>148.91999999999999</v>
      </c>
      <c r="E113" s="6"/>
      <c r="F113" s="6">
        <f t="shared" ref="F113:U113" si="32">$D113*F48</f>
        <v>0</v>
      </c>
      <c r="G113" s="6">
        <f t="shared" si="32"/>
        <v>0</v>
      </c>
      <c r="H113" s="6">
        <f t="shared" si="32"/>
        <v>0</v>
      </c>
      <c r="I113" s="6">
        <f t="shared" si="32"/>
        <v>10722.24</v>
      </c>
      <c r="J113" s="6">
        <f t="shared" si="32"/>
        <v>25018.559999999998</v>
      </c>
      <c r="K113" s="6">
        <f t="shared" si="32"/>
        <v>23827.199999999997</v>
      </c>
      <c r="L113" s="6">
        <f t="shared" si="32"/>
        <v>22635.839999999997</v>
      </c>
      <c r="M113" s="6">
        <f t="shared" si="32"/>
        <v>26209.919999999998</v>
      </c>
      <c r="N113" s="6">
        <f t="shared" si="32"/>
        <v>26209.919999999998</v>
      </c>
      <c r="O113" s="6">
        <f t="shared" si="32"/>
        <v>22635.839999999997</v>
      </c>
      <c r="P113" s="6">
        <f t="shared" si="32"/>
        <v>26209.919999999998</v>
      </c>
      <c r="Q113" s="6">
        <f t="shared" si="32"/>
        <v>20253.12</v>
      </c>
      <c r="R113" s="6">
        <f t="shared" si="32"/>
        <v>20253.12</v>
      </c>
      <c r="S113" s="157">
        <f t="shared" si="32"/>
        <v>0</v>
      </c>
      <c r="T113" s="157">
        <f t="shared" si="32"/>
        <v>0</v>
      </c>
      <c r="U113" s="157">
        <f t="shared" si="32"/>
        <v>0</v>
      </c>
      <c r="V113" s="4"/>
    </row>
    <row r="114" spans="1:22" x14ac:dyDescent="0.25">
      <c r="A114" s="4" t="s">
        <v>777</v>
      </c>
      <c r="B114" s="4" t="s">
        <v>97</v>
      </c>
      <c r="C114" s="4" t="s">
        <v>157</v>
      </c>
      <c r="D114" s="6">
        <v>148.91999999999999</v>
      </c>
      <c r="E114" s="6"/>
      <c r="F114" s="6">
        <f t="shared" ref="F114:U114" si="33">$D114*F49</f>
        <v>4765.4399999999996</v>
      </c>
      <c r="G114" s="6">
        <f t="shared" si="33"/>
        <v>22635.839999999997</v>
      </c>
      <c r="H114" s="6">
        <f t="shared" si="33"/>
        <v>0</v>
      </c>
      <c r="I114" s="6">
        <f t="shared" si="33"/>
        <v>0</v>
      </c>
      <c r="J114" s="6">
        <f t="shared" si="33"/>
        <v>0</v>
      </c>
      <c r="K114" s="6">
        <f t="shared" si="33"/>
        <v>0</v>
      </c>
      <c r="L114" s="6">
        <f t="shared" si="33"/>
        <v>0</v>
      </c>
      <c r="M114" s="6">
        <f t="shared" si="33"/>
        <v>0</v>
      </c>
      <c r="N114" s="6">
        <f t="shared" si="33"/>
        <v>0</v>
      </c>
      <c r="O114" s="6">
        <f t="shared" si="33"/>
        <v>0</v>
      </c>
      <c r="P114" s="6">
        <f t="shared" si="33"/>
        <v>0</v>
      </c>
      <c r="Q114" s="6">
        <f t="shared" si="33"/>
        <v>0</v>
      </c>
      <c r="R114" s="6">
        <f t="shared" si="33"/>
        <v>0</v>
      </c>
      <c r="S114" s="157">
        <f t="shared" si="33"/>
        <v>0</v>
      </c>
      <c r="T114" s="157">
        <f t="shared" si="33"/>
        <v>0</v>
      </c>
      <c r="U114" s="157">
        <f t="shared" si="33"/>
        <v>0</v>
      </c>
      <c r="V114" s="4"/>
    </row>
    <row r="115" spans="1:22" x14ac:dyDescent="0.25">
      <c r="A115" s="4" t="s">
        <v>779</v>
      </c>
      <c r="B115" s="4" t="s">
        <v>97</v>
      </c>
      <c r="C115" s="4" t="s">
        <v>153</v>
      </c>
      <c r="D115" s="6">
        <v>78.459999999999994</v>
      </c>
      <c r="E115" s="6"/>
      <c r="F115" s="6">
        <f t="shared" ref="F115:U115" si="34">$D115*F50</f>
        <v>2510.7199999999998</v>
      </c>
      <c r="G115" s="6">
        <f t="shared" si="34"/>
        <v>11455.16</v>
      </c>
      <c r="H115" s="6">
        <f t="shared" si="34"/>
        <v>12553.599999999999</v>
      </c>
      <c r="I115" s="6">
        <f t="shared" si="34"/>
        <v>11298.24</v>
      </c>
      <c r="J115" s="6">
        <f t="shared" si="34"/>
        <v>13181.279999999999</v>
      </c>
      <c r="K115" s="6">
        <f t="shared" si="34"/>
        <v>12553.599999999999</v>
      </c>
      <c r="L115" s="6">
        <f t="shared" si="34"/>
        <v>12553.599999999999</v>
      </c>
      <c r="M115" s="6">
        <f t="shared" si="34"/>
        <v>13808.96</v>
      </c>
      <c r="N115" s="6">
        <f t="shared" si="34"/>
        <v>13808.96</v>
      </c>
      <c r="O115" s="6">
        <f t="shared" si="34"/>
        <v>10670.56</v>
      </c>
      <c r="P115" s="6">
        <f t="shared" si="34"/>
        <v>13808.96</v>
      </c>
      <c r="Q115" s="6">
        <f t="shared" si="34"/>
        <v>13808.96</v>
      </c>
      <c r="R115" s="6">
        <f t="shared" si="34"/>
        <v>10670.56</v>
      </c>
      <c r="S115" s="157">
        <f t="shared" si="34"/>
        <v>0</v>
      </c>
      <c r="T115" s="157">
        <f t="shared" si="34"/>
        <v>0</v>
      </c>
      <c r="U115" s="157">
        <f t="shared" si="34"/>
        <v>0</v>
      </c>
      <c r="V115" s="4"/>
    </row>
    <row r="116" spans="1:22" x14ac:dyDescent="0.25">
      <c r="A116" s="4" t="s">
        <v>793</v>
      </c>
      <c r="B116" s="4" t="s">
        <v>97</v>
      </c>
      <c r="C116" s="4" t="s">
        <v>157</v>
      </c>
      <c r="D116" s="6">
        <v>148.91999999999999</v>
      </c>
      <c r="E116" s="6"/>
      <c r="F116" s="6">
        <f t="shared" ref="F116:R116" si="35">$D116*F51</f>
        <v>0</v>
      </c>
      <c r="G116" s="6">
        <f t="shared" si="35"/>
        <v>0</v>
      </c>
      <c r="H116" s="6">
        <f t="shared" si="35"/>
        <v>0</v>
      </c>
      <c r="I116" s="6">
        <f t="shared" si="35"/>
        <v>0</v>
      </c>
      <c r="J116" s="6">
        <f t="shared" si="35"/>
        <v>17870.399999999998</v>
      </c>
      <c r="K116" s="6">
        <f t="shared" si="35"/>
        <v>23827.199999999997</v>
      </c>
      <c r="L116" s="6">
        <f t="shared" si="35"/>
        <v>25018.559999999998</v>
      </c>
      <c r="M116" s="6">
        <f t="shared" si="35"/>
        <v>26209.919999999998</v>
      </c>
      <c r="N116" s="6">
        <f t="shared" si="35"/>
        <v>26209.919999999998</v>
      </c>
      <c r="O116" s="6">
        <f t="shared" si="35"/>
        <v>22635.839999999997</v>
      </c>
      <c r="P116" s="6">
        <f t="shared" si="35"/>
        <v>4765.4399999999996</v>
      </c>
      <c r="Q116" s="6">
        <f t="shared" si="35"/>
        <v>26209.919999999998</v>
      </c>
      <c r="R116" s="6">
        <f t="shared" si="35"/>
        <v>2382.7199999999998</v>
      </c>
      <c r="S116" s="157"/>
      <c r="T116" s="157"/>
      <c r="U116" s="157"/>
      <c r="V116" s="4"/>
    </row>
    <row r="117" spans="1:22" x14ac:dyDescent="0.25">
      <c r="A117" s="5" t="s">
        <v>775</v>
      </c>
      <c r="B117" s="4" t="s">
        <v>97</v>
      </c>
      <c r="C117" s="4" t="s">
        <v>171</v>
      </c>
      <c r="D117" s="6">
        <v>110.99</v>
      </c>
      <c r="E117" s="6"/>
      <c r="F117" s="6">
        <f t="shared" ref="F117:R117" si="36">$D117*F52</f>
        <v>3551.68</v>
      </c>
      <c r="G117" s="6">
        <f t="shared" si="36"/>
        <v>18646.32</v>
      </c>
      <c r="H117" s="6">
        <f t="shared" si="36"/>
        <v>10655.039999999999</v>
      </c>
      <c r="I117" s="6">
        <f t="shared" si="36"/>
        <v>17758.399999999998</v>
      </c>
      <c r="J117" s="6">
        <f t="shared" si="36"/>
        <v>18646.32</v>
      </c>
      <c r="K117" s="6">
        <f t="shared" si="36"/>
        <v>17758.399999999998</v>
      </c>
      <c r="L117" s="6">
        <f t="shared" si="36"/>
        <v>12430.88</v>
      </c>
      <c r="M117" s="6">
        <f t="shared" si="36"/>
        <v>17758.399999999998</v>
      </c>
      <c r="N117" s="6">
        <f t="shared" si="36"/>
        <v>19534.239999999998</v>
      </c>
      <c r="O117" s="6">
        <f t="shared" si="36"/>
        <v>16870.48</v>
      </c>
      <c r="P117" s="6">
        <f t="shared" si="36"/>
        <v>19534.239999999998</v>
      </c>
      <c r="Q117" s="6">
        <f t="shared" si="36"/>
        <v>19534.239999999998</v>
      </c>
      <c r="R117" s="6">
        <f t="shared" si="36"/>
        <v>15094.64</v>
      </c>
      <c r="S117" s="157">
        <f>$D117*S52</f>
        <v>0</v>
      </c>
      <c r="T117" s="157">
        <f>$D117*T52</f>
        <v>0</v>
      </c>
      <c r="U117" s="157">
        <f>$D117*U52</f>
        <v>0</v>
      </c>
      <c r="V117" s="4"/>
    </row>
    <row r="118" spans="1:22" x14ac:dyDescent="0.25">
      <c r="A118" s="4"/>
      <c r="B118" s="4"/>
      <c r="C118" s="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157"/>
      <c r="T118" s="157"/>
      <c r="U118" s="157"/>
      <c r="V118" s="4"/>
    </row>
    <row r="119" spans="1:22" x14ac:dyDescent="0.25">
      <c r="A119" s="4"/>
      <c r="B119" s="4"/>
      <c r="C119" s="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157"/>
      <c r="T119" s="157"/>
      <c r="U119" s="157"/>
      <c r="V119" s="4"/>
    </row>
    <row r="120" spans="1:22" x14ac:dyDescent="0.25">
      <c r="A120" s="4"/>
      <c r="B120" s="4"/>
      <c r="C120" s="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157"/>
      <c r="T120" s="157"/>
      <c r="U120" s="157"/>
      <c r="V120" s="4"/>
    </row>
    <row r="121" spans="1:22" x14ac:dyDescent="0.25">
      <c r="A121" s="4"/>
      <c r="B121" s="4"/>
      <c r="C121" s="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157"/>
      <c r="T121" s="157"/>
      <c r="U121" s="157"/>
      <c r="V121" s="4"/>
    </row>
    <row r="122" spans="1:22" x14ac:dyDescent="0.25">
      <c r="A122" s="4"/>
      <c r="B122" s="4"/>
      <c r="C122" s="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157"/>
      <c r="T122" s="157"/>
      <c r="U122" s="157"/>
      <c r="V122" s="4"/>
    </row>
    <row r="123" spans="1:22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157"/>
      <c r="T123" s="157"/>
      <c r="U123" s="157"/>
      <c r="V123" s="4"/>
    </row>
    <row r="124" spans="1:22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157"/>
      <c r="T124" s="157"/>
      <c r="U124" s="157"/>
      <c r="V124" s="4"/>
    </row>
    <row r="125" spans="1:22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157"/>
      <c r="T125" s="157"/>
      <c r="U125" s="157"/>
      <c r="V125" s="4"/>
    </row>
    <row r="126" spans="1:22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157"/>
      <c r="T126" s="157"/>
      <c r="U126" s="157"/>
      <c r="V126" s="4"/>
    </row>
    <row r="127" spans="1:22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157"/>
      <c r="T127" s="157"/>
      <c r="U127" s="157"/>
      <c r="V127" s="4"/>
    </row>
    <row r="128" spans="1:22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157"/>
      <c r="T128" s="157"/>
      <c r="U128" s="157"/>
      <c r="V128" s="4"/>
    </row>
    <row r="129" spans="1:25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157"/>
      <c r="T129" s="157"/>
      <c r="U129" s="157"/>
      <c r="V129" s="4"/>
    </row>
    <row r="130" spans="1:25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157"/>
      <c r="T130" s="157"/>
      <c r="U130" s="157"/>
      <c r="V130" s="4"/>
    </row>
    <row r="131" spans="1:25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157"/>
      <c r="T131" s="157"/>
      <c r="U131" s="157"/>
      <c r="V131" s="4"/>
    </row>
    <row r="132" spans="1:25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157"/>
      <c r="T132" s="157"/>
      <c r="U132" s="157"/>
      <c r="V132" s="4"/>
    </row>
    <row r="133" spans="1:25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157"/>
      <c r="T133" s="157"/>
      <c r="U133" s="157"/>
      <c r="V133" s="4"/>
    </row>
    <row r="134" spans="1:25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157"/>
      <c r="T134" s="157"/>
      <c r="U134" s="157"/>
      <c r="V134" s="4"/>
    </row>
    <row r="135" spans="1:25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157"/>
      <c r="T135" s="157"/>
      <c r="U135" s="157"/>
      <c r="V135" s="4"/>
    </row>
    <row r="136" spans="1:25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157"/>
      <c r="T136" s="157"/>
      <c r="U136" s="157"/>
      <c r="V136" s="4"/>
    </row>
    <row r="137" spans="1:25" x14ac:dyDescent="0.25">
      <c r="D137" s="7"/>
      <c r="E137" s="7"/>
      <c r="F137" s="7">
        <f t="shared" ref="F137:U137" si="37">SUM(F109:F136)</f>
        <v>25827.199999999997</v>
      </c>
      <c r="G137" s="7">
        <f t="shared" si="37"/>
        <v>123617.72</v>
      </c>
      <c r="H137" s="7">
        <f t="shared" si="37"/>
        <v>66503.199999999997</v>
      </c>
      <c r="I137" s="7">
        <f t="shared" si="37"/>
        <v>87422.079999999987</v>
      </c>
      <c r="J137" s="7">
        <f t="shared" si="37"/>
        <v>126061.91999999998</v>
      </c>
      <c r="K137" s="7">
        <f t="shared" si="37"/>
        <v>128552.23999999998</v>
      </c>
      <c r="L137" s="7">
        <f t="shared" si="37"/>
        <v>123416.79999999999</v>
      </c>
      <c r="M137" s="7">
        <f t="shared" si="37"/>
        <v>131350.48000000001</v>
      </c>
      <c r="N137" s="7">
        <f t="shared" si="37"/>
        <v>137940.72</v>
      </c>
      <c r="O137" s="7">
        <f t="shared" si="37"/>
        <v>119449.11999999998</v>
      </c>
      <c r="P137" s="7">
        <f t="shared" si="37"/>
        <v>118853.84</v>
      </c>
      <c r="Q137" s="7">
        <f t="shared" si="37"/>
        <v>134901.44</v>
      </c>
      <c r="R137" s="7">
        <f t="shared" si="37"/>
        <v>87129.76</v>
      </c>
      <c r="S137" s="7">
        <f t="shared" si="37"/>
        <v>0</v>
      </c>
      <c r="T137" s="7">
        <f t="shared" si="37"/>
        <v>0</v>
      </c>
      <c r="U137" s="7">
        <f t="shared" si="37"/>
        <v>0</v>
      </c>
    </row>
    <row r="138" spans="1:25" x14ac:dyDescent="0.25">
      <c r="I138" s="25">
        <f>SUM(F137:I137)</f>
        <v>303370.19999999995</v>
      </c>
      <c r="L138" s="7"/>
      <c r="O138" s="25"/>
      <c r="Q138" s="25"/>
      <c r="R138" s="25">
        <f>SUM(F137:R137)</f>
        <v>1411026.5199999998</v>
      </c>
      <c r="S138" s="25"/>
      <c r="T138" s="25"/>
      <c r="U138" s="25"/>
    </row>
    <row r="139" spans="1:25" x14ac:dyDescent="0.25">
      <c r="I139" s="25">
        <f>B4-I138</f>
        <v>1246261.8</v>
      </c>
      <c r="O139" s="25"/>
      <c r="Q139" s="25"/>
      <c r="R139" s="25">
        <f>B4-R138</f>
        <v>138605.48000000021</v>
      </c>
      <c r="S139" s="25"/>
      <c r="T139" s="25"/>
      <c r="U139" s="25"/>
    </row>
    <row r="141" spans="1:25" x14ac:dyDescent="0.25">
      <c r="A141" s="31" t="s">
        <v>186</v>
      </c>
      <c r="B141" s="32"/>
      <c r="C141" s="32"/>
      <c r="D141" s="32"/>
      <c r="E141" s="32"/>
      <c r="F141" s="624">
        <v>2023</v>
      </c>
      <c r="G141" s="624"/>
      <c r="H141" s="624"/>
      <c r="I141" s="624"/>
      <c r="J141" s="624">
        <v>2024</v>
      </c>
      <c r="K141" s="624"/>
      <c r="L141" s="624"/>
      <c r="M141" s="624"/>
      <c r="N141" s="624"/>
      <c r="O141" s="624"/>
      <c r="P141" s="624"/>
      <c r="Q141" s="624"/>
      <c r="R141" s="624"/>
      <c r="S141" s="106"/>
      <c r="T141" s="106"/>
      <c r="U141" s="106"/>
      <c r="V141" s="32"/>
      <c r="W141" s="32"/>
      <c r="X141" s="32"/>
      <c r="Y141" s="32"/>
    </row>
    <row r="142" spans="1:25" x14ac:dyDescent="0.25">
      <c r="C142" s="11" t="s">
        <v>105</v>
      </c>
      <c r="D142" s="11" t="s">
        <v>106</v>
      </c>
      <c r="E142" s="12"/>
      <c r="F142" s="12">
        <v>9</v>
      </c>
      <c r="G142" s="12">
        <v>10</v>
      </c>
      <c r="H142" s="12">
        <v>11</v>
      </c>
      <c r="I142" s="12">
        <v>12</v>
      </c>
      <c r="J142" s="11">
        <v>1</v>
      </c>
      <c r="K142" s="11">
        <v>2</v>
      </c>
      <c r="L142" s="11">
        <v>3</v>
      </c>
      <c r="M142" s="11">
        <v>4</v>
      </c>
      <c r="N142" s="11">
        <v>5</v>
      </c>
      <c r="O142" s="11">
        <v>6</v>
      </c>
      <c r="P142" s="11">
        <v>7</v>
      </c>
      <c r="Q142" s="11">
        <v>8</v>
      </c>
      <c r="R142" s="14">
        <v>9</v>
      </c>
      <c r="S142" s="164">
        <v>10</v>
      </c>
      <c r="T142" s="164">
        <v>11</v>
      </c>
      <c r="U142" s="164">
        <v>12</v>
      </c>
    </row>
    <row r="143" spans="1:25" x14ac:dyDescent="0.25">
      <c r="C143" s="60" t="s">
        <v>107</v>
      </c>
      <c r="D143" s="86"/>
      <c r="E143" s="86"/>
      <c r="F143" s="61">
        <f>F$137</f>
        <v>25827.199999999997</v>
      </c>
      <c r="G143" s="6"/>
      <c r="H143" s="60"/>
      <c r="I143" s="4"/>
      <c r="J143" s="4"/>
      <c r="K143" s="60"/>
      <c r="L143" s="60"/>
      <c r="M143" s="4"/>
      <c r="N143" s="4"/>
      <c r="O143" s="4"/>
      <c r="P143" s="4"/>
      <c r="Q143" s="4"/>
      <c r="R143" s="60"/>
      <c r="S143" s="165"/>
      <c r="T143" s="165"/>
      <c r="U143" s="165"/>
    </row>
    <row r="144" spans="1:25" x14ac:dyDescent="0.25">
      <c r="C144" s="264" t="s">
        <v>794</v>
      </c>
      <c r="D144" s="26"/>
      <c r="E144" s="26"/>
      <c r="F144" s="4"/>
      <c r="G144" s="6">
        <v>123617.72</v>
      </c>
      <c r="H144" s="61"/>
      <c r="I144" s="4"/>
      <c r="J144" s="4"/>
      <c r="K144" s="60"/>
      <c r="L144" s="60"/>
      <c r="M144" s="4"/>
      <c r="N144" s="4"/>
      <c r="O144" s="4"/>
      <c r="P144" s="4"/>
      <c r="Q144" s="4"/>
      <c r="R144" s="60"/>
      <c r="S144" s="165"/>
      <c r="T144" s="165"/>
      <c r="U144" s="165"/>
    </row>
    <row r="145" spans="3:21" x14ac:dyDescent="0.25">
      <c r="C145" s="60" t="s">
        <v>111</v>
      </c>
      <c r="D145" s="86"/>
      <c r="E145" s="86"/>
      <c r="F145" s="60"/>
      <c r="G145" s="60"/>
      <c r="H145" s="61">
        <f>H$137</f>
        <v>66503.199999999997</v>
      </c>
      <c r="I145" s="6"/>
      <c r="J145" s="4"/>
      <c r="K145" s="60"/>
      <c r="L145" s="60"/>
      <c r="M145" s="4"/>
      <c r="N145" s="4"/>
      <c r="O145" s="4"/>
      <c r="P145" s="4"/>
      <c r="Q145" s="4"/>
      <c r="R145" s="60"/>
      <c r="S145" s="165"/>
      <c r="T145" s="165"/>
      <c r="U145" s="165"/>
    </row>
    <row r="146" spans="3:21" x14ac:dyDescent="0.25">
      <c r="C146" s="4" t="s">
        <v>795</v>
      </c>
      <c r="D146" s="26"/>
      <c r="E146" s="26"/>
      <c r="F146" s="4"/>
      <c r="G146" s="4"/>
      <c r="H146" s="4"/>
      <c r="I146" s="6">
        <f>I$137</f>
        <v>87422.079999999987</v>
      </c>
      <c r="J146" s="6"/>
      <c r="K146" s="60"/>
      <c r="L146" s="60"/>
      <c r="M146" s="4"/>
      <c r="N146" s="4"/>
      <c r="O146" s="4"/>
      <c r="P146" s="4"/>
      <c r="Q146" s="4"/>
      <c r="R146" s="60"/>
      <c r="S146" s="165"/>
      <c r="T146" s="165"/>
      <c r="U146" s="165"/>
    </row>
    <row r="147" spans="3:21" x14ac:dyDescent="0.25">
      <c r="C147" s="4" t="s">
        <v>796</v>
      </c>
      <c r="D147" s="26"/>
      <c r="E147" s="26"/>
      <c r="F147" s="4"/>
      <c r="G147" s="4"/>
      <c r="H147" s="4"/>
      <c r="I147" s="4"/>
      <c r="J147" s="6">
        <f>J$137</f>
        <v>126061.91999999998</v>
      </c>
      <c r="K147" s="61"/>
      <c r="L147" s="60"/>
      <c r="M147" s="4"/>
      <c r="N147" s="4"/>
      <c r="O147" s="4"/>
      <c r="P147" s="4"/>
      <c r="Q147" s="4"/>
      <c r="R147" s="60"/>
      <c r="S147" s="165"/>
      <c r="T147" s="165"/>
      <c r="U147" s="165"/>
    </row>
    <row r="148" spans="3:21" x14ac:dyDescent="0.25">
      <c r="C148" s="60" t="s">
        <v>117</v>
      </c>
      <c r="D148" s="86"/>
      <c r="E148" s="86"/>
      <c r="F148" s="60"/>
      <c r="G148" s="60"/>
      <c r="H148" s="60"/>
      <c r="I148" s="60"/>
      <c r="J148" s="60"/>
      <c r="K148" s="61">
        <f>K$137</f>
        <v>128552.23999999998</v>
      </c>
      <c r="L148" s="61"/>
      <c r="M148" s="4"/>
      <c r="N148" s="4"/>
      <c r="O148" s="4"/>
      <c r="P148" s="4"/>
      <c r="Q148" s="4"/>
      <c r="R148" s="60"/>
      <c r="S148" s="165"/>
      <c r="T148" s="165"/>
      <c r="U148" s="165"/>
    </row>
    <row r="149" spans="3:21" x14ac:dyDescent="0.25">
      <c r="C149" s="60" t="s">
        <v>119</v>
      </c>
      <c r="D149" s="86"/>
      <c r="E149" s="86"/>
      <c r="F149" s="60"/>
      <c r="G149" s="60"/>
      <c r="H149" s="60"/>
      <c r="I149" s="60"/>
      <c r="J149" s="60"/>
      <c r="K149" s="61"/>
      <c r="L149" s="61">
        <f>L$137</f>
        <v>123416.79999999999</v>
      </c>
      <c r="M149" s="6"/>
      <c r="N149" s="4"/>
      <c r="O149" s="4"/>
      <c r="P149" s="4"/>
      <c r="Q149" s="4"/>
      <c r="R149" s="60"/>
      <c r="S149" s="165"/>
      <c r="T149" s="165"/>
      <c r="U149" s="165"/>
    </row>
    <row r="150" spans="3:21" x14ac:dyDescent="0.25">
      <c r="C150" s="4" t="s">
        <v>797</v>
      </c>
      <c r="D150" s="26">
        <v>45421</v>
      </c>
      <c r="E150" s="26"/>
      <c r="F150" s="4"/>
      <c r="G150" s="4"/>
      <c r="H150" s="4"/>
      <c r="I150" s="4"/>
      <c r="J150" s="4"/>
      <c r="K150" s="6"/>
      <c r="L150" s="4"/>
      <c r="M150" s="6">
        <f>M$137</f>
        <v>131350.48000000001</v>
      </c>
      <c r="N150" s="6"/>
      <c r="O150" s="4"/>
      <c r="P150" s="4"/>
      <c r="Q150" s="4"/>
      <c r="R150" s="60"/>
      <c r="S150" s="165"/>
      <c r="T150" s="165"/>
      <c r="U150" s="165"/>
    </row>
    <row r="151" spans="3:21" x14ac:dyDescent="0.25">
      <c r="C151" s="4" t="s">
        <v>798</v>
      </c>
      <c r="D151" s="26">
        <v>45453</v>
      </c>
      <c r="E151" s="26"/>
      <c r="F151" s="4"/>
      <c r="G151" s="4"/>
      <c r="H151" s="4"/>
      <c r="I151" s="4"/>
      <c r="J151" s="4"/>
      <c r="K151" s="6"/>
      <c r="L151" s="4"/>
      <c r="M151" s="4"/>
      <c r="N151" s="6">
        <f>N$137</f>
        <v>137940.72</v>
      </c>
      <c r="O151" s="6"/>
      <c r="P151" s="4"/>
      <c r="Q151" s="4"/>
      <c r="R151" s="60"/>
      <c r="S151" s="165"/>
      <c r="T151" s="165"/>
      <c r="U151" s="165"/>
    </row>
    <row r="152" spans="3:21" x14ac:dyDescent="0.25">
      <c r="C152" s="4" t="s">
        <v>799</v>
      </c>
      <c r="D152" s="26">
        <v>45478</v>
      </c>
      <c r="E152" s="26"/>
      <c r="F152" s="4"/>
      <c r="G152" s="4"/>
      <c r="H152" s="4"/>
      <c r="I152" s="4"/>
      <c r="J152" s="4"/>
      <c r="K152" s="6"/>
      <c r="L152" s="4"/>
      <c r="M152" s="4"/>
      <c r="N152" s="4"/>
      <c r="O152" s="6">
        <f>O$137</f>
        <v>119449.11999999998</v>
      </c>
      <c r="P152" s="6"/>
      <c r="Q152" s="4"/>
      <c r="R152" s="60"/>
      <c r="S152" s="165"/>
      <c r="T152" s="165"/>
      <c r="U152" s="165"/>
    </row>
    <row r="153" spans="3:21" x14ac:dyDescent="0.25">
      <c r="C153" s="281" t="s">
        <v>800</v>
      </c>
      <c r="D153" s="26">
        <v>45512</v>
      </c>
      <c r="E153" s="26"/>
      <c r="F153" s="4"/>
      <c r="G153" s="4"/>
      <c r="H153" s="4"/>
      <c r="I153" s="4"/>
      <c r="J153" s="4"/>
      <c r="K153" s="6"/>
      <c r="L153" s="4"/>
      <c r="M153" s="4"/>
      <c r="N153" s="4"/>
      <c r="O153" s="4"/>
      <c r="P153" s="6">
        <f>P$137</f>
        <v>118853.84</v>
      </c>
      <c r="Q153" s="6"/>
      <c r="R153" s="60"/>
      <c r="S153" s="165"/>
      <c r="T153" s="165"/>
      <c r="U153" s="165"/>
    </row>
    <row r="154" spans="3:21" x14ac:dyDescent="0.25">
      <c r="C154" s="4" t="s">
        <v>801</v>
      </c>
      <c r="D154" s="26">
        <v>45544</v>
      </c>
      <c r="E154" s="26"/>
      <c r="F154" s="4"/>
      <c r="G154" s="4"/>
      <c r="H154" s="4"/>
      <c r="I154" s="4"/>
      <c r="J154" s="4"/>
      <c r="K154" s="6"/>
      <c r="L154" s="4"/>
      <c r="M154" s="4"/>
      <c r="N154" s="4"/>
      <c r="O154" s="4"/>
      <c r="P154" s="4"/>
      <c r="Q154" s="6">
        <f>Q$137</f>
        <v>134901.44</v>
      </c>
      <c r="R154" s="61"/>
      <c r="S154" s="157"/>
      <c r="T154" s="157"/>
      <c r="U154" s="157"/>
    </row>
    <row r="155" spans="3:21" x14ac:dyDescent="0.25">
      <c r="C155" s="60" t="s">
        <v>107</v>
      </c>
      <c r="D155" s="86"/>
      <c r="E155" s="86"/>
      <c r="F155" s="60"/>
      <c r="G155" s="60"/>
      <c r="H155" s="60"/>
      <c r="I155" s="60"/>
      <c r="J155" s="60"/>
      <c r="K155" s="61"/>
      <c r="L155" s="60"/>
      <c r="M155" s="60"/>
      <c r="N155" s="60"/>
      <c r="O155" s="60"/>
      <c r="P155" s="60"/>
      <c r="Q155" s="61"/>
      <c r="R155" s="61">
        <f>R$137</f>
        <v>87129.76</v>
      </c>
      <c r="S155" s="157"/>
      <c r="T155" s="157"/>
      <c r="U155" s="157"/>
    </row>
    <row r="156" spans="3:21" x14ac:dyDescent="0.25">
      <c r="C156" s="60"/>
      <c r="D156" s="86"/>
      <c r="E156" s="86"/>
      <c r="F156" s="60"/>
      <c r="G156" s="60"/>
      <c r="H156" s="60"/>
      <c r="I156" s="60"/>
      <c r="J156" s="60"/>
      <c r="K156" s="61"/>
      <c r="L156" s="60"/>
      <c r="M156" s="60"/>
      <c r="N156" s="60"/>
      <c r="O156" s="60"/>
      <c r="P156" s="60"/>
      <c r="Q156" s="61"/>
      <c r="R156" s="61"/>
      <c r="S156" s="157">
        <f>S$137</f>
        <v>0</v>
      </c>
      <c r="T156" s="157">
        <f>T$137</f>
        <v>0</v>
      </c>
      <c r="U156" s="157">
        <f>U$137</f>
        <v>0</v>
      </c>
    </row>
    <row r="157" spans="3:21" x14ac:dyDescent="0.25">
      <c r="C157" s="60"/>
      <c r="D157" s="86"/>
      <c r="E157" s="86"/>
      <c r="F157" s="60"/>
      <c r="G157" s="60"/>
      <c r="H157" s="60"/>
      <c r="I157" s="60"/>
      <c r="J157" s="60"/>
      <c r="K157" s="61"/>
      <c r="L157" s="60"/>
      <c r="M157" s="60"/>
      <c r="N157" s="60"/>
      <c r="O157" s="60"/>
      <c r="P157" s="60"/>
      <c r="Q157" s="60"/>
      <c r="R157" s="61"/>
      <c r="S157" s="157"/>
      <c r="T157" s="157"/>
      <c r="U157" s="157"/>
    </row>
    <row r="158" spans="3:21" x14ac:dyDescent="0.25">
      <c r="D158" s="93" t="s">
        <v>39</v>
      </c>
      <c r="E158" s="93"/>
      <c r="F158" s="30">
        <f>SUM(F143:F157)</f>
        <v>25827.199999999997</v>
      </c>
      <c r="G158" s="30">
        <f t="shared" ref="G158:R158" si="38">SUM(G143:G157)</f>
        <v>123617.72</v>
      </c>
      <c r="H158" s="30">
        <f t="shared" si="38"/>
        <v>66503.199999999997</v>
      </c>
      <c r="I158" s="30">
        <f t="shared" si="38"/>
        <v>87422.079999999987</v>
      </c>
      <c r="J158" s="30">
        <f t="shared" si="38"/>
        <v>126061.91999999998</v>
      </c>
      <c r="K158" s="30">
        <f t="shared" si="38"/>
        <v>128552.23999999998</v>
      </c>
      <c r="L158" s="30">
        <f t="shared" si="38"/>
        <v>123416.79999999999</v>
      </c>
      <c r="M158" s="30">
        <f t="shared" si="38"/>
        <v>131350.48000000001</v>
      </c>
      <c r="N158" s="30">
        <f t="shared" si="38"/>
        <v>137940.72</v>
      </c>
      <c r="O158" s="30">
        <f t="shared" si="38"/>
        <v>119449.11999999998</v>
      </c>
      <c r="P158" s="30">
        <f t="shared" si="38"/>
        <v>118853.84</v>
      </c>
      <c r="Q158" s="30">
        <f t="shared" si="38"/>
        <v>134901.44</v>
      </c>
      <c r="R158" s="30">
        <f t="shared" si="38"/>
        <v>87129.76</v>
      </c>
      <c r="S158" s="30">
        <f t="shared" ref="S158:U158" si="39">SUM(S143:S157)</f>
        <v>0</v>
      </c>
      <c r="T158" s="30">
        <f t="shared" si="39"/>
        <v>0</v>
      </c>
      <c r="U158" s="30">
        <f t="shared" si="39"/>
        <v>0</v>
      </c>
    </row>
    <row r="160" spans="3:21" x14ac:dyDescent="0.25">
      <c r="N160">
        <f>673555.22-382348.52</f>
        <v>291206.69999999995</v>
      </c>
      <c r="R160" s="25">
        <f>SUM(F158:R158)</f>
        <v>1411026.5199999998</v>
      </c>
    </row>
    <row r="161" spans="14:18" x14ac:dyDescent="0.25">
      <c r="N161">
        <f>673555.22-606305.62</f>
        <v>67249.599999999977</v>
      </c>
      <c r="R161" s="25">
        <f>B4-R160</f>
        <v>138605.48000000021</v>
      </c>
    </row>
  </sheetData>
  <mergeCells count="14">
    <mergeCell ref="F141:I141"/>
    <mergeCell ref="J141:R141"/>
    <mergeCell ref="F106:R106"/>
    <mergeCell ref="F107:I107"/>
    <mergeCell ref="J107:R107"/>
    <mergeCell ref="F74:R74"/>
    <mergeCell ref="F75:I75"/>
    <mergeCell ref="J75:R75"/>
    <mergeCell ref="F6:V6"/>
    <mergeCell ref="F7:I7"/>
    <mergeCell ref="J7:R7"/>
    <mergeCell ref="F40:V40"/>
    <mergeCell ref="F41:I41"/>
    <mergeCell ref="J41:R41"/>
  </mergeCells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9DA8-9D96-47D9-A925-F74CD38A0F66}">
  <sheetPr>
    <tabColor theme="2" tint="-9.9978637043366805E-2"/>
  </sheetPr>
  <dimension ref="A2:AG173"/>
  <sheetViews>
    <sheetView topLeftCell="A99" zoomScale="80" zoomScaleNormal="80" workbookViewId="0">
      <pane xSplit="1" topLeftCell="B1" activePane="topRight" state="frozen"/>
      <selection activeCell="A148" sqref="A148"/>
      <selection pane="topRight" activeCell="E49" sqref="E49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3" bestFit="1" customWidth="1"/>
    <col min="6" max="7" width="13.5703125" bestFit="1" customWidth="1"/>
    <col min="8" max="8" width="13.28515625" customWidth="1"/>
    <col min="9" max="11" width="13.5703125" bestFit="1" customWidth="1"/>
    <col min="12" max="12" width="13.28515625" bestFit="1" customWidth="1"/>
    <col min="13" max="18" width="13.5703125" bestFit="1" customWidth="1"/>
    <col min="19" max="21" width="12.28515625" customWidth="1"/>
  </cols>
  <sheetData>
    <row r="2" spans="1:33" x14ac:dyDescent="0.25">
      <c r="A2" s="336" t="s">
        <v>81</v>
      </c>
      <c r="B2" s="337" t="s">
        <v>150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1:33" x14ac:dyDescent="0.25">
      <c r="A3" s="336" t="s">
        <v>83</v>
      </c>
      <c r="B3" s="337" t="s">
        <v>802</v>
      </c>
      <c r="C3" s="335" t="s">
        <v>803</v>
      </c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1:33" x14ac:dyDescent="0.25">
      <c r="A4" s="336" t="s">
        <v>85</v>
      </c>
      <c r="B4" s="338">
        <v>3162581.84</v>
      </c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</row>
    <row r="5" spans="1:33" ht="15.75" customHeight="1" x14ac:dyDescent="0.25">
      <c r="A5" s="336"/>
      <c r="B5" s="338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</row>
    <row r="6" spans="1:33" x14ac:dyDescent="0.25">
      <c r="A6" s="342" t="s">
        <v>86</v>
      </c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2"/>
      <c r="AF6" s="342"/>
      <c r="AG6" s="342"/>
    </row>
    <row r="7" spans="1:33" x14ac:dyDescent="0.25">
      <c r="A7" s="336"/>
      <c r="B7" s="336"/>
      <c r="C7" s="336"/>
      <c r="D7" s="336"/>
      <c r="E7" s="336"/>
      <c r="F7" s="628">
        <v>2024</v>
      </c>
      <c r="G7" s="628"/>
      <c r="H7" s="628"/>
      <c r="I7" s="628"/>
      <c r="J7" s="629">
        <v>2025</v>
      </c>
      <c r="K7" s="630"/>
      <c r="L7" s="630"/>
      <c r="M7" s="630"/>
      <c r="N7" s="630"/>
      <c r="O7" s="630"/>
      <c r="P7" s="630"/>
      <c r="Q7" s="630"/>
      <c r="R7" s="630"/>
      <c r="S7" s="630"/>
      <c r="T7" s="630"/>
      <c r="U7" s="631"/>
      <c r="V7" s="629">
        <v>2026</v>
      </c>
      <c r="W7" s="630"/>
      <c r="X7" s="630"/>
      <c r="Y7" s="630"/>
      <c r="Z7" s="630"/>
      <c r="AA7" s="630"/>
      <c r="AB7" s="630"/>
      <c r="AC7" s="630"/>
      <c r="AD7" s="630"/>
      <c r="AE7" s="630"/>
      <c r="AF7" s="630"/>
      <c r="AG7" s="631"/>
    </row>
    <row r="8" spans="1:33" x14ac:dyDescent="0.25">
      <c r="A8" s="336"/>
      <c r="B8" s="336"/>
      <c r="C8" s="336"/>
      <c r="D8" s="343" t="s">
        <v>33</v>
      </c>
      <c r="E8" s="343"/>
      <c r="F8" s="344">
        <v>4</v>
      </c>
      <c r="G8" s="344">
        <v>21</v>
      </c>
      <c r="H8" s="344">
        <v>20</v>
      </c>
      <c r="I8" s="344">
        <v>20</v>
      </c>
      <c r="J8" s="345">
        <v>21</v>
      </c>
      <c r="K8" s="345">
        <v>20</v>
      </c>
      <c r="L8" s="345">
        <v>21</v>
      </c>
      <c r="M8" s="345">
        <v>22</v>
      </c>
      <c r="N8" s="345">
        <v>23</v>
      </c>
      <c r="O8" s="345">
        <v>19</v>
      </c>
      <c r="P8" s="345">
        <v>23</v>
      </c>
      <c r="Q8" s="345">
        <v>22</v>
      </c>
      <c r="R8" s="345">
        <v>18</v>
      </c>
      <c r="S8" s="346">
        <v>20</v>
      </c>
      <c r="T8" s="346">
        <v>20</v>
      </c>
      <c r="U8" s="346">
        <v>20</v>
      </c>
      <c r="V8" s="345">
        <v>21</v>
      </c>
      <c r="W8" s="345">
        <v>20</v>
      </c>
      <c r="X8" s="345">
        <v>21</v>
      </c>
      <c r="Y8" s="345">
        <v>22</v>
      </c>
      <c r="Z8" s="345">
        <v>23</v>
      </c>
      <c r="AA8" s="345">
        <v>19</v>
      </c>
      <c r="AB8" s="345">
        <v>23</v>
      </c>
      <c r="AC8" s="345">
        <v>22</v>
      </c>
      <c r="AD8" s="345">
        <v>18</v>
      </c>
      <c r="AE8" s="346">
        <v>20</v>
      </c>
      <c r="AF8" s="346">
        <v>20</v>
      </c>
      <c r="AG8" s="346">
        <v>20</v>
      </c>
    </row>
    <row r="9" spans="1:33" x14ac:dyDescent="0.25">
      <c r="A9" s="347" t="s">
        <v>88</v>
      </c>
      <c r="B9" s="347" t="s">
        <v>89</v>
      </c>
      <c r="C9" s="347" t="s">
        <v>90</v>
      </c>
      <c r="D9" s="347" t="s">
        <v>91</v>
      </c>
      <c r="E9" s="347"/>
      <c r="F9" s="348">
        <v>9</v>
      </c>
      <c r="G9" s="348">
        <v>10</v>
      </c>
      <c r="H9" s="348">
        <v>11</v>
      </c>
      <c r="I9" s="348">
        <v>12</v>
      </c>
      <c r="J9" s="347">
        <v>1</v>
      </c>
      <c r="K9" s="347">
        <v>2</v>
      </c>
      <c r="L9" s="347">
        <v>3</v>
      </c>
      <c r="M9" s="347">
        <v>4</v>
      </c>
      <c r="N9" s="347">
        <v>5</v>
      </c>
      <c r="O9" s="347">
        <v>6</v>
      </c>
      <c r="P9" s="349">
        <v>7</v>
      </c>
      <c r="Q9" s="347">
        <v>8</v>
      </c>
      <c r="R9" s="347">
        <v>9</v>
      </c>
      <c r="S9" s="430">
        <v>10</v>
      </c>
      <c r="T9" s="430">
        <v>11</v>
      </c>
      <c r="U9" s="430">
        <v>12</v>
      </c>
      <c r="V9" s="430">
        <v>1</v>
      </c>
      <c r="W9" s="430">
        <v>2</v>
      </c>
      <c r="X9" s="430">
        <v>3</v>
      </c>
      <c r="Y9" s="430">
        <v>4</v>
      </c>
      <c r="Z9" s="430">
        <v>5</v>
      </c>
      <c r="AA9" s="430">
        <v>6</v>
      </c>
      <c r="AB9" s="430">
        <v>7</v>
      </c>
      <c r="AC9" s="430">
        <v>8</v>
      </c>
      <c r="AD9" s="430">
        <v>9</v>
      </c>
      <c r="AE9" s="350">
        <v>10</v>
      </c>
      <c r="AF9" s="350">
        <v>11</v>
      </c>
      <c r="AG9" s="350">
        <v>12</v>
      </c>
    </row>
    <row r="10" spans="1:33" x14ac:dyDescent="0.25">
      <c r="A10" s="339" t="s">
        <v>778</v>
      </c>
      <c r="B10" s="339" t="s">
        <v>97</v>
      </c>
      <c r="C10" s="339" t="s">
        <v>159</v>
      </c>
      <c r="D10" s="340">
        <v>74.430000000000007</v>
      </c>
      <c r="E10" s="340"/>
      <c r="F10" s="339">
        <v>32</v>
      </c>
      <c r="G10" s="339">
        <v>160</v>
      </c>
      <c r="H10" s="339">
        <v>160</v>
      </c>
      <c r="I10" s="339">
        <v>160</v>
      </c>
      <c r="J10" s="339">
        <v>160</v>
      </c>
      <c r="K10" s="339">
        <v>160</v>
      </c>
      <c r="L10" s="339">
        <v>160</v>
      </c>
      <c r="M10" s="339">
        <v>160</v>
      </c>
      <c r="N10" s="339">
        <v>160</v>
      </c>
      <c r="O10" s="339">
        <v>160</v>
      </c>
      <c r="P10" s="339">
        <v>160</v>
      </c>
      <c r="Q10" s="339">
        <v>160</v>
      </c>
      <c r="R10" s="339">
        <v>140</v>
      </c>
      <c r="S10" s="431">
        <f>($S$8-1)*8</f>
        <v>152</v>
      </c>
      <c r="T10" s="431">
        <f t="shared" ref="T10:AD10" si="0">($S$8-1)*8</f>
        <v>152</v>
      </c>
      <c r="U10" s="431">
        <f t="shared" si="0"/>
        <v>152</v>
      </c>
      <c r="V10" s="431">
        <f t="shared" si="0"/>
        <v>152</v>
      </c>
      <c r="W10" s="431">
        <f t="shared" si="0"/>
        <v>152</v>
      </c>
      <c r="X10" s="431">
        <f t="shared" si="0"/>
        <v>152</v>
      </c>
      <c r="Y10" s="431">
        <f t="shared" si="0"/>
        <v>152</v>
      </c>
      <c r="Z10" s="431">
        <f t="shared" si="0"/>
        <v>152</v>
      </c>
      <c r="AA10" s="431">
        <f t="shared" si="0"/>
        <v>152</v>
      </c>
      <c r="AB10" s="431">
        <f t="shared" si="0"/>
        <v>152</v>
      </c>
      <c r="AC10" s="431">
        <f t="shared" si="0"/>
        <v>152</v>
      </c>
      <c r="AD10" s="431">
        <f t="shared" si="0"/>
        <v>152</v>
      </c>
      <c r="AE10" s="266"/>
      <c r="AF10" s="266"/>
      <c r="AG10" s="266"/>
    </row>
    <row r="11" spans="1:33" x14ac:dyDescent="0.25">
      <c r="A11" s="341" t="s">
        <v>772</v>
      </c>
      <c r="B11" s="339" t="s">
        <v>97</v>
      </c>
      <c r="C11" s="339" t="s">
        <v>761</v>
      </c>
      <c r="D11" s="340">
        <v>99.88</v>
      </c>
      <c r="E11" s="340"/>
      <c r="F11" s="339">
        <v>32</v>
      </c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19"/>
      <c r="W11" s="319"/>
      <c r="X11" s="319"/>
      <c r="Y11" s="319"/>
      <c r="Z11" s="319"/>
      <c r="AA11" s="319"/>
      <c r="AB11" s="319"/>
      <c r="AC11" s="319"/>
      <c r="AD11" s="319"/>
      <c r="AE11" s="266"/>
      <c r="AF11" s="266"/>
      <c r="AG11" s="266"/>
    </row>
    <row r="12" spans="1:33" x14ac:dyDescent="0.25">
      <c r="A12" s="341" t="s">
        <v>772</v>
      </c>
      <c r="B12" s="339" t="s">
        <v>97</v>
      </c>
      <c r="C12" s="339" t="s">
        <v>162</v>
      </c>
      <c r="D12" s="340">
        <v>120.05</v>
      </c>
      <c r="E12" s="340"/>
      <c r="F12" s="367"/>
      <c r="G12" s="339">
        <v>160</v>
      </c>
      <c r="H12" s="339">
        <v>160</v>
      </c>
      <c r="I12" s="339">
        <v>160</v>
      </c>
      <c r="J12" s="339">
        <v>160</v>
      </c>
      <c r="K12" s="339">
        <v>160</v>
      </c>
      <c r="L12" s="339">
        <v>160</v>
      </c>
      <c r="M12" s="339">
        <v>160</v>
      </c>
      <c r="N12" s="339">
        <v>160</v>
      </c>
      <c r="O12" s="339">
        <v>160</v>
      </c>
      <c r="P12" s="339">
        <v>160</v>
      </c>
      <c r="Q12" s="339">
        <v>160</v>
      </c>
      <c r="R12" s="339">
        <v>140</v>
      </c>
      <c r="S12" s="431">
        <f t="shared" ref="S12:AD25" si="1">($S$8-1)*8</f>
        <v>152</v>
      </c>
      <c r="T12" s="431">
        <f t="shared" si="1"/>
        <v>152</v>
      </c>
      <c r="U12" s="431">
        <f t="shared" si="1"/>
        <v>152</v>
      </c>
      <c r="V12" s="431">
        <f t="shared" si="1"/>
        <v>152</v>
      </c>
      <c r="W12" s="431">
        <f t="shared" si="1"/>
        <v>152</v>
      </c>
      <c r="X12" s="431">
        <f t="shared" si="1"/>
        <v>152</v>
      </c>
      <c r="Y12" s="431">
        <f t="shared" si="1"/>
        <v>152</v>
      </c>
      <c r="Z12" s="431">
        <f t="shared" si="1"/>
        <v>152</v>
      </c>
      <c r="AA12" s="431">
        <f t="shared" si="1"/>
        <v>152</v>
      </c>
      <c r="AB12" s="431">
        <f t="shared" si="1"/>
        <v>152</v>
      </c>
      <c r="AC12" s="431">
        <f t="shared" si="1"/>
        <v>152</v>
      </c>
      <c r="AD12" s="431">
        <f t="shared" si="1"/>
        <v>152</v>
      </c>
      <c r="AE12" s="266"/>
      <c r="AF12" s="266"/>
      <c r="AG12" s="266"/>
    </row>
    <row r="13" spans="1:33" x14ac:dyDescent="0.25">
      <c r="A13" s="341" t="s">
        <v>774</v>
      </c>
      <c r="B13" s="339" t="s">
        <v>97</v>
      </c>
      <c r="C13" s="339" t="s">
        <v>157</v>
      </c>
      <c r="D13" s="340">
        <v>151.9</v>
      </c>
      <c r="E13" s="340"/>
      <c r="F13" s="339">
        <v>32</v>
      </c>
      <c r="G13" s="339">
        <v>160</v>
      </c>
      <c r="H13" s="339">
        <v>160</v>
      </c>
      <c r="I13" s="339">
        <v>160</v>
      </c>
      <c r="J13" s="339">
        <v>160</v>
      </c>
      <c r="K13" s="339">
        <v>160</v>
      </c>
      <c r="L13" s="339">
        <v>160</v>
      </c>
      <c r="M13" s="339">
        <v>160</v>
      </c>
      <c r="N13" s="339">
        <v>160</v>
      </c>
      <c r="O13" s="339">
        <v>160</v>
      </c>
      <c r="P13" s="339">
        <v>160</v>
      </c>
      <c r="Q13" s="339">
        <v>160</v>
      </c>
      <c r="R13" s="339">
        <v>140</v>
      </c>
      <c r="S13" s="431">
        <f t="shared" si="1"/>
        <v>152</v>
      </c>
      <c r="T13" s="431">
        <f t="shared" si="1"/>
        <v>152</v>
      </c>
      <c r="U13" s="431">
        <f t="shared" si="1"/>
        <v>152</v>
      </c>
      <c r="V13" s="431">
        <f t="shared" si="1"/>
        <v>152</v>
      </c>
      <c r="W13" s="431">
        <f t="shared" si="1"/>
        <v>152</v>
      </c>
      <c r="X13" s="431">
        <f t="shared" si="1"/>
        <v>152</v>
      </c>
      <c r="Y13" s="431">
        <f t="shared" si="1"/>
        <v>152</v>
      </c>
      <c r="Z13" s="431">
        <f t="shared" si="1"/>
        <v>152</v>
      </c>
      <c r="AA13" s="431">
        <f t="shared" si="1"/>
        <v>152</v>
      </c>
      <c r="AB13" s="431">
        <f t="shared" si="1"/>
        <v>152</v>
      </c>
      <c r="AC13" s="431">
        <f t="shared" si="1"/>
        <v>152</v>
      </c>
      <c r="AD13" s="431">
        <f t="shared" si="1"/>
        <v>152</v>
      </c>
      <c r="AE13" s="266"/>
      <c r="AF13" s="266"/>
      <c r="AG13" s="266"/>
    </row>
    <row r="14" spans="1:33" x14ac:dyDescent="0.25">
      <c r="A14" s="339" t="s">
        <v>792</v>
      </c>
      <c r="B14" s="339" t="s">
        <v>97</v>
      </c>
      <c r="C14" s="339" t="s">
        <v>157</v>
      </c>
      <c r="D14" s="340">
        <v>151.9</v>
      </c>
      <c r="E14" s="340"/>
      <c r="F14" s="339">
        <v>32</v>
      </c>
      <c r="G14" s="339">
        <v>160</v>
      </c>
      <c r="H14" s="339">
        <v>160</v>
      </c>
      <c r="I14" s="339">
        <v>160</v>
      </c>
      <c r="J14" s="339">
        <v>160</v>
      </c>
      <c r="K14" s="339">
        <v>160</v>
      </c>
      <c r="L14" s="339">
        <v>160</v>
      </c>
      <c r="M14" s="339">
        <v>160</v>
      </c>
      <c r="N14" s="339">
        <v>160</v>
      </c>
      <c r="O14" s="339">
        <v>160</v>
      </c>
      <c r="P14" s="339">
        <v>160</v>
      </c>
      <c r="Q14" s="339">
        <v>160</v>
      </c>
      <c r="R14" s="339">
        <v>140</v>
      </c>
      <c r="S14" s="431">
        <f t="shared" si="1"/>
        <v>152</v>
      </c>
      <c r="T14" s="431">
        <f t="shared" si="1"/>
        <v>152</v>
      </c>
      <c r="U14" s="431">
        <f t="shared" si="1"/>
        <v>152</v>
      </c>
      <c r="V14" s="431">
        <f t="shared" si="1"/>
        <v>152</v>
      </c>
      <c r="W14" s="431">
        <f t="shared" si="1"/>
        <v>152</v>
      </c>
      <c r="X14" s="431">
        <f t="shared" si="1"/>
        <v>152</v>
      </c>
      <c r="Y14" s="431">
        <f t="shared" si="1"/>
        <v>152</v>
      </c>
      <c r="Z14" s="431">
        <f t="shared" si="1"/>
        <v>152</v>
      </c>
      <c r="AA14" s="431">
        <f t="shared" si="1"/>
        <v>152</v>
      </c>
      <c r="AB14" s="431">
        <f t="shared" si="1"/>
        <v>152</v>
      </c>
      <c r="AC14" s="431">
        <f t="shared" si="1"/>
        <v>152</v>
      </c>
      <c r="AD14" s="431">
        <f t="shared" si="1"/>
        <v>152</v>
      </c>
      <c r="AE14" s="266"/>
      <c r="AF14" s="266"/>
      <c r="AG14" s="266"/>
    </row>
    <row r="15" spans="1:33" x14ac:dyDescent="0.25">
      <c r="A15" s="339" t="s">
        <v>779</v>
      </c>
      <c r="B15" s="339" t="s">
        <v>97</v>
      </c>
      <c r="C15" s="339" t="s">
        <v>153</v>
      </c>
      <c r="D15" s="340">
        <v>80.03</v>
      </c>
      <c r="E15" s="340"/>
      <c r="F15" s="339">
        <v>32</v>
      </c>
      <c r="G15" s="339">
        <v>160</v>
      </c>
      <c r="H15" s="339">
        <v>160</v>
      </c>
      <c r="I15" s="339">
        <v>160</v>
      </c>
      <c r="J15" s="339">
        <v>160</v>
      </c>
      <c r="K15" s="339">
        <v>160</v>
      </c>
      <c r="L15" s="339">
        <v>160</v>
      </c>
      <c r="M15" s="339">
        <v>160</v>
      </c>
      <c r="N15" s="339">
        <v>160</v>
      </c>
      <c r="O15" s="339">
        <v>160</v>
      </c>
      <c r="P15" s="339">
        <v>160</v>
      </c>
      <c r="Q15" s="339">
        <v>160</v>
      </c>
      <c r="R15" s="339">
        <v>140</v>
      </c>
      <c r="S15" s="431">
        <f t="shared" si="1"/>
        <v>152</v>
      </c>
      <c r="T15" s="431">
        <f t="shared" si="1"/>
        <v>152</v>
      </c>
      <c r="U15" s="431">
        <f t="shared" si="1"/>
        <v>152</v>
      </c>
      <c r="V15" s="431">
        <f t="shared" si="1"/>
        <v>152</v>
      </c>
      <c r="W15" s="431">
        <f t="shared" si="1"/>
        <v>152</v>
      </c>
      <c r="X15" s="431">
        <f t="shared" si="1"/>
        <v>152</v>
      </c>
      <c r="Y15" s="431">
        <f t="shared" si="1"/>
        <v>152</v>
      </c>
      <c r="Z15" s="431">
        <f t="shared" si="1"/>
        <v>152</v>
      </c>
      <c r="AA15" s="431">
        <f t="shared" si="1"/>
        <v>152</v>
      </c>
      <c r="AB15" s="431">
        <f t="shared" si="1"/>
        <v>152</v>
      </c>
      <c r="AC15" s="431">
        <f t="shared" si="1"/>
        <v>152</v>
      </c>
      <c r="AD15" s="431">
        <f t="shared" si="1"/>
        <v>152</v>
      </c>
      <c r="AE15" s="266"/>
      <c r="AF15" s="266"/>
      <c r="AG15" s="266"/>
    </row>
    <row r="16" spans="1:33" x14ac:dyDescent="0.25">
      <c r="A16" s="341" t="s">
        <v>775</v>
      </c>
      <c r="B16" s="339" t="s">
        <v>97</v>
      </c>
      <c r="C16" s="339" t="s">
        <v>171</v>
      </c>
      <c r="D16" s="340">
        <v>113.21</v>
      </c>
      <c r="E16" s="340"/>
      <c r="F16" s="339">
        <v>32</v>
      </c>
      <c r="G16" s="339">
        <v>160</v>
      </c>
      <c r="H16" s="339">
        <v>160</v>
      </c>
      <c r="I16" s="339">
        <v>160</v>
      </c>
      <c r="J16" s="339">
        <v>160</v>
      </c>
      <c r="K16" s="339">
        <v>160</v>
      </c>
      <c r="L16" s="339">
        <v>160</v>
      </c>
      <c r="M16" s="339">
        <v>160</v>
      </c>
      <c r="N16" s="339">
        <v>160</v>
      </c>
      <c r="O16" s="339">
        <v>160</v>
      </c>
      <c r="P16" s="339">
        <v>160</v>
      </c>
      <c r="Q16" s="339">
        <v>160</v>
      </c>
      <c r="R16" s="339">
        <v>140</v>
      </c>
      <c r="S16" s="431">
        <f t="shared" si="1"/>
        <v>152</v>
      </c>
      <c r="T16" s="431">
        <f t="shared" si="1"/>
        <v>152</v>
      </c>
      <c r="U16" s="431">
        <f t="shared" si="1"/>
        <v>152</v>
      </c>
      <c r="V16" s="431">
        <f t="shared" si="1"/>
        <v>152</v>
      </c>
      <c r="W16" s="431">
        <f t="shared" si="1"/>
        <v>152</v>
      </c>
      <c r="X16" s="431">
        <f t="shared" si="1"/>
        <v>152</v>
      </c>
      <c r="Y16" s="431">
        <f t="shared" si="1"/>
        <v>152</v>
      </c>
      <c r="Z16" s="431">
        <f t="shared" si="1"/>
        <v>152</v>
      </c>
      <c r="AA16" s="431">
        <f t="shared" si="1"/>
        <v>152</v>
      </c>
      <c r="AB16" s="431">
        <f t="shared" si="1"/>
        <v>152</v>
      </c>
      <c r="AC16" s="431">
        <f t="shared" si="1"/>
        <v>152</v>
      </c>
      <c r="AD16" s="431">
        <f t="shared" si="1"/>
        <v>152</v>
      </c>
      <c r="AE16" s="266"/>
      <c r="AF16" s="266"/>
      <c r="AG16" s="266"/>
    </row>
    <row r="17" spans="1:33" x14ac:dyDescent="0.25">
      <c r="A17" s="339" t="s">
        <v>804</v>
      </c>
      <c r="B17" s="339" t="s">
        <v>97</v>
      </c>
      <c r="C17" s="339" t="s">
        <v>157</v>
      </c>
      <c r="D17" s="340">
        <v>151.9</v>
      </c>
      <c r="E17" s="340"/>
      <c r="F17" s="339"/>
      <c r="G17" s="339">
        <v>160</v>
      </c>
      <c r="H17" s="339">
        <v>160</v>
      </c>
      <c r="I17" s="339">
        <v>160</v>
      </c>
      <c r="J17" s="339">
        <v>160</v>
      </c>
      <c r="K17" s="339">
        <v>160</v>
      </c>
      <c r="L17" s="339">
        <v>160</v>
      </c>
      <c r="M17" s="339">
        <v>160</v>
      </c>
      <c r="N17" s="339">
        <v>160</v>
      </c>
      <c r="O17" s="339">
        <v>160</v>
      </c>
      <c r="P17" s="339">
        <v>160</v>
      </c>
      <c r="Q17" s="339">
        <v>160</v>
      </c>
      <c r="R17" s="339">
        <v>140</v>
      </c>
      <c r="S17" s="431">
        <f t="shared" si="1"/>
        <v>152</v>
      </c>
      <c r="T17" s="431">
        <f t="shared" si="1"/>
        <v>152</v>
      </c>
      <c r="U17" s="431">
        <f t="shared" si="1"/>
        <v>152</v>
      </c>
      <c r="V17" s="431">
        <f t="shared" si="1"/>
        <v>152</v>
      </c>
      <c r="W17" s="431">
        <f t="shared" si="1"/>
        <v>152</v>
      </c>
      <c r="X17" s="431">
        <f t="shared" si="1"/>
        <v>152</v>
      </c>
      <c r="Y17" s="431">
        <f t="shared" si="1"/>
        <v>152</v>
      </c>
      <c r="Z17" s="431">
        <f t="shared" si="1"/>
        <v>152</v>
      </c>
      <c r="AA17" s="431">
        <f t="shared" si="1"/>
        <v>152</v>
      </c>
      <c r="AB17" s="431">
        <f t="shared" si="1"/>
        <v>152</v>
      </c>
      <c r="AC17" s="431">
        <f t="shared" si="1"/>
        <v>152</v>
      </c>
      <c r="AD17" s="431">
        <f t="shared" si="1"/>
        <v>152</v>
      </c>
      <c r="AE17" s="266"/>
      <c r="AF17" s="266"/>
      <c r="AG17" s="266"/>
    </row>
    <row r="18" spans="1:33" x14ac:dyDescent="0.25">
      <c r="A18" s="339" t="s">
        <v>805</v>
      </c>
      <c r="B18" s="339" t="s">
        <v>97</v>
      </c>
      <c r="C18" s="4" t="s">
        <v>171</v>
      </c>
      <c r="D18" s="6">
        <v>113.21</v>
      </c>
      <c r="E18" s="6">
        <f>D18/1.49</f>
        <v>75.979865771812072</v>
      </c>
      <c r="F18" s="4"/>
      <c r="G18" s="339"/>
      <c r="H18" s="339">
        <v>160</v>
      </c>
      <c r="I18" s="339">
        <v>160</v>
      </c>
      <c r="J18" s="339">
        <v>160</v>
      </c>
      <c r="K18" s="339">
        <v>160</v>
      </c>
      <c r="L18" s="339">
        <v>160</v>
      </c>
      <c r="M18" s="339">
        <v>160</v>
      </c>
      <c r="N18" s="339">
        <v>160</v>
      </c>
      <c r="O18" s="339">
        <v>160</v>
      </c>
      <c r="P18" s="339">
        <v>160</v>
      </c>
      <c r="Q18" s="339">
        <v>160</v>
      </c>
      <c r="R18" s="339">
        <v>140</v>
      </c>
      <c r="S18" s="431">
        <f t="shared" si="1"/>
        <v>152</v>
      </c>
      <c r="T18" s="431">
        <f t="shared" si="1"/>
        <v>152</v>
      </c>
      <c r="U18" s="431">
        <f t="shared" si="1"/>
        <v>152</v>
      </c>
      <c r="V18" s="431">
        <f t="shared" si="1"/>
        <v>152</v>
      </c>
      <c r="W18" s="431">
        <f t="shared" si="1"/>
        <v>152</v>
      </c>
      <c r="X18" s="431">
        <f t="shared" si="1"/>
        <v>152</v>
      </c>
      <c r="Y18" s="431">
        <f t="shared" si="1"/>
        <v>152</v>
      </c>
      <c r="Z18" s="431">
        <f t="shared" si="1"/>
        <v>152</v>
      </c>
      <c r="AA18" s="431">
        <f t="shared" si="1"/>
        <v>152</v>
      </c>
      <c r="AB18" s="431">
        <f t="shared" si="1"/>
        <v>152</v>
      </c>
      <c r="AC18" s="431">
        <f t="shared" si="1"/>
        <v>152</v>
      </c>
      <c r="AD18" s="431">
        <f t="shared" si="1"/>
        <v>152</v>
      </c>
      <c r="AE18" s="266"/>
      <c r="AF18" s="266"/>
      <c r="AG18" s="266"/>
    </row>
    <row r="19" spans="1:33" x14ac:dyDescent="0.25">
      <c r="A19" s="339" t="s">
        <v>257</v>
      </c>
      <c r="B19" s="339" t="s">
        <v>97</v>
      </c>
      <c r="C19" s="339" t="s">
        <v>171</v>
      </c>
      <c r="D19" s="340">
        <v>113.21</v>
      </c>
      <c r="E19" s="340">
        <f>E18*2080</f>
        <v>158038.12080536911</v>
      </c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>
        <v>160</v>
      </c>
      <c r="Q19" s="339">
        <v>160</v>
      </c>
      <c r="R19" s="339">
        <v>140</v>
      </c>
      <c r="S19" s="431">
        <f t="shared" si="1"/>
        <v>152</v>
      </c>
      <c r="T19" s="431">
        <f t="shared" si="1"/>
        <v>152</v>
      </c>
      <c r="U19" s="431">
        <f t="shared" si="1"/>
        <v>152</v>
      </c>
      <c r="V19" s="431">
        <f t="shared" si="1"/>
        <v>152</v>
      </c>
      <c r="W19" s="431">
        <f t="shared" si="1"/>
        <v>152</v>
      </c>
      <c r="X19" s="431">
        <f t="shared" si="1"/>
        <v>152</v>
      </c>
      <c r="Y19" s="431">
        <f t="shared" si="1"/>
        <v>152</v>
      </c>
      <c r="Z19" s="431">
        <f t="shared" si="1"/>
        <v>152</v>
      </c>
      <c r="AA19" s="431">
        <f t="shared" si="1"/>
        <v>152</v>
      </c>
      <c r="AB19" s="431">
        <f t="shared" si="1"/>
        <v>152</v>
      </c>
      <c r="AC19" s="431">
        <f t="shared" si="1"/>
        <v>152</v>
      </c>
      <c r="AD19" s="431">
        <f t="shared" si="1"/>
        <v>152</v>
      </c>
      <c r="AE19" s="266"/>
      <c r="AF19" s="266"/>
      <c r="AG19" s="266"/>
    </row>
    <row r="20" spans="1:33" x14ac:dyDescent="0.25">
      <c r="A20" s="339" t="s">
        <v>806</v>
      </c>
      <c r="B20" s="339" t="s">
        <v>97</v>
      </c>
      <c r="C20" s="339" t="s">
        <v>169</v>
      </c>
      <c r="D20" s="340">
        <v>152.06</v>
      </c>
      <c r="E20" s="340">
        <v>175000</v>
      </c>
      <c r="F20" s="339"/>
      <c r="G20" s="339">
        <v>160</v>
      </c>
      <c r="H20" s="339">
        <v>160</v>
      </c>
      <c r="I20" s="339">
        <v>160</v>
      </c>
      <c r="J20" s="339">
        <v>160</v>
      </c>
      <c r="K20" s="339">
        <v>160</v>
      </c>
      <c r="L20" s="339">
        <v>160</v>
      </c>
      <c r="M20" s="339">
        <v>160</v>
      </c>
      <c r="N20" s="339">
        <v>160</v>
      </c>
      <c r="O20" s="339">
        <v>160</v>
      </c>
      <c r="P20" s="339">
        <v>160</v>
      </c>
      <c r="Q20" s="339">
        <v>160</v>
      </c>
      <c r="R20" s="339">
        <v>140</v>
      </c>
      <c r="S20" s="431">
        <f t="shared" si="1"/>
        <v>152</v>
      </c>
      <c r="T20" s="431">
        <f t="shared" si="1"/>
        <v>152</v>
      </c>
      <c r="U20" s="431">
        <f t="shared" si="1"/>
        <v>152</v>
      </c>
      <c r="V20" s="431">
        <f t="shared" si="1"/>
        <v>152</v>
      </c>
      <c r="W20" s="431">
        <f t="shared" si="1"/>
        <v>152</v>
      </c>
      <c r="X20" s="431">
        <f t="shared" si="1"/>
        <v>152</v>
      </c>
      <c r="Y20" s="431">
        <f t="shared" si="1"/>
        <v>152</v>
      </c>
      <c r="Z20" s="431">
        <f t="shared" si="1"/>
        <v>152</v>
      </c>
      <c r="AA20" s="431">
        <f t="shared" si="1"/>
        <v>152</v>
      </c>
      <c r="AB20" s="431">
        <f t="shared" si="1"/>
        <v>152</v>
      </c>
      <c r="AC20" s="431">
        <f t="shared" si="1"/>
        <v>152</v>
      </c>
      <c r="AD20" s="431">
        <f t="shared" si="1"/>
        <v>152</v>
      </c>
      <c r="AE20" s="266"/>
      <c r="AF20" s="266"/>
      <c r="AG20" s="266"/>
    </row>
    <row r="21" spans="1:33" x14ac:dyDescent="0.25">
      <c r="A21" s="339" t="s">
        <v>807</v>
      </c>
      <c r="B21" s="339" t="s">
        <v>97</v>
      </c>
      <c r="C21" s="339" t="s">
        <v>165</v>
      </c>
      <c r="D21" s="340">
        <v>108.04</v>
      </c>
      <c r="E21" s="340">
        <f>E20/E19</f>
        <v>1.1073277707188141</v>
      </c>
      <c r="F21" s="339"/>
      <c r="G21" s="339"/>
      <c r="H21" s="339">
        <v>160</v>
      </c>
      <c r="I21" s="339">
        <v>160</v>
      </c>
      <c r="J21" s="339">
        <v>160</v>
      </c>
      <c r="K21" s="339">
        <v>160</v>
      </c>
      <c r="L21" s="339">
        <v>160</v>
      </c>
      <c r="M21" s="339">
        <v>160</v>
      </c>
      <c r="N21" s="339">
        <v>160</v>
      </c>
      <c r="O21" s="339">
        <v>160</v>
      </c>
      <c r="P21" s="339">
        <v>160</v>
      </c>
      <c r="Q21" s="339">
        <v>160</v>
      </c>
      <c r="R21" s="339">
        <v>140</v>
      </c>
      <c r="S21" s="431">
        <f t="shared" si="1"/>
        <v>152</v>
      </c>
      <c r="T21" s="431">
        <f t="shared" si="1"/>
        <v>152</v>
      </c>
      <c r="U21" s="431">
        <f t="shared" si="1"/>
        <v>152</v>
      </c>
      <c r="V21" s="431">
        <f t="shared" si="1"/>
        <v>152</v>
      </c>
      <c r="W21" s="431">
        <f t="shared" si="1"/>
        <v>152</v>
      </c>
      <c r="X21" s="431">
        <f t="shared" si="1"/>
        <v>152</v>
      </c>
      <c r="Y21" s="431">
        <f t="shared" si="1"/>
        <v>152</v>
      </c>
      <c r="Z21" s="431">
        <f t="shared" si="1"/>
        <v>152</v>
      </c>
      <c r="AA21" s="431">
        <f t="shared" si="1"/>
        <v>152</v>
      </c>
      <c r="AB21" s="431">
        <f t="shared" si="1"/>
        <v>152</v>
      </c>
      <c r="AC21" s="431">
        <f t="shared" si="1"/>
        <v>152</v>
      </c>
      <c r="AD21" s="431">
        <f t="shared" si="1"/>
        <v>152</v>
      </c>
      <c r="AE21" s="266"/>
      <c r="AF21" s="266"/>
      <c r="AG21" s="266"/>
    </row>
    <row r="22" spans="1:33" x14ac:dyDescent="0.25">
      <c r="A22" s="339" t="s">
        <v>808</v>
      </c>
      <c r="B22" s="339" t="s">
        <v>97</v>
      </c>
      <c r="C22" s="339" t="s">
        <v>165</v>
      </c>
      <c r="D22" s="340">
        <v>108.04</v>
      </c>
      <c r="E22" s="340"/>
      <c r="F22" s="339"/>
      <c r="G22" s="339"/>
      <c r="H22" s="339">
        <v>40</v>
      </c>
      <c r="I22" s="339">
        <v>160</v>
      </c>
      <c r="J22" s="339">
        <v>160</v>
      </c>
      <c r="K22" s="339">
        <v>160</v>
      </c>
      <c r="L22" s="339">
        <v>160</v>
      </c>
      <c r="M22" s="339">
        <v>160</v>
      </c>
      <c r="N22" s="339">
        <v>160</v>
      </c>
      <c r="O22" s="339">
        <v>160</v>
      </c>
      <c r="P22" s="339">
        <v>160</v>
      </c>
      <c r="Q22" s="339">
        <v>160</v>
      </c>
      <c r="R22" s="339">
        <v>140</v>
      </c>
      <c r="S22" s="431">
        <f t="shared" si="1"/>
        <v>152</v>
      </c>
      <c r="T22" s="431">
        <f t="shared" si="1"/>
        <v>152</v>
      </c>
      <c r="U22" s="431">
        <f t="shared" si="1"/>
        <v>152</v>
      </c>
      <c r="V22" s="431">
        <f t="shared" si="1"/>
        <v>152</v>
      </c>
      <c r="W22" s="431">
        <f t="shared" si="1"/>
        <v>152</v>
      </c>
      <c r="X22" s="431">
        <f t="shared" si="1"/>
        <v>152</v>
      </c>
      <c r="Y22" s="431">
        <f t="shared" si="1"/>
        <v>152</v>
      </c>
      <c r="Z22" s="431">
        <f t="shared" si="1"/>
        <v>152</v>
      </c>
      <c r="AA22" s="431">
        <f t="shared" si="1"/>
        <v>152</v>
      </c>
      <c r="AB22" s="431">
        <f t="shared" si="1"/>
        <v>152</v>
      </c>
      <c r="AC22" s="431">
        <f t="shared" si="1"/>
        <v>152</v>
      </c>
      <c r="AD22" s="431">
        <f t="shared" si="1"/>
        <v>152</v>
      </c>
      <c r="AE22" s="266"/>
      <c r="AF22" s="266"/>
      <c r="AG22" s="266"/>
    </row>
    <row r="23" spans="1:33" x14ac:dyDescent="0.25">
      <c r="A23" s="339" t="s">
        <v>809</v>
      </c>
      <c r="B23" s="339" t="s">
        <v>97</v>
      </c>
      <c r="C23" s="339" t="s">
        <v>155</v>
      </c>
      <c r="D23" s="340">
        <v>96.04</v>
      </c>
      <c r="E23" s="340"/>
      <c r="F23" s="339"/>
      <c r="G23" s="339">
        <v>160</v>
      </c>
      <c r="H23" s="339">
        <v>160</v>
      </c>
      <c r="I23" s="339">
        <v>160</v>
      </c>
      <c r="J23" s="339">
        <v>160</v>
      </c>
      <c r="K23" s="339">
        <v>160</v>
      </c>
      <c r="L23" s="339">
        <v>160</v>
      </c>
      <c r="M23" s="339">
        <v>160</v>
      </c>
      <c r="N23" s="339">
        <v>160</v>
      </c>
      <c r="O23" s="339"/>
      <c r="P23" s="339"/>
      <c r="Q23" s="339"/>
      <c r="R23" s="339"/>
      <c r="S23" s="431">
        <f t="shared" si="1"/>
        <v>152</v>
      </c>
      <c r="T23" s="431">
        <f t="shared" si="1"/>
        <v>152</v>
      </c>
      <c r="U23" s="431">
        <f t="shared" si="1"/>
        <v>152</v>
      </c>
      <c r="V23" s="431">
        <f t="shared" si="1"/>
        <v>152</v>
      </c>
      <c r="W23" s="431">
        <f t="shared" si="1"/>
        <v>152</v>
      </c>
      <c r="X23" s="431">
        <f t="shared" si="1"/>
        <v>152</v>
      </c>
      <c r="Y23" s="431">
        <f t="shared" si="1"/>
        <v>152</v>
      </c>
      <c r="Z23" s="431">
        <f t="shared" si="1"/>
        <v>152</v>
      </c>
      <c r="AA23" s="431">
        <f t="shared" si="1"/>
        <v>152</v>
      </c>
      <c r="AB23" s="431">
        <f t="shared" si="1"/>
        <v>152</v>
      </c>
      <c r="AC23" s="431">
        <f t="shared" si="1"/>
        <v>152</v>
      </c>
      <c r="AD23" s="431">
        <f t="shared" si="1"/>
        <v>152</v>
      </c>
      <c r="AE23" s="266"/>
      <c r="AF23" s="266"/>
      <c r="AG23" s="266"/>
    </row>
    <row r="24" spans="1:33" x14ac:dyDescent="0.25">
      <c r="A24" s="339" t="s">
        <v>810</v>
      </c>
      <c r="B24" s="339" t="s">
        <v>97</v>
      </c>
      <c r="C24" s="339" t="s">
        <v>155</v>
      </c>
      <c r="D24" s="340">
        <v>96.04</v>
      </c>
      <c r="E24" s="340"/>
      <c r="F24" s="339"/>
      <c r="G24" s="339">
        <v>160</v>
      </c>
      <c r="H24" s="339">
        <v>160</v>
      </c>
      <c r="I24" s="339">
        <v>160</v>
      </c>
      <c r="J24" s="339">
        <v>160</v>
      </c>
      <c r="K24" s="339">
        <v>160</v>
      </c>
      <c r="L24" s="339">
        <v>160</v>
      </c>
      <c r="M24" s="339">
        <v>160</v>
      </c>
      <c r="N24" s="339">
        <v>160</v>
      </c>
      <c r="O24" s="339"/>
      <c r="P24" s="339"/>
      <c r="Q24" s="339"/>
      <c r="R24" s="339"/>
      <c r="S24" s="431">
        <f t="shared" si="1"/>
        <v>152</v>
      </c>
      <c r="T24" s="431">
        <f t="shared" si="1"/>
        <v>152</v>
      </c>
      <c r="U24" s="431">
        <f t="shared" si="1"/>
        <v>152</v>
      </c>
      <c r="V24" s="431">
        <f t="shared" si="1"/>
        <v>152</v>
      </c>
      <c r="W24" s="431">
        <f t="shared" si="1"/>
        <v>152</v>
      </c>
      <c r="X24" s="431">
        <f t="shared" si="1"/>
        <v>152</v>
      </c>
      <c r="Y24" s="431">
        <f t="shared" si="1"/>
        <v>152</v>
      </c>
      <c r="Z24" s="431">
        <f t="shared" si="1"/>
        <v>152</v>
      </c>
      <c r="AA24" s="431">
        <f t="shared" si="1"/>
        <v>152</v>
      </c>
      <c r="AB24" s="431">
        <f t="shared" si="1"/>
        <v>152</v>
      </c>
      <c r="AC24" s="431">
        <f t="shared" si="1"/>
        <v>152</v>
      </c>
      <c r="AD24" s="431">
        <f t="shared" si="1"/>
        <v>152</v>
      </c>
      <c r="AE24" s="266"/>
      <c r="AF24" s="266"/>
      <c r="AG24" s="266"/>
    </row>
    <row r="25" spans="1:33" x14ac:dyDescent="0.25">
      <c r="A25" s="339" t="s">
        <v>811</v>
      </c>
      <c r="B25" s="339" t="s">
        <v>97</v>
      </c>
      <c r="C25" s="339" t="s">
        <v>162</v>
      </c>
      <c r="D25" s="340">
        <v>120.05</v>
      </c>
      <c r="E25" s="340"/>
      <c r="F25" s="339"/>
      <c r="G25" s="339">
        <v>160</v>
      </c>
      <c r="H25" s="339">
        <v>160</v>
      </c>
      <c r="I25" s="339">
        <v>160</v>
      </c>
      <c r="J25" s="339">
        <v>160</v>
      </c>
      <c r="K25" s="339">
        <v>160</v>
      </c>
      <c r="L25" s="339">
        <v>160</v>
      </c>
      <c r="M25" s="339">
        <v>160</v>
      </c>
      <c r="N25" s="339">
        <v>160</v>
      </c>
      <c r="O25" s="339">
        <v>160</v>
      </c>
      <c r="P25" s="339">
        <v>160</v>
      </c>
      <c r="Q25" s="339">
        <v>160</v>
      </c>
      <c r="R25" s="339">
        <v>140</v>
      </c>
      <c r="S25" s="431">
        <f t="shared" si="1"/>
        <v>152</v>
      </c>
      <c r="T25" s="431">
        <f t="shared" si="1"/>
        <v>152</v>
      </c>
      <c r="U25" s="431">
        <f t="shared" si="1"/>
        <v>152</v>
      </c>
      <c r="V25" s="431">
        <f t="shared" si="1"/>
        <v>152</v>
      </c>
      <c r="W25" s="431">
        <f t="shared" si="1"/>
        <v>152</v>
      </c>
      <c r="X25" s="431">
        <f t="shared" si="1"/>
        <v>152</v>
      </c>
      <c r="Y25" s="431">
        <f t="shared" si="1"/>
        <v>152</v>
      </c>
      <c r="Z25" s="431">
        <f t="shared" si="1"/>
        <v>152</v>
      </c>
      <c r="AA25" s="431">
        <f t="shared" si="1"/>
        <v>152</v>
      </c>
      <c r="AB25" s="431">
        <f t="shared" si="1"/>
        <v>152</v>
      </c>
      <c r="AC25" s="431">
        <f t="shared" si="1"/>
        <v>152</v>
      </c>
      <c r="AD25" s="431">
        <f t="shared" si="1"/>
        <v>152</v>
      </c>
      <c r="AE25" s="266"/>
      <c r="AF25" s="266"/>
      <c r="AG25" s="266"/>
    </row>
    <row r="26" spans="1:33" x14ac:dyDescent="0.25">
      <c r="A26" s="339" t="s">
        <v>812</v>
      </c>
      <c r="B26" s="339" t="s">
        <v>97</v>
      </c>
      <c r="C26" s="339" t="s">
        <v>155</v>
      </c>
      <c r="D26" s="340">
        <v>96.04</v>
      </c>
      <c r="E26" s="340"/>
      <c r="F26" s="339"/>
      <c r="G26" s="339"/>
      <c r="H26" s="339"/>
      <c r="I26" s="339"/>
      <c r="J26" s="339"/>
      <c r="K26" s="339"/>
      <c r="L26" s="339"/>
      <c r="M26" s="339"/>
      <c r="N26" s="339"/>
      <c r="O26" s="339">
        <v>160</v>
      </c>
      <c r="P26" s="339">
        <v>160</v>
      </c>
      <c r="Q26" s="339">
        <v>160</v>
      </c>
      <c r="R26" s="339">
        <v>140</v>
      </c>
      <c r="S26" s="431"/>
      <c r="T26" s="431"/>
      <c r="U26" s="431"/>
      <c r="V26" s="13"/>
      <c r="W26" s="13"/>
      <c r="X26" s="13"/>
      <c r="Y26" s="13"/>
      <c r="Z26" s="13"/>
      <c r="AA26" s="13"/>
      <c r="AB26" s="13"/>
      <c r="AC26" s="13"/>
      <c r="AD26" s="13"/>
      <c r="AE26" s="266"/>
      <c r="AF26" s="266"/>
      <c r="AG26" s="266"/>
    </row>
    <row r="27" spans="1:33" x14ac:dyDescent="0.25">
      <c r="A27" s="339" t="s">
        <v>813</v>
      </c>
      <c r="B27" s="339" t="s">
        <v>97</v>
      </c>
      <c r="C27" s="339" t="s">
        <v>153</v>
      </c>
      <c r="D27" s="340">
        <v>80.03</v>
      </c>
      <c r="E27" s="340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51"/>
      <c r="Q27" s="339"/>
      <c r="R27" s="339"/>
      <c r="S27" s="431"/>
      <c r="T27" s="431"/>
      <c r="U27" s="431"/>
      <c r="V27" s="13"/>
      <c r="W27" s="13"/>
      <c r="X27" s="13"/>
      <c r="Y27" s="13"/>
      <c r="Z27" s="13"/>
      <c r="AA27" s="13"/>
      <c r="AB27" s="13"/>
      <c r="AC27" s="13"/>
      <c r="AD27" s="13"/>
      <c r="AE27" s="266"/>
      <c r="AF27" s="266"/>
      <c r="AG27" s="266"/>
    </row>
    <row r="28" spans="1:33" x14ac:dyDescent="0.25">
      <c r="A28" s="4" t="s">
        <v>174</v>
      </c>
      <c r="B28" s="4" t="s">
        <v>97</v>
      </c>
      <c r="C28" s="339" t="s">
        <v>171</v>
      </c>
      <c r="D28" s="340">
        <v>113.21</v>
      </c>
      <c r="E28" s="340"/>
      <c r="F28" s="339"/>
      <c r="G28" s="339"/>
      <c r="H28" s="339"/>
      <c r="I28" s="339"/>
      <c r="J28" s="339"/>
      <c r="K28" s="339"/>
      <c r="L28" s="339"/>
      <c r="M28" s="339"/>
      <c r="N28" s="339"/>
      <c r="O28" s="339"/>
      <c r="P28" s="351"/>
      <c r="Q28" s="339"/>
      <c r="R28" s="339"/>
      <c r="S28" s="431"/>
      <c r="T28" s="431"/>
      <c r="U28" s="431"/>
      <c r="V28" s="13"/>
      <c r="W28" s="13"/>
      <c r="X28" s="13"/>
      <c r="Y28" s="13"/>
      <c r="Z28" s="13"/>
      <c r="AA28" s="13"/>
      <c r="AB28" s="13"/>
      <c r="AC28" s="13"/>
      <c r="AD28" s="13"/>
      <c r="AE28" s="266"/>
      <c r="AF28" s="266"/>
      <c r="AG28" s="266"/>
    </row>
    <row r="29" spans="1:33" x14ac:dyDescent="0.25">
      <c r="A29" s="339"/>
      <c r="B29" s="339"/>
      <c r="C29" s="339"/>
      <c r="D29" s="340"/>
      <c r="E29" s="340"/>
      <c r="F29" s="339"/>
      <c r="G29" s="339"/>
      <c r="H29" s="339"/>
      <c r="I29" s="339"/>
      <c r="J29" s="339"/>
      <c r="K29" s="339"/>
      <c r="L29" s="339"/>
      <c r="M29" s="339"/>
      <c r="N29" s="339"/>
      <c r="O29" s="339"/>
      <c r="P29" s="351"/>
      <c r="Q29" s="339"/>
      <c r="R29" s="339"/>
      <c r="S29" s="431"/>
      <c r="T29" s="431"/>
      <c r="U29" s="431"/>
      <c r="V29" s="13"/>
      <c r="W29" s="13"/>
      <c r="X29" s="13"/>
      <c r="Y29" s="13"/>
      <c r="Z29" s="13"/>
      <c r="AA29" s="13"/>
      <c r="AB29" s="13"/>
      <c r="AC29" s="13"/>
      <c r="AD29" s="13"/>
      <c r="AE29" s="266"/>
      <c r="AF29" s="266"/>
      <c r="AG29" s="266"/>
    </row>
    <row r="30" spans="1:33" x14ac:dyDescent="0.25">
      <c r="A30" s="339"/>
      <c r="B30" s="339"/>
      <c r="C30" s="339"/>
      <c r="D30" s="340"/>
      <c r="E30" s="340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51"/>
      <c r="Q30" s="339"/>
      <c r="R30" s="339"/>
      <c r="S30" s="431"/>
      <c r="T30" s="431"/>
      <c r="U30" s="431"/>
      <c r="V30" s="13"/>
      <c r="W30" s="13"/>
      <c r="X30" s="13"/>
      <c r="Y30" s="13"/>
      <c r="Z30" s="13"/>
      <c r="AA30" s="13"/>
      <c r="AB30" s="13"/>
      <c r="AC30" s="13"/>
      <c r="AD30" s="13"/>
      <c r="AE30" s="266"/>
      <c r="AF30" s="266"/>
      <c r="AG30" s="266"/>
    </row>
    <row r="31" spans="1:33" x14ac:dyDescent="0.25">
      <c r="A31" s="339"/>
      <c r="B31" s="339"/>
      <c r="C31" s="339"/>
      <c r="D31" s="340"/>
      <c r="E31" s="340"/>
      <c r="F31" s="339"/>
      <c r="G31" s="339"/>
      <c r="H31" s="339"/>
      <c r="I31" s="339"/>
      <c r="J31" s="339"/>
      <c r="K31" s="339"/>
      <c r="L31" s="339"/>
      <c r="M31" s="339"/>
      <c r="N31" s="339"/>
      <c r="O31" s="339"/>
      <c r="P31" s="351"/>
      <c r="Q31" s="339"/>
      <c r="R31" s="339"/>
      <c r="S31" s="431"/>
      <c r="T31" s="431"/>
      <c r="U31" s="431"/>
      <c r="V31" s="13"/>
      <c r="W31" s="13"/>
      <c r="X31" s="13"/>
      <c r="Y31" s="13"/>
      <c r="Z31" s="13"/>
      <c r="AA31" s="13"/>
      <c r="AB31" s="13"/>
      <c r="AC31" s="13"/>
      <c r="AD31" s="13"/>
      <c r="AE31" s="266"/>
      <c r="AF31" s="266"/>
      <c r="AG31" s="266"/>
    </row>
    <row r="32" spans="1:33" x14ac:dyDescent="0.25">
      <c r="A32" s="339"/>
      <c r="B32" s="339"/>
      <c r="C32" s="339"/>
      <c r="D32" s="340"/>
      <c r="E32" s="340"/>
      <c r="F32" s="339"/>
      <c r="G32" s="339"/>
      <c r="H32" s="339"/>
      <c r="I32" s="339"/>
      <c r="J32" s="339"/>
      <c r="K32" s="339"/>
      <c r="L32" s="339"/>
      <c r="M32" s="339"/>
      <c r="N32" s="339"/>
      <c r="O32" s="339"/>
      <c r="P32" s="351"/>
      <c r="Q32" s="339"/>
      <c r="R32" s="339"/>
      <c r="S32" s="431"/>
      <c r="T32" s="431"/>
      <c r="U32" s="431"/>
      <c r="V32" s="13"/>
      <c r="W32" s="13"/>
      <c r="X32" s="13"/>
      <c r="Y32" s="13"/>
      <c r="Z32" s="13"/>
      <c r="AA32" s="13"/>
      <c r="AB32" s="13"/>
      <c r="AC32" s="13"/>
      <c r="AD32" s="13"/>
      <c r="AE32" s="266"/>
      <c r="AF32" s="266"/>
      <c r="AG32" s="266"/>
    </row>
    <row r="33" spans="1:33" x14ac:dyDescent="0.25">
      <c r="A33" s="339"/>
      <c r="B33" s="339"/>
      <c r="C33" s="339"/>
      <c r="D33" s="340"/>
      <c r="E33" s="340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51"/>
      <c r="Q33" s="339"/>
      <c r="R33" s="339"/>
      <c r="S33" s="431"/>
      <c r="T33" s="431"/>
      <c r="U33" s="431"/>
      <c r="V33" s="13"/>
      <c r="W33" s="13"/>
      <c r="X33" s="13"/>
      <c r="Y33" s="13"/>
      <c r="Z33" s="13"/>
      <c r="AA33" s="13"/>
      <c r="AB33" s="13"/>
      <c r="AC33" s="13"/>
      <c r="AD33" s="13"/>
      <c r="AE33" s="266"/>
      <c r="AF33" s="266"/>
      <c r="AG33" s="266"/>
    </row>
    <row r="34" spans="1:33" x14ac:dyDescent="0.25">
      <c r="A34" s="339"/>
      <c r="B34" s="339"/>
      <c r="C34" s="339"/>
      <c r="D34" s="340"/>
      <c r="E34" s="340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51"/>
      <c r="Q34" s="339"/>
      <c r="R34" s="339"/>
      <c r="S34" s="431"/>
      <c r="T34" s="431"/>
      <c r="U34" s="431"/>
      <c r="V34" s="13"/>
      <c r="W34" s="13"/>
      <c r="X34" s="13"/>
      <c r="Y34" s="13"/>
      <c r="Z34" s="13"/>
      <c r="AA34" s="13"/>
      <c r="AB34" s="13"/>
      <c r="AC34" s="13"/>
      <c r="AD34" s="13"/>
      <c r="AE34" s="266"/>
      <c r="AF34" s="266"/>
      <c r="AG34" s="266"/>
    </row>
    <row r="35" spans="1:33" x14ac:dyDescent="0.25">
      <c r="A35" s="339"/>
      <c r="B35" s="339"/>
      <c r="C35" s="339"/>
      <c r="D35" s="340"/>
      <c r="E35" s="340"/>
      <c r="F35" s="339"/>
      <c r="G35" s="339"/>
      <c r="H35" s="339"/>
      <c r="I35" s="339"/>
      <c r="J35" s="339"/>
      <c r="K35" s="339"/>
      <c r="L35" s="339"/>
      <c r="M35" s="339"/>
      <c r="N35" s="339"/>
      <c r="O35" s="339"/>
      <c r="P35" s="351"/>
      <c r="Q35" s="339"/>
      <c r="R35" s="339"/>
      <c r="S35" s="431"/>
      <c r="T35" s="431"/>
      <c r="U35" s="431"/>
      <c r="V35" s="13"/>
      <c r="W35" s="13"/>
      <c r="X35" s="13"/>
      <c r="Y35" s="13"/>
      <c r="Z35" s="13"/>
      <c r="AA35" s="13"/>
      <c r="AB35" s="13"/>
      <c r="AC35" s="13"/>
      <c r="AD35" s="13"/>
      <c r="AE35" s="266"/>
      <c r="AF35" s="266"/>
      <c r="AG35" s="266"/>
    </row>
    <row r="36" spans="1:33" x14ac:dyDescent="0.25">
      <c r="A36" s="339"/>
      <c r="B36" s="339"/>
      <c r="C36" s="339"/>
      <c r="D36" s="340"/>
      <c r="E36" s="340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51"/>
      <c r="Q36" s="339"/>
      <c r="R36" s="339"/>
      <c r="S36" s="431"/>
      <c r="T36" s="431"/>
      <c r="U36" s="431"/>
      <c r="V36" s="13"/>
      <c r="W36" s="13"/>
      <c r="X36" s="13"/>
      <c r="Y36" s="13"/>
      <c r="Z36" s="13"/>
      <c r="AA36" s="13"/>
      <c r="AB36" s="13"/>
      <c r="AC36" s="13"/>
      <c r="AD36" s="13"/>
      <c r="AE36" s="266"/>
      <c r="AF36" s="266"/>
      <c r="AG36" s="266"/>
    </row>
    <row r="37" spans="1:33" x14ac:dyDescent="0.25">
      <c r="A37" s="339"/>
      <c r="B37" s="339"/>
      <c r="C37" s="339"/>
      <c r="D37" s="340"/>
      <c r="E37" s="340"/>
      <c r="F37" s="339"/>
      <c r="G37" s="339"/>
      <c r="H37" s="339"/>
      <c r="I37" s="339"/>
      <c r="J37" s="339"/>
      <c r="K37" s="339"/>
      <c r="L37" s="339"/>
      <c r="M37" s="339"/>
      <c r="N37" s="339"/>
      <c r="O37" s="339"/>
      <c r="P37" s="351"/>
      <c r="Q37" s="339"/>
      <c r="R37" s="339"/>
      <c r="S37" s="431"/>
      <c r="T37" s="431"/>
      <c r="U37" s="431"/>
      <c r="V37" s="13"/>
      <c r="W37" s="13"/>
      <c r="X37" s="13"/>
      <c r="Y37" s="13"/>
      <c r="Z37" s="13"/>
      <c r="AA37" s="13"/>
      <c r="AB37" s="13"/>
      <c r="AC37" s="13"/>
      <c r="AD37" s="13"/>
      <c r="AE37" s="266"/>
      <c r="AF37" s="266"/>
      <c r="AG37" s="266"/>
    </row>
    <row r="38" spans="1:33" x14ac:dyDescent="0.25">
      <c r="A38" s="337"/>
      <c r="B38" s="337"/>
      <c r="C38" s="337"/>
      <c r="D38" s="337"/>
      <c r="E38" s="337"/>
      <c r="F38" s="352">
        <f t="shared" ref="F38:AG38" si="2">SUM(F10:F37)</f>
        <v>192</v>
      </c>
      <c r="G38" s="352">
        <f t="shared" si="2"/>
        <v>1760</v>
      </c>
      <c r="H38" s="352">
        <f t="shared" si="2"/>
        <v>2120</v>
      </c>
      <c r="I38" s="352">
        <f t="shared" si="2"/>
        <v>2240</v>
      </c>
      <c r="J38" s="352">
        <f t="shared" si="2"/>
        <v>2240</v>
      </c>
      <c r="K38" s="352">
        <f t="shared" si="2"/>
        <v>2240</v>
      </c>
      <c r="L38" s="352">
        <f t="shared" si="2"/>
        <v>2240</v>
      </c>
      <c r="M38" s="352">
        <f t="shared" si="2"/>
        <v>2240</v>
      </c>
      <c r="N38" s="352">
        <f t="shared" si="2"/>
        <v>2240</v>
      </c>
      <c r="O38" s="352">
        <f t="shared" si="2"/>
        <v>2080</v>
      </c>
      <c r="P38" s="352">
        <f t="shared" si="2"/>
        <v>2240</v>
      </c>
      <c r="Q38" s="352">
        <f t="shared" si="2"/>
        <v>2240</v>
      </c>
      <c r="R38" s="352">
        <f t="shared" si="2"/>
        <v>1960</v>
      </c>
      <c r="S38" s="352">
        <f t="shared" si="2"/>
        <v>2280</v>
      </c>
      <c r="T38" s="352">
        <f t="shared" si="2"/>
        <v>2280</v>
      </c>
      <c r="U38" s="352">
        <f t="shared" si="2"/>
        <v>2280</v>
      </c>
      <c r="V38" s="352">
        <f t="shared" si="2"/>
        <v>2280</v>
      </c>
      <c r="W38" s="352">
        <f t="shared" si="2"/>
        <v>2280</v>
      </c>
      <c r="X38" s="352">
        <f t="shared" si="2"/>
        <v>2280</v>
      </c>
      <c r="Y38" s="352">
        <f t="shared" si="2"/>
        <v>2280</v>
      </c>
      <c r="Z38" s="352">
        <f t="shared" si="2"/>
        <v>2280</v>
      </c>
      <c r="AA38" s="352">
        <f t="shared" si="2"/>
        <v>2280</v>
      </c>
      <c r="AB38" s="352">
        <f t="shared" si="2"/>
        <v>2280</v>
      </c>
      <c r="AC38" s="352">
        <f t="shared" si="2"/>
        <v>2280</v>
      </c>
      <c r="AD38" s="352">
        <f t="shared" si="2"/>
        <v>2280</v>
      </c>
      <c r="AE38" s="352">
        <f t="shared" si="2"/>
        <v>0</v>
      </c>
      <c r="AF38" s="352">
        <f t="shared" si="2"/>
        <v>0</v>
      </c>
      <c r="AG38" s="352">
        <f t="shared" si="2"/>
        <v>0</v>
      </c>
    </row>
    <row r="39" spans="1:33" x14ac:dyDescent="0.25">
      <c r="A39" s="335"/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</row>
    <row r="40" spans="1:33" x14ac:dyDescent="0.25">
      <c r="A40" s="31" t="s">
        <v>102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spans="1:33" x14ac:dyDescent="0.25">
      <c r="A41" s="9"/>
      <c r="B41" s="9"/>
      <c r="C41" s="9"/>
      <c r="D41" s="9"/>
      <c r="E41" s="9"/>
      <c r="F41" s="623">
        <v>2024</v>
      </c>
      <c r="G41" s="623"/>
      <c r="H41" s="623"/>
      <c r="I41" s="623"/>
      <c r="J41" s="623">
        <v>2025</v>
      </c>
      <c r="K41" s="623"/>
      <c r="L41" s="623"/>
      <c r="M41" s="623"/>
      <c r="N41" s="623"/>
      <c r="O41" s="623"/>
      <c r="P41" s="623"/>
      <c r="Q41" s="623"/>
      <c r="R41" s="623"/>
      <c r="S41" s="623"/>
      <c r="T41" s="623"/>
      <c r="U41" s="623"/>
      <c r="V41" s="625">
        <v>2026</v>
      </c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7"/>
    </row>
    <row r="42" spans="1:33" x14ac:dyDescent="0.25">
      <c r="A42" s="11" t="s">
        <v>88</v>
      </c>
      <c r="B42" s="11" t="s">
        <v>89</v>
      </c>
      <c r="C42" s="11" t="s">
        <v>90</v>
      </c>
      <c r="D42" s="11" t="s">
        <v>91</v>
      </c>
      <c r="E42" s="11"/>
      <c r="F42" s="12">
        <v>9</v>
      </c>
      <c r="G42" s="12">
        <v>10</v>
      </c>
      <c r="H42" s="89">
        <v>11</v>
      </c>
      <c r="I42" s="12">
        <v>12</v>
      </c>
      <c r="J42" s="11">
        <v>1</v>
      </c>
      <c r="K42" s="11">
        <v>2</v>
      </c>
      <c r="L42" s="11">
        <v>3</v>
      </c>
      <c r="M42" s="11">
        <v>4</v>
      </c>
      <c r="N42" s="11">
        <v>5</v>
      </c>
      <c r="O42" s="11">
        <v>6</v>
      </c>
      <c r="P42" s="11">
        <v>7</v>
      </c>
      <c r="Q42" s="11">
        <v>8</v>
      </c>
      <c r="R42" s="11">
        <v>9</v>
      </c>
      <c r="S42" s="14">
        <v>10</v>
      </c>
      <c r="T42" s="14">
        <v>11</v>
      </c>
      <c r="U42" s="14">
        <v>12</v>
      </c>
      <c r="V42" s="14">
        <v>1</v>
      </c>
      <c r="W42" s="14">
        <v>2</v>
      </c>
      <c r="X42" s="14">
        <v>3</v>
      </c>
      <c r="Y42" s="14">
        <v>4</v>
      </c>
      <c r="Z42" s="14">
        <v>5</v>
      </c>
      <c r="AA42" s="14">
        <v>6</v>
      </c>
      <c r="AB42" s="14">
        <v>7</v>
      </c>
      <c r="AC42" s="14">
        <v>8</v>
      </c>
      <c r="AD42" s="14">
        <v>9</v>
      </c>
      <c r="AE42" s="265">
        <v>10</v>
      </c>
      <c r="AF42" s="265">
        <v>11</v>
      </c>
      <c r="AG42" s="265">
        <v>12</v>
      </c>
    </row>
    <row r="43" spans="1:33" x14ac:dyDescent="0.25">
      <c r="A43" s="4" t="str">
        <f t="shared" ref="A43:D60" si="3">A10</f>
        <v>Alec Gura</v>
      </c>
      <c r="B43" s="4" t="str">
        <f t="shared" si="3"/>
        <v>TechSur</v>
      </c>
      <c r="C43" s="4" t="str">
        <f t="shared" si="3"/>
        <v>Communications Specialist</v>
      </c>
      <c r="D43" s="6">
        <f t="shared" si="3"/>
        <v>74.430000000000007</v>
      </c>
      <c r="E43" s="6"/>
      <c r="F43" s="60">
        <v>24</v>
      </c>
      <c r="G43" s="60">
        <v>176</v>
      </c>
      <c r="H43" s="60">
        <v>144</v>
      </c>
      <c r="I43" s="60">
        <v>144</v>
      </c>
      <c r="J43" s="60">
        <v>152</v>
      </c>
      <c r="K43" s="144">
        <v>144</v>
      </c>
      <c r="L43" s="4">
        <v>160</v>
      </c>
      <c r="M43" s="4">
        <v>168</v>
      </c>
      <c r="N43" s="4">
        <v>160</v>
      </c>
      <c r="O43" s="4">
        <v>152</v>
      </c>
      <c r="P43" s="4">
        <v>156</v>
      </c>
      <c r="Q43" s="4">
        <v>168</v>
      </c>
      <c r="R43" s="4">
        <v>128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266"/>
      <c r="AF43" s="266"/>
      <c r="AG43" s="266"/>
    </row>
    <row r="44" spans="1:33" x14ac:dyDescent="0.25">
      <c r="A44" s="4" t="str">
        <f t="shared" si="3"/>
        <v>Alisa Welch</v>
      </c>
      <c r="B44" s="4" t="str">
        <f t="shared" si="3"/>
        <v>TechSur</v>
      </c>
      <c r="C44" s="4" t="str">
        <f t="shared" si="3"/>
        <v>Business Analyst</v>
      </c>
      <c r="D44" s="6">
        <f t="shared" si="3"/>
        <v>99.88</v>
      </c>
      <c r="E44" s="6"/>
      <c r="F44" s="60">
        <v>24</v>
      </c>
      <c r="G44" s="479"/>
      <c r="H44" s="60"/>
      <c r="I44" s="60"/>
      <c r="J44" s="60"/>
      <c r="K44" s="144"/>
      <c r="L44" s="60"/>
      <c r="M44" s="60"/>
      <c r="N44" s="60"/>
      <c r="O44" s="60"/>
      <c r="P44" s="60"/>
      <c r="Q44" s="60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266"/>
      <c r="AF44" s="266"/>
      <c r="AG44" s="266"/>
    </row>
    <row r="45" spans="1:33" x14ac:dyDescent="0.25">
      <c r="A45" s="4" t="str">
        <f t="shared" si="3"/>
        <v>Alisa Welch</v>
      </c>
      <c r="B45" s="4" t="str">
        <f t="shared" si="3"/>
        <v>TechSur</v>
      </c>
      <c r="C45" s="4" t="str">
        <f t="shared" si="3"/>
        <v>Business Analyst - Senior</v>
      </c>
      <c r="D45" s="6">
        <f t="shared" si="3"/>
        <v>120.05</v>
      </c>
      <c r="E45" s="6"/>
      <c r="F45" s="60"/>
      <c r="G45" s="60">
        <v>144</v>
      </c>
      <c r="H45" s="60">
        <v>120</v>
      </c>
      <c r="I45" s="60">
        <v>168</v>
      </c>
      <c r="J45" s="60">
        <v>168</v>
      </c>
      <c r="K45" s="144">
        <v>152</v>
      </c>
      <c r="L45" s="4">
        <v>168</v>
      </c>
      <c r="M45" s="4">
        <v>136</v>
      </c>
      <c r="N45" s="4">
        <v>168</v>
      </c>
      <c r="O45" s="4">
        <v>160</v>
      </c>
      <c r="P45" s="4">
        <v>160</v>
      </c>
      <c r="Q45" s="4">
        <v>168</v>
      </c>
      <c r="R45" s="4">
        <v>136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66"/>
      <c r="AF45" s="266"/>
      <c r="AG45" s="266"/>
    </row>
    <row r="46" spans="1:33" x14ac:dyDescent="0.25">
      <c r="A46" s="4" t="str">
        <f t="shared" si="3"/>
        <v>Christopher Harkins</v>
      </c>
      <c r="B46" s="4" t="str">
        <f t="shared" si="3"/>
        <v>TechSur</v>
      </c>
      <c r="C46" s="4" t="str">
        <f t="shared" si="3"/>
        <v>System Integration Engineer</v>
      </c>
      <c r="D46" s="6">
        <f t="shared" si="3"/>
        <v>151.9</v>
      </c>
      <c r="E46" s="6"/>
      <c r="F46" s="60">
        <v>24</v>
      </c>
      <c r="G46" s="60">
        <v>176</v>
      </c>
      <c r="H46" s="60">
        <v>112</v>
      </c>
      <c r="I46" s="60">
        <v>168</v>
      </c>
      <c r="J46" s="60">
        <v>136</v>
      </c>
      <c r="K46" s="144">
        <v>152</v>
      </c>
      <c r="L46" s="4">
        <v>168</v>
      </c>
      <c r="M46" s="4">
        <v>176</v>
      </c>
      <c r="N46" s="4">
        <v>168</v>
      </c>
      <c r="O46" s="4">
        <v>144</v>
      </c>
      <c r="P46" s="4">
        <v>152</v>
      </c>
      <c r="Q46" s="4">
        <v>168</v>
      </c>
      <c r="R46" s="4">
        <v>104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66"/>
      <c r="AF46" s="266"/>
      <c r="AG46" s="266"/>
    </row>
    <row r="47" spans="1:33" x14ac:dyDescent="0.25">
      <c r="A47" s="4" t="str">
        <f t="shared" si="3"/>
        <v>Jayson Guglietta</v>
      </c>
      <c r="B47" s="4" t="str">
        <f t="shared" si="3"/>
        <v>TechSur</v>
      </c>
      <c r="C47" s="4" t="str">
        <f t="shared" si="3"/>
        <v>System Integration Engineer</v>
      </c>
      <c r="D47" s="6">
        <f t="shared" si="3"/>
        <v>151.9</v>
      </c>
      <c r="E47" s="6"/>
      <c r="F47" s="60">
        <v>24</v>
      </c>
      <c r="G47" s="60">
        <v>176</v>
      </c>
      <c r="H47" s="60">
        <v>112</v>
      </c>
      <c r="I47" s="60">
        <v>168</v>
      </c>
      <c r="J47" s="60">
        <v>168</v>
      </c>
      <c r="K47" s="144">
        <v>152</v>
      </c>
      <c r="L47" s="4">
        <v>166</v>
      </c>
      <c r="M47" s="4">
        <v>176</v>
      </c>
      <c r="N47" s="4">
        <v>168</v>
      </c>
      <c r="O47" s="4">
        <v>160</v>
      </c>
      <c r="P47" s="4">
        <v>96</v>
      </c>
      <c r="Q47" s="4">
        <v>168</v>
      </c>
      <c r="R47" s="4">
        <v>136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266"/>
      <c r="AF47" s="266"/>
      <c r="AG47" s="266"/>
    </row>
    <row r="48" spans="1:33" x14ac:dyDescent="0.25">
      <c r="A48" s="4" t="str">
        <f t="shared" si="3"/>
        <v>Lauryn Holcomb</v>
      </c>
      <c r="B48" s="4" t="str">
        <f t="shared" si="3"/>
        <v>TechSur</v>
      </c>
      <c r="C48" s="4" t="str">
        <f t="shared" si="3"/>
        <v>Project Manager</v>
      </c>
      <c r="D48" s="6">
        <f t="shared" si="3"/>
        <v>80.03</v>
      </c>
      <c r="E48" s="6"/>
      <c r="F48" s="60">
        <v>24</v>
      </c>
      <c r="G48" s="60">
        <v>174</v>
      </c>
      <c r="H48" s="60">
        <v>136</v>
      </c>
      <c r="I48" s="60">
        <v>120</v>
      </c>
      <c r="J48" s="60">
        <v>160</v>
      </c>
      <c r="K48" s="144">
        <v>152</v>
      </c>
      <c r="L48" s="4">
        <v>160</v>
      </c>
      <c r="M48" s="4">
        <v>176</v>
      </c>
      <c r="N48" s="4">
        <v>120</v>
      </c>
      <c r="O48" s="4">
        <v>141</v>
      </c>
      <c r="P48" s="60"/>
      <c r="Q48" s="60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266"/>
      <c r="AF48" s="266"/>
      <c r="AG48" s="266"/>
    </row>
    <row r="49" spans="1:33" x14ac:dyDescent="0.25">
      <c r="A49" s="4" t="str">
        <f t="shared" si="3"/>
        <v>Vidyadhar Tanksale</v>
      </c>
      <c r="B49" s="4" t="str">
        <f t="shared" si="3"/>
        <v>TechSur</v>
      </c>
      <c r="C49" s="4" t="str">
        <f t="shared" si="3"/>
        <v>Enterprise Architect</v>
      </c>
      <c r="D49" s="6">
        <f t="shared" si="3"/>
        <v>113.21</v>
      </c>
      <c r="E49" s="6"/>
      <c r="F49" s="60">
        <v>24</v>
      </c>
      <c r="G49" s="60">
        <v>176</v>
      </c>
      <c r="H49" s="60">
        <v>80</v>
      </c>
      <c r="I49" s="60">
        <v>168</v>
      </c>
      <c r="J49" s="60">
        <v>168</v>
      </c>
      <c r="K49" s="144">
        <v>152</v>
      </c>
      <c r="L49" s="4">
        <v>128</v>
      </c>
      <c r="M49" s="4">
        <v>132</v>
      </c>
      <c r="N49" s="4">
        <v>168</v>
      </c>
      <c r="O49" s="4">
        <v>160</v>
      </c>
      <c r="P49" s="4">
        <v>176</v>
      </c>
      <c r="Q49" s="4">
        <v>168</v>
      </c>
      <c r="R49" s="4">
        <v>144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266"/>
      <c r="AF49" s="266"/>
      <c r="AG49" s="266"/>
    </row>
    <row r="50" spans="1:33" x14ac:dyDescent="0.25">
      <c r="A50" s="4" t="str">
        <f t="shared" si="3"/>
        <v>Navin Keswani</v>
      </c>
      <c r="B50" s="4" t="str">
        <f t="shared" si="3"/>
        <v>TechSur</v>
      </c>
      <c r="C50" s="4" t="str">
        <f t="shared" si="3"/>
        <v>System Integration Engineer</v>
      </c>
      <c r="D50" s="6">
        <f t="shared" si="3"/>
        <v>151.9</v>
      </c>
      <c r="E50" s="6"/>
      <c r="F50" s="60"/>
      <c r="G50" s="60"/>
      <c r="H50" s="60">
        <v>144</v>
      </c>
      <c r="I50" s="60">
        <v>168</v>
      </c>
      <c r="J50" s="60">
        <v>168</v>
      </c>
      <c r="K50" s="144">
        <v>152</v>
      </c>
      <c r="L50" s="4">
        <v>168</v>
      </c>
      <c r="M50" s="4">
        <v>176</v>
      </c>
      <c r="N50" s="4">
        <v>168</v>
      </c>
      <c r="O50" s="4">
        <v>160</v>
      </c>
      <c r="P50" s="4">
        <v>176</v>
      </c>
      <c r="Q50" s="4">
        <v>168</v>
      </c>
      <c r="R50" s="4">
        <v>144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266"/>
      <c r="AF50" s="266"/>
      <c r="AG50" s="266"/>
    </row>
    <row r="51" spans="1:33" x14ac:dyDescent="0.25">
      <c r="A51" s="4" t="str">
        <f t="shared" si="3"/>
        <v>Sudeep Telang</v>
      </c>
      <c r="B51" s="4" t="str">
        <f t="shared" si="3"/>
        <v>TechSur</v>
      </c>
      <c r="C51" s="4" t="str">
        <f t="shared" si="3"/>
        <v>Enterprise Architect</v>
      </c>
      <c r="D51" s="6">
        <f t="shared" si="3"/>
        <v>113.21</v>
      </c>
      <c r="E51" s="6"/>
      <c r="F51" s="60"/>
      <c r="G51" s="60"/>
      <c r="H51" s="60">
        <v>136</v>
      </c>
      <c r="I51" s="60">
        <v>144</v>
      </c>
      <c r="J51" s="60">
        <v>152</v>
      </c>
      <c r="K51" s="144">
        <v>152</v>
      </c>
      <c r="L51" s="4">
        <v>160</v>
      </c>
      <c r="M51" s="4">
        <v>168</v>
      </c>
      <c r="N51" s="4">
        <v>168</v>
      </c>
      <c r="O51" s="4">
        <v>160</v>
      </c>
      <c r="P51" s="4">
        <v>120</v>
      </c>
      <c r="Q51" s="4">
        <v>160</v>
      </c>
      <c r="R51" s="4">
        <v>80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266"/>
      <c r="AF51" s="266"/>
      <c r="AG51" s="266"/>
    </row>
    <row r="52" spans="1:33" x14ac:dyDescent="0.25">
      <c r="A52" s="4" t="str">
        <f t="shared" si="3"/>
        <v>Sourcing</v>
      </c>
      <c r="B52" s="4" t="str">
        <f t="shared" si="3"/>
        <v>TechSur</v>
      </c>
      <c r="C52" s="4" t="str">
        <f t="shared" si="3"/>
        <v>Enterprise Architect</v>
      </c>
      <c r="D52" s="6">
        <f t="shared" si="3"/>
        <v>113.21</v>
      </c>
      <c r="E52" s="6"/>
      <c r="F52" s="60"/>
      <c r="G52" s="60"/>
      <c r="H52" s="60"/>
      <c r="I52" s="60"/>
      <c r="J52" s="60"/>
      <c r="K52" s="144"/>
      <c r="L52" s="60"/>
      <c r="M52" s="60"/>
      <c r="N52" s="60"/>
      <c r="O52" s="60"/>
      <c r="P52" s="60"/>
      <c r="Q52" s="60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66"/>
      <c r="AF52" s="266"/>
      <c r="AG52" s="266"/>
    </row>
    <row r="53" spans="1:33" x14ac:dyDescent="0.25">
      <c r="A53" s="4" t="str">
        <f t="shared" si="3"/>
        <v>Tarun Singhal</v>
      </c>
      <c r="B53" s="4" t="str">
        <f t="shared" si="3"/>
        <v>TechSur</v>
      </c>
      <c r="C53" s="4" t="str">
        <f t="shared" si="3"/>
        <v>Cloud Architect- CDaaS-PaaS-Cloud Hosting</v>
      </c>
      <c r="D53" s="6">
        <f t="shared" si="3"/>
        <v>152.06</v>
      </c>
      <c r="E53" s="6"/>
      <c r="F53" s="60"/>
      <c r="G53" s="60">
        <v>32</v>
      </c>
      <c r="H53" s="60">
        <v>152</v>
      </c>
      <c r="I53" s="60">
        <v>168</v>
      </c>
      <c r="J53" s="60">
        <v>168</v>
      </c>
      <c r="K53" s="144">
        <v>152</v>
      </c>
      <c r="L53" s="4">
        <v>168</v>
      </c>
      <c r="M53" s="4">
        <v>176</v>
      </c>
      <c r="N53" s="4">
        <v>168</v>
      </c>
      <c r="O53" s="4">
        <v>144</v>
      </c>
      <c r="P53" s="4">
        <v>176</v>
      </c>
      <c r="Q53" s="4">
        <v>168</v>
      </c>
      <c r="R53" s="4">
        <v>144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266"/>
      <c r="AF53" s="266"/>
      <c r="AG53" s="266"/>
    </row>
    <row r="54" spans="1:33" x14ac:dyDescent="0.25">
      <c r="A54" s="4" t="str">
        <f t="shared" si="3"/>
        <v>Madhavan Ramamoorthy</v>
      </c>
      <c r="B54" s="4" t="str">
        <f t="shared" si="3"/>
        <v>TechSur</v>
      </c>
      <c r="C54" s="4" t="str">
        <f t="shared" si="3"/>
        <v>Systems Architect</v>
      </c>
      <c r="D54" s="6">
        <f t="shared" si="3"/>
        <v>108.04</v>
      </c>
      <c r="E54" s="6"/>
      <c r="F54" s="60"/>
      <c r="G54" s="60"/>
      <c r="H54" s="60">
        <v>144</v>
      </c>
      <c r="I54" s="60">
        <v>168</v>
      </c>
      <c r="J54" s="60">
        <v>156</v>
      </c>
      <c r="K54" s="144">
        <v>72</v>
      </c>
      <c r="L54" s="4">
        <v>168</v>
      </c>
      <c r="M54" s="4">
        <v>176</v>
      </c>
      <c r="N54" s="4">
        <v>164</v>
      </c>
      <c r="O54" s="4">
        <v>160</v>
      </c>
      <c r="P54" s="4">
        <v>176</v>
      </c>
      <c r="Q54" s="4">
        <v>168</v>
      </c>
      <c r="R54" s="4">
        <v>144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266"/>
      <c r="AF54" s="266"/>
      <c r="AG54" s="266"/>
    </row>
    <row r="55" spans="1:33" x14ac:dyDescent="0.25">
      <c r="A55" s="4" t="str">
        <f t="shared" si="3"/>
        <v>Zakariya Saleh</v>
      </c>
      <c r="B55" s="4" t="str">
        <f t="shared" si="3"/>
        <v>TechSur</v>
      </c>
      <c r="C55" s="4" t="str">
        <f t="shared" si="3"/>
        <v>Systems Architect</v>
      </c>
      <c r="D55" s="6">
        <f t="shared" si="3"/>
        <v>108.04</v>
      </c>
      <c r="E55" s="6"/>
      <c r="F55" s="60"/>
      <c r="G55" s="60"/>
      <c r="H55" s="60"/>
      <c r="I55" s="60">
        <v>128</v>
      </c>
      <c r="J55" s="60">
        <v>120</v>
      </c>
      <c r="K55" s="144">
        <v>152</v>
      </c>
      <c r="L55" s="4">
        <v>168</v>
      </c>
      <c r="M55" s="4">
        <v>176</v>
      </c>
      <c r="N55" s="4">
        <v>168</v>
      </c>
      <c r="O55" s="4">
        <v>160</v>
      </c>
      <c r="P55" s="4">
        <v>176</v>
      </c>
      <c r="Q55" s="4">
        <v>168</v>
      </c>
      <c r="R55" s="4">
        <v>144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266"/>
      <c r="AF55" s="266"/>
      <c r="AG55" s="266"/>
    </row>
    <row r="56" spans="1:33" x14ac:dyDescent="0.25">
      <c r="A56" s="4" t="str">
        <f t="shared" si="3"/>
        <v>Archaya Ramasamy</v>
      </c>
      <c r="B56" s="4" t="str">
        <f t="shared" si="3"/>
        <v>TechSur</v>
      </c>
      <c r="C56" s="4" t="str">
        <f t="shared" si="3"/>
        <v>Data Architect</v>
      </c>
      <c r="D56" s="6">
        <f t="shared" si="3"/>
        <v>96.04</v>
      </c>
      <c r="E56" s="6"/>
      <c r="F56" s="60"/>
      <c r="G56" s="60">
        <v>40</v>
      </c>
      <c r="H56" s="60"/>
      <c r="I56" s="60"/>
      <c r="J56" s="60"/>
      <c r="K56" s="144"/>
      <c r="L56" s="60"/>
      <c r="M56" s="60"/>
      <c r="N56" s="60"/>
      <c r="O56" s="60"/>
      <c r="P56" s="60"/>
      <c r="Q56" s="60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266"/>
      <c r="AF56" s="266"/>
      <c r="AG56" s="266"/>
    </row>
    <row r="57" spans="1:33" x14ac:dyDescent="0.25">
      <c r="A57" s="4" t="str">
        <f t="shared" si="3"/>
        <v>Ajay Cherukuri</v>
      </c>
      <c r="B57" s="4" t="str">
        <f t="shared" si="3"/>
        <v>TechSur</v>
      </c>
      <c r="C57" s="4" t="str">
        <f t="shared" si="3"/>
        <v>Data Architect</v>
      </c>
      <c r="D57" s="6">
        <f t="shared" si="3"/>
        <v>96.04</v>
      </c>
      <c r="E57" s="6"/>
      <c r="F57" s="60"/>
      <c r="G57" s="60"/>
      <c r="H57" s="60">
        <v>72</v>
      </c>
      <c r="I57" s="60">
        <v>152</v>
      </c>
      <c r="J57" s="60">
        <v>168</v>
      </c>
      <c r="K57" s="144"/>
      <c r="L57" s="60"/>
      <c r="M57" s="60"/>
      <c r="N57" s="60"/>
      <c r="O57" s="60"/>
      <c r="P57" s="60"/>
      <c r="Q57" s="60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266"/>
      <c r="AF57" s="266"/>
      <c r="AG57" s="266"/>
    </row>
    <row r="58" spans="1:33" x14ac:dyDescent="0.25">
      <c r="A58" s="4" t="str">
        <f t="shared" si="3"/>
        <v>Ramajyothi Indukuri</v>
      </c>
      <c r="B58" s="4" t="str">
        <f t="shared" si="3"/>
        <v>TechSur</v>
      </c>
      <c r="C58" s="4" t="str">
        <f t="shared" si="3"/>
        <v>Business Analyst - Senior</v>
      </c>
      <c r="D58" s="6">
        <f t="shared" si="3"/>
        <v>120.05</v>
      </c>
      <c r="E58" s="6"/>
      <c r="F58" s="60"/>
      <c r="G58" s="60"/>
      <c r="H58" s="60">
        <v>32</v>
      </c>
      <c r="I58" s="60">
        <v>168</v>
      </c>
      <c r="J58" s="60">
        <v>168</v>
      </c>
      <c r="K58" s="144">
        <v>80</v>
      </c>
      <c r="L58" s="4">
        <v>136</v>
      </c>
      <c r="M58" s="4">
        <v>176</v>
      </c>
      <c r="N58" s="4">
        <v>168</v>
      </c>
      <c r="O58" s="4">
        <v>160</v>
      </c>
      <c r="P58" s="4">
        <v>176</v>
      </c>
      <c r="Q58" s="4">
        <v>168</v>
      </c>
      <c r="R58" s="4">
        <v>144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266"/>
      <c r="AF58" s="266"/>
      <c r="AG58" s="266"/>
    </row>
    <row r="59" spans="1:33" x14ac:dyDescent="0.25">
      <c r="A59" s="4" t="str">
        <f t="shared" si="3"/>
        <v>Yenenesh Shewaneh</v>
      </c>
      <c r="B59" s="4" t="str">
        <f t="shared" si="3"/>
        <v>TechSur</v>
      </c>
      <c r="C59" s="4" t="str">
        <f t="shared" si="3"/>
        <v>Data Architect</v>
      </c>
      <c r="D59" s="6">
        <f t="shared" si="3"/>
        <v>96.04</v>
      </c>
      <c r="E59" s="6"/>
      <c r="F59" s="60"/>
      <c r="G59" s="60"/>
      <c r="H59" s="60"/>
      <c r="I59" s="60"/>
      <c r="J59" s="60"/>
      <c r="K59" s="60"/>
      <c r="L59" s="4">
        <v>48</v>
      </c>
      <c r="M59" s="4">
        <v>176</v>
      </c>
      <c r="N59" s="4">
        <v>168</v>
      </c>
      <c r="O59" s="4">
        <v>160</v>
      </c>
      <c r="P59" s="4">
        <v>176</v>
      </c>
      <c r="Q59" s="4">
        <v>168</v>
      </c>
      <c r="R59" s="4">
        <v>144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66"/>
      <c r="AF59" s="266"/>
      <c r="AG59" s="266"/>
    </row>
    <row r="60" spans="1:33" x14ac:dyDescent="0.25">
      <c r="A60" s="4" t="str">
        <f t="shared" si="3"/>
        <v>Haneen Abdelhaq</v>
      </c>
      <c r="B60" s="4" t="str">
        <f t="shared" si="3"/>
        <v>TechSur</v>
      </c>
      <c r="C60" s="4" t="str">
        <f t="shared" si="3"/>
        <v>Project Manager</v>
      </c>
      <c r="D60" s="6">
        <f t="shared" si="3"/>
        <v>80.03</v>
      </c>
      <c r="E60" s="6"/>
      <c r="F60" s="60"/>
      <c r="G60" s="60"/>
      <c r="H60" s="60"/>
      <c r="I60" s="60"/>
      <c r="J60" s="60"/>
      <c r="K60" s="60"/>
      <c r="L60" s="4"/>
      <c r="M60" s="4"/>
      <c r="N60" s="4"/>
      <c r="O60" s="4"/>
      <c r="P60" s="4">
        <v>128</v>
      </c>
      <c r="Q60" s="4">
        <v>168</v>
      </c>
      <c r="R60" s="4">
        <v>128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66"/>
      <c r="AF60" s="266"/>
      <c r="AG60" s="266"/>
    </row>
    <row r="61" spans="1:33" x14ac:dyDescent="0.25">
      <c r="A61" s="4" t="str">
        <f>A28</f>
        <v>Pedram Farid</v>
      </c>
      <c r="B61" s="4" t="str">
        <f>B28</f>
        <v>TechSur</v>
      </c>
      <c r="C61" s="4" t="str">
        <f>C28</f>
        <v>Enterprise Architect</v>
      </c>
      <c r="D61" s="6">
        <f>D28</f>
        <v>113.21</v>
      </c>
      <c r="E61" s="6"/>
      <c r="F61" s="60"/>
      <c r="G61" s="60"/>
      <c r="H61" s="60"/>
      <c r="I61" s="60"/>
      <c r="J61" s="60"/>
      <c r="K61" s="60"/>
      <c r="L61" s="4"/>
      <c r="M61" s="4"/>
      <c r="N61" s="4"/>
      <c r="O61" s="4"/>
      <c r="P61" s="4"/>
      <c r="Q61" s="4">
        <v>160</v>
      </c>
      <c r="R61" s="4">
        <v>145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66"/>
      <c r="AF61" s="266"/>
      <c r="AG61" s="266"/>
    </row>
    <row r="62" spans="1:33" x14ac:dyDescent="0.25">
      <c r="A62" s="4"/>
      <c r="B62" s="4"/>
      <c r="C62" s="4"/>
      <c r="D62" s="6"/>
      <c r="E62" s="6"/>
      <c r="F62" s="60"/>
      <c r="G62" s="60"/>
      <c r="H62" s="60"/>
      <c r="I62" s="60"/>
      <c r="J62" s="60"/>
      <c r="K62" s="60"/>
      <c r="L62" s="4"/>
      <c r="M62" s="4"/>
      <c r="N62" s="4"/>
      <c r="O62" s="4"/>
      <c r="P62" s="4"/>
      <c r="Q62" s="4"/>
      <c r="R62" s="4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66"/>
      <c r="AF62" s="266"/>
      <c r="AG62" s="266"/>
    </row>
    <row r="63" spans="1:33" x14ac:dyDescent="0.25">
      <c r="A63" s="4"/>
      <c r="B63" s="4"/>
      <c r="C63" s="4"/>
      <c r="D63" s="6"/>
      <c r="E63" s="6"/>
      <c r="F63" s="60"/>
      <c r="G63" s="60"/>
      <c r="H63" s="60"/>
      <c r="I63" s="60"/>
      <c r="J63" s="60"/>
      <c r="K63" s="60"/>
      <c r="L63" s="4"/>
      <c r="M63" s="4"/>
      <c r="N63" s="4"/>
      <c r="O63" s="4"/>
      <c r="P63" s="4"/>
      <c r="Q63" s="4"/>
      <c r="R63" s="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66"/>
      <c r="AF63" s="266"/>
      <c r="AG63" s="266"/>
    </row>
    <row r="64" spans="1:33" x14ac:dyDescent="0.25">
      <c r="A64" s="4"/>
      <c r="B64" s="4"/>
      <c r="C64" s="4"/>
      <c r="D64" s="6"/>
      <c r="E64" s="6"/>
      <c r="F64" s="60"/>
      <c r="G64" s="60"/>
      <c r="H64" s="60"/>
      <c r="I64" s="60"/>
      <c r="J64" s="60"/>
      <c r="K64" s="60"/>
      <c r="L64" s="4"/>
      <c r="M64" s="4"/>
      <c r="N64" s="4"/>
      <c r="O64" s="4"/>
      <c r="P64" s="4"/>
      <c r="Q64" s="4"/>
      <c r="R64" s="4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66"/>
      <c r="AF64" s="266"/>
      <c r="AG64" s="266"/>
    </row>
    <row r="65" spans="1:33" x14ac:dyDescent="0.25">
      <c r="A65" s="4"/>
      <c r="B65" s="4"/>
      <c r="C65" s="4"/>
      <c r="D65" s="6"/>
      <c r="E65" s="6"/>
      <c r="F65" s="60"/>
      <c r="G65" s="60"/>
      <c r="H65" s="60"/>
      <c r="I65" s="60"/>
      <c r="J65" s="60"/>
      <c r="K65" s="60"/>
      <c r="L65" s="4"/>
      <c r="M65" s="4"/>
      <c r="N65" s="4"/>
      <c r="O65" s="4"/>
      <c r="P65" s="4"/>
      <c r="Q65" s="4"/>
      <c r="R65" s="4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66"/>
      <c r="AF65" s="266"/>
      <c r="AG65" s="266"/>
    </row>
    <row r="66" spans="1:33" x14ac:dyDescent="0.25">
      <c r="A66" s="4"/>
      <c r="B66" s="4"/>
      <c r="C66" s="4"/>
      <c r="D66" s="6"/>
      <c r="E66" s="6"/>
      <c r="F66" s="60"/>
      <c r="G66" s="60"/>
      <c r="H66" s="60"/>
      <c r="I66" s="60"/>
      <c r="J66" s="60"/>
      <c r="K66" s="60"/>
      <c r="L66" s="4"/>
      <c r="M66" s="4"/>
      <c r="N66" s="4"/>
      <c r="O66" s="4"/>
      <c r="P66" s="4"/>
      <c r="Q66" s="4"/>
      <c r="R66" s="4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66"/>
      <c r="AF66" s="266"/>
      <c r="AG66" s="266"/>
    </row>
    <row r="67" spans="1:33" x14ac:dyDescent="0.25">
      <c r="A67" s="4"/>
      <c r="B67" s="4"/>
      <c r="C67" s="4"/>
      <c r="D67" s="6"/>
      <c r="E67" s="6"/>
      <c r="F67" s="60"/>
      <c r="G67" s="60"/>
      <c r="H67" s="60"/>
      <c r="I67" s="60"/>
      <c r="J67" s="60"/>
      <c r="K67" s="60"/>
      <c r="L67" s="4"/>
      <c r="M67" s="4"/>
      <c r="N67" s="4"/>
      <c r="O67" s="4"/>
      <c r="P67" s="4"/>
      <c r="Q67" s="4"/>
      <c r="R67" s="4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66"/>
      <c r="AF67" s="266"/>
      <c r="AG67" s="266"/>
    </row>
    <row r="68" spans="1:33" x14ac:dyDescent="0.25">
      <c r="A68" s="4"/>
      <c r="B68" s="4"/>
      <c r="C68" s="4"/>
      <c r="D68" s="6"/>
      <c r="E68" s="6"/>
      <c r="F68" s="60"/>
      <c r="G68" s="60"/>
      <c r="H68" s="60"/>
      <c r="I68" s="60"/>
      <c r="J68" s="60"/>
      <c r="K68" s="60"/>
      <c r="L68" s="4"/>
      <c r="M68" s="4"/>
      <c r="N68" s="4"/>
      <c r="O68" s="4"/>
      <c r="P68" s="4"/>
      <c r="Q68" s="4"/>
      <c r="R68" s="4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66"/>
      <c r="AF68" s="266"/>
      <c r="AG68" s="266"/>
    </row>
    <row r="69" spans="1:33" x14ac:dyDescent="0.25">
      <c r="A69" s="4"/>
      <c r="B69" s="4"/>
      <c r="C69" s="4"/>
      <c r="D69" s="6"/>
      <c r="E69" s="6"/>
      <c r="F69" s="60"/>
      <c r="G69" s="60"/>
      <c r="H69" s="60"/>
      <c r="I69" s="60"/>
      <c r="J69" s="60"/>
      <c r="K69" s="60"/>
      <c r="L69" s="4"/>
      <c r="M69" s="4"/>
      <c r="N69" s="4"/>
      <c r="O69" s="4"/>
      <c r="P69" s="4"/>
      <c r="Q69" s="4"/>
      <c r="R69" s="4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66"/>
      <c r="AF69" s="266"/>
      <c r="AG69" s="266"/>
    </row>
    <row r="70" spans="1:33" x14ac:dyDescent="0.25">
      <c r="A70" s="4"/>
      <c r="B70" s="4"/>
      <c r="C70" s="4"/>
      <c r="D70" s="6"/>
      <c r="E70" s="6"/>
      <c r="F70" s="60"/>
      <c r="G70" s="60"/>
      <c r="H70" s="60"/>
      <c r="I70" s="60"/>
      <c r="J70" s="60"/>
      <c r="K70" s="60"/>
      <c r="L70" s="4"/>
      <c r="M70" s="4"/>
      <c r="N70" s="4"/>
      <c r="O70" s="4"/>
      <c r="P70" s="4"/>
      <c r="Q70" s="4"/>
      <c r="R70" s="4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66"/>
      <c r="AF70" s="266"/>
      <c r="AG70" s="266"/>
    </row>
    <row r="71" spans="1:33" x14ac:dyDescent="0.25">
      <c r="F71" s="28">
        <f t="shared" ref="F71:AG71" si="4">SUM(F43:F70)</f>
        <v>144</v>
      </c>
      <c r="G71" s="28">
        <f t="shared" si="4"/>
        <v>1094</v>
      </c>
      <c r="H71" s="28">
        <f t="shared" si="4"/>
        <v>1384</v>
      </c>
      <c r="I71" s="28">
        <f t="shared" si="4"/>
        <v>2032</v>
      </c>
      <c r="J71" s="28">
        <f t="shared" si="4"/>
        <v>2052</v>
      </c>
      <c r="K71" s="28">
        <f t="shared" si="4"/>
        <v>1664</v>
      </c>
      <c r="L71" s="28">
        <f t="shared" si="4"/>
        <v>1966</v>
      </c>
      <c r="M71" s="28">
        <f t="shared" si="4"/>
        <v>2188</v>
      </c>
      <c r="N71" s="28">
        <f t="shared" si="4"/>
        <v>2124</v>
      </c>
      <c r="O71" s="28">
        <f t="shared" si="4"/>
        <v>2021</v>
      </c>
      <c r="P71" s="28">
        <f t="shared" si="4"/>
        <v>2044</v>
      </c>
      <c r="Q71" s="28">
        <f t="shared" si="4"/>
        <v>2336</v>
      </c>
      <c r="R71" s="28">
        <f t="shared" si="4"/>
        <v>1865</v>
      </c>
      <c r="S71" s="28">
        <f t="shared" si="4"/>
        <v>0</v>
      </c>
      <c r="T71" s="28">
        <f t="shared" si="4"/>
        <v>0</v>
      </c>
      <c r="U71" s="28">
        <f t="shared" si="4"/>
        <v>0</v>
      </c>
      <c r="V71" s="28">
        <f t="shared" si="4"/>
        <v>0</v>
      </c>
      <c r="W71" s="28">
        <f t="shared" si="4"/>
        <v>0</v>
      </c>
      <c r="X71" s="28">
        <f t="shared" si="4"/>
        <v>0</v>
      </c>
      <c r="Y71" s="28">
        <f t="shared" si="4"/>
        <v>0</v>
      </c>
      <c r="Z71" s="28">
        <f t="shared" si="4"/>
        <v>0</v>
      </c>
      <c r="AA71" s="28">
        <f t="shared" si="4"/>
        <v>0</v>
      </c>
      <c r="AB71" s="28">
        <f t="shared" si="4"/>
        <v>0</v>
      </c>
      <c r="AC71" s="28">
        <f t="shared" si="4"/>
        <v>0</v>
      </c>
      <c r="AD71" s="28">
        <f t="shared" si="4"/>
        <v>0</v>
      </c>
      <c r="AE71" s="28">
        <f t="shared" si="4"/>
        <v>0</v>
      </c>
      <c r="AF71" s="28">
        <f t="shared" si="4"/>
        <v>0</v>
      </c>
      <c r="AG71" s="28">
        <f t="shared" si="4"/>
        <v>0</v>
      </c>
    </row>
    <row r="72" spans="1:33" x14ac:dyDescent="0.25">
      <c r="F72" s="25"/>
      <c r="G72" s="25"/>
    </row>
    <row r="73" spans="1:33" x14ac:dyDescent="0.25">
      <c r="A73" s="31" t="s">
        <v>185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106"/>
      <c r="T73" s="106"/>
      <c r="U73" s="106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spans="1:33" x14ac:dyDescent="0.25">
      <c r="A74" s="9"/>
      <c r="B74" s="9"/>
      <c r="C74" s="9"/>
      <c r="D74" s="9"/>
      <c r="E74" s="9"/>
      <c r="F74" s="623">
        <v>2024</v>
      </c>
      <c r="G74" s="623"/>
      <c r="H74" s="623"/>
      <c r="I74" s="623"/>
      <c r="J74" s="623">
        <v>2025</v>
      </c>
      <c r="K74" s="623"/>
      <c r="L74" s="623"/>
      <c r="M74" s="623"/>
      <c r="N74" s="623"/>
      <c r="O74" s="623"/>
      <c r="P74" s="623"/>
      <c r="Q74" s="623"/>
      <c r="R74" s="623"/>
      <c r="S74" s="623"/>
      <c r="T74" s="623"/>
      <c r="U74" s="623"/>
      <c r="V74" s="623">
        <v>2026</v>
      </c>
      <c r="W74" s="623"/>
      <c r="X74" s="623"/>
      <c r="Y74" s="623"/>
      <c r="Z74" s="623"/>
      <c r="AA74" s="623"/>
      <c r="AB74" s="623"/>
      <c r="AC74" s="623"/>
      <c r="AD74" s="623"/>
      <c r="AE74" s="623"/>
      <c r="AF74" s="623"/>
      <c r="AG74" s="623"/>
    </row>
    <row r="75" spans="1:33" x14ac:dyDescent="0.25">
      <c r="A75" s="11" t="s">
        <v>88</v>
      </c>
      <c r="B75" s="11" t="s">
        <v>89</v>
      </c>
      <c r="C75" s="11" t="s">
        <v>90</v>
      </c>
      <c r="D75" s="11" t="s">
        <v>91</v>
      </c>
      <c r="E75" s="11"/>
      <c r="F75" s="12">
        <v>9</v>
      </c>
      <c r="G75" s="12">
        <v>10</v>
      </c>
      <c r="H75" s="12">
        <v>11</v>
      </c>
      <c r="I75" s="12">
        <v>12</v>
      </c>
      <c r="J75" s="11">
        <v>1</v>
      </c>
      <c r="K75" s="11">
        <v>2</v>
      </c>
      <c r="L75" s="11">
        <v>3</v>
      </c>
      <c r="M75" s="11">
        <v>4</v>
      </c>
      <c r="N75" s="11">
        <v>5</v>
      </c>
      <c r="O75" s="11">
        <v>6</v>
      </c>
      <c r="P75" s="11">
        <v>7</v>
      </c>
      <c r="Q75" s="11">
        <v>8</v>
      </c>
      <c r="R75" s="11">
        <v>9</v>
      </c>
      <c r="S75" s="14">
        <v>10</v>
      </c>
      <c r="T75" s="14">
        <v>11</v>
      </c>
      <c r="U75" s="14">
        <v>12</v>
      </c>
      <c r="V75" s="14">
        <v>1</v>
      </c>
      <c r="W75" s="14">
        <v>2</v>
      </c>
      <c r="X75" s="14">
        <v>3</v>
      </c>
      <c r="Y75" s="14">
        <v>4</v>
      </c>
      <c r="Z75" s="14">
        <v>5</v>
      </c>
      <c r="AA75" s="14">
        <v>6</v>
      </c>
      <c r="AB75" s="14">
        <v>7</v>
      </c>
      <c r="AC75" s="14">
        <v>8</v>
      </c>
      <c r="AD75" s="14">
        <v>9</v>
      </c>
      <c r="AE75" s="265">
        <v>10</v>
      </c>
      <c r="AF75" s="265">
        <v>11</v>
      </c>
      <c r="AG75" s="265">
        <v>12</v>
      </c>
    </row>
    <row r="76" spans="1:33" x14ac:dyDescent="0.25">
      <c r="A76" s="125" t="str">
        <f t="shared" ref="A76:D85" si="5">A10</f>
        <v>Alec Gura</v>
      </c>
      <c r="B76" s="125" t="str">
        <f t="shared" si="5"/>
        <v>TechSur</v>
      </c>
      <c r="C76" s="125" t="str">
        <f t="shared" si="5"/>
        <v>Communications Specialist</v>
      </c>
      <c r="D76" s="120">
        <f t="shared" si="5"/>
        <v>74.430000000000007</v>
      </c>
      <c r="E76" s="120"/>
      <c r="F76" s="120">
        <f t="shared" ref="F76:U76" si="6">$D76*F10</f>
        <v>2381.7600000000002</v>
      </c>
      <c r="G76" s="120">
        <f t="shared" si="6"/>
        <v>11908.800000000001</v>
      </c>
      <c r="H76" s="120">
        <f t="shared" si="6"/>
        <v>11908.800000000001</v>
      </c>
      <c r="I76" s="120">
        <f t="shared" si="6"/>
        <v>11908.800000000001</v>
      </c>
      <c r="J76" s="120">
        <f t="shared" si="6"/>
        <v>11908.800000000001</v>
      </c>
      <c r="K76" s="120">
        <f t="shared" si="6"/>
        <v>11908.800000000001</v>
      </c>
      <c r="L76" s="120">
        <f t="shared" si="6"/>
        <v>11908.800000000001</v>
      </c>
      <c r="M76" s="120">
        <f t="shared" si="6"/>
        <v>11908.800000000001</v>
      </c>
      <c r="N76" s="120">
        <f t="shared" si="6"/>
        <v>11908.800000000001</v>
      </c>
      <c r="O76" s="120">
        <f t="shared" si="6"/>
        <v>11908.800000000001</v>
      </c>
      <c r="P76" s="120">
        <f t="shared" si="6"/>
        <v>11908.800000000001</v>
      </c>
      <c r="Q76" s="120">
        <f t="shared" si="6"/>
        <v>11908.800000000001</v>
      </c>
      <c r="R76" s="120">
        <f t="shared" si="6"/>
        <v>10420.200000000001</v>
      </c>
      <c r="S76" s="357">
        <f t="shared" si="6"/>
        <v>11313.36</v>
      </c>
      <c r="T76" s="357">
        <f t="shared" si="6"/>
        <v>11313.36</v>
      </c>
      <c r="U76" s="357">
        <f t="shared" si="6"/>
        <v>11313.36</v>
      </c>
      <c r="V76" s="357">
        <f t="shared" ref="V76:AD76" si="7">$D76*V10</f>
        <v>11313.36</v>
      </c>
      <c r="W76" s="357">
        <f t="shared" si="7"/>
        <v>11313.36</v>
      </c>
      <c r="X76" s="357">
        <f t="shared" si="7"/>
        <v>11313.36</v>
      </c>
      <c r="Y76" s="357">
        <f t="shared" si="7"/>
        <v>11313.36</v>
      </c>
      <c r="Z76" s="357">
        <f t="shared" si="7"/>
        <v>11313.36</v>
      </c>
      <c r="AA76" s="357">
        <f t="shared" si="7"/>
        <v>11313.36</v>
      </c>
      <c r="AB76" s="357">
        <f t="shared" si="7"/>
        <v>11313.36</v>
      </c>
      <c r="AC76" s="357">
        <f t="shared" si="7"/>
        <v>11313.36</v>
      </c>
      <c r="AD76" s="357">
        <f t="shared" si="7"/>
        <v>11313.36</v>
      </c>
      <c r="AE76" s="266"/>
      <c r="AF76" s="266"/>
      <c r="AG76" s="266"/>
    </row>
    <row r="77" spans="1:33" x14ac:dyDescent="0.25">
      <c r="A77" s="125" t="str">
        <f t="shared" si="5"/>
        <v>Alisa Welch</v>
      </c>
      <c r="B77" s="125" t="str">
        <f t="shared" si="5"/>
        <v>TechSur</v>
      </c>
      <c r="C77" s="125" t="str">
        <f t="shared" si="5"/>
        <v>Business Analyst</v>
      </c>
      <c r="D77" s="120">
        <f t="shared" si="5"/>
        <v>99.88</v>
      </c>
      <c r="E77" s="120"/>
      <c r="F77" s="120">
        <f t="shared" ref="F77:U77" si="8">$D77*F11</f>
        <v>3196.16</v>
      </c>
      <c r="G77" s="120">
        <f t="shared" si="8"/>
        <v>0</v>
      </c>
      <c r="H77" s="120">
        <f t="shared" si="8"/>
        <v>0</v>
      </c>
      <c r="I77" s="120">
        <f t="shared" si="8"/>
        <v>0</v>
      </c>
      <c r="J77" s="120">
        <f t="shared" si="8"/>
        <v>0</v>
      </c>
      <c r="K77" s="120">
        <f t="shared" si="8"/>
        <v>0</v>
      </c>
      <c r="L77" s="120">
        <f t="shared" si="8"/>
        <v>0</v>
      </c>
      <c r="M77" s="120">
        <f t="shared" si="8"/>
        <v>0</v>
      </c>
      <c r="N77" s="120">
        <f t="shared" si="8"/>
        <v>0</v>
      </c>
      <c r="O77" s="120">
        <f t="shared" si="8"/>
        <v>0</v>
      </c>
      <c r="P77" s="120">
        <f t="shared" si="8"/>
        <v>0</v>
      </c>
      <c r="Q77" s="120">
        <f t="shared" si="8"/>
        <v>0</v>
      </c>
      <c r="R77" s="120">
        <f t="shared" si="8"/>
        <v>0</v>
      </c>
      <c r="S77" s="357">
        <f t="shared" si="8"/>
        <v>0</v>
      </c>
      <c r="T77" s="357">
        <f t="shared" si="8"/>
        <v>0</v>
      </c>
      <c r="U77" s="357">
        <f t="shared" si="8"/>
        <v>0</v>
      </c>
      <c r="V77" s="357">
        <f t="shared" ref="V77:AD77" si="9">$D77*V11</f>
        <v>0</v>
      </c>
      <c r="W77" s="357">
        <f t="shared" si="9"/>
        <v>0</v>
      </c>
      <c r="X77" s="357">
        <f t="shared" si="9"/>
        <v>0</v>
      </c>
      <c r="Y77" s="357">
        <f t="shared" si="9"/>
        <v>0</v>
      </c>
      <c r="Z77" s="357">
        <f t="shared" si="9"/>
        <v>0</v>
      </c>
      <c r="AA77" s="357">
        <f t="shared" si="9"/>
        <v>0</v>
      </c>
      <c r="AB77" s="357">
        <f t="shared" si="9"/>
        <v>0</v>
      </c>
      <c r="AC77" s="357">
        <f t="shared" si="9"/>
        <v>0</v>
      </c>
      <c r="AD77" s="357">
        <f t="shared" si="9"/>
        <v>0</v>
      </c>
      <c r="AE77" s="266"/>
      <c r="AF77" s="266"/>
      <c r="AG77" s="266"/>
    </row>
    <row r="78" spans="1:33" x14ac:dyDescent="0.25">
      <c r="A78" s="125" t="str">
        <f t="shared" si="5"/>
        <v>Alisa Welch</v>
      </c>
      <c r="B78" s="125" t="str">
        <f t="shared" si="5"/>
        <v>TechSur</v>
      </c>
      <c r="C78" s="125" t="str">
        <f t="shared" si="5"/>
        <v>Business Analyst - Senior</v>
      </c>
      <c r="D78" s="120">
        <f t="shared" si="5"/>
        <v>120.05</v>
      </c>
      <c r="E78" s="120"/>
      <c r="F78" s="120">
        <f t="shared" ref="F78:U78" si="10">$D78*F12</f>
        <v>0</v>
      </c>
      <c r="G78" s="120">
        <f t="shared" si="10"/>
        <v>19208</v>
      </c>
      <c r="H78" s="120">
        <f t="shared" si="10"/>
        <v>19208</v>
      </c>
      <c r="I78" s="120">
        <f t="shared" si="10"/>
        <v>19208</v>
      </c>
      <c r="J78" s="120">
        <f t="shared" si="10"/>
        <v>19208</v>
      </c>
      <c r="K78" s="120">
        <f t="shared" si="10"/>
        <v>19208</v>
      </c>
      <c r="L78" s="120">
        <f t="shared" si="10"/>
        <v>19208</v>
      </c>
      <c r="M78" s="120">
        <f t="shared" si="10"/>
        <v>19208</v>
      </c>
      <c r="N78" s="120">
        <f t="shared" si="10"/>
        <v>19208</v>
      </c>
      <c r="O78" s="120">
        <f t="shared" si="10"/>
        <v>19208</v>
      </c>
      <c r="P78" s="120">
        <f t="shared" si="10"/>
        <v>19208</v>
      </c>
      <c r="Q78" s="120">
        <f t="shared" si="10"/>
        <v>19208</v>
      </c>
      <c r="R78" s="120">
        <f t="shared" si="10"/>
        <v>16807</v>
      </c>
      <c r="S78" s="357">
        <f t="shared" si="10"/>
        <v>18247.599999999999</v>
      </c>
      <c r="T78" s="357">
        <f t="shared" si="10"/>
        <v>18247.599999999999</v>
      </c>
      <c r="U78" s="357">
        <f t="shared" si="10"/>
        <v>18247.599999999999</v>
      </c>
      <c r="V78" s="357">
        <f t="shared" ref="V78:AD78" si="11">$D78*V12</f>
        <v>18247.599999999999</v>
      </c>
      <c r="W78" s="357">
        <f t="shared" si="11"/>
        <v>18247.599999999999</v>
      </c>
      <c r="X78" s="357">
        <f t="shared" si="11"/>
        <v>18247.599999999999</v>
      </c>
      <c r="Y78" s="357">
        <f t="shared" si="11"/>
        <v>18247.599999999999</v>
      </c>
      <c r="Z78" s="357">
        <f t="shared" si="11"/>
        <v>18247.599999999999</v>
      </c>
      <c r="AA78" s="357">
        <f t="shared" si="11"/>
        <v>18247.599999999999</v>
      </c>
      <c r="AB78" s="357">
        <f t="shared" si="11"/>
        <v>18247.599999999999</v>
      </c>
      <c r="AC78" s="357">
        <f t="shared" si="11"/>
        <v>18247.599999999999</v>
      </c>
      <c r="AD78" s="357">
        <f t="shared" si="11"/>
        <v>18247.599999999999</v>
      </c>
      <c r="AE78" s="266"/>
      <c r="AF78" s="266"/>
      <c r="AG78" s="266"/>
    </row>
    <row r="79" spans="1:33" x14ac:dyDescent="0.25">
      <c r="A79" s="125" t="str">
        <f t="shared" si="5"/>
        <v>Christopher Harkins</v>
      </c>
      <c r="B79" s="125" t="str">
        <f t="shared" si="5"/>
        <v>TechSur</v>
      </c>
      <c r="C79" s="125" t="str">
        <f t="shared" si="5"/>
        <v>System Integration Engineer</v>
      </c>
      <c r="D79" s="120">
        <f t="shared" si="5"/>
        <v>151.9</v>
      </c>
      <c r="E79" s="120"/>
      <c r="F79" s="120">
        <f t="shared" ref="F79:U79" si="12">$D79*F13</f>
        <v>4860.8</v>
      </c>
      <c r="G79" s="120">
        <f t="shared" si="12"/>
        <v>24304</v>
      </c>
      <c r="H79" s="120">
        <f t="shared" si="12"/>
        <v>24304</v>
      </c>
      <c r="I79" s="120">
        <f t="shared" si="12"/>
        <v>24304</v>
      </c>
      <c r="J79" s="120">
        <f t="shared" si="12"/>
        <v>24304</v>
      </c>
      <c r="K79" s="120">
        <f t="shared" si="12"/>
        <v>24304</v>
      </c>
      <c r="L79" s="120">
        <f t="shared" si="12"/>
        <v>24304</v>
      </c>
      <c r="M79" s="120">
        <f t="shared" si="12"/>
        <v>24304</v>
      </c>
      <c r="N79" s="120">
        <f t="shared" si="12"/>
        <v>24304</v>
      </c>
      <c r="O79" s="120">
        <f t="shared" si="12"/>
        <v>24304</v>
      </c>
      <c r="P79" s="120">
        <f t="shared" si="12"/>
        <v>24304</v>
      </c>
      <c r="Q79" s="120">
        <f t="shared" si="12"/>
        <v>24304</v>
      </c>
      <c r="R79" s="120">
        <f t="shared" si="12"/>
        <v>21266</v>
      </c>
      <c r="S79" s="357">
        <f t="shared" si="12"/>
        <v>23088.799999999999</v>
      </c>
      <c r="T79" s="357">
        <f t="shared" si="12"/>
        <v>23088.799999999999</v>
      </c>
      <c r="U79" s="357">
        <f t="shared" si="12"/>
        <v>23088.799999999999</v>
      </c>
      <c r="V79" s="357">
        <f t="shared" ref="V79:AD79" si="13">$D79*V13</f>
        <v>23088.799999999999</v>
      </c>
      <c r="W79" s="357">
        <f t="shared" si="13"/>
        <v>23088.799999999999</v>
      </c>
      <c r="X79" s="357">
        <f t="shared" si="13"/>
        <v>23088.799999999999</v>
      </c>
      <c r="Y79" s="357">
        <f t="shared" si="13"/>
        <v>23088.799999999999</v>
      </c>
      <c r="Z79" s="357">
        <f t="shared" si="13"/>
        <v>23088.799999999999</v>
      </c>
      <c r="AA79" s="357">
        <f t="shared" si="13"/>
        <v>23088.799999999999</v>
      </c>
      <c r="AB79" s="357">
        <f t="shared" si="13"/>
        <v>23088.799999999999</v>
      </c>
      <c r="AC79" s="357">
        <f t="shared" si="13"/>
        <v>23088.799999999999</v>
      </c>
      <c r="AD79" s="357">
        <f t="shared" si="13"/>
        <v>23088.799999999999</v>
      </c>
      <c r="AE79" s="266"/>
      <c r="AF79" s="266"/>
      <c r="AG79" s="266"/>
    </row>
    <row r="80" spans="1:33" x14ac:dyDescent="0.25">
      <c r="A80" s="125" t="str">
        <f t="shared" si="5"/>
        <v>Jayson Guglietta</v>
      </c>
      <c r="B80" s="125" t="str">
        <f t="shared" si="5"/>
        <v>TechSur</v>
      </c>
      <c r="C80" s="125" t="str">
        <f t="shared" si="5"/>
        <v>System Integration Engineer</v>
      </c>
      <c r="D80" s="120">
        <f t="shared" si="5"/>
        <v>151.9</v>
      </c>
      <c r="E80" s="120"/>
      <c r="F80" s="120">
        <f t="shared" ref="F80:U80" si="14">$D80*F14</f>
        <v>4860.8</v>
      </c>
      <c r="G80" s="120">
        <f t="shared" si="14"/>
        <v>24304</v>
      </c>
      <c r="H80" s="120">
        <f t="shared" si="14"/>
        <v>24304</v>
      </c>
      <c r="I80" s="120">
        <f t="shared" si="14"/>
        <v>24304</v>
      </c>
      <c r="J80" s="120">
        <f t="shared" si="14"/>
        <v>24304</v>
      </c>
      <c r="K80" s="120">
        <f t="shared" si="14"/>
        <v>24304</v>
      </c>
      <c r="L80" s="120">
        <f t="shared" si="14"/>
        <v>24304</v>
      </c>
      <c r="M80" s="120">
        <f t="shared" si="14"/>
        <v>24304</v>
      </c>
      <c r="N80" s="120">
        <f t="shared" si="14"/>
        <v>24304</v>
      </c>
      <c r="O80" s="120">
        <f t="shared" si="14"/>
        <v>24304</v>
      </c>
      <c r="P80" s="120">
        <f t="shared" si="14"/>
        <v>24304</v>
      </c>
      <c r="Q80" s="120">
        <f t="shared" si="14"/>
        <v>24304</v>
      </c>
      <c r="R80" s="120">
        <f t="shared" si="14"/>
        <v>21266</v>
      </c>
      <c r="S80" s="357">
        <f t="shared" si="14"/>
        <v>23088.799999999999</v>
      </c>
      <c r="T80" s="357">
        <f t="shared" si="14"/>
        <v>23088.799999999999</v>
      </c>
      <c r="U80" s="357">
        <f t="shared" si="14"/>
        <v>23088.799999999999</v>
      </c>
      <c r="V80" s="357">
        <f t="shared" ref="V80:AD80" si="15">$D80*V14</f>
        <v>23088.799999999999</v>
      </c>
      <c r="W80" s="357">
        <f t="shared" si="15"/>
        <v>23088.799999999999</v>
      </c>
      <c r="X80" s="357">
        <f t="shared" si="15"/>
        <v>23088.799999999999</v>
      </c>
      <c r="Y80" s="357">
        <f t="shared" si="15"/>
        <v>23088.799999999999</v>
      </c>
      <c r="Z80" s="357">
        <f t="shared" si="15"/>
        <v>23088.799999999999</v>
      </c>
      <c r="AA80" s="357">
        <f t="shared" si="15"/>
        <v>23088.799999999999</v>
      </c>
      <c r="AB80" s="357">
        <f t="shared" si="15"/>
        <v>23088.799999999999</v>
      </c>
      <c r="AC80" s="357">
        <f t="shared" si="15"/>
        <v>23088.799999999999</v>
      </c>
      <c r="AD80" s="357">
        <f t="shared" si="15"/>
        <v>23088.799999999999</v>
      </c>
      <c r="AE80" s="266"/>
      <c r="AF80" s="266"/>
      <c r="AG80" s="266"/>
    </row>
    <row r="81" spans="1:33" x14ac:dyDescent="0.25">
      <c r="A81" s="125" t="str">
        <f t="shared" si="5"/>
        <v>Lauryn Holcomb</v>
      </c>
      <c r="B81" s="125" t="str">
        <f t="shared" si="5"/>
        <v>TechSur</v>
      </c>
      <c r="C81" s="125" t="str">
        <f t="shared" si="5"/>
        <v>Project Manager</v>
      </c>
      <c r="D81" s="120">
        <f t="shared" si="5"/>
        <v>80.03</v>
      </c>
      <c r="E81" s="120"/>
      <c r="F81" s="120">
        <f t="shared" ref="F81:U81" si="16">$D81*F15</f>
        <v>2560.96</v>
      </c>
      <c r="G81" s="120">
        <f t="shared" si="16"/>
        <v>12804.8</v>
      </c>
      <c r="H81" s="120">
        <f t="shared" si="16"/>
        <v>12804.8</v>
      </c>
      <c r="I81" s="120">
        <f t="shared" si="16"/>
        <v>12804.8</v>
      </c>
      <c r="J81" s="120">
        <f t="shared" si="16"/>
        <v>12804.8</v>
      </c>
      <c r="K81" s="120">
        <f t="shared" si="16"/>
        <v>12804.8</v>
      </c>
      <c r="L81" s="120">
        <f t="shared" si="16"/>
        <v>12804.8</v>
      </c>
      <c r="M81" s="120">
        <f t="shared" si="16"/>
        <v>12804.8</v>
      </c>
      <c r="N81" s="120">
        <f t="shared" si="16"/>
        <v>12804.8</v>
      </c>
      <c r="O81" s="120">
        <f t="shared" si="16"/>
        <v>12804.8</v>
      </c>
      <c r="P81" s="120">
        <f t="shared" si="16"/>
        <v>12804.8</v>
      </c>
      <c r="Q81" s="120">
        <f t="shared" si="16"/>
        <v>12804.8</v>
      </c>
      <c r="R81" s="120">
        <f t="shared" si="16"/>
        <v>11204.2</v>
      </c>
      <c r="S81" s="357">
        <f t="shared" si="16"/>
        <v>12164.56</v>
      </c>
      <c r="T81" s="357">
        <f t="shared" si="16"/>
        <v>12164.56</v>
      </c>
      <c r="U81" s="357">
        <f t="shared" si="16"/>
        <v>12164.56</v>
      </c>
      <c r="V81" s="357">
        <f t="shared" ref="V81:AD81" si="17">$D81*V15</f>
        <v>12164.56</v>
      </c>
      <c r="W81" s="357">
        <f t="shared" si="17"/>
        <v>12164.56</v>
      </c>
      <c r="X81" s="357">
        <f t="shared" si="17"/>
        <v>12164.56</v>
      </c>
      <c r="Y81" s="357">
        <f t="shared" si="17"/>
        <v>12164.56</v>
      </c>
      <c r="Z81" s="357">
        <f t="shared" si="17"/>
        <v>12164.56</v>
      </c>
      <c r="AA81" s="357">
        <f t="shared" si="17"/>
        <v>12164.56</v>
      </c>
      <c r="AB81" s="357">
        <f t="shared" si="17"/>
        <v>12164.56</v>
      </c>
      <c r="AC81" s="357">
        <f t="shared" si="17"/>
        <v>12164.56</v>
      </c>
      <c r="AD81" s="357">
        <f t="shared" si="17"/>
        <v>12164.56</v>
      </c>
      <c r="AE81" s="266"/>
      <c r="AF81" s="266"/>
      <c r="AG81" s="266"/>
    </row>
    <row r="82" spans="1:33" x14ac:dyDescent="0.25">
      <c r="A82" s="125" t="str">
        <f t="shared" si="5"/>
        <v>Vidyadhar Tanksale</v>
      </c>
      <c r="B82" s="125" t="str">
        <f t="shared" si="5"/>
        <v>TechSur</v>
      </c>
      <c r="C82" s="125" t="str">
        <f t="shared" si="5"/>
        <v>Enterprise Architect</v>
      </c>
      <c r="D82" s="120">
        <f t="shared" si="5"/>
        <v>113.21</v>
      </c>
      <c r="E82" s="120"/>
      <c r="F82" s="120">
        <f t="shared" ref="F82:U82" si="18">$D82*F16</f>
        <v>3622.72</v>
      </c>
      <c r="G82" s="120">
        <f t="shared" si="18"/>
        <v>18113.599999999999</v>
      </c>
      <c r="H82" s="120">
        <f t="shared" si="18"/>
        <v>18113.599999999999</v>
      </c>
      <c r="I82" s="120">
        <f t="shared" si="18"/>
        <v>18113.599999999999</v>
      </c>
      <c r="J82" s="120">
        <f t="shared" si="18"/>
        <v>18113.599999999999</v>
      </c>
      <c r="K82" s="120">
        <f t="shared" si="18"/>
        <v>18113.599999999999</v>
      </c>
      <c r="L82" s="120">
        <f t="shared" si="18"/>
        <v>18113.599999999999</v>
      </c>
      <c r="M82" s="120">
        <f t="shared" si="18"/>
        <v>18113.599999999999</v>
      </c>
      <c r="N82" s="120">
        <f t="shared" si="18"/>
        <v>18113.599999999999</v>
      </c>
      <c r="O82" s="120">
        <f t="shared" si="18"/>
        <v>18113.599999999999</v>
      </c>
      <c r="P82" s="120">
        <f t="shared" si="18"/>
        <v>18113.599999999999</v>
      </c>
      <c r="Q82" s="120">
        <f t="shared" si="18"/>
        <v>18113.599999999999</v>
      </c>
      <c r="R82" s="120">
        <f t="shared" si="18"/>
        <v>15849.4</v>
      </c>
      <c r="S82" s="357">
        <f t="shared" si="18"/>
        <v>17207.919999999998</v>
      </c>
      <c r="T82" s="357">
        <f t="shared" si="18"/>
        <v>17207.919999999998</v>
      </c>
      <c r="U82" s="357">
        <f t="shared" si="18"/>
        <v>17207.919999999998</v>
      </c>
      <c r="V82" s="357">
        <f t="shared" ref="V82:AD82" si="19">$D82*V16</f>
        <v>17207.919999999998</v>
      </c>
      <c r="W82" s="357">
        <f t="shared" si="19"/>
        <v>17207.919999999998</v>
      </c>
      <c r="X82" s="357">
        <f t="shared" si="19"/>
        <v>17207.919999999998</v>
      </c>
      <c r="Y82" s="357">
        <f t="shared" si="19"/>
        <v>17207.919999999998</v>
      </c>
      <c r="Z82" s="357">
        <f t="shared" si="19"/>
        <v>17207.919999999998</v>
      </c>
      <c r="AA82" s="357">
        <f t="shared" si="19"/>
        <v>17207.919999999998</v>
      </c>
      <c r="AB82" s="357">
        <f t="shared" si="19"/>
        <v>17207.919999999998</v>
      </c>
      <c r="AC82" s="357">
        <f t="shared" si="19"/>
        <v>17207.919999999998</v>
      </c>
      <c r="AD82" s="357">
        <f t="shared" si="19"/>
        <v>17207.919999999998</v>
      </c>
      <c r="AE82" s="266"/>
      <c r="AF82" s="266"/>
      <c r="AG82" s="266"/>
    </row>
    <row r="83" spans="1:33" x14ac:dyDescent="0.25">
      <c r="A83" s="125" t="str">
        <f t="shared" si="5"/>
        <v>Navin Keswani</v>
      </c>
      <c r="B83" s="125" t="str">
        <f t="shared" si="5"/>
        <v>TechSur</v>
      </c>
      <c r="C83" s="125" t="str">
        <f t="shared" si="5"/>
        <v>System Integration Engineer</v>
      </c>
      <c r="D83" s="120">
        <f t="shared" si="5"/>
        <v>151.9</v>
      </c>
      <c r="E83" s="120"/>
      <c r="F83" s="120">
        <f t="shared" ref="F83:U83" si="20">$D83*F17</f>
        <v>0</v>
      </c>
      <c r="G83" s="120">
        <f t="shared" si="20"/>
        <v>24304</v>
      </c>
      <c r="H83" s="120">
        <f t="shared" si="20"/>
        <v>24304</v>
      </c>
      <c r="I83" s="120">
        <f t="shared" si="20"/>
        <v>24304</v>
      </c>
      <c r="J83" s="120">
        <f t="shared" si="20"/>
        <v>24304</v>
      </c>
      <c r="K83" s="120">
        <f t="shared" si="20"/>
        <v>24304</v>
      </c>
      <c r="L83" s="120">
        <f t="shared" si="20"/>
        <v>24304</v>
      </c>
      <c r="M83" s="120">
        <f t="shared" si="20"/>
        <v>24304</v>
      </c>
      <c r="N83" s="120">
        <f t="shared" si="20"/>
        <v>24304</v>
      </c>
      <c r="O83" s="120">
        <f t="shared" si="20"/>
        <v>24304</v>
      </c>
      <c r="P83" s="120">
        <f t="shared" si="20"/>
        <v>24304</v>
      </c>
      <c r="Q83" s="120">
        <f t="shared" si="20"/>
        <v>24304</v>
      </c>
      <c r="R83" s="120">
        <f t="shared" si="20"/>
        <v>21266</v>
      </c>
      <c r="S83" s="357">
        <f t="shared" si="20"/>
        <v>23088.799999999999</v>
      </c>
      <c r="T83" s="357">
        <f t="shared" si="20"/>
        <v>23088.799999999999</v>
      </c>
      <c r="U83" s="357">
        <f t="shared" si="20"/>
        <v>23088.799999999999</v>
      </c>
      <c r="V83" s="357">
        <f t="shared" ref="V83:AD83" si="21">$D83*V17</f>
        <v>23088.799999999999</v>
      </c>
      <c r="W83" s="357">
        <f t="shared" si="21"/>
        <v>23088.799999999999</v>
      </c>
      <c r="X83" s="357">
        <f t="shared" si="21"/>
        <v>23088.799999999999</v>
      </c>
      <c r="Y83" s="357">
        <f t="shared" si="21"/>
        <v>23088.799999999999</v>
      </c>
      <c r="Z83" s="357">
        <f t="shared" si="21"/>
        <v>23088.799999999999</v>
      </c>
      <c r="AA83" s="357">
        <f t="shared" si="21"/>
        <v>23088.799999999999</v>
      </c>
      <c r="AB83" s="357">
        <f t="shared" si="21"/>
        <v>23088.799999999999</v>
      </c>
      <c r="AC83" s="357">
        <f t="shared" si="21"/>
        <v>23088.799999999999</v>
      </c>
      <c r="AD83" s="357">
        <f t="shared" si="21"/>
        <v>23088.799999999999</v>
      </c>
      <c r="AE83" s="266"/>
      <c r="AF83" s="266"/>
      <c r="AG83" s="266"/>
    </row>
    <row r="84" spans="1:33" x14ac:dyDescent="0.25">
      <c r="A84" s="125" t="str">
        <f t="shared" si="5"/>
        <v>Sudeep Telang</v>
      </c>
      <c r="B84" s="125" t="str">
        <f t="shared" si="5"/>
        <v>TechSur</v>
      </c>
      <c r="C84" s="125" t="str">
        <f t="shared" si="5"/>
        <v>Enterprise Architect</v>
      </c>
      <c r="D84" s="120">
        <f t="shared" si="5"/>
        <v>113.21</v>
      </c>
      <c r="E84" s="120"/>
      <c r="F84" s="120">
        <f t="shared" ref="F84:U84" si="22">$D84*F18</f>
        <v>0</v>
      </c>
      <c r="G84" s="120">
        <f t="shared" si="22"/>
        <v>0</v>
      </c>
      <c r="H84" s="120">
        <f t="shared" si="22"/>
        <v>18113.599999999999</v>
      </c>
      <c r="I84" s="120">
        <f t="shared" si="22"/>
        <v>18113.599999999999</v>
      </c>
      <c r="J84" s="120">
        <f t="shared" si="22"/>
        <v>18113.599999999999</v>
      </c>
      <c r="K84" s="120">
        <f t="shared" si="22"/>
        <v>18113.599999999999</v>
      </c>
      <c r="L84" s="120">
        <f t="shared" si="22"/>
        <v>18113.599999999999</v>
      </c>
      <c r="M84" s="120">
        <f t="shared" si="22"/>
        <v>18113.599999999999</v>
      </c>
      <c r="N84" s="120">
        <f t="shared" si="22"/>
        <v>18113.599999999999</v>
      </c>
      <c r="O84" s="120">
        <f t="shared" si="22"/>
        <v>18113.599999999999</v>
      </c>
      <c r="P84" s="120">
        <f t="shared" si="22"/>
        <v>18113.599999999999</v>
      </c>
      <c r="Q84" s="120">
        <f t="shared" si="22"/>
        <v>18113.599999999999</v>
      </c>
      <c r="R84" s="120">
        <f t="shared" si="22"/>
        <v>15849.4</v>
      </c>
      <c r="S84" s="357">
        <f t="shared" si="22"/>
        <v>17207.919999999998</v>
      </c>
      <c r="T84" s="357">
        <f t="shared" si="22"/>
        <v>17207.919999999998</v>
      </c>
      <c r="U84" s="357">
        <f t="shared" si="22"/>
        <v>17207.919999999998</v>
      </c>
      <c r="V84" s="357">
        <f t="shared" ref="V84:AD84" si="23">$D84*V18</f>
        <v>17207.919999999998</v>
      </c>
      <c r="W84" s="357">
        <f t="shared" si="23"/>
        <v>17207.919999999998</v>
      </c>
      <c r="X84" s="357">
        <f t="shared" si="23"/>
        <v>17207.919999999998</v>
      </c>
      <c r="Y84" s="357">
        <f t="shared" si="23"/>
        <v>17207.919999999998</v>
      </c>
      <c r="Z84" s="357">
        <f t="shared" si="23"/>
        <v>17207.919999999998</v>
      </c>
      <c r="AA84" s="357">
        <f t="shared" si="23"/>
        <v>17207.919999999998</v>
      </c>
      <c r="AB84" s="357">
        <f t="shared" si="23"/>
        <v>17207.919999999998</v>
      </c>
      <c r="AC84" s="357">
        <f t="shared" si="23"/>
        <v>17207.919999999998</v>
      </c>
      <c r="AD84" s="357">
        <f t="shared" si="23"/>
        <v>17207.919999999998</v>
      </c>
      <c r="AE84" s="266"/>
      <c r="AF84" s="266"/>
      <c r="AG84" s="266"/>
    </row>
    <row r="85" spans="1:33" x14ac:dyDescent="0.25">
      <c r="A85" s="125" t="str">
        <f t="shared" si="5"/>
        <v>Sourcing</v>
      </c>
      <c r="B85" s="125" t="str">
        <f t="shared" si="5"/>
        <v>TechSur</v>
      </c>
      <c r="C85" s="125" t="str">
        <f t="shared" si="5"/>
        <v>Enterprise Architect</v>
      </c>
      <c r="D85" s="120">
        <f t="shared" si="5"/>
        <v>113.21</v>
      </c>
      <c r="E85" s="120"/>
      <c r="F85" s="120">
        <f t="shared" ref="F85:U85" si="24">$D85*F19</f>
        <v>0</v>
      </c>
      <c r="G85" s="120">
        <f t="shared" si="24"/>
        <v>0</v>
      </c>
      <c r="H85" s="120">
        <f t="shared" si="24"/>
        <v>0</v>
      </c>
      <c r="I85" s="120">
        <f t="shared" si="24"/>
        <v>0</v>
      </c>
      <c r="J85" s="120">
        <f t="shared" si="24"/>
        <v>0</v>
      </c>
      <c r="K85" s="120">
        <f t="shared" si="24"/>
        <v>0</v>
      </c>
      <c r="L85" s="120">
        <f t="shared" si="24"/>
        <v>0</v>
      </c>
      <c r="M85" s="120">
        <f t="shared" si="24"/>
        <v>0</v>
      </c>
      <c r="N85" s="120">
        <f t="shared" si="24"/>
        <v>0</v>
      </c>
      <c r="O85" s="120">
        <f t="shared" si="24"/>
        <v>0</v>
      </c>
      <c r="P85" s="120">
        <f t="shared" si="24"/>
        <v>18113.599999999999</v>
      </c>
      <c r="Q85" s="120">
        <f t="shared" si="24"/>
        <v>18113.599999999999</v>
      </c>
      <c r="R85" s="120">
        <f t="shared" si="24"/>
        <v>15849.4</v>
      </c>
      <c r="S85" s="357">
        <f t="shared" si="24"/>
        <v>17207.919999999998</v>
      </c>
      <c r="T85" s="357">
        <f t="shared" si="24"/>
        <v>17207.919999999998</v>
      </c>
      <c r="U85" s="357">
        <f t="shared" si="24"/>
        <v>17207.919999999998</v>
      </c>
      <c r="V85" s="357">
        <f t="shared" ref="V85:AD85" si="25">$D85*V19</f>
        <v>17207.919999999998</v>
      </c>
      <c r="W85" s="357">
        <f t="shared" si="25"/>
        <v>17207.919999999998</v>
      </c>
      <c r="X85" s="357">
        <f t="shared" si="25"/>
        <v>17207.919999999998</v>
      </c>
      <c r="Y85" s="357">
        <f t="shared" si="25"/>
        <v>17207.919999999998</v>
      </c>
      <c r="Z85" s="357">
        <f t="shared" si="25"/>
        <v>17207.919999999998</v>
      </c>
      <c r="AA85" s="357">
        <f t="shared" si="25"/>
        <v>17207.919999999998</v>
      </c>
      <c r="AB85" s="357">
        <f t="shared" si="25"/>
        <v>17207.919999999998</v>
      </c>
      <c r="AC85" s="357">
        <f t="shared" si="25"/>
        <v>17207.919999999998</v>
      </c>
      <c r="AD85" s="357">
        <f t="shared" si="25"/>
        <v>17207.919999999998</v>
      </c>
      <c r="AE85" s="266"/>
      <c r="AF85" s="266"/>
      <c r="AG85" s="266"/>
    </row>
    <row r="86" spans="1:33" x14ac:dyDescent="0.25">
      <c r="A86" s="125" t="str">
        <f t="shared" ref="A86:C93" si="26">A20</f>
        <v>Tarun Singhal</v>
      </c>
      <c r="B86" s="125" t="str">
        <f t="shared" si="26"/>
        <v>TechSur</v>
      </c>
      <c r="C86" s="125" t="str">
        <f t="shared" si="26"/>
        <v>Cloud Architect- CDaaS-PaaS-Cloud Hosting</v>
      </c>
      <c r="D86" s="120">
        <f t="shared" ref="D86:D93" si="27">D20</f>
        <v>152.06</v>
      </c>
      <c r="E86" s="120"/>
      <c r="F86" s="120">
        <f t="shared" ref="F86:U86" si="28">$D86*F20</f>
        <v>0</v>
      </c>
      <c r="G86" s="120">
        <f t="shared" si="28"/>
        <v>24329.599999999999</v>
      </c>
      <c r="H86" s="120">
        <f t="shared" si="28"/>
        <v>24329.599999999999</v>
      </c>
      <c r="I86" s="120">
        <f t="shared" si="28"/>
        <v>24329.599999999999</v>
      </c>
      <c r="J86" s="120">
        <f t="shared" si="28"/>
        <v>24329.599999999999</v>
      </c>
      <c r="K86" s="120">
        <f t="shared" si="28"/>
        <v>24329.599999999999</v>
      </c>
      <c r="L86" s="120">
        <f t="shared" si="28"/>
        <v>24329.599999999999</v>
      </c>
      <c r="M86" s="120">
        <f t="shared" si="28"/>
        <v>24329.599999999999</v>
      </c>
      <c r="N86" s="120">
        <f t="shared" si="28"/>
        <v>24329.599999999999</v>
      </c>
      <c r="O86" s="120">
        <f t="shared" si="28"/>
        <v>24329.599999999999</v>
      </c>
      <c r="P86" s="120">
        <f t="shared" si="28"/>
        <v>24329.599999999999</v>
      </c>
      <c r="Q86" s="120">
        <f t="shared" si="28"/>
        <v>24329.599999999999</v>
      </c>
      <c r="R86" s="120">
        <f t="shared" si="28"/>
        <v>21288.400000000001</v>
      </c>
      <c r="S86" s="357">
        <f t="shared" si="28"/>
        <v>23113.119999999999</v>
      </c>
      <c r="T86" s="357">
        <f t="shared" si="28"/>
        <v>23113.119999999999</v>
      </c>
      <c r="U86" s="357">
        <f t="shared" si="28"/>
        <v>23113.119999999999</v>
      </c>
      <c r="V86" s="357">
        <f t="shared" ref="V86:AD86" si="29">$D86*V20</f>
        <v>23113.119999999999</v>
      </c>
      <c r="W86" s="357">
        <f t="shared" si="29"/>
        <v>23113.119999999999</v>
      </c>
      <c r="X86" s="357">
        <f t="shared" si="29"/>
        <v>23113.119999999999</v>
      </c>
      <c r="Y86" s="357">
        <f t="shared" si="29"/>
        <v>23113.119999999999</v>
      </c>
      <c r="Z86" s="357">
        <f t="shared" si="29"/>
        <v>23113.119999999999</v>
      </c>
      <c r="AA86" s="357">
        <f t="shared" si="29"/>
        <v>23113.119999999999</v>
      </c>
      <c r="AB86" s="357">
        <f t="shared" si="29"/>
        <v>23113.119999999999</v>
      </c>
      <c r="AC86" s="357">
        <f t="shared" si="29"/>
        <v>23113.119999999999</v>
      </c>
      <c r="AD86" s="357">
        <f t="shared" si="29"/>
        <v>23113.119999999999</v>
      </c>
      <c r="AE86" s="266"/>
      <c r="AF86" s="266"/>
      <c r="AG86" s="266"/>
    </row>
    <row r="87" spans="1:33" x14ac:dyDescent="0.25">
      <c r="A87" s="125" t="str">
        <f t="shared" si="26"/>
        <v>Madhavan Ramamoorthy</v>
      </c>
      <c r="B87" s="125" t="str">
        <f t="shared" si="26"/>
        <v>TechSur</v>
      </c>
      <c r="C87" s="125" t="str">
        <f t="shared" si="26"/>
        <v>Systems Architect</v>
      </c>
      <c r="D87" s="120">
        <f t="shared" si="27"/>
        <v>108.04</v>
      </c>
      <c r="E87" s="120"/>
      <c r="F87" s="120">
        <f t="shared" ref="F87:U87" si="30">$D87*F21</f>
        <v>0</v>
      </c>
      <c r="G87" s="120">
        <f t="shared" si="30"/>
        <v>0</v>
      </c>
      <c r="H87" s="120">
        <f t="shared" si="30"/>
        <v>17286.400000000001</v>
      </c>
      <c r="I87" s="120">
        <f t="shared" si="30"/>
        <v>17286.400000000001</v>
      </c>
      <c r="J87" s="120">
        <f t="shared" si="30"/>
        <v>17286.400000000001</v>
      </c>
      <c r="K87" s="120">
        <f t="shared" si="30"/>
        <v>17286.400000000001</v>
      </c>
      <c r="L87" s="120">
        <f t="shared" si="30"/>
        <v>17286.400000000001</v>
      </c>
      <c r="M87" s="120">
        <f t="shared" si="30"/>
        <v>17286.400000000001</v>
      </c>
      <c r="N87" s="120">
        <f t="shared" si="30"/>
        <v>17286.400000000001</v>
      </c>
      <c r="O87" s="120">
        <f t="shared" si="30"/>
        <v>17286.400000000001</v>
      </c>
      <c r="P87" s="120">
        <f t="shared" si="30"/>
        <v>17286.400000000001</v>
      </c>
      <c r="Q87" s="120">
        <f t="shared" si="30"/>
        <v>17286.400000000001</v>
      </c>
      <c r="R87" s="120">
        <f t="shared" si="30"/>
        <v>15125.6</v>
      </c>
      <c r="S87" s="357">
        <f t="shared" si="30"/>
        <v>16422.080000000002</v>
      </c>
      <c r="T87" s="357">
        <f t="shared" si="30"/>
        <v>16422.080000000002</v>
      </c>
      <c r="U87" s="357">
        <f t="shared" si="30"/>
        <v>16422.080000000002</v>
      </c>
      <c r="V87" s="357">
        <f t="shared" ref="V87:AD87" si="31">$D87*V21</f>
        <v>16422.080000000002</v>
      </c>
      <c r="W87" s="357">
        <f t="shared" si="31"/>
        <v>16422.080000000002</v>
      </c>
      <c r="X87" s="357">
        <f t="shared" si="31"/>
        <v>16422.080000000002</v>
      </c>
      <c r="Y87" s="357">
        <f t="shared" si="31"/>
        <v>16422.080000000002</v>
      </c>
      <c r="Z87" s="357">
        <f t="shared" si="31"/>
        <v>16422.080000000002</v>
      </c>
      <c r="AA87" s="357">
        <f t="shared" si="31"/>
        <v>16422.080000000002</v>
      </c>
      <c r="AB87" s="357">
        <f t="shared" si="31"/>
        <v>16422.080000000002</v>
      </c>
      <c r="AC87" s="357">
        <f t="shared" si="31"/>
        <v>16422.080000000002</v>
      </c>
      <c r="AD87" s="357">
        <f t="shared" si="31"/>
        <v>16422.080000000002</v>
      </c>
      <c r="AE87" s="266"/>
      <c r="AF87" s="266"/>
      <c r="AG87" s="266"/>
    </row>
    <row r="88" spans="1:33" x14ac:dyDescent="0.25">
      <c r="A88" s="125" t="str">
        <f t="shared" si="26"/>
        <v>Zakariya Saleh</v>
      </c>
      <c r="B88" s="125" t="str">
        <f t="shared" si="26"/>
        <v>TechSur</v>
      </c>
      <c r="C88" s="125" t="str">
        <f t="shared" si="26"/>
        <v>Systems Architect</v>
      </c>
      <c r="D88" s="120">
        <f t="shared" si="27"/>
        <v>108.04</v>
      </c>
      <c r="E88" s="120"/>
      <c r="F88" s="120">
        <f t="shared" ref="F88:U88" si="32">$D88*F22</f>
        <v>0</v>
      </c>
      <c r="G88" s="120">
        <f t="shared" si="32"/>
        <v>0</v>
      </c>
      <c r="H88" s="120">
        <f t="shared" si="32"/>
        <v>4321.6000000000004</v>
      </c>
      <c r="I88" s="120">
        <f t="shared" si="32"/>
        <v>17286.400000000001</v>
      </c>
      <c r="J88" s="120">
        <f t="shared" si="32"/>
        <v>17286.400000000001</v>
      </c>
      <c r="K88" s="120">
        <f t="shared" si="32"/>
        <v>17286.400000000001</v>
      </c>
      <c r="L88" s="120">
        <f t="shared" si="32"/>
        <v>17286.400000000001</v>
      </c>
      <c r="M88" s="120">
        <f t="shared" si="32"/>
        <v>17286.400000000001</v>
      </c>
      <c r="N88" s="120">
        <f t="shared" si="32"/>
        <v>17286.400000000001</v>
      </c>
      <c r="O88" s="120">
        <f t="shared" si="32"/>
        <v>17286.400000000001</v>
      </c>
      <c r="P88" s="120">
        <f t="shared" si="32"/>
        <v>17286.400000000001</v>
      </c>
      <c r="Q88" s="120">
        <f t="shared" si="32"/>
        <v>17286.400000000001</v>
      </c>
      <c r="R88" s="120">
        <f t="shared" si="32"/>
        <v>15125.6</v>
      </c>
      <c r="S88" s="357">
        <f t="shared" si="32"/>
        <v>16422.080000000002</v>
      </c>
      <c r="T88" s="357">
        <f t="shared" si="32"/>
        <v>16422.080000000002</v>
      </c>
      <c r="U88" s="357">
        <f t="shared" si="32"/>
        <v>16422.080000000002</v>
      </c>
      <c r="V88" s="357">
        <f t="shared" ref="V88:AD88" si="33">$D88*V22</f>
        <v>16422.080000000002</v>
      </c>
      <c r="W88" s="357">
        <f t="shared" si="33"/>
        <v>16422.080000000002</v>
      </c>
      <c r="X88" s="357">
        <f t="shared" si="33"/>
        <v>16422.080000000002</v>
      </c>
      <c r="Y88" s="357">
        <f t="shared" si="33"/>
        <v>16422.080000000002</v>
      </c>
      <c r="Z88" s="357">
        <f t="shared" si="33"/>
        <v>16422.080000000002</v>
      </c>
      <c r="AA88" s="357">
        <f t="shared" si="33"/>
        <v>16422.080000000002</v>
      </c>
      <c r="AB88" s="357">
        <f t="shared" si="33"/>
        <v>16422.080000000002</v>
      </c>
      <c r="AC88" s="357">
        <f t="shared" si="33"/>
        <v>16422.080000000002</v>
      </c>
      <c r="AD88" s="357">
        <f t="shared" si="33"/>
        <v>16422.080000000002</v>
      </c>
      <c r="AE88" s="266"/>
      <c r="AF88" s="266"/>
      <c r="AG88" s="266"/>
    </row>
    <row r="89" spans="1:33" x14ac:dyDescent="0.25">
      <c r="A89" s="125" t="str">
        <f t="shared" si="26"/>
        <v>Archaya Ramasamy</v>
      </c>
      <c r="B89" s="125" t="str">
        <f t="shared" si="26"/>
        <v>TechSur</v>
      </c>
      <c r="C89" s="125" t="str">
        <f t="shared" si="26"/>
        <v>Data Architect</v>
      </c>
      <c r="D89" s="120">
        <f t="shared" si="27"/>
        <v>96.04</v>
      </c>
      <c r="E89" s="6"/>
      <c r="F89" s="120">
        <f t="shared" ref="F89:S89" si="34">$D89*F23</f>
        <v>0</v>
      </c>
      <c r="G89" s="120">
        <f t="shared" si="34"/>
        <v>15366.400000000001</v>
      </c>
      <c r="H89" s="120">
        <f t="shared" si="34"/>
        <v>15366.400000000001</v>
      </c>
      <c r="I89" s="120">
        <f t="shared" si="34"/>
        <v>15366.400000000001</v>
      </c>
      <c r="J89" s="120">
        <f t="shared" si="34"/>
        <v>15366.400000000001</v>
      </c>
      <c r="K89" s="120">
        <f t="shared" si="34"/>
        <v>15366.400000000001</v>
      </c>
      <c r="L89" s="120">
        <f t="shared" si="34"/>
        <v>15366.400000000001</v>
      </c>
      <c r="M89" s="120">
        <f t="shared" si="34"/>
        <v>15366.400000000001</v>
      </c>
      <c r="N89" s="120">
        <f t="shared" si="34"/>
        <v>15366.400000000001</v>
      </c>
      <c r="O89" s="120">
        <f t="shared" si="34"/>
        <v>0</v>
      </c>
      <c r="P89" s="120">
        <f t="shared" si="34"/>
        <v>0</v>
      </c>
      <c r="Q89" s="120">
        <f t="shared" si="34"/>
        <v>0</v>
      </c>
      <c r="R89" s="120">
        <f t="shared" si="34"/>
        <v>0</v>
      </c>
      <c r="S89" s="357">
        <f t="shared" si="34"/>
        <v>14598.080000000002</v>
      </c>
      <c r="T89" s="357">
        <f t="shared" ref="T89:AD89" si="35">$D89*T23</f>
        <v>14598.080000000002</v>
      </c>
      <c r="U89" s="357">
        <f t="shared" si="35"/>
        <v>14598.080000000002</v>
      </c>
      <c r="V89" s="357">
        <f t="shared" si="35"/>
        <v>14598.080000000002</v>
      </c>
      <c r="W89" s="357">
        <f t="shared" si="35"/>
        <v>14598.080000000002</v>
      </c>
      <c r="X89" s="357">
        <f t="shared" si="35"/>
        <v>14598.080000000002</v>
      </c>
      <c r="Y89" s="357">
        <f t="shared" si="35"/>
        <v>14598.080000000002</v>
      </c>
      <c r="Z89" s="357">
        <f t="shared" si="35"/>
        <v>14598.080000000002</v>
      </c>
      <c r="AA89" s="357">
        <f t="shared" si="35"/>
        <v>14598.080000000002</v>
      </c>
      <c r="AB89" s="357">
        <f t="shared" si="35"/>
        <v>14598.080000000002</v>
      </c>
      <c r="AC89" s="357">
        <f t="shared" si="35"/>
        <v>14598.080000000002</v>
      </c>
      <c r="AD89" s="357">
        <f t="shared" si="35"/>
        <v>14598.080000000002</v>
      </c>
      <c r="AE89" s="266"/>
      <c r="AF89" s="266"/>
      <c r="AG89" s="266"/>
    </row>
    <row r="90" spans="1:33" x14ac:dyDescent="0.25">
      <c r="A90" s="125" t="str">
        <f t="shared" si="26"/>
        <v>Ajay Cherukuri</v>
      </c>
      <c r="B90" s="125" t="str">
        <f t="shared" si="26"/>
        <v>TechSur</v>
      </c>
      <c r="C90" s="125" t="str">
        <f t="shared" si="26"/>
        <v>Data Architect</v>
      </c>
      <c r="D90" s="120">
        <f t="shared" si="27"/>
        <v>96.04</v>
      </c>
      <c r="E90" s="6"/>
      <c r="F90" s="120">
        <f t="shared" ref="F90:R90" si="36">$D90*F24</f>
        <v>0</v>
      </c>
      <c r="G90" s="120">
        <f t="shared" si="36"/>
        <v>15366.400000000001</v>
      </c>
      <c r="H90" s="120">
        <f t="shared" si="36"/>
        <v>15366.400000000001</v>
      </c>
      <c r="I90" s="120">
        <f t="shared" si="36"/>
        <v>15366.400000000001</v>
      </c>
      <c r="J90" s="120">
        <f t="shared" si="36"/>
        <v>15366.400000000001</v>
      </c>
      <c r="K90" s="120">
        <f t="shared" si="36"/>
        <v>15366.400000000001</v>
      </c>
      <c r="L90" s="120">
        <f t="shared" si="36"/>
        <v>15366.400000000001</v>
      </c>
      <c r="M90" s="120">
        <f t="shared" si="36"/>
        <v>15366.400000000001</v>
      </c>
      <c r="N90" s="120">
        <f t="shared" si="36"/>
        <v>15366.400000000001</v>
      </c>
      <c r="O90" s="120">
        <f t="shared" si="36"/>
        <v>0</v>
      </c>
      <c r="P90" s="120">
        <f t="shared" si="36"/>
        <v>0</v>
      </c>
      <c r="Q90" s="120">
        <f t="shared" si="36"/>
        <v>0</v>
      </c>
      <c r="R90" s="120">
        <f t="shared" si="36"/>
        <v>0</v>
      </c>
      <c r="S90" s="357">
        <f t="shared" ref="S90:AD90" si="37">$D90*S24</f>
        <v>14598.080000000002</v>
      </c>
      <c r="T90" s="357">
        <f t="shared" si="37"/>
        <v>14598.080000000002</v>
      </c>
      <c r="U90" s="357">
        <f t="shared" si="37"/>
        <v>14598.080000000002</v>
      </c>
      <c r="V90" s="357">
        <f t="shared" si="37"/>
        <v>14598.080000000002</v>
      </c>
      <c r="W90" s="357">
        <f t="shared" si="37"/>
        <v>14598.080000000002</v>
      </c>
      <c r="X90" s="357">
        <f t="shared" si="37"/>
        <v>14598.080000000002</v>
      </c>
      <c r="Y90" s="357">
        <f t="shared" si="37"/>
        <v>14598.080000000002</v>
      </c>
      <c r="Z90" s="357">
        <f t="shared" si="37"/>
        <v>14598.080000000002</v>
      </c>
      <c r="AA90" s="357">
        <f t="shared" si="37"/>
        <v>14598.080000000002</v>
      </c>
      <c r="AB90" s="357">
        <f t="shared" si="37"/>
        <v>14598.080000000002</v>
      </c>
      <c r="AC90" s="357">
        <f t="shared" si="37"/>
        <v>14598.080000000002</v>
      </c>
      <c r="AD90" s="357">
        <f t="shared" si="37"/>
        <v>14598.080000000002</v>
      </c>
      <c r="AE90" s="266"/>
      <c r="AF90" s="266"/>
      <c r="AG90" s="266"/>
    </row>
    <row r="91" spans="1:33" x14ac:dyDescent="0.25">
      <c r="A91" s="125" t="str">
        <f t="shared" si="26"/>
        <v>Ramajyothi Indukuri</v>
      </c>
      <c r="B91" s="125" t="str">
        <f t="shared" si="26"/>
        <v>TechSur</v>
      </c>
      <c r="C91" s="125" t="str">
        <f t="shared" si="26"/>
        <v>Business Analyst - Senior</v>
      </c>
      <c r="D91" s="120">
        <f t="shared" si="27"/>
        <v>120.05</v>
      </c>
      <c r="E91" s="6"/>
      <c r="F91" s="120">
        <f t="shared" ref="F91:R91" si="38">$D91*F25</f>
        <v>0</v>
      </c>
      <c r="G91" s="120">
        <f t="shared" si="38"/>
        <v>19208</v>
      </c>
      <c r="H91" s="120">
        <f t="shared" si="38"/>
        <v>19208</v>
      </c>
      <c r="I91" s="120">
        <f t="shared" si="38"/>
        <v>19208</v>
      </c>
      <c r="J91" s="120">
        <f t="shared" si="38"/>
        <v>19208</v>
      </c>
      <c r="K91" s="120">
        <f t="shared" si="38"/>
        <v>19208</v>
      </c>
      <c r="L91" s="120">
        <f t="shared" si="38"/>
        <v>19208</v>
      </c>
      <c r="M91" s="120">
        <f t="shared" si="38"/>
        <v>19208</v>
      </c>
      <c r="N91" s="120">
        <f t="shared" si="38"/>
        <v>19208</v>
      </c>
      <c r="O91" s="120">
        <f t="shared" si="38"/>
        <v>19208</v>
      </c>
      <c r="P91" s="120">
        <f t="shared" si="38"/>
        <v>19208</v>
      </c>
      <c r="Q91" s="120">
        <f t="shared" si="38"/>
        <v>19208</v>
      </c>
      <c r="R91" s="120">
        <f t="shared" si="38"/>
        <v>16807</v>
      </c>
      <c r="S91" s="357">
        <f t="shared" ref="S91:AD91" si="39">$D91*S25</f>
        <v>18247.599999999999</v>
      </c>
      <c r="T91" s="357">
        <f t="shared" si="39"/>
        <v>18247.599999999999</v>
      </c>
      <c r="U91" s="357">
        <f t="shared" si="39"/>
        <v>18247.599999999999</v>
      </c>
      <c r="V91" s="357">
        <f t="shared" si="39"/>
        <v>18247.599999999999</v>
      </c>
      <c r="W91" s="357">
        <f t="shared" si="39"/>
        <v>18247.599999999999</v>
      </c>
      <c r="X91" s="357">
        <f t="shared" si="39"/>
        <v>18247.599999999999</v>
      </c>
      <c r="Y91" s="357">
        <f t="shared" si="39"/>
        <v>18247.599999999999</v>
      </c>
      <c r="Z91" s="357">
        <f t="shared" si="39"/>
        <v>18247.599999999999</v>
      </c>
      <c r="AA91" s="357">
        <f t="shared" si="39"/>
        <v>18247.599999999999</v>
      </c>
      <c r="AB91" s="357">
        <f t="shared" si="39"/>
        <v>18247.599999999999</v>
      </c>
      <c r="AC91" s="357">
        <f t="shared" si="39"/>
        <v>18247.599999999999</v>
      </c>
      <c r="AD91" s="357">
        <f t="shared" si="39"/>
        <v>18247.599999999999</v>
      </c>
      <c r="AE91" s="266"/>
      <c r="AF91" s="266"/>
      <c r="AG91" s="266"/>
    </row>
    <row r="92" spans="1:33" x14ac:dyDescent="0.25">
      <c r="A92" s="125" t="str">
        <f t="shared" si="26"/>
        <v>Yenenesh Shewaneh</v>
      </c>
      <c r="B92" s="125" t="str">
        <f t="shared" si="26"/>
        <v>TechSur</v>
      </c>
      <c r="C92" s="125" t="str">
        <f t="shared" si="26"/>
        <v>Data Architect</v>
      </c>
      <c r="D92" s="120">
        <f t="shared" si="27"/>
        <v>96.04</v>
      </c>
      <c r="E92" s="6"/>
      <c r="F92" s="120">
        <f t="shared" ref="F92:R93" si="40">$D92*F26</f>
        <v>0</v>
      </c>
      <c r="G92" s="120">
        <f t="shared" si="40"/>
        <v>0</v>
      </c>
      <c r="H92" s="120">
        <f t="shared" si="40"/>
        <v>0</v>
      </c>
      <c r="I92" s="120">
        <f t="shared" si="40"/>
        <v>0</v>
      </c>
      <c r="J92" s="120">
        <f t="shared" si="40"/>
        <v>0</v>
      </c>
      <c r="K92" s="120">
        <f t="shared" si="40"/>
        <v>0</v>
      </c>
      <c r="L92" s="120">
        <f t="shared" si="40"/>
        <v>0</v>
      </c>
      <c r="M92" s="120">
        <f t="shared" si="40"/>
        <v>0</v>
      </c>
      <c r="N92" s="120">
        <f t="shared" si="40"/>
        <v>0</v>
      </c>
      <c r="O92" s="120">
        <f t="shared" si="40"/>
        <v>15366.400000000001</v>
      </c>
      <c r="P92" s="120">
        <f t="shared" si="40"/>
        <v>15366.400000000001</v>
      </c>
      <c r="Q92" s="120">
        <f t="shared" si="40"/>
        <v>15366.400000000001</v>
      </c>
      <c r="R92" s="120">
        <f t="shared" si="40"/>
        <v>13445.6</v>
      </c>
      <c r="S92" s="357">
        <f t="shared" ref="S92:AD93" si="41">$D92*S26</f>
        <v>0</v>
      </c>
      <c r="T92" s="357">
        <f t="shared" si="41"/>
        <v>0</v>
      </c>
      <c r="U92" s="357">
        <f t="shared" si="41"/>
        <v>0</v>
      </c>
      <c r="V92" s="357">
        <f t="shared" si="41"/>
        <v>0</v>
      </c>
      <c r="W92" s="357">
        <f t="shared" si="41"/>
        <v>0</v>
      </c>
      <c r="X92" s="357">
        <f t="shared" si="41"/>
        <v>0</v>
      </c>
      <c r="Y92" s="357">
        <f t="shared" si="41"/>
        <v>0</v>
      </c>
      <c r="Z92" s="357">
        <f t="shared" si="41"/>
        <v>0</v>
      </c>
      <c r="AA92" s="357">
        <f t="shared" si="41"/>
        <v>0</v>
      </c>
      <c r="AB92" s="357">
        <f t="shared" si="41"/>
        <v>0</v>
      </c>
      <c r="AC92" s="357">
        <f t="shared" si="41"/>
        <v>0</v>
      </c>
      <c r="AD92" s="357">
        <f t="shared" si="41"/>
        <v>0</v>
      </c>
      <c r="AE92" s="266"/>
      <c r="AF92" s="266"/>
      <c r="AG92" s="266"/>
    </row>
    <row r="93" spans="1:33" x14ac:dyDescent="0.25">
      <c r="A93" s="125" t="str">
        <f t="shared" si="26"/>
        <v>Haneen Abdelhaq</v>
      </c>
      <c r="B93" s="125" t="str">
        <f t="shared" si="26"/>
        <v>TechSur</v>
      </c>
      <c r="C93" s="125" t="str">
        <f t="shared" si="26"/>
        <v>Project Manager</v>
      </c>
      <c r="D93" s="120">
        <f t="shared" si="27"/>
        <v>80.03</v>
      </c>
      <c r="E93" s="6"/>
      <c r="F93" s="120">
        <f t="shared" si="40"/>
        <v>0</v>
      </c>
      <c r="G93" s="120">
        <f t="shared" si="40"/>
        <v>0</v>
      </c>
      <c r="H93" s="120">
        <f t="shared" si="40"/>
        <v>0</v>
      </c>
      <c r="I93" s="120">
        <f t="shared" si="40"/>
        <v>0</v>
      </c>
      <c r="J93" s="120">
        <f t="shared" si="40"/>
        <v>0</v>
      </c>
      <c r="K93" s="120">
        <f t="shared" si="40"/>
        <v>0</v>
      </c>
      <c r="L93" s="120">
        <f t="shared" si="40"/>
        <v>0</v>
      </c>
      <c r="M93" s="120">
        <f t="shared" si="40"/>
        <v>0</v>
      </c>
      <c r="N93" s="120">
        <f t="shared" si="40"/>
        <v>0</v>
      </c>
      <c r="O93" s="120">
        <f t="shared" si="40"/>
        <v>0</v>
      </c>
      <c r="P93" s="120">
        <f t="shared" si="40"/>
        <v>0</v>
      </c>
      <c r="Q93" s="120">
        <f t="shared" si="40"/>
        <v>0</v>
      </c>
      <c r="R93" s="120">
        <f t="shared" si="40"/>
        <v>0</v>
      </c>
      <c r="S93" s="357">
        <f t="shared" si="41"/>
        <v>0</v>
      </c>
      <c r="T93" s="357">
        <f t="shared" si="41"/>
        <v>0</v>
      </c>
      <c r="U93" s="357">
        <f t="shared" si="41"/>
        <v>0</v>
      </c>
      <c r="V93" s="357">
        <f t="shared" si="41"/>
        <v>0</v>
      </c>
      <c r="W93" s="357">
        <f t="shared" si="41"/>
        <v>0</v>
      </c>
      <c r="X93" s="357">
        <f t="shared" si="41"/>
        <v>0</v>
      </c>
      <c r="Y93" s="357">
        <f t="shared" si="41"/>
        <v>0</v>
      </c>
      <c r="Z93" s="357">
        <f t="shared" si="41"/>
        <v>0</v>
      </c>
      <c r="AA93" s="357">
        <f t="shared" si="41"/>
        <v>0</v>
      </c>
      <c r="AB93" s="357">
        <f t="shared" si="41"/>
        <v>0</v>
      </c>
      <c r="AC93" s="357">
        <f t="shared" si="41"/>
        <v>0</v>
      </c>
      <c r="AD93" s="357">
        <f t="shared" si="41"/>
        <v>0</v>
      </c>
      <c r="AE93" s="266"/>
      <c r="AF93" s="266"/>
      <c r="AG93" s="266"/>
    </row>
    <row r="94" spans="1:33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23"/>
      <c r="T94" s="23"/>
      <c r="U94" s="23"/>
      <c r="V94" s="13"/>
      <c r="W94" s="13"/>
      <c r="X94" s="13"/>
      <c r="Y94" s="13"/>
      <c r="Z94" s="13"/>
      <c r="AA94" s="13"/>
      <c r="AB94" s="13"/>
      <c r="AC94" s="13"/>
      <c r="AD94" s="13"/>
      <c r="AE94" s="266"/>
      <c r="AF94" s="266"/>
      <c r="AG94" s="266"/>
    </row>
    <row r="95" spans="1:33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23"/>
      <c r="T95" s="23"/>
      <c r="U95" s="23"/>
      <c r="V95" s="13"/>
      <c r="W95" s="13"/>
      <c r="X95" s="13"/>
      <c r="Y95" s="13"/>
      <c r="Z95" s="13"/>
      <c r="AA95" s="13"/>
      <c r="AB95" s="13"/>
      <c r="AC95" s="13"/>
      <c r="AD95" s="13"/>
      <c r="AE95" s="266"/>
      <c r="AF95" s="266"/>
      <c r="AG95" s="266"/>
    </row>
    <row r="96" spans="1:33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23"/>
      <c r="T96" s="23"/>
      <c r="U96" s="23"/>
      <c r="V96" s="13"/>
      <c r="W96" s="13"/>
      <c r="X96" s="13"/>
      <c r="Y96" s="13"/>
      <c r="Z96" s="13"/>
      <c r="AA96" s="13"/>
      <c r="AB96" s="13"/>
      <c r="AC96" s="13"/>
      <c r="AD96" s="13"/>
      <c r="AE96" s="266"/>
      <c r="AF96" s="266"/>
      <c r="AG96" s="266"/>
    </row>
    <row r="97" spans="1:33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23"/>
      <c r="T97" s="23"/>
      <c r="U97" s="23"/>
      <c r="V97" s="13"/>
      <c r="W97" s="13"/>
      <c r="X97" s="13"/>
      <c r="Y97" s="13"/>
      <c r="Z97" s="13"/>
      <c r="AA97" s="13"/>
      <c r="AB97" s="13"/>
      <c r="AC97" s="13"/>
      <c r="AD97" s="13"/>
      <c r="AE97" s="266"/>
      <c r="AF97" s="266"/>
      <c r="AG97" s="266"/>
    </row>
    <row r="98" spans="1:33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23"/>
      <c r="T98" s="23"/>
      <c r="U98" s="23"/>
      <c r="V98" s="13"/>
      <c r="W98" s="13"/>
      <c r="X98" s="13"/>
      <c r="Y98" s="13"/>
      <c r="Z98" s="13"/>
      <c r="AA98" s="13"/>
      <c r="AB98" s="13"/>
      <c r="AC98" s="13"/>
      <c r="AD98" s="13"/>
      <c r="AE98" s="266"/>
      <c r="AF98" s="266"/>
      <c r="AG98" s="266"/>
    </row>
    <row r="99" spans="1:33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23"/>
      <c r="T99" s="23"/>
      <c r="U99" s="23"/>
      <c r="V99" s="13"/>
      <c r="W99" s="13"/>
      <c r="X99" s="13"/>
      <c r="Y99" s="13"/>
      <c r="Z99" s="13"/>
      <c r="AA99" s="13"/>
      <c r="AB99" s="13"/>
      <c r="AC99" s="13"/>
      <c r="AD99" s="13"/>
      <c r="AE99" s="266"/>
      <c r="AF99" s="266"/>
      <c r="AG99" s="266"/>
    </row>
    <row r="100" spans="1:33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23"/>
      <c r="T100" s="23"/>
      <c r="U100" s="23"/>
      <c r="V100" s="13"/>
      <c r="W100" s="13"/>
      <c r="X100" s="13"/>
      <c r="Y100" s="13"/>
      <c r="Z100" s="13"/>
      <c r="AA100" s="13"/>
      <c r="AB100" s="13"/>
      <c r="AC100" s="13"/>
      <c r="AD100" s="13"/>
      <c r="AE100" s="266"/>
      <c r="AF100" s="266"/>
      <c r="AG100" s="266"/>
    </row>
    <row r="101" spans="1:33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23"/>
      <c r="T101" s="23"/>
      <c r="U101" s="23"/>
      <c r="V101" s="13"/>
      <c r="W101" s="13"/>
      <c r="X101" s="13"/>
      <c r="Y101" s="13"/>
      <c r="Z101" s="13"/>
      <c r="AA101" s="13"/>
      <c r="AB101" s="13"/>
      <c r="AC101" s="13"/>
      <c r="AD101" s="13"/>
      <c r="AE101" s="266"/>
      <c r="AF101" s="266"/>
      <c r="AG101" s="266"/>
    </row>
    <row r="102" spans="1:33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23"/>
      <c r="T102" s="23"/>
      <c r="U102" s="23"/>
      <c r="V102" s="13"/>
      <c r="W102" s="13"/>
      <c r="X102" s="13"/>
      <c r="Y102" s="13"/>
      <c r="Z102" s="13"/>
      <c r="AA102" s="13"/>
      <c r="AB102" s="13"/>
      <c r="AC102" s="13"/>
      <c r="AD102" s="13"/>
      <c r="AE102" s="266"/>
      <c r="AF102" s="266"/>
      <c r="AG102" s="266"/>
    </row>
    <row r="103" spans="1:33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23"/>
      <c r="T103" s="23"/>
      <c r="U103" s="23"/>
      <c r="V103" s="13"/>
      <c r="W103" s="13"/>
      <c r="X103" s="13"/>
      <c r="Y103" s="13"/>
      <c r="Z103" s="13"/>
      <c r="AA103" s="13"/>
      <c r="AB103" s="13"/>
      <c r="AC103" s="13"/>
      <c r="AD103" s="13"/>
      <c r="AE103" s="266"/>
      <c r="AF103" s="266"/>
      <c r="AG103" s="266"/>
    </row>
    <row r="104" spans="1:33" x14ac:dyDescent="0.25">
      <c r="D104" s="7"/>
      <c r="E104" s="7"/>
      <c r="F104" s="7">
        <f t="shared" ref="F104:AD104" si="42">SUM(F76:F103)</f>
        <v>21483.200000000001</v>
      </c>
      <c r="G104" s="7">
        <f t="shared" si="42"/>
        <v>209217.6</v>
      </c>
      <c r="H104" s="7">
        <f t="shared" si="42"/>
        <v>248939.2</v>
      </c>
      <c r="I104" s="7">
        <f t="shared" si="42"/>
        <v>261904</v>
      </c>
      <c r="J104" s="7">
        <f t="shared" si="42"/>
        <v>261904</v>
      </c>
      <c r="K104" s="7">
        <f t="shared" si="42"/>
        <v>261904</v>
      </c>
      <c r="L104" s="7">
        <f t="shared" si="42"/>
        <v>261904</v>
      </c>
      <c r="M104" s="7">
        <f t="shared" si="42"/>
        <v>261904</v>
      </c>
      <c r="N104" s="7">
        <f t="shared" si="42"/>
        <v>261904</v>
      </c>
      <c r="O104" s="7">
        <f t="shared" si="42"/>
        <v>246537.60000000001</v>
      </c>
      <c r="P104" s="7">
        <f t="shared" si="42"/>
        <v>264651.2</v>
      </c>
      <c r="Q104" s="7">
        <f t="shared" si="42"/>
        <v>264651.2</v>
      </c>
      <c r="R104" s="7">
        <f t="shared" si="42"/>
        <v>231569.8</v>
      </c>
      <c r="S104" s="7">
        <f t="shared" si="42"/>
        <v>266016.72000000003</v>
      </c>
      <c r="T104" s="7">
        <f t="shared" si="42"/>
        <v>266016.72000000003</v>
      </c>
      <c r="U104" s="7">
        <f t="shared" si="42"/>
        <v>266016.72000000003</v>
      </c>
      <c r="V104" s="7">
        <f t="shared" si="42"/>
        <v>266016.72000000003</v>
      </c>
      <c r="W104" s="7">
        <f t="shared" si="42"/>
        <v>266016.72000000003</v>
      </c>
      <c r="X104" s="7">
        <f t="shared" si="42"/>
        <v>266016.72000000003</v>
      </c>
      <c r="Y104" s="7">
        <f t="shared" si="42"/>
        <v>266016.72000000003</v>
      </c>
      <c r="Z104" s="7">
        <f t="shared" si="42"/>
        <v>266016.72000000003</v>
      </c>
      <c r="AA104" s="7">
        <f t="shared" si="42"/>
        <v>266016.72000000003</v>
      </c>
      <c r="AB104" s="7">
        <f t="shared" si="42"/>
        <v>266016.72000000003</v>
      </c>
      <c r="AC104" s="7">
        <f t="shared" si="42"/>
        <v>266016.72000000003</v>
      </c>
      <c r="AD104" s="7">
        <f t="shared" si="42"/>
        <v>266016.72000000003</v>
      </c>
    </row>
    <row r="105" spans="1:33" x14ac:dyDescent="0.25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33" x14ac:dyDescent="0.25">
      <c r="A106" s="31" t="s">
        <v>103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spans="1:33" x14ac:dyDescent="0.25">
      <c r="A107" s="9"/>
      <c r="B107" s="9"/>
      <c r="C107" s="9"/>
      <c r="D107" s="9"/>
      <c r="E107" s="9"/>
      <c r="F107" s="623">
        <v>2024</v>
      </c>
      <c r="G107" s="623"/>
      <c r="H107" s="623"/>
      <c r="I107" s="623"/>
      <c r="J107" s="623">
        <v>2025</v>
      </c>
      <c r="K107" s="623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>
        <v>2026</v>
      </c>
      <c r="W107" s="623"/>
      <c r="X107" s="623"/>
      <c r="Y107" s="623"/>
      <c r="Z107" s="623"/>
      <c r="AA107" s="623"/>
      <c r="AB107" s="623"/>
      <c r="AC107" s="623"/>
      <c r="AD107" s="623"/>
      <c r="AE107" s="623"/>
      <c r="AF107" s="623"/>
      <c r="AG107" s="623"/>
    </row>
    <row r="108" spans="1:33" x14ac:dyDescent="0.25">
      <c r="A108" s="11" t="s">
        <v>88</v>
      </c>
      <c r="B108" s="11" t="s">
        <v>89</v>
      </c>
      <c r="C108" s="11" t="s">
        <v>90</v>
      </c>
      <c r="D108" s="11" t="s">
        <v>91</v>
      </c>
      <c r="E108" s="11"/>
      <c r="F108" s="12">
        <v>9</v>
      </c>
      <c r="G108" s="12">
        <v>10</v>
      </c>
      <c r="H108" s="12">
        <v>11</v>
      </c>
      <c r="I108" s="12">
        <v>12</v>
      </c>
      <c r="J108" s="11">
        <v>1</v>
      </c>
      <c r="K108" s="11">
        <v>2</v>
      </c>
      <c r="L108" s="11">
        <v>3</v>
      </c>
      <c r="M108" s="11">
        <v>4</v>
      </c>
      <c r="N108" s="11">
        <v>5</v>
      </c>
      <c r="O108" s="11">
        <v>6</v>
      </c>
      <c r="P108" s="11">
        <v>7</v>
      </c>
      <c r="Q108" s="11">
        <v>8</v>
      </c>
      <c r="R108" s="11">
        <v>9</v>
      </c>
      <c r="S108" s="14">
        <v>10</v>
      </c>
      <c r="T108" s="14">
        <v>11</v>
      </c>
      <c r="U108" s="14">
        <v>12</v>
      </c>
      <c r="V108" s="14">
        <v>1</v>
      </c>
      <c r="W108" s="14">
        <v>2</v>
      </c>
      <c r="X108" s="14">
        <v>3</v>
      </c>
      <c r="Y108" s="14">
        <v>4</v>
      </c>
      <c r="Z108" s="14">
        <v>5</v>
      </c>
      <c r="AA108" s="14">
        <v>6</v>
      </c>
      <c r="AB108" s="14">
        <v>7</v>
      </c>
      <c r="AC108" s="14">
        <v>8</v>
      </c>
      <c r="AD108" s="14">
        <v>9</v>
      </c>
      <c r="AE108" s="164">
        <v>10</v>
      </c>
      <c r="AF108" s="164">
        <v>11</v>
      </c>
      <c r="AG108" s="164">
        <v>12</v>
      </c>
    </row>
    <row r="109" spans="1:33" x14ac:dyDescent="0.25">
      <c r="A109" s="4" t="str">
        <f t="shared" ref="A109:D119" si="43">A10</f>
        <v>Alec Gura</v>
      </c>
      <c r="B109" s="4" t="str">
        <f t="shared" si="43"/>
        <v>TechSur</v>
      </c>
      <c r="C109" s="4" t="str">
        <f t="shared" si="43"/>
        <v>Communications Specialist</v>
      </c>
      <c r="D109" s="6">
        <f t="shared" si="43"/>
        <v>74.430000000000007</v>
      </c>
      <c r="E109" s="6"/>
      <c r="F109" s="6">
        <f>$D109*F43</f>
        <v>1786.3200000000002</v>
      </c>
      <c r="G109" s="6">
        <f t="shared" ref="G109:U109" si="44">$D109*G43</f>
        <v>13099.68</v>
      </c>
      <c r="H109" s="6">
        <f t="shared" si="44"/>
        <v>10717.920000000002</v>
      </c>
      <c r="I109" s="6">
        <f t="shared" si="44"/>
        <v>10717.920000000002</v>
      </c>
      <c r="J109" s="6">
        <f t="shared" si="44"/>
        <v>11313.36</v>
      </c>
      <c r="K109" s="6">
        <f t="shared" si="44"/>
        <v>10717.920000000002</v>
      </c>
      <c r="L109" s="6">
        <f t="shared" si="44"/>
        <v>11908.800000000001</v>
      </c>
      <c r="M109" s="6">
        <f t="shared" si="44"/>
        <v>12504.240000000002</v>
      </c>
      <c r="N109" s="6">
        <f t="shared" si="44"/>
        <v>11908.800000000001</v>
      </c>
      <c r="O109" s="6">
        <f t="shared" si="44"/>
        <v>11313.36</v>
      </c>
      <c r="P109" s="6">
        <f t="shared" si="44"/>
        <v>11611.080000000002</v>
      </c>
      <c r="Q109" s="6">
        <f t="shared" si="44"/>
        <v>12504.240000000002</v>
      </c>
      <c r="R109" s="6">
        <f>$D109*R43</f>
        <v>9527.0400000000009</v>
      </c>
      <c r="S109" s="23">
        <f>$D109*S43</f>
        <v>0</v>
      </c>
      <c r="T109" s="23">
        <f>$D109*T43</f>
        <v>0</v>
      </c>
      <c r="U109" s="23">
        <f t="shared" si="44"/>
        <v>0</v>
      </c>
      <c r="V109" s="23">
        <f t="shared" ref="V109:AD109" si="45">$D109*V43</f>
        <v>0</v>
      </c>
      <c r="W109" s="23">
        <f t="shared" si="45"/>
        <v>0</v>
      </c>
      <c r="X109" s="23">
        <f t="shared" si="45"/>
        <v>0</v>
      </c>
      <c r="Y109" s="23">
        <f t="shared" si="45"/>
        <v>0</v>
      </c>
      <c r="Z109" s="23">
        <f t="shared" si="45"/>
        <v>0</v>
      </c>
      <c r="AA109" s="23">
        <f t="shared" si="45"/>
        <v>0</v>
      </c>
      <c r="AB109" s="23">
        <f t="shared" si="45"/>
        <v>0</v>
      </c>
      <c r="AC109" s="23">
        <f t="shared" si="45"/>
        <v>0</v>
      </c>
      <c r="AD109" s="23">
        <f t="shared" si="45"/>
        <v>0</v>
      </c>
      <c r="AE109" s="266"/>
      <c r="AF109" s="266"/>
      <c r="AG109" s="266"/>
    </row>
    <row r="110" spans="1:33" x14ac:dyDescent="0.25">
      <c r="A110" s="4" t="str">
        <f t="shared" si="43"/>
        <v>Alisa Welch</v>
      </c>
      <c r="B110" s="4" t="str">
        <f t="shared" si="43"/>
        <v>TechSur</v>
      </c>
      <c r="C110" s="4" t="str">
        <f t="shared" si="43"/>
        <v>Business Analyst</v>
      </c>
      <c r="D110" s="6">
        <f t="shared" si="43"/>
        <v>99.88</v>
      </c>
      <c r="E110" s="6"/>
      <c r="F110" s="6">
        <f t="shared" ref="F110:AD110" si="46">$D110*F44</f>
        <v>2397.12</v>
      </c>
      <c r="G110" s="6">
        <f t="shared" si="46"/>
        <v>0</v>
      </c>
      <c r="H110" s="6">
        <f t="shared" si="46"/>
        <v>0</v>
      </c>
      <c r="I110" s="6">
        <f t="shared" si="46"/>
        <v>0</v>
      </c>
      <c r="J110" s="6">
        <f t="shared" si="46"/>
        <v>0</v>
      </c>
      <c r="K110" s="6">
        <f t="shared" si="46"/>
        <v>0</v>
      </c>
      <c r="L110" s="6">
        <f t="shared" si="46"/>
        <v>0</v>
      </c>
      <c r="M110" s="6">
        <f t="shared" si="46"/>
        <v>0</v>
      </c>
      <c r="N110" s="6">
        <f t="shared" si="46"/>
        <v>0</v>
      </c>
      <c r="O110" s="6">
        <f t="shared" si="46"/>
        <v>0</v>
      </c>
      <c r="P110" s="6">
        <f t="shared" si="46"/>
        <v>0</v>
      </c>
      <c r="Q110" s="6">
        <f t="shared" si="46"/>
        <v>0</v>
      </c>
      <c r="R110" s="6">
        <f t="shared" si="46"/>
        <v>0</v>
      </c>
      <c r="S110" s="23">
        <f t="shared" si="46"/>
        <v>0</v>
      </c>
      <c r="T110" s="23">
        <f t="shared" si="46"/>
        <v>0</v>
      </c>
      <c r="U110" s="23">
        <f t="shared" si="46"/>
        <v>0</v>
      </c>
      <c r="V110" s="23">
        <f t="shared" si="46"/>
        <v>0</v>
      </c>
      <c r="W110" s="23">
        <f t="shared" si="46"/>
        <v>0</v>
      </c>
      <c r="X110" s="23">
        <f t="shared" si="46"/>
        <v>0</v>
      </c>
      <c r="Y110" s="23">
        <f t="shared" si="46"/>
        <v>0</v>
      </c>
      <c r="Z110" s="23">
        <f t="shared" si="46"/>
        <v>0</v>
      </c>
      <c r="AA110" s="23">
        <f t="shared" si="46"/>
        <v>0</v>
      </c>
      <c r="AB110" s="23">
        <f t="shared" si="46"/>
        <v>0</v>
      </c>
      <c r="AC110" s="23">
        <f t="shared" si="46"/>
        <v>0</v>
      </c>
      <c r="AD110" s="23">
        <f t="shared" si="46"/>
        <v>0</v>
      </c>
      <c r="AE110" s="266"/>
      <c r="AF110" s="266"/>
      <c r="AG110" s="266"/>
    </row>
    <row r="111" spans="1:33" x14ac:dyDescent="0.25">
      <c r="A111" s="4" t="str">
        <f t="shared" si="43"/>
        <v>Alisa Welch</v>
      </c>
      <c r="B111" s="4" t="str">
        <f t="shared" si="43"/>
        <v>TechSur</v>
      </c>
      <c r="C111" s="4" t="str">
        <f t="shared" si="43"/>
        <v>Business Analyst - Senior</v>
      </c>
      <c r="D111" s="6">
        <f t="shared" si="43"/>
        <v>120.05</v>
      </c>
      <c r="E111" s="6"/>
      <c r="F111" s="6">
        <f t="shared" ref="F111:AD111" si="47">$D111*F45</f>
        <v>0</v>
      </c>
      <c r="G111" s="6">
        <f t="shared" si="47"/>
        <v>17287.2</v>
      </c>
      <c r="H111" s="6">
        <f t="shared" si="47"/>
        <v>14406</v>
      </c>
      <c r="I111" s="6">
        <f t="shared" si="47"/>
        <v>20168.399999999998</v>
      </c>
      <c r="J111" s="6">
        <f t="shared" si="47"/>
        <v>20168.399999999998</v>
      </c>
      <c r="K111" s="6">
        <f t="shared" si="47"/>
        <v>18247.599999999999</v>
      </c>
      <c r="L111" s="6">
        <f t="shared" si="47"/>
        <v>20168.399999999998</v>
      </c>
      <c r="M111" s="6">
        <f t="shared" si="47"/>
        <v>16326.8</v>
      </c>
      <c r="N111" s="6">
        <f t="shared" si="47"/>
        <v>20168.399999999998</v>
      </c>
      <c r="O111" s="6">
        <f t="shared" si="47"/>
        <v>19208</v>
      </c>
      <c r="P111" s="6">
        <f t="shared" si="47"/>
        <v>19208</v>
      </c>
      <c r="Q111" s="6">
        <f t="shared" si="47"/>
        <v>20168.399999999998</v>
      </c>
      <c r="R111" s="6">
        <f t="shared" si="47"/>
        <v>16326.8</v>
      </c>
      <c r="S111" s="23">
        <f t="shared" si="47"/>
        <v>0</v>
      </c>
      <c r="T111" s="23">
        <f t="shared" si="47"/>
        <v>0</v>
      </c>
      <c r="U111" s="23">
        <f t="shared" si="47"/>
        <v>0</v>
      </c>
      <c r="V111" s="23">
        <f t="shared" si="47"/>
        <v>0</v>
      </c>
      <c r="W111" s="23">
        <f t="shared" si="47"/>
        <v>0</v>
      </c>
      <c r="X111" s="23">
        <f t="shared" si="47"/>
        <v>0</v>
      </c>
      <c r="Y111" s="23">
        <f t="shared" si="47"/>
        <v>0</v>
      </c>
      <c r="Z111" s="23">
        <f t="shared" si="47"/>
        <v>0</v>
      </c>
      <c r="AA111" s="23">
        <f t="shared" si="47"/>
        <v>0</v>
      </c>
      <c r="AB111" s="23">
        <f t="shared" si="47"/>
        <v>0</v>
      </c>
      <c r="AC111" s="23">
        <f t="shared" si="47"/>
        <v>0</v>
      </c>
      <c r="AD111" s="23">
        <f t="shared" si="47"/>
        <v>0</v>
      </c>
      <c r="AE111" s="266"/>
      <c r="AF111" s="266"/>
      <c r="AG111" s="266"/>
    </row>
    <row r="112" spans="1:33" x14ac:dyDescent="0.25">
      <c r="A112" s="4" t="str">
        <f t="shared" si="43"/>
        <v>Christopher Harkins</v>
      </c>
      <c r="B112" s="4" t="str">
        <f t="shared" si="43"/>
        <v>TechSur</v>
      </c>
      <c r="C112" s="4" t="str">
        <f t="shared" si="43"/>
        <v>System Integration Engineer</v>
      </c>
      <c r="D112" s="6">
        <f t="shared" si="43"/>
        <v>151.9</v>
      </c>
      <c r="E112" s="6"/>
      <c r="F112" s="6">
        <f t="shared" ref="F112:AD112" si="48">$D112*F46</f>
        <v>3645.6000000000004</v>
      </c>
      <c r="G112" s="6">
        <f t="shared" si="48"/>
        <v>26734.400000000001</v>
      </c>
      <c r="H112" s="6">
        <f t="shared" si="48"/>
        <v>17012.8</v>
      </c>
      <c r="I112" s="6">
        <f t="shared" si="48"/>
        <v>25519.200000000001</v>
      </c>
      <c r="J112" s="6">
        <f t="shared" si="48"/>
        <v>20658.400000000001</v>
      </c>
      <c r="K112" s="6">
        <f t="shared" si="48"/>
        <v>23088.799999999999</v>
      </c>
      <c r="L112" s="6">
        <f t="shared" si="48"/>
        <v>25519.200000000001</v>
      </c>
      <c r="M112" s="6">
        <f t="shared" si="48"/>
        <v>26734.400000000001</v>
      </c>
      <c r="N112" s="6">
        <f t="shared" si="48"/>
        <v>25519.200000000001</v>
      </c>
      <c r="O112" s="6">
        <f t="shared" si="48"/>
        <v>21873.600000000002</v>
      </c>
      <c r="P112" s="6">
        <f t="shared" si="48"/>
        <v>23088.799999999999</v>
      </c>
      <c r="Q112" s="6">
        <f t="shared" si="48"/>
        <v>25519.200000000001</v>
      </c>
      <c r="R112" s="6">
        <f t="shared" si="48"/>
        <v>15797.6</v>
      </c>
      <c r="S112" s="23">
        <f t="shared" si="48"/>
        <v>0</v>
      </c>
      <c r="T112" s="23">
        <f t="shared" si="48"/>
        <v>0</v>
      </c>
      <c r="U112" s="23">
        <f t="shared" si="48"/>
        <v>0</v>
      </c>
      <c r="V112" s="23">
        <f t="shared" si="48"/>
        <v>0</v>
      </c>
      <c r="W112" s="23">
        <f t="shared" si="48"/>
        <v>0</v>
      </c>
      <c r="X112" s="23">
        <f t="shared" si="48"/>
        <v>0</v>
      </c>
      <c r="Y112" s="23">
        <f t="shared" si="48"/>
        <v>0</v>
      </c>
      <c r="Z112" s="23">
        <f t="shared" si="48"/>
        <v>0</v>
      </c>
      <c r="AA112" s="23">
        <f t="shared" si="48"/>
        <v>0</v>
      </c>
      <c r="AB112" s="23">
        <f t="shared" si="48"/>
        <v>0</v>
      </c>
      <c r="AC112" s="23">
        <f t="shared" si="48"/>
        <v>0</v>
      </c>
      <c r="AD112" s="23">
        <f t="shared" si="48"/>
        <v>0</v>
      </c>
      <c r="AE112" s="266"/>
      <c r="AF112" s="266"/>
      <c r="AG112" s="266"/>
    </row>
    <row r="113" spans="1:33" x14ac:dyDescent="0.25">
      <c r="A113" s="4" t="str">
        <f t="shared" si="43"/>
        <v>Jayson Guglietta</v>
      </c>
      <c r="B113" s="4" t="str">
        <f t="shared" si="43"/>
        <v>TechSur</v>
      </c>
      <c r="C113" s="4" t="str">
        <f t="shared" si="43"/>
        <v>System Integration Engineer</v>
      </c>
      <c r="D113" s="6">
        <f t="shared" si="43"/>
        <v>151.9</v>
      </c>
      <c r="E113" s="6"/>
      <c r="F113" s="6">
        <f t="shared" ref="F113:AD113" si="49">$D113*F47</f>
        <v>3645.6000000000004</v>
      </c>
      <c r="G113" s="6">
        <f t="shared" si="49"/>
        <v>26734.400000000001</v>
      </c>
      <c r="H113" s="6">
        <f t="shared" si="49"/>
        <v>17012.8</v>
      </c>
      <c r="I113" s="6">
        <f t="shared" si="49"/>
        <v>25519.200000000001</v>
      </c>
      <c r="J113" s="6">
        <f t="shared" si="49"/>
        <v>25519.200000000001</v>
      </c>
      <c r="K113" s="6">
        <f t="shared" si="49"/>
        <v>23088.799999999999</v>
      </c>
      <c r="L113" s="6">
        <f t="shared" si="49"/>
        <v>25215.4</v>
      </c>
      <c r="M113" s="6">
        <f t="shared" si="49"/>
        <v>26734.400000000001</v>
      </c>
      <c r="N113" s="6">
        <f t="shared" si="49"/>
        <v>25519.200000000001</v>
      </c>
      <c r="O113" s="6">
        <f t="shared" si="49"/>
        <v>24304</v>
      </c>
      <c r="P113" s="6">
        <f t="shared" si="49"/>
        <v>14582.400000000001</v>
      </c>
      <c r="Q113" s="6">
        <f t="shared" si="49"/>
        <v>25519.200000000001</v>
      </c>
      <c r="R113" s="6">
        <f t="shared" si="49"/>
        <v>20658.400000000001</v>
      </c>
      <c r="S113" s="23">
        <f t="shared" si="49"/>
        <v>0</v>
      </c>
      <c r="T113" s="23">
        <f t="shared" si="49"/>
        <v>0</v>
      </c>
      <c r="U113" s="23">
        <f t="shared" si="49"/>
        <v>0</v>
      </c>
      <c r="V113" s="23">
        <f t="shared" si="49"/>
        <v>0</v>
      </c>
      <c r="W113" s="23">
        <f t="shared" si="49"/>
        <v>0</v>
      </c>
      <c r="X113" s="23">
        <f t="shared" si="49"/>
        <v>0</v>
      </c>
      <c r="Y113" s="23">
        <f t="shared" si="49"/>
        <v>0</v>
      </c>
      <c r="Z113" s="23">
        <f t="shared" si="49"/>
        <v>0</v>
      </c>
      <c r="AA113" s="23">
        <f t="shared" si="49"/>
        <v>0</v>
      </c>
      <c r="AB113" s="23">
        <f t="shared" si="49"/>
        <v>0</v>
      </c>
      <c r="AC113" s="23">
        <f t="shared" si="49"/>
        <v>0</v>
      </c>
      <c r="AD113" s="23">
        <f t="shared" si="49"/>
        <v>0</v>
      </c>
      <c r="AE113" s="266"/>
      <c r="AF113" s="266"/>
      <c r="AG113" s="266"/>
    </row>
    <row r="114" spans="1:33" x14ac:dyDescent="0.25">
      <c r="A114" s="4" t="str">
        <f t="shared" si="43"/>
        <v>Lauryn Holcomb</v>
      </c>
      <c r="B114" s="4" t="str">
        <f t="shared" si="43"/>
        <v>TechSur</v>
      </c>
      <c r="C114" s="4" t="str">
        <f t="shared" si="43"/>
        <v>Project Manager</v>
      </c>
      <c r="D114" s="6">
        <f t="shared" si="43"/>
        <v>80.03</v>
      </c>
      <c r="E114" s="6"/>
      <c r="F114" s="6">
        <f t="shared" ref="F114:AD114" si="50">$D114*F48</f>
        <v>1920.72</v>
      </c>
      <c r="G114" s="6">
        <f t="shared" si="50"/>
        <v>13925.22</v>
      </c>
      <c r="H114" s="6">
        <f t="shared" si="50"/>
        <v>10884.08</v>
      </c>
      <c r="I114" s="6">
        <f t="shared" si="50"/>
        <v>9603.6</v>
      </c>
      <c r="J114" s="6">
        <f t="shared" si="50"/>
        <v>12804.8</v>
      </c>
      <c r="K114" s="6">
        <f t="shared" si="50"/>
        <v>12164.56</v>
      </c>
      <c r="L114" s="6">
        <f t="shared" si="50"/>
        <v>12804.8</v>
      </c>
      <c r="M114" s="6">
        <f t="shared" si="50"/>
        <v>14085.28</v>
      </c>
      <c r="N114" s="6">
        <f t="shared" si="50"/>
        <v>9603.6</v>
      </c>
      <c r="O114" s="6">
        <f t="shared" si="50"/>
        <v>11284.23</v>
      </c>
      <c r="P114" s="6">
        <f t="shared" si="50"/>
        <v>0</v>
      </c>
      <c r="Q114" s="6">
        <f t="shared" si="50"/>
        <v>0</v>
      </c>
      <c r="R114" s="6">
        <f t="shared" si="50"/>
        <v>0</v>
      </c>
      <c r="S114" s="23">
        <f t="shared" si="50"/>
        <v>0</v>
      </c>
      <c r="T114" s="23">
        <f t="shared" si="50"/>
        <v>0</v>
      </c>
      <c r="U114" s="23">
        <f t="shared" si="50"/>
        <v>0</v>
      </c>
      <c r="V114" s="23">
        <f t="shared" si="50"/>
        <v>0</v>
      </c>
      <c r="W114" s="23">
        <f t="shared" si="50"/>
        <v>0</v>
      </c>
      <c r="X114" s="23">
        <f t="shared" si="50"/>
        <v>0</v>
      </c>
      <c r="Y114" s="23">
        <f t="shared" si="50"/>
        <v>0</v>
      </c>
      <c r="Z114" s="23">
        <f t="shared" si="50"/>
        <v>0</v>
      </c>
      <c r="AA114" s="23">
        <f t="shared" si="50"/>
        <v>0</v>
      </c>
      <c r="AB114" s="23">
        <f t="shared" si="50"/>
        <v>0</v>
      </c>
      <c r="AC114" s="23">
        <f t="shared" si="50"/>
        <v>0</v>
      </c>
      <c r="AD114" s="23">
        <f t="shared" si="50"/>
        <v>0</v>
      </c>
      <c r="AE114" s="266"/>
      <c r="AF114" s="266"/>
      <c r="AG114" s="266"/>
    </row>
    <row r="115" spans="1:33" x14ac:dyDescent="0.25">
      <c r="A115" s="4" t="str">
        <f t="shared" si="43"/>
        <v>Vidyadhar Tanksale</v>
      </c>
      <c r="B115" s="4" t="str">
        <f t="shared" si="43"/>
        <v>TechSur</v>
      </c>
      <c r="C115" s="4" t="str">
        <f t="shared" si="43"/>
        <v>Enterprise Architect</v>
      </c>
      <c r="D115" s="6">
        <f t="shared" si="43"/>
        <v>113.21</v>
      </c>
      <c r="E115" s="6"/>
      <c r="F115" s="6">
        <f t="shared" ref="F115:AD115" si="51">$D115*F49</f>
        <v>2717.04</v>
      </c>
      <c r="G115" s="6">
        <f t="shared" si="51"/>
        <v>19924.96</v>
      </c>
      <c r="H115" s="6">
        <f t="shared" si="51"/>
        <v>9056.7999999999993</v>
      </c>
      <c r="I115" s="6">
        <f t="shared" si="51"/>
        <v>19019.28</v>
      </c>
      <c r="J115" s="6">
        <f t="shared" si="51"/>
        <v>19019.28</v>
      </c>
      <c r="K115" s="6">
        <f t="shared" si="51"/>
        <v>17207.919999999998</v>
      </c>
      <c r="L115" s="6">
        <f t="shared" si="51"/>
        <v>14490.88</v>
      </c>
      <c r="M115" s="6">
        <f t="shared" si="51"/>
        <v>14943.72</v>
      </c>
      <c r="N115" s="6">
        <f t="shared" si="51"/>
        <v>19019.28</v>
      </c>
      <c r="O115" s="6">
        <f t="shared" si="51"/>
        <v>18113.599999999999</v>
      </c>
      <c r="P115" s="6">
        <f t="shared" si="51"/>
        <v>19924.96</v>
      </c>
      <c r="Q115" s="6">
        <f t="shared" si="51"/>
        <v>19019.28</v>
      </c>
      <c r="R115" s="6">
        <f t="shared" si="51"/>
        <v>16302.24</v>
      </c>
      <c r="S115" s="23">
        <f t="shared" si="51"/>
        <v>0</v>
      </c>
      <c r="T115" s="23">
        <f t="shared" si="51"/>
        <v>0</v>
      </c>
      <c r="U115" s="23">
        <f t="shared" si="51"/>
        <v>0</v>
      </c>
      <c r="V115" s="23">
        <f t="shared" si="51"/>
        <v>0</v>
      </c>
      <c r="W115" s="23">
        <f t="shared" si="51"/>
        <v>0</v>
      </c>
      <c r="X115" s="23">
        <f t="shared" si="51"/>
        <v>0</v>
      </c>
      <c r="Y115" s="23">
        <f t="shared" si="51"/>
        <v>0</v>
      </c>
      <c r="Z115" s="23">
        <f t="shared" si="51"/>
        <v>0</v>
      </c>
      <c r="AA115" s="23">
        <f t="shared" si="51"/>
        <v>0</v>
      </c>
      <c r="AB115" s="23">
        <f t="shared" si="51"/>
        <v>0</v>
      </c>
      <c r="AC115" s="23">
        <f t="shared" si="51"/>
        <v>0</v>
      </c>
      <c r="AD115" s="23">
        <f t="shared" si="51"/>
        <v>0</v>
      </c>
      <c r="AE115" s="266"/>
      <c r="AF115" s="266"/>
      <c r="AG115" s="266"/>
    </row>
    <row r="116" spans="1:33" x14ac:dyDescent="0.25">
      <c r="A116" s="4" t="str">
        <f t="shared" si="43"/>
        <v>Navin Keswani</v>
      </c>
      <c r="B116" s="4" t="str">
        <f t="shared" si="43"/>
        <v>TechSur</v>
      </c>
      <c r="C116" s="4" t="str">
        <f t="shared" si="43"/>
        <v>System Integration Engineer</v>
      </c>
      <c r="D116" s="6">
        <f t="shared" si="43"/>
        <v>151.9</v>
      </c>
      <c r="E116" s="6"/>
      <c r="F116" s="6">
        <f t="shared" ref="F116:AD116" si="52">$D116*F50</f>
        <v>0</v>
      </c>
      <c r="G116" s="6">
        <f t="shared" si="52"/>
        <v>0</v>
      </c>
      <c r="H116" s="6">
        <f t="shared" si="52"/>
        <v>21873.600000000002</v>
      </c>
      <c r="I116" s="6">
        <f t="shared" si="52"/>
        <v>25519.200000000001</v>
      </c>
      <c r="J116" s="6">
        <f t="shared" si="52"/>
        <v>25519.200000000001</v>
      </c>
      <c r="K116" s="6">
        <f t="shared" si="52"/>
        <v>23088.799999999999</v>
      </c>
      <c r="L116" s="6">
        <f t="shared" si="52"/>
        <v>25519.200000000001</v>
      </c>
      <c r="M116" s="6">
        <f t="shared" si="52"/>
        <v>26734.400000000001</v>
      </c>
      <c r="N116" s="6">
        <f t="shared" si="52"/>
        <v>25519.200000000001</v>
      </c>
      <c r="O116" s="6">
        <f t="shared" si="52"/>
        <v>24304</v>
      </c>
      <c r="P116" s="6">
        <f t="shared" si="52"/>
        <v>26734.400000000001</v>
      </c>
      <c r="Q116" s="6">
        <f t="shared" si="52"/>
        <v>25519.200000000001</v>
      </c>
      <c r="R116" s="6">
        <f t="shared" si="52"/>
        <v>21873.600000000002</v>
      </c>
      <c r="S116" s="23">
        <f t="shared" si="52"/>
        <v>0</v>
      </c>
      <c r="T116" s="23">
        <f t="shared" si="52"/>
        <v>0</v>
      </c>
      <c r="U116" s="23">
        <f t="shared" si="52"/>
        <v>0</v>
      </c>
      <c r="V116" s="23">
        <f t="shared" si="52"/>
        <v>0</v>
      </c>
      <c r="W116" s="23">
        <f t="shared" si="52"/>
        <v>0</v>
      </c>
      <c r="X116" s="23">
        <f t="shared" si="52"/>
        <v>0</v>
      </c>
      <c r="Y116" s="23">
        <f t="shared" si="52"/>
        <v>0</v>
      </c>
      <c r="Z116" s="23">
        <f t="shared" si="52"/>
        <v>0</v>
      </c>
      <c r="AA116" s="23">
        <f t="shared" si="52"/>
        <v>0</v>
      </c>
      <c r="AB116" s="23">
        <f t="shared" si="52"/>
        <v>0</v>
      </c>
      <c r="AC116" s="23">
        <f t="shared" si="52"/>
        <v>0</v>
      </c>
      <c r="AD116" s="23">
        <f t="shared" si="52"/>
        <v>0</v>
      </c>
      <c r="AE116" s="266"/>
      <c r="AF116" s="266"/>
      <c r="AG116" s="266"/>
    </row>
    <row r="117" spans="1:33" x14ac:dyDescent="0.25">
      <c r="A117" s="4" t="str">
        <f t="shared" si="43"/>
        <v>Sudeep Telang</v>
      </c>
      <c r="B117" s="4" t="str">
        <f t="shared" si="43"/>
        <v>TechSur</v>
      </c>
      <c r="C117" s="4" t="str">
        <f t="shared" si="43"/>
        <v>Enterprise Architect</v>
      </c>
      <c r="D117" s="6">
        <f t="shared" si="43"/>
        <v>113.21</v>
      </c>
      <c r="E117" s="6"/>
      <c r="F117" s="6">
        <f t="shared" ref="F117:AD117" si="53">$D117*F51</f>
        <v>0</v>
      </c>
      <c r="G117" s="6">
        <f t="shared" si="53"/>
        <v>0</v>
      </c>
      <c r="H117" s="6">
        <f t="shared" si="53"/>
        <v>15396.56</v>
      </c>
      <c r="I117" s="6">
        <f t="shared" si="53"/>
        <v>16302.24</v>
      </c>
      <c r="J117" s="6">
        <f t="shared" si="53"/>
        <v>17207.919999999998</v>
      </c>
      <c r="K117" s="6">
        <f t="shared" si="53"/>
        <v>17207.919999999998</v>
      </c>
      <c r="L117" s="6">
        <f t="shared" si="53"/>
        <v>18113.599999999999</v>
      </c>
      <c r="M117" s="6">
        <f t="shared" si="53"/>
        <v>19019.28</v>
      </c>
      <c r="N117" s="6">
        <f t="shared" si="53"/>
        <v>19019.28</v>
      </c>
      <c r="O117" s="6">
        <f t="shared" si="53"/>
        <v>18113.599999999999</v>
      </c>
      <c r="P117" s="6">
        <f t="shared" si="53"/>
        <v>13585.199999999999</v>
      </c>
      <c r="Q117" s="6">
        <f t="shared" si="53"/>
        <v>18113.599999999999</v>
      </c>
      <c r="R117" s="6">
        <f t="shared" si="53"/>
        <v>9056.7999999999993</v>
      </c>
      <c r="S117" s="23">
        <f t="shared" si="53"/>
        <v>0</v>
      </c>
      <c r="T117" s="23">
        <f t="shared" si="53"/>
        <v>0</v>
      </c>
      <c r="U117" s="23">
        <f t="shared" si="53"/>
        <v>0</v>
      </c>
      <c r="V117" s="23">
        <f t="shared" si="53"/>
        <v>0</v>
      </c>
      <c r="W117" s="23">
        <f t="shared" si="53"/>
        <v>0</v>
      </c>
      <c r="X117" s="23">
        <f t="shared" si="53"/>
        <v>0</v>
      </c>
      <c r="Y117" s="23">
        <f t="shared" si="53"/>
        <v>0</v>
      </c>
      <c r="Z117" s="23">
        <f t="shared" si="53"/>
        <v>0</v>
      </c>
      <c r="AA117" s="23">
        <f t="shared" si="53"/>
        <v>0</v>
      </c>
      <c r="AB117" s="23">
        <f t="shared" si="53"/>
        <v>0</v>
      </c>
      <c r="AC117" s="23">
        <f t="shared" si="53"/>
        <v>0</v>
      </c>
      <c r="AD117" s="23">
        <f t="shared" si="53"/>
        <v>0</v>
      </c>
      <c r="AE117" s="266"/>
      <c r="AF117" s="266"/>
      <c r="AG117" s="266"/>
    </row>
    <row r="118" spans="1:33" x14ac:dyDescent="0.25">
      <c r="A118" s="4" t="str">
        <f t="shared" si="43"/>
        <v>Sourcing</v>
      </c>
      <c r="B118" s="4" t="str">
        <f t="shared" si="43"/>
        <v>TechSur</v>
      </c>
      <c r="C118" s="4" t="str">
        <f t="shared" si="43"/>
        <v>Enterprise Architect</v>
      </c>
      <c r="D118" s="6">
        <f t="shared" si="43"/>
        <v>113.21</v>
      </c>
      <c r="E118" s="6"/>
      <c r="F118" s="6">
        <f t="shared" ref="F118:AD118" si="54">$D118*F52</f>
        <v>0</v>
      </c>
      <c r="G118" s="6">
        <f t="shared" si="54"/>
        <v>0</v>
      </c>
      <c r="H118" s="6">
        <f t="shared" si="54"/>
        <v>0</v>
      </c>
      <c r="I118" s="6">
        <f t="shared" si="54"/>
        <v>0</v>
      </c>
      <c r="J118" s="6">
        <f t="shared" si="54"/>
        <v>0</v>
      </c>
      <c r="K118" s="6">
        <f t="shared" si="54"/>
        <v>0</v>
      </c>
      <c r="L118" s="6">
        <f t="shared" si="54"/>
        <v>0</v>
      </c>
      <c r="M118" s="6">
        <f t="shared" si="54"/>
        <v>0</v>
      </c>
      <c r="N118" s="6">
        <f t="shared" si="54"/>
        <v>0</v>
      </c>
      <c r="O118" s="6">
        <f t="shared" si="54"/>
        <v>0</v>
      </c>
      <c r="P118" s="6">
        <f t="shared" si="54"/>
        <v>0</v>
      </c>
      <c r="Q118" s="6">
        <f t="shared" si="54"/>
        <v>0</v>
      </c>
      <c r="R118" s="6">
        <f t="shared" si="54"/>
        <v>0</v>
      </c>
      <c r="S118" s="23">
        <f t="shared" si="54"/>
        <v>0</v>
      </c>
      <c r="T118" s="23">
        <f t="shared" si="54"/>
        <v>0</v>
      </c>
      <c r="U118" s="23">
        <f t="shared" si="54"/>
        <v>0</v>
      </c>
      <c r="V118" s="23">
        <f t="shared" si="54"/>
        <v>0</v>
      </c>
      <c r="W118" s="23">
        <f t="shared" si="54"/>
        <v>0</v>
      </c>
      <c r="X118" s="23">
        <f t="shared" si="54"/>
        <v>0</v>
      </c>
      <c r="Y118" s="23">
        <f t="shared" si="54"/>
        <v>0</v>
      </c>
      <c r="Z118" s="23">
        <f t="shared" si="54"/>
        <v>0</v>
      </c>
      <c r="AA118" s="23">
        <f t="shared" si="54"/>
        <v>0</v>
      </c>
      <c r="AB118" s="23">
        <f t="shared" si="54"/>
        <v>0</v>
      </c>
      <c r="AC118" s="23">
        <f t="shared" si="54"/>
        <v>0</v>
      </c>
      <c r="AD118" s="23">
        <f t="shared" si="54"/>
        <v>0</v>
      </c>
      <c r="AE118" s="266"/>
      <c r="AF118" s="266"/>
      <c r="AG118" s="266"/>
    </row>
    <row r="119" spans="1:33" x14ac:dyDescent="0.25">
      <c r="A119" s="4" t="str">
        <f t="shared" ref="A119:C126" si="55">A20</f>
        <v>Tarun Singhal</v>
      </c>
      <c r="B119" s="4" t="str">
        <f t="shared" si="55"/>
        <v>TechSur</v>
      </c>
      <c r="C119" s="4" t="str">
        <f t="shared" si="55"/>
        <v>Cloud Architect- CDaaS-PaaS-Cloud Hosting</v>
      </c>
      <c r="D119" s="6">
        <f t="shared" si="43"/>
        <v>152.06</v>
      </c>
      <c r="E119" s="6"/>
      <c r="F119" s="6">
        <f t="shared" ref="F119:AD119" si="56">$D119*F53</f>
        <v>0</v>
      </c>
      <c r="G119" s="136">
        <f t="shared" si="56"/>
        <v>4865.92</v>
      </c>
      <c r="H119" s="6">
        <f t="shared" si="56"/>
        <v>23113.119999999999</v>
      </c>
      <c r="I119" s="6">
        <f t="shared" si="56"/>
        <v>25546.080000000002</v>
      </c>
      <c r="J119" s="6">
        <f t="shared" si="56"/>
        <v>25546.080000000002</v>
      </c>
      <c r="K119" s="6">
        <f t="shared" si="56"/>
        <v>23113.119999999999</v>
      </c>
      <c r="L119" s="6">
        <f t="shared" si="56"/>
        <v>25546.080000000002</v>
      </c>
      <c r="M119" s="6">
        <f t="shared" si="56"/>
        <v>26762.560000000001</v>
      </c>
      <c r="N119" s="6">
        <f t="shared" si="56"/>
        <v>25546.080000000002</v>
      </c>
      <c r="O119" s="6">
        <f t="shared" si="56"/>
        <v>21896.639999999999</v>
      </c>
      <c r="P119" s="6">
        <f t="shared" si="56"/>
        <v>26762.560000000001</v>
      </c>
      <c r="Q119" s="6">
        <f t="shared" si="56"/>
        <v>25546.080000000002</v>
      </c>
      <c r="R119" s="6">
        <f t="shared" si="56"/>
        <v>21896.639999999999</v>
      </c>
      <c r="S119" s="23">
        <f t="shared" si="56"/>
        <v>0</v>
      </c>
      <c r="T119" s="23">
        <f t="shared" si="56"/>
        <v>0</v>
      </c>
      <c r="U119" s="23">
        <f t="shared" si="56"/>
        <v>0</v>
      </c>
      <c r="V119" s="23">
        <f t="shared" si="56"/>
        <v>0</v>
      </c>
      <c r="W119" s="23">
        <f t="shared" si="56"/>
        <v>0</v>
      </c>
      <c r="X119" s="23">
        <f t="shared" si="56"/>
        <v>0</v>
      </c>
      <c r="Y119" s="23">
        <f t="shared" si="56"/>
        <v>0</v>
      </c>
      <c r="Z119" s="23">
        <f t="shared" si="56"/>
        <v>0</v>
      </c>
      <c r="AA119" s="23">
        <f t="shared" si="56"/>
        <v>0</v>
      </c>
      <c r="AB119" s="23">
        <f t="shared" si="56"/>
        <v>0</v>
      </c>
      <c r="AC119" s="23">
        <f t="shared" si="56"/>
        <v>0</v>
      </c>
      <c r="AD119" s="23">
        <f t="shared" si="56"/>
        <v>0</v>
      </c>
      <c r="AE119" s="266"/>
      <c r="AF119" s="266"/>
      <c r="AG119" s="266"/>
    </row>
    <row r="120" spans="1:33" x14ac:dyDescent="0.25">
      <c r="A120" s="4" t="str">
        <f t="shared" si="55"/>
        <v>Madhavan Ramamoorthy</v>
      </c>
      <c r="B120" s="4" t="str">
        <f t="shared" si="55"/>
        <v>TechSur</v>
      </c>
      <c r="C120" s="4" t="str">
        <f t="shared" si="55"/>
        <v>Systems Architect</v>
      </c>
      <c r="D120" s="6">
        <f t="shared" ref="D120:D126" si="57">D21</f>
        <v>108.04</v>
      </c>
      <c r="E120" s="6"/>
      <c r="F120" s="6">
        <f t="shared" ref="F120:AD120" si="58">$D120*F54</f>
        <v>0</v>
      </c>
      <c r="G120" s="6">
        <f t="shared" si="58"/>
        <v>0</v>
      </c>
      <c r="H120" s="6">
        <f t="shared" si="58"/>
        <v>15557.76</v>
      </c>
      <c r="I120" s="6">
        <f t="shared" si="58"/>
        <v>18150.72</v>
      </c>
      <c r="J120" s="6">
        <f t="shared" si="58"/>
        <v>16854.240000000002</v>
      </c>
      <c r="K120" s="6">
        <f t="shared" si="58"/>
        <v>7778.88</v>
      </c>
      <c r="L120" s="6">
        <f t="shared" si="58"/>
        <v>18150.72</v>
      </c>
      <c r="M120" s="6">
        <f t="shared" si="58"/>
        <v>19015.04</v>
      </c>
      <c r="N120" s="6">
        <f t="shared" si="58"/>
        <v>17718.560000000001</v>
      </c>
      <c r="O120" s="6">
        <f t="shared" si="58"/>
        <v>17286.400000000001</v>
      </c>
      <c r="P120" s="6">
        <f t="shared" si="58"/>
        <v>19015.04</v>
      </c>
      <c r="Q120" s="6">
        <f t="shared" si="58"/>
        <v>18150.72</v>
      </c>
      <c r="R120" s="6">
        <f t="shared" si="58"/>
        <v>15557.76</v>
      </c>
      <c r="S120" s="23">
        <f t="shared" si="58"/>
        <v>0</v>
      </c>
      <c r="T120" s="23">
        <f t="shared" si="58"/>
        <v>0</v>
      </c>
      <c r="U120" s="23">
        <f t="shared" si="58"/>
        <v>0</v>
      </c>
      <c r="V120" s="23">
        <f t="shared" si="58"/>
        <v>0</v>
      </c>
      <c r="W120" s="23">
        <f t="shared" si="58"/>
        <v>0</v>
      </c>
      <c r="X120" s="23">
        <f t="shared" si="58"/>
        <v>0</v>
      </c>
      <c r="Y120" s="23">
        <f t="shared" si="58"/>
        <v>0</v>
      </c>
      <c r="Z120" s="23">
        <f t="shared" si="58"/>
        <v>0</v>
      </c>
      <c r="AA120" s="23">
        <f t="shared" si="58"/>
        <v>0</v>
      </c>
      <c r="AB120" s="23">
        <f t="shared" si="58"/>
        <v>0</v>
      </c>
      <c r="AC120" s="23">
        <f t="shared" si="58"/>
        <v>0</v>
      </c>
      <c r="AD120" s="23">
        <f t="shared" si="58"/>
        <v>0</v>
      </c>
      <c r="AE120" s="266"/>
      <c r="AF120" s="266"/>
      <c r="AG120" s="266"/>
    </row>
    <row r="121" spans="1:33" x14ac:dyDescent="0.25">
      <c r="A121" s="4" t="str">
        <f t="shared" si="55"/>
        <v>Zakariya Saleh</v>
      </c>
      <c r="B121" s="4" t="str">
        <f t="shared" si="55"/>
        <v>TechSur</v>
      </c>
      <c r="C121" s="4" t="str">
        <f t="shared" si="55"/>
        <v>Systems Architect</v>
      </c>
      <c r="D121" s="6">
        <f t="shared" si="57"/>
        <v>108.04</v>
      </c>
      <c r="E121" s="6"/>
      <c r="F121" s="6">
        <f t="shared" ref="F121:AD121" si="59">$D121*F55</f>
        <v>0</v>
      </c>
      <c r="G121" s="6">
        <f t="shared" si="59"/>
        <v>0</v>
      </c>
      <c r="H121" s="6">
        <f t="shared" si="59"/>
        <v>0</v>
      </c>
      <c r="I121" s="6">
        <f t="shared" si="59"/>
        <v>13829.12</v>
      </c>
      <c r="J121" s="6">
        <f t="shared" si="59"/>
        <v>12964.800000000001</v>
      </c>
      <c r="K121" s="6">
        <f t="shared" si="59"/>
        <v>16422.080000000002</v>
      </c>
      <c r="L121" s="6">
        <f t="shared" si="59"/>
        <v>18150.72</v>
      </c>
      <c r="M121" s="6">
        <f t="shared" si="59"/>
        <v>19015.04</v>
      </c>
      <c r="N121" s="6">
        <f t="shared" si="59"/>
        <v>18150.72</v>
      </c>
      <c r="O121" s="6">
        <f t="shared" si="59"/>
        <v>17286.400000000001</v>
      </c>
      <c r="P121" s="6">
        <f t="shared" si="59"/>
        <v>19015.04</v>
      </c>
      <c r="Q121" s="6">
        <f t="shared" si="59"/>
        <v>18150.72</v>
      </c>
      <c r="R121" s="6">
        <f t="shared" si="59"/>
        <v>15557.76</v>
      </c>
      <c r="S121" s="23">
        <f t="shared" si="59"/>
        <v>0</v>
      </c>
      <c r="T121" s="23">
        <f t="shared" si="59"/>
        <v>0</v>
      </c>
      <c r="U121" s="23">
        <f t="shared" si="59"/>
        <v>0</v>
      </c>
      <c r="V121" s="23">
        <f t="shared" si="59"/>
        <v>0</v>
      </c>
      <c r="W121" s="23">
        <f t="shared" si="59"/>
        <v>0</v>
      </c>
      <c r="X121" s="23">
        <f t="shared" si="59"/>
        <v>0</v>
      </c>
      <c r="Y121" s="23">
        <f t="shared" si="59"/>
        <v>0</v>
      </c>
      <c r="Z121" s="23">
        <f t="shared" si="59"/>
        <v>0</v>
      </c>
      <c r="AA121" s="23">
        <f t="shared" si="59"/>
        <v>0</v>
      </c>
      <c r="AB121" s="23">
        <f t="shared" si="59"/>
        <v>0</v>
      </c>
      <c r="AC121" s="23">
        <f t="shared" si="59"/>
        <v>0</v>
      </c>
      <c r="AD121" s="23">
        <f t="shared" si="59"/>
        <v>0</v>
      </c>
      <c r="AE121" s="266"/>
      <c r="AF121" s="266"/>
      <c r="AG121" s="266"/>
    </row>
    <row r="122" spans="1:33" x14ac:dyDescent="0.25">
      <c r="A122" s="4" t="str">
        <f t="shared" si="55"/>
        <v>Archaya Ramasamy</v>
      </c>
      <c r="B122" s="4" t="str">
        <f t="shared" si="55"/>
        <v>TechSur</v>
      </c>
      <c r="C122" s="4" t="str">
        <f t="shared" si="55"/>
        <v>Data Architect</v>
      </c>
      <c r="D122" s="6">
        <f t="shared" si="57"/>
        <v>96.04</v>
      </c>
      <c r="E122" s="6"/>
      <c r="F122" s="6">
        <f t="shared" ref="F122:AD122" si="60">$D122*F56</f>
        <v>0</v>
      </c>
      <c r="G122" s="6">
        <f t="shared" si="60"/>
        <v>3841.6000000000004</v>
      </c>
      <c r="H122" s="6">
        <f t="shared" si="60"/>
        <v>0</v>
      </c>
      <c r="I122" s="6">
        <f t="shared" si="60"/>
        <v>0</v>
      </c>
      <c r="J122" s="6">
        <f t="shared" si="60"/>
        <v>0</v>
      </c>
      <c r="K122" s="6">
        <f t="shared" si="60"/>
        <v>0</v>
      </c>
      <c r="L122" s="6">
        <f t="shared" si="60"/>
        <v>0</v>
      </c>
      <c r="M122" s="6">
        <f t="shared" si="60"/>
        <v>0</v>
      </c>
      <c r="N122" s="6">
        <f t="shared" si="60"/>
        <v>0</v>
      </c>
      <c r="O122" s="6">
        <f t="shared" si="60"/>
        <v>0</v>
      </c>
      <c r="P122" s="6">
        <f t="shared" si="60"/>
        <v>0</v>
      </c>
      <c r="Q122" s="6">
        <f t="shared" si="60"/>
        <v>0</v>
      </c>
      <c r="R122" s="6">
        <f t="shared" si="60"/>
        <v>0</v>
      </c>
      <c r="S122" s="23">
        <f t="shared" si="60"/>
        <v>0</v>
      </c>
      <c r="T122" s="23">
        <f t="shared" si="60"/>
        <v>0</v>
      </c>
      <c r="U122" s="23">
        <f t="shared" si="60"/>
        <v>0</v>
      </c>
      <c r="V122" s="23">
        <f t="shared" si="60"/>
        <v>0</v>
      </c>
      <c r="W122" s="23">
        <f t="shared" si="60"/>
        <v>0</v>
      </c>
      <c r="X122" s="23">
        <f t="shared" si="60"/>
        <v>0</v>
      </c>
      <c r="Y122" s="23">
        <f t="shared" si="60"/>
        <v>0</v>
      </c>
      <c r="Z122" s="23">
        <f t="shared" si="60"/>
        <v>0</v>
      </c>
      <c r="AA122" s="23">
        <f t="shared" si="60"/>
        <v>0</v>
      </c>
      <c r="AB122" s="23">
        <f t="shared" si="60"/>
        <v>0</v>
      </c>
      <c r="AC122" s="23">
        <f t="shared" si="60"/>
        <v>0</v>
      </c>
      <c r="AD122" s="23">
        <f t="shared" si="60"/>
        <v>0</v>
      </c>
      <c r="AE122" s="266"/>
      <c r="AF122" s="266"/>
      <c r="AG122" s="266"/>
    </row>
    <row r="123" spans="1:33" x14ac:dyDescent="0.25">
      <c r="A123" s="4" t="str">
        <f t="shared" si="55"/>
        <v>Ajay Cherukuri</v>
      </c>
      <c r="B123" s="4" t="str">
        <f t="shared" si="55"/>
        <v>TechSur</v>
      </c>
      <c r="C123" s="4" t="str">
        <f t="shared" si="55"/>
        <v>Data Architect</v>
      </c>
      <c r="D123" s="6">
        <f t="shared" si="57"/>
        <v>96.04</v>
      </c>
      <c r="E123" s="6"/>
      <c r="F123" s="6">
        <f t="shared" ref="F123:AD123" si="61">$D123*F57</f>
        <v>0</v>
      </c>
      <c r="G123" s="6">
        <f t="shared" si="61"/>
        <v>0</v>
      </c>
      <c r="H123" s="6">
        <f t="shared" si="61"/>
        <v>6914.88</v>
      </c>
      <c r="I123" s="6">
        <f t="shared" si="61"/>
        <v>14598.080000000002</v>
      </c>
      <c r="J123" s="6">
        <f t="shared" si="61"/>
        <v>16134.720000000001</v>
      </c>
      <c r="K123" s="6">
        <f t="shared" si="61"/>
        <v>0</v>
      </c>
      <c r="L123" s="6">
        <f t="shared" si="61"/>
        <v>0</v>
      </c>
      <c r="M123" s="6">
        <f t="shared" si="61"/>
        <v>0</v>
      </c>
      <c r="N123" s="6">
        <f t="shared" si="61"/>
        <v>0</v>
      </c>
      <c r="O123" s="6">
        <f t="shared" si="61"/>
        <v>0</v>
      </c>
      <c r="P123" s="6">
        <f t="shared" si="61"/>
        <v>0</v>
      </c>
      <c r="Q123" s="6">
        <f t="shared" si="61"/>
        <v>0</v>
      </c>
      <c r="R123" s="6">
        <f t="shared" si="61"/>
        <v>0</v>
      </c>
      <c r="S123" s="23">
        <f t="shared" si="61"/>
        <v>0</v>
      </c>
      <c r="T123" s="23">
        <f t="shared" si="61"/>
        <v>0</v>
      </c>
      <c r="U123" s="23">
        <f t="shared" si="61"/>
        <v>0</v>
      </c>
      <c r="V123" s="23">
        <f t="shared" si="61"/>
        <v>0</v>
      </c>
      <c r="W123" s="23">
        <f t="shared" si="61"/>
        <v>0</v>
      </c>
      <c r="X123" s="23">
        <f t="shared" si="61"/>
        <v>0</v>
      </c>
      <c r="Y123" s="23">
        <f t="shared" si="61"/>
        <v>0</v>
      </c>
      <c r="Z123" s="23">
        <f t="shared" si="61"/>
        <v>0</v>
      </c>
      <c r="AA123" s="23">
        <f t="shared" si="61"/>
        <v>0</v>
      </c>
      <c r="AB123" s="23">
        <f t="shared" si="61"/>
        <v>0</v>
      </c>
      <c r="AC123" s="23">
        <f t="shared" si="61"/>
        <v>0</v>
      </c>
      <c r="AD123" s="23">
        <f t="shared" si="61"/>
        <v>0</v>
      </c>
      <c r="AE123" s="266"/>
      <c r="AF123" s="266"/>
      <c r="AG123" s="266"/>
    </row>
    <row r="124" spans="1:33" x14ac:dyDescent="0.25">
      <c r="A124" s="4" t="str">
        <f t="shared" si="55"/>
        <v>Ramajyothi Indukuri</v>
      </c>
      <c r="B124" s="4" t="str">
        <f t="shared" si="55"/>
        <v>TechSur</v>
      </c>
      <c r="C124" s="4" t="str">
        <f t="shared" si="55"/>
        <v>Business Analyst - Senior</v>
      </c>
      <c r="D124" s="6">
        <f t="shared" si="57"/>
        <v>120.05</v>
      </c>
      <c r="E124" s="6"/>
      <c r="F124" s="6">
        <f t="shared" ref="F124:AD124" si="62">$D124*F58</f>
        <v>0</v>
      </c>
      <c r="G124" s="6">
        <f t="shared" si="62"/>
        <v>0</v>
      </c>
      <c r="H124" s="6">
        <f t="shared" si="62"/>
        <v>3841.6</v>
      </c>
      <c r="I124" s="6">
        <f t="shared" si="62"/>
        <v>20168.399999999998</v>
      </c>
      <c r="J124" s="6">
        <f t="shared" si="62"/>
        <v>20168.399999999998</v>
      </c>
      <c r="K124" s="6">
        <f t="shared" si="62"/>
        <v>9604</v>
      </c>
      <c r="L124" s="6">
        <f t="shared" si="62"/>
        <v>16326.8</v>
      </c>
      <c r="M124" s="6">
        <f t="shared" si="62"/>
        <v>21128.799999999999</v>
      </c>
      <c r="N124" s="6">
        <f t="shared" si="62"/>
        <v>20168.399999999998</v>
      </c>
      <c r="O124" s="6">
        <f t="shared" si="62"/>
        <v>19208</v>
      </c>
      <c r="P124" s="6">
        <f t="shared" si="62"/>
        <v>21128.799999999999</v>
      </c>
      <c r="Q124" s="6">
        <f t="shared" si="62"/>
        <v>20168.399999999998</v>
      </c>
      <c r="R124" s="6">
        <f t="shared" si="62"/>
        <v>17287.2</v>
      </c>
      <c r="S124" s="23">
        <f t="shared" si="62"/>
        <v>0</v>
      </c>
      <c r="T124" s="23">
        <f t="shared" si="62"/>
        <v>0</v>
      </c>
      <c r="U124" s="23">
        <f t="shared" si="62"/>
        <v>0</v>
      </c>
      <c r="V124" s="23">
        <f t="shared" si="62"/>
        <v>0</v>
      </c>
      <c r="W124" s="23">
        <f t="shared" si="62"/>
        <v>0</v>
      </c>
      <c r="X124" s="23">
        <f t="shared" si="62"/>
        <v>0</v>
      </c>
      <c r="Y124" s="23">
        <f t="shared" si="62"/>
        <v>0</v>
      </c>
      <c r="Z124" s="23">
        <f t="shared" si="62"/>
        <v>0</v>
      </c>
      <c r="AA124" s="23">
        <f t="shared" si="62"/>
        <v>0</v>
      </c>
      <c r="AB124" s="23">
        <f t="shared" si="62"/>
        <v>0</v>
      </c>
      <c r="AC124" s="23">
        <f t="shared" si="62"/>
        <v>0</v>
      </c>
      <c r="AD124" s="23">
        <f t="shared" si="62"/>
        <v>0</v>
      </c>
      <c r="AE124" s="266"/>
      <c r="AF124" s="266"/>
      <c r="AG124" s="266"/>
    </row>
    <row r="125" spans="1:33" x14ac:dyDescent="0.25">
      <c r="A125" s="4" t="str">
        <f t="shared" si="55"/>
        <v>Yenenesh Shewaneh</v>
      </c>
      <c r="B125" s="4" t="str">
        <f t="shared" si="55"/>
        <v>TechSur</v>
      </c>
      <c r="C125" s="4" t="str">
        <f t="shared" si="55"/>
        <v>Data Architect</v>
      </c>
      <c r="D125" s="6">
        <f t="shared" si="57"/>
        <v>96.04</v>
      </c>
      <c r="E125" s="6"/>
      <c r="F125" s="6">
        <f t="shared" ref="F125:AD126" si="63">$D125*F59</f>
        <v>0</v>
      </c>
      <c r="G125" s="6">
        <f t="shared" si="63"/>
        <v>0</v>
      </c>
      <c r="H125" s="6">
        <f t="shared" si="63"/>
        <v>0</v>
      </c>
      <c r="I125" s="6">
        <f t="shared" si="63"/>
        <v>0</v>
      </c>
      <c r="J125" s="6">
        <f t="shared" si="63"/>
        <v>0</v>
      </c>
      <c r="K125" s="6">
        <f t="shared" si="63"/>
        <v>0</v>
      </c>
      <c r="L125" s="6">
        <f t="shared" si="63"/>
        <v>4609.92</v>
      </c>
      <c r="M125" s="6">
        <f t="shared" si="63"/>
        <v>16903.04</v>
      </c>
      <c r="N125" s="6">
        <f t="shared" si="63"/>
        <v>16134.720000000001</v>
      </c>
      <c r="O125" s="6">
        <f t="shared" si="63"/>
        <v>15366.400000000001</v>
      </c>
      <c r="P125" s="6">
        <f t="shared" si="63"/>
        <v>16903.04</v>
      </c>
      <c r="Q125" s="6">
        <f t="shared" si="63"/>
        <v>16134.720000000001</v>
      </c>
      <c r="R125" s="6">
        <f t="shared" si="63"/>
        <v>13829.76</v>
      </c>
      <c r="S125" s="23">
        <f t="shared" si="63"/>
        <v>0</v>
      </c>
      <c r="T125" s="23">
        <f t="shared" si="63"/>
        <v>0</v>
      </c>
      <c r="U125" s="23">
        <f t="shared" si="63"/>
        <v>0</v>
      </c>
      <c r="V125" s="23">
        <f t="shared" si="63"/>
        <v>0</v>
      </c>
      <c r="W125" s="23">
        <f t="shared" si="63"/>
        <v>0</v>
      </c>
      <c r="X125" s="23">
        <f t="shared" si="63"/>
        <v>0</v>
      </c>
      <c r="Y125" s="23">
        <f t="shared" si="63"/>
        <v>0</v>
      </c>
      <c r="Z125" s="23">
        <f t="shared" si="63"/>
        <v>0</v>
      </c>
      <c r="AA125" s="23">
        <f t="shared" si="63"/>
        <v>0</v>
      </c>
      <c r="AB125" s="23">
        <f t="shared" si="63"/>
        <v>0</v>
      </c>
      <c r="AC125" s="23">
        <f t="shared" si="63"/>
        <v>0</v>
      </c>
      <c r="AD125" s="23">
        <f t="shared" si="63"/>
        <v>0</v>
      </c>
      <c r="AE125" s="266"/>
      <c r="AF125" s="266"/>
      <c r="AG125" s="266"/>
    </row>
    <row r="126" spans="1:33" x14ac:dyDescent="0.25">
      <c r="A126" s="4" t="str">
        <f t="shared" si="55"/>
        <v>Haneen Abdelhaq</v>
      </c>
      <c r="B126" s="4" t="str">
        <f t="shared" si="55"/>
        <v>TechSur</v>
      </c>
      <c r="C126" s="4" t="str">
        <f t="shared" si="55"/>
        <v>Project Manager</v>
      </c>
      <c r="D126" s="6">
        <f t="shared" si="57"/>
        <v>80.03</v>
      </c>
      <c r="E126" s="6"/>
      <c r="F126" s="6">
        <f t="shared" si="63"/>
        <v>0</v>
      </c>
      <c r="G126" s="6">
        <f t="shared" si="63"/>
        <v>0</v>
      </c>
      <c r="H126" s="6">
        <f t="shared" si="63"/>
        <v>0</v>
      </c>
      <c r="I126" s="6">
        <f t="shared" si="63"/>
        <v>0</v>
      </c>
      <c r="J126" s="6">
        <f t="shared" si="63"/>
        <v>0</v>
      </c>
      <c r="K126" s="6">
        <f t="shared" si="63"/>
        <v>0</v>
      </c>
      <c r="L126" s="6">
        <f t="shared" si="63"/>
        <v>0</v>
      </c>
      <c r="M126" s="6">
        <f t="shared" si="63"/>
        <v>0</v>
      </c>
      <c r="N126" s="6">
        <f t="shared" si="63"/>
        <v>0</v>
      </c>
      <c r="O126" s="6">
        <f t="shared" si="63"/>
        <v>0</v>
      </c>
      <c r="P126" s="6">
        <f t="shared" si="63"/>
        <v>10243.84</v>
      </c>
      <c r="Q126" s="6">
        <f t="shared" si="63"/>
        <v>13445.04</v>
      </c>
      <c r="R126" s="6">
        <f t="shared" si="63"/>
        <v>10243.84</v>
      </c>
      <c r="S126" s="23">
        <f t="shared" si="63"/>
        <v>0</v>
      </c>
      <c r="T126" s="23">
        <f t="shared" si="63"/>
        <v>0</v>
      </c>
      <c r="U126" s="23">
        <f t="shared" si="63"/>
        <v>0</v>
      </c>
      <c r="V126" s="23">
        <f t="shared" si="63"/>
        <v>0</v>
      </c>
      <c r="W126" s="23">
        <f t="shared" si="63"/>
        <v>0</v>
      </c>
      <c r="X126" s="23">
        <f t="shared" si="63"/>
        <v>0</v>
      </c>
      <c r="Y126" s="23">
        <f t="shared" si="63"/>
        <v>0</v>
      </c>
      <c r="Z126" s="23">
        <f t="shared" si="63"/>
        <v>0</v>
      </c>
      <c r="AA126" s="23">
        <f t="shared" si="63"/>
        <v>0</v>
      </c>
      <c r="AB126" s="23">
        <f t="shared" si="63"/>
        <v>0</v>
      </c>
      <c r="AC126" s="23">
        <f t="shared" si="63"/>
        <v>0</v>
      </c>
      <c r="AD126" s="23">
        <f t="shared" si="63"/>
        <v>0</v>
      </c>
      <c r="AE126" s="266"/>
      <c r="AF126" s="266"/>
      <c r="AG126" s="266"/>
    </row>
    <row r="127" spans="1:33" x14ac:dyDescent="0.25">
      <c r="A127" s="4" t="str">
        <f>A28</f>
        <v>Pedram Farid</v>
      </c>
      <c r="B127" s="4" t="str">
        <f>B28</f>
        <v>TechSur</v>
      </c>
      <c r="C127" s="4" t="str">
        <f>C28</f>
        <v>Enterprise Architect</v>
      </c>
      <c r="D127" s="6">
        <f>D28</f>
        <v>113.21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>
        <f t="shared" ref="Q127:AD127" si="64">$D127*Q61</f>
        <v>18113.599999999999</v>
      </c>
      <c r="R127" s="6">
        <f t="shared" si="64"/>
        <v>16415.45</v>
      </c>
      <c r="S127" s="23">
        <f t="shared" si="64"/>
        <v>0</v>
      </c>
      <c r="T127" s="23">
        <f t="shared" si="64"/>
        <v>0</v>
      </c>
      <c r="U127" s="23">
        <f t="shared" si="64"/>
        <v>0</v>
      </c>
      <c r="V127" s="23">
        <f t="shared" si="64"/>
        <v>0</v>
      </c>
      <c r="W127" s="23">
        <f t="shared" si="64"/>
        <v>0</v>
      </c>
      <c r="X127" s="23">
        <f t="shared" si="64"/>
        <v>0</v>
      </c>
      <c r="Y127" s="23">
        <f t="shared" si="64"/>
        <v>0</v>
      </c>
      <c r="Z127" s="23">
        <f t="shared" si="64"/>
        <v>0</v>
      </c>
      <c r="AA127" s="23">
        <f t="shared" si="64"/>
        <v>0</v>
      </c>
      <c r="AB127" s="23">
        <f t="shared" si="64"/>
        <v>0</v>
      </c>
      <c r="AC127" s="23">
        <f t="shared" si="64"/>
        <v>0</v>
      </c>
      <c r="AD127" s="23">
        <f t="shared" si="64"/>
        <v>0</v>
      </c>
      <c r="AE127" s="266"/>
      <c r="AF127" s="266"/>
      <c r="AG127" s="266"/>
    </row>
    <row r="128" spans="1:33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f t="shared" ref="Q128:AD128" si="65">$D128*Q62</f>
        <v>0</v>
      </c>
      <c r="R128" s="6">
        <f t="shared" si="65"/>
        <v>0</v>
      </c>
      <c r="S128" s="23">
        <f t="shared" si="65"/>
        <v>0</v>
      </c>
      <c r="T128" s="23">
        <f t="shared" si="65"/>
        <v>0</v>
      </c>
      <c r="U128" s="23">
        <f t="shared" si="65"/>
        <v>0</v>
      </c>
      <c r="V128" s="23">
        <f t="shared" si="65"/>
        <v>0</v>
      </c>
      <c r="W128" s="23">
        <f t="shared" si="65"/>
        <v>0</v>
      </c>
      <c r="X128" s="23">
        <f t="shared" si="65"/>
        <v>0</v>
      </c>
      <c r="Y128" s="23">
        <f t="shared" si="65"/>
        <v>0</v>
      </c>
      <c r="Z128" s="23">
        <f t="shared" si="65"/>
        <v>0</v>
      </c>
      <c r="AA128" s="23">
        <f t="shared" si="65"/>
        <v>0</v>
      </c>
      <c r="AB128" s="23">
        <f t="shared" si="65"/>
        <v>0</v>
      </c>
      <c r="AC128" s="23">
        <f t="shared" si="65"/>
        <v>0</v>
      </c>
      <c r="AD128" s="23">
        <f t="shared" si="65"/>
        <v>0</v>
      </c>
      <c r="AE128" s="266"/>
      <c r="AF128" s="266"/>
      <c r="AG128" s="266"/>
    </row>
    <row r="129" spans="1:33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f t="shared" ref="Q129:AD129" si="66">$D129*Q63</f>
        <v>0</v>
      </c>
      <c r="R129" s="6">
        <f t="shared" si="66"/>
        <v>0</v>
      </c>
      <c r="S129" s="23">
        <f t="shared" si="66"/>
        <v>0</v>
      </c>
      <c r="T129" s="23">
        <f t="shared" si="66"/>
        <v>0</v>
      </c>
      <c r="U129" s="23">
        <f t="shared" si="66"/>
        <v>0</v>
      </c>
      <c r="V129" s="23">
        <f t="shared" si="66"/>
        <v>0</v>
      </c>
      <c r="W129" s="23">
        <f t="shared" si="66"/>
        <v>0</v>
      </c>
      <c r="X129" s="23">
        <f t="shared" si="66"/>
        <v>0</v>
      </c>
      <c r="Y129" s="23">
        <f t="shared" si="66"/>
        <v>0</v>
      </c>
      <c r="Z129" s="23">
        <f t="shared" si="66"/>
        <v>0</v>
      </c>
      <c r="AA129" s="23">
        <f t="shared" si="66"/>
        <v>0</v>
      </c>
      <c r="AB129" s="23">
        <f t="shared" si="66"/>
        <v>0</v>
      </c>
      <c r="AC129" s="23">
        <f t="shared" si="66"/>
        <v>0</v>
      </c>
      <c r="AD129" s="23">
        <f t="shared" si="66"/>
        <v>0</v>
      </c>
      <c r="AE129" s="266"/>
      <c r="AF129" s="266"/>
      <c r="AG129" s="266"/>
    </row>
    <row r="130" spans="1:33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f t="shared" ref="Q130:AD130" si="67">$D130*Q64</f>
        <v>0</v>
      </c>
      <c r="R130" s="6">
        <f t="shared" si="67"/>
        <v>0</v>
      </c>
      <c r="S130" s="23">
        <f t="shared" si="67"/>
        <v>0</v>
      </c>
      <c r="T130" s="23">
        <f t="shared" si="67"/>
        <v>0</v>
      </c>
      <c r="U130" s="23">
        <f t="shared" si="67"/>
        <v>0</v>
      </c>
      <c r="V130" s="23">
        <f t="shared" si="67"/>
        <v>0</v>
      </c>
      <c r="W130" s="23">
        <f t="shared" si="67"/>
        <v>0</v>
      </c>
      <c r="X130" s="23">
        <f t="shared" si="67"/>
        <v>0</v>
      </c>
      <c r="Y130" s="23">
        <f t="shared" si="67"/>
        <v>0</v>
      </c>
      <c r="Z130" s="23">
        <f t="shared" si="67"/>
        <v>0</v>
      </c>
      <c r="AA130" s="23">
        <f t="shared" si="67"/>
        <v>0</v>
      </c>
      <c r="AB130" s="23">
        <f t="shared" si="67"/>
        <v>0</v>
      </c>
      <c r="AC130" s="23">
        <f t="shared" si="67"/>
        <v>0</v>
      </c>
      <c r="AD130" s="23">
        <f t="shared" si="67"/>
        <v>0</v>
      </c>
      <c r="AE130" s="266"/>
      <c r="AF130" s="266"/>
      <c r="AG130" s="266"/>
    </row>
    <row r="131" spans="1:33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f t="shared" ref="Q131:AD131" si="68">$D131*Q65</f>
        <v>0</v>
      </c>
      <c r="R131" s="6">
        <f t="shared" si="68"/>
        <v>0</v>
      </c>
      <c r="S131" s="23">
        <f t="shared" si="68"/>
        <v>0</v>
      </c>
      <c r="T131" s="23">
        <f t="shared" si="68"/>
        <v>0</v>
      </c>
      <c r="U131" s="23">
        <f t="shared" si="68"/>
        <v>0</v>
      </c>
      <c r="V131" s="23">
        <f t="shared" si="68"/>
        <v>0</v>
      </c>
      <c r="W131" s="23">
        <f t="shared" si="68"/>
        <v>0</v>
      </c>
      <c r="X131" s="23">
        <f t="shared" si="68"/>
        <v>0</v>
      </c>
      <c r="Y131" s="23">
        <f t="shared" si="68"/>
        <v>0</v>
      </c>
      <c r="Z131" s="23">
        <f t="shared" si="68"/>
        <v>0</v>
      </c>
      <c r="AA131" s="23">
        <f t="shared" si="68"/>
        <v>0</v>
      </c>
      <c r="AB131" s="23">
        <f t="shared" si="68"/>
        <v>0</v>
      </c>
      <c r="AC131" s="23">
        <f t="shared" si="68"/>
        <v>0</v>
      </c>
      <c r="AD131" s="23">
        <f t="shared" si="68"/>
        <v>0</v>
      </c>
      <c r="AE131" s="266"/>
      <c r="AF131" s="266"/>
      <c r="AG131" s="266"/>
    </row>
    <row r="132" spans="1:33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f t="shared" ref="Q132:AD132" si="69">$D132*Q66</f>
        <v>0</v>
      </c>
      <c r="R132" s="6">
        <f t="shared" si="69"/>
        <v>0</v>
      </c>
      <c r="S132" s="23">
        <f t="shared" si="69"/>
        <v>0</v>
      </c>
      <c r="T132" s="23">
        <f t="shared" si="69"/>
        <v>0</v>
      </c>
      <c r="U132" s="23">
        <f t="shared" si="69"/>
        <v>0</v>
      </c>
      <c r="V132" s="23">
        <f t="shared" si="69"/>
        <v>0</v>
      </c>
      <c r="W132" s="23">
        <f t="shared" si="69"/>
        <v>0</v>
      </c>
      <c r="X132" s="23">
        <f t="shared" si="69"/>
        <v>0</v>
      </c>
      <c r="Y132" s="23">
        <f t="shared" si="69"/>
        <v>0</v>
      </c>
      <c r="Z132" s="23">
        <f t="shared" si="69"/>
        <v>0</v>
      </c>
      <c r="AA132" s="23">
        <f t="shared" si="69"/>
        <v>0</v>
      </c>
      <c r="AB132" s="23">
        <f t="shared" si="69"/>
        <v>0</v>
      </c>
      <c r="AC132" s="23">
        <f t="shared" si="69"/>
        <v>0</v>
      </c>
      <c r="AD132" s="23">
        <f t="shared" si="69"/>
        <v>0</v>
      </c>
      <c r="AE132" s="266"/>
      <c r="AF132" s="266"/>
      <c r="AG132" s="266"/>
    </row>
    <row r="133" spans="1:33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f t="shared" ref="Q133:AD133" si="70">$D133*Q67</f>
        <v>0</v>
      </c>
      <c r="R133" s="6">
        <f t="shared" si="70"/>
        <v>0</v>
      </c>
      <c r="S133" s="23">
        <f t="shared" si="70"/>
        <v>0</v>
      </c>
      <c r="T133" s="23">
        <f t="shared" si="70"/>
        <v>0</v>
      </c>
      <c r="U133" s="23">
        <f t="shared" si="70"/>
        <v>0</v>
      </c>
      <c r="V133" s="23">
        <f t="shared" si="70"/>
        <v>0</v>
      </c>
      <c r="W133" s="23">
        <f t="shared" si="70"/>
        <v>0</v>
      </c>
      <c r="X133" s="23">
        <f t="shared" si="70"/>
        <v>0</v>
      </c>
      <c r="Y133" s="23">
        <f t="shared" si="70"/>
        <v>0</v>
      </c>
      <c r="Z133" s="23">
        <f t="shared" si="70"/>
        <v>0</v>
      </c>
      <c r="AA133" s="23">
        <f t="shared" si="70"/>
        <v>0</v>
      </c>
      <c r="AB133" s="23">
        <f t="shared" si="70"/>
        <v>0</v>
      </c>
      <c r="AC133" s="23">
        <f t="shared" si="70"/>
        <v>0</v>
      </c>
      <c r="AD133" s="23">
        <f t="shared" si="70"/>
        <v>0</v>
      </c>
      <c r="AE133" s="266"/>
      <c r="AF133" s="266"/>
      <c r="AG133" s="266"/>
    </row>
    <row r="134" spans="1:33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f t="shared" ref="Q134:AD134" si="71">$D134*Q68</f>
        <v>0</v>
      </c>
      <c r="R134" s="6">
        <f t="shared" si="71"/>
        <v>0</v>
      </c>
      <c r="S134" s="23">
        <f t="shared" si="71"/>
        <v>0</v>
      </c>
      <c r="T134" s="23">
        <f t="shared" si="71"/>
        <v>0</v>
      </c>
      <c r="U134" s="23">
        <f t="shared" si="71"/>
        <v>0</v>
      </c>
      <c r="V134" s="23">
        <f t="shared" si="71"/>
        <v>0</v>
      </c>
      <c r="W134" s="23">
        <f t="shared" si="71"/>
        <v>0</v>
      </c>
      <c r="X134" s="23">
        <f t="shared" si="71"/>
        <v>0</v>
      </c>
      <c r="Y134" s="23">
        <f t="shared" si="71"/>
        <v>0</v>
      </c>
      <c r="Z134" s="23">
        <f t="shared" si="71"/>
        <v>0</v>
      </c>
      <c r="AA134" s="23">
        <f t="shared" si="71"/>
        <v>0</v>
      </c>
      <c r="AB134" s="23">
        <f t="shared" si="71"/>
        <v>0</v>
      </c>
      <c r="AC134" s="23">
        <f t="shared" si="71"/>
        <v>0</v>
      </c>
      <c r="AD134" s="23">
        <f t="shared" si="71"/>
        <v>0</v>
      </c>
      <c r="AE134" s="266"/>
      <c r="AF134" s="266"/>
      <c r="AG134" s="266"/>
    </row>
    <row r="135" spans="1:33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f t="shared" ref="Q135:AD135" si="72">$D135*Q69</f>
        <v>0</v>
      </c>
      <c r="R135" s="6">
        <f t="shared" si="72"/>
        <v>0</v>
      </c>
      <c r="S135" s="23">
        <f t="shared" si="72"/>
        <v>0</v>
      </c>
      <c r="T135" s="23">
        <f t="shared" si="72"/>
        <v>0</v>
      </c>
      <c r="U135" s="23">
        <f t="shared" si="72"/>
        <v>0</v>
      </c>
      <c r="V135" s="23">
        <f t="shared" si="72"/>
        <v>0</v>
      </c>
      <c r="W135" s="23">
        <f t="shared" si="72"/>
        <v>0</v>
      </c>
      <c r="X135" s="23">
        <f t="shared" si="72"/>
        <v>0</v>
      </c>
      <c r="Y135" s="23">
        <f t="shared" si="72"/>
        <v>0</v>
      </c>
      <c r="Z135" s="23">
        <f t="shared" si="72"/>
        <v>0</v>
      </c>
      <c r="AA135" s="23">
        <f t="shared" si="72"/>
        <v>0</v>
      </c>
      <c r="AB135" s="23">
        <f t="shared" si="72"/>
        <v>0</v>
      </c>
      <c r="AC135" s="23">
        <f t="shared" si="72"/>
        <v>0</v>
      </c>
      <c r="AD135" s="23">
        <f t="shared" si="72"/>
        <v>0</v>
      </c>
      <c r="AE135" s="266"/>
      <c r="AF135" s="266"/>
      <c r="AG135" s="266"/>
    </row>
    <row r="136" spans="1:33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f t="shared" ref="Q136:T136" si="73">$D136*Q70</f>
        <v>0</v>
      </c>
      <c r="R136" s="6">
        <f t="shared" si="73"/>
        <v>0</v>
      </c>
      <c r="S136" s="23">
        <f t="shared" si="73"/>
        <v>0</v>
      </c>
      <c r="T136" s="23">
        <f t="shared" si="73"/>
        <v>0</v>
      </c>
      <c r="U136" s="23">
        <f t="shared" ref="U136:AD136" si="74">$D136*U70</f>
        <v>0</v>
      </c>
      <c r="V136" s="23">
        <f t="shared" si="74"/>
        <v>0</v>
      </c>
      <c r="W136" s="23">
        <f t="shared" si="74"/>
        <v>0</v>
      </c>
      <c r="X136" s="23">
        <f t="shared" si="74"/>
        <v>0</v>
      </c>
      <c r="Y136" s="23">
        <f t="shared" si="74"/>
        <v>0</v>
      </c>
      <c r="Z136" s="23">
        <f t="shared" si="74"/>
        <v>0</v>
      </c>
      <c r="AA136" s="23">
        <f t="shared" si="74"/>
        <v>0</v>
      </c>
      <c r="AB136" s="23">
        <f t="shared" si="74"/>
        <v>0</v>
      </c>
      <c r="AC136" s="23">
        <f t="shared" si="74"/>
        <v>0</v>
      </c>
      <c r="AD136" s="23">
        <f t="shared" si="74"/>
        <v>0</v>
      </c>
      <c r="AE136" s="266"/>
      <c r="AF136" s="266"/>
      <c r="AG136" s="266"/>
    </row>
    <row r="137" spans="1:33" x14ac:dyDescent="0.25">
      <c r="D137" s="7"/>
      <c r="E137" s="7"/>
      <c r="F137" s="7">
        <f t="shared" ref="F137:AG137" si="75">SUM(F109:F136)</f>
        <v>16112.400000000001</v>
      </c>
      <c r="G137" s="7">
        <f t="shared" si="75"/>
        <v>126413.37999999999</v>
      </c>
      <c r="H137" s="7">
        <f t="shared" si="75"/>
        <v>165787.92000000004</v>
      </c>
      <c r="I137" s="7">
        <f t="shared" si="75"/>
        <v>244661.43999999997</v>
      </c>
      <c r="J137" s="7">
        <f t="shared" si="75"/>
        <v>243878.8</v>
      </c>
      <c r="K137" s="7">
        <f t="shared" si="75"/>
        <v>201730.40000000002</v>
      </c>
      <c r="L137" s="7">
        <f t="shared" si="75"/>
        <v>236524.52</v>
      </c>
      <c r="M137" s="7">
        <f>SUM(M109:M136)</f>
        <v>259907</v>
      </c>
      <c r="N137" s="7">
        <f t="shared" si="75"/>
        <v>253995.43999999997</v>
      </c>
      <c r="O137" s="7">
        <f t="shared" si="75"/>
        <v>239558.23</v>
      </c>
      <c r="P137" s="7">
        <f t="shared" si="75"/>
        <v>241803.16</v>
      </c>
      <c r="Q137" s="7">
        <f t="shared" si="75"/>
        <v>276072.40000000002</v>
      </c>
      <c r="R137" s="7">
        <f t="shared" si="75"/>
        <v>220330.89000000004</v>
      </c>
      <c r="S137" s="7">
        <f t="shared" si="75"/>
        <v>0</v>
      </c>
      <c r="T137" s="7">
        <f t="shared" si="75"/>
        <v>0</v>
      </c>
      <c r="U137" s="7">
        <f t="shared" si="75"/>
        <v>0</v>
      </c>
      <c r="V137" s="7">
        <f t="shared" si="75"/>
        <v>0</v>
      </c>
      <c r="W137" s="7">
        <f t="shared" si="75"/>
        <v>0</v>
      </c>
      <c r="X137" s="7">
        <f t="shared" si="75"/>
        <v>0</v>
      </c>
      <c r="Y137" s="7">
        <f t="shared" si="75"/>
        <v>0</v>
      </c>
      <c r="Z137" s="7">
        <f t="shared" si="75"/>
        <v>0</v>
      </c>
      <c r="AA137" s="7">
        <f t="shared" si="75"/>
        <v>0</v>
      </c>
      <c r="AB137" s="7">
        <f t="shared" si="75"/>
        <v>0</v>
      </c>
      <c r="AC137" s="7">
        <f t="shared" si="75"/>
        <v>0</v>
      </c>
      <c r="AD137" s="7">
        <f t="shared" si="75"/>
        <v>0</v>
      </c>
      <c r="AE137" s="7">
        <f t="shared" si="75"/>
        <v>0</v>
      </c>
      <c r="AF137" s="7">
        <f t="shared" si="75"/>
        <v>0</v>
      </c>
      <c r="AG137" s="7">
        <f t="shared" si="75"/>
        <v>0</v>
      </c>
    </row>
    <row r="138" spans="1:33" x14ac:dyDescent="0.25">
      <c r="I138" s="25"/>
      <c r="L138" s="7"/>
      <c r="O138" s="25"/>
      <c r="Q138" s="25"/>
      <c r="R138" s="25"/>
      <c r="S138" s="25"/>
      <c r="T138" s="25"/>
      <c r="U138" s="25"/>
    </row>
    <row r="139" spans="1:33" x14ac:dyDescent="0.25">
      <c r="I139" s="25"/>
      <c r="O139" s="25"/>
      <c r="Q139" s="25"/>
      <c r="R139" s="25"/>
      <c r="S139" s="25"/>
      <c r="T139" s="25"/>
      <c r="U139" s="25"/>
    </row>
    <row r="141" spans="1:33" x14ac:dyDescent="0.25">
      <c r="A141" s="31" t="s">
        <v>814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spans="1:33" x14ac:dyDescent="0.25">
      <c r="A142" s="9"/>
      <c r="F142" s="623">
        <v>2024</v>
      </c>
      <c r="G142" s="623"/>
      <c r="H142" s="623"/>
      <c r="I142" s="623"/>
      <c r="J142" s="623">
        <v>2025</v>
      </c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>
        <v>2026</v>
      </c>
      <c r="W142" s="623"/>
      <c r="X142" s="623"/>
      <c r="Y142" s="623"/>
      <c r="Z142" s="623"/>
      <c r="AA142" s="623"/>
      <c r="AB142" s="623"/>
      <c r="AC142" s="623"/>
      <c r="AD142" s="623"/>
      <c r="AE142" s="623"/>
      <c r="AF142" s="623"/>
      <c r="AG142" s="623"/>
    </row>
    <row r="143" spans="1:33" x14ac:dyDescent="0.25">
      <c r="C143" s="126" t="s">
        <v>105</v>
      </c>
      <c r="D143" s="126" t="s">
        <v>106</v>
      </c>
      <c r="E143" s="126"/>
      <c r="F143" s="460">
        <v>9</v>
      </c>
      <c r="G143" s="460">
        <v>10</v>
      </c>
      <c r="H143" s="460">
        <v>11</v>
      </c>
      <c r="I143" s="460">
        <v>12</v>
      </c>
      <c r="J143" s="460">
        <v>1</v>
      </c>
      <c r="K143" s="460">
        <v>2</v>
      </c>
      <c r="L143" s="460">
        <v>3</v>
      </c>
      <c r="M143" s="460">
        <v>4</v>
      </c>
      <c r="N143" s="460">
        <v>5</v>
      </c>
      <c r="O143" s="460">
        <v>6</v>
      </c>
      <c r="P143" s="460">
        <v>7</v>
      </c>
      <c r="Q143" s="460">
        <v>8</v>
      </c>
      <c r="R143" s="12">
        <v>9</v>
      </c>
      <c r="S143" s="463">
        <v>10</v>
      </c>
      <c r="T143" s="463">
        <v>11</v>
      </c>
      <c r="U143" s="463">
        <v>12</v>
      </c>
      <c r="V143" s="464">
        <v>1</v>
      </c>
      <c r="W143" s="464">
        <v>2</v>
      </c>
      <c r="X143" s="464">
        <v>3</v>
      </c>
      <c r="Y143" s="464">
        <v>4</v>
      </c>
      <c r="Z143" s="464">
        <v>5</v>
      </c>
      <c r="AA143" s="464">
        <v>6</v>
      </c>
      <c r="AB143" s="464">
        <v>7</v>
      </c>
      <c r="AC143" s="464">
        <v>8</v>
      </c>
      <c r="AD143" s="463">
        <v>9</v>
      </c>
      <c r="AE143" s="465">
        <v>10</v>
      </c>
      <c r="AF143" s="465">
        <v>11</v>
      </c>
      <c r="AG143" s="465">
        <v>12</v>
      </c>
    </row>
    <row r="144" spans="1:33" x14ac:dyDescent="0.25">
      <c r="C144" s="125" t="s">
        <v>815</v>
      </c>
      <c r="D144" s="461">
        <v>45572</v>
      </c>
      <c r="E144" s="120">
        <f>SUM(F144:R144)</f>
        <v>16112.400000000001</v>
      </c>
      <c r="F144" s="120">
        <f>F$137</f>
        <v>16112.400000000001</v>
      </c>
      <c r="G144" s="120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4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266"/>
      <c r="AF144" s="266"/>
      <c r="AG144" s="266"/>
    </row>
    <row r="145" spans="3:33" x14ac:dyDescent="0.25">
      <c r="C145" s="125" t="s">
        <v>816</v>
      </c>
      <c r="D145" s="461">
        <v>45615</v>
      </c>
      <c r="E145" s="120">
        <f t="shared" ref="E145:E157" si="76">SUM(F145:R145)</f>
        <v>126318.02</v>
      </c>
      <c r="F145" s="125"/>
      <c r="G145" s="120">
        <v>126318.02</v>
      </c>
      <c r="H145" s="120"/>
      <c r="I145" s="125"/>
      <c r="J145" s="125"/>
      <c r="K145" s="125"/>
      <c r="L145" s="125"/>
      <c r="M145" s="125"/>
      <c r="N145" s="125"/>
      <c r="O145" s="125"/>
      <c r="P145" s="125"/>
      <c r="Q145" s="125"/>
      <c r="R145" s="4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266"/>
      <c r="AF145" s="266"/>
      <c r="AG145" s="266"/>
    </row>
    <row r="146" spans="3:33" x14ac:dyDescent="0.25">
      <c r="C146" s="125" t="s">
        <v>817</v>
      </c>
      <c r="D146" s="461">
        <v>45637</v>
      </c>
      <c r="E146" s="120">
        <f t="shared" si="76"/>
        <v>165334.96</v>
      </c>
      <c r="F146" s="125"/>
      <c r="G146" s="125"/>
      <c r="H146" s="120">
        <v>165334.96</v>
      </c>
      <c r="I146" s="120"/>
      <c r="J146" s="133"/>
      <c r="K146" s="133"/>
      <c r="L146" s="133"/>
      <c r="M146" s="133"/>
      <c r="N146" s="133"/>
      <c r="O146" s="133"/>
      <c r="P146" s="133"/>
      <c r="Q146" s="4"/>
      <c r="R146" s="4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266"/>
      <c r="AF146" s="266"/>
      <c r="AG146" s="266"/>
    </row>
    <row r="147" spans="3:33" x14ac:dyDescent="0.25">
      <c r="C147" s="125" t="s">
        <v>818</v>
      </c>
      <c r="D147" s="461">
        <v>45664</v>
      </c>
      <c r="E147" s="120">
        <f t="shared" si="76"/>
        <v>244160.8</v>
      </c>
      <c r="F147" s="125"/>
      <c r="G147" s="125"/>
      <c r="H147" s="125"/>
      <c r="I147" s="120">
        <v>244160.8</v>
      </c>
      <c r="J147" s="136"/>
      <c r="K147" s="133"/>
      <c r="L147" s="133"/>
      <c r="M147" s="133"/>
      <c r="N147" s="133"/>
      <c r="O147" s="133"/>
      <c r="P147" s="133"/>
      <c r="Q147" s="4"/>
      <c r="R147" s="4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266"/>
      <c r="AF147" s="266"/>
      <c r="AG147" s="266"/>
    </row>
    <row r="148" spans="3:33" x14ac:dyDescent="0.25">
      <c r="C148" s="125" t="s">
        <v>819</v>
      </c>
      <c r="D148" s="461">
        <v>45688</v>
      </c>
      <c r="E148" s="120">
        <f t="shared" si="76"/>
        <v>243878.8</v>
      </c>
      <c r="F148" s="125"/>
      <c r="G148" s="125"/>
      <c r="H148" s="125"/>
      <c r="I148" s="125"/>
      <c r="J148" s="120">
        <v>243878.8</v>
      </c>
      <c r="K148" s="120"/>
      <c r="L148" s="133"/>
      <c r="M148" s="133"/>
      <c r="N148" s="133"/>
      <c r="O148" s="133"/>
      <c r="P148" s="133"/>
      <c r="Q148" s="4"/>
      <c r="R148" s="4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266"/>
      <c r="AF148" s="266"/>
      <c r="AG148" s="266"/>
    </row>
    <row r="149" spans="3:33" x14ac:dyDescent="0.25">
      <c r="C149" s="125" t="s">
        <v>820</v>
      </c>
      <c r="D149" s="461">
        <v>45721</v>
      </c>
      <c r="E149" s="120">
        <f t="shared" si="76"/>
        <v>201730.4</v>
      </c>
      <c r="F149" s="125"/>
      <c r="G149" s="125"/>
      <c r="H149" s="125"/>
      <c r="I149" s="125"/>
      <c r="J149" s="125"/>
      <c r="K149" s="120">
        <v>201730.4</v>
      </c>
      <c r="L149" s="136"/>
      <c r="M149" s="133"/>
      <c r="N149" s="133"/>
      <c r="O149" s="133"/>
      <c r="P149" s="133"/>
      <c r="Q149" s="4"/>
      <c r="R149" s="4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266"/>
      <c r="AF149" s="266"/>
      <c r="AG149" s="266"/>
    </row>
    <row r="150" spans="3:33" x14ac:dyDescent="0.25">
      <c r="C150" s="4" t="s">
        <v>821</v>
      </c>
      <c r="D150" s="26">
        <v>45751</v>
      </c>
      <c r="E150" s="120">
        <f t="shared" si="76"/>
        <v>236524.52</v>
      </c>
      <c r="F150" s="4"/>
      <c r="G150" s="4"/>
      <c r="H150" s="4"/>
      <c r="I150" s="4"/>
      <c r="J150" s="4"/>
      <c r="K150" s="6"/>
      <c r="L150" s="6">
        <v>236524.52</v>
      </c>
      <c r="M150" s="136"/>
      <c r="N150" s="133"/>
      <c r="O150" s="133"/>
      <c r="P150" s="133"/>
      <c r="Q150" s="4"/>
      <c r="R150" s="4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266"/>
      <c r="AF150" s="266"/>
      <c r="AG150" s="266"/>
    </row>
    <row r="151" spans="3:33" x14ac:dyDescent="0.25">
      <c r="C151" s="339" t="s">
        <v>822</v>
      </c>
      <c r="D151" s="481">
        <v>45784</v>
      </c>
      <c r="E151" s="120">
        <f t="shared" si="76"/>
        <v>259907</v>
      </c>
      <c r="F151" s="133"/>
      <c r="G151" s="133"/>
      <c r="H151" s="133"/>
      <c r="I151" s="133"/>
      <c r="J151" s="133"/>
      <c r="K151" s="136"/>
      <c r="L151" s="133"/>
      <c r="M151" s="340">
        <v>259907</v>
      </c>
      <c r="N151" s="136"/>
      <c r="O151" s="133"/>
      <c r="P151" s="133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266"/>
      <c r="AF151" s="266"/>
      <c r="AG151" s="266"/>
    </row>
    <row r="152" spans="3:33" x14ac:dyDescent="0.25">
      <c r="C152" s="4" t="s">
        <v>823</v>
      </c>
      <c r="D152" s="26">
        <v>45334</v>
      </c>
      <c r="E152" s="120">
        <f t="shared" si="76"/>
        <v>1048.96</v>
      </c>
      <c r="F152" s="4"/>
      <c r="G152" s="4"/>
      <c r="H152" s="4"/>
      <c r="I152" s="4"/>
      <c r="J152" s="4"/>
      <c r="K152" s="6">
        <v>1048.96</v>
      </c>
      <c r="L152" s="4"/>
      <c r="M152" s="4"/>
      <c r="N152" s="6"/>
      <c r="O152" s="136"/>
      <c r="P152" s="133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266"/>
      <c r="AF152" s="266"/>
      <c r="AG152" s="266"/>
    </row>
    <row r="153" spans="3:33" x14ac:dyDescent="0.25">
      <c r="C153" s="4" t="s">
        <v>824</v>
      </c>
      <c r="D153" s="26">
        <v>45814</v>
      </c>
      <c r="E153" s="120">
        <f t="shared" si="76"/>
        <v>253995.44</v>
      </c>
      <c r="F153" s="4"/>
      <c r="G153" s="4"/>
      <c r="H153" s="4"/>
      <c r="I153" s="4"/>
      <c r="J153" s="4"/>
      <c r="K153" s="6"/>
      <c r="L153" s="4"/>
      <c r="M153" s="4"/>
      <c r="N153" s="4">
        <v>253995.44</v>
      </c>
      <c r="O153" s="136"/>
      <c r="P153" s="136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266"/>
      <c r="AF153" s="266"/>
      <c r="AG153" s="266"/>
    </row>
    <row r="154" spans="3:33" x14ac:dyDescent="0.25">
      <c r="C154" s="507" t="s">
        <v>825</v>
      </c>
      <c r="D154" s="481">
        <v>45845</v>
      </c>
      <c r="E154" s="120">
        <f t="shared" si="76"/>
        <v>239558.23</v>
      </c>
      <c r="F154" s="133"/>
      <c r="G154" s="133"/>
      <c r="H154" s="133"/>
      <c r="I154" s="133"/>
      <c r="J154" s="133"/>
      <c r="K154" s="136"/>
      <c r="L154" s="133"/>
      <c r="M154" s="133"/>
      <c r="N154" s="133"/>
      <c r="O154" s="339">
        <v>239558.23</v>
      </c>
      <c r="P154" s="136"/>
      <c r="Q154" s="6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266"/>
      <c r="AF154" s="266"/>
      <c r="AG154" s="266"/>
    </row>
    <row r="155" spans="3:33" s="364" customFormat="1" x14ac:dyDescent="0.25">
      <c r="C155" s="125" t="s">
        <v>826</v>
      </c>
      <c r="D155" s="461">
        <v>45880</v>
      </c>
      <c r="E155" s="120">
        <f t="shared" si="76"/>
        <v>241803.16</v>
      </c>
      <c r="F155" s="125"/>
      <c r="G155" s="125"/>
      <c r="H155" s="125"/>
      <c r="I155" s="125"/>
      <c r="J155" s="125"/>
      <c r="K155" s="120"/>
      <c r="L155" s="125"/>
      <c r="M155" s="125"/>
      <c r="N155" s="125"/>
      <c r="O155" s="125"/>
      <c r="P155" s="125">
        <v>241803.16</v>
      </c>
      <c r="Q155" s="120"/>
      <c r="R155" s="120"/>
      <c r="S155" s="357"/>
      <c r="T155" s="357"/>
      <c r="U155" s="357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10"/>
      <c r="AF155" s="510"/>
      <c r="AG155" s="510"/>
    </row>
    <row r="156" spans="3:33" x14ac:dyDescent="0.25">
      <c r="C156" s="125" t="s">
        <v>827</v>
      </c>
      <c r="D156" s="461">
        <v>45905</v>
      </c>
      <c r="E156" s="120">
        <f t="shared" si="76"/>
        <v>276072.40000000002</v>
      </c>
      <c r="F156" s="133"/>
      <c r="G156" s="133"/>
      <c r="H156" s="133"/>
      <c r="I156" s="133"/>
      <c r="J156" s="133"/>
      <c r="K156" s="136"/>
      <c r="L156" s="133"/>
      <c r="M156" s="133"/>
      <c r="N156" s="133"/>
      <c r="O156" s="133"/>
      <c r="P156" s="133"/>
      <c r="Q156" s="6">
        <v>276072.40000000002</v>
      </c>
      <c r="R156" s="6"/>
      <c r="S156" s="23"/>
      <c r="T156" s="23"/>
      <c r="U156" s="23"/>
      <c r="V156" s="13"/>
      <c r="W156" s="13"/>
      <c r="X156" s="13"/>
      <c r="Y156" s="13"/>
      <c r="Z156" s="13"/>
      <c r="AA156" s="13"/>
      <c r="AB156" s="13"/>
      <c r="AC156" s="13"/>
      <c r="AD156" s="13"/>
      <c r="AE156" s="266"/>
      <c r="AF156" s="266"/>
      <c r="AG156" s="266"/>
    </row>
    <row r="157" spans="3:33" x14ac:dyDescent="0.25">
      <c r="C157" s="133" t="s">
        <v>828</v>
      </c>
      <c r="D157" s="462">
        <v>45936</v>
      </c>
      <c r="E157" s="120">
        <f t="shared" si="76"/>
        <v>220330.89</v>
      </c>
      <c r="F157" s="133"/>
      <c r="G157" s="133"/>
      <c r="H157" s="133"/>
      <c r="I157" s="133"/>
      <c r="J157" s="133"/>
      <c r="K157" s="136"/>
      <c r="L157" s="133"/>
      <c r="M157" s="133"/>
      <c r="N157" s="133"/>
      <c r="O157" s="133"/>
      <c r="P157" s="133"/>
      <c r="Q157" s="6"/>
      <c r="R157" s="6">
        <v>220330.89</v>
      </c>
      <c r="S157" s="23"/>
      <c r="T157" s="23"/>
      <c r="U157" s="23"/>
      <c r="V157" s="13"/>
      <c r="W157" s="13"/>
      <c r="X157" s="13"/>
      <c r="Y157" s="13"/>
      <c r="Z157" s="13"/>
      <c r="AA157" s="13"/>
      <c r="AB157" s="13"/>
      <c r="AC157" s="13"/>
      <c r="AD157" s="13"/>
      <c r="AE157" s="266"/>
      <c r="AF157" s="266"/>
      <c r="AG157" s="266"/>
    </row>
    <row r="158" spans="3:33" x14ac:dyDescent="0.25">
      <c r="C158" s="133"/>
      <c r="D158" s="462"/>
      <c r="E158" s="462"/>
      <c r="F158" s="133"/>
      <c r="G158" s="133"/>
      <c r="H158" s="133"/>
      <c r="I158" s="133"/>
      <c r="J158" s="133"/>
      <c r="K158" s="136"/>
      <c r="L158" s="133"/>
      <c r="M158" s="133"/>
      <c r="N158" s="133"/>
      <c r="O158" s="133"/>
      <c r="P158" s="133"/>
      <c r="Q158" s="4"/>
      <c r="R158" s="6"/>
      <c r="S158" s="23"/>
      <c r="T158" s="23"/>
      <c r="U158" s="23"/>
      <c r="V158" s="13"/>
      <c r="W158" s="13"/>
      <c r="X158" s="13"/>
      <c r="Y158" s="13"/>
      <c r="Z158" s="13"/>
      <c r="AA158" s="13"/>
      <c r="AB158" s="13"/>
      <c r="AC158" s="13"/>
      <c r="AD158" s="13"/>
      <c r="AE158" s="266"/>
      <c r="AF158" s="266"/>
      <c r="AG158" s="266"/>
    </row>
    <row r="159" spans="3:33" s="364" customFormat="1" x14ac:dyDescent="0.25">
      <c r="D159" s="365" t="s">
        <v>39</v>
      </c>
      <c r="E159" s="365"/>
      <c r="F159" s="366">
        <f>SUM(F144:F158)</f>
        <v>16112.400000000001</v>
      </c>
      <c r="G159" s="366">
        <f t="shared" ref="G159:AG159" si="77">SUM(G144:G158)</f>
        <v>126318.02</v>
      </c>
      <c r="H159" s="366">
        <f t="shared" si="77"/>
        <v>165334.96</v>
      </c>
      <c r="I159" s="366">
        <f>SUM(I144:I158)</f>
        <v>244160.8</v>
      </c>
      <c r="J159" s="366">
        <f t="shared" si="77"/>
        <v>243878.8</v>
      </c>
      <c r="K159" s="366">
        <f t="shared" si="77"/>
        <v>202779.36</v>
      </c>
      <c r="L159" s="366">
        <f t="shared" si="77"/>
        <v>236524.52</v>
      </c>
      <c r="M159" s="366">
        <f t="shared" si="77"/>
        <v>259907</v>
      </c>
      <c r="N159" s="366">
        <f t="shared" si="77"/>
        <v>253995.44</v>
      </c>
      <c r="O159" s="366">
        <f t="shared" si="77"/>
        <v>239558.23</v>
      </c>
      <c r="P159" s="366">
        <f t="shared" si="77"/>
        <v>241803.16</v>
      </c>
      <c r="Q159" s="366">
        <f t="shared" si="77"/>
        <v>276072.40000000002</v>
      </c>
      <c r="R159" s="366">
        <f t="shared" si="77"/>
        <v>220330.89</v>
      </c>
      <c r="S159" s="366">
        <f t="shared" si="77"/>
        <v>0</v>
      </c>
      <c r="T159" s="366">
        <f t="shared" si="77"/>
        <v>0</v>
      </c>
      <c r="U159" s="366">
        <f t="shared" si="77"/>
        <v>0</v>
      </c>
      <c r="V159" s="366">
        <f t="shared" si="77"/>
        <v>0</v>
      </c>
      <c r="W159" s="366">
        <f t="shared" si="77"/>
        <v>0</v>
      </c>
      <c r="X159" s="366">
        <f t="shared" si="77"/>
        <v>0</v>
      </c>
      <c r="Y159" s="366">
        <f t="shared" si="77"/>
        <v>0</v>
      </c>
      <c r="Z159" s="366">
        <f t="shared" si="77"/>
        <v>0</v>
      </c>
      <c r="AA159" s="366">
        <f t="shared" si="77"/>
        <v>0</v>
      </c>
      <c r="AB159" s="366">
        <f t="shared" si="77"/>
        <v>0</v>
      </c>
      <c r="AC159" s="366">
        <f t="shared" si="77"/>
        <v>0</v>
      </c>
      <c r="AD159" s="366">
        <f t="shared" si="77"/>
        <v>0</v>
      </c>
      <c r="AE159" s="366">
        <f t="shared" si="77"/>
        <v>0</v>
      </c>
      <c r="AF159" s="366">
        <f t="shared" si="77"/>
        <v>0</v>
      </c>
      <c r="AG159" s="366">
        <f t="shared" si="77"/>
        <v>0</v>
      </c>
    </row>
    <row r="160" spans="3:33" x14ac:dyDescent="0.25"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</row>
    <row r="161" spans="3:19" x14ac:dyDescent="0.25"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</row>
    <row r="162" spans="3:19" x14ac:dyDescent="0.25"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</row>
    <row r="163" spans="3:19" x14ac:dyDescent="0.25">
      <c r="E163" s="9"/>
      <c r="F163" s="491">
        <v>45536</v>
      </c>
      <c r="G163" s="491">
        <v>45566</v>
      </c>
      <c r="H163" s="491">
        <v>45597</v>
      </c>
      <c r="I163" s="491">
        <v>45627</v>
      </c>
      <c r="J163" s="491">
        <v>45682</v>
      </c>
      <c r="K163" s="491">
        <v>45713</v>
      </c>
      <c r="L163" s="491">
        <v>45741</v>
      </c>
      <c r="M163" s="491">
        <v>45772</v>
      </c>
      <c r="N163" s="491">
        <v>45802</v>
      </c>
      <c r="O163" s="491">
        <v>45833</v>
      </c>
      <c r="P163" s="491">
        <v>45863</v>
      </c>
      <c r="Q163" s="491">
        <v>45894</v>
      </c>
      <c r="R163" s="496">
        <v>45925</v>
      </c>
    </row>
    <row r="164" spans="3:19" x14ac:dyDescent="0.25">
      <c r="E164" s="9" t="s">
        <v>27</v>
      </c>
      <c r="F164" s="25">
        <f>F104</f>
        <v>21483.200000000001</v>
      </c>
      <c r="G164" s="25">
        <f t="shared" ref="G164:R164" si="78">F164+G104</f>
        <v>230700.80000000002</v>
      </c>
      <c r="H164" s="25">
        <f t="shared" si="78"/>
        <v>479640</v>
      </c>
      <c r="I164" s="25">
        <f t="shared" si="78"/>
        <v>741544</v>
      </c>
      <c r="J164" s="25">
        <f t="shared" si="78"/>
        <v>1003448</v>
      </c>
      <c r="K164" s="25">
        <f t="shared" si="78"/>
        <v>1265352</v>
      </c>
      <c r="L164" s="25">
        <f t="shared" si="78"/>
        <v>1527256</v>
      </c>
      <c r="M164" s="25">
        <f t="shared" si="78"/>
        <v>1789160</v>
      </c>
      <c r="N164" s="25">
        <f t="shared" si="78"/>
        <v>2051064</v>
      </c>
      <c r="O164" s="25">
        <f t="shared" si="78"/>
        <v>2297601.6</v>
      </c>
      <c r="P164" s="25">
        <f t="shared" si="78"/>
        <v>2562252.8000000003</v>
      </c>
      <c r="Q164" s="25">
        <f t="shared" si="78"/>
        <v>2826904.0000000005</v>
      </c>
      <c r="R164" s="497">
        <f t="shared" si="78"/>
        <v>3058473.8000000003</v>
      </c>
    </row>
    <row r="165" spans="3:19" x14ac:dyDescent="0.25">
      <c r="E165" s="9" t="s">
        <v>132</v>
      </c>
      <c r="F165" s="25">
        <f>F159</f>
        <v>16112.400000000001</v>
      </c>
      <c r="G165" s="25">
        <f t="shared" ref="G165:L165" si="79">F165+G159</f>
        <v>142430.42000000001</v>
      </c>
      <c r="H165" s="25">
        <f t="shared" si="79"/>
        <v>307765.38</v>
      </c>
      <c r="I165" s="25">
        <f t="shared" si="79"/>
        <v>551926.17999999993</v>
      </c>
      <c r="J165" s="25">
        <f t="shared" si="79"/>
        <v>795804.98</v>
      </c>
      <c r="K165" s="25">
        <f t="shared" si="79"/>
        <v>998584.34</v>
      </c>
      <c r="L165" s="25">
        <f t="shared" si="79"/>
        <v>1235108.8599999999</v>
      </c>
      <c r="M165" s="25">
        <f t="shared" ref="M165:P165" si="80">L165+M159</f>
        <v>1495015.8599999999</v>
      </c>
      <c r="N165" s="25">
        <f t="shared" si="80"/>
        <v>1749011.2999999998</v>
      </c>
      <c r="O165" s="25">
        <f t="shared" si="80"/>
        <v>1988569.5299999998</v>
      </c>
      <c r="P165" s="25">
        <f t="shared" si="80"/>
        <v>2230372.69</v>
      </c>
      <c r="Q165" s="439">
        <f>P165+Q159</f>
        <v>2506445.09</v>
      </c>
      <c r="R165" s="439">
        <f>Q165+R159</f>
        <v>2726775.98</v>
      </c>
      <c r="S165" s="25"/>
    </row>
    <row r="166" spans="3:19" x14ac:dyDescent="0.25">
      <c r="E166" s="9" t="s">
        <v>133</v>
      </c>
      <c r="F166" s="25">
        <f>$B$4</f>
        <v>3162581.84</v>
      </c>
      <c r="G166" s="25">
        <f t="shared" ref="G166:R166" si="81">$B$4</f>
        <v>3162581.84</v>
      </c>
      <c r="H166" s="25">
        <f t="shared" si="81"/>
        <v>3162581.84</v>
      </c>
      <c r="I166" s="25">
        <f t="shared" si="81"/>
        <v>3162581.84</v>
      </c>
      <c r="J166" s="25">
        <f t="shared" si="81"/>
        <v>3162581.84</v>
      </c>
      <c r="K166" s="25">
        <f t="shared" si="81"/>
        <v>3162581.84</v>
      </c>
      <c r="L166" s="25">
        <f t="shared" si="81"/>
        <v>3162581.84</v>
      </c>
      <c r="M166" s="25">
        <f t="shared" si="81"/>
        <v>3162581.84</v>
      </c>
      <c r="N166" s="25">
        <f t="shared" si="81"/>
        <v>3162581.84</v>
      </c>
      <c r="O166" s="25">
        <f t="shared" si="81"/>
        <v>3162581.84</v>
      </c>
      <c r="P166" s="25">
        <f t="shared" si="81"/>
        <v>3162581.84</v>
      </c>
      <c r="Q166" s="25">
        <f t="shared" si="81"/>
        <v>3162581.84</v>
      </c>
      <c r="R166" s="497">
        <f t="shared" si="81"/>
        <v>3162581.84</v>
      </c>
    </row>
    <row r="167" spans="3:19" x14ac:dyDescent="0.25">
      <c r="E167" s="9" t="s">
        <v>198</v>
      </c>
      <c r="F167" s="25">
        <f t="shared" ref="F167:R167" si="82">F164-F165</f>
        <v>5370.7999999999993</v>
      </c>
      <c r="G167" s="25">
        <f t="shared" si="82"/>
        <v>88270.38</v>
      </c>
      <c r="H167" s="25">
        <f t="shared" si="82"/>
        <v>171874.62</v>
      </c>
      <c r="I167" s="25">
        <f t="shared" si="82"/>
        <v>189617.82000000007</v>
      </c>
      <c r="J167" s="25">
        <f t="shared" si="82"/>
        <v>207643.02000000002</v>
      </c>
      <c r="K167" s="25">
        <f t="shared" si="82"/>
        <v>266767.66000000003</v>
      </c>
      <c r="L167" s="25">
        <f t="shared" si="82"/>
        <v>292147.14000000013</v>
      </c>
      <c r="M167" s="25">
        <f t="shared" si="82"/>
        <v>294144.14000000013</v>
      </c>
      <c r="N167" s="25">
        <f t="shared" si="82"/>
        <v>302052.70000000019</v>
      </c>
      <c r="O167" s="25">
        <f t="shared" si="82"/>
        <v>309032.0700000003</v>
      </c>
      <c r="P167" s="25">
        <f t="shared" si="82"/>
        <v>331880.11000000034</v>
      </c>
      <c r="Q167" s="25">
        <f t="shared" si="82"/>
        <v>320458.91000000061</v>
      </c>
      <c r="R167" s="497">
        <f t="shared" si="82"/>
        <v>331697.8200000003</v>
      </c>
    </row>
    <row r="168" spans="3:19" x14ac:dyDescent="0.25">
      <c r="E168" s="9" t="s">
        <v>199</v>
      </c>
      <c r="F168" s="492">
        <f t="shared" ref="F168:R168" si="83">F165/F164</f>
        <v>0.75</v>
      </c>
      <c r="G168" s="492">
        <f t="shared" si="83"/>
        <v>0.61738156087885265</v>
      </c>
      <c r="H168" s="492">
        <f t="shared" si="83"/>
        <v>0.64165911933950459</v>
      </c>
      <c r="I168" s="492">
        <f t="shared" si="83"/>
        <v>0.74429323141984827</v>
      </c>
      <c r="J168" s="492">
        <f t="shared" si="83"/>
        <v>0.79307047300906475</v>
      </c>
      <c r="K168" s="492">
        <f t="shared" si="83"/>
        <v>0.78917513861755462</v>
      </c>
      <c r="L168" s="492">
        <f t="shared" si="83"/>
        <v>0.80871108707381067</v>
      </c>
      <c r="M168" s="492">
        <f t="shared" si="83"/>
        <v>0.83559651456549433</v>
      </c>
      <c r="N168" s="492">
        <f t="shared" si="83"/>
        <v>0.85273365433745596</v>
      </c>
      <c r="O168" s="492">
        <f t="shared" si="83"/>
        <v>0.86549797406129925</v>
      </c>
      <c r="P168" s="492">
        <f t="shared" si="83"/>
        <v>0.87047331551359797</v>
      </c>
      <c r="Q168" s="492">
        <f t="shared" si="83"/>
        <v>0.8866396205884598</v>
      </c>
      <c r="R168" s="498">
        <f t="shared" si="83"/>
        <v>0.89154792825101192</v>
      </c>
      <c r="S168" s="492"/>
    </row>
    <row r="171" spans="3:19" x14ac:dyDescent="0.25">
      <c r="R171" s="25">
        <f>R104+Q165</f>
        <v>2738014.8899999997</v>
      </c>
    </row>
    <row r="172" spans="3:19" x14ac:dyDescent="0.25">
      <c r="E172" s="25"/>
    </row>
    <row r="173" spans="3:19" x14ac:dyDescent="0.25">
      <c r="E173" s="25"/>
    </row>
  </sheetData>
  <mergeCells count="15">
    <mergeCell ref="F7:I7"/>
    <mergeCell ref="F41:I41"/>
    <mergeCell ref="J7:U7"/>
    <mergeCell ref="F142:I142"/>
    <mergeCell ref="F74:I74"/>
    <mergeCell ref="F107:I107"/>
    <mergeCell ref="J107:U107"/>
    <mergeCell ref="V107:AG107"/>
    <mergeCell ref="J142:U142"/>
    <mergeCell ref="V142:AG142"/>
    <mergeCell ref="V7:AG7"/>
    <mergeCell ref="J41:U41"/>
    <mergeCell ref="V41:AG41"/>
    <mergeCell ref="J74:U74"/>
    <mergeCell ref="V74:AG74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5703-C7E3-4020-9C97-4B38F51BD9F6}">
  <sheetPr>
    <tabColor theme="2" tint="-9.9978637043366805E-2"/>
  </sheetPr>
  <dimension ref="A2:V142"/>
  <sheetViews>
    <sheetView topLeftCell="A28" workbookViewId="0">
      <selection activeCell="B3" sqref="B3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customWidth="1"/>
    <col min="6" max="8" width="11.28515625" bestFit="1" customWidth="1"/>
    <col min="9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8" width="12.28515625" bestFit="1" customWidth="1"/>
    <col min="19" max="20" width="13.7109375" bestFit="1" customWidth="1"/>
    <col min="21" max="21" width="13.5703125" bestFit="1" customWidth="1"/>
    <col min="22" max="22" width="13.28515625" bestFit="1" customWidth="1"/>
  </cols>
  <sheetData>
    <row r="2" spans="1:22" x14ac:dyDescent="0.25">
      <c r="A2" s="9" t="s">
        <v>81</v>
      </c>
      <c r="B2" t="s">
        <v>829</v>
      </c>
    </row>
    <row r="3" spans="1:22" x14ac:dyDescent="0.25">
      <c r="A3" s="9" t="s">
        <v>83</v>
      </c>
      <c r="B3" t="s">
        <v>830</v>
      </c>
    </row>
    <row r="4" spans="1:22" x14ac:dyDescent="0.25">
      <c r="A4" s="9" t="s">
        <v>85</v>
      </c>
      <c r="B4" s="25">
        <v>740213.85</v>
      </c>
    </row>
    <row r="5" spans="1:22" x14ac:dyDescent="0.25">
      <c r="A5" s="9"/>
      <c r="B5" s="25"/>
    </row>
    <row r="6" spans="1:22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31"/>
      <c r="U6" s="31"/>
      <c r="V6" s="31"/>
    </row>
    <row r="7" spans="1:22" x14ac:dyDescent="0.25">
      <c r="A7" s="9"/>
      <c r="B7" s="9"/>
      <c r="C7" s="9"/>
      <c r="D7" s="9"/>
      <c r="E7" s="9"/>
      <c r="F7" s="625">
        <v>2023</v>
      </c>
      <c r="G7" s="626"/>
      <c r="H7" s="626"/>
      <c r="I7" s="626"/>
      <c r="J7" s="626"/>
      <c r="K7" s="626"/>
      <c r="L7" s="626"/>
      <c r="M7" s="626"/>
      <c r="N7" s="626"/>
      <c r="O7" s="627"/>
      <c r="P7" s="625">
        <v>2024</v>
      </c>
      <c r="Q7" s="626"/>
      <c r="R7" s="627"/>
      <c r="S7" s="10"/>
      <c r="T7" s="9"/>
      <c r="U7" s="9"/>
      <c r="V7" s="9"/>
    </row>
    <row r="8" spans="1:22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/>
      <c r="F8" s="12">
        <v>3</v>
      </c>
      <c r="G8" s="12">
        <v>4</v>
      </c>
      <c r="H8" s="12">
        <v>5</v>
      </c>
      <c r="I8" s="12">
        <v>6</v>
      </c>
      <c r="J8" s="11">
        <v>7</v>
      </c>
      <c r="K8" s="11">
        <v>8</v>
      </c>
      <c r="L8" s="11">
        <v>9</v>
      </c>
      <c r="M8" s="11">
        <v>10</v>
      </c>
      <c r="N8" s="14">
        <v>11</v>
      </c>
      <c r="O8" s="14">
        <v>12</v>
      </c>
      <c r="P8" s="14">
        <v>1</v>
      </c>
      <c r="Q8" s="14">
        <v>2</v>
      </c>
      <c r="R8" s="14">
        <v>3</v>
      </c>
      <c r="S8" s="11" t="s">
        <v>92</v>
      </c>
      <c r="T8" s="11" t="s">
        <v>93</v>
      </c>
      <c r="U8" s="11" t="s">
        <v>94</v>
      </c>
      <c r="V8" s="11" t="s">
        <v>95</v>
      </c>
    </row>
    <row r="9" spans="1:22" x14ac:dyDescent="0.25">
      <c r="A9" s="4" t="s">
        <v>831</v>
      </c>
      <c r="B9" s="4" t="s">
        <v>97</v>
      </c>
      <c r="C9" s="4" t="s">
        <v>274</v>
      </c>
      <c r="D9" s="6">
        <v>96.15</v>
      </c>
      <c r="E9" s="6"/>
      <c r="F9" s="4">
        <v>120</v>
      </c>
      <c r="G9" s="4">
        <v>152</v>
      </c>
      <c r="H9" s="4">
        <v>176</v>
      </c>
      <c r="I9" s="4">
        <v>160</v>
      </c>
      <c r="J9" s="4">
        <v>152</v>
      </c>
      <c r="K9" s="4">
        <v>172</v>
      </c>
      <c r="L9" s="4">
        <v>144</v>
      </c>
      <c r="M9" s="4">
        <v>168</v>
      </c>
      <c r="N9" s="4">
        <v>136</v>
      </c>
      <c r="O9" s="4">
        <v>150</v>
      </c>
      <c r="P9" s="13"/>
      <c r="Q9" s="13"/>
      <c r="R9" s="13"/>
      <c r="S9" s="4">
        <f>SUM(F9:K9)</f>
        <v>932</v>
      </c>
      <c r="T9" s="4">
        <f>SUM(F9:R9)</f>
        <v>1530</v>
      </c>
      <c r="U9" s="6">
        <f>S9*D9</f>
        <v>89611.8</v>
      </c>
      <c r="V9" s="6">
        <f>SUM(T9*D9)</f>
        <v>147109.5</v>
      </c>
    </row>
    <row r="10" spans="1:22" x14ac:dyDescent="0.25">
      <c r="A10" s="4" t="s">
        <v>832</v>
      </c>
      <c r="B10" s="4" t="s">
        <v>97</v>
      </c>
      <c r="C10" s="4" t="s">
        <v>833</v>
      </c>
      <c r="D10" s="6">
        <v>96</v>
      </c>
      <c r="E10" s="6"/>
      <c r="F10" s="4">
        <v>56</v>
      </c>
      <c r="G10" s="4">
        <v>160</v>
      </c>
      <c r="H10" s="4">
        <v>176</v>
      </c>
      <c r="I10" s="4">
        <v>168</v>
      </c>
      <c r="J10" s="4">
        <v>160</v>
      </c>
      <c r="K10" s="4">
        <v>152</v>
      </c>
      <c r="L10" s="4">
        <v>152</v>
      </c>
      <c r="M10" s="4">
        <v>168</v>
      </c>
      <c r="N10" s="4">
        <v>160</v>
      </c>
      <c r="O10" s="4">
        <v>160</v>
      </c>
      <c r="P10" s="13"/>
      <c r="Q10" s="13"/>
      <c r="R10" s="13"/>
      <c r="S10" s="4">
        <f t="shared" ref="S10:S38" si="0">SUM(F10:K10)</f>
        <v>872</v>
      </c>
      <c r="T10" s="4">
        <f t="shared" ref="T10:T38" si="1">SUM(F10:R10)</f>
        <v>1512</v>
      </c>
      <c r="U10" s="6">
        <f t="shared" ref="U10:U38" si="2">S10*D10</f>
        <v>83712</v>
      </c>
      <c r="V10" s="6">
        <f t="shared" ref="V10:V38" si="3">SUM(T10*D10)</f>
        <v>145152</v>
      </c>
    </row>
    <row r="11" spans="1:22" x14ac:dyDescent="0.25">
      <c r="A11" s="4" t="s">
        <v>834</v>
      </c>
      <c r="B11" s="4" t="s">
        <v>835</v>
      </c>
      <c r="C11" s="4" t="s">
        <v>204</v>
      </c>
      <c r="D11" s="6">
        <v>146</v>
      </c>
      <c r="E11" s="6"/>
      <c r="F11" s="4"/>
      <c r="G11" s="4"/>
      <c r="H11" s="4">
        <v>35</v>
      </c>
      <c r="I11" s="4">
        <f t="shared" ref="I11" si="4">I10*0.625</f>
        <v>105</v>
      </c>
      <c r="J11" s="4">
        <v>100</v>
      </c>
      <c r="K11" s="4">
        <v>115</v>
      </c>
      <c r="L11" s="4">
        <v>105</v>
      </c>
      <c r="M11" s="4">
        <v>110</v>
      </c>
      <c r="N11" s="4">
        <v>110</v>
      </c>
      <c r="O11" s="4">
        <v>75</v>
      </c>
      <c r="P11" s="13"/>
      <c r="Q11" s="13"/>
      <c r="R11" s="13"/>
      <c r="S11" s="4">
        <f t="shared" si="0"/>
        <v>355</v>
      </c>
      <c r="T11" s="4">
        <f t="shared" si="1"/>
        <v>755</v>
      </c>
      <c r="U11" s="6">
        <f t="shared" si="2"/>
        <v>51830</v>
      </c>
      <c r="V11" s="6">
        <f t="shared" si="3"/>
        <v>110230</v>
      </c>
    </row>
    <row r="12" spans="1:22" x14ac:dyDescent="0.25">
      <c r="A12" s="4" t="s">
        <v>836</v>
      </c>
      <c r="B12" s="4" t="s">
        <v>330</v>
      </c>
      <c r="C12" s="4" t="s">
        <v>833</v>
      </c>
      <c r="D12" s="6">
        <v>96</v>
      </c>
      <c r="E12" s="6"/>
      <c r="F12" s="4">
        <v>54</v>
      </c>
      <c r="G12" s="4">
        <v>131</v>
      </c>
      <c r="H12" s="4">
        <v>157</v>
      </c>
      <c r="I12" s="4">
        <v>172</v>
      </c>
      <c r="J12" s="4">
        <v>156</v>
      </c>
      <c r="K12" s="4">
        <v>184</v>
      </c>
      <c r="L12" s="4">
        <v>157</v>
      </c>
      <c r="M12" s="4">
        <v>168</v>
      </c>
      <c r="N12" s="4">
        <v>0</v>
      </c>
      <c r="O12" s="4"/>
      <c r="P12" s="13"/>
      <c r="Q12" s="13"/>
      <c r="R12" s="13"/>
      <c r="S12" s="4">
        <f t="shared" si="0"/>
        <v>854</v>
      </c>
      <c r="T12" s="4">
        <f t="shared" si="1"/>
        <v>1179</v>
      </c>
      <c r="U12" s="6">
        <f t="shared" si="2"/>
        <v>81984</v>
      </c>
      <c r="V12" s="6">
        <f t="shared" si="3"/>
        <v>113184</v>
      </c>
    </row>
    <row r="13" spans="1:22" x14ac:dyDescent="0.25">
      <c r="A13" s="4"/>
      <c r="B13" s="4"/>
      <c r="C13" s="4"/>
      <c r="D13" s="6"/>
      <c r="E13" s="6"/>
      <c r="F13" s="4"/>
      <c r="G13" s="4"/>
      <c r="H13" s="4"/>
      <c r="I13" s="4"/>
      <c r="J13" s="4"/>
      <c r="K13" s="4"/>
      <c r="L13" s="4"/>
      <c r="M13" s="4"/>
      <c r="N13" s="60"/>
      <c r="O13" s="13"/>
      <c r="P13" s="13"/>
      <c r="Q13" s="13"/>
      <c r="R13" s="13"/>
      <c r="S13" s="4">
        <f t="shared" si="0"/>
        <v>0</v>
      </c>
      <c r="T13" s="4">
        <f t="shared" si="1"/>
        <v>0</v>
      </c>
      <c r="U13" s="6">
        <f t="shared" si="2"/>
        <v>0</v>
      </c>
      <c r="V13" s="6">
        <f t="shared" si="3"/>
        <v>0</v>
      </c>
    </row>
    <row r="14" spans="1:22" x14ac:dyDescent="0.25">
      <c r="A14" s="4"/>
      <c r="B14" s="4"/>
      <c r="C14" s="4"/>
      <c r="D14" s="6"/>
      <c r="E14" s="6"/>
      <c r="F14" s="4"/>
      <c r="G14" s="4"/>
      <c r="H14" s="4"/>
      <c r="I14" s="4"/>
      <c r="J14" s="4"/>
      <c r="K14" s="4"/>
      <c r="L14" s="4"/>
      <c r="M14" s="4"/>
      <c r="N14" s="60"/>
      <c r="O14" s="13"/>
      <c r="P14" s="13"/>
      <c r="Q14" s="13"/>
      <c r="R14" s="13"/>
      <c r="S14" s="4">
        <f t="shared" si="0"/>
        <v>0</v>
      </c>
      <c r="T14" s="4">
        <f t="shared" si="1"/>
        <v>0</v>
      </c>
      <c r="U14" s="6">
        <f t="shared" si="2"/>
        <v>0</v>
      </c>
      <c r="V14" s="6">
        <f t="shared" si="3"/>
        <v>0</v>
      </c>
    </row>
    <row r="15" spans="1:22" x14ac:dyDescent="0.25">
      <c r="A15" s="4"/>
      <c r="B15" s="4"/>
      <c r="C15" s="4"/>
      <c r="D15" s="6"/>
      <c r="E15" s="6"/>
      <c r="F15" s="4"/>
      <c r="G15" s="4"/>
      <c r="H15" s="4"/>
      <c r="I15" s="4"/>
      <c r="J15" s="4"/>
      <c r="K15" s="4"/>
      <c r="L15" s="4"/>
      <c r="M15" s="4"/>
      <c r="N15" s="60"/>
      <c r="O15" s="13"/>
      <c r="P15" s="13"/>
      <c r="Q15" s="13"/>
      <c r="R15" s="13"/>
      <c r="S15" s="4">
        <f t="shared" si="0"/>
        <v>0</v>
      </c>
      <c r="T15" s="4">
        <f t="shared" si="1"/>
        <v>0</v>
      </c>
      <c r="U15" s="6">
        <f t="shared" si="2"/>
        <v>0</v>
      </c>
      <c r="V15" s="6">
        <f t="shared" si="3"/>
        <v>0</v>
      </c>
    </row>
    <row r="16" spans="1:22" x14ac:dyDescent="0.25">
      <c r="A16" s="4"/>
      <c r="B16" s="11"/>
      <c r="C16" s="11"/>
      <c r="D16" s="11"/>
      <c r="E16" s="11"/>
      <c r="F16" s="4"/>
      <c r="G16" s="4"/>
      <c r="H16" s="4"/>
      <c r="I16" s="4"/>
      <c r="J16" s="4"/>
      <c r="K16" s="4"/>
      <c r="L16" s="4"/>
      <c r="M16" s="4"/>
      <c r="N16" s="60"/>
      <c r="O16" s="13"/>
      <c r="P16" s="13"/>
      <c r="Q16" s="13"/>
      <c r="R16" s="13"/>
      <c r="S16" s="4">
        <f t="shared" si="0"/>
        <v>0</v>
      </c>
      <c r="T16" s="4">
        <f t="shared" si="1"/>
        <v>0</v>
      </c>
      <c r="U16" s="6">
        <f t="shared" si="2"/>
        <v>0</v>
      </c>
      <c r="V16" s="6">
        <f t="shared" si="3"/>
        <v>0</v>
      </c>
    </row>
    <row r="17" spans="1:22" x14ac:dyDescent="0.25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60"/>
      <c r="O17" s="13"/>
      <c r="P17" s="13"/>
      <c r="Q17" s="13"/>
      <c r="R17" s="13"/>
      <c r="S17" s="4">
        <f t="shared" si="0"/>
        <v>0</v>
      </c>
      <c r="T17" s="4">
        <f t="shared" si="1"/>
        <v>0</v>
      </c>
      <c r="U17" s="6">
        <f t="shared" si="2"/>
        <v>0</v>
      </c>
      <c r="V17" s="6">
        <f t="shared" si="3"/>
        <v>0</v>
      </c>
    </row>
    <row r="18" spans="1:22" x14ac:dyDescent="0.25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0"/>
      <c r="O18" s="13"/>
      <c r="P18" s="13"/>
      <c r="Q18" s="13"/>
      <c r="R18" s="13"/>
      <c r="S18" s="4">
        <f t="shared" si="0"/>
        <v>0</v>
      </c>
      <c r="T18" s="4">
        <f t="shared" si="1"/>
        <v>0</v>
      </c>
      <c r="U18" s="6">
        <f t="shared" si="2"/>
        <v>0</v>
      </c>
      <c r="V18" s="6">
        <f t="shared" si="3"/>
        <v>0</v>
      </c>
    </row>
    <row r="19" spans="1:22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60"/>
      <c r="O19" s="13"/>
      <c r="P19" s="13"/>
      <c r="Q19" s="13"/>
      <c r="R19" s="13"/>
      <c r="S19" s="4">
        <f t="shared" si="0"/>
        <v>0</v>
      </c>
      <c r="T19" s="4">
        <f t="shared" si="1"/>
        <v>0</v>
      </c>
      <c r="U19" s="6">
        <f t="shared" si="2"/>
        <v>0</v>
      </c>
      <c r="V19" s="6">
        <f t="shared" si="3"/>
        <v>0</v>
      </c>
    </row>
    <row r="20" spans="1:22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60"/>
      <c r="O20" s="13"/>
      <c r="P20" s="13"/>
      <c r="Q20" s="13"/>
      <c r="R20" s="13"/>
      <c r="S20" s="4">
        <f t="shared" si="0"/>
        <v>0</v>
      </c>
      <c r="T20" s="4">
        <f t="shared" si="1"/>
        <v>0</v>
      </c>
      <c r="U20" s="6">
        <f t="shared" si="2"/>
        <v>0</v>
      </c>
      <c r="V20" s="6">
        <f t="shared" si="3"/>
        <v>0</v>
      </c>
    </row>
    <row r="21" spans="1:22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60"/>
      <c r="O21" s="13"/>
      <c r="P21" s="13"/>
      <c r="Q21" s="13"/>
      <c r="R21" s="13"/>
      <c r="S21" s="4">
        <f t="shared" si="0"/>
        <v>0</v>
      </c>
      <c r="T21" s="4">
        <f t="shared" si="1"/>
        <v>0</v>
      </c>
      <c r="U21" s="6">
        <f t="shared" si="2"/>
        <v>0</v>
      </c>
      <c r="V21" s="6">
        <f t="shared" si="3"/>
        <v>0</v>
      </c>
    </row>
    <row r="22" spans="1:22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60"/>
      <c r="O22" s="13"/>
      <c r="P22" s="13"/>
      <c r="Q22" s="13"/>
      <c r="R22" s="13"/>
      <c r="S22" s="4">
        <f t="shared" si="0"/>
        <v>0</v>
      </c>
      <c r="T22" s="4">
        <f t="shared" si="1"/>
        <v>0</v>
      </c>
      <c r="U22" s="6">
        <f t="shared" si="2"/>
        <v>0</v>
      </c>
      <c r="V22" s="6">
        <f t="shared" si="3"/>
        <v>0</v>
      </c>
    </row>
    <row r="23" spans="1:22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60"/>
      <c r="O23" s="13"/>
      <c r="P23" s="13"/>
      <c r="Q23" s="13"/>
      <c r="R23" s="13"/>
      <c r="S23" s="4">
        <f t="shared" si="0"/>
        <v>0</v>
      </c>
      <c r="T23" s="4">
        <f t="shared" si="1"/>
        <v>0</v>
      </c>
      <c r="U23" s="6">
        <f t="shared" si="2"/>
        <v>0</v>
      </c>
      <c r="V23" s="6">
        <f t="shared" si="3"/>
        <v>0</v>
      </c>
    </row>
    <row r="24" spans="1:22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60"/>
      <c r="O24" s="13"/>
      <c r="P24" s="13"/>
      <c r="Q24" s="13"/>
      <c r="R24" s="13"/>
      <c r="S24" s="4">
        <f t="shared" si="0"/>
        <v>0</v>
      </c>
      <c r="T24" s="4">
        <f t="shared" si="1"/>
        <v>0</v>
      </c>
      <c r="U24" s="6">
        <f t="shared" si="2"/>
        <v>0</v>
      </c>
      <c r="V24" s="6">
        <f t="shared" si="3"/>
        <v>0</v>
      </c>
    </row>
    <row r="25" spans="1:22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60"/>
      <c r="O25" s="13"/>
      <c r="P25" s="13"/>
      <c r="Q25" s="13"/>
      <c r="R25" s="13"/>
      <c r="S25" s="4">
        <f t="shared" si="0"/>
        <v>0</v>
      </c>
      <c r="T25" s="4">
        <f t="shared" si="1"/>
        <v>0</v>
      </c>
      <c r="U25" s="6">
        <f t="shared" si="2"/>
        <v>0</v>
      </c>
      <c r="V25" s="6">
        <f t="shared" si="3"/>
        <v>0</v>
      </c>
    </row>
    <row r="26" spans="1:22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60"/>
      <c r="O26" s="13"/>
      <c r="P26" s="13"/>
      <c r="Q26" s="13"/>
      <c r="R26" s="13"/>
      <c r="S26" s="4">
        <f t="shared" si="0"/>
        <v>0</v>
      </c>
      <c r="T26" s="4">
        <f t="shared" si="1"/>
        <v>0</v>
      </c>
      <c r="U26" s="6">
        <f t="shared" si="2"/>
        <v>0</v>
      </c>
      <c r="V26" s="6">
        <f t="shared" si="3"/>
        <v>0</v>
      </c>
    </row>
    <row r="27" spans="1:22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60"/>
      <c r="O27" s="13"/>
      <c r="P27" s="13"/>
      <c r="Q27" s="13"/>
      <c r="R27" s="13"/>
      <c r="S27" s="4">
        <f t="shared" si="0"/>
        <v>0</v>
      </c>
      <c r="T27" s="4">
        <f t="shared" si="1"/>
        <v>0</v>
      </c>
      <c r="U27" s="6">
        <f t="shared" si="2"/>
        <v>0</v>
      </c>
      <c r="V27" s="6">
        <f t="shared" si="3"/>
        <v>0</v>
      </c>
    </row>
    <row r="28" spans="1:22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60"/>
      <c r="O28" s="13"/>
      <c r="P28" s="13"/>
      <c r="Q28" s="13"/>
      <c r="R28" s="13"/>
      <c r="S28" s="4">
        <f t="shared" si="0"/>
        <v>0</v>
      </c>
      <c r="T28" s="4">
        <f t="shared" si="1"/>
        <v>0</v>
      </c>
      <c r="U28" s="6">
        <f t="shared" si="2"/>
        <v>0</v>
      </c>
      <c r="V28" s="6">
        <f t="shared" si="3"/>
        <v>0</v>
      </c>
    </row>
    <row r="29" spans="1:22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60"/>
      <c r="O29" s="13"/>
      <c r="P29" s="13"/>
      <c r="Q29" s="13"/>
      <c r="R29" s="13"/>
      <c r="S29" s="4">
        <f t="shared" si="0"/>
        <v>0</v>
      </c>
      <c r="T29" s="4">
        <f t="shared" si="1"/>
        <v>0</v>
      </c>
      <c r="U29" s="6">
        <f t="shared" si="2"/>
        <v>0</v>
      </c>
      <c r="V29" s="6">
        <f t="shared" si="3"/>
        <v>0</v>
      </c>
    </row>
    <row r="30" spans="1:22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60"/>
      <c r="O30" s="13"/>
      <c r="P30" s="13"/>
      <c r="Q30" s="13"/>
      <c r="R30" s="13"/>
      <c r="S30" s="4">
        <f t="shared" si="0"/>
        <v>0</v>
      </c>
      <c r="T30" s="4">
        <f t="shared" si="1"/>
        <v>0</v>
      </c>
      <c r="U30" s="6">
        <f t="shared" si="2"/>
        <v>0</v>
      </c>
      <c r="V30" s="6">
        <f t="shared" si="3"/>
        <v>0</v>
      </c>
    </row>
    <row r="31" spans="1:22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60"/>
      <c r="O31" s="13"/>
      <c r="P31" s="13"/>
      <c r="Q31" s="13"/>
      <c r="R31" s="13"/>
      <c r="S31" s="4">
        <f t="shared" si="0"/>
        <v>0</v>
      </c>
      <c r="T31" s="4">
        <f t="shared" si="1"/>
        <v>0</v>
      </c>
      <c r="U31" s="6">
        <f t="shared" si="2"/>
        <v>0</v>
      </c>
      <c r="V31" s="6">
        <f t="shared" si="3"/>
        <v>0</v>
      </c>
    </row>
    <row r="32" spans="1:22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60"/>
      <c r="O32" s="13"/>
      <c r="P32" s="13"/>
      <c r="Q32" s="13"/>
      <c r="R32" s="13"/>
      <c r="S32" s="4">
        <f t="shared" si="0"/>
        <v>0</v>
      </c>
      <c r="T32" s="4">
        <f t="shared" si="1"/>
        <v>0</v>
      </c>
      <c r="U32" s="6">
        <f t="shared" si="2"/>
        <v>0</v>
      </c>
      <c r="V32" s="6">
        <f t="shared" si="3"/>
        <v>0</v>
      </c>
    </row>
    <row r="33" spans="1:22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60"/>
      <c r="O33" s="13"/>
      <c r="P33" s="13"/>
      <c r="Q33" s="13"/>
      <c r="R33" s="13"/>
      <c r="S33" s="4">
        <f t="shared" si="0"/>
        <v>0</v>
      </c>
      <c r="T33" s="4">
        <f t="shared" si="1"/>
        <v>0</v>
      </c>
      <c r="U33" s="6">
        <f t="shared" si="2"/>
        <v>0</v>
      </c>
      <c r="V33" s="6">
        <f t="shared" si="3"/>
        <v>0</v>
      </c>
    </row>
    <row r="34" spans="1:22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60"/>
      <c r="O34" s="13"/>
      <c r="P34" s="13"/>
      <c r="Q34" s="13"/>
      <c r="R34" s="13"/>
      <c r="S34" s="4">
        <f t="shared" si="0"/>
        <v>0</v>
      </c>
      <c r="T34" s="4">
        <f t="shared" si="1"/>
        <v>0</v>
      </c>
      <c r="U34" s="6">
        <f t="shared" si="2"/>
        <v>0</v>
      </c>
      <c r="V34" s="6">
        <f t="shared" si="3"/>
        <v>0</v>
      </c>
    </row>
    <row r="35" spans="1:22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60"/>
      <c r="O35" s="13"/>
      <c r="P35" s="13"/>
      <c r="Q35" s="13"/>
      <c r="R35" s="13"/>
      <c r="S35" s="4">
        <f t="shared" si="0"/>
        <v>0</v>
      </c>
      <c r="T35" s="4">
        <f t="shared" si="1"/>
        <v>0</v>
      </c>
      <c r="U35" s="6">
        <f t="shared" si="2"/>
        <v>0</v>
      </c>
      <c r="V35" s="6">
        <f t="shared" si="3"/>
        <v>0</v>
      </c>
    </row>
    <row r="36" spans="1:22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60"/>
      <c r="O36" s="13"/>
      <c r="P36" s="13"/>
      <c r="Q36" s="13"/>
      <c r="R36" s="13"/>
      <c r="S36" s="4">
        <f t="shared" si="0"/>
        <v>0</v>
      </c>
      <c r="T36" s="4">
        <f t="shared" si="1"/>
        <v>0</v>
      </c>
      <c r="U36" s="6">
        <f t="shared" si="2"/>
        <v>0</v>
      </c>
      <c r="V36" s="6">
        <f t="shared" si="3"/>
        <v>0</v>
      </c>
    </row>
    <row r="37" spans="1:22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60"/>
      <c r="O37" s="13"/>
      <c r="P37" s="13"/>
      <c r="Q37" s="13"/>
      <c r="R37" s="13"/>
      <c r="S37" s="4">
        <f t="shared" si="0"/>
        <v>0</v>
      </c>
      <c r="T37" s="4">
        <f t="shared" si="1"/>
        <v>0</v>
      </c>
      <c r="U37" s="6">
        <f t="shared" si="2"/>
        <v>0</v>
      </c>
      <c r="V37" s="6">
        <f t="shared" si="3"/>
        <v>0</v>
      </c>
    </row>
    <row r="38" spans="1:22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60"/>
      <c r="O38" s="13"/>
      <c r="P38" s="13"/>
      <c r="Q38" s="13"/>
      <c r="R38" s="13"/>
      <c r="S38" s="4">
        <f t="shared" si="0"/>
        <v>0</v>
      </c>
      <c r="T38" s="4">
        <f t="shared" si="1"/>
        <v>0</v>
      </c>
      <c r="U38" s="6">
        <f t="shared" si="2"/>
        <v>0</v>
      </c>
      <c r="V38" s="6">
        <f t="shared" si="3"/>
        <v>0</v>
      </c>
    </row>
    <row r="39" spans="1:22" ht="15.75" thickBot="1" x14ac:dyDescent="0.3">
      <c r="F39" s="28">
        <f t="shared" ref="F39:V39" si="5">SUM(F9:F38)</f>
        <v>230</v>
      </c>
      <c r="G39" s="28">
        <f t="shared" si="5"/>
        <v>443</v>
      </c>
      <c r="H39" s="28">
        <f t="shared" si="5"/>
        <v>544</v>
      </c>
      <c r="I39" s="28">
        <f t="shared" si="5"/>
        <v>605</v>
      </c>
      <c r="J39" s="28">
        <f t="shared" si="5"/>
        <v>568</v>
      </c>
      <c r="K39" s="28">
        <f t="shared" si="5"/>
        <v>623</v>
      </c>
      <c r="L39" s="28">
        <f t="shared" si="5"/>
        <v>558</v>
      </c>
      <c r="M39" s="28">
        <f t="shared" si="5"/>
        <v>614</v>
      </c>
      <c r="N39" s="28">
        <f t="shared" si="5"/>
        <v>406</v>
      </c>
      <c r="O39" s="28">
        <f t="shared" si="5"/>
        <v>385</v>
      </c>
      <c r="P39" s="28">
        <f t="shared" si="5"/>
        <v>0</v>
      </c>
      <c r="Q39" s="28">
        <f t="shared" si="5"/>
        <v>0</v>
      </c>
      <c r="R39" s="28">
        <f t="shared" si="5"/>
        <v>0</v>
      </c>
      <c r="S39" s="28">
        <f t="shared" si="5"/>
        <v>3013</v>
      </c>
      <c r="T39" s="28">
        <f t="shared" si="5"/>
        <v>4976</v>
      </c>
      <c r="U39" s="8">
        <f t="shared" si="5"/>
        <v>307137.8</v>
      </c>
      <c r="V39" s="8">
        <f t="shared" si="5"/>
        <v>515675.5</v>
      </c>
    </row>
    <row r="40" spans="1:22" ht="15.75" thickTop="1" x14ac:dyDescent="0.25"/>
    <row r="41" spans="1:22" x14ac:dyDescent="0.25">
      <c r="A41" s="31" t="s">
        <v>102</v>
      </c>
      <c r="B41" s="31"/>
      <c r="C41" s="31"/>
      <c r="D41" s="31"/>
      <c r="E41" s="31"/>
      <c r="F41" s="624" t="s">
        <v>87</v>
      </c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31"/>
      <c r="U41" s="31"/>
      <c r="V41" s="31"/>
    </row>
    <row r="42" spans="1:22" x14ac:dyDescent="0.25">
      <c r="A42" s="9"/>
      <c r="B42" s="9"/>
      <c r="C42" s="9"/>
      <c r="D42" s="9"/>
      <c r="E42" s="9"/>
      <c r="F42" s="625">
        <v>2023</v>
      </c>
      <c r="G42" s="626"/>
      <c r="H42" s="626"/>
      <c r="I42" s="626"/>
      <c r="J42" s="626"/>
      <c r="K42" s="626"/>
      <c r="L42" s="626"/>
      <c r="M42" s="626"/>
      <c r="N42" s="626"/>
      <c r="O42" s="627"/>
      <c r="P42" s="625">
        <v>2024</v>
      </c>
      <c r="Q42" s="626"/>
      <c r="R42" s="627"/>
      <c r="S42" s="10"/>
      <c r="T42" s="9"/>
      <c r="U42" s="9"/>
      <c r="V42" s="9"/>
    </row>
    <row r="43" spans="1:22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/>
      <c r="F43" s="12">
        <v>3</v>
      </c>
      <c r="G43" s="12">
        <v>4</v>
      </c>
      <c r="H43" s="12">
        <v>5</v>
      </c>
      <c r="I43" s="12">
        <v>6</v>
      </c>
      <c r="J43" s="11">
        <v>7</v>
      </c>
      <c r="K43" s="11">
        <v>8</v>
      </c>
      <c r="L43" s="11">
        <v>9</v>
      </c>
      <c r="M43" s="11">
        <v>10</v>
      </c>
      <c r="N43" s="14">
        <v>11</v>
      </c>
      <c r="O43" s="14">
        <v>12</v>
      </c>
      <c r="P43" s="14">
        <v>1</v>
      </c>
      <c r="Q43" s="14">
        <v>2</v>
      </c>
      <c r="R43" s="14">
        <v>3</v>
      </c>
      <c r="S43" s="11" t="s">
        <v>92</v>
      </c>
      <c r="T43" s="11" t="s">
        <v>93</v>
      </c>
      <c r="U43" s="11" t="s">
        <v>94</v>
      </c>
      <c r="V43" s="11" t="s">
        <v>95</v>
      </c>
    </row>
    <row r="44" spans="1:22" x14ac:dyDescent="0.25">
      <c r="A44" s="4" t="s">
        <v>831</v>
      </c>
      <c r="B44" s="4" t="s">
        <v>97</v>
      </c>
      <c r="C44" s="4" t="s">
        <v>274</v>
      </c>
      <c r="D44" s="6">
        <v>96.15</v>
      </c>
      <c r="E44" s="6"/>
      <c r="F44" s="4">
        <v>120</v>
      </c>
      <c r="G44" s="4">
        <v>152</v>
      </c>
      <c r="H44" s="4">
        <v>176</v>
      </c>
      <c r="I44" s="4">
        <v>160</v>
      </c>
      <c r="J44" s="4">
        <v>152</v>
      </c>
      <c r="K44" s="4">
        <v>172</v>
      </c>
      <c r="L44" s="4">
        <v>144</v>
      </c>
      <c r="M44" s="4">
        <v>168</v>
      </c>
      <c r="N44" s="4">
        <v>136</v>
      </c>
      <c r="O44" s="4">
        <v>150</v>
      </c>
      <c r="P44" s="4">
        <v>168</v>
      </c>
      <c r="Q44" s="13"/>
      <c r="R44" s="13"/>
      <c r="S44" s="4">
        <f>SUM(F44:K44)</f>
        <v>932</v>
      </c>
      <c r="T44" s="4">
        <f>SUM(F44:R44)</f>
        <v>1698</v>
      </c>
      <c r="U44" s="6">
        <f>S44*D44</f>
        <v>89611.8</v>
      </c>
      <c r="V44" s="6">
        <f>SUM(T44*D44)</f>
        <v>163262.70000000001</v>
      </c>
    </row>
    <row r="45" spans="1:22" x14ac:dyDescent="0.25">
      <c r="A45" s="4" t="s">
        <v>832</v>
      </c>
      <c r="B45" s="4" t="s">
        <v>97</v>
      </c>
      <c r="C45" s="4" t="s">
        <v>833</v>
      </c>
      <c r="D45" s="6">
        <v>96</v>
      </c>
      <c r="E45" s="6"/>
      <c r="F45" s="4">
        <v>56</v>
      </c>
      <c r="G45" s="4">
        <v>160</v>
      </c>
      <c r="H45" s="4">
        <v>176</v>
      </c>
      <c r="I45" s="4">
        <v>168</v>
      </c>
      <c r="J45" s="4">
        <v>160</v>
      </c>
      <c r="K45" s="4">
        <v>152</v>
      </c>
      <c r="L45" s="4">
        <v>152</v>
      </c>
      <c r="M45" s="4">
        <v>168</v>
      </c>
      <c r="N45" s="4">
        <v>160</v>
      </c>
      <c r="O45" s="4">
        <v>160</v>
      </c>
      <c r="P45" s="4">
        <v>104</v>
      </c>
      <c r="Q45" s="13"/>
      <c r="R45" s="13"/>
      <c r="S45" s="4">
        <f t="shared" ref="S45:S73" si="6">SUM(F45:K45)</f>
        <v>872</v>
      </c>
      <c r="T45" s="4">
        <f t="shared" ref="T45:T73" si="7">SUM(F45:R45)</f>
        <v>1616</v>
      </c>
      <c r="U45" s="6">
        <f t="shared" ref="U45:U73" si="8">S45*D45</f>
        <v>83712</v>
      </c>
      <c r="V45" s="6">
        <f t="shared" ref="V45:V73" si="9">SUM(T45*D45)</f>
        <v>155136</v>
      </c>
    </row>
    <row r="46" spans="1:22" x14ac:dyDescent="0.25">
      <c r="A46" s="4" t="s">
        <v>834</v>
      </c>
      <c r="B46" s="4" t="s">
        <v>835</v>
      </c>
      <c r="C46" s="4" t="s">
        <v>204</v>
      </c>
      <c r="D46" s="6">
        <v>146</v>
      </c>
      <c r="E46" s="6"/>
      <c r="F46" s="4"/>
      <c r="G46" s="4"/>
      <c r="H46" s="4">
        <v>35</v>
      </c>
      <c r="I46" s="4">
        <f t="shared" ref="I46" si="10">I45*0.625</f>
        <v>105</v>
      </c>
      <c r="J46" s="4">
        <v>100</v>
      </c>
      <c r="K46" s="4">
        <v>115</v>
      </c>
      <c r="L46" s="4">
        <v>105</v>
      </c>
      <c r="M46" s="4">
        <v>110</v>
      </c>
      <c r="N46" s="4">
        <v>110</v>
      </c>
      <c r="O46" s="4">
        <v>75</v>
      </c>
      <c r="P46" s="13"/>
      <c r="Q46" s="13"/>
      <c r="R46" s="13"/>
      <c r="S46" s="4">
        <f t="shared" si="6"/>
        <v>355</v>
      </c>
      <c r="T46" s="4">
        <f t="shared" si="7"/>
        <v>755</v>
      </c>
      <c r="U46" s="6">
        <f t="shared" si="8"/>
        <v>51830</v>
      </c>
      <c r="V46" s="6">
        <f t="shared" si="9"/>
        <v>110230</v>
      </c>
    </row>
    <row r="47" spans="1:22" x14ac:dyDescent="0.25">
      <c r="A47" s="4" t="s">
        <v>836</v>
      </c>
      <c r="B47" s="4" t="s">
        <v>330</v>
      </c>
      <c r="C47" s="4" t="s">
        <v>833</v>
      </c>
      <c r="D47" s="6">
        <v>96</v>
      </c>
      <c r="E47" s="6"/>
      <c r="F47" s="4">
        <v>54</v>
      </c>
      <c r="G47" s="4">
        <v>131</v>
      </c>
      <c r="H47" s="4">
        <v>157</v>
      </c>
      <c r="I47" s="4">
        <v>172</v>
      </c>
      <c r="J47" s="4">
        <v>156</v>
      </c>
      <c r="K47" s="4">
        <v>184</v>
      </c>
      <c r="L47" s="4">
        <v>157</v>
      </c>
      <c r="M47" s="4">
        <v>168</v>
      </c>
      <c r="N47" s="4">
        <v>0</v>
      </c>
      <c r="O47" s="4"/>
      <c r="P47" s="13"/>
      <c r="Q47" s="13"/>
      <c r="R47" s="13"/>
      <c r="S47" s="4">
        <f t="shared" si="6"/>
        <v>854</v>
      </c>
      <c r="T47" s="4">
        <f t="shared" si="7"/>
        <v>1179</v>
      </c>
      <c r="U47" s="6">
        <f t="shared" si="8"/>
        <v>81984</v>
      </c>
      <c r="V47" s="6">
        <f t="shared" si="9"/>
        <v>113184</v>
      </c>
    </row>
    <row r="48" spans="1:22" x14ac:dyDescent="0.25">
      <c r="A48" s="4"/>
      <c r="B48" s="4"/>
      <c r="C48" s="4"/>
      <c r="D48" s="6"/>
      <c r="E48" s="6"/>
      <c r="F48" s="4"/>
      <c r="G48" s="4"/>
      <c r="H48" s="4"/>
      <c r="I48" s="4"/>
      <c r="J48" s="4"/>
      <c r="K48" s="4"/>
      <c r="L48" s="4"/>
      <c r="M48" s="4"/>
      <c r="N48" s="60"/>
      <c r="O48" s="13"/>
      <c r="P48" s="13"/>
      <c r="Q48" s="13"/>
      <c r="R48" s="13"/>
      <c r="S48" s="4">
        <f t="shared" si="6"/>
        <v>0</v>
      </c>
      <c r="T48" s="4">
        <f t="shared" si="7"/>
        <v>0</v>
      </c>
      <c r="U48" s="6">
        <f t="shared" si="8"/>
        <v>0</v>
      </c>
      <c r="V48" s="6">
        <f t="shared" si="9"/>
        <v>0</v>
      </c>
    </row>
    <row r="49" spans="1:22" x14ac:dyDescent="0.25">
      <c r="A49" s="4"/>
      <c r="B49" s="4"/>
      <c r="C49" s="4"/>
      <c r="D49" s="6"/>
      <c r="E49" s="6"/>
      <c r="F49" s="4"/>
      <c r="G49" s="4"/>
      <c r="H49" s="4"/>
      <c r="I49" s="4"/>
      <c r="J49" s="4"/>
      <c r="K49" s="4"/>
      <c r="L49" s="4"/>
      <c r="M49" s="4"/>
      <c r="N49" s="60"/>
      <c r="O49" s="13"/>
      <c r="P49" s="13"/>
      <c r="Q49" s="13"/>
      <c r="R49" s="13"/>
      <c r="S49" s="4">
        <f t="shared" si="6"/>
        <v>0</v>
      </c>
      <c r="T49" s="4">
        <f t="shared" si="7"/>
        <v>0</v>
      </c>
      <c r="U49" s="6">
        <f t="shared" si="8"/>
        <v>0</v>
      </c>
      <c r="V49" s="6">
        <f t="shared" si="9"/>
        <v>0</v>
      </c>
    </row>
    <row r="50" spans="1:22" x14ac:dyDescent="0.25">
      <c r="A50" s="4"/>
      <c r="B50" s="4"/>
      <c r="C50" s="4"/>
      <c r="D50" s="6"/>
      <c r="E50" s="6"/>
      <c r="F50" s="4"/>
      <c r="G50" s="4"/>
      <c r="H50" s="4"/>
      <c r="I50" s="4"/>
      <c r="J50" s="4"/>
      <c r="K50" s="4"/>
      <c r="L50" s="4"/>
      <c r="M50" s="4"/>
      <c r="N50" s="60"/>
      <c r="O50" s="13"/>
      <c r="P50" s="13"/>
      <c r="Q50" s="13"/>
      <c r="R50" s="13"/>
      <c r="S50" s="4">
        <f t="shared" si="6"/>
        <v>0</v>
      </c>
      <c r="T50" s="4">
        <f t="shared" si="7"/>
        <v>0</v>
      </c>
      <c r="U50" s="6">
        <f t="shared" si="8"/>
        <v>0</v>
      </c>
      <c r="V50" s="6">
        <f t="shared" si="9"/>
        <v>0</v>
      </c>
    </row>
    <row r="51" spans="1:22" x14ac:dyDescent="0.25">
      <c r="A51" s="4"/>
      <c r="B51" s="11"/>
      <c r="C51" s="11"/>
      <c r="D51" s="11"/>
      <c r="E51" s="11"/>
      <c r="F51" s="4"/>
      <c r="G51" s="4"/>
      <c r="H51" s="4"/>
      <c r="I51" s="4"/>
      <c r="J51" s="4"/>
      <c r="K51" s="4"/>
      <c r="L51" s="4"/>
      <c r="M51" s="4"/>
      <c r="N51" s="60"/>
      <c r="O51" s="13"/>
      <c r="P51" s="13"/>
      <c r="Q51" s="13"/>
      <c r="R51" s="13"/>
      <c r="S51" s="4">
        <f t="shared" si="6"/>
        <v>0</v>
      </c>
      <c r="T51" s="4">
        <f t="shared" si="7"/>
        <v>0</v>
      </c>
      <c r="U51" s="6">
        <f t="shared" si="8"/>
        <v>0</v>
      </c>
      <c r="V51" s="6">
        <f t="shared" si="9"/>
        <v>0</v>
      </c>
    </row>
    <row r="52" spans="1:22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60"/>
      <c r="O52" s="13"/>
      <c r="P52" s="13"/>
      <c r="Q52" s="13"/>
      <c r="R52" s="13"/>
      <c r="S52" s="4">
        <f t="shared" si="6"/>
        <v>0</v>
      </c>
      <c r="T52" s="4">
        <f t="shared" si="7"/>
        <v>0</v>
      </c>
      <c r="U52" s="6">
        <f t="shared" si="8"/>
        <v>0</v>
      </c>
      <c r="V52" s="6">
        <f t="shared" si="9"/>
        <v>0</v>
      </c>
    </row>
    <row r="53" spans="1:22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60"/>
      <c r="O53" s="13"/>
      <c r="P53" s="13"/>
      <c r="Q53" s="13"/>
      <c r="R53" s="13"/>
      <c r="S53" s="4">
        <f t="shared" si="6"/>
        <v>0</v>
      </c>
      <c r="T53" s="4">
        <f t="shared" si="7"/>
        <v>0</v>
      </c>
      <c r="U53" s="6">
        <f t="shared" si="8"/>
        <v>0</v>
      </c>
      <c r="V53" s="6">
        <f t="shared" si="9"/>
        <v>0</v>
      </c>
    </row>
    <row r="54" spans="1:22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60"/>
      <c r="O54" s="13"/>
      <c r="P54" s="13"/>
      <c r="Q54" s="13"/>
      <c r="R54" s="13"/>
      <c r="S54" s="4">
        <f t="shared" si="6"/>
        <v>0</v>
      </c>
      <c r="T54" s="4">
        <f t="shared" si="7"/>
        <v>0</v>
      </c>
      <c r="U54" s="6">
        <f t="shared" si="8"/>
        <v>0</v>
      </c>
      <c r="V54" s="6">
        <f t="shared" si="9"/>
        <v>0</v>
      </c>
    </row>
    <row r="55" spans="1:22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60"/>
      <c r="O55" s="13"/>
      <c r="P55" s="13"/>
      <c r="Q55" s="13"/>
      <c r="R55" s="13"/>
      <c r="S55" s="4">
        <f t="shared" si="6"/>
        <v>0</v>
      </c>
      <c r="T55" s="4">
        <f t="shared" si="7"/>
        <v>0</v>
      </c>
      <c r="U55" s="6">
        <f t="shared" si="8"/>
        <v>0</v>
      </c>
      <c r="V55" s="6">
        <f t="shared" si="9"/>
        <v>0</v>
      </c>
    </row>
    <row r="56" spans="1:22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60"/>
      <c r="O56" s="13"/>
      <c r="P56" s="13"/>
      <c r="Q56" s="13"/>
      <c r="R56" s="13"/>
      <c r="S56" s="4">
        <f t="shared" si="6"/>
        <v>0</v>
      </c>
      <c r="T56" s="4">
        <f t="shared" si="7"/>
        <v>0</v>
      </c>
      <c r="U56" s="6">
        <f t="shared" si="8"/>
        <v>0</v>
      </c>
      <c r="V56" s="6">
        <f t="shared" si="9"/>
        <v>0</v>
      </c>
    </row>
    <row r="57" spans="1:22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60"/>
      <c r="O57" s="13"/>
      <c r="P57" s="13"/>
      <c r="Q57" s="13"/>
      <c r="R57" s="13"/>
      <c r="S57" s="4">
        <f t="shared" si="6"/>
        <v>0</v>
      </c>
      <c r="T57" s="4">
        <f t="shared" si="7"/>
        <v>0</v>
      </c>
      <c r="U57" s="6">
        <f t="shared" si="8"/>
        <v>0</v>
      </c>
      <c r="V57" s="6">
        <f t="shared" si="9"/>
        <v>0</v>
      </c>
    </row>
    <row r="58" spans="1:22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60"/>
      <c r="O58" s="13"/>
      <c r="P58" s="13"/>
      <c r="Q58" s="13"/>
      <c r="R58" s="13"/>
      <c r="S58" s="4">
        <f t="shared" si="6"/>
        <v>0</v>
      </c>
      <c r="T58" s="4">
        <f t="shared" si="7"/>
        <v>0</v>
      </c>
      <c r="U58" s="6">
        <f t="shared" si="8"/>
        <v>0</v>
      </c>
      <c r="V58" s="6">
        <f t="shared" si="9"/>
        <v>0</v>
      </c>
    </row>
    <row r="59" spans="1:22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60"/>
      <c r="O59" s="13"/>
      <c r="P59" s="13"/>
      <c r="Q59" s="13"/>
      <c r="R59" s="13"/>
      <c r="S59" s="4">
        <f t="shared" si="6"/>
        <v>0</v>
      </c>
      <c r="T59" s="4">
        <f t="shared" si="7"/>
        <v>0</v>
      </c>
      <c r="U59" s="6">
        <f t="shared" si="8"/>
        <v>0</v>
      </c>
      <c r="V59" s="6">
        <f t="shared" si="9"/>
        <v>0</v>
      </c>
    </row>
    <row r="60" spans="1:22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60"/>
      <c r="O60" s="13"/>
      <c r="P60" s="13"/>
      <c r="Q60" s="13"/>
      <c r="R60" s="13"/>
      <c r="S60" s="4">
        <f t="shared" si="6"/>
        <v>0</v>
      </c>
      <c r="T60" s="4">
        <f t="shared" si="7"/>
        <v>0</v>
      </c>
      <c r="U60" s="6">
        <f t="shared" si="8"/>
        <v>0</v>
      </c>
      <c r="V60" s="6">
        <f t="shared" si="9"/>
        <v>0</v>
      </c>
    </row>
    <row r="61" spans="1:22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60"/>
      <c r="O61" s="13"/>
      <c r="P61" s="13"/>
      <c r="Q61" s="13"/>
      <c r="R61" s="13"/>
      <c r="S61" s="4">
        <f t="shared" si="6"/>
        <v>0</v>
      </c>
      <c r="T61" s="4">
        <f t="shared" si="7"/>
        <v>0</v>
      </c>
      <c r="U61" s="6">
        <f t="shared" si="8"/>
        <v>0</v>
      </c>
      <c r="V61" s="6">
        <f t="shared" si="9"/>
        <v>0</v>
      </c>
    </row>
    <row r="62" spans="1:22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60"/>
      <c r="O62" s="13"/>
      <c r="P62" s="13"/>
      <c r="Q62" s="13"/>
      <c r="R62" s="13"/>
      <c r="S62" s="4">
        <f t="shared" si="6"/>
        <v>0</v>
      </c>
      <c r="T62" s="4">
        <f t="shared" si="7"/>
        <v>0</v>
      </c>
      <c r="U62" s="6">
        <f t="shared" si="8"/>
        <v>0</v>
      </c>
      <c r="V62" s="6">
        <f t="shared" si="9"/>
        <v>0</v>
      </c>
    </row>
    <row r="63" spans="1:22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60"/>
      <c r="O63" s="13"/>
      <c r="P63" s="13"/>
      <c r="Q63" s="13"/>
      <c r="R63" s="13"/>
      <c r="S63" s="4">
        <f t="shared" si="6"/>
        <v>0</v>
      </c>
      <c r="T63" s="4">
        <f t="shared" si="7"/>
        <v>0</v>
      </c>
      <c r="U63" s="6">
        <f t="shared" si="8"/>
        <v>0</v>
      </c>
      <c r="V63" s="6">
        <f t="shared" si="9"/>
        <v>0</v>
      </c>
    </row>
    <row r="64" spans="1:22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60"/>
      <c r="O64" s="13"/>
      <c r="P64" s="13"/>
      <c r="Q64" s="13"/>
      <c r="R64" s="13"/>
      <c r="S64" s="4">
        <f t="shared" si="6"/>
        <v>0</v>
      </c>
      <c r="T64" s="4">
        <f t="shared" si="7"/>
        <v>0</v>
      </c>
      <c r="U64" s="6">
        <f t="shared" si="8"/>
        <v>0</v>
      </c>
      <c r="V64" s="6">
        <f t="shared" si="9"/>
        <v>0</v>
      </c>
    </row>
    <row r="65" spans="1:22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60"/>
      <c r="O65" s="13"/>
      <c r="P65" s="13"/>
      <c r="Q65" s="13"/>
      <c r="R65" s="13"/>
      <c r="S65" s="4">
        <f t="shared" si="6"/>
        <v>0</v>
      </c>
      <c r="T65" s="4">
        <f t="shared" si="7"/>
        <v>0</v>
      </c>
      <c r="U65" s="6">
        <f t="shared" si="8"/>
        <v>0</v>
      </c>
      <c r="V65" s="6">
        <f t="shared" si="9"/>
        <v>0</v>
      </c>
    </row>
    <row r="66" spans="1:22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60"/>
      <c r="O66" s="13"/>
      <c r="P66" s="13"/>
      <c r="Q66" s="13"/>
      <c r="R66" s="13"/>
      <c r="S66" s="4">
        <f t="shared" si="6"/>
        <v>0</v>
      </c>
      <c r="T66" s="4">
        <f t="shared" si="7"/>
        <v>0</v>
      </c>
      <c r="U66" s="6">
        <f t="shared" si="8"/>
        <v>0</v>
      </c>
      <c r="V66" s="6">
        <f t="shared" si="9"/>
        <v>0</v>
      </c>
    </row>
    <row r="67" spans="1:22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60"/>
      <c r="O67" s="13"/>
      <c r="P67" s="13"/>
      <c r="Q67" s="13"/>
      <c r="R67" s="13"/>
      <c r="S67" s="4">
        <f t="shared" si="6"/>
        <v>0</v>
      </c>
      <c r="T67" s="4">
        <f t="shared" si="7"/>
        <v>0</v>
      </c>
      <c r="U67" s="6">
        <f t="shared" si="8"/>
        <v>0</v>
      </c>
      <c r="V67" s="6">
        <f t="shared" si="9"/>
        <v>0</v>
      </c>
    </row>
    <row r="68" spans="1:22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60"/>
      <c r="O68" s="13"/>
      <c r="P68" s="13"/>
      <c r="Q68" s="13"/>
      <c r="R68" s="13"/>
      <c r="S68" s="4">
        <f t="shared" si="6"/>
        <v>0</v>
      </c>
      <c r="T68" s="4">
        <f t="shared" si="7"/>
        <v>0</v>
      </c>
      <c r="U68" s="6">
        <f t="shared" si="8"/>
        <v>0</v>
      </c>
      <c r="V68" s="6">
        <f t="shared" si="9"/>
        <v>0</v>
      </c>
    </row>
    <row r="69" spans="1:22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60"/>
      <c r="O69" s="13"/>
      <c r="P69" s="13"/>
      <c r="Q69" s="13"/>
      <c r="R69" s="13"/>
      <c r="S69" s="4">
        <f t="shared" si="6"/>
        <v>0</v>
      </c>
      <c r="T69" s="4">
        <f t="shared" si="7"/>
        <v>0</v>
      </c>
      <c r="U69" s="6">
        <f t="shared" si="8"/>
        <v>0</v>
      </c>
      <c r="V69" s="6">
        <f t="shared" si="9"/>
        <v>0</v>
      </c>
    </row>
    <row r="70" spans="1:22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60"/>
      <c r="O70" s="13"/>
      <c r="P70" s="13"/>
      <c r="Q70" s="13"/>
      <c r="R70" s="13"/>
      <c r="S70" s="4">
        <f t="shared" si="6"/>
        <v>0</v>
      </c>
      <c r="T70" s="4">
        <f t="shared" si="7"/>
        <v>0</v>
      </c>
      <c r="U70" s="6">
        <f t="shared" si="8"/>
        <v>0</v>
      </c>
      <c r="V70" s="6">
        <f t="shared" si="9"/>
        <v>0</v>
      </c>
    </row>
    <row r="71" spans="1:22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60"/>
      <c r="O71" s="13"/>
      <c r="P71" s="13"/>
      <c r="Q71" s="13"/>
      <c r="R71" s="13"/>
      <c r="S71" s="4">
        <f t="shared" si="6"/>
        <v>0</v>
      </c>
      <c r="T71" s="4">
        <f t="shared" si="7"/>
        <v>0</v>
      </c>
      <c r="U71" s="6">
        <f t="shared" si="8"/>
        <v>0</v>
      </c>
      <c r="V71" s="6">
        <f t="shared" si="9"/>
        <v>0</v>
      </c>
    </row>
    <row r="72" spans="1:22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60"/>
      <c r="O72" s="13"/>
      <c r="P72" s="13"/>
      <c r="Q72" s="13"/>
      <c r="R72" s="13"/>
      <c r="S72" s="4">
        <f t="shared" si="6"/>
        <v>0</v>
      </c>
      <c r="T72" s="4">
        <f t="shared" si="7"/>
        <v>0</v>
      </c>
      <c r="U72" s="6">
        <f t="shared" si="8"/>
        <v>0</v>
      </c>
      <c r="V72" s="6">
        <f t="shared" si="9"/>
        <v>0</v>
      </c>
    </row>
    <row r="73" spans="1:22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60"/>
      <c r="O73" s="13"/>
      <c r="P73" s="13"/>
      <c r="Q73" s="13"/>
      <c r="R73" s="13"/>
      <c r="S73" s="4">
        <f t="shared" si="6"/>
        <v>0</v>
      </c>
      <c r="T73" s="4">
        <f t="shared" si="7"/>
        <v>0</v>
      </c>
      <c r="U73" s="6">
        <f t="shared" si="8"/>
        <v>0</v>
      </c>
      <c r="V73" s="6">
        <f t="shared" si="9"/>
        <v>0</v>
      </c>
    </row>
    <row r="74" spans="1:22" ht="15.75" thickBot="1" x14ac:dyDescent="0.3">
      <c r="F74" s="28">
        <f t="shared" ref="F74:V74" si="11">SUM(F44:F73)</f>
        <v>230</v>
      </c>
      <c r="G74" s="28">
        <f t="shared" si="11"/>
        <v>443</v>
      </c>
      <c r="H74" s="28">
        <f t="shared" si="11"/>
        <v>544</v>
      </c>
      <c r="I74" s="28">
        <f t="shared" si="11"/>
        <v>605</v>
      </c>
      <c r="J74" s="28">
        <f t="shared" si="11"/>
        <v>568</v>
      </c>
      <c r="K74" s="28">
        <f t="shared" si="11"/>
        <v>623</v>
      </c>
      <c r="L74" s="28">
        <f t="shared" si="11"/>
        <v>558</v>
      </c>
      <c r="M74" s="28">
        <f t="shared" si="11"/>
        <v>614</v>
      </c>
      <c r="N74" s="28">
        <f t="shared" si="11"/>
        <v>406</v>
      </c>
      <c r="O74" s="28">
        <f t="shared" si="11"/>
        <v>385</v>
      </c>
      <c r="P74" s="28">
        <f t="shared" si="11"/>
        <v>272</v>
      </c>
      <c r="Q74" s="28">
        <f t="shared" si="11"/>
        <v>0</v>
      </c>
      <c r="R74" s="28">
        <f t="shared" si="11"/>
        <v>0</v>
      </c>
      <c r="S74" s="28">
        <f t="shared" si="11"/>
        <v>3013</v>
      </c>
      <c r="T74" s="28">
        <f t="shared" si="11"/>
        <v>5248</v>
      </c>
      <c r="U74" s="8">
        <f t="shared" si="11"/>
        <v>307137.8</v>
      </c>
      <c r="V74" s="8">
        <f t="shared" si="11"/>
        <v>541812.69999999995</v>
      </c>
    </row>
    <row r="75" spans="1:22" ht="15.75" thickTop="1" x14ac:dyDescent="0.25">
      <c r="U75" s="7"/>
      <c r="V75" s="7"/>
    </row>
    <row r="76" spans="1:22" x14ac:dyDescent="0.25">
      <c r="A76" s="31" t="s">
        <v>103</v>
      </c>
      <c r="B76" s="31"/>
      <c r="C76" s="31"/>
      <c r="D76" s="31"/>
      <c r="E76" s="31"/>
      <c r="F76" s="624" t="s">
        <v>87</v>
      </c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32"/>
      <c r="U76" s="32"/>
      <c r="V76" s="32"/>
    </row>
    <row r="77" spans="1:22" x14ac:dyDescent="0.25">
      <c r="A77" s="9"/>
      <c r="B77" s="9"/>
      <c r="C77" s="9"/>
      <c r="D77" s="9"/>
      <c r="E77" s="9"/>
      <c r="F77" s="625">
        <v>2023</v>
      </c>
      <c r="G77" s="626"/>
      <c r="H77" s="626"/>
      <c r="I77" s="626"/>
      <c r="J77" s="626"/>
      <c r="K77" s="626"/>
      <c r="L77" s="626"/>
      <c r="M77" s="626"/>
      <c r="N77" s="626"/>
      <c r="O77" s="627"/>
      <c r="P77" s="625">
        <v>2024</v>
      </c>
      <c r="Q77" s="626"/>
      <c r="R77" s="627"/>
      <c r="S77" s="10"/>
    </row>
    <row r="78" spans="1:22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2"/>
      <c r="F78" s="12">
        <v>3</v>
      </c>
      <c r="G78" s="12">
        <v>4</v>
      </c>
      <c r="H78" s="79">
        <v>5</v>
      </c>
      <c r="I78" s="79">
        <v>6</v>
      </c>
      <c r="J78" s="62">
        <v>7</v>
      </c>
      <c r="K78" s="62">
        <v>8</v>
      </c>
      <c r="L78" s="62">
        <v>9</v>
      </c>
      <c r="M78" s="14">
        <v>10</v>
      </c>
      <c r="N78" s="14">
        <v>11</v>
      </c>
      <c r="O78" s="14">
        <v>12</v>
      </c>
      <c r="P78" s="14">
        <v>1</v>
      </c>
      <c r="Q78" s="14">
        <v>2</v>
      </c>
      <c r="R78" s="14">
        <v>3</v>
      </c>
      <c r="S78" s="11"/>
    </row>
    <row r="79" spans="1:22" x14ac:dyDescent="0.25">
      <c r="A79" s="60"/>
      <c r="B79" s="60"/>
      <c r="C79" s="60"/>
      <c r="D79" s="61"/>
      <c r="E79" s="61"/>
      <c r="F79" s="61"/>
      <c r="G79" s="61"/>
      <c r="H79" s="61"/>
      <c r="I79" s="61"/>
      <c r="J79" s="61"/>
      <c r="K79" s="61"/>
      <c r="L79" s="23"/>
      <c r="M79" s="23"/>
      <c r="N79" s="23"/>
      <c r="O79" s="23"/>
      <c r="P79" s="23"/>
      <c r="Q79" s="23"/>
      <c r="R79" s="23"/>
      <c r="S79" s="4"/>
    </row>
    <row r="80" spans="1:22" x14ac:dyDescent="0.25">
      <c r="A80" s="60"/>
      <c r="B80" s="60"/>
      <c r="C80" s="60"/>
      <c r="D80" s="61"/>
      <c r="E80" s="61"/>
      <c r="F80" s="61"/>
      <c r="G80" s="61"/>
      <c r="H80" s="61"/>
      <c r="I80" s="61"/>
      <c r="J80" s="61"/>
      <c r="K80" s="61"/>
      <c r="L80" s="23"/>
      <c r="M80" s="23"/>
      <c r="N80" s="23"/>
      <c r="O80" s="23"/>
      <c r="P80" s="23"/>
      <c r="Q80" s="23"/>
      <c r="R80" s="23"/>
      <c r="S80" s="4"/>
    </row>
    <row r="81" spans="1:19" x14ac:dyDescent="0.25">
      <c r="A81" s="60"/>
      <c r="B81" s="60"/>
      <c r="C81" s="60"/>
      <c r="D81" s="61"/>
      <c r="E81" s="61"/>
      <c r="F81" s="61"/>
      <c r="G81" s="61"/>
      <c r="H81" s="61"/>
      <c r="I81" s="61"/>
      <c r="J81" s="61"/>
      <c r="K81" s="61"/>
      <c r="L81" s="23"/>
      <c r="M81" s="23"/>
      <c r="N81" s="23"/>
      <c r="O81" s="23"/>
      <c r="P81" s="23"/>
      <c r="Q81" s="23"/>
      <c r="R81" s="23"/>
      <c r="S81" s="4"/>
    </row>
    <row r="82" spans="1:19" x14ac:dyDescent="0.25">
      <c r="A82" s="60"/>
      <c r="B82" s="60"/>
      <c r="C82" s="60"/>
      <c r="D82" s="61"/>
      <c r="E82" s="61"/>
      <c r="F82" s="61"/>
      <c r="G82" s="61"/>
      <c r="H82" s="61"/>
      <c r="I82" s="61"/>
      <c r="J82" s="61"/>
      <c r="K82" s="61"/>
      <c r="L82" s="23"/>
      <c r="M82" s="23"/>
      <c r="N82" s="23"/>
      <c r="O82" s="23"/>
      <c r="P82" s="23"/>
      <c r="Q82" s="23"/>
      <c r="R82" s="23"/>
      <c r="S82" s="4"/>
    </row>
    <row r="83" spans="1:19" x14ac:dyDescent="0.25">
      <c r="A83" s="60"/>
      <c r="B83" s="60"/>
      <c r="C83" s="60"/>
      <c r="D83" s="61"/>
      <c r="E83" s="61"/>
      <c r="F83" s="61"/>
      <c r="G83" s="61"/>
      <c r="H83" s="61"/>
      <c r="I83" s="61"/>
      <c r="J83" s="61"/>
      <c r="K83" s="61"/>
      <c r="L83" s="23"/>
      <c r="M83" s="23"/>
      <c r="N83" s="23"/>
      <c r="O83" s="23"/>
      <c r="P83" s="23"/>
      <c r="Q83" s="23"/>
      <c r="R83" s="23"/>
      <c r="S83" s="4"/>
    </row>
    <row r="84" spans="1:19" x14ac:dyDescent="0.25">
      <c r="A84" s="60"/>
      <c r="B84" s="60"/>
      <c r="C84" s="60"/>
      <c r="D84" s="61"/>
      <c r="E84" s="61"/>
      <c r="F84" s="61"/>
      <c r="G84" s="61"/>
      <c r="H84" s="61"/>
      <c r="I84" s="61"/>
      <c r="J84" s="61"/>
      <c r="K84" s="61"/>
      <c r="L84" s="23"/>
      <c r="M84" s="23"/>
      <c r="N84" s="23"/>
      <c r="O84" s="23"/>
      <c r="P84" s="23"/>
      <c r="Q84" s="23"/>
      <c r="R84" s="23"/>
      <c r="S84" s="4"/>
    </row>
    <row r="85" spans="1:19" x14ac:dyDescent="0.25">
      <c r="A85" s="60"/>
      <c r="B85" s="60"/>
      <c r="C85" s="60"/>
      <c r="D85" s="61"/>
      <c r="E85" s="61"/>
      <c r="F85" s="61"/>
      <c r="G85" s="61"/>
      <c r="H85" s="61"/>
      <c r="I85" s="61"/>
      <c r="J85" s="61"/>
      <c r="K85" s="61"/>
      <c r="L85" s="23"/>
      <c r="M85" s="23"/>
      <c r="N85" s="23"/>
      <c r="O85" s="23"/>
      <c r="P85" s="23"/>
      <c r="Q85" s="23"/>
      <c r="R85" s="23"/>
      <c r="S85" s="4"/>
    </row>
    <row r="86" spans="1:19" x14ac:dyDescent="0.25">
      <c r="A86" s="60"/>
      <c r="B86" s="60"/>
      <c r="C86" s="60"/>
      <c r="D86" s="61"/>
      <c r="E86" s="61"/>
      <c r="F86" s="61"/>
      <c r="G86" s="61"/>
      <c r="H86" s="61"/>
      <c r="I86" s="61"/>
      <c r="J86" s="61"/>
      <c r="K86" s="61"/>
      <c r="L86" s="23"/>
      <c r="M86" s="23"/>
      <c r="N86" s="23"/>
      <c r="O86" s="23"/>
      <c r="P86" s="23"/>
      <c r="Q86" s="23"/>
      <c r="R86" s="23"/>
      <c r="S86" s="4"/>
    </row>
    <row r="87" spans="1:19" x14ac:dyDescent="0.25">
      <c r="A87" s="60"/>
      <c r="B87" s="60"/>
      <c r="C87" s="60"/>
      <c r="D87" s="61"/>
      <c r="E87" s="61"/>
      <c r="F87" s="61"/>
      <c r="G87" s="61"/>
      <c r="H87" s="61"/>
      <c r="I87" s="61"/>
      <c r="J87" s="61"/>
      <c r="K87" s="61"/>
      <c r="L87" s="23"/>
      <c r="M87" s="23"/>
      <c r="N87" s="23"/>
      <c r="O87" s="23"/>
      <c r="P87" s="23"/>
      <c r="Q87" s="23"/>
      <c r="R87" s="23"/>
      <c r="S87" s="4"/>
    </row>
    <row r="88" spans="1:19" x14ac:dyDescent="0.25">
      <c r="A88" s="60"/>
      <c r="B88" s="60"/>
      <c r="C88" s="60"/>
      <c r="D88" s="61"/>
      <c r="E88" s="61"/>
      <c r="F88" s="61"/>
      <c r="G88" s="61"/>
      <c r="H88" s="61"/>
      <c r="I88" s="61"/>
      <c r="J88" s="61"/>
      <c r="K88" s="61"/>
      <c r="L88" s="23"/>
      <c r="M88" s="23"/>
      <c r="N88" s="23"/>
      <c r="O88" s="23"/>
      <c r="P88" s="23"/>
      <c r="Q88" s="23"/>
      <c r="R88" s="23"/>
      <c r="S88" s="4"/>
    </row>
    <row r="89" spans="1:19" x14ac:dyDescent="0.25">
      <c r="A89" s="60"/>
      <c r="B89" s="60"/>
      <c r="C89" s="60"/>
      <c r="D89" s="61"/>
      <c r="E89" s="61"/>
      <c r="F89" s="61"/>
      <c r="G89" s="61"/>
      <c r="H89" s="61"/>
      <c r="I89" s="61"/>
      <c r="J89" s="61"/>
      <c r="K89" s="61"/>
      <c r="L89" s="23"/>
      <c r="M89" s="23"/>
      <c r="N89" s="23"/>
      <c r="O89" s="23"/>
      <c r="P89" s="23"/>
      <c r="Q89" s="23"/>
      <c r="R89" s="23"/>
      <c r="S89" s="4"/>
    </row>
    <row r="90" spans="1:19" x14ac:dyDescent="0.25">
      <c r="A90" s="60"/>
      <c r="B90" s="60"/>
      <c r="C90" s="60"/>
      <c r="D90" s="61"/>
      <c r="E90" s="61"/>
      <c r="F90" s="61"/>
      <c r="G90" s="61"/>
      <c r="H90" s="61"/>
      <c r="I90" s="61"/>
      <c r="J90" s="61"/>
      <c r="K90" s="61"/>
      <c r="L90" s="23"/>
      <c r="M90" s="23"/>
      <c r="N90" s="23"/>
      <c r="O90" s="23"/>
      <c r="P90" s="23"/>
      <c r="Q90" s="23"/>
      <c r="R90" s="23"/>
      <c r="S90" s="4"/>
    </row>
    <row r="91" spans="1:19" x14ac:dyDescent="0.25">
      <c r="A91" s="60"/>
      <c r="B91" s="60"/>
      <c r="C91" s="60"/>
      <c r="D91" s="61"/>
      <c r="E91" s="61"/>
      <c r="F91" s="61"/>
      <c r="G91" s="61"/>
      <c r="H91" s="61"/>
      <c r="I91" s="61"/>
      <c r="J91" s="61"/>
      <c r="K91" s="61"/>
      <c r="L91" s="23"/>
      <c r="M91" s="23"/>
      <c r="N91" s="23"/>
      <c r="O91" s="23"/>
      <c r="P91" s="23"/>
      <c r="Q91" s="23"/>
      <c r="R91" s="23"/>
      <c r="S91" s="4"/>
    </row>
    <row r="92" spans="1:19" x14ac:dyDescent="0.25">
      <c r="A92" s="60"/>
      <c r="B92" s="60"/>
      <c r="C92" s="60"/>
      <c r="D92" s="61"/>
      <c r="E92" s="61"/>
      <c r="F92" s="61"/>
      <c r="G92" s="61"/>
      <c r="H92" s="61"/>
      <c r="I92" s="61"/>
      <c r="J92" s="61"/>
      <c r="K92" s="61"/>
      <c r="L92" s="23"/>
      <c r="M92" s="23"/>
      <c r="N92" s="23"/>
      <c r="O92" s="23"/>
      <c r="P92" s="23"/>
      <c r="Q92" s="23"/>
      <c r="R92" s="23"/>
      <c r="S92" s="4"/>
    </row>
    <row r="93" spans="1:19" x14ac:dyDescent="0.25">
      <c r="A93" s="60"/>
      <c r="B93" s="60"/>
      <c r="C93" s="60"/>
      <c r="D93" s="61"/>
      <c r="E93" s="61"/>
      <c r="F93" s="61"/>
      <c r="G93" s="61"/>
      <c r="H93" s="61"/>
      <c r="I93" s="61"/>
      <c r="J93" s="61"/>
      <c r="K93" s="61"/>
      <c r="L93" s="23"/>
      <c r="M93" s="23"/>
      <c r="N93" s="23"/>
      <c r="O93" s="23"/>
      <c r="P93" s="23"/>
      <c r="Q93" s="23"/>
      <c r="R93" s="23"/>
      <c r="S93" s="4"/>
    </row>
    <row r="94" spans="1:19" x14ac:dyDescent="0.25">
      <c r="A94" s="60"/>
      <c r="B94" s="60"/>
      <c r="C94" s="60"/>
      <c r="D94" s="61"/>
      <c r="E94" s="61"/>
      <c r="F94" s="61"/>
      <c r="G94" s="61"/>
      <c r="H94" s="61"/>
      <c r="I94" s="61"/>
      <c r="J94" s="61"/>
      <c r="K94" s="61"/>
      <c r="L94" s="23"/>
      <c r="M94" s="23"/>
      <c r="N94" s="23"/>
      <c r="O94" s="23"/>
      <c r="P94" s="23"/>
      <c r="Q94" s="23"/>
      <c r="R94" s="23"/>
      <c r="S94" s="4"/>
    </row>
    <row r="95" spans="1:19" x14ac:dyDescent="0.25">
      <c r="A95" s="60"/>
      <c r="B95" s="60"/>
      <c r="C95" s="60"/>
      <c r="D95" s="61"/>
      <c r="E95" s="61"/>
      <c r="F95" s="61"/>
      <c r="G95" s="61"/>
      <c r="H95" s="61"/>
      <c r="I95" s="61"/>
      <c r="J95" s="61"/>
      <c r="K95" s="61"/>
      <c r="L95" s="23"/>
      <c r="M95" s="23"/>
      <c r="N95" s="23"/>
      <c r="O95" s="23"/>
      <c r="P95" s="23"/>
      <c r="Q95" s="23"/>
      <c r="R95" s="23"/>
      <c r="S95" s="4"/>
    </row>
    <row r="96" spans="1:19" x14ac:dyDescent="0.25">
      <c r="A96" s="60"/>
      <c r="B96" s="60"/>
      <c r="C96" s="60"/>
      <c r="D96" s="61"/>
      <c r="E96" s="61"/>
      <c r="F96" s="61"/>
      <c r="G96" s="61"/>
      <c r="H96" s="61"/>
      <c r="I96" s="61"/>
      <c r="J96" s="61"/>
      <c r="K96" s="61"/>
      <c r="L96" s="23"/>
      <c r="M96" s="23"/>
      <c r="N96" s="23"/>
      <c r="O96" s="23"/>
      <c r="P96" s="23"/>
      <c r="Q96" s="23"/>
      <c r="R96" s="23"/>
      <c r="S96" s="4"/>
    </row>
    <row r="97" spans="1:19" x14ac:dyDescent="0.25">
      <c r="A97" s="60"/>
      <c r="B97" s="60"/>
      <c r="C97" s="60"/>
      <c r="D97" s="61"/>
      <c r="E97" s="61"/>
      <c r="F97" s="61"/>
      <c r="G97" s="61"/>
      <c r="H97" s="61"/>
      <c r="I97" s="61"/>
      <c r="J97" s="61"/>
      <c r="K97" s="61"/>
      <c r="L97" s="23"/>
      <c r="M97" s="23"/>
      <c r="N97" s="23"/>
      <c r="O97" s="23"/>
      <c r="P97" s="23"/>
      <c r="Q97" s="23"/>
      <c r="R97" s="23"/>
      <c r="S97" s="4"/>
    </row>
    <row r="98" spans="1:19" x14ac:dyDescent="0.25">
      <c r="A98" s="60"/>
      <c r="B98" s="60"/>
      <c r="C98" s="60"/>
      <c r="D98" s="61"/>
      <c r="E98" s="61"/>
      <c r="F98" s="61"/>
      <c r="G98" s="61"/>
      <c r="H98" s="61"/>
      <c r="I98" s="61"/>
      <c r="J98" s="61"/>
      <c r="K98" s="61"/>
      <c r="L98" s="23"/>
      <c r="M98" s="23"/>
      <c r="N98" s="23"/>
      <c r="O98" s="23"/>
      <c r="P98" s="23"/>
      <c r="Q98" s="23"/>
      <c r="R98" s="23"/>
      <c r="S98" s="4"/>
    </row>
    <row r="99" spans="1:19" x14ac:dyDescent="0.25">
      <c r="A99" s="60"/>
      <c r="B99" s="60"/>
      <c r="C99" s="60"/>
      <c r="D99" s="61"/>
      <c r="E99" s="61"/>
      <c r="F99" s="61"/>
      <c r="G99" s="61"/>
      <c r="H99" s="61"/>
      <c r="I99" s="61"/>
      <c r="J99" s="61"/>
      <c r="K99" s="61"/>
      <c r="L99" s="23"/>
      <c r="M99" s="23"/>
      <c r="N99" s="23"/>
      <c r="O99" s="23"/>
      <c r="P99" s="23"/>
      <c r="Q99" s="23"/>
      <c r="R99" s="23"/>
      <c r="S99" s="4"/>
    </row>
    <row r="100" spans="1:19" x14ac:dyDescent="0.25">
      <c r="A100" s="60"/>
      <c r="B100" s="60"/>
      <c r="C100" s="60"/>
      <c r="D100" s="61"/>
      <c r="E100" s="61"/>
      <c r="F100" s="61"/>
      <c r="G100" s="61"/>
      <c r="H100" s="61"/>
      <c r="I100" s="61"/>
      <c r="J100" s="61"/>
      <c r="K100" s="61"/>
      <c r="L100" s="23"/>
      <c r="M100" s="23"/>
      <c r="N100" s="23"/>
      <c r="O100" s="23"/>
      <c r="P100" s="23"/>
      <c r="Q100" s="23"/>
      <c r="R100" s="23"/>
      <c r="S100" s="4"/>
    </row>
    <row r="101" spans="1:19" x14ac:dyDescent="0.25">
      <c r="A101" s="60"/>
      <c r="B101" s="60"/>
      <c r="C101" s="60"/>
      <c r="D101" s="61"/>
      <c r="E101" s="61"/>
      <c r="F101" s="61"/>
      <c r="G101" s="61"/>
      <c r="H101" s="61"/>
      <c r="I101" s="61"/>
      <c r="J101" s="61"/>
      <c r="K101" s="61"/>
      <c r="L101" s="23"/>
      <c r="M101" s="23"/>
      <c r="N101" s="23"/>
      <c r="O101" s="23"/>
      <c r="P101" s="23"/>
      <c r="Q101" s="23"/>
      <c r="R101" s="23"/>
      <c r="S101" s="4"/>
    </row>
    <row r="102" spans="1:19" x14ac:dyDescent="0.25">
      <c r="A102" s="60"/>
      <c r="B102" s="60"/>
      <c r="C102" s="60"/>
      <c r="D102" s="61"/>
      <c r="E102" s="61"/>
      <c r="F102" s="61"/>
      <c r="G102" s="61"/>
      <c r="H102" s="61"/>
      <c r="I102" s="61"/>
      <c r="J102" s="61"/>
      <c r="K102" s="61"/>
      <c r="L102" s="23"/>
      <c r="M102" s="23"/>
      <c r="N102" s="23"/>
      <c r="O102" s="23"/>
      <c r="P102" s="23"/>
      <c r="Q102" s="23"/>
      <c r="R102" s="23"/>
      <c r="S102" s="4"/>
    </row>
    <row r="103" spans="1:19" x14ac:dyDescent="0.25">
      <c r="A103" s="60"/>
      <c r="B103" s="60"/>
      <c r="C103" s="60"/>
      <c r="D103" s="61"/>
      <c r="E103" s="61"/>
      <c r="F103" s="61"/>
      <c r="G103" s="61"/>
      <c r="H103" s="61"/>
      <c r="I103" s="61"/>
      <c r="J103" s="61"/>
      <c r="K103" s="61"/>
      <c r="L103" s="23"/>
      <c r="M103" s="23"/>
      <c r="N103" s="23"/>
      <c r="O103" s="23"/>
      <c r="P103" s="23"/>
      <c r="Q103" s="23"/>
      <c r="R103" s="23"/>
      <c r="S103" s="4"/>
    </row>
    <row r="104" spans="1:19" x14ac:dyDescent="0.25">
      <c r="A104" s="60"/>
      <c r="B104" s="60"/>
      <c r="C104" s="60"/>
      <c r="D104" s="61"/>
      <c r="E104" s="61"/>
      <c r="F104" s="61"/>
      <c r="G104" s="61"/>
      <c r="H104" s="61"/>
      <c r="I104" s="61"/>
      <c r="J104" s="61"/>
      <c r="K104" s="61"/>
      <c r="L104" s="23"/>
      <c r="M104" s="23"/>
      <c r="N104" s="23"/>
      <c r="O104" s="23"/>
      <c r="P104" s="23"/>
      <c r="Q104" s="23"/>
      <c r="R104" s="23"/>
      <c r="S104" s="4"/>
    </row>
    <row r="105" spans="1:19" x14ac:dyDescent="0.25">
      <c r="A105" s="60"/>
      <c r="B105" s="60"/>
      <c r="C105" s="60"/>
      <c r="D105" s="61"/>
      <c r="E105" s="61"/>
      <c r="F105" s="61"/>
      <c r="G105" s="61"/>
      <c r="H105" s="61"/>
      <c r="I105" s="61"/>
      <c r="J105" s="61"/>
      <c r="K105" s="61"/>
      <c r="L105" s="23"/>
      <c r="M105" s="23"/>
      <c r="N105" s="23"/>
      <c r="O105" s="23"/>
      <c r="P105" s="23"/>
      <c r="Q105" s="23"/>
      <c r="R105" s="23"/>
      <c r="S105" s="4"/>
    </row>
    <row r="106" spans="1:19" x14ac:dyDescent="0.25">
      <c r="A106" s="60"/>
      <c r="B106" s="60"/>
      <c r="C106" s="60"/>
      <c r="D106" s="61"/>
      <c r="E106" s="61"/>
      <c r="F106" s="61"/>
      <c r="G106" s="61"/>
      <c r="H106" s="61"/>
      <c r="I106" s="61"/>
      <c r="J106" s="61"/>
      <c r="K106" s="61"/>
      <c r="L106" s="23"/>
      <c r="M106" s="23"/>
      <c r="N106" s="23"/>
      <c r="O106" s="23"/>
      <c r="P106" s="23"/>
      <c r="Q106" s="23"/>
      <c r="R106" s="23"/>
      <c r="S106" s="4"/>
    </row>
    <row r="107" spans="1:19" x14ac:dyDescent="0.25">
      <c r="A107" s="60"/>
      <c r="B107" s="60"/>
      <c r="C107" s="60"/>
      <c r="D107" s="61"/>
      <c r="E107" s="61"/>
      <c r="F107" s="61"/>
      <c r="G107" s="61"/>
      <c r="H107" s="61"/>
      <c r="I107" s="61"/>
      <c r="J107" s="61"/>
      <c r="K107" s="61"/>
      <c r="L107" s="23"/>
      <c r="M107" s="23"/>
      <c r="N107" s="23"/>
      <c r="O107" s="23"/>
      <c r="P107" s="23"/>
      <c r="Q107" s="23"/>
      <c r="R107" s="23"/>
      <c r="S107" s="4"/>
    </row>
    <row r="108" spans="1:19" x14ac:dyDescent="0.25">
      <c r="A108" s="60"/>
      <c r="B108" s="60"/>
      <c r="C108" s="60"/>
      <c r="D108" s="61"/>
      <c r="E108" s="61"/>
      <c r="F108" s="61"/>
      <c r="G108" s="61"/>
      <c r="H108" s="61"/>
      <c r="I108" s="61"/>
      <c r="J108" s="61"/>
      <c r="K108" s="61"/>
      <c r="L108" s="23"/>
      <c r="M108" s="23"/>
      <c r="N108" s="23"/>
      <c r="O108" s="23"/>
      <c r="P108" s="23"/>
      <c r="Q108" s="23"/>
      <c r="R108" s="23"/>
      <c r="S108" s="4"/>
    </row>
    <row r="109" spans="1:19" x14ac:dyDescent="0.25">
      <c r="L109" s="7">
        <f t="shared" ref="L109:R109" si="12">SUM(L79:L108)</f>
        <v>0</v>
      </c>
      <c r="M109" s="7">
        <f t="shared" si="12"/>
        <v>0</v>
      </c>
      <c r="N109" s="7">
        <f t="shared" si="12"/>
        <v>0</v>
      </c>
      <c r="O109" s="7">
        <f t="shared" si="12"/>
        <v>0</v>
      </c>
      <c r="P109" s="7">
        <f t="shared" si="12"/>
        <v>0</v>
      </c>
      <c r="Q109" s="7">
        <f t="shared" si="12"/>
        <v>0</v>
      </c>
      <c r="R109" s="7">
        <f t="shared" si="12"/>
        <v>0</v>
      </c>
    </row>
    <row r="110" spans="1:19" x14ac:dyDescent="0.25">
      <c r="L110" s="7"/>
    </row>
    <row r="112" spans="1:19" x14ac:dyDescent="0.25">
      <c r="H112" s="131"/>
    </row>
    <row r="113" spans="1:22" x14ac:dyDescent="0.25">
      <c r="A113" s="31" t="s">
        <v>186</v>
      </c>
      <c r="B113" s="32"/>
      <c r="C113" s="32"/>
      <c r="D113" s="32"/>
      <c r="E113" s="32"/>
      <c r="F113" s="625">
        <v>2023</v>
      </c>
      <c r="G113" s="626"/>
      <c r="H113" s="626"/>
      <c r="I113" s="626"/>
      <c r="J113" s="626"/>
      <c r="K113" s="626"/>
      <c r="L113" s="626"/>
      <c r="M113" s="626"/>
      <c r="N113" s="626"/>
      <c r="O113" s="627"/>
      <c r="P113" s="625">
        <v>2024</v>
      </c>
      <c r="Q113" s="626"/>
      <c r="R113" s="627"/>
      <c r="S113" s="32"/>
      <c r="T113" s="32"/>
      <c r="U113" s="32"/>
      <c r="V113" s="32"/>
    </row>
    <row r="114" spans="1:22" x14ac:dyDescent="0.25">
      <c r="C114" s="11" t="s">
        <v>105</v>
      </c>
      <c r="D114" s="11" t="s">
        <v>106</v>
      </c>
      <c r="E114" s="12"/>
      <c r="F114" s="12">
        <v>3</v>
      </c>
      <c r="G114" s="12">
        <v>4</v>
      </c>
      <c r="H114" s="12">
        <v>5</v>
      </c>
      <c r="I114" s="12">
        <v>6</v>
      </c>
      <c r="J114" s="11">
        <v>7</v>
      </c>
      <c r="K114" s="11">
        <v>8</v>
      </c>
      <c r="L114" s="11">
        <v>9</v>
      </c>
      <c r="M114" s="11">
        <v>10</v>
      </c>
      <c r="N114" s="11">
        <v>11</v>
      </c>
      <c r="O114" s="14">
        <v>12</v>
      </c>
      <c r="P114" s="14">
        <v>1</v>
      </c>
      <c r="Q114" s="14">
        <v>2</v>
      </c>
      <c r="R114" s="14">
        <v>3</v>
      </c>
    </row>
    <row r="115" spans="1:22" x14ac:dyDescent="0.25">
      <c r="C115" s="4" t="s">
        <v>837</v>
      </c>
      <c r="D115" s="26">
        <v>45054</v>
      </c>
      <c r="E115" s="26"/>
      <c r="F115" s="6"/>
      <c r="G115" s="6">
        <v>30744.62</v>
      </c>
      <c r="H115" s="4"/>
      <c r="I115" s="4"/>
      <c r="J115" s="4"/>
      <c r="K115" s="4"/>
      <c r="L115" s="4"/>
      <c r="M115" s="4"/>
      <c r="N115" s="4"/>
      <c r="O115" s="60"/>
      <c r="P115" s="60"/>
      <c r="Q115" s="60"/>
      <c r="R115" s="60"/>
    </row>
    <row r="116" spans="1:22" x14ac:dyDescent="0.25">
      <c r="C116" s="4" t="s">
        <v>838</v>
      </c>
      <c r="D116" s="26">
        <v>45083</v>
      </c>
      <c r="E116" s="26"/>
      <c r="F116" s="4"/>
      <c r="G116" s="6"/>
      <c r="H116" s="4"/>
      <c r="I116" s="6">
        <v>92286.15</v>
      </c>
      <c r="J116" s="4"/>
      <c r="K116" s="4"/>
      <c r="L116" s="4"/>
      <c r="M116" s="4"/>
      <c r="N116" s="4"/>
      <c r="O116" s="60"/>
      <c r="P116" s="60"/>
      <c r="Q116" s="60"/>
      <c r="R116" s="60"/>
    </row>
    <row r="117" spans="1:22" x14ac:dyDescent="0.25">
      <c r="C117" s="4" t="s">
        <v>839</v>
      </c>
      <c r="D117" s="26">
        <v>45083</v>
      </c>
      <c r="E117" s="26"/>
      <c r="F117" s="4"/>
      <c r="G117" s="4"/>
      <c r="H117" s="6"/>
      <c r="I117" s="6">
        <v>89455.38</v>
      </c>
      <c r="J117" s="4"/>
      <c r="K117" s="4"/>
      <c r="L117" s="4"/>
      <c r="M117" s="4"/>
      <c r="N117" s="4"/>
      <c r="O117" s="60"/>
      <c r="P117" s="60"/>
      <c r="Q117" s="60"/>
      <c r="R117" s="60"/>
    </row>
    <row r="118" spans="1:22" x14ac:dyDescent="0.25">
      <c r="C118" s="4" t="s">
        <v>840</v>
      </c>
      <c r="D118" s="26">
        <v>45083</v>
      </c>
      <c r="E118" s="26"/>
      <c r="F118" s="4"/>
      <c r="G118" s="4"/>
      <c r="H118" s="4"/>
      <c r="I118" s="6">
        <v>56710.77</v>
      </c>
      <c r="J118" s="4"/>
      <c r="K118" s="4"/>
      <c r="L118" s="4"/>
      <c r="M118" s="4"/>
      <c r="N118" s="4"/>
      <c r="O118" s="60"/>
      <c r="P118" s="60"/>
      <c r="Q118" s="60"/>
      <c r="R118" s="60"/>
    </row>
    <row r="119" spans="1:22" x14ac:dyDescent="0.25">
      <c r="C119" s="4" t="s">
        <v>841</v>
      </c>
      <c r="D119" s="26">
        <v>45145</v>
      </c>
      <c r="E119" s="26"/>
      <c r="F119" s="4"/>
      <c r="G119" s="4"/>
      <c r="H119" s="4"/>
      <c r="I119" s="4"/>
      <c r="J119" s="6">
        <v>42246.15</v>
      </c>
      <c r="K119" s="6"/>
      <c r="L119" s="4"/>
      <c r="M119" s="4"/>
      <c r="N119" s="4"/>
      <c r="O119" s="60"/>
      <c r="P119" s="60"/>
      <c r="Q119" s="60"/>
      <c r="R119" s="60"/>
    </row>
    <row r="120" spans="1:22" x14ac:dyDescent="0.25">
      <c r="C120" s="4" t="s">
        <v>841</v>
      </c>
      <c r="D120" s="26">
        <v>45145</v>
      </c>
      <c r="E120" s="26"/>
      <c r="F120" s="4"/>
      <c r="G120" s="4"/>
      <c r="H120" s="4"/>
      <c r="I120" s="4"/>
      <c r="J120" s="6">
        <v>23046.15</v>
      </c>
      <c r="K120" s="6"/>
      <c r="L120" s="4"/>
      <c r="M120" s="4"/>
      <c r="N120" s="4"/>
      <c r="O120" s="60"/>
      <c r="P120" s="60"/>
      <c r="Q120" s="60"/>
      <c r="R120" s="60"/>
    </row>
    <row r="121" spans="1:22" x14ac:dyDescent="0.25">
      <c r="C121" s="4" t="s">
        <v>842</v>
      </c>
      <c r="D121" s="26">
        <v>45230</v>
      </c>
      <c r="E121" s="26"/>
      <c r="F121" s="4"/>
      <c r="G121" s="4"/>
      <c r="H121" s="4"/>
      <c r="I121" s="4"/>
      <c r="J121" s="4"/>
      <c r="K121" s="6"/>
      <c r="L121" s="6"/>
      <c r="M121" s="6">
        <v>171176.15</v>
      </c>
      <c r="N121" s="4"/>
      <c r="O121" s="60"/>
      <c r="P121" s="60"/>
      <c r="Q121" s="60"/>
      <c r="R121" s="60"/>
    </row>
    <row r="122" spans="1:22" x14ac:dyDescent="0.25">
      <c r="C122" s="4" t="s">
        <v>842</v>
      </c>
      <c r="D122" s="26">
        <v>45230</v>
      </c>
      <c r="E122" s="26"/>
      <c r="F122" s="4"/>
      <c r="G122" s="4"/>
      <c r="H122" s="4"/>
      <c r="I122" s="4"/>
      <c r="J122" s="4"/>
      <c r="K122" s="6"/>
      <c r="L122" s="4"/>
      <c r="M122" s="6">
        <v>171176.15</v>
      </c>
      <c r="N122" s="4"/>
      <c r="O122" s="60"/>
      <c r="P122" s="60"/>
      <c r="Q122" s="60"/>
      <c r="R122" s="60"/>
    </row>
    <row r="123" spans="1:22" x14ac:dyDescent="0.25">
      <c r="C123" s="4" t="s">
        <v>843</v>
      </c>
      <c r="D123" s="26">
        <v>45257</v>
      </c>
      <c r="E123" s="26"/>
      <c r="F123" s="4"/>
      <c r="G123" s="4"/>
      <c r="H123" s="4"/>
      <c r="I123" s="4"/>
      <c r="J123" s="4"/>
      <c r="K123" s="6"/>
      <c r="L123" s="4"/>
      <c r="M123" s="4"/>
      <c r="N123" s="6">
        <v>26886.15</v>
      </c>
      <c r="O123" s="60"/>
      <c r="P123" s="60"/>
      <c r="Q123" s="60"/>
      <c r="R123" s="60"/>
    </row>
    <row r="124" spans="1:22" x14ac:dyDescent="0.25">
      <c r="C124" s="4" t="s">
        <v>844</v>
      </c>
      <c r="D124" s="26">
        <v>45257</v>
      </c>
      <c r="E124" s="26"/>
      <c r="F124" s="4"/>
      <c r="G124" s="4"/>
      <c r="H124" s="4"/>
      <c r="I124" s="4"/>
      <c r="J124" s="4"/>
      <c r="K124" s="6"/>
      <c r="L124" s="4"/>
      <c r="M124" s="4"/>
      <c r="N124" s="6">
        <v>36486.15</v>
      </c>
      <c r="O124" s="61"/>
      <c r="P124" s="60"/>
      <c r="Q124" s="60"/>
      <c r="R124" s="60"/>
    </row>
    <row r="125" spans="1:22" x14ac:dyDescent="0.25">
      <c r="C125" s="4"/>
      <c r="D125" s="26"/>
      <c r="E125" s="26"/>
      <c r="F125" s="4"/>
      <c r="G125" s="4"/>
      <c r="H125" s="4"/>
      <c r="I125" s="4"/>
      <c r="J125" s="4"/>
      <c r="K125" s="6"/>
      <c r="L125" s="4"/>
      <c r="M125" s="4"/>
      <c r="N125" s="4"/>
      <c r="O125" s="60"/>
      <c r="P125" s="61"/>
      <c r="Q125" s="60"/>
      <c r="R125" s="60"/>
    </row>
    <row r="126" spans="1:22" x14ac:dyDescent="0.25">
      <c r="C126" s="4"/>
      <c r="D126" s="26"/>
      <c r="E126" s="26"/>
      <c r="F126" s="4"/>
      <c r="G126" s="4"/>
      <c r="H126" s="4"/>
      <c r="I126" s="4"/>
      <c r="J126" s="4"/>
      <c r="K126" s="6"/>
      <c r="L126" s="4"/>
      <c r="M126" s="4"/>
      <c r="N126" s="4"/>
      <c r="O126" s="60"/>
      <c r="P126" s="60"/>
      <c r="Q126" s="61"/>
      <c r="R126" s="60"/>
    </row>
    <row r="127" spans="1:22" x14ac:dyDescent="0.25">
      <c r="C127" s="4"/>
      <c r="D127" s="26"/>
      <c r="E127" s="26"/>
      <c r="F127" s="4"/>
      <c r="G127" s="4"/>
      <c r="H127" s="4"/>
      <c r="I127" s="4"/>
      <c r="J127" s="4"/>
      <c r="K127" s="6"/>
      <c r="L127" s="4"/>
      <c r="M127" s="4"/>
      <c r="N127" s="4"/>
      <c r="O127" s="60"/>
      <c r="P127" s="60"/>
      <c r="Q127" s="60"/>
      <c r="R127" s="61"/>
    </row>
    <row r="128" spans="1:22" x14ac:dyDescent="0.25">
      <c r="D128" s="93" t="s">
        <v>39</v>
      </c>
      <c r="E128" s="93"/>
      <c r="F128" s="30">
        <f>SUM(F115:F127)</f>
        <v>0</v>
      </c>
      <c r="G128" s="30">
        <f t="shared" ref="G128:R128" si="13">SUM(G115:G127)</f>
        <v>30744.62</v>
      </c>
      <c r="H128" s="30">
        <f t="shared" si="13"/>
        <v>0</v>
      </c>
      <c r="I128" s="30">
        <f t="shared" si="13"/>
        <v>238452.3</v>
      </c>
      <c r="J128" s="30">
        <f t="shared" si="13"/>
        <v>65292.3</v>
      </c>
      <c r="K128" s="30">
        <f t="shared" si="13"/>
        <v>0</v>
      </c>
      <c r="L128" s="30">
        <f t="shared" si="13"/>
        <v>0</v>
      </c>
      <c r="M128" s="30">
        <f t="shared" si="13"/>
        <v>342352.3</v>
      </c>
      <c r="N128" s="30">
        <f t="shared" si="13"/>
        <v>63372.3</v>
      </c>
      <c r="O128" s="30">
        <f t="shared" si="13"/>
        <v>0</v>
      </c>
      <c r="P128" s="30">
        <f t="shared" si="13"/>
        <v>0</v>
      </c>
      <c r="Q128" s="30">
        <f t="shared" si="13"/>
        <v>0</v>
      </c>
      <c r="R128" s="30">
        <f t="shared" si="13"/>
        <v>0</v>
      </c>
      <c r="S128" s="25"/>
    </row>
    <row r="129" spans="3:19" x14ac:dyDescent="0.25">
      <c r="D129" s="12" t="s">
        <v>503</v>
      </c>
      <c r="E129" s="12"/>
      <c r="F129" s="30" t="e">
        <f>SUM(F115:F127)-#REF!</f>
        <v>#REF!</v>
      </c>
      <c r="G129" s="30" t="e">
        <f>SUM(G115:G127)-#REF!</f>
        <v>#REF!</v>
      </c>
      <c r="H129" s="30" t="e">
        <f>SUM(H115:H127)-#REF!</f>
        <v>#REF!</v>
      </c>
      <c r="I129" s="30" t="e">
        <f>SUM(I115:I127)-#REF!</f>
        <v>#REF!</v>
      </c>
      <c r="J129" s="30" t="e">
        <f>SUM(J115:J127)-#REF!</f>
        <v>#REF!</v>
      </c>
      <c r="K129" s="30" t="e">
        <f>SUM(K115:K127)-#REF!</f>
        <v>#REF!</v>
      </c>
      <c r="L129" s="30" t="e">
        <f>SUM(L115:L127)-#REF!</f>
        <v>#REF!</v>
      </c>
      <c r="M129" s="30" t="e">
        <f>SUM(M115:M127)-#REF!</f>
        <v>#REF!</v>
      </c>
      <c r="N129" s="30" t="e">
        <f>SUM(N115:N127)-#REF!</f>
        <v>#REF!</v>
      </c>
      <c r="O129" s="30" t="e">
        <f>SUM(O115:O127)-#REF!</f>
        <v>#REF!</v>
      </c>
      <c r="P129" s="30" t="e">
        <f>SUM(P115:P127)-#REF!</f>
        <v>#REF!</v>
      </c>
      <c r="Q129" s="30" t="e">
        <f>SUM(Q115:Q127)-#REF!</f>
        <v>#REF!</v>
      </c>
      <c r="R129" s="30" t="e">
        <f>SUM(R115:R127)-#REF!</f>
        <v>#REF!</v>
      </c>
      <c r="S129" s="25"/>
    </row>
    <row r="130" spans="3:19" x14ac:dyDescent="0.25">
      <c r="D130" s="11" t="s">
        <v>504</v>
      </c>
      <c r="E130" s="11"/>
      <c r="F130" s="27" t="e">
        <f t="shared" ref="F130:H130" si="14">F129/F128</f>
        <v>#REF!</v>
      </c>
      <c r="G130" s="27" t="e">
        <f t="shared" si="14"/>
        <v>#REF!</v>
      </c>
      <c r="H130" s="27" t="e">
        <f t="shared" si="14"/>
        <v>#REF!</v>
      </c>
      <c r="I130" s="27" t="e">
        <f>I129/I128</f>
        <v>#REF!</v>
      </c>
      <c r="J130" s="27" t="e">
        <f t="shared" ref="J130:R130" si="15">J129/J128</f>
        <v>#REF!</v>
      </c>
      <c r="K130" s="27" t="e">
        <f t="shared" si="15"/>
        <v>#REF!</v>
      </c>
      <c r="L130" s="27" t="e">
        <f t="shared" si="15"/>
        <v>#REF!</v>
      </c>
      <c r="M130" s="27" t="e">
        <f t="shared" si="15"/>
        <v>#REF!</v>
      </c>
      <c r="N130" s="27" t="e">
        <f t="shared" si="15"/>
        <v>#REF!</v>
      </c>
      <c r="O130" s="27" t="e">
        <f t="shared" si="15"/>
        <v>#REF!</v>
      </c>
      <c r="P130" s="27" t="e">
        <f t="shared" si="15"/>
        <v>#REF!</v>
      </c>
      <c r="Q130" s="27" t="e">
        <f t="shared" si="15"/>
        <v>#REF!</v>
      </c>
      <c r="R130" s="27" t="e">
        <f t="shared" si="15"/>
        <v>#REF!</v>
      </c>
      <c r="S130" s="27"/>
    </row>
    <row r="132" spans="3:19" x14ac:dyDescent="0.25">
      <c r="D132" s="80" t="s">
        <v>845</v>
      </c>
      <c r="E132" s="80"/>
      <c r="F132" s="81" t="e">
        <f>SUM(F129:R129)</f>
        <v>#REF!</v>
      </c>
    </row>
    <row r="133" spans="3:19" x14ac:dyDescent="0.25">
      <c r="C133" s="1"/>
      <c r="D133" s="82" t="s">
        <v>846</v>
      </c>
      <c r="E133" s="82"/>
      <c r="F133" s="27" t="e">
        <f>1-(F132/SUM(#REF!))</f>
        <v>#REF!</v>
      </c>
      <c r="H133" s="25"/>
    </row>
    <row r="134" spans="3:19" x14ac:dyDescent="0.25">
      <c r="C134" s="1"/>
      <c r="D134" s="25"/>
      <c r="E134" s="25"/>
    </row>
    <row r="135" spans="3:19" x14ac:dyDescent="0.25">
      <c r="C135" s="1"/>
      <c r="D135" s="25"/>
      <c r="E135" s="25"/>
    </row>
    <row r="136" spans="3:19" x14ac:dyDescent="0.25">
      <c r="C136" s="1"/>
      <c r="D136" s="25"/>
      <c r="E136" s="25"/>
    </row>
    <row r="137" spans="3:19" x14ac:dyDescent="0.25">
      <c r="C137" s="1"/>
      <c r="D137" s="25"/>
      <c r="E137" s="25"/>
    </row>
    <row r="138" spans="3:19" x14ac:dyDescent="0.25">
      <c r="C138" s="1"/>
      <c r="D138" s="25"/>
      <c r="E138" s="25"/>
    </row>
    <row r="139" spans="3:19" x14ac:dyDescent="0.25">
      <c r="C139" s="1"/>
      <c r="D139" s="25"/>
      <c r="E139" s="25"/>
    </row>
    <row r="140" spans="3:19" x14ac:dyDescent="0.25">
      <c r="C140" s="1"/>
      <c r="D140" s="25"/>
      <c r="E140" s="25"/>
    </row>
    <row r="141" spans="3:19" x14ac:dyDescent="0.25">
      <c r="C141" s="1"/>
      <c r="D141" s="25"/>
      <c r="E141" s="25"/>
    </row>
    <row r="142" spans="3:19" x14ac:dyDescent="0.25">
      <c r="C142" s="1"/>
      <c r="D142" s="25"/>
      <c r="E142" s="25"/>
    </row>
  </sheetData>
  <mergeCells count="11">
    <mergeCell ref="F6:S6"/>
    <mergeCell ref="F7:O7"/>
    <mergeCell ref="P7:R7"/>
    <mergeCell ref="F113:O113"/>
    <mergeCell ref="P113:R113"/>
    <mergeCell ref="F41:S41"/>
    <mergeCell ref="F76:S76"/>
    <mergeCell ref="F42:O42"/>
    <mergeCell ref="P42:R42"/>
    <mergeCell ref="F77:O77"/>
    <mergeCell ref="P77:R77"/>
  </mergeCells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8271-9EE0-4D9A-8400-457641D574B9}">
  <sheetPr>
    <tabColor theme="2" tint="-9.9978637043366805E-2"/>
  </sheetPr>
  <dimension ref="A2:AD168"/>
  <sheetViews>
    <sheetView topLeftCell="A57" workbookViewId="0">
      <selection activeCell="R16" sqref="R1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hidden="1" customWidth="1"/>
    <col min="6" max="7" width="11.28515625" bestFit="1" customWidth="1"/>
    <col min="8" max="8" width="10.7109375" bestFit="1" customWidth="1"/>
    <col min="9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8" width="12.28515625" bestFit="1" customWidth="1"/>
    <col min="19" max="26" width="12.28515625" customWidth="1"/>
    <col min="27" max="28" width="13.7109375" bestFit="1" customWidth="1"/>
    <col min="29" max="29" width="13.5703125" bestFit="1" customWidth="1"/>
    <col min="30" max="30" width="13.28515625" bestFit="1" customWidth="1"/>
  </cols>
  <sheetData>
    <row r="2" spans="1:30" x14ac:dyDescent="0.25">
      <c r="A2" s="9" t="s">
        <v>81</v>
      </c>
      <c r="B2" t="s">
        <v>200</v>
      </c>
    </row>
    <row r="3" spans="1:30" x14ac:dyDescent="0.25">
      <c r="A3" s="9" t="s">
        <v>83</v>
      </c>
      <c r="B3" t="s">
        <v>847</v>
      </c>
    </row>
    <row r="4" spans="1:30" x14ac:dyDescent="0.25">
      <c r="A4" s="9" t="s">
        <v>85</v>
      </c>
      <c r="B4" s="25">
        <v>954417.6</v>
      </c>
    </row>
    <row r="5" spans="1:30" x14ac:dyDescent="0.25">
      <c r="A5" s="9"/>
      <c r="B5" s="25"/>
    </row>
    <row r="6" spans="1:30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624"/>
      <c r="X6" s="624"/>
      <c r="Y6" s="624"/>
      <c r="Z6" s="624"/>
      <c r="AA6" s="624"/>
      <c r="AB6" s="31"/>
      <c r="AC6" s="31"/>
      <c r="AD6" s="31"/>
    </row>
    <row r="7" spans="1:30" x14ac:dyDescent="0.25">
      <c r="A7" s="31"/>
      <c r="B7" s="31"/>
      <c r="C7" s="31"/>
      <c r="D7" s="85" t="s">
        <v>33</v>
      </c>
      <c r="E7" s="85"/>
      <c r="F7" s="39">
        <v>20</v>
      </c>
      <c r="G7" s="39">
        <v>22</v>
      </c>
      <c r="H7" s="39">
        <v>22</v>
      </c>
      <c r="I7" s="39">
        <v>20</v>
      </c>
      <c r="J7" s="39">
        <v>23</v>
      </c>
      <c r="K7" s="39">
        <v>19</v>
      </c>
      <c r="L7" s="39">
        <v>21</v>
      </c>
      <c r="M7" s="39">
        <v>21</v>
      </c>
      <c r="N7" s="39">
        <v>20</v>
      </c>
      <c r="O7" s="39">
        <v>22</v>
      </c>
      <c r="P7" s="39">
        <v>20</v>
      </c>
      <c r="Q7" s="39">
        <v>21</v>
      </c>
      <c r="R7" s="39"/>
      <c r="S7" s="116"/>
      <c r="T7" s="116"/>
      <c r="U7" s="116"/>
      <c r="V7" s="116"/>
      <c r="W7" s="116"/>
      <c r="X7" s="116"/>
      <c r="Y7" s="116"/>
      <c r="Z7" s="116"/>
      <c r="AA7" s="84"/>
      <c r="AB7" s="31"/>
      <c r="AC7" s="31"/>
      <c r="AD7" s="31"/>
    </row>
    <row r="8" spans="1:30" x14ac:dyDescent="0.25">
      <c r="A8" s="9"/>
      <c r="B8" s="9"/>
      <c r="C8" s="9"/>
      <c r="D8" s="9"/>
      <c r="E8" s="9"/>
      <c r="F8" s="625">
        <v>2023</v>
      </c>
      <c r="G8" s="626"/>
      <c r="H8" s="626"/>
      <c r="I8" s="626"/>
      <c r="J8" s="626"/>
      <c r="K8" s="626"/>
      <c r="L8" s="626"/>
      <c r="M8" s="626"/>
      <c r="N8" s="627"/>
      <c r="O8" s="625">
        <v>2024</v>
      </c>
      <c r="P8" s="626"/>
      <c r="Q8" s="626"/>
      <c r="R8" s="627"/>
      <c r="S8" s="166"/>
      <c r="T8" s="166"/>
      <c r="U8" s="166"/>
      <c r="V8" s="166"/>
      <c r="W8" s="166"/>
      <c r="X8" s="166"/>
      <c r="Y8" s="166"/>
      <c r="Z8" s="166"/>
      <c r="AA8" s="10"/>
      <c r="AB8" s="9"/>
      <c r="AC8" s="9"/>
      <c r="AD8" s="9"/>
    </row>
    <row r="9" spans="1:30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4</v>
      </c>
      <c r="G9" s="12">
        <v>5</v>
      </c>
      <c r="H9" s="12">
        <v>6</v>
      </c>
      <c r="I9" s="12">
        <v>7</v>
      </c>
      <c r="J9" s="11">
        <v>8</v>
      </c>
      <c r="K9" s="11">
        <v>9</v>
      </c>
      <c r="L9" s="11">
        <v>10</v>
      </c>
      <c r="M9" s="11">
        <v>11</v>
      </c>
      <c r="N9" s="275">
        <v>12</v>
      </c>
      <c r="O9" s="11">
        <v>1</v>
      </c>
      <c r="P9" s="11">
        <v>2</v>
      </c>
      <c r="Q9" s="11">
        <v>3</v>
      </c>
      <c r="R9" s="11">
        <v>4</v>
      </c>
      <c r="S9" s="164">
        <v>5</v>
      </c>
      <c r="T9" s="164">
        <v>6</v>
      </c>
      <c r="U9" s="164">
        <v>7</v>
      </c>
      <c r="V9" s="164">
        <v>8</v>
      </c>
      <c r="W9" s="164">
        <v>9</v>
      </c>
      <c r="X9" s="164">
        <v>10</v>
      </c>
      <c r="Y9" s="164">
        <v>11</v>
      </c>
      <c r="Z9" s="164">
        <v>12</v>
      </c>
      <c r="AA9" s="11" t="s">
        <v>92</v>
      </c>
      <c r="AB9" s="11" t="s">
        <v>93</v>
      </c>
      <c r="AC9" s="11" t="s">
        <v>94</v>
      </c>
      <c r="AD9" s="11" t="s">
        <v>95</v>
      </c>
    </row>
    <row r="10" spans="1:30" x14ac:dyDescent="0.25">
      <c r="A10" t="s">
        <v>848</v>
      </c>
      <c r="B10" s="4" t="s">
        <v>97</v>
      </c>
      <c r="C10" s="83" t="s">
        <v>204</v>
      </c>
      <c r="D10" s="6">
        <v>146</v>
      </c>
      <c r="E10" s="6"/>
      <c r="F10" s="4"/>
      <c r="G10" s="4">
        <v>52</v>
      </c>
      <c r="H10" s="4">
        <v>168</v>
      </c>
      <c r="I10" s="4">
        <v>156</v>
      </c>
      <c r="J10" s="4">
        <v>184</v>
      </c>
      <c r="K10" s="4">
        <v>144</v>
      </c>
      <c r="L10" s="4">
        <v>168</v>
      </c>
      <c r="M10" s="4">
        <v>160</v>
      </c>
      <c r="N10" s="273">
        <v>160</v>
      </c>
      <c r="O10" s="4">
        <v>167.2</v>
      </c>
      <c r="P10" s="4">
        <v>152</v>
      </c>
      <c r="Q10" s="4">
        <v>159.6</v>
      </c>
      <c r="R10" s="4">
        <v>40</v>
      </c>
      <c r="S10" s="165"/>
      <c r="T10" s="165"/>
      <c r="U10" s="165"/>
      <c r="V10" s="165"/>
      <c r="W10" s="165"/>
      <c r="X10" s="165"/>
      <c r="Y10" s="165"/>
      <c r="Z10" s="165"/>
      <c r="AA10" s="4">
        <f>F10</f>
        <v>0</v>
      </c>
      <c r="AB10" s="4">
        <f>SUM(F10:R10)</f>
        <v>1710.8</v>
      </c>
      <c r="AC10" s="6">
        <f>AA10*D10</f>
        <v>0</v>
      </c>
      <c r="AD10" s="6">
        <f>SUM(AB10*D10)</f>
        <v>249776.8</v>
      </c>
    </row>
    <row r="11" spans="1:30" x14ac:dyDescent="0.25">
      <c r="A11" s="4" t="s">
        <v>849</v>
      </c>
      <c r="B11" s="4" t="s">
        <v>97</v>
      </c>
      <c r="C11" s="66" t="s">
        <v>204</v>
      </c>
      <c r="D11" s="6">
        <v>146</v>
      </c>
      <c r="E11" s="6"/>
      <c r="F11" s="4"/>
      <c r="G11" s="4"/>
      <c r="H11" s="4">
        <v>0</v>
      </c>
      <c r="I11" s="4">
        <v>88</v>
      </c>
      <c r="J11" s="4">
        <v>184</v>
      </c>
      <c r="K11" s="4">
        <v>160</v>
      </c>
      <c r="L11" s="4">
        <v>168</v>
      </c>
      <c r="M11" s="4">
        <v>160</v>
      </c>
      <c r="N11" s="273">
        <v>160</v>
      </c>
      <c r="O11" s="4">
        <v>167.2</v>
      </c>
      <c r="P11" s="4">
        <v>152</v>
      </c>
      <c r="Q11" s="4">
        <v>159.6</v>
      </c>
      <c r="R11" s="4">
        <v>40</v>
      </c>
      <c r="S11" s="165"/>
      <c r="T11" s="165"/>
      <c r="U11" s="165"/>
      <c r="V11" s="165"/>
      <c r="W11" s="165"/>
      <c r="X11" s="165"/>
      <c r="Y11" s="165"/>
      <c r="Z11" s="165"/>
      <c r="AA11" s="4">
        <f>F11</f>
        <v>0</v>
      </c>
      <c r="AB11" s="4">
        <f t="shared" ref="AB11:AB39" si="0">SUM(F11:R11)</f>
        <v>1438.8</v>
      </c>
      <c r="AC11" s="6">
        <f t="shared" ref="AC11:AC39" si="1">AA11*D11</f>
        <v>0</v>
      </c>
      <c r="AD11" s="6">
        <f t="shared" ref="AD11:AD39" si="2">SUM(AB11*D11)</f>
        <v>210064.8</v>
      </c>
    </row>
    <row r="12" spans="1:30" x14ac:dyDescent="0.25">
      <c r="A12" s="4" t="s">
        <v>850</v>
      </c>
      <c r="B12" s="4" t="s">
        <v>97</v>
      </c>
      <c r="C12" s="66" t="s">
        <v>204</v>
      </c>
      <c r="D12" s="6">
        <v>146</v>
      </c>
      <c r="E12" s="6"/>
      <c r="F12" s="4"/>
      <c r="G12" s="4"/>
      <c r="H12" s="4">
        <v>0</v>
      </c>
      <c r="I12" s="4">
        <v>128</v>
      </c>
      <c r="J12" s="4">
        <v>160</v>
      </c>
      <c r="K12" s="4">
        <v>156</v>
      </c>
      <c r="L12" s="4">
        <v>168</v>
      </c>
      <c r="M12" s="4">
        <v>160</v>
      </c>
      <c r="N12" s="273">
        <v>160</v>
      </c>
      <c r="O12" s="4">
        <v>167.2</v>
      </c>
      <c r="P12" s="4">
        <v>152</v>
      </c>
      <c r="Q12" s="4">
        <v>159.6</v>
      </c>
      <c r="R12" s="4">
        <v>40</v>
      </c>
      <c r="S12" s="165"/>
      <c r="T12" s="165"/>
      <c r="U12" s="165"/>
      <c r="V12" s="165"/>
      <c r="W12" s="165"/>
      <c r="X12" s="165"/>
      <c r="Y12" s="165"/>
      <c r="Z12" s="165"/>
      <c r="AA12" s="4">
        <f>F12</f>
        <v>0</v>
      </c>
      <c r="AB12" s="4">
        <f t="shared" si="0"/>
        <v>1450.8</v>
      </c>
      <c r="AC12" s="6">
        <f t="shared" si="1"/>
        <v>0</v>
      </c>
      <c r="AD12" s="6">
        <f t="shared" si="2"/>
        <v>211816.8</v>
      </c>
    </row>
    <row r="13" spans="1:30" x14ac:dyDescent="0.25">
      <c r="A13" s="4" t="s">
        <v>813</v>
      </c>
      <c r="B13" s="4" t="s">
        <v>97</v>
      </c>
      <c r="C13" s="4" t="s">
        <v>153</v>
      </c>
      <c r="D13" s="6">
        <v>76.92</v>
      </c>
      <c r="E13" s="6"/>
      <c r="F13" s="4"/>
      <c r="G13" s="4"/>
      <c r="H13" s="4"/>
      <c r="I13" s="4"/>
      <c r="J13" s="4"/>
      <c r="K13" s="4"/>
      <c r="L13" s="4">
        <v>32</v>
      </c>
      <c r="M13" s="4">
        <v>160</v>
      </c>
      <c r="N13" s="273">
        <v>160</v>
      </c>
      <c r="O13" s="4">
        <v>167.2</v>
      </c>
      <c r="P13" s="4">
        <v>152</v>
      </c>
      <c r="Q13" s="4">
        <v>159.6</v>
      </c>
      <c r="R13" s="4">
        <v>40</v>
      </c>
      <c r="S13" s="165"/>
      <c r="T13" s="165"/>
      <c r="U13" s="165"/>
      <c r="V13" s="165"/>
      <c r="W13" s="165"/>
      <c r="X13" s="165"/>
      <c r="Y13" s="165"/>
      <c r="Z13" s="165"/>
      <c r="AA13" s="4">
        <f t="shared" ref="AA13:AA39" si="3">SUM(F13:K13)</f>
        <v>0</v>
      </c>
      <c r="AB13" s="4">
        <f t="shared" si="0"/>
        <v>870.80000000000007</v>
      </c>
      <c r="AC13" s="6">
        <f t="shared" si="1"/>
        <v>0</v>
      </c>
      <c r="AD13" s="6">
        <f t="shared" si="2"/>
        <v>66981.936000000002</v>
      </c>
    </row>
    <row r="14" spans="1:30" x14ac:dyDescent="0.25">
      <c r="A14" s="4"/>
      <c r="B14" s="4"/>
      <c r="C14" s="4"/>
      <c r="D14" s="6"/>
      <c r="E14" s="6"/>
      <c r="F14" s="4"/>
      <c r="G14" s="4"/>
      <c r="H14" s="4"/>
      <c r="I14" s="4"/>
      <c r="J14" s="4"/>
      <c r="K14" s="4"/>
      <c r="L14" s="4"/>
      <c r="M14" s="4"/>
      <c r="N14" s="273"/>
      <c r="O14" s="4"/>
      <c r="P14" s="4"/>
      <c r="Q14" s="4"/>
      <c r="R14" s="4"/>
      <c r="S14" s="165"/>
      <c r="T14" s="165"/>
      <c r="U14" s="165"/>
      <c r="V14" s="165"/>
      <c r="W14" s="165"/>
      <c r="X14" s="165"/>
      <c r="Y14" s="165"/>
      <c r="Z14" s="165"/>
      <c r="AA14" s="4">
        <f t="shared" si="3"/>
        <v>0</v>
      </c>
      <c r="AB14" s="4">
        <f t="shared" si="0"/>
        <v>0</v>
      </c>
      <c r="AC14" s="6">
        <f t="shared" si="1"/>
        <v>0</v>
      </c>
      <c r="AD14" s="6">
        <f t="shared" si="2"/>
        <v>0</v>
      </c>
    </row>
    <row r="15" spans="1:30" x14ac:dyDescent="0.25">
      <c r="A15" s="4"/>
      <c r="B15" s="4"/>
      <c r="C15" s="4"/>
      <c r="D15" s="6"/>
      <c r="E15" s="6"/>
      <c r="F15" s="4"/>
      <c r="G15" s="4"/>
      <c r="H15" s="4"/>
      <c r="I15" s="4"/>
      <c r="J15" s="4"/>
      <c r="K15" s="4"/>
      <c r="L15" s="4"/>
      <c r="M15" s="4"/>
      <c r="N15" s="273"/>
      <c r="O15" s="4"/>
      <c r="P15" s="4"/>
      <c r="Q15" s="4"/>
      <c r="R15" s="4"/>
      <c r="S15" s="165"/>
      <c r="T15" s="165"/>
      <c r="U15" s="165"/>
      <c r="V15" s="165"/>
      <c r="W15" s="165"/>
      <c r="X15" s="165"/>
      <c r="Y15" s="165"/>
      <c r="Z15" s="165"/>
      <c r="AA15" s="4">
        <f t="shared" si="3"/>
        <v>0</v>
      </c>
      <c r="AB15" s="4">
        <f t="shared" si="0"/>
        <v>0</v>
      </c>
      <c r="AC15" s="6">
        <f t="shared" si="1"/>
        <v>0</v>
      </c>
      <c r="AD15" s="6">
        <f t="shared" si="2"/>
        <v>0</v>
      </c>
    </row>
    <row r="16" spans="1:30" x14ac:dyDescent="0.25">
      <c r="A16" s="4"/>
      <c r="B16" s="4"/>
      <c r="C16" s="4"/>
      <c r="D16" s="6"/>
      <c r="E16" s="6"/>
      <c r="F16" s="4"/>
      <c r="G16" s="4"/>
      <c r="H16" s="4"/>
      <c r="I16" s="4"/>
      <c r="J16" s="4"/>
      <c r="K16" s="4"/>
      <c r="L16" s="4"/>
      <c r="M16" s="4"/>
      <c r="N16" s="273"/>
      <c r="O16" s="4"/>
      <c r="P16" s="4"/>
      <c r="Q16" s="4"/>
      <c r="R16" s="4"/>
      <c r="S16" s="165"/>
      <c r="T16" s="165"/>
      <c r="U16" s="165"/>
      <c r="V16" s="165"/>
      <c r="W16" s="165"/>
      <c r="X16" s="165"/>
      <c r="Y16" s="165"/>
      <c r="Z16" s="165"/>
      <c r="AA16" s="4">
        <f t="shared" si="3"/>
        <v>0</v>
      </c>
      <c r="AB16" s="4">
        <f t="shared" si="0"/>
        <v>0</v>
      </c>
      <c r="AC16" s="6">
        <f t="shared" si="1"/>
        <v>0</v>
      </c>
      <c r="AD16" s="6">
        <f t="shared" si="2"/>
        <v>0</v>
      </c>
    </row>
    <row r="17" spans="1:30" x14ac:dyDescent="0.25">
      <c r="A17" s="4"/>
      <c r="B17" s="4"/>
      <c r="C17" s="4"/>
      <c r="D17" s="6"/>
      <c r="E17" s="6"/>
      <c r="F17" s="4"/>
      <c r="G17" s="4"/>
      <c r="H17" s="4"/>
      <c r="I17" s="4"/>
      <c r="J17" s="4"/>
      <c r="K17" s="4"/>
      <c r="L17" s="4"/>
      <c r="M17" s="4"/>
      <c r="N17" s="273"/>
      <c r="O17" s="4"/>
      <c r="P17" s="4"/>
      <c r="Q17" s="4"/>
      <c r="R17" s="4"/>
      <c r="S17" s="165"/>
      <c r="T17" s="165"/>
      <c r="U17" s="165"/>
      <c r="V17" s="165"/>
      <c r="W17" s="165"/>
      <c r="X17" s="165"/>
      <c r="Y17" s="165"/>
      <c r="Z17" s="165"/>
      <c r="AA17" s="4">
        <f t="shared" si="3"/>
        <v>0</v>
      </c>
      <c r="AB17" s="4">
        <f t="shared" si="0"/>
        <v>0</v>
      </c>
      <c r="AC17" s="6">
        <f t="shared" si="1"/>
        <v>0</v>
      </c>
      <c r="AD17" s="6">
        <f t="shared" si="2"/>
        <v>0</v>
      </c>
    </row>
    <row r="18" spans="1:30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273"/>
      <c r="O18" s="4"/>
      <c r="P18" s="4"/>
      <c r="Q18" s="4"/>
      <c r="R18" s="4"/>
      <c r="S18" s="165"/>
      <c r="T18" s="165"/>
      <c r="U18" s="165"/>
      <c r="V18" s="165"/>
      <c r="W18" s="165"/>
      <c r="X18" s="165"/>
      <c r="Y18" s="165"/>
      <c r="Z18" s="165"/>
      <c r="AA18" s="4">
        <f t="shared" si="3"/>
        <v>0</v>
      </c>
      <c r="AB18" s="4">
        <f t="shared" si="0"/>
        <v>0</v>
      </c>
      <c r="AC18" s="6">
        <f t="shared" si="1"/>
        <v>0</v>
      </c>
      <c r="AD18" s="6">
        <f t="shared" si="2"/>
        <v>0</v>
      </c>
    </row>
    <row r="19" spans="1:30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273"/>
      <c r="O19" s="4"/>
      <c r="P19" s="4"/>
      <c r="Q19" s="4"/>
      <c r="R19" s="4"/>
      <c r="S19" s="165"/>
      <c r="T19" s="165"/>
      <c r="U19" s="165"/>
      <c r="V19" s="165"/>
      <c r="W19" s="165"/>
      <c r="X19" s="165"/>
      <c r="Y19" s="165"/>
      <c r="Z19" s="165"/>
      <c r="AA19" s="4">
        <f t="shared" si="3"/>
        <v>0</v>
      </c>
      <c r="AB19" s="4">
        <f t="shared" si="0"/>
        <v>0</v>
      </c>
      <c r="AC19" s="6">
        <f t="shared" si="1"/>
        <v>0</v>
      </c>
      <c r="AD19" s="6">
        <f t="shared" si="2"/>
        <v>0</v>
      </c>
    </row>
    <row r="20" spans="1:30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273"/>
      <c r="O20" s="4"/>
      <c r="P20" s="4"/>
      <c r="Q20" s="4"/>
      <c r="R20" s="4"/>
      <c r="S20" s="165"/>
      <c r="T20" s="165"/>
      <c r="U20" s="165"/>
      <c r="V20" s="165"/>
      <c r="W20" s="165"/>
      <c r="X20" s="165"/>
      <c r="Y20" s="165"/>
      <c r="Z20" s="165"/>
      <c r="AA20" s="4">
        <f t="shared" si="3"/>
        <v>0</v>
      </c>
      <c r="AB20" s="4">
        <f t="shared" si="0"/>
        <v>0</v>
      </c>
      <c r="AC20" s="6">
        <f t="shared" si="1"/>
        <v>0</v>
      </c>
      <c r="AD20" s="6">
        <f t="shared" si="2"/>
        <v>0</v>
      </c>
    </row>
    <row r="21" spans="1:30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273"/>
      <c r="O21" s="4"/>
      <c r="P21" s="4"/>
      <c r="Q21" s="4"/>
      <c r="R21" s="4"/>
      <c r="S21" s="165"/>
      <c r="T21" s="165"/>
      <c r="U21" s="165"/>
      <c r="V21" s="165"/>
      <c r="W21" s="165"/>
      <c r="X21" s="165"/>
      <c r="Y21" s="165"/>
      <c r="Z21" s="165"/>
      <c r="AA21" s="4">
        <f t="shared" si="3"/>
        <v>0</v>
      </c>
      <c r="AB21" s="4">
        <f t="shared" si="0"/>
        <v>0</v>
      </c>
      <c r="AC21" s="6">
        <f t="shared" si="1"/>
        <v>0</v>
      </c>
      <c r="AD21" s="6">
        <f t="shared" si="2"/>
        <v>0</v>
      </c>
    </row>
    <row r="22" spans="1:30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273"/>
      <c r="O22" s="4"/>
      <c r="P22" s="4"/>
      <c r="Q22" s="4"/>
      <c r="R22" s="4"/>
      <c r="S22" s="165"/>
      <c r="T22" s="165"/>
      <c r="U22" s="165"/>
      <c r="V22" s="165"/>
      <c r="W22" s="165"/>
      <c r="X22" s="165"/>
      <c r="Y22" s="165"/>
      <c r="Z22" s="165"/>
      <c r="AA22" s="4">
        <f t="shared" si="3"/>
        <v>0</v>
      </c>
      <c r="AB22" s="4">
        <f t="shared" si="0"/>
        <v>0</v>
      </c>
      <c r="AC22" s="6">
        <f t="shared" si="1"/>
        <v>0</v>
      </c>
      <c r="AD22" s="6">
        <f t="shared" si="2"/>
        <v>0</v>
      </c>
    </row>
    <row r="23" spans="1:30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273"/>
      <c r="O23" s="4"/>
      <c r="P23" s="4"/>
      <c r="Q23" s="4"/>
      <c r="R23" s="4"/>
      <c r="S23" s="165"/>
      <c r="T23" s="165"/>
      <c r="U23" s="165"/>
      <c r="V23" s="165"/>
      <c r="W23" s="165"/>
      <c r="X23" s="165"/>
      <c r="Y23" s="165"/>
      <c r="Z23" s="165"/>
      <c r="AA23" s="4">
        <f t="shared" si="3"/>
        <v>0</v>
      </c>
      <c r="AB23" s="4">
        <f t="shared" si="0"/>
        <v>0</v>
      </c>
      <c r="AC23" s="6">
        <f t="shared" si="1"/>
        <v>0</v>
      </c>
      <c r="AD23" s="6">
        <f t="shared" si="2"/>
        <v>0</v>
      </c>
    </row>
    <row r="24" spans="1:30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273"/>
      <c r="O24" s="4"/>
      <c r="P24" s="4"/>
      <c r="Q24" s="4"/>
      <c r="R24" s="4"/>
      <c r="S24" s="165"/>
      <c r="T24" s="165"/>
      <c r="U24" s="165"/>
      <c r="V24" s="165"/>
      <c r="W24" s="165"/>
      <c r="X24" s="165"/>
      <c r="Y24" s="165"/>
      <c r="Z24" s="165"/>
      <c r="AA24" s="4">
        <f t="shared" si="3"/>
        <v>0</v>
      </c>
      <c r="AB24" s="4">
        <f t="shared" si="0"/>
        <v>0</v>
      </c>
      <c r="AC24" s="6">
        <f t="shared" si="1"/>
        <v>0</v>
      </c>
      <c r="AD24" s="6">
        <f t="shared" si="2"/>
        <v>0</v>
      </c>
    </row>
    <row r="25" spans="1:30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273"/>
      <c r="O25" s="4"/>
      <c r="P25" s="4"/>
      <c r="Q25" s="4"/>
      <c r="R25" s="4"/>
      <c r="S25" s="165"/>
      <c r="T25" s="165"/>
      <c r="U25" s="165"/>
      <c r="V25" s="165"/>
      <c r="W25" s="165"/>
      <c r="X25" s="165"/>
      <c r="Y25" s="165"/>
      <c r="Z25" s="165"/>
      <c r="AA25" s="4">
        <f t="shared" si="3"/>
        <v>0</v>
      </c>
      <c r="AB25" s="4">
        <f t="shared" si="0"/>
        <v>0</v>
      </c>
      <c r="AC25" s="6">
        <f t="shared" si="1"/>
        <v>0</v>
      </c>
      <c r="AD25" s="6">
        <f t="shared" si="2"/>
        <v>0</v>
      </c>
    </row>
    <row r="26" spans="1:30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273"/>
      <c r="O26" s="4"/>
      <c r="P26" s="4"/>
      <c r="Q26" s="4"/>
      <c r="R26" s="4"/>
      <c r="S26" s="165"/>
      <c r="T26" s="165"/>
      <c r="U26" s="165"/>
      <c r="V26" s="165"/>
      <c r="W26" s="165"/>
      <c r="X26" s="165"/>
      <c r="Y26" s="165"/>
      <c r="Z26" s="165"/>
      <c r="AA26" s="4">
        <f t="shared" si="3"/>
        <v>0</v>
      </c>
      <c r="AB26" s="4">
        <f t="shared" si="0"/>
        <v>0</v>
      </c>
      <c r="AC26" s="6">
        <f t="shared" si="1"/>
        <v>0</v>
      </c>
      <c r="AD26" s="6">
        <f t="shared" si="2"/>
        <v>0</v>
      </c>
    </row>
    <row r="27" spans="1:30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273"/>
      <c r="O27" s="4"/>
      <c r="P27" s="4"/>
      <c r="Q27" s="4"/>
      <c r="R27" s="4"/>
      <c r="S27" s="165"/>
      <c r="T27" s="165"/>
      <c r="U27" s="165"/>
      <c r="V27" s="165"/>
      <c r="W27" s="165"/>
      <c r="X27" s="165"/>
      <c r="Y27" s="165"/>
      <c r="Z27" s="165"/>
      <c r="AA27" s="4">
        <f t="shared" si="3"/>
        <v>0</v>
      </c>
      <c r="AB27" s="4">
        <f t="shared" si="0"/>
        <v>0</v>
      </c>
      <c r="AC27" s="6">
        <f t="shared" si="1"/>
        <v>0</v>
      </c>
      <c r="AD27" s="6">
        <f t="shared" si="2"/>
        <v>0</v>
      </c>
    </row>
    <row r="28" spans="1:30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273"/>
      <c r="O28" s="4"/>
      <c r="P28" s="4"/>
      <c r="Q28" s="4"/>
      <c r="R28" s="4"/>
      <c r="S28" s="165"/>
      <c r="T28" s="165"/>
      <c r="U28" s="165"/>
      <c r="V28" s="165"/>
      <c r="W28" s="165"/>
      <c r="X28" s="165"/>
      <c r="Y28" s="165"/>
      <c r="Z28" s="165"/>
      <c r="AA28" s="4">
        <f t="shared" si="3"/>
        <v>0</v>
      </c>
      <c r="AB28" s="4">
        <f t="shared" si="0"/>
        <v>0</v>
      </c>
      <c r="AC28" s="6">
        <f t="shared" si="1"/>
        <v>0</v>
      </c>
      <c r="AD28" s="6">
        <f t="shared" si="2"/>
        <v>0</v>
      </c>
    </row>
    <row r="29" spans="1:30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273"/>
      <c r="O29" s="4"/>
      <c r="P29" s="4"/>
      <c r="Q29" s="4"/>
      <c r="R29" s="4"/>
      <c r="S29" s="165"/>
      <c r="T29" s="165"/>
      <c r="U29" s="165"/>
      <c r="V29" s="165"/>
      <c r="W29" s="165"/>
      <c r="X29" s="165"/>
      <c r="Y29" s="165"/>
      <c r="Z29" s="165"/>
      <c r="AA29" s="4">
        <f t="shared" si="3"/>
        <v>0</v>
      </c>
      <c r="AB29" s="4">
        <f t="shared" si="0"/>
        <v>0</v>
      </c>
      <c r="AC29" s="6">
        <f t="shared" si="1"/>
        <v>0</v>
      </c>
      <c r="AD29" s="6">
        <f t="shared" si="2"/>
        <v>0</v>
      </c>
    </row>
    <row r="30" spans="1:30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273"/>
      <c r="O30" s="4"/>
      <c r="P30" s="4"/>
      <c r="Q30" s="4"/>
      <c r="R30" s="4"/>
      <c r="S30" s="165"/>
      <c r="T30" s="165"/>
      <c r="U30" s="165"/>
      <c r="V30" s="165"/>
      <c r="W30" s="165"/>
      <c r="X30" s="165"/>
      <c r="Y30" s="165"/>
      <c r="Z30" s="165"/>
      <c r="AA30" s="4">
        <f t="shared" si="3"/>
        <v>0</v>
      </c>
      <c r="AB30" s="4">
        <f t="shared" si="0"/>
        <v>0</v>
      </c>
      <c r="AC30" s="6">
        <f t="shared" si="1"/>
        <v>0</v>
      </c>
      <c r="AD30" s="6">
        <f t="shared" si="2"/>
        <v>0</v>
      </c>
    </row>
    <row r="31" spans="1:30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273"/>
      <c r="O31" s="4"/>
      <c r="P31" s="4"/>
      <c r="Q31" s="4"/>
      <c r="R31" s="4"/>
      <c r="S31" s="165"/>
      <c r="T31" s="165"/>
      <c r="U31" s="165"/>
      <c r="V31" s="165"/>
      <c r="W31" s="165"/>
      <c r="X31" s="165"/>
      <c r="Y31" s="165"/>
      <c r="Z31" s="165"/>
      <c r="AA31" s="4">
        <f t="shared" si="3"/>
        <v>0</v>
      </c>
      <c r="AB31" s="4">
        <f t="shared" si="0"/>
        <v>0</v>
      </c>
      <c r="AC31" s="6">
        <f t="shared" si="1"/>
        <v>0</v>
      </c>
      <c r="AD31" s="6">
        <f t="shared" si="2"/>
        <v>0</v>
      </c>
    </row>
    <row r="32" spans="1:30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273"/>
      <c r="O32" s="4"/>
      <c r="P32" s="4"/>
      <c r="Q32" s="4"/>
      <c r="R32" s="4"/>
      <c r="S32" s="165"/>
      <c r="T32" s="165"/>
      <c r="U32" s="165"/>
      <c r="V32" s="165"/>
      <c r="W32" s="165"/>
      <c r="X32" s="165"/>
      <c r="Y32" s="165"/>
      <c r="Z32" s="165"/>
      <c r="AA32" s="4">
        <f t="shared" si="3"/>
        <v>0</v>
      </c>
      <c r="AB32" s="4">
        <f t="shared" si="0"/>
        <v>0</v>
      </c>
      <c r="AC32" s="6">
        <f t="shared" si="1"/>
        <v>0</v>
      </c>
      <c r="AD32" s="6">
        <f t="shared" si="2"/>
        <v>0</v>
      </c>
    </row>
    <row r="33" spans="1:30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273"/>
      <c r="O33" s="4"/>
      <c r="P33" s="4"/>
      <c r="Q33" s="4"/>
      <c r="R33" s="4"/>
      <c r="S33" s="165"/>
      <c r="T33" s="165"/>
      <c r="U33" s="165"/>
      <c r="V33" s="165"/>
      <c r="W33" s="165"/>
      <c r="X33" s="165"/>
      <c r="Y33" s="165"/>
      <c r="Z33" s="165"/>
      <c r="AA33" s="4">
        <f t="shared" si="3"/>
        <v>0</v>
      </c>
      <c r="AB33" s="4">
        <f t="shared" si="0"/>
        <v>0</v>
      </c>
      <c r="AC33" s="6">
        <f t="shared" si="1"/>
        <v>0</v>
      </c>
      <c r="AD33" s="6">
        <f t="shared" si="2"/>
        <v>0</v>
      </c>
    </row>
    <row r="34" spans="1:30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273"/>
      <c r="O34" s="4"/>
      <c r="P34" s="4"/>
      <c r="Q34" s="4"/>
      <c r="R34" s="4"/>
      <c r="S34" s="165"/>
      <c r="T34" s="165"/>
      <c r="U34" s="165"/>
      <c r="V34" s="165"/>
      <c r="W34" s="165"/>
      <c r="X34" s="165"/>
      <c r="Y34" s="165"/>
      <c r="Z34" s="165"/>
      <c r="AA34" s="4">
        <f t="shared" si="3"/>
        <v>0</v>
      </c>
      <c r="AB34" s="4">
        <f t="shared" si="0"/>
        <v>0</v>
      </c>
      <c r="AC34" s="6">
        <f t="shared" si="1"/>
        <v>0</v>
      </c>
      <c r="AD34" s="6">
        <f t="shared" si="2"/>
        <v>0</v>
      </c>
    </row>
    <row r="35" spans="1:30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273"/>
      <c r="O35" s="4"/>
      <c r="P35" s="4"/>
      <c r="Q35" s="4"/>
      <c r="R35" s="4"/>
      <c r="S35" s="165"/>
      <c r="T35" s="165"/>
      <c r="U35" s="165"/>
      <c r="V35" s="165"/>
      <c r="W35" s="165"/>
      <c r="X35" s="165"/>
      <c r="Y35" s="165"/>
      <c r="Z35" s="165"/>
      <c r="AA35" s="4">
        <f t="shared" si="3"/>
        <v>0</v>
      </c>
      <c r="AB35" s="4">
        <f t="shared" si="0"/>
        <v>0</v>
      </c>
      <c r="AC35" s="6">
        <f t="shared" si="1"/>
        <v>0</v>
      </c>
      <c r="AD35" s="6">
        <f t="shared" si="2"/>
        <v>0</v>
      </c>
    </row>
    <row r="36" spans="1:30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273"/>
      <c r="O36" s="4"/>
      <c r="P36" s="4"/>
      <c r="Q36" s="4"/>
      <c r="R36" s="4"/>
      <c r="S36" s="165"/>
      <c r="T36" s="165"/>
      <c r="U36" s="165"/>
      <c r="V36" s="165"/>
      <c r="W36" s="165"/>
      <c r="X36" s="165"/>
      <c r="Y36" s="165"/>
      <c r="Z36" s="165"/>
      <c r="AA36" s="4">
        <f t="shared" si="3"/>
        <v>0</v>
      </c>
      <c r="AB36" s="4">
        <f t="shared" si="0"/>
        <v>0</v>
      </c>
      <c r="AC36" s="6">
        <f t="shared" si="1"/>
        <v>0</v>
      </c>
      <c r="AD36" s="6">
        <f t="shared" si="2"/>
        <v>0</v>
      </c>
    </row>
    <row r="37" spans="1:30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273"/>
      <c r="O37" s="4"/>
      <c r="P37" s="4"/>
      <c r="Q37" s="4"/>
      <c r="R37" s="4"/>
      <c r="S37" s="165"/>
      <c r="T37" s="165"/>
      <c r="U37" s="165"/>
      <c r="V37" s="165"/>
      <c r="W37" s="165"/>
      <c r="X37" s="165"/>
      <c r="Y37" s="165"/>
      <c r="Z37" s="165"/>
      <c r="AA37" s="4">
        <f t="shared" si="3"/>
        <v>0</v>
      </c>
      <c r="AB37" s="4">
        <f t="shared" si="0"/>
        <v>0</v>
      </c>
      <c r="AC37" s="6">
        <f t="shared" si="1"/>
        <v>0</v>
      </c>
      <c r="AD37" s="6">
        <f t="shared" si="2"/>
        <v>0</v>
      </c>
    </row>
    <row r="38" spans="1:30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273"/>
      <c r="O38" s="4"/>
      <c r="P38" s="4"/>
      <c r="Q38" s="4"/>
      <c r="R38" s="4"/>
      <c r="S38" s="165"/>
      <c r="T38" s="165"/>
      <c r="U38" s="165"/>
      <c r="V38" s="165"/>
      <c r="W38" s="165"/>
      <c r="X38" s="165"/>
      <c r="Y38" s="165"/>
      <c r="Z38" s="165"/>
      <c r="AA38" s="4">
        <f t="shared" si="3"/>
        <v>0</v>
      </c>
      <c r="AB38" s="4">
        <f t="shared" si="0"/>
        <v>0</v>
      </c>
      <c r="AC38" s="6">
        <f t="shared" si="1"/>
        <v>0</v>
      </c>
      <c r="AD38" s="6">
        <f t="shared" si="2"/>
        <v>0</v>
      </c>
    </row>
    <row r="39" spans="1:30" x14ac:dyDescent="0.25">
      <c r="A39" s="4"/>
      <c r="B39" s="4"/>
      <c r="C39" s="4"/>
      <c r="D39" s="6"/>
      <c r="E39" s="6"/>
      <c r="F39" s="4"/>
      <c r="G39" s="4"/>
      <c r="H39" s="4"/>
      <c r="I39" s="4"/>
      <c r="J39" s="4"/>
      <c r="K39" s="4"/>
      <c r="L39" s="4"/>
      <c r="M39" s="4"/>
      <c r="N39" s="273"/>
      <c r="O39" s="4"/>
      <c r="P39" s="4"/>
      <c r="Q39" s="4"/>
      <c r="R39" s="4"/>
      <c r="S39" s="165"/>
      <c r="T39" s="165"/>
      <c r="U39" s="165"/>
      <c r="V39" s="165"/>
      <c r="W39" s="165"/>
      <c r="X39" s="165"/>
      <c r="Y39" s="165"/>
      <c r="Z39" s="165"/>
      <c r="AA39" s="4">
        <f t="shared" si="3"/>
        <v>0</v>
      </c>
      <c r="AB39" s="4">
        <f t="shared" si="0"/>
        <v>0</v>
      </c>
      <c r="AC39" s="6">
        <f t="shared" si="1"/>
        <v>0</v>
      </c>
      <c r="AD39" s="6">
        <f t="shared" si="2"/>
        <v>0</v>
      </c>
    </row>
    <row r="40" spans="1:30" ht="15.75" thickBot="1" x14ac:dyDescent="0.3">
      <c r="F40" s="28">
        <f t="shared" ref="F40:AD40" si="4">SUM(F10:F39)</f>
        <v>0</v>
      </c>
      <c r="G40" s="28">
        <f t="shared" si="4"/>
        <v>52</v>
      </c>
      <c r="H40" s="28">
        <f t="shared" si="4"/>
        <v>168</v>
      </c>
      <c r="I40" s="28">
        <f t="shared" si="4"/>
        <v>372</v>
      </c>
      <c r="J40" s="28">
        <f t="shared" si="4"/>
        <v>528</v>
      </c>
      <c r="K40" s="28">
        <f t="shared" si="4"/>
        <v>460</v>
      </c>
      <c r="L40" s="28">
        <f t="shared" si="4"/>
        <v>536</v>
      </c>
      <c r="M40" s="28">
        <f t="shared" si="4"/>
        <v>640</v>
      </c>
      <c r="N40" s="28">
        <f t="shared" si="4"/>
        <v>640</v>
      </c>
      <c r="O40" s="28">
        <f t="shared" si="4"/>
        <v>668.8</v>
      </c>
      <c r="P40" s="28">
        <f t="shared" si="4"/>
        <v>608</v>
      </c>
      <c r="Q40" s="28">
        <f t="shared" si="4"/>
        <v>638.4</v>
      </c>
      <c r="R40" s="28">
        <f t="shared" si="4"/>
        <v>160</v>
      </c>
      <c r="S40" s="28">
        <f t="shared" si="4"/>
        <v>0</v>
      </c>
      <c r="T40" s="28">
        <f t="shared" si="4"/>
        <v>0</v>
      </c>
      <c r="U40" s="28">
        <f t="shared" si="4"/>
        <v>0</v>
      </c>
      <c r="V40" s="28">
        <f t="shared" si="4"/>
        <v>0</v>
      </c>
      <c r="W40" s="28">
        <f t="shared" si="4"/>
        <v>0</v>
      </c>
      <c r="X40" s="28">
        <f t="shared" si="4"/>
        <v>0</v>
      </c>
      <c r="Y40" s="28">
        <f t="shared" si="4"/>
        <v>0</v>
      </c>
      <c r="Z40" s="28">
        <f t="shared" si="4"/>
        <v>0</v>
      </c>
      <c r="AA40" s="28">
        <f t="shared" si="4"/>
        <v>0</v>
      </c>
      <c r="AB40" s="28">
        <f t="shared" si="4"/>
        <v>5471.2</v>
      </c>
      <c r="AC40" s="8">
        <f t="shared" si="4"/>
        <v>0</v>
      </c>
      <c r="AD40" s="8">
        <f t="shared" si="4"/>
        <v>738640.33599999989</v>
      </c>
    </row>
    <row r="41" spans="1:30" ht="15.75" thickTop="1" x14ac:dyDescent="0.25"/>
    <row r="42" spans="1:30" x14ac:dyDescent="0.25">
      <c r="A42" s="31" t="s">
        <v>102</v>
      </c>
      <c r="B42" s="31"/>
      <c r="C42" s="31"/>
      <c r="D42" s="31"/>
      <c r="E42" s="31"/>
      <c r="F42" s="624" t="s">
        <v>87</v>
      </c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624"/>
      <c r="S42" s="624"/>
      <c r="T42" s="624"/>
      <c r="U42" s="624"/>
      <c r="V42" s="624"/>
      <c r="W42" s="624"/>
      <c r="X42" s="624"/>
      <c r="Y42" s="624"/>
      <c r="Z42" s="624"/>
      <c r="AA42" s="624"/>
      <c r="AB42" s="31"/>
      <c r="AC42" s="31"/>
      <c r="AD42" s="31"/>
    </row>
    <row r="43" spans="1:30" x14ac:dyDescent="0.25">
      <c r="A43" s="31"/>
      <c r="B43" s="31"/>
      <c r="C43" s="31"/>
      <c r="D43" s="85" t="s">
        <v>33</v>
      </c>
      <c r="E43" s="85"/>
      <c r="F43" s="39">
        <v>20</v>
      </c>
      <c r="G43" s="39">
        <v>22</v>
      </c>
      <c r="H43" s="39">
        <v>22</v>
      </c>
      <c r="I43" s="39">
        <v>20</v>
      </c>
      <c r="J43" s="39">
        <v>23</v>
      </c>
      <c r="K43" s="39">
        <v>19</v>
      </c>
      <c r="L43" s="39">
        <v>21</v>
      </c>
      <c r="M43" s="39">
        <v>21</v>
      </c>
      <c r="N43" s="39">
        <v>20</v>
      </c>
      <c r="O43" s="39">
        <v>22</v>
      </c>
      <c r="P43" s="39">
        <v>20</v>
      </c>
      <c r="Q43" s="39">
        <v>21</v>
      </c>
      <c r="R43" s="39"/>
      <c r="S43" s="116"/>
      <c r="T43" s="116"/>
      <c r="U43" s="116"/>
      <c r="V43" s="116"/>
      <c r="W43" s="116"/>
      <c r="X43" s="116"/>
      <c r="Y43" s="116"/>
      <c r="Z43" s="116"/>
      <c r="AA43" s="84"/>
      <c r="AB43" s="31"/>
      <c r="AC43" s="31"/>
      <c r="AD43" s="31"/>
    </row>
    <row r="44" spans="1:30" x14ac:dyDescent="0.25">
      <c r="A44" s="9"/>
      <c r="B44" s="9"/>
      <c r="C44" s="9"/>
      <c r="D44" s="9"/>
      <c r="E44" s="9"/>
      <c r="F44" s="625">
        <v>2023</v>
      </c>
      <c r="G44" s="626"/>
      <c r="H44" s="626"/>
      <c r="I44" s="626"/>
      <c r="J44" s="626"/>
      <c r="K44" s="626"/>
      <c r="L44" s="626"/>
      <c r="M44" s="626"/>
      <c r="N44" s="627"/>
      <c r="O44" s="625">
        <v>2024</v>
      </c>
      <c r="P44" s="626"/>
      <c r="Q44" s="626"/>
      <c r="R44" s="627"/>
      <c r="S44" s="166"/>
      <c r="T44" s="166"/>
      <c r="U44" s="166"/>
      <c r="V44" s="166"/>
      <c r="W44" s="166"/>
      <c r="X44" s="166"/>
      <c r="Y44" s="166"/>
      <c r="Z44" s="166"/>
      <c r="AA44" s="10"/>
      <c r="AB44" s="9"/>
      <c r="AC44" s="9"/>
      <c r="AD44" s="9"/>
    </row>
    <row r="45" spans="1:30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12"/>
      <c r="F45" s="12">
        <v>4</v>
      </c>
      <c r="G45" s="12">
        <v>5</v>
      </c>
      <c r="H45" s="12">
        <v>6</v>
      </c>
      <c r="I45" s="12">
        <v>7</v>
      </c>
      <c r="J45" s="11">
        <v>8</v>
      </c>
      <c r="K45" s="11">
        <v>9</v>
      </c>
      <c r="L45" s="11">
        <v>10</v>
      </c>
      <c r="M45" s="11">
        <v>11</v>
      </c>
      <c r="N45" s="11">
        <v>12</v>
      </c>
      <c r="O45" s="11">
        <v>1</v>
      </c>
      <c r="P45" s="11">
        <v>2</v>
      </c>
      <c r="Q45" s="11">
        <v>3</v>
      </c>
      <c r="R45" s="11">
        <v>4</v>
      </c>
      <c r="S45" s="164">
        <v>5</v>
      </c>
      <c r="T45" s="164">
        <v>6</v>
      </c>
      <c r="U45" s="164">
        <v>7</v>
      </c>
      <c r="V45" s="164">
        <v>8</v>
      </c>
      <c r="W45" s="164">
        <v>9</v>
      </c>
      <c r="X45" s="164">
        <v>10</v>
      </c>
      <c r="Y45" s="164">
        <v>11</v>
      </c>
      <c r="Z45" s="164">
        <v>12</v>
      </c>
      <c r="AA45" s="11" t="s">
        <v>92</v>
      </c>
      <c r="AB45" s="11" t="s">
        <v>93</v>
      </c>
      <c r="AC45" s="11" t="s">
        <v>94</v>
      </c>
      <c r="AD45" s="11" t="s">
        <v>95</v>
      </c>
    </row>
    <row r="46" spans="1:30" x14ac:dyDescent="0.25">
      <c r="A46" t="s">
        <v>848</v>
      </c>
      <c r="B46" s="4" t="s">
        <v>97</v>
      </c>
      <c r="C46" s="83" t="s">
        <v>204</v>
      </c>
      <c r="D46" s="6">
        <v>146</v>
      </c>
      <c r="E46" s="6"/>
      <c r="F46" s="4"/>
      <c r="G46" s="4">
        <v>52</v>
      </c>
      <c r="H46" s="4">
        <v>168</v>
      </c>
      <c r="I46" s="4">
        <v>156</v>
      </c>
      <c r="J46" s="4">
        <v>184</v>
      </c>
      <c r="K46" s="4">
        <v>144</v>
      </c>
      <c r="L46" s="4">
        <v>168</v>
      </c>
      <c r="M46" s="4">
        <v>160</v>
      </c>
      <c r="N46" s="4">
        <v>160</v>
      </c>
      <c r="O46" s="4">
        <v>168</v>
      </c>
      <c r="P46" s="4">
        <v>160</v>
      </c>
      <c r="Q46" s="4">
        <v>168</v>
      </c>
      <c r="R46" s="4">
        <v>56</v>
      </c>
      <c r="S46" s="165">
        <v>159.6</v>
      </c>
      <c r="T46" s="165">
        <v>159.6</v>
      </c>
      <c r="U46" s="165">
        <v>159.6</v>
      </c>
      <c r="V46" s="165">
        <v>159.6</v>
      </c>
      <c r="W46" s="165">
        <v>159.6</v>
      </c>
      <c r="X46" s="165">
        <v>159.6</v>
      </c>
      <c r="Y46" s="165">
        <v>159.6</v>
      </c>
      <c r="Z46" s="165">
        <v>159.6</v>
      </c>
      <c r="AA46" s="4">
        <f>F46</f>
        <v>0</v>
      </c>
      <c r="AB46" s="4">
        <f>SUM(F46:R46)</f>
        <v>1744</v>
      </c>
      <c r="AC46" s="6">
        <f>AA46*D46</f>
        <v>0</v>
      </c>
      <c r="AD46" s="6">
        <f>SUM(AB46*D46)</f>
        <v>254624</v>
      </c>
    </row>
    <row r="47" spans="1:30" x14ac:dyDescent="0.25">
      <c r="A47" s="4" t="s">
        <v>851</v>
      </c>
      <c r="B47" s="4" t="s">
        <v>97</v>
      </c>
      <c r="C47" s="66" t="s">
        <v>204</v>
      </c>
      <c r="D47" s="6">
        <v>146</v>
      </c>
      <c r="E47" s="6"/>
      <c r="F47" s="4"/>
      <c r="G47" s="4"/>
      <c r="H47" s="4">
        <v>0</v>
      </c>
      <c r="I47" s="4">
        <v>88</v>
      </c>
      <c r="J47" s="4">
        <v>184</v>
      </c>
      <c r="K47" s="4">
        <v>160</v>
      </c>
      <c r="L47" s="4">
        <v>168</v>
      </c>
      <c r="M47" s="4">
        <v>160</v>
      </c>
      <c r="N47" s="4">
        <v>160</v>
      </c>
      <c r="O47" s="4">
        <v>168</v>
      </c>
      <c r="P47" s="4">
        <v>160</v>
      </c>
      <c r="Q47" s="4">
        <v>168</v>
      </c>
      <c r="R47" s="4">
        <v>56</v>
      </c>
      <c r="S47" s="165">
        <v>159.6</v>
      </c>
      <c r="T47" s="165">
        <v>159.6</v>
      </c>
      <c r="U47" s="165">
        <v>159.6</v>
      </c>
      <c r="V47" s="165">
        <v>159.6</v>
      </c>
      <c r="W47" s="165">
        <v>159.6</v>
      </c>
      <c r="X47" s="165">
        <v>159.6</v>
      </c>
      <c r="Y47" s="165">
        <v>159.6</v>
      </c>
      <c r="Z47" s="165">
        <v>159.6</v>
      </c>
      <c r="AA47" s="4">
        <f>F47</f>
        <v>0</v>
      </c>
      <c r="AB47" s="4">
        <f t="shared" ref="AB47:AB75" si="5">SUM(F47:R47)</f>
        <v>1472</v>
      </c>
      <c r="AC47" s="6">
        <f t="shared" ref="AC47:AC75" si="6">AA47*D47</f>
        <v>0</v>
      </c>
      <c r="AD47" s="6">
        <f t="shared" ref="AD47:AD75" si="7">SUM(AB47*D47)</f>
        <v>214912</v>
      </c>
    </row>
    <row r="48" spans="1:30" x14ac:dyDescent="0.25">
      <c r="A48" s="4" t="s">
        <v>850</v>
      </c>
      <c r="B48" s="4" t="s">
        <v>97</v>
      </c>
      <c r="C48" s="66" t="s">
        <v>204</v>
      </c>
      <c r="D48" s="6">
        <v>146</v>
      </c>
      <c r="E48" s="6"/>
      <c r="F48" s="4"/>
      <c r="G48" s="4"/>
      <c r="H48" s="4">
        <v>0</v>
      </c>
      <c r="I48" s="4">
        <v>128</v>
      </c>
      <c r="J48" s="4">
        <v>160</v>
      </c>
      <c r="K48" s="4">
        <v>156</v>
      </c>
      <c r="L48" s="4">
        <v>168</v>
      </c>
      <c r="M48" s="4">
        <v>160</v>
      </c>
      <c r="N48" s="4">
        <v>160</v>
      </c>
      <c r="O48" s="4">
        <v>168</v>
      </c>
      <c r="P48" s="4">
        <v>160</v>
      </c>
      <c r="Q48" s="4">
        <v>168</v>
      </c>
      <c r="R48" s="4">
        <v>56</v>
      </c>
      <c r="S48" s="165">
        <v>159.6</v>
      </c>
      <c r="T48" s="165">
        <v>159.6</v>
      </c>
      <c r="U48" s="165">
        <v>159.6</v>
      </c>
      <c r="V48" s="165">
        <v>159.6</v>
      </c>
      <c r="W48" s="165">
        <v>159.6</v>
      </c>
      <c r="X48" s="165">
        <v>159.6</v>
      </c>
      <c r="Y48" s="165">
        <v>159.6</v>
      </c>
      <c r="Z48" s="165">
        <v>159.6</v>
      </c>
      <c r="AA48" s="4">
        <f>F48</f>
        <v>0</v>
      </c>
      <c r="AB48" s="4">
        <f t="shared" si="5"/>
        <v>1484</v>
      </c>
      <c r="AC48" s="6">
        <f t="shared" si="6"/>
        <v>0</v>
      </c>
      <c r="AD48" s="6">
        <f t="shared" si="7"/>
        <v>216664</v>
      </c>
    </row>
    <row r="49" spans="1:30" x14ac:dyDescent="0.25">
      <c r="A49" s="4" t="s">
        <v>813</v>
      </c>
      <c r="B49" s="4" t="s">
        <v>97</v>
      </c>
      <c r="C49" s="4" t="s">
        <v>153</v>
      </c>
      <c r="D49" s="6">
        <v>76.92</v>
      </c>
      <c r="E49" s="6"/>
      <c r="F49" s="4"/>
      <c r="G49" s="4"/>
      <c r="H49" s="4"/>
      <c r="I49" s="4"/>
      <c r="J49" s="4"/>
      <c r="K49" s="4"/>
      <c r="L49" s="4">
        <v>32</v>
      </c>
      <c r="M49" s="4">
        <v>160</v>
      </c>
      <c r="N49" s="4">
        <v>160</v>
      </c>
      <c r="O49" s="4">
        <v>168</v>
      </c>
      <c r="P49" s="4">
        <v>160</v>
      </c>
      <c r="Q49" s="4">
        <v>168</v>
      </c>
      <c r="R49" s="4">
        <v>56</v>
      </c>
      <c r="S49" s="165">
        <v>159.6</v>
      </c>
      <c r="T49" s="165">
        <v>159.6</v>
      </c>
      <c r="U49" s="165">
        <v>159.6</v>
      </c>
      <c r="V49" s="165">
        <v>159.6</v>
      </c>
      <c r="W49" s="165">
        <v>159.6</v>
      </c>
      <c r="X49" s="165">
        <v>159.6</v>
      </c>
      <c r="Y49" s="165">
        <v>159.6</v>
      </c>
      <c r="Z49" s="165">
        <v>159.6</v>
      </c>
      <c r="AA49" s="4">
        <f t="shared" ref="AA49:AA75" si="8">SUM(F49:K49)</f>
        <v>0</v>
      </c>
      <c r="AB49" s="4">
        <f t="shared" si="5"/>
        <v>904</v>
      </c>
      <c r="AC49" s="6">
        <f t="shared" si="6"/>
        <v>0</v>
      </c>
      <c r="AD49" s="6">
        <f t="shared" si="7"/>
        <v>69535.680000000008</v>
      </c>
    </row>
    <row r="50" spans="1:30" x14ac:dyDescent="0.25">
      <c r="A50" s="4"/>
      <c r="B50" s="4"/>
      <c r="C50" s="4"/>
      <c r="D50" s="6"/>
      <c r="E50" s="6"/>
      <c r="F50" s="4"/>
      <c r="G50" s="4"/>
      <c r="H50" s="4"/>
      <c r="I50" s="4"/>
      <c r="J50" s="4"/>
      <c r="K50" s="4"/>
      <c r="L50" s="4"/>
      <c r="M50" s="4"/>
      <c r="N50" s="273"/>
      <c r="O50" s="4"/>
      <c r="P50" s="4"/>
      <c r="Q50" s="4"/>
      <c r="R50" s="4"/>
      <c r="S50" s="165"/>
      <c r="T50" s="165"/>
      <c r="U50" s="165"/>
      <c r="V50" s="165"/>
      <c r="W50" s="165"/>
      <c r="X50" s="165"/>
      <c r="Y50" s="165"/>
      <c r="Z50" s="165"/>
      <c r="AA50" s="4">
        <f t="shared" si="8"/>
        <v>0</v>
      </c>
      <c r="AB50" s="4">
        <f t="shared" si="5"/>
        <v>0</v>
      </c>
      <c r="AC50" s="6">
        <f t="shared" si="6"/>
        <v>0</v>
      </c>
      <c r="AD50" s="6">
        <f t="shared" si="7"/>
        <v>0</v>
      </c>
    </row>
    <row r="51" spans="1:30" x14ac:dyDescent="0.25">
      <c r="A51" s="4"/>
      <c r="B51" s="4"/>
      <c r="C51" s="4"/>
      <c r="D51" s="6"/>
      <c r="E51" s="6"/>
      <c r="F51" s="4"/>
      <c r="G51" s="4"/>
      <c r="H51" s="4"/>
      <c r="I51" s="4"/>
      <c r="J51" s="4"/>
      <c r="K51" s="4"/>
      <c r="L51" s="4"/>
      <c r="M51" s="4"/>
      <c r="N51" s="273"/>
      <c r="O51" s="4"/>
      <c r="P51" s="4"/>
      <c r="Q51" s="4"/>
      <c r="R51" s="4"/>
      <c r="S51" s="165"/>
      <c r="T51" s="165"/>
      <c r="U51" s="165"/>
      <c r="V51" s="165"/>
      <c r="W51" s="165"/>
      <c r="X51" s="165"/>
      <c r="Y51" s="165"/>
      <c r="Z51" s="165"/>
      <c r="AA51" s="4">
        <f t="shared" si="8"/>
        <v>0</v>
      </c>
      <c r="AB51" s="4">
        <f t="shared" si="5"/>
        <v>0</v>
      </c>
      <c r="AC51" s="6">
        <f t="shared" si="6"/>
        <v>0</v>
      </c>
      <c r="AD51" s="6">
        <f t="shared" si="7"/>
        <v>0</v>
      </c>
    </row>
    <row r="52" spans="1:30" x14ac:dyDescent="0.25">
      <c r="A52" s="4"/>
      <c r="B52" s="4"/>
      <c r="C52" s="4"/>
      <c r="D52" s="6"/>
      <c r="E52" s="6"/>
      <c r="F52" s="4"/>
      <c r="G52" s="4"/>
      <c r="H52" s="4"/>
      <c r="I52" s="4"/>
      <c r="J52" s="4"/>
      <c r="K52" s="4"/>
      <c r="L52" s="4"/>
      <c r="M52" s="4"/>
      <c r="N52" s="273"/>
      <c r="O52" s="4"/>
      <c r="P52" s="4"/>
      <c r="Q52" s="4"/>
      <c r="R52" s="4"/>
      <c r="S52" s="165"/>
      <c r="T52" s="165"/>
      <c r="U52" s="165"/>
      <c r="V52" s="165"/>
      <c r="W52" s="165"/>
      <c r="X52" s="165"/>
      <c r="Y52" s="165"/>
      <c r="Z52" s="165"/>
      <c r="AA52" s="4">
        <f t="shared" si="8"/>
        <v>0</v>
      </c>
      <c r="AB52" s="4">
        <f t="shared" si="5"/>
        <v>0</v>
      </c>
      <c r="AC52" s="6">
        <f t="shared" si="6"/>
        <v>0</v>
      </c>
      <c r="AD52" s="6">
        <f t="shared" si="7"/>
        <v>0</v>
      </c>
    </row>
    <row r="53" spans="1:30" x14ac:dyDescent="0.25">
      <c r="A53" s="4"/>
      <c r="B53" s="4"/>
      <c r="C53" s="4"/>
      <c r="D53" s="6"/>
      <c r="E53" s="6"/>
      <c r="F53" s="4"/>
      <c r="G53" s="4"/>
      <c r="H53" s="4"/>
      <c r="I53" s="4"/>
      <c r="J53" s="4"/>
      <c r="K53" s="4"/>
      <c r="L53" s="4"/>
      <c r="M53" s="4"/>
      <c r="N53" s="273"/>
      <c r="O53" s="4"/>
      <c r="P53" s="4"/>
      <c r="Q53" s="4"/>
      <c r="R53" s="4"/>
      <c r="S53" s="165"/>
      <c r="T53" s="165"/>
      <c r="U53" s="165"/>
      <c r="V53" s="165"/>
      <c r="W53" s="165"/>
      <c r="X53" s="165"/>
      <c r="Y53" s="165"/>
      <c r="Z53" s="165"/>
      <c r="AA53" s="4">
        <f t="shared" si="8"/>
        <v>0</v>
      </c>
      <c r="AB53" s="4">
        <f t="shared" si="5"/>
        <v>0</v>
      </c>
      <c r="AC53" s="6">
        <f t="shared" si="6"/>
        <v>0</v>
      </c>
      <c r="AD53" s="6">
        <f t="shared" si="7"/>
        <v>0</v>
      </c>
    </row>
    <row r="54" spans="1:30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4"/>
      <c r="N54" s="273"/>
      <c r="O54" s="4"/>
      <c r="P54" s="4"/>
      <c r="Q54" s="4"/>
      <c r="R54" s="4"/>
      <c r="S54" s="165"/>
      <c r="T54" s="165"/>
      <c r="U54" s="165"/>
      <c r="V54" s="165"/>
      <c r="W54" s="165"/>
      <c r="X54" s="165"/>
      <c r="Y54" s="165"/>
      <c r="Z54" s="165"/>
      <c r="AA54" s="4">
        <f t="shared" si="8"/>
        <v>0</v>
      </c>
      <c r="AB54" s="4">
        <f t="shared" si="5"/>
        <v>0</v>
      </c>
      <c r="AC54" s="6">
        <f t="shared" si="6"/>
        <v>0</v>
      </c>
      <c r="AD54" s="6">
        <f t="shared" si="7"/>
        <v>0</v>
      </c>
    </row>
    <row r="55" spans="1:30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273"/>
      <c r="O55" s="4"/>
      <c r="P55" s="4"/>
      <c r="Q55" s="4"/>
      <c r="R55" s="4"/>
      <c r="S55" s="165"/>
      <c r="T55" s="165"/>
      <c r="U55" s="165"/>
      <c r="V55" s="165"/>
      <c r="W55" s="165"/>
      <c r="X55" s="165"/>
      <c r="Y55" s="165"/>
      <c r="Z55" s="165"/>
      <c r="AA55" s="4">
        <f t="shared" si="8"/>
        <v>0</v>
      </c>
      <c r="AB55" s="4">
        <f t="shared" si="5"/>
        <v>0</v>
      </c>
      <c r="AC55" s="6">
        <f t="shared" si="6"/>
        <v>0</v>
      </c>
      <c r="AD55" s="6">
        <f t="shared" si="7"/>
        <v>0</v>
      </c>
    </row>
    <row r="56" spans="1:30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273"/>
      <c r="O56" s="4"/>
      <c r="P56" s="4"/>
      <c r="Q56" s="4"/>
      <c r="R56" s="4"/>
      <c r="S56" s="165"/>
      <c r="T56" s="165"/>
      <c r="U56" s="165"/>
      <c r="V56" s="165"/>
      <c r="W56" s="165"/>
      <c r="X56" s="165"/>
      <c r="Y56" s="165"/>
      <c r="Z56" s="165"/>
      <c r="AA56" s="4">
        <f t="shared" si="8"/>
        <v>0</v>
      </c>
      <c r="AB56" s="4">
        <f t="shared" si="5"/>
        <v>0</v>
      </c>
      <c r="AC56" s="6">
        <f t="shared" si="6"/>
        <v>0</v>
      </c>
      <c r="AD56" s="6">
        <f t="shared" si="7"/>
        <v>0</v>
      </c>
    </row>
    <row r="57" spans="1:30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273"/>
      <c r="O57" s="4"/>
      <c r="P57" s="4"/>
      <c r="Q57" s="4"/>
      <c r="R57" s="4"/>
      <c r="S57" s="165"/>
      <c r="T57" s="165"/>
      <c r="U57" s="165"/>
      <c r="V57" s="165"/>
      <c r="W57" s="165"/>
      <c r="X57" s="165"/>
      <c r="Y57" s="165"/>
      <c r="Z57" s="165"/>
      <c r="AA57" s="4">
        <f t="shared" si="8"/>
        <v>0</v>
      </c>
      <c r="AB57" s="4">
        <f t="shared" si="5"/>
        <v>0</v>
      </c>
      <c r="AC57" s="6">
        <f t="shared" si="6"/>
        <v>0</v>
      </c>
      <c r="AD57" s="6">
        <f t="shared" si="7"/>
        <v>0</v>
      </c>
    </row>
    <row r="58" spans="1:30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273"/>
      <c r="O58" s="4"/>
      <c r="P58" s="4"/>
      <c r="Q58" s="4"/>
      <c r="R58" s="4"/>
      <c r="S58" s="165"/>
      <c r="T58" s="165"/>
      <c r="U58" s="165"/>
      <c r="V58" s="165"/>
      <c r="W58" s="165"/>
      <c r="X58" s="165"/>
      <c r="Y58" s="165"/>
      <c r="Z58" s="165"/>
      <c r="AA58" s="4">
        <f t="shared" si="8"/>
        <v>0</v>
      </c>
      <c r="AB58" s="4">
        <f t="shared" si="5"/>
        <v>0</v>
      </c>
      <c r="AC58" s="6">
        <f t="shared" si="6"/>
        <v>0</v>
      </c>
      <c r="AD58" s="6">
        <f t="shared" si="7"/>
        <v>0</v>
      </c>
    </row>
    <row r="59" spans="1:30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273"/>
      <c r="O59" s="4"/>
      <c r="P59" s="4"/>
      <c r="Q59" s="4"/>
      <c r="R59" s="4"/>
      <c r="S59" s="165"/>
      <c r="T59" s="165"/>
      <c r="U59" s="165"/>
      <c r="V59" s="165"/>
      <c r="W59" s="165"/>
      <c r="X59" s="165"/>
      <c r="Y59" s="165"/>
      <c r="Z59" s="165"/>
      <c r="AA59" s="4">
        <f t="shared" si="8"/>
        <v>0</v>
      </c>
      <c r="AB59" s="4">
        <f t="shared" si="5"/>
        <v>0</v>
      </c>
      <c r="AC59" s="6">
        <f t="shared" si="6"/>
        <v>0</v>
      </c>
      <c r="AD59" s="6">
        <f t="shared" si="7"/>
        <v>0</v>
      </c>
    </row>
    <row r="60" spans="1:30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273"/>
      <c r="O60" s="4"/>
      <c r="P60" s="4"/>
      <c r="Q60" s="4"/>
      <c r="R60" s="4"/>
      <c r="S60" s="165"/>
      <c r="T60" s="165"/>
      <c r="U60" s="165"/>
      <c r="V60" s="165"/>
      <c r="W60" s="165"/>
      <c r="X60" s="165"/>
      <c r="Y60" s="165"/>
      <c r="Z60" s="165"/>
      <c r="AA60" s="4">
        <f t="shared" si="8"/>
        <v>0</v>
      </c>
      <c r="AB60" s="4">
        <f t="shared" si="5"/>
        <v>0</v>
      </c>
      <c r="AC60" s="6">
        <f t="shared" si="6"/>
        <v>0</v>
      </c>
      <c r="AD60" s="6">
        <f t="shared" si="7"/>
        <v>0</v>
      </c>
    </row>
    <row r="61" spans="1:30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273"/>
      <c r="O61" s="4"/>
      <c r="P61" s="4"/>
      <c r="Q61" s="4"/>
      <c r="R61" s="4"/>
      <c r="S61" s="165"/>
      <c r="T61" s="165"/>
      <c r="U61" s="165"/>
      <c r="V61" s="165"/>
      <c r="W61" s="165"/>
      <c r="X61" s="165"/>
      <c r="Y61" s="165"/>
      <c r="Z61" s="165"/>
      <c r="AA61" s="4">
        <f t="shared" si="8"/>
        <v>0</v>
      </c>
      <c r="AB61" s="4">
        <f t="shared" si="5"/>
        <v>0</v>
      </c>
      <c r="AC61" s="6">
        <f t="shared" si="6"/>
        <v>0</v>
      </c>
      <c r="AD61" s="6">
        <f t="shared" si="7"/>
        <v>0</v>
      </c>
    </row>
    <row r="62" spans="1:30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273"/>
      <c r="O62" s="4"/>
      <c r="P62" s="4"/>
      <c r="Q62" s="4"/>
      <c r="R62" s="4"/>
      <c r="S62" s="165"/>
      <c r="T62" s="165"/>
      <c r="U62" s="165"/>
      <c r="V62" s="165"/>
      <c r="W62" s="165"/>
      <c r="X62" s="165"/>
      <c r="Y62" s="165"/>
      <c r="Z62" s="165"/>
      <c r="AA62" s="4">
        <f t="shared" si="8"/>
        <v>0</v>
      </c>
      <c r="AB62" s="4">
        <f t="shared" si="5"/>
        <v>0</v>
      </c>
      <c r="AC62" s="6">
        <f t="shared" si="6"/>
        <v>0</v>
      </c>
      <c r="AD62" s="6">
        <f t="shared" si="7"/>
        <v>0</v>
      </c>
    </row>
    <row r="63" spans="1:30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273"/>
      <c r="O63" s="4"/>
      <c r="P63" s="4"/>
      <c r="Q63" s="4"/>
      <c r="R63" s="4"/>
      <c r="S63" s="165"/>
      <c r="T63" s="165"/>
      <c r="U63" s="165"/>
      <c r="V63" s="165"/>
      <c r="W63" s="165"/>
      <c r="X63" s="165"/>
      <c r="Y63" s="165"/>
      <c r="Z63" s="165"/>
      <c r="AA63" s="4">
        <f t="shared" si="8"/>
        <v>0</v>
      </c>
      <c r="AB63" s="4">
        <f t="shared" si="5"/>
        <v>0</v>
      </c>
      <c r="AC63" s="6">
        <f t="shared" si="6"/>
        <v>0</v>
      </c>
      <c r="AD63" s="6">
        <f t="shared" si="7"/>
        <v>0</v>
      </c>
    </row>
    <row r="64" spans="1:30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273"/>
      <c r="O64" s="4"/>
      <c r="P64" s="4"/>
      <c r="Q64" s="4"/>
      <c r="R64" s="4"/>
      <c r="S64" s="165"/>
      <c r="T64" s="165"/>
      <c r="U64" s="165"/>
      <c r="V64" s="165"/>
      <c r="W64" s="165"/>
      <c r="X64" s="165"/>
      <c r="Y64" s="165"/>
      <c r="Z64" s="165"/>
      <c r="AA64" s="4">
        <f t="shared" si="8"/>
        <v>0</v>
      </c>
      <c r="AB64" s="4">
        <f t="shared" si="5"/>
        <v>0</v>
      </c>
      <c r="AC64" s="6">
        <f t="shared" si="6"/>
        <v>0</v>
      </c>
      <c r="AD64" s="6">
        <f t="shared" si="7"/>
        <v>0</v>
      </c>
    </row>
    <row r="65" spans="1:30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273"/>
      <c r="O65" s="4"/>
      <c r="P65" s="4"/>
      <c r="Q65" s="4"/>
      <c r="R65" s="4"/>
      <c r="S65" s="165"/>
      <c r="T65" s="165"/>
      <c r="U65" s="165"/>
      <c r="V65" s="165"/>
      <c r="W65" s="165"/>
      <c r="X65" s="165"/>
      <c r="Y65" s="165"/>
      <c r="Z65" s="165"/>
      <c r="AA65" s="4">
        <f t="shared" si="8"/>
        <v>0</v>
      </c>
      <c r="AB65" s="4">
        <f t="shared" si="5"/>
        <v>0</v>
      </c>
      <c r="AC65" s="6">
        <f t="shared" si="6"/>
        <v>0</v>
      </c>
      <c r="AD65" s="6">
        <f t="shared" si="7"/>
        <v>0</v>
      </c>
    </row>
    <row r="66" spans="1:30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273"/>
      <c r="O66" s="4"/>
      <c r="P66" s="4"/>
      <c r="Q66" s="4"/>
      <c r="R66" s="4"/>
      <c r="S66" s="165"/>
      <c r="T66" s="165"/>
      <c r="U66" s="165"/>
      <c r="V66" s="165"/>
      <c r="W66" s="165"/>
      <c r="X66" s="165"/>
      <c r="Y66" s="165"/>
      <c r="Z66" s="165"/>
      <c r="AA66" s="4">
        <f t="shared" si="8"/>
        <v>0</v>
      </c>
      <c r="AB66" s="4">
        <f t="shared" si="5"/>
        <v>0</v>
      </c>
      <c r="AC66" s="6">
        <f t="shared" si="6"/>
        <v>0</v>
      </c>
      <c r="AD66" s="6">
        <f t="shared" si="7"/>
        <v>0</v>
      </c>
    </row>
    <row r="67" spans="1:30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273"/>
      <c r="O67" s="4"/>
      <c r="P67" s="4"/>
      <c r="Q67" s="4"/>
      <c r="R67" s="4"/>
      <c r="S67" s="165"/>
      <c r="T67" s="165"/>
      <c r="U67" s="165"/>
      <c r="V67" s="165"/>
      <c r="W67" s="165"/>
      <c r="X67" s="165"/>
      <c r="Y67" s="165"/>
      <c r="Z67" s="165"/>
      <c r="AA67" s="4">
        <f t="shared" si="8"/>
        <v>0</v>
      </c>
      <c r="AB67" s="4">
        <f t="shared" si="5"/>
        <v>0</v>
      </c>
      <c r="AC67" s="6">
        <f t="shared" si="6"/>
        <v>0</v>
      </c>
      <c r="AD67" s="6">
        <f t="shared" si="7"/>
        <v>0</v>
      </c>
    </row>
    <row r="68" spans="1:30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273"/>
      <c r="O68" s="4"/>
      <c r="P68" s="4"/>
      <c r="Q68" s="4"/>
      <c r="R68" s="4"/>
      <c r="S68" s="165"/>
      <c r="T68" s="165"/>
      <c r="U68" s="165"/>
      <c r="V68" s="165"/>
      <c r="W68" s="165"/>
      <c r="X68" s="165"/>
      <c r="Y68" s="165"/>
      <c r="Z68" s="165"/>
      <c r="AA68" s="4">
        <f t="shared" si="8"/>
        <v>0</v>
      </c>
      <c r="AB68" s="4">
        <f t="shared" si="5"/>
        <v>0</v>
      </c>
      <c r="AC68" s="6">
        <f t="shared" si="6"/>
        <v>0</v>
      </c>
      <c r="AD68" s="6">
        <f t="shared" si="7"/>
        <v>0</v>
      </c>
    </row>
    <row r="69" spans="1:30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273"/>
      <c r="O69" s="4"/>
      <c r="P69" s="4"/>
      <c r="Q69" s="4"/>
      <c r="R69" s="4"/>
      <c r="S69" s="165"/>
      <c r="T69" s="165"/>
      <c r="U69" s="165"/>
      <c r="V69" s="165"/>
      <c r="W69" s="165"/>
      <c r="X69" s="165"/>
      <c r="Y69" s="165"/>
      <c r="Z69" s="165"/>
      <c r="AA69" s="4">
        <f t="shared" si="8"/>
        <v>0</v>
      </c>
      <c r="AB69" s="4">
        <f t="shared" si="5"/>
        <v>0</v>
      </c>
      <c r="AC69" s="6">
        <f t="shared" si="6"/>
        <v>0</v>
      </c>
      <c r="AD69" s="6">
        <f t="shared" si="7"/>
        <v>0</v>
      </c>
    </row>
    <row r="70" spans="1:30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273"/>
      <c r="O70" s="4"/>
      <c r="P70" s="4"/>
      <c r="Q70" s="4"/>
      <c r="R70" s="4"/>
      <c r="S70" s="165"/>
      <c r="T70" s="165"/>
      <c r="U70" s="165"/>
      <c r="V70" s="165"/>
      <c r="W70" s="165"/>
      <c r="X70" s="165"/>
      <c r="Y70" s="165"/>
      <c r="Z70" s="165"/>
      <c r="AA70" s="4">
        <f t="shared" si="8"/>
        <v>0</v>
      </c>
      <c r="AB70" s="4">
        <f t="shared" si="5"/>
        <v>0</v>
      </c>
      <c r="AC70" s="6">
        <f t="shared" si="6"/>
        <v>0</v>
      </c>
      <c r="AD70" s="6">
        <f t="shared" si="7"/>
        <v>0</v>
      </c>
    </row>
    <row r="71" spans="1:30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273"/>
      <c r="O71" s="4"/>
      <c r="P71" s="4"/>
      <c r="Q71" s="4"/>
      <c r="R71" s="4"/>
      <c r="S71" s="165"/>
      <c r="T71" s="165"/>
      <c r="U71" s="165"/>
      <c r="V71" s="165"/>
      <c r="W71" s="165"/>
      <c r="X71" s="165"/>
      <c r="Y71" s="165"/>
      <c r="Z71" s="165"/>
      <c r="AA71" s="4">
        <f t="shared" si="8"/>
        <v>0</v>
      </c>
      <c r="AB71" s="4">
        <f t="shared" si="5"/>
        <v>0</v>
      </c>
      <c r="AC71" s="6">
        <f t="shared" si="6"/>
        <v>0</v>
      </c>
      <c r="AD71" s="6">
        <f t="shared" si="7"/>
        <v>0</v>
      </c>
    </row>
    <row r="72" spans="1:30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273"/>
      <c r="O72" s="4"/>
      <c r="P72" s="4"/>
      <c r="Q72" s="4"/>
      <c r="R72" s="4"/>
      <c r="S72" s="165"/>
      <c r="T72" s="165"/>
      <c r="U72" s="165"/>
      <c r="V72" s="165"/>
      <c r="W72" s="165"/>
      <c r="X72" s="165"/>
      <c r="Y72" s="165"/>
      <c r="Z72" s="165"/>
      <c r="AA72" s="4">
        <f t="shared" si="8"/>
        <v>0</v>
      </c>
      <c r="AB72" s="4">
        <f t="shared" si="5"/>
        <v>0</v>
      </c>
      <c r="AC72" s="6">
        <f t="shared" si="6"/>
        <v>0</v>
      </c>
      <c r="AD72" s="6">
        <f t="shared" si="7"/>
        <v>0</v>
      </c>
    </row>
    <row r="73" spans="1:30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273"/>
      <c r="O73" s="4"/>
      <c r="P73" s="4"/>
      <c r="Q73" s="4"/>
      <c r="R73" s="4"/>
      <c r="S73" s="165"/>
      <c r="T73" s="165"/>
      <c r="U73" s="165"/>
      <c r="V73" s="165"/>
      <c r="W73" s="165"/>
      <c r="X73" s="165"/>
      <c r="Y73" s="165"/>
      <c r="Z73" s="165"/>
      <c r="AA73" s="4">
        <f t="shared" si="8"/>
        <v>0</v>
      </c>
      <c r="AB73" s="4">
        <f t="shared" si="5"/>
        <v>0</v>
      </c>
      <c r="AC73" s="6">
        <f t="shared" si="6"/>
        <v>0</v>
      </c>
      <c r="AD73" s="6">
        <f t="shared" si="7"/>
        <v>0</v>
      </c>
    </row>
    <row r="74" spans="1:30" x14ac:dyDescent="0.25">
      <c r="A74" s="4"/>
      <c r="B74" s="4"/>
      <c r="C74" s="4"/>
      <c r="D74" s="6"/>
      <c r="E74" s="6"/>
      <c r="F74" s="4"/>
      <c r="G74" s="4"/>
      <c r="H74" s="4"/>
      <c r="I74" s="4"/>
      <c r="J74" s="4"/>
      <c r="K74" s="4"/>
      <c r="L74" s="4"/>
      <c r="M74" s="4"/>
      <c r="N74" s="273"/>
      <c r="O74" s="4"/>
      <c r="P74" s="4"/>
      <c r="Q74" s="4"/>
      <c r="R74" s="4"/>
      <c r="S74" s="165"/>
      <c r="T74" s="165"/>
      <c r="U74" s="165"/>
      <c r="V74" s="165"/>
      <c r="W74" s="165"/>
      <c r="X74" s="165"/>
      <c r="Y74" s="165"/>
      <c r="Z74" s="165"/>
      <c r="AA74" s="4">
        <f t="shared" si="8"/>
        <v>0</v>
      </c>
      <c r="AB74" s="4">
        <f t="shared" si="5"/>
        <v>0</v>
      </c>
      <c r="AC74" s="6">
        <f t="shared" si="6"/>
        <v>0</v>
      </c>
      <c r="AD74" s="6">
        <f t="shared" si="7"/>
        <v>0</v>
      </c>
    </row>
    <row r="75" spans="1:30" x14ac:dyDescent="0.25">
      <c r="A75" s="4"/>
      <c r="B75" s="4"/>
      <c r="C75" s="4"/>
      <c r="D75" s="6"/>
      <c r="E75" s="6"/>
      <c r="F75" s="4"/>
      <c r="G75" s="4"/>
      <c r="H75" s="4"/>
      <c r="I75" s="4"/>
      <c r="J75" s="4"/>
      <c r="K75" s="4"/>
      <c r="L75" s="4"/>
      <c r="M75" s="4"/>
      <c r="N75" s="273"/>
      <c r="O75" s="4"/>
      <c r="P75" s="4"/>
      <c r="Q75" s="4"/>
      <c r="R75" s="4"/>
      <c r="S75" s="165"/>
      <c r="T75" s="165"/>
      <c r="U75" s="165"/>
      <c r="V75" s="165"/>
      <c r="W75" s="165"/>
      <c r="X75" s="165"/>
      <c r="Y75" s="165"/>
      <c r="Z75" s="165"/>
      <c r="AA75" s="4">
        <f t="shared" si="8"/>
        <v>0</v>
      </c>
      <c r="AB75" s="4">
        <f t="shared" si="5"/>
        <v>0</v>
      </c>
      <c r="AC75" s="6">
        <f t="shared" si="6"/>
        <v>0</v>
      </c>
      <c r="AD75" s="6">
        <f t="shared" si="7"/>
        <v>0</v>
      </c>
    </row>
    <row r="76" spans="1:30" ht="15.75" thickBot="1" x14ac:dyDescent="0.3">
      <c r="F76" s="28">
        <f t="shared" ref="F76:AD76" si="9">SUM(F46:F75)</f>
        <v>0</v>
      </c>
      <c r="G76" s="28">
        <f t="shared" si="9"/>
        <v>52</v>
      </c>
      <c r="H76" s="28">
        <f t="shared" si="9"/>
        <v>168</v>
      </c>
      <c r="I76" s="28">
        <f t="shared" si="9"/>
        <v>372</v>
      </c>
      <c r="J76" s="28">
        <f t="shared" si="9"/>
        <v>528</v>
      </c>
      <c r="K76" s="28">
        <f t="shared" si="9"/>
        <v>460</v>
      </c>
      <c r="L76" s="28">
        <f t="shared" si="9"/>
        <v>536</v>
      </c>
      <c r="M76" s="28">
        <f t="shared" si="9"/>
        <v>640</v>
      </c>
      <c r="N76" s="28">
        <f t="shared" si="9"/>
        <v>640</v>
      </c>
      <c r="O76" s="28">
        <f t="shared" si="9"/>
        <v>672</v>
      </c>
      <c r="P76" s="28">
        <f t="shared" si="9"/>
        <v>640</v>
      </c>
      <c r="Q76" s="28">
        <f t="shared" si="9"/>
        <v>672</v>
      </c>
      <c r="R76" s="28">
        <f t="shared" si="9"/>
        <v>224</v>
      </c>
      <c r="S76" s="28">
        <f t="shared" si="9"/>
        <v>638.4</v>
      </c>
      <c r="T76" s="28">
        <f t="shared" si="9"/>
        <v>638.4</v>
      </c>
      <c r="U76" s="28">
        <f t="shared" si="9"/>
        <v>638.4</v>
      </c>
      <c r="V76" s="28">
        <f t="shared" si="9"/>
        <v>638.4</v>
      </c>
      <c r="W76" s="28">
        <f t="shared" si="9"/>
        <v>638.4</v>
      </c>
      <c r="X76" s="28">
        <f t="shared" si="9"/>
        <v>638.4</v>
      </c>
      <c r="Y76" s="28">
        <f t="shared" si="9"/>
        <v>638.4</v>
      </c>
      <c r="Z76" s="28">
        <f t="shared" si="9"/>
        <v>638.4</v>
      </c>
      <c r="AA76" s="28">
        <f t="shared" si="9"/>
        <v>0</v>
      </c>
      <c r="AB76" s="28">
        <f t="shared" si="9"/>
        <v>5604</v>
      </c>
      <c r="AC76" s="8">
        <f t="shared" si="9"/>
        <v>0</v>
      </c>
      <c r="AD76" s="8">
        <f t="shared" si="9"/>
        <v>755735.68</v>
      </c>
    </row>
    <row r="77" spans="1:30" ht="15.75" thickTop="1" x14ac:dyDescent="0.25">
      <c r="C77" s="25"/>
      <c r="D77" s="25"/>
      <c r="E77" s="25"/>
      <c r="F77" s="25"/>
      <c r="AC77" s="7"/>
      <c r="AD77" s="7"/>
    </row>
    <row r="78" spans="1:30" x14ac:dyDescent="0.25">
      <c r="A78" s="31" t="s">
        <v>185</v>
      </c>
      <c r="B78" s="31"/>
      <c r="C78" s="31"/>
      <c r="D78" s="31"/>
      <c r="E78" s="31"/>
      <c r="F78" s="624" t="s">
        <v>87</v>
      </c>
      <c r="G78" s="624"/>
      <c r="H78" s="624"/>
      <c r="I78" s="624"/>
      <c r="J78" s="624"/>
      <c r="K78" s="624"/>
      <c r="L78" s="624"/>
      <c r="M78" s="624"/>
      <c r="N78" s="624"/>
      <c r="O78" s="624"/>
      <c r="P78" s="624"/>
      <c r="Q78" s="624"/>
      <c r="R78" s="624"/>
      <c r="S78" s="624"/>
      <c r="T78" s="624"/>
      <c r="U78" s="624"/>
      <c r="V78" s="624"/>
      <c r="W78" s="624"/>
      <c r="X78" s="624"/>
      <c r="Y78" s="624"/>
      <c r="Z78" s="624"/>
      <c r="AA78" s="624"/>
      <c r="AB78" s="32"/>
      <c r="AC78" s="32"/>
      <c r="AD78" s="32"/>
    </row>
    <row r="79" spans="1:30" x14ac:dyDescent="0.25">
      <c r="A79" s="9"/>
      <c r="B79" s="9"/>
      <c r="C79" s="9"/>
      <c r="D79" s="9"/>
      <c r="E79" s="9"/>
      <c r="F79" s="625">
        <v>2023</v>
      </c>
      <c r="G79" s="626"/>
      <c r="H79" s="626"/>
      <c r="I79" s="626"/>
      <c r="J79" s="626"/>
      <c r="K79" s="626"/>
      <c r="L79" s="626"/>
      <c r="M79" s="626"/>
      <c r="N79" s="627"/>
      <c r="O79" s="625">
        <v>2024</v>
      </c>
      <c r="P79" s="626"/>
      <c r="Q79" s="626"/>
      <c r="R79" s="627"/>
      <c r="S79" s="166"/>
      <c r="T79" s="166"/>
      <c r="U79" s="166"/>
      <c r="V79" s="166"/>
      <c r="W79" s="166"/>
      <c r="X79" s="166"/>
      <c r="Y79" s="166"/>
      <c r="Z79" s="166"/>
      <c r="AA79" s="10"/>
    </row>
    <row r="80" spans="1:30" x14ac:dyDescent="0.25">
      <c r="A80" s="11" t="s">
        <v>88</v>
      </c>
      <c r="B80" s="11" t="s">
        <v>89</v>
      </c>
      <c r="C80" s="11" t="s">
        <v>90</v>
      </c>
      <c r="D80" s="11" t="s">
        <v>91</v>
      </c>
      <c r="E80" s="12"/>
      <c r="F80" s="12">
        <v>4</v>
      </c>
      <c r="G80" s="12">
        <v>5</v>
      </c>
      <c r="H80" s="12">
        <v>6</v>
      </c>
      <c r="I80" s="12">
        <v>7</v>
      </c>
      <c r="J80" s="11">
        <v>8</v>
      </c>
      <c r="K80" s="11">
        <v>9</v>
      </c>
      <c r="L80" s="11">
        <v>10</v>
      </c>
      <c r="M80" s="11">
        <v>11</v>
      </c>
      <c r="N80" s="275">
        <v>12</v>
      </c>
      <c r="O80" s="11">
        <v>1</v>
      </c>
      <c r="P80" s="11">
        <v>2</v>
      </c>
      <c r="Q80" s="11">
        <v>3</v>
      </c>
      <c r="R80" s="11">
        <v>4</v>
      </c>
      <c r="S80" s="164">
        <v>5</v>
      </c>
      <c r="T80" s="164">
        <v>6</v>
      </c>
      <c r="U80" s="164">
        <v>7</v>
      </c>
      <c r="V80" s="164">
        <v>8</v>
      </c>
      <c r="W80" s="164">
        <v>9</v>
      </c>
      <c r="X80" s="164">
        <v>10</v>
      </c>
      <c r="Y80" s="164">
        <v>11</v>
      </c>
      <c r="Z80" s="164">
        <v>12</v>
      </c>
      <c r="AA80" s="11"/>
    </row>
    <row r="81" spans="1:27" x14ac:dyDescent="0.25">
      <c r="A81" t="s">
        <v>848</v>
      </c>
      <c r="B81" s="4" t="s">
        <v>97</v>
      </c>
      <c r="C81" s="83" t="s">
        <v>204</v>
      </c>
      <c r="D81" s="6">
        <v>146</v>
      </c>
      <c r="E81" s="6"/>
      <c r="F81" s="6">
        <f>F10*$D10</f>
        <v>0</v>
      </c>
      <c r="G81" s="6">
        <f t="shared" ref="G81:Z81" si="10">G10*$D10</f>
        <v>7592</v>
      </c>
      <c r="H81" s="6">
        <f t="shared" si="10"/>
        <v>24528</v>
      </c>
      <c r="I81" s="6">
        <f t="shared" si="10"/>
        <v>22776</v>
      </c>
      <c r="J81" s="6">
        <f t="shared" si="10"/>
        <v>26864</v>
      </c>
      <c r="K81" s="6">
        <f t="shared" si="10"/>
        <v>21024</v>
      </c>
      <c r="L81" s="6">
        <f t="shared" si="10"/>
        <v>24528</v>
      </c>
      <c r="M81" s="6">
        <f t="shared" si="10"/>
        <v>23360</v>
      </c>
      <c r="N81" s="6">
        <f t="shared" si="10"/>
        <v>23360</v>
      </c>
      <c r="O81" s="6">
        <f t="shared" si="10"/>
        <v>24411.199999999997</v>
      </c>
      <c r="P81" s="6">
        <f t="shared" si="10"/>
        <v>22192</v>
      </c>
      <c r="Q81" s="6">
        <f t="shared" si="10"/>
        <v>23301.599999999999</v>
      </c>
      <c r="R81" s="6">
        <f t="shared" si="10"/>
        <v>5840</v>
      </c>
      <c r="S81" s="6">
        <f t="shared" si="10"/>
        <v>0</v>
      </c>
      <c r="T81" s="6">
        <f t="shared" si="10"/>
        <v>0</v>
      </c>
      <c r="U81" s="6">
        <f t="shared" si="10"/>
        <v>0</v>
      </c>
      <c r="V81" s="6">
        <f t="shared" si="10"/>
        <v>0</v>
      </c>
      <c r="W81" s="6">
        <f t="shared" si="10"/>
        <v>0</v>
      </c>
      <c r="X81" s="6">
        <f t="shared" si="10"/>
        <v>0</v>
      </c>
      <c r="Y81" s="6">
        <f t="shared" si="10"/>
        <v>0</v>
      </c>
      <c r="Z81" s="6">
        <f t="shared" si="10"/>
        <v>0</v>
      </c>
      <c r="AA81" s="4"/>
    </row>
    <row r="82" spans="1:27" x14ac:dyDescent="0.25">
      <c r="A82" s="4" t="s">
        <v>851</v>
      </c>
      <c r="B82" s="4" t="s">
        <v>97</v>
      </c>
      <c r="C82" s="66" t="s">
        <v>204</v>
      </c>
      <c r="D82" s="6">
        <v>146</v>
      </c>
      <c r="E82" s="6"/>
      <c r="F82" s="6">
        <f t="shared" ref="F82:Z82" si="11">F11*$D11</f>
        <v>0</v>
      </c>
      <c r="G82" s="6">
        <f t="shared" si="11"/>
        <v>0</v>
      </c>
      <c r="H82" s="6">
        <f t="shared" si="11"/>
        <v>0</v>
      </c>
      <c r="I82" s="6">
        <f t="shared" si="11"/>
        <v>12848</v>
      </c>
      <c r="J82" s="6">
        <f t="shared" si="11"/>
        <v>26864</v>
      </c>
      <c r="K82" s="6">
        <f t="shared" si="11"/>
        <v>23360</v>
      </c>
      <c r="L82" s="6">
        <f t="shared" si="11"/>
        <v>24528</v>
      </c>
      <c r="M82" s="6">
        <f t="shared" si="11"/>
        <v>23360</v>
      </c>
      <c r="N82" s="6">
        <f t="shared" si="11"/>
        <v>23360</v>
      </c>
      <c r="O82" s="6">
        <f t="shared" si="11"/>
        <v>24411.199999999997</v>
      </c>
      <c r="P82" s="6">
        <f t="shared" si="11"/>
        <v>22192</v>
      </c>
      <c r="Q82" s="6">
        <f t="shared" si="11"/>
        <v>23301.599999999999</v>
      </c>
      <c r="R82" s="6">
        <f t="shared" si="11"/>
        <v>5840</v>
      </c>
      <c r="S82" s="6">
        <f t="shared" si="11"/>
        <v>0</v>
      </c>
      <c r="T82" s="6">
        <f t="shared" si="11"/>
        <v>0</v>
      </c>
      <c r="U82" s="6">
        <f t="shared" si="11"/>
        <v>0</v>
      </c>
      <c r="V82" s="6">
        <f t="shared" si="11"/>
        <v>0</v>
      </c>
      <c r="W82" s="6">
        <f t="shared" si="11"/>
        <v>0</v>
      </c>
      <c r="X82" s="6">
        <f t="shared" si="11"/>
        <v>0</v>
      </c>
      <c r="Y82" s="6">
        <f t="shared" si="11"/>
        <v>0</v>
      </c>
      <c r="Z82" s="6">
        <f t="shared" si="11"/>
        <v>0</v>
      </c>
      <c r="AA82" s="4"/>
    </row>
    <row r="83" spans="1:27" x14ac:dyDescent="0.25">
      <c r="A83" s="4" t="s">
        <v>850</v>
      </c>
      <c r="B83" s="4" t="s">
        <v>97</v>
      </c>
      <c r="C83" s="66" t="s">
        <v>204</v>
      </c>
      <c r="D83" s="6">
        <v>146</v>
      </c>
      <c r="E83" s="6"/>
      <c r="F83" s="6">
        <f t="shared" ref="F83:Z83" si="12">F12*$D12</f>
        <v>0</v>
      </c>
      <c r="G83" s="6">
        <f t="shared" si="12"/>
        <v>0</v>
      </c>
      <c r="H83" s="6">
        <f t="shared" si="12"/>
        <v>0</v>
      </c>
      <c r="I83" s="6">
        <f t="shared" si="12"/>
        <v>18688</v>
      </c>
      <c r="J83" s="6">
        <f t="shared" si="12"/>
        <v>23360</v>
      </c>
      <c r="K83" s="6">
        <f t="shared" si="12"/>
        <v>22776</v>
      </c>
      <c r="L83" s="6">
        <f t="shared" si="12"/>
        <v>24528</v>
      </c>
      <c r="M83" s="6">
        <f t="shared" si="12"/>
        <v>23360</v>
      </c>
      <c r="N83" s="6">
        <f t="shared" si="12"/>
        <v>23360</v>
      </c>
      <c r="O83" s="6">
        <f t="shared" si="12"/>
        <v>24411.199999999997</v>
      </c>
      <c r="P83" s="6">
        <f t="shared" si="12"/>
        <v>22192</v>
      </c>
      <c r="Q83" s="6">
        <f t="shared" si="12"/>
        <v>23301.599999999999</v>
      </c>
      <c r="R83" s="6">
        <f t="shared" si="12"/>
        <v>5840</v>
      </c>
      <c r="S83" s="6">
        <f t="shared" si="12"/>
        <v>0</v>
      </c>
      <c r="T83" s="6">
        <f t="shared" si="12"/>
        <v>0</v>
      </c>
      <c r="U83" s="6">
        <f t="shared" si="12"/>
        <v>0</v>
      </c>
      <c r="V83" s="6">
        <f t="shared" si="12"/>
        <v>0</v>
      </c>
      <c r="W83" s="6">
        <f t="shared" si="12"/>
        <v>0</v>
      </c>
      <c r="X83" s="6">
        <f t="shared" si="12"/>
        <v>0</v>
      </c>
      <c r="Y83" s="6">
        <f t="shared" si="12"/>
        <v>0</v>
      </c>
      <c r="Z83" s="6">
        <f t="shared" si="12"/>
        <v>0</v>
      </c>
      <c r="AA83" s="4"/>
    </row>
    <row r="84" spans="1:27" x14ac:dyDescent="0.25">
      <c r="A84" s="4" t="s">
        <v>813</v>
      </c>
      <c r="B84" s="4" t="s">
        <v>97</v>
      </c>
      <c r="C84" s="4" t="s">
        <v>153</v>
      </c>
      <c r="D84" s="6">
        <v>76.92</v>
      </c>
      <c r="E84" s="6"/>
      <c r="F84" s="6">
        <f t="shared" ref="F84:Z84" si="13">F13*$D13</f>
        <v>0</v>
      </c>
      <c r="G84" s="6">
        <f t="shared" si="13"/>
        <v>0</v>
      </c>
      <c r="H84" s="6">
        <f t="shared" si="13"/>
        <v>0</v>
      </c>
      <c r="I84" s="6">
        <f t="shared" si="13"/>
        <v>0</v>
      </c>
      <c r="J84" s="6">
        <f t="shared" si="13"/>
        <v>0</v>
      </c>
      <c r="K84" s="6">
        <f t="shared" si="13"/>
        <v>0</v>
      </c>
      <c r="L84" s="6">
        <f t="shared" si="13"/>
        <v>2461.44</v>
      </c>
      <c r="M84" s="6">
        <f t="shared" si="13"/>
        <v>12307.2</v>
      </c>
      <c r="N84" s="6">
        <f t="shared" si="13"/>
        <v>12307.2</v>
      </c>
      <c r="O84" s="6">
        <f t="shared" si="13"/>
        <v>12861.023999999999</v>
      </c>
      <c r="P84" s="6">
        <f t="shared" si="13"/>
        <v>11691.84</v>
      </c>
      <c r="Q84" s="6">
        <f t="shared" si="13"/>
        <v>12276.432000000001</v>
      </c>
      <c r="R84" s="6">
        <f t="shared" si="13"/>
        <v>3076.8</v>
      </c>
      <c r="S84" s="6">
        <f t="shared" si="13"/>
        <v>0</v>
      </c>
      <c r="T84" s="6">
        <f t="shared" si="13"/>
        <v>0</v>
      </c>
      <c r="U84" s="6">
        <f t="shared" si="13"/>
        <v>0</v>
      </c>
      <c r="V84" s="6">
        <f t="shared" si="13"/>
        <v>0</v>
      </c>
      <c r="W84" s="6">
        <f t="shared" si="13"/>
        <v>0</v>
      </c>
      <c r="X84" s="6">
        <f t="shared" si="13"/>
        <v>0</v>
      </c>
      <c r="Y84" s="6">
        <f t="shared" si="13"/>
        <v>0</v>
      </c>
      <c r="Z84" s="6">
        <f t="shared" si="13"/>
        <v>0</v>
      </c>
      <c r="AA84" s="4"/>
    </row>
    <row r="85" spans="1:27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274"/>
      <c r="O85" s="6"/>
      <c r="P85" s="6"/>
      <c r="Q85" s="6"/>
      <c r="R85" s="6"/>
      <c r="S85" s="157"/>
      <c r="T85" s="157"/>
      <c r="U85" s="157"/>
      <c r="V85" s="157"/>
      <c r="W85" s="157"/>
      <c r="X85" s="157"/>
      <c r="Y85" s="157"/>
      <c r="Z85" s="157"/>
      <c r="AA85" s="4"/>
    </row>
    <row r="86" spans="1:27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274"/>
      <c r="O86" s="6"/>
      <c r="P86" s="6"/>
      <c r="Q86" s="6"/>
      <c r="R86" s="6"/>
      <c r="S86" s="157"/>
      <c r="T86" s="157"/>
      <c r="U86" s="157"/>
      <c r="V86" s="157"/>
      <c r="W86" s="157"/>
      <c r="X86" s="157"/>
      <c r="Y86" s="157"/>
      <c r="Z86" s="157"/>
      <c r="AA86" s="4"/>
    </row>
    <row r="87" spans="1:27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274"/>
      <c r="O87" s="6"/>
      <c r="P87" s="6"/>
      <c r="Q87" s="6"/>
      <c r="R87" s="6"/>
      <c r="S87" s="157"/>
      <c r="T87" s="157"/>
      <c r="U87" s="157"/>
      <c r="V87" s="157"/>
      <c r="W87" s="157"/>
      <c r="X87" s="157"/>
      <c r="Y87" s="157"/>
      <c r="Z87" s="157"/>
      <c r="AA87" s="4"/>
    </row>
    <row r="88" spans="1:27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274"/>
      <c r="O88" s="6"/>
      <c r="P88" s="6"/>
      <c r="Q88" s="6"/>
      <c r="R88" s="6"/>
      <c r="S88" s="157"/>
      <c r="T88" s="157"/>
      <c r="U88" s="157"/>
      <c r="V88" s="157"/>
      <c r="W88" s="157"/>
      <c r="X88" s="157"/>
      <c r="Y88" s="157"/>
      <c r="Z88" s="157"/>
      <c r="AA88" s="4"/>
    </row>
    <row r="89" spans="1:27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274"/>
      <c r="O89" s="6"/>
      <c r="P89" s="6"/>
      <c r="Q89" s="6"/>
      <c r="R89" s="6"/>
      <c r="S89" s="157"/>
      <c r="T89" s="157"/>
      <c r="U89" s="157"/>
      <c r="V89" s="157"/>
      <c r="W89" s="157"/>
      <c r="X89" s="157"/>
      <c r="Y89" s="157"/>
      <c r="Z89" s="157"/>
      <c r="AA89" s="4"/>
    </row>
    <row r="90" spans="1:27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274"/>
      <c r="O90" s="6"/>
      <c r="P90" s="6"/>
      <c r="Q90" s="6"/>
      <c r="R90" s="6"/>
      <c r="S90" s="157"/>
      <c r="T90" s="157"/>
      <c r="U90" s="157"/>
      <c r="V90" s="157"/>
      <c r="W90" s="157"/>
      <c r="X90" s="157"/>
      <c r="Y90" s="157"/>
      <c r="Z90" s="157"/>
      <c r="AA90" s="4"/>
    </row>
    <row r="91" spans="1:27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274"/>
      <c r="O91" s="6"/>
      <c r="P91" s="6"/>
      <c r="Q91" s="6"/>
      <c r="R91" s="6"/>
      <c r="S91" s="157"/>
      <c r="T91" s="157"/>
      <c r="U91" s="157"/>
      <c r="V91" s="157"/>
      <c r="W91" s="157"/>
      <c r="X91" s="157"/>
      <c r="Y91" s="157"/>
      <c r="Z91" s="157"/>
      <c r="AA91" s="4"/>
    </row>
    <row r="92" spans="1:27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274"/>
      <c r="O92" s="6"/>
      <c r="P92" s="6"/>
      <c r="Q92" s="6"/>
      <c r="R92" s="6"/>
      <c r="S92" s="157"/>
      <c r="T92" s="157"/>
      <c r="U92" s="157"/>
      <c r="V92" s="157"/>
      <c r="W92" s="157"/>
      <c r="X92" s="157"/>
      <c r="Y92" s="157"/>
      <c r="Z92" s="157"/>
      <c r="AA92" s="4"/>
    </row>
    <row r="93" spans="1:27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274"/>
      <c r="O93" s="6"/>
      <c r="P93" s="6"/>
      <c r="Q93" s="6"/>
      <c r="R93" s="6"/>
      <c r="S93" s="157"/>
      <c r="T93" s="157"/>
      <c r="U93" s="157"/>
      <c r="V93" s="157"/>
      <c r="W93" s="157"/>
      <c r="X93" s="157"/>
      <c r="Y93" s="157"/>
      <c r="Z93" s="157"/>
      <c r="AA93" s="4"/>
    </row>
    <row r="94" spans="1:27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274"/>
      <c r="O94" s="6"/>
      <c r="P94" s="6"/>
      <c r="Q94" s="6"/>
      <c r="R94" s="6"/>
      <c r="S94" s="157"/>
      <c r="T94" s="157"/>
      <c r="U94" s="157"/>
      <c r="V94" s="157"/>
      <c r="W94" s="157"/>
      <c r="X94" s="157"/>
      <c r="Y94" s="157"/>
      <c r="Z94" s="157"/>
      <c r="AA94" s="4"/>
    </row>
    <row r="95" spans="1:27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274"/>
      <c r="O95" s="6"/>
      <c r="P95" s="6"/>
      <c r="Q95" s="6"/>
      <c r="R95" s="6"/>
      <c r="S95" s="157"/>
      <c r="T95" s="157"/>
      <c r="U95" s="157"/>
      <c r="V95" s="157"/>
      <c r="W95" s="157"/>
      <c r="X95" s="157"/>
      <c r="Y95" s="157"/>
      <c r="Z95" s="157"/>
      <c r="AA95" s="4"/>
    </row>
    <row r="96" spans="1:27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274"/>
      <c r="O96" s="6"/>
      <c r="P96" s="6"/>
      <c r="Q96" s="6"/>
      <c r="R96" s="6"/>
      <c r="S96" s="157"/>
      <c r="T96" s="157"/>
      <c r="U96" s="157"/>
      <c r="V96" s="157"/>
      <c r="W96" s="157"/>
      <c r="X96" s="157"/>
      <c r="Y96" s="157"/>
      <c r="Z96" s="157"/>
      <c r="AA96" s="4"/>
    </row>
    <row r="97" spans="1:27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274"/>
      <c r="O97" s="6"/>
      <c r="P97" s="6"/>
      <c r="Q97" s="6"/>
      <c r="R97" s="6"/>
      <c r="S97" s="157"/>
      <c r="T97" s="157"/>
      <c r="U97" s="157"/>
      <c r="V97" s="157"/>
      <c r="W97" s="157"/>
      <c r="X97" s="157"/>
      <c r="Y97" s="157"/>
      <c r="Z97" s="157"/>
      <c r="AA97" s="4"/>
    </row>
    <row r="98" spans="1:27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274"/>
      <c r="O98" s="6"/>
      <c r="P98" s="6"/>
      <c r="Q98" s="6"/>
      <c r="R98" s="6"/>
      <c r="S98" s="157"/>
      <c r="T98" s="157"/>
      <c r="U98" s="157"/>
      <c r="V98" s="157"/>
      <c r="W98" s="157"/>
      <c r="X98" s="157"/>
      <c r="Y98" s="157"/>
      <c r="Z98" s="157"/>
      <c r="AA98" s="4"/>
    </row>
    <row r="99" spans="1:27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274"/>
      <c r="O99" s="6"/>
      <c r="P99" s="6"/>
      <c r="Q99" s="6"/>
      <c r="R99" s="6"/>
      <c r="S99" s="157"/>
      <c r="T99" s="157"/>
      <c r="U99" s="157"/>
      <c r="V99" s="157"/>
      <c r="W99" s="157"/>
      <c r="X99" s="157"/>
      <c r="Y99" s="157"/>
      <c r="Z99" s="157"/>
      <c r="AA99" s="4"/>
    </row>
    <row r="100" spans="1:27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274"/>
      <c r="O100" s="6"/>
      <c r="P100" s="6"/>
      <c r="Q100" s="6"/>
      <c r="R100" s="6"/>
      <c r="S100" s="157"/>
      <c r="T100" s="157"/>
      <c r="U100" s="157"/>
      <c r="V100" s="157"/>
      <c r="W100" s="157"/>
      <c r="X100" s="157"/>
      <c r="Y100" s="157"/>
      <c r="Z100" s="157"/>
      <c r="AA100" s="4"/>
    </row>
    <row r="101" spans="1:27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74"/>
      <c r="O101" s="6"/>
      <c r="P101" s="6"/>
      <c r="Q101" s="6"/>
      <c r="R101" s="6"/>
      <c r="S101" s="157"/>
      <c r="T101" s="157"/>
      <c r="U101" s="157"/>
      <c r="V101" s="157"/>
      <c r="W101" s="157"/>
      <c r="X101" s="157"/>
      <c r="Y101" s="157"/>
      <c r="Z101" s="157"/>
      <c r="AA101" s="4"/>
    </row>
    <row r="102" spans="1:27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274"/>
      <c r="O102" s="6"/>
      <c r="P102" s="6"/>
      <c r="Q102" s="6"/>
      <c r="R102" s="6"/>
      <c r="S102" s="157"/>
      <c r="T102" s="157"/>
      <c r="U102" s="157"/>
      <c r="V102" s="157"/>
      <c r="W102" s="157"/>
      <c r="X102" s="157"/>
      <c r="Y102" s="157"/>
      <c r="Z102" s="157"/>
      <c r="AA102" s="4"/>
    </row>
    <row r="103" spans="1:27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274"/>
      <c r="O103" s="6"/>
      <c r="P103" s="6"/>
      <c r="Q103" s="6"/>
      <c r="R103" s="6"/>
      <c r="S103" s="157"/>
      <c r="T103" s="157"/>
      <c r="U103" s="157"/>
      <c r="V103" s="157"/>
      <c r="W103" s="157"/>
      <c r="X103" s="157"/>
      <c r="Y103" s="157"/>
      <c r="Z103" s="157"/>
      <c r="AA103" s="4"/>
    </row>
    <row r="104" spans="1:27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274"/>
      <c r="O104" s="6"/>
      <c r="P104" s="6"/>
      <c r="Q104" s="6"/>
      <c r="R104" s="6"/>
      <c r="S104" s="157"/>
      <c r="T104" s="157"/>
      <c r="U104" s="157"/>
      <c r="V104" s="157"/>
      <c r="W104" s="157"/>
      <c r="X104" s="157"/>
      <c r="Y104" s="157"/>
      <c r="Z104" s="157"/>
      <c r="AA104" s="4"/>
    </row>
    <row r="105" spans="1:27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274"/>
      <c r="O105" s="6"/>
      <c r="P105" s="6"/>
      <c r="Q105" s="6"/>
      <c r="R105" s="6"/>
      <c r="S105" s="157"/>
      <c r="T105" s="157"/>
      <c r="U105" s="157"/>
      <c r="V105" s="157"/>
      <c r="W105" s="157"/>
      <c r="X105" s="157"/>
      <c r="Y105" s="157"/>
      <c r="Z105" s="157"/>
      <c r="AA105" s="4"/>
    </row>
    <row r="106" spans="1:27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274"/>
      <c r="O106" s="6"/>
      <c r="P106" s="6"/>
      <c r="Q106" s="6"/>
      <c r="R106" s="6"/>
      <c r="S106" s="157"/>
      <c r="T106" s="157"/>
      <c r="U106" s="157"/>
      <c r="V106" s="157"/>
      <c r="W106" s="157"/>
      <c r="X106" s="157"/>
      <c r="Y106" s="157"/>
      <c r="Z106" s="157"/>
      <c r="AA106" s="4"/>
    </row>
    <row r="107" spans="1:27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274"/>
      <c r="O107" s="6"/>
      <c r="P107" s="6"/>
      <c r="Q107" s="6"/>
      <c r="R107" s="6"/>
      <c r="S107" s="157"/>
      <c r="T107" s="157"/>
      <c r="U107" s="157"/>
      <c r="V107" s="157"/>
      <c r="W107" s="157"/>
      <c r="X107" s="157"/>
      <c r="Y107" s="157"/>
      <c r="Z107" s="157"/>
      <c r="AA107" s="4"/>
    </row>
    <row r="108" spans="1:27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274"/>
      <c r="O108" s="6"/>
      <c r="P108" s="6"/>
      <c r="Q108" s="6"/>
      <c r="R108" s="6"/>
      <c r="S108" s="157"/>
      <c r="T108" s="157"/>
      <c r="U108" s="157"/>
      <c r="V108" s="157"/>
      <c r="W108" s="157"/>
      <c r="X108" s="157"/>
      <c r="Y108" s="157"/>
      <c r="Z108" s="157"/>
      <c r="AA108" s="4"/>
    </row>
    <row r="109" spans="1:27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274"/>
      <c r="O109" s="6"/>
      <c r="P109" s="6"/>
      <c r="Q109" s="6"/>
      <c r="R109" s="6"/>
      <c r="S109" s="157"/>
      <c r="T109" s="157"/>
      <c r="U109" s="157"/>
      <c r="V109" s="157"/>
      <c r="W109" s="157"/>
      <c r="X109" s="157"/>
      <c r="Y109" s="157"/>
      <c r="Z109" s="157"/>
      <c r="AA109" s="4"/>
    </row>
    <row r="110" spans="1:27" x14ac:dyDescent="0.25">
      <c r="A110" s="4"/>
      <c r="B110" s="4"/>
      <c r="C110" s="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274"/>
      <c r="O110" s="6"/>
      <c r="P110" s="6"/>
      <c r="Q110" s="6"/>
      <c r="R110" s="6"/>
      <c r="S110" s="157"/>
      <c r="T110" s="157"/>
      <c r="U110" s="157"/>
      <c r="V110" s="157"/>
      <c r="W110" s="157"/>
      <c r="X110" s="157"/>
      <c r="Y110" s="157"/>
      <c r="Z110" s="157"/>
      <c r="AA110" s="4"/>
    </row>
    <row r="111" spans="1:27" x14ac:dyDescent="0.25">
      <c r="G111" s="7">
        <f t="shared" ref="G111:Z111" si="14">SUM(G81:G110)</f>
        <v>7592</v>
      </c>
      <c r="H111" s="7">
        <f t="shared" si="14"/>
        <v>24528</v>
      </c>
      <c r="I111" s="7">
        <f t="shared" si="14"/>
        <v>54312</v>
      </c>
      <c r="J111" s="7">
        <f t="shared" si="14"/>
        <v>77088</v>
      </c>
      <c r="K111" s="7">
        <f t="shared" si="14"/>
        <v>67160</v>
      </c>
      <c r="L111" s="7">
        <f t="shared" si="14"/>
        <v>76045.440000000002</v>
      </c>
      <c r="M111" s="7">
        <f t="shared" si="14"/>
        <v>82387.199999999997</v>
      </c>
      <c r="N111" s="7">
        <f t="shared" si="14"/>
        <v>82387.199999999997</v>
      </c>
      <c r="O111" s="7">
        <f t="shared" si="14"/>
        <v>86094.623999999996</v>
      </c>
      <c r="P111" s="7">
        <f t="shared" si="14"/>
        <v>78267.839999999997</v>
      </c>
      <c r="Q111" s="7">
        <f t="shared" si="14"/>
        <v>82181.231999999989</v>
      </c>
      <c r="R111" s="7">
        <f t="shared" si="14"/>
        <v>20596.8</v>
      </c>
      <c r="S111" s="7">
        <f t="shared" si="14"/>
        <v>0</v>
      </c>
      <c r="T111" s="7">
        <f t="shared" si="14"/>
        <v>0</v>
      </c>
      <c r="U111" s="7">
        <f t="shared" si="14"/>
        <v>0</v>
      </c>
      <c r="V111" s="7">
        <f t="shared" si="14"/>
        <v>0</v>
      </c>
      <c r="W111" s="7">
        <f t="shared" si="14"/>
        <v>0</v>
      </c>
      <c r="X111" s="7">
        <f t="shared" si="14"/>
        <v>0</v>
      </c>
      <c r="Y111" s="7">
        <f t="shared" si="14"/>
        <v>0</v>
      </c>
      <c r="Z111" s="7">
        <f t="shared" si="14"/>
        <v>0</v>
      </c>
    </row>
    <row r="112" spans="1:27" x14ac:dyDescent="0.25"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30" x14ac:dyDescent="0.25">
      <c r="A113" s="31" t="s">
        <v>103</v>
      </c>
      <c r="B113" s="31"/>
      <c r="C113" s="31"/>
      <c r="D113" s="31"/>
      <c r="E113" s="31"/>
      <c r="F113" s="624" t="s">
        <v>87</v>
      </c>
      <c r="G113" s="624"/>
      <c r="H113" s="624"/>
      <c r="I113" s="624"/>
      <c r="J113" s="624"/>
      <c r="K113" s="624"/>
      <c r="L113" s="624"/>
      <c r="M113" s="624"/>
      <c r="N113" s="624"/>
      <c r="O113" s="624"/>
      <c r="P113" s="624"/>
      <c r="Q113" s="624"/>
      <c r="R113" s="624"/>
      <c r="S113" s="624"/>
      <c r="T113" s="624"/>
      <c r="U113" s="624"/>
      <c r="V113" s="624"/>
      <c r="W113" s="624"/>
      <c r="X113" s="624"/>
      <c r="Y113" s="624"/>
      <c r="Z113" s="624"/>
      <c r="AA113" s="624"/>
      <c r="AB113" s="32"/>
      <c r="AC113" s="32"/>
      <c r="AD113" s="32"/>
    </row>
    <row r="114" spans="1:30" x14ac:dyDescent="0.25">
      <c r="A114" s="9"/>
      <c r="B114" s="9"/>
      <c r="C114" s="9"/>
      <c r="D114" s="9"/>
      <c r="E114" s="9"/>
      <c r="F114" s="625">
        <v>2023</v>
      </c>
      <c r="G114" s="626"/>
      <c r="H114" s="626"/>
      <c r="I114" s="626"/>
      <c r="J114" s="626"/>
      <c r="K114" s="626"/>
      <c r="L114" s="626"/>
      <c r="M114" s="626"/>
      <c r="N114" s="627"/>
      <c r="O114" s="625">
        <v>2024</v>
      </c>
      <c r="P114" s="626"/>
      <c r="Q114" s="626"/>
      <c r="R114" s="627"/>
      <c r="S114" s="166"/>
      <c r="T114" s="166"/>
      <c r="U114" s="166"/>
      <c r="V114" s="166"/>
      <c r="W114" s="166"/>
      <c r="X114" s="166"/>
      <c r="Y114" s="166"/>
      <c r="Z114" s="166"/>
      <c r="AA114" s="10"/>
    </row>
    <row r="115" spans="1:30" x14ac:dyDescent="0.25">
      <c r="A115" s="11" t="s">
        <v>88</v>
      </c>
      <c r="B115" s="11" t="s">
        <v>89</v>
      </c>
      <c r="C115" s="11" t="s">
        <v>90</v>
      </c>
      <c r="D115" s="11" t="s">
        <v>91</v>
      </c>
      <c r="E115" s="12"/>
      <c r="F115" s="12">
        <v>4</v>
      </c>
      <c r="G115" s="12">
        <v>5</v>
      </c>
      <c r="H115" s="12">
        <v>6</v>
      </c>
      <c r="I115" s="12">
        <v>7</v>
      </c>
      <c r="J115" s="11">
        <v>8</v>
      </c>
      <c r="K115" s="11">
        <v>9</v>
      </c>
      <c r="L115" s="11">
        <v>10</v>
      </c>
      <c r="M115" s="11">
        <v>11</v>
      </c>
      <c r="N115" s="275">
        <v>12</v>
      </c>
      <c r="O115" s="11">
        <v>1</v>
      </c>
      <c r="P115" s="11">
        <v>2</v>
      </c>
      <c r="Q115" s="11">
        <v>3</v>
      </c>
      <c r="R115" s="11">
        <v>4</v>
      </c>
      <c r="S115" s="164">
        <v>5</v>
      </c>
      <c r="T115" s="164">
        <v>6</v>
      </c>
      <c r="U115" s="164">
        <v>7</v>
      </c>
      <c r="V115" s="164">
        <v>8</v>
      </c>
      <c r="W115" s="164">
        <v>9</v>
      </c>
      <c r="X115" s="164">
        <v>10</v>
      </c>
      <c r="Y115" s="164">
        <v>11</v>
      </c>
      <c r="Z115" s="164">
        <v>12</v>
      </c>
      <c r="AA115" s="11"/>
    </row>
    <row r="116" spans="1:30" x14ac:dyDescent="0.25">
      <c r="A116" t="s">
        <v>848</v>
      </c>
      <c r="B116" s="4" t="s">
        <v>97</v>
      </c>
      <c r="C116" s="83" t="s">
        <v>204</v>
      </c>
      <c r="D116" s="6">
        <v>146</v>
      </c>
      <c r="E116" s="6"/>
      <c r="F116" s="6">
        <f>$D116*F46</f>
        <v>0</v>
      </c>
      <c r="G116" s="6">
        <f t="shared" ref="G116:R116" si="15">$D116*G46</f>
        <v>7592</v>
      </c>
      <c r="H116" s="6">
        <f t="shared" si="15"/>
        <v>24528</v>
      </c>
      <c r="I116" s="6">
        <f t="shared" si="15"/>
        <v>22776</v>
      </c>
      <c r="J116" s="6">
        <f t="shared" si="15"/>
        <v>26864</v>
      </c>
      <c r="K116" s="6">
        <f t="shared" si="15"/>
        <v>21024</v>
      </c>
      <c r="L116" s="6">
        <f t="shared" si="15"/>
        <v>24528</v>
      </c>
      <c r="M116" s="6">
        <f t="shared" si="15"/>
        <v>23360</v>
      </c>
      <c r="N116" s="274">
        <f t="shared" si="15"/>
        <v>23360</v>
      </c>
      <c r="O116" s="6">
        <f t="shared" si="15"/>
        <v>24528</v>
      </c>
      <c r="P116" s="6">
        <f t="shared" si="15"/>
        <v>23360</v>
      </c>
      <c r="Q116" s="6">
        <f t="shared" si="15"/>
        <v>24528</v>
      </c>
      <c r="R116" s="6">
        <f t="shared" si="15"/>
        <v>8176</v>
      </c>
      <c r="S116" s="157">
        <f t="shared" ref="S116:Z116" si="16">$D116*S46</f>
        <v>23301.599999999999</v>
      </c>
      <c r="T116" s="157">
        <f t="shared" si="16"/>
        <v>23301.599999999999</v>
      </c>
      <c r="U116" s="157">
        <f t="shared" si="16"/>
        <v>23301.599999999999</v>
      </c>
      <c r="V116" s="157">
        <f t="shared" si="16"/>
        <v>23301.599999999999</v>
      </c>
      <c r="W116" s="157">
        <f t="shared" si="16"/>
        <v>23301.599999999999</v>
      </c>
      <c r="X116" s="157">
        <f t="shared" si="16"/>
        <v>23301.599999999999</v>
      </c>
      <c r="Y116" s="157">
        <f t="shared" si="16"/>
        <v>23301.599999999999</v>
      </c>
      <c r="Z116" s="157">
        <f t="shared" si="16"/>
        <v>23301.599999999999</v>
      </c>
      <c r="AA116" s="4"/>
    </row>
    <row r="117" spans="1:30" x14ac:dyDescent="0.25">
      <c r="A117" s="4" t="s">
        <v>851</v>
      </c>
      <c r="B117" s="4" t="s">
        <v>97</v>
      </c>
      <c r="C117" s="66" t="s">
        <v>204</v>
      </c>
      <c r="D117" s="6">
        <v>146</v>
      </c>
      <c r="E117" s="6"/>
      <c r="F117" s="6">
        <f t="shared" ref="F117:R117" si="17">$D117*F47</f>
        <v>0</v>
      </c>
      <c r="G117" s="6">
        <f t="shared" si="17"/>
        <v>0</v>
      </c>
      <c r="H117" s="6">
        <f t="shared" si="17"/>
        <v>0</v>
      </c>
      <c r="I117" s="6">
        <f t="shared" si="17"/>
        <v>12848</v>
      </c>
      <c r="J117" s="6">
        <f t="shared" si="17"/>
        <v>26864</v>
      </c>
      <c r="K117" s="6">
        <f t="shared" si="17"/>
        <v>23360</v>
      </c>
      <c r="L117" s="6">
        <f t="shared" si="17"/>
        <v>24528</v>
      </c>
      <c r="M117" s="6">
        <f t="shared" si="17"/>
        <v>23360</v>
      </c>
      <c r="N117" s="274">
        <f t="shared" si="17"/>
        <v>23360</v>
      </c>
      <c r="O117" s="6">
        <f t="shared" si="17"/>
        <v>24528</v>
      </c>
      <c r="P117" s="6">
        <f t="shared" si="17"/>
        <v>23360</v>
      </c>
      <c r="Q117" s="6">
        <f t="shared" si="17"/>
        <v>24528</v>
      </c>
      <c r="R117" s="6">
        <f t="shared" si="17"/>
        <v>8176</v>
      </c>
      <c r="S117" s="157">
        <f t="shared" ref="S117:Z117" si="18">$D117*S47</f>
        <v>23301.599999999999</v>
      </c>
      <c r="T117" s="157">
        <f t="shared" si="18"/>
        <v>23301.599999999999</v>
      </c>
      <c r="U117" s="157">
        <f t="shared" si="18"/>
        <v>23301.599999999999</v>
      </c>
      <c r="V117" s="157">
        <f t="shared" si="18"/>
        <v>23301.599999999999</v>
      </c>
      <c r="W117" s="157">
        <f t="shared" si="18"/>
        <v>23301.599999999999</v>
      </c>
      <c r="X117" s="157">
        <f t="shared" si="18"/>
        <v>23301.599999999999</v>
      </c>
      <c r="Y117" s="157">
        <f t="shared" si="18"/>
        <v>23301.599999999999</v>
      </c>
      <c r="Z117" s="157">
        <f t="shared" si="18"/>
        <v>23301.599999999999</v>
      </c>
      <c r="AA117" s="4"/>
    </row>
    <row r="118" spans="1:30" x14ac:dyDescent="0.25">
      <c r="A118" s="4" t="s">
        <v>850</v>
      </c>
      <c r="B118" s="4" t="s">
        <v>97</v>
      </c>
      <c r="C118" s="66" t="s">
        <v>204</v>
      </c>
      <c r="D118" s="6">
        <v>146</v>
      </c>
      <c r="E118" s="6"/>
      <c r="F118" s="6">
        <f t="shared" ref="F118:R118" si="19">$D118*F48</f>
        <v>0</v>
      </c>
      <c r="G118" s="6">
        <f t="shared" si="19"/>
        <v>0</v>
      </c>
      <c r="H118" s="6">
        <f t="shared" si="19"/>
        <v>0</v>
      </c>
      <c r="I118" s="6">
        <f t="shared" si="19"/>
        <v>18688</v>
      </c>
      <c r="J118" s="6">
        <f t="shared" si="19"/>
        <v>23360</v>
      </c>
      <c r="K118" s="6">
        <f t="shared" si="19"/>
        <v>22776</v>
      </c>
      <c r="L118" s="6">
        <f t="shared" si="19"/>
        <v>24528</v>
      </c>
      <c r="M118" s="6">
        <f t="shared" si="19"/>
        <v>23360</v>
      </c>
      <c r="N118" s="274">
        <f t="shared" si="19"/>
        <v>23360</v>
      </c>
      <c r="O118" s="6">
        <f t="shared" si="19"/>
        <v>24528</v>
      </c>
      <c r="P118" s="6">
        <f t="shared" si="19"/>
        <v>23360</v>
      </c>
      <c r="Q118" s="6">
        <f t="shared" si="19"/>
        <v>24528</v>
      </c>
      <c r="R118" s="6">
        <f t="shared" si="19"/>
        <v>8176</v>
      </c>
      <c r="S118" s="157">
        <f t="shared" ref="S118:Z118" si="20">$D118*S48</f>
        <v>23301.599999999999</v>
      </c>
      <c r="T118" s="157">
        <f t="shared" si="20"/>
        <v>23301.599999999999</v>
      </c>
      <c r="U118" s="157">
        <f t="shared" si="20"/>
        <v>23301.599999999999</v>
      </c>
      <c r="V118" s="157">
        <f t="shared" si="20"/>
        <v>23301.599999999999</v>
      </c>
      <c r="W118" s="157">
        <f t="shared" si="20"/>
        <v>23301.599999999999</v>
      </c>
      <c r="X118" s="157">
        <f t="shared" si="20"/>
        <v>23301.599999999999</v>
      </c>
      <c r="Y118" s="157">
        <f t="shared" si="20"/>
        <v>23301.599999999999</v>
      </c>
      <c r="Z118" s="157">
        <f t="shared" si="20"/>
        <v>23301.599999999999</v>
      </c>
      <c r="AA118" s="4"/>
    </row>
    <row r="119" spans="1:30" x14ac:dyDescent="0.25">
      <c r="A119" s="4" t="s">
        <v>813</v>
      </c>
      <c r="B119" s="4" t="s">
        <v>97</v>
      </c>
      <c r="C119" s="4" t="s">
        <v>153</v>
      </c>
      <c r="D119" s="6">
        <v>76.92</v>
      </c>
      <c r="E119" s="6"/>
      <c r="F119" s="6">
        <f t="shared" ref="F119:R119" si="21">$D119*F49</f>
        <v>0</v>
      </c>
      <c r="G119" s="6">
        <f t="shared" si="21"/>
        <v>0</v>
      </c>
      <c r="H119" s="6">
        <f t="shared" si="21"/>
        <v>0</v>
      </c>
      <c r="I119" s="6">
        <f t="shared" si="21"/>
        <v>0</v>
      </c>
      <c r="J119" s="6">
        <f t="shared" si="21"/>
        <v>0</v>
      </c>
      <c r="K119" s="6">
        <f t="shared" si="21"/>
        <v>0</v>
      </c>
      <c r="L119" s="6">
        <f t="shared" si="21"/>
        <v>2461.44</v>
      </c>
      <c r="M119" s="6">
        <f t="shared" si="21"/>
        <v>12307.2</v>
      </c>
      <c r="N119" s="274">
        <f t="shared" si="21"/>
        <v>12307.2</v>
      </c>
      <c r="O119" s="6">
        <f t="shared" si="21"/>
        <v>12922.56</v>
      </c>
      <c r="P119" s="6">
        <f t="shared" si="21"/>
        <v>12307.2</v>
      </c>
      <c r="Q119" s="6">
        <f t="shared" si="21"/>
        <v>12922.56</v>
      </c>
      <c r="R119" s="6">
        <f t="shared" si="21"/>
        <v>4307.5200000000004</v>
      </c>
      <c r="S119" s="157">
        <f t="shared" ref="S119:Z119" si="22">$D119*S49</f>
        <v>12276.432000000001</v>
      </c>
      <c r="T119" s="157">
        <f t="shared" si="22"/>
        <v>12276.432000000001</v>
      </c>
      <c r="U119" s="157">
        <f t="shared" si="22"/>
        <v>12276.432000000001</v>
      </c>
      <c r="V119" s="157">
        <f t="shared" si="22"/>
        <v>12276.432000000001</v>
      </c>
      <c r="W119" s="157">
        <f t="shared" si="22"/>
        <v>12276.432000000001</v>
      </c>
      <c r="X119" s="157">
        <f t="shared" si="22"/>
        <v>12276.432000000001</v>
      </c>
      <c r="Y119" s="157">
        <f t="shared" si="22"/>
        <v>12276.432000000001</v>
      </c>
      <c r="Z119" s="157">
        <f t="shared" si="22"/>
        <v>12276.432000000001</v>
      </c>
      <c r="AA119" s="4"/>
    </row>
    <row r="120" spans="1:30" x14ac:dyDescent="0.25">
      <c r="A120" s="4"/>
      <c r="B120" s="4"/>
      <c r="C120" s="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274"/>
      <c r="O120" s="6"/>
      <c r="P120" s="6"/>
      <c r="Q120" s="6"/>
      <c r="R120" s="6"/>
      <c r="S120" s="157"/>
      <c r="T120" s="157"/>
      <c r="U120" s="157"/>
      <c r="V120" s="157"/>
      <c r="W120" s="157"/>
      <c r="X120" s="157"/>
      <c r="Y120" s="157"/>
      <c r="Z120" s="157"/>
      <c r="AA120" s="4"/>
    </row>
    <row r="121" spans="1:30" x14ac:dyDescent="0.25">
      <c r="A121" s="4"/>
      <c r="B121" s="4"/>
      <c r="C121" s="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274"/>
      <c r="O121" s="6"/>
      <c r="P121" s="6"/>
      <c r="Q121" s="6"/>
      <c r="R121" s="6"/>
      <c r="S121" s="157"/>
      <c r="T121" s="157"/>
      <c r="U121" s="157"/>
      <c r="V121" s="157"/>
      <c r="W121" s="157"/>
      <c r="X121" s="157"/>
      <c r="Y121" s="157"/>
      <c r="Z121" s="157"/>
      <c r="AA121" s="4"/>
    </row>
    <row r="122" spans="1:30" x14ac:dyDescent="0.25">
      <c r="A122" s="4"/>
      <c r="B122" s="4"/>
      <c r="C122" s="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274"/>
      <c r="O122" s="6"/>
      <c r="P122" s="6"/>
      <c r="Q122" s="6"/>
      <c r="R122" s="6"/>
      <c r="S122" s="157"/>
      <c r="T122" s="157"/>
      <c r="U122" s="157"/>
      <c r="V122" s="157"/>
      <c r="W122" s="157"/>
      <c r="X122" s="157"/>
      <c r="Y122" s="157"/>
      <c r="Z122" s="157"/>
      <c r="AA122" s="4"/>
    </row>
    <row r="123" spans="1:30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274"/>
      <c r="O123" s="6"/>
      <c r="P123" s="6"/>
      <c r="Q123" s="6"/>
      <c r="R123" s="6"/>
      <c r="S123" s="157"/>
      <c r="T123" s="157"/>
      <c r="U123" s="157"/>
      <c r="V123" s="157"/>
      <c r="W123" s="157"/>
      <c r="X123" s="157"/>
      <c r="Y123" s="157"/>
      <c r="Z123" s="157"/>
      <c r="AA123" s="4"/>
    </row>
    <row r="124" spans="1:30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274"/>
      <c r="O124" s="6"/>
      <c r="P124" s="6"/>
      <c r="Q124" s="6"/>
      <c r="R124" s="6"/>
      <c r="S124" s="157"/>
      <c r="T124" s="157"/>
      <c r="U124" s="157"/>
      <c r="V124" s="157"/>
      <c r="W124" s="157"/>
      <c r="X124" s="157"/>
      <c r="Y124" s="157"/>
      <c r="Z124" s="157"/>
      <c r="AA124" s="4"/>
    </row>
    <row r="125" spans="1:30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274"/>
      <c r="O125" s="6"/>
      <c r="P125" s="6"/>
      <c r="Q125" s="6"/>
      <c r="R125" s="6"/>
      <c r="S125" s="157"/>
      <c r="T125" s="157"/>
      <c r="U125" s="157"/>
      <c r="V125" s="157"/>
      <c r="W125" s="157"/>
      <c r="X125" s="157"/>
      <c r="Y125" s="157"/>
      <c r="Z125" s="157"/>
      <c r="AA125" s="4"/>
    </row>
    <row r="126" spans="1:30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274"/>
      <c r="O126" s="6"/>
      <c r="P126" s="6"/>
      <c r="Q126" s="6"/>
      <c r="R126" s="6"/>
      <c r="S126" s="157"/>
      <c r="T126" s="157"/>
      <c r="U126" s="157"/>
      <c r="V126" s="157"/>
      <c r="W126" s="157"/>
      <c r="X126" s="157"/>
      <c r="Y126" s="157"/>
      <c r="Z126" s="157"/>
      <c r="AA126" s="4"/>
    </row>
    <row r="127" spans="1:30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274"/>
      <c r="O127" s="6"/>
      <c r="P127" s="6"/>
      <c r="Q127" s="6"/>
      <c r="R127" s="6"/>
      <c r="S127" s="157"/>
      <c r="T127" s="157"/>
      <c r="U127" s="157"/>
      <c r="V127" s="157"/>
      <c r="W127" s="157"/>
      <c r="X127" s="157"/>
      <c r="Y127" s="157"/>
      <c r="Z127" s="157"/>
      <c r="AA127" s="4"/>
    </row>
    <row r="128" spans="1:30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274"/>
      <c r="O128" s="6"/>
      <c r="P128" s="6"/>
      <c r="Q128" s="6"/>
      <c r="R128" s="6"/>
      <c r="S128" s="157"/>
      <c r="T128" s="157"/>
      <c r="U128" s="157"/>
      <c r="V128" s="157"/>
      <c r="W128" s="157"/>
      <c r="X128" s="157"/>
      <c r="Y128" s="157"/>
      <c r="Z128" s="157"/>
      <c r="AA128" s="4"/>
    </row>
    <row r="129" spans="1:27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274"/>
      <c r="O129" s="6"/>
      <c r="P129" s="6"/>
      <c r="Q129" s="6"/>
      <c r="R129" s="6"/>
      <c r="S129" s="157"/>
      <c r="T129" s="157"/>
      <c r="U129" s="157"/>
      <c r="V129" s="157"/>
      <c r="W129" s="157"/>
      <c r="X129" s="157"/>
      <c r="Y129" s="157"/>
      <c r="Z129" s="157"/>
      <c r="AA129" s="4"/>
    </row>
    <row r="130" spans="1:27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274"/>
      <c r="O130" s="6"/>
      <c r="P130" s="6"/>
      <c r="Q130" s="6"/>
      <c r="R130" s="6"/>
      <c r="S130" s="157"/>
      <c r="T130" s="157"/>
      <c r="U130" s="157"/>
      <c r="V130" s="157"/>
      <c r="W130" s="157"/>
      <c r="X130" s="157"/>
      <c r="Y130" s="157"/>
      <c r="Z130" s="157"/>
      <c r="AA130" s="4"/>
    </row>
    <row r="131" spans="1:27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274"/>
      <c r="O131" s="6"/>
      <c r="P131" s="6"/>
      <c r="Q131" s="6"/>
      <c r="R131" s="6"/>
      <c r="S131" s="157"/>
      <c r="T131" s="157"/>
      <c r="U131" s="157"/>
      <c r="V131" s="157"/>
      <c r="W131" s="157"/>
      <c r="X131" s="157"/>
      <c r="Y131" s="157"/>
      <c r="Z131" s="157"/>
      <c r="AA131" s="4"/>
    </row>
    <row r="132" spans="1:27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274"/>
      <c r="O132" s="6"/>
      <c r="P132" s="6"/>
      <c r="Q132" s="6"/>
      <c r="R132" s="6"/>
      <c r="S132" s="157"/>
      <c r="T132" s="157"/>
      <c r="U132" s="157"/>
      <c r="V132" s="157"/>
      <c r="W132" s="157"/>
      <c r="X132" s="157"/>
      <c r="Y132" s="157"/>
      <c r="Z132" s="157"/>
      <c r="AA132" s="4"/>
    </row>
    <row r="133" spans="1:27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274"/>
      <c r="O133" s="6"/>
      <c r="P133" s="6"/>
      <c r="Q133" s="6"/>
      <c r="R133" s="6"/>
      <c r="S133" s="157"/>
      <c r="T133" s="157"/>
      <c r="U133" s="157"/>
      <c r="V133" s="157"/>
      <c r="W133" s="157"/>
      <c r="X133" s="157"/>
      <c r="Y133" s="157"/>
      <c r="Z133" s="157"/>
      <c r="AA133" s="4"/>
    </row>
    <row r="134" spans="1:27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274"/>
      <c r="O134" s="6"/>
      <c r="P134" s="6"/>
      <c r="Q134" s="6"/>
      <c r="R134" s="6"/>
      <c r="S134" s="157"/>
      <c r="T134" s="157"/>
      <c r="U134" s="157"/>
      <c r="V134" s="157"/>
      <c r="W134" s="157"/>
      <c r="X134" s="157"/>
      <c r="Y134" s="157"/>
      <c r="Z134" s="157"/>
      <c r="AA134" s="4"/>
    </row>
    <row r="135" spans="1:27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274"/>
      <c r="O135" s="6"/>
      <c r="P135" s="6"/>
      <c r="Q135" s="6"/>
      <c r="R135" s="6"/>
      <c r="S135" s="157"/>
      <c r="T135" s="157"/>
      <c r="U135" s="157"/>
      <c r="V135" s="157"/>
      <c r="W135" s="157"/>
      <c r="X135" s="157"/>
      <c r="Y135" s="157"/>
      <c r="Z135" s="157"/>
      <c r="AA135" s="4"/>
    </row>
    <row r="136" spans="1:27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274"/>
      <c r="O136" s="6"/>
      <c r="P136" s="6"/>
      <c r="Q136" s="6"/>
      <c r="R136" s="6"/>
      <c r="S136" s="157"/>
      <c r="T136" s="157"/>
      <c r="U136" s="157"/>
      <c r="V136" s="157"/>
      <c r="W136" s="157"/>
      <c r="X136" s="157"/>
      <c r="Y136" s="157"/>
      <c r="Z136" s="157"/>
      <c r="AA136" s="4"/>
    </row>
    <row r="137" spans="1:27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274"/>
      <c r="O137" s="6"/>
      <c r="P137" s="6"/>
      <c r="Q137" s="6"/>
      <c r="R137" s="6"/>
      <c r="S137" s="157"/>
      <c r="T137" s="157"/>
      <c r="U137" s="157"/>
      <c r="V137" s="157"/>
      <c r="W137" s="157"/>
      <c r="X137" s="157"/>
      <c r="Y137" s="157"/>
      <c r="Z137" s="157"/>
      <c r="AA137" s="4"/>
    </row>
    <row r="138" spans="1:27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274"/>
      <c r="O138" s="6"/>
      <c r="P138" s="6"/>
      <c r="Q138" s="6"/>
      <c r="R138" s="6"/>
      <c r="S138" s="157"/>
      <c r="T138" s="157"/>
      <c r="U138" s="157"/>
      <c r="V138" s="157"/>
      <c r="W138" s="157"/>
      <c r="X138" s="157"/>
      <c r="Y138" s="157"/>
      <c r="Z138" s="157"/>
      <c r="AA138" s="4"/>
    </row>
    <row r="139" spans="1:27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274"/>
      <c r="O139" s="6"/>
      <c r="P139" s="6"/>
      <c r="Q139" s="6"/>
      <c r="R139" s="6"/>
      <c r="S139" s="157"/>
      <c r="T139" s="157"/>
      <c r="U139" s="157"/>
      <c r="V139" s="157"/>
      <c r="W139" s="157"/>
      <c r="X139" s="157"/>
      <c r="Y139" s="157"/>
      <c r="Z139" s="157"/>
      <c r="AA139" s="4"/>
    </row>
    <row r="140" spans="1:27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274"/>
      <c r="O140" s="6"/>
      <c r="P140" s="6"/>
      <c r="Q140" s="6"/>
      <c r="R140" s="6"/>
      <c r="S140" s="157"/>
      <c r="T140" s="157"/>
      <c r="U140" s="157"/>
      <c r="V140" s="157"/>
      <c r="W140" s="157"/>
      <c r="X140" s="157"/>
      <c r="Y140" s="157"/>
      <c r="Z140" s="157"/>
      <c r="AA140" s="4"/>
    </row>
    <row r="141" spans="1:27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274"/>
      <c r="O141" s="6"/>
      <c r="P141" s="6"/>
      <c r="Q141" s="6"/>
      <c r="R141" s="6"/>
      <c r="S141" s="157"/>
      <c r="T141" s="157"/>
      <c r="U141" s="157"/>
      <c r="V141" s="157"/>
      <c r="W141" s="157"/>
      <c r="X141" s="157"/>
      <c r="Y141" s="157"/>
      <c r="Z141" s="157"/>
      <c r="AA141" s="4"/>
    </row>
    <row r="142" spans="1:27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274"/>
      <c r="O142" s="6"/>
      <c r="P142" s="6"/>
      <c r="Q142" s="6"/>
      <c r="R142" s="6"/>
      <c r="S142" s="157"/>
      <c r="T142" s="157"/>
      <c r="U142" s="157"/>
      <c r="V142" s="157"/>
      <c r="W142" s="157"/>
      <c r="X142" s="157"/>
      <c r="Y142" s="157"/>
      <c r="Z142" s="157"/>
      <c r="AA142" s="4"/>
    </row>
    <row r="143" spans="1:27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274"/>
      <c r="O143" s="6"/>
      <c r="P143" s="6"/>
      <c r="Q143" s="6"/>
      <c r="R143" s="6"/>
      <c r="S143" s="157"/>
      <c r="T143" s="157"/>
      <c r="U143" s="157"/>
      <c r="V143" s="157"/>
      <c r="W143" s="157"/>
      <c r="X143" s="157"/>
      <c r="Y143" s="157"/>
      <c r="Z143" s="157"/>
      <c r="AA143" s="4"/>
    </row>
    <row r="144" spans="1:27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274"/>
      <c r="O144" s="6"/>
      <c r="P144" s="6"/>
      <c r="Q144" s="6"/>
      <c r="R144" s="6"/>
      <c r="S144" s="157"/>
      <c r="T144" s="157"/>
      <c r="U144" s="157"/>
      <c r="V144" s="157"/>
      <c r="W144" s="157"/>
      <c r="X144" s="157"/>
      <c r="Y144" s="157"/>
      <c r="Z144" s="157"/>
      <c r="AA144" s="4"/>
    </row>
    <row r="145" spans="1:30" x14ac:dyDescent="0.25">
      <c r="A145" s="4"/>
      <c r="B145" s="4"/>
      <c r="C145" s="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274"/>
      <c r="O145" s="6"/>
      <c r="P145" s="6"/>
      <c r="Q145" s="6"/>
      <c r="R145" s="6"/>
      <c r="S145" s="157"/>
      <c r="T145" s="157"/>
      <c r="U145" s="157"/>
      <c r="V145" s="157"/>
      <c r="W145" s="157"/>
      <c r="X145" s="157"/>
      <c r="Y145" s="157"/>
      <c r="Z145" s="157"/>
      <c r="AA145" s="4"/>
    </row>
    <row r="146" spans="1:30" x14ac:dyDescent="0.25">
      <c r="G146" s="7">
        <f t="shared" ref="G146:Z146" si="23">SUM(G116:G145)</f>
        <v>7592</v>
      </c>
      <c r="H146" s="7">
        <f t="shared" si="23"/>
        <v>24528</v>
      </c>
      <c r="I146" s="7">
        <f t="shared" si="23"/>
        <v>54312</v>
      </c>
      <c r="J146" s="7">
        <f t="shared" si="23"/>
        <v>77088</v>
      </c>
      <c r="K146" s="7">
        <f t="shared" si="23"/>
        <v>67160</v>
      </c>
      <c r="L146" s="7">
        <f t="shared" si="23"/>
        <v>76045.440000000002</v>
      </c>
      <c r="M146" s="7">
        <f t="shared" si="23"/>
        <v>82387.199999999997</v>
      </c>
      <c r="N146" s="7">
        <f t="shared" si="23"/>
        <v>82387.199999999997</v>
      </c>
      <c r="O146" s="7">
        <f t="shared" si="23"/>
        <v>86506.559999999998</v>
      </c>
      <c r="P146" s="7">
        <f t="shared" si="23"/>
        <v>82387.199999999997</v>
      </c>
      <c r="Q146" s="7">
        <f t="shared" si="23"/>
        <v>86506.559999999998</v>
      </c>
      <c r="R146" s="7">
        <f t="shared" si="23"/>
        <v>28835.52</v>
      </c>
      <c r="S146" s="7">
        <f t="shared" si="23"/>
        <v>82181.231999999989</v>
      </c>
      <c r="T146" s="7">
        <f t="shared" si="23"/>
        <v>82181.231999999989</v>
      </c>
      <c r="U146" s="7">
        <f t="shared" si="23"/>
        <v>82181.231999999989</v>
      </c>
      <c r="V146" s="7">
        <f t="shared" si="23"/>
        <v>82181.231999999989</v>
      </c>
      <c r="W146" s="7">
        <f t="shared" si="23"/>
        <v>82181.231999999989</v>
      </c>
      <c r="X146" s="7">
        <f t="shared" si="23"/>
        <v>82181.231999999989</v>
      </c>
      <c r="Y146" s="7">
        <f t="shared" si="23"/>
        <v>82181.231999999989</v>
      </c>
      <c r="Z146" s="7">
        <f t="shared" si="23"/>
        <v>82181.231999999989</v>
      </c>
    </row>
    <row r="147" spans="1:30" x14ac:dyDescent="0.25">
      <c r="L147" s="7"/>
      <c r="N147" s="25">
        <f>SUM(G146:N146)</f>
        <v>471499.84</v>
      </c>
      <c r="R147" s="25">
        <f>SUM(G146:R146)</f>
        <v>755735.67999999993</v>
      </c>
    </row>
    <row r="148" spans="1:30" x14ac:dyDescent="0.25">
      <c r="N148" s="25">
        <f>B4-N147</f>
        <v>482917.75999999995</v>
      </c>
      <c r="R148" s="25">
        <f>B4-R147</f>
        <v>198681.92000000004</v>
      </c>
    </row>
    <row r="150" spans="1:30" x14ac:dyDescent="0.25">
      <c r="A150" s="31" t="s">
        <v>186</v>
      </c>
      <c r="B150" s="32"/>
      <c r="C150" s="32"/>
      <c r="D150" s="32"/>
      <c r="E150" s="32"/>
      <c r="F150" s="625">
        <v>2023</v>
      </c>
      <c r="G150" s="626"/>
      <c r="H150" s="626"/>
      <c r="I150" s="626"/>
      <c r="J150" s="626"/>
      <c r="K150" s="626"/>
      <c r="L150" s="626"/>
      <c r="M150" s="626"/>
      <c r="N150" s="627"/>
      <c r="O150" s="625">
        <v>2024</v>
      </c>
      <c r="P150" s="626"/>
      <c r="Q150" s="626"/>
      <c r="R150" s="627"/>
      <c r="S150" s="107"/>
      <c r="T150" s="107"/>
      <c r="U150" s="107"/>
      <c r="V150" s="107"/>
      <c r="W150" s="107"/>
      <c r="X150" s="107"/>
      <c r="Y150" s="107"/>
      <c r="Z150" s="107"/>
      <c r="AA150" s="32"/>
      <c r="AB150" s="32"/>
      <c r="AC150" s="32"/>
      <c r="AD150" s="32"/>
    </row>
    <row r="151" spans="1:30" x14ac:dyDescent="0.25">
      <c r="C151" s="11" t="s">
        <v>105</v>
      </c>
      <c r="D151" s="11" t="s">
        <v>106</v>
      </c>
      <c r="E151" s="12"/>
      <c r="F151" s="12">
        <v>4</v>
      </c>
      <c r="G151" s="12">
        <v>5</v>
      </c>
      <c r="H151" s="12">
        <v>6</v>
      </c>
      <c r="I151" s="12">
        <v>7</v>
      </c>
      <c r="J151" s="62">
        <v>8</v>
      </c>
      <c r="K151" s="62">
        <v>9</v>
      </c>
      <c r="L151" s="11">
        <v>10</v>
      </c>
      <c r="M151" s="11">
        <v>11</v>
      </c>
      <c r="N151" s="275">
        <v>12</v>
      </c>
      <c r="O151" s="14">
        <v>1</v>
      </c>
      <c r="P151" s="14">
        <v>2</v>
      </c>
      <c r="Q151" s="14">
        <v>3</v>
      </c>
      <c r="R151" s="14">
        <v>4</v>
      </c>
      <c r="S151" s="164">
        <v>5</v>
      </c>
      <c r="T151" s="164">
        <v>6</v>
      </c>
      <c r="U151" s="164">
        <v>7</v>
      </c>
      <c r="V151" s="164">
        <v>8</v>
      </c>
      <c r="W151" s="164">
        <v>9</v>
      </c>
      <c r="X151" s="164">
        <v>10</v>
      </c>
      <c r="Y151" s="164">
        <v>11</v>
      </c>
      <c r="Z151" s="164">
        <v>12</v>
      </c>
    </row>
    <row r="152" spans="1:30" x14ac:dyDescent="0.25">
      <c r="C152" s="4" t="s">
        <v>852</v>
      </c>
      <c r="D152" s="26">
        <v>45084</v>
      </c>
      <c r="E152" s="26"/>
      <c r="F152" s="6"/>
      <c r="G152" s="6">
        <v>7592</v>
      </c>
      <c r="H152" s="4"/>
      <c r="I152" s="4"/>
      <c r="J152" s="4"/>
      <c r="K152" s="4"/>
      <c r="L152" s="4"/>
      <c r="M152" s="4"/>
      <c r="N152" s="273"/>
      <c r="O152" s="4"/>
      <c r="P152" s="4"/>
      <c r="Q152" s="4"/>
      <c r="R152" s="4"/>
      <c r="S152" s="165"/>
      <c r="T152" s="165"/>
      <c r="U152" s="165"/>
      <c r="V152" s="165"/>
      <c r="W152" s="165"/>
      <c r="X152" s="165"/>
      <c r="Y152" s="165"/>
      <c r="Z152" s="165"/>
    </row>
    <row r="153" spans="1:30" x14ac:dyDescent="0.25">
      <c r="C153" s="4" t="s">
        <v>853</v>
      </c>
      <c r="D153" s="26">
        <v>45118</v>
      </c>
      <c r="E153" s="26"/>
      <c r="F153" s="4"/>
      <c r="G153" s="6"/>
      <c r="H153" s="6">
        <f>H$146</f>
        <v>24528</v>
      </c>
      <c r="I153" s="4"/>
      <c r="J153" s="4"/>
      <c r="K153" s="4"/>
      <c r="L153" s="4"/>
      <c r="M153" s="4"/>
      <c r="N153" s="273"/>
      <c r="O153" s="4"/>
      <c r="P153" s="4"/>
      <c r="Q153" s="4"/>
      <c r="R153" s="4"/>
      <c r="S153" s="165"/>
      <c r="T153" s="165"/>
      <c r="U153" s="165"/>
      <c r="V153" s="165"/>
      <c r="W153" s="165"/>
      <c r="X153" s="165"/>
      <c r="Y153" s="165"/>
      <c r="Z153" s="165"/>
    </row>
    <row r="154" spans="1:30" x14ac:dyDescent="0.25">
      <c r="C154" s="4" t="s">
        <v>854</v>
      </c>
      <c r="D154" s="26">
        <v>45146</v>
      </c>
      <c r="E154" s="26"/>
      <c r="F154" s="4"/>
      <c r="G154" s="4"/>
      <c r="H154" s="6"/>
      <c r="I154" s="6">
        <f>I$146</f>
        <v>54312</v>
      </c>
      <c r="J154" s="60"/>
      <c r="K154" s="60"/>
      <c r="L154" s="4"/>
      <c r="M154" s="4"/>
      <c r="N154" s="273"/>
      <c r="O154" s="4"/>
      <c r="P154" s="60"/>
      <c r="Q154" s="60"/>
      <c r="R154" s="60"/>
      <c r="S154" s="165"/>
      <c r="T154" s="165"/>
      <c r="U154" s="165"/>
      <c r="V154" s="165"/>
      <c r="W154" s="165"/>
      <c r="X154" s="165"/>
      <c r="Y154" s="165"/>
      <c r="Z154" s="165"/>
    </row>
    <row r="155" spans="1:30" x14ac:dyDescent="0.25">
      <c r="C155" s="4" t="s">
        <v>855</v>
      </c>
      <c r="D155" s="86"/>
      <c r="E155" s="86"/>
      <c r="F155" s="4"/>
      <c r="G155" s="4"/>
      <c r="H155" s="4"/>
      <c r="I155" s="6"/>
      <c r="J155" s="61">
        <f>J$146</f>
        <v>77088</v>
      </c>
      <c r="K155" s="60"/>
      <c r="L155" s="4"/>
      <c r="M155" s="4"/>
      <c r="N155" s="273"/>
      <c r="O155" s="4"/>
      <c r="P155" s="60"/>
      <c r="Q155" s="60"/>
      <c r="R155" s="60"/>
      <c r="S155" s="165"/>
      <c r="T155" s="165"/>
      <c r="U155" s="165"/>
      <c r="V155" s="165"/>
      <c r="W155" s="165"/>
      <c r="X155" s="165"/>
      <c r="Y155" s="165"/>
      <c r="Z155" s="165"/>
    </row>
    <row r="156" spans="1:30" x14ac:dyDescent="0.25">
      <c r="C156" s="60"/>
      <c r="D156" s="86"/>
      <c r="E156" s="86"/>
      <c r="F156" s="4"/>
      <c r="G156" s="4"/>
      <c r="H156" s="4"/>
      <c r="I156" s="4"/>
      <c r="J156" s="61"/>
      <c r="K156" s="61">
        <f>K$146</f>
        <v>67160</v>
      </c>
      <c r="L156" s="4"/>
      <c r="M156" s="4"/>
      <c r="N156" s="273"/>
      <c r="O156" s="4"/>
      <c r="P156" s="60"/>
      <c r="Q156" s="60"/>
      <c r="R156" s="60"/>
      <c r="S156" s="165"/>
      <c r="T156" s="165"/>
      <c r="U156" s="165"/>
      <c r="V156" s="165"/>
      <c r="W156" s="165"/>
      <c r="X156" s="165"/>
      <c r="Y156" s="165"/>
      <c r="Z156" s="165"/>
    </row>
    <row r="157" spans="1:30" x14ac:dyDescent="0.25">
      <c r="C157" s="4" t="s">
        <v>856</v>
      </c>
      <c r="D157" s="26">
        <v>45244</v>
      </c>
      <c r="E157" s="26"/>
      <c r="F157" s="4"/>
      <c r="G157" s="4"/>
      <c r="H157" s="4"/>
      <c r="I157" s="4"/>
      <c r="J157" s="4"/>
      <c r="K157" s="6"/>
      <c r="L157" s="6">
        <f>L$146</f>
        <v>76045.440000000002</v>
      </c>
      <c r="M157" s="4"/>
      <c r="N157" s="273"/>
      <c r="O157" s="4"/>
      <c r="P157" s="60"/>
      <c r="Q157" s="60"/>
      <c r="R157" s="60"/>
      <c r="S157" s="165"/>
      <c r="T157" s="165"/>
      <c r="U157" s="165"/>
      <c r="V157" s="165"/>
      <c r="W157" s="165"/>
      <c r="X157" s="165"/>
      <c r="Y157" s="165"/>
      <c r="Z157" s="165"/>
    </row>
    <row r="158" spans="1:30" x14ac:dyDescent="0.25">
      <c r="C158" s="4" t="s">
        <v>857</v>
      </c>
      <c r="D158" s="26">
        <v>45272</v>
      </c>
      <c r="E158" s="26"/>
      <c r="F158" s="4"/>
      <c r="G158" s="4"/>
      <c r="H158" s="4"/>
      <c r="I158" s="4"/>
      <c r="J158" s="4"/>
      <c r="K158" s="6"/>
      <c r="L158" s="6"/>
      <c r="M158" s="6">
        <f>M$146</f>
        <v>82387.199999999997</v>
      </c>
      <c r="N158" s="273"/>
      <c r="O158" s="4"/>
      <c r="P158" s="60"/>
      <c r="Q158" s="60"/>
      <c r="R158" s="60"/>
      <c r="S158" s="165"/>
      <c r="T158" s="165"/>
      <c r="U158" s="165"/>
      <c r="V158" s="165"/>
      <c r="W158" s="165"/>
      <c r="X158" s="165"/>
      <c r="Y158" s="165"/>
      <c r="Z158" s="165"/>
    </row>
    <row r="159" spans="1:30" x14ac:dyDescent="0.25">
      <c r="C159" s="273" t="s">
        <v>858</v>
      </c>
      <c r="D159" s="272">
        <v>45302</v>
      </c>
      <c r="E159" s="272"/>
      <c r="F159" s="273"/>
      <c r="G159" s="273"/>
      <c r="H159" s="273"/>
      <c r="I159" s="273"/>
      <c r="J159" s="273"/>
      <c r="K159" s="274"/>
      <c r="L159" s="273"/>
      <c r="M159" s="274"/>
      <c r="N159" s="274">
        <f>N$146</f>
        <v>82387.199999999997</v>
      </c>
      <c r="O159" s="4"/>
      <c r="P159" s="60"/>
      <c r="Q159" s="60"/>
      <c r="R159" s="60"/>
      <c r="S159" s="165"/>
      <c r="T159" s="165"/>
      <c r="U159" s="165"/>
      <c r="V159" s="165"/>
      <c r="W159" s="165"/>
      <c r="X159" s="165"/>
      <c r="Y159" s="165"/>
      <c r="Z159" s="165"/>
    </row>
    <row r="160" spans="1:30" x14ac:dyDescent="0.25">
      <c r="C160" s="273" t="s">
        <v>859</v>
      </c>
      <c r="D160" s="26">
        <v>45335</v>
      </c>
      <c r="E160" s="26"/>
      <c r="F160" s="4"/>
      <c r="G160" s="4"/>
      <c r="H160" s="4"/>
      <c r="I160" s="4"/>
      <c r="J160" s="4"/>
      <c r="K160" s="6"/>
      <c r="L160" s="4"/>
      <c r="M160" s="4"/>
      <c r="N160" s="6"/>
      <c r="O160" s="6">
        <f>O$146</f>
        <v>86506.559999999998</v>
      </c>
      <c r="P160" s="60"/>
      <c r="Q160" s="60"/>
      <c r="R160" s="60"/>
      <c r="S160" s="165"/>
      <c r="T160" s="165"/>
      <c r="U160" s="165"/>
      <c r="V160" s="165"/>
      <c r="W160" s="165"/>
      <c r="X160" s="165"/>
      <c r="Y160" s="165"/>
      <c r="Z160" s="165"/>
    </row>
    <row r="161" spans="3:26" x14ac:dyDescent="0.25">
      <c r="C161" s="60"/>
      <c r="D161" s="86"/>
      <c r="E161" s="86"/>
      <c r="F161" s="4"/>
      <c r="G161" s="4"/>
      <c r="H161" s="4"/>
      <c r="I161" s="4"/>
      <c r="J161" s="60"/>
      <c r="K161" s="61"/>
      <c r="L161" s="4"/>
      <c r="M161" s="60"/>
      <c r="N161" s="60"/>
      <c r="O161" s="61"/>
      <c r="P161" s="61">
        <f>P$146</f>
        <v>82387.199999999997</v>
      </c>
      <c r="Q161" s="60"/>
      <c r="R161" s="60"/>
      <c r="S161" s="165"/>
      <c r="T161" s="165"/>
      <c r="U161" s="165"/>
      <c r="V161" s="165"/>
      <c r="W161" s="165"/>
      <c r="X161" s="165"/>
      <c r="Y161" s="165"/>
      <c r="Z161" s="165"/>
    </row>
    <row r="162" spans="3:26" x14ac:dyDescent="0.25">
      <c r="C162" s="60"/>
      <c r="D162" s="86"/>
      <c r="E162" s="86"/>
      <c r="F162" s="4"/>
      <c r="G162" s="4"/>
      <c r="H162" s="4"/>
      <c r="I162" s="4"/>
      <c r="J162" s="60"/>
      <c r="K162" s="61"/>
      <c r="L162" s="4"/>
      <c r="M162" s="60"/>
      <c r="N162" s="60"/>
      <c r="O162" s="60"/>
      <c r="P162" s="61"/>
      <c r="Q162" s="61">
        <f>Q$146</f>
        <v>86506.559999999998</v>
      </c>
      <c r="R162" s="60"/>
      <c r="S162" s="165"/>
      <c r="T162" s="165"/>
      <c r="U162" s="165"/>
      <c r="V162" s="165"/>
      <c r="W162" s="165"/>
      <c r="X162" s="165"/>
      <c r="Y162" s="165"/>
      <c r="Z162" s="165"/>
    </row>
    <row r="163" spans="3:26" x14ac:dyDescent="0.25">
      <c r="C163" s="60"/>
      <c r="D163" s="86"/>
      <c r="E163" s="86"/>
      <c r="F163" s="4"/>
      <c r="G163" s="4"/>
      <c r="H163" s="4"/>
      <c r="I163" s="4"/>
      <c r="J163" s="60"/>
      <c r="K163" s="61"/>
      <c r="L163" s="4"/>
      <c r="M163" s="60"/>
      <c r="N163" s="60"/>
      <c r="O163" s="60"/>
      <c r="P163" s="60"/>
      <c r="Q163" s="61"/>
      <c r="R163" s="61">
        <f>R$146</f>
        <v>28835.52</v>
      </c>
      <c r="S163" s="157"/>
      <c r="T163" s="157"/>
      <c r="U163" s="157"/>
      <c r="V163" s="157"/>
      <c r="W163" s="157"/>
      <c r="X163" s="157"/>
      <c r="Y163" s="157"/>
      <c r="Z163" s="157"/>
    </row>
    <row r="164" spans="3:26" x14ac:dyDescent="0.25">
      <c r="C164" s="60"/>
      <c r="D164" s="86"/>
      <c r="E164" s="86"/>
      <c r="F164" s="4"/>
      <c r="G164" s="4"/>
      <c r="H164" s="4"/>
      <c r="I164" s="4"/>
      <c r="J164" s="60"/>
      <c r="K164" s="61"/>
      <c r="L164" s="4"/>
      <c r="M164" s="60"/>
      <c r="N164" s="60"/>
      <c r="O164" s="60"/>
      <c r="P164" s="60"/>
      <c r="Q164" s="60"/>
      <c r="R164" s="61"/>
      <c r="S164" s="157"/>
      <c r="T164" s="157"/>
      <c r="U164" s="157"/>
      <c r="V164" s="157"/>
      <c r="W164" s="157"/>
      <c r="X164" s="157"/>
      <c r="Y164" s="157"/>
      <c r="Z164" s="157"/>
    </row>
    <row r="165" spans="3:26" x14ac:dyDescent="0.25">
      <c r="C165" s="9"/>
      <c r="D165" s="93" t="s">
        <v>39</v>
      </c>
      <c r="E165" s="93"/>
      <c r="F165" s="30">
        <f>SUM(F152:F164)</f>
        <v>0</v>
      </c>
      <c r="G165" s="30">
        <f t="shared" ref="G165:R165" si="24">SUM(G152:G164)</f>
        <v>7592</v>
      </c>
      <c r="H165" s="30">
        <f t="shared" si="24"/>
        <v>24528</v>
      </c>
      <c r="I165" s="30">
        <f t="shared" si="24"/>
        <v>54312</v>
      </c>
      <c r="J165" s="30">
        <f t="shared" si="24"/>
        <v>77088</v>
      </c>
      <c r="K165" s="30">
        <f t="shared" si="24"/>
        <v>67160</v>
      </c>
      <c r="L165" s="30">
        <f t="shared" si="24"/>
        <v>76045.440000000002</v>
      </c>
      <c r="M165" s="30">
        <f t="shared" si="24"/>
        <v>82387.199999999997</v>
      </c>
      <c r="N165" s="30">
        <f t="shared" si="24"/>
        <v>82387.199999999997</v>
      </c>
      <c r="O165" s="30">
        <f t="shared" si="24"/>
        <v>86506.559999999998</v>
      </c>
      <c r="P165" s="30">
        <f t="shared" si="24"/>
        <v>82387.199999999997</v>
      </c>
      <c r="Q165" s="30">
        <f t="shared" si="24"/>
        <v>86506.559999999998</v>
      </c>
      <c r="R165" s="30">
        <f t="shared" si="24"/>
        <v>28835.52</v>
      </c>
      <c r="S165" s="30">
        <f t="shared" ref="S165:Z165" si="25">SUM(S152:S164)</f>
        <v>0</v>
      </c>
      <c r="T165" s="30">
        <f t="shared" si="25"/>
        <v>0</v>
      </c>
      <c r="U165" s="30">
        <f t="shared" si="25"/>
        <v>0</v>
      </c>
      <c r="V165" s="30">
        <f t="shared" si="25"/>
        <v>0</v>
      </c>
      <c r="W165" s="30">
        <f t="shared" si="25"/>
        <v>0</v>
      </c>
      <c r="X165" s="30">
        <f t="shared" si="25"/>
        <v>0</v>
      </c>
      <c r="Y165" s="30">
        <f t="shared" si="25"/>
        <v>0</v>
      </c>
      <c r="Z165" s="30">
        <f t="shared" si="25"/>
        <v>0</v>
      </c>
    </row>
    <row r="167" spans="3:26" x14ac:dyDescent="0.25">
      <c r="I167">
        <f>840960-32120</f>
        <v>808840</v>
      </c>
    </row>
    <row r="168" spans="3:26" x14ac:dyDescent="0.25">
      <c r="I168">
        <f>840960-658810.4</f>
        <v>182149.59999999998</v>
      </c>
    </row>
  </sheetData>
  <mergeCells count="14">
    <mergeCell ref="F150:N150"/>
    <mergeCell ref="O150:R150"/>
    <mergeCell ref="F42:AA42"/>
    <mergeCell ref="F113:AA113"/>
    <mergeCell ref="O44:R44"/>
    <mergeCell ref="F44:N44"/>
    <mergeCell ref="F114:N114"/>
    <mergeCell ref="O114:R114"/>
    <mergeCell ref="F6:AA6"/>
    <mergeCell ref="F8:N8"/>
    <mergeCell ref="O8:R8"/>
    <mergeCell ref="F78:AA78"/>
    <mergeCell ref="F79:N79"/>
    <mergeCell ref="O79:R79"/>
  </mergeCells>
  <pageMargins left="0.7" right="0.7" top="0.75" bottom="0.75" header="0.3" footer="0.3"/>
  <pageSetup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11B5-CF55-4408-8209-386BDC6042C6}">
  <sheetPr>
    <tabColor theme="2" tint="-9.9978637043366805E-2"/>
  </sheetPr>
  <dimension ref="A2:AW169"/>
  <sheetViews>
    <sheetView topLeftCell="A109" workbookViewId="0">
      <pane xSplit="1" topLeftCell="B1" activePane="topRight" state="frozen"/>
      <selection pane="topRight" activeCell="A126" sqref="A12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3.28515625" bestFit="1" customWidth="1"/>
    <col min="5" max="7" width="11.2851562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25" width="12.28515625" customWidth="1"/>
  </cols>
  <sheetData>
    <row r="2" spans="1:49" x14ac:dyDescent="0.25">
      <c r="A2" s="9" t="s">
        <v>81</v>
      </c>
      <c r="B2" t="s">
        <v>200</v>
      </c>
    </row>
    <row r="3" spans="1:49" x14ac:dyDescent="0.25">
      <c r="A3" s="9" t="s">
        <v>83</v>
      </c>
      <c r="B3" t="s">
        <v>860</v>
      </c>
      <c r="C3" t="s">
        <v>861</v>
      </c>
    </row>
    <row r="4" spans="1:49" x14ac:dyDescent="0.25">
      <c r="A4" s="9" t="s">
        <v>85</v>
      </c>
      <c r="B4" s="25">
        <f>1294348.8+428889.6</f>
        <v>1723238.3999999999</v>
      </c>
    </row>
    <row r="5" spans="1:49" x14ac:dyDescent="0.25">
      <c r="A5" s="9"/>
      <c r="B5" s="25"/>
    </row>
    <row r="6" spans="1:49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A7" s="9"/>
      <c r="B7" s="9"/>
      <c r="C7" s="9"/>
      <c r="D7" s="466" t="s">
        <v>33</v>
      </c>
      <c r="E7" s="39">
        <v>20</v>
      </c>
      <c r="F7" s="39">
        <v>22</v>
      </c>
      <c r="G7" s="39">
        <v>22</v>
      </c>
      <c r="H7" s="39">
        <v>20</v>
      </c>
      <c r="I7" s="39">
        <v>23</v>
      </c>
      <c r="J7" s="39">
        <v>19</v>
      </c>
      <c r="K7" s="39">
        <v>21</v>
      </c>
      <c r="L7" s="39">
        <v>21</v>
      </c>
      <c r="M7" s="39">
        <v>20</v>
      </c>
      <c r="N7" s="39">
        <v>22</v>
      </c>
      <c r="O7" s="39">
        <v>20</v>
      </c>
      <c r="P7" s="39">
        <v>21</v>
      </c>
      <c r="Q7" s="39">
        <v>20</v>
      </c>
      <c r="R7" s="39">
        <v>22</v>
      </c>
      <c r="S7" s="39">
        <v>22</v>
      </c>
      <c r="T7" s="39">
        <v>20</v>
      </c>
      <c r="U7" s="39">
        <v>23</v>
      </c>
      <c r="V7" s="39">
        <v>19</v>
      </c>
      <c r="W7" s="39">
        <v>21</v>
      </c>
      <c r="X7" s="39">
        <v>21</v>
      </c>
      <c r="Y7" s="39">
        <v>20</v>
      </c>
      <c r="Z7" s="39">
        <v>22</v>
      </c>
      <c r="AA7" s="39">
        <v>20</v>
      </c>
      <c r="AB7" s="39">
        <v>21</v>
      </c>
      <c r="AC7" s="39">
        <v>20</v>
      </c>
      <c r="AD7" s="39">
        <v>22</v>
      </c>
      <c r="AE7" s="39">
        <v>22</v>
      </c>
      <c r="AF7" s="39">
        <v>20</v>
      </c>
      <c r="AG7" s="39">
        <v>23</v>
      </c>
      <c r="AH7" s="39">
        <v>19</v>
      </c>
      <c r="AI7" s="39">
        <v>21</v>
      </c>
      <c r="AJ7" s="39">
        <v>21</v>
      </c>
      <c r="AK7" s="39">
        <v>20</v>
      </c>
      <c r="AL7" s="39">
        <v>22</v>
      </c>
      <c r="AM7" s="39">
        <v>20</v>
      </c>
      <c r="AN7" s="39">
        <v>21</v>
      </c>
      <c r="AO7" s="39">
        <v>20</v>
      </c>
      <c r="AP7" s="39">
        <v>22</v>
      </c>
      <c r="AQ7" s="39">
        <v>22</v>
      </c>
      <c r="AR7" s="39">
        <v>20</v>
      </c>
      <c r="AS7" s="39">
        <v>23</v>
      </c>
      <c r="AT7" s="39">
        <v>19</v>
      </c>
      <c r="AU7" s="39">
        <v>21</v>
      </c>
      <c r="AV7" s="39">
        <v>21</v>
      </c>
      <c r="AW7" s="39">
        <v>20</v>
      </c>
    </row>
    <row r="8" spans="1:49" x14ac:dyDescent="0.25">
      <c r="A8" s="9"/>
      <c r="B8" s="9"/>
      <c r="C8" s="9"/>
      <c r="D8" s="9"/>
      <c r="E8" s="625">
        <v>2024</v>
      </c>
      <c r="F8" s="626"/>
      <c r="G8" s="626"/>
      <c r="H8" s="626"/>
      <c r="I8" s="626"/>
      <c r="J8" s="626"/>
      <c r="K8" s="626"/>
      <c r="L8" s="626"/>
      <c r="M8" s="627"/>
      <c r="N8" s="625">
        <v>2025</v>
      </c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7"/>
      <c r="Z8" s="625">
        <v>2026</v>
      </c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7"/>
      <c r="AL8" s="625">
        <v>2027</v>
      </c>
      <c r="AM8" s="626"/>
      <c r="AN8" s="626"/>
      <c r="AO8" s="626"/>
      <c r="AP8" s="626"/>
      <c r="AQ8" s="626"/>
      <c r="AR8" s="626"/>
      <c r="AS8" s="626"/>
      <c r="AT8" s="626"/>
      <c r="AU8" s="626"/>
      <c r="AV8" s="626"/>
      <c r="AW8" s="627"/>
    </row>
    <row r="9" spans="1:49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>
        <v>4</v>
      </c>
      <c r="F9" s="12">
        <v>5</v>
      </c>
      <c r="G9" s="12">
        <v>6</v>
      </c>
      <c r="H9" s="12">
        <v>7</v>
      </c>
      <c r="I9" s="11">
        <v>8</v>
      </c>
      <c r="J9" s="11">
        <v>9</v>
      </c>
      <c r="K9" s="11">
        <v>10</v>
      </c>
      <c r="L9" s="11">
        <v>11</v>
      </c>
      <c r="M9" s="11">
        <v>12</v>
      </c>
      <c r="N9" s="11">
        <v>1</v>
      </c>
      <c r="O9" s="11">
        <v>2</v>
      </c>
      <c r="P9" s="11">
        <v>3</v>
      </c>
      <c r="Q9" s="14">
        <v>4</v>
      </c>
      <c r="R9" s="14">
        <v>5</v>
      </c>
      <c r="S9" s="14">
        <v>6</v>
      </c>
      <c r="T9" s="14">
        <v>7</v>
      </c>
      <c r="U9" s="14">
        <v>8</v>
      </c>
      <c r="V9" s="14">
        <v>9</v>
      </c>
      <c r="W9" s="14">
        <v>10</v>
      </c>
      <c r="X9" s="14">
        <v>11</v>
      </c>
      <c r="Y9" s="14">
        <v>12</v>
      </c>
      <c r="Z9" s="14">
        <v>1</v>
      </c>
      <c r="AA9" s="14">
        <v>2</v>
      </c>
      <c r="AB9" s="14">
        <v>3</v>
      </c>
      <c r="AC9" s="14">
        <v>4</v>
      </c>
      <c r="AD9" s="14">
        <v>5</v>
      </c>
      <c r="AE9" s="14">
        <v>6</v>
      </c>
      <c r="AF9" s="14">
        <v>7</v>
      </c>
      <c r="AG9" s="14">
        <v>8</v>
      </c>
      <c r="AH9" s="14">
        <v>9</v>
      </c>
      <c r="AI9" s="14">
        <v>10</v>
      </c>
      <c r="AJ9" s="14">
        <v>11</v>
      </c>
      <c r="AK9" s="14">
        <v>12</v>
      </c>
      <c r="AL9" s="14">
        <v>1</v>
      </c>
      <c r="AM9" s="14">
        <v>2</v>
      </c>
      <c r="AN9" s="14">
        <v>3</v>
      </c>
      <c r="AO9" s="14">
        <v>4</v>
      </c>
      <c r="AP9" s="432">
        <v>5</v>
      </c>
      <c r="AQ9" s="265">
        <v>6</v>
      </c>
      <c r="AR9" s="265">
        <v>7</v>
      </c>
      <c r="AS9" s="265">
        <v>8</v>
      </c>
      <c r="AT9" s="265">
        <v>9</v>
      </c>
      <c r="AU9" s="265">
        <v>10</v>
      </c>
      <c r="AV9" s="265">
        <v>11</v>
      </c>
      <c r="AW9" s="265">
        <v>12</v>
      </c>
    </row>
    <row r="10" spans="1:49" x14ac:dyDescent="0.25">
      <c r="A10" t="s">
        <v>848</v>
      </c>
      <c r="B10" s="4" t="s">
        <v>97</v>
      </c>
      <c r="C10" s="83" t="s">
        <v>204</v>
      </c>
      <c r="D10" s="6">
        <v>148.91999999999999</v>
      </c>
      <c r="E10" s="4">
        <v>120</v>
      </c>
      <c r="F10" s="4">
        <v>159.6</v>
      </c>
      <c r="G10" s="4">
        <v>159.6</v>
      </c>
      <c r="H10" s="4">
        <v>159.6</v>
      </c>
      <c r="I10" s="4">
        <v>159.6</v>
      </c>
      <c r="J10" s="4">
        <v>159.6</v>
      </c>
      <c r="K10" s="4">
        <v>159.6</v>
      </c>
      <c r="L10" s="4">
        <v>159.6</v>
      </c>
      <c r="M10" s="4">
        <v>159.6</v>
      </c>
      <c r="N10" s="4">
        <f>(N$7-1)*8</f>
        <v>168</v>
      </c>
      <c r="O10" s="4">
        <f t="shared" ref="O10:AD16" si="0">(O$7-1)*8</f>
        <v>152</v>
      </c>
      <c r="P10" s="4">
        <f t="shared" si="0"/>
        <v>160</v>
      </c>
      <c r="Q10" s="13">
        <f t="shared" si="0"/>
        <v>152</v>
      </c>
      <c r="R10" s="13">
        <f t="shared" si="0"/>
        <v>168</v>
      </c>
      <c r="S10" s="13">
        <f t="shared" si="0"/>
        <v>168</v>
      </c>
      <c r="T10" s="13">
        <f t="shared" si="0"/>
        <v>152</v>
      </c>
      <c r="U10" s="13">
        <f t="shared" si="0"/>
        <v>176</v>
      </c>
      <c r="V10" s="13">
        <f t="shared" si="0"/>
        <v>144</v>
      </c>
      <c r="W10" s="13">
        <f t="shared" si="0"/>
        <v>160</v>
      </c>
      <c r="X10" s="13">
        <f t="shared" si="0"/>
        <v>160</v>
      </c>
      <c r="Y10" s="13">
        <f t="shared" si="0"/>
        <v>152</v>
      </c>
      <c r="Z10" s="13">
        <f t="shared" si="0"/>
        <v>168</v>
      </c>
      <c r="AA10" s="13">
        <f t="shared" si="0"/>
        <v>152</v>
      </c>
      <c r="AB10" s="13">
        <f t="shared" si="0"/>
        <v>160</v>
      </c>
      <c r="AC10" s="13">
        <f t="shared" si="0"/>
        <v>152</v>
      </c>
      <c r="AD10" s="13">
        <f t="shared" si="0"/>
        <v>168</v>
      </c>
      <c r="AE10" s="13">
        <f t="shared" ref="AE10:AO16" si="1">(AE$7-1)*8</f>
        <v>168</v>
      </c>
      <c r="AF10" s="13">
        <f t="shared" si="1"/>
        <v>152</v>
      </c>
      <c r="AG10" s="13">
        <f t="shared" si="1"/>
        <v>176</v>
      </c>
      <c r="AH10" s="13">
        <f t="shared" si="1"/>
        <v>144</v>
      </c>
      <c r="AI10" s="13">
        <f t="shared" si="1"/>
        <v>160</v>
      </c>
      <c r="AJ10" s="13">
        <f t="shared" si="1"/>
        <v>160</v>
      </c>
      <c r="AK10" s="13">
        <f t="shared" si="1"/>
        <v>152</v>
      </c>
      <c r="AL10" s="13">
        <f t="shared" si="1"/>
        <v>168</v>
      </c>
      <c r="AM10" s="13">
        <f t="shared" si="1"/>
        <v>152</v>
      </c>
      <c r="AN10" s="13">
        <f t="shared" si="1"/>
        <v>160</v>
      </c>
      <c r="AO10" s="13">
        <f t="shared" si="1"/>
        <v>152</v>
      </c>
      <c r="AP10" s="266"/>
      <c r="AQ10" s="266"/>
      <c r="AR10" s="266"/>
      <c r="AS10" s="266"/>
      <c r="AT10" s="266"/>
      <c r="AU10" s="266"/>
      <c r="AV10" s="266"/>
      <c r="AW10" s="266"/>
    </row>
    <row r="11" spans="1:49" x14ac:dyDescent="0.25">
      <c r="A11" s="4" t="s">
        <v>851</v>
      </c>
      <c r="B11" s="4" t="s">
        <v>97</v>
      </c>
      <c r="C11" s="66" t="s">
        <v>204</v>
      </c>
      <c r="D11" s="6">
        <v>148.91999999999999</v>
      </c>
      <c r="E11" s="4">
        <v>120</v>
      </c>
      <c r="F11" s="4">
        <v>159.6</v>
      </c>
      <c r="G11" s="4">
        <v>159.6</v>
      </c>
      <c r="H11" s="4">
        <v>159.6</v>
      </c>
      <c r="I11" s="4">
        <v>159.6</v>
      </c>
      <c r="J11" s="4">
        <v>159.6</v>
      </c>
      <c r="K11" s="4">
        <v>159.6</v>
      </c>
      <c r="L11" s="4">
        <v>159.6</v>
      </c>
      <c r="M11" s="4">
        <v>159.6</v>
      </c>
      <c r="N11" s="4">
        <f t="shared" ref="N11:N16" si="2">(N$7-1)*8</f>
        <v>168</v>
      </c>
      <c r="O11" s="4">
        <f t="shared" si="0"/>
        <v>152</v>
      </c>
      <c r="P11" s="4">
        <f t="shared" si="0"/>
        <v>160</v>
      </c>
      <c r="Q11" s="13">
        <f t="shared" si="0"/>
        <v>152</v>
      </c>
      <c r="R11" s="13">
        <f t="shared" si="0"/>
        <v>168</v>
      </c>
      <c r="S11" s="13">
        <f t="shared" si="0"/>
        <v>168</v>
      </c>
      <c r="T11" s="13">
        <f t="shared" si="0"/>
        <v>152</v>
      </c>
      <c r="U11" s="13">
        <f t="shared" si="0"/>
        <v>176</v>
      </c>
      <c r="V11" s="13">
        <f t="shared" si="0"/>
        <v>144</v>
      </c>
      <c r="W11" s="13">
        <f t="shared" si="0"/>
        <v>160</v>
      </c>
      <c r="X11" s="13">
        <f t="shared" si="0"/>
        <v>160</v>
      </c>
      <c r="Y11" s="13">
        <f t="shared" si="0"/>
        <v>152</v>
      </c>
      <c r="Z11" s="13">
        <f t="shared" si="0"/>
        <v>168</v>
      </c>
      <c r="AA11" s="13">
        <f t="shared" si="0"/>
        <v>152</v>
      </c>
      <c r="AB11" s="13">
        <f t="shared" si="0"/>
        <v>160</v>
      </c>
      <c r="AC11" s="13">
        <f t="shared" si="0"/>
        <v>152</v>
      </c>
      <c r="AD11" s="13">
        <f t="shared" si="0"/>
        <v>168</v>
      </c>
      <c r="AE11" s="13">
        <f t="shared" si="1"/>
        <v>168</v>
      </c>
      <c r="AF11" s="13">
        <f t="shared" si="1"/>
        <v>152</v>
      </c>
      <c r="AG11" s="13">
        <f t="shared" si="1"/>
        <v>176</v>
      </c>
      <c r="AH11" s="13">
        <f t="shared" si="1"/>
        <v>144</v>
      </c>
      <c r="AI11" s="13">
        <f t="shared" si="1"/>
        <v>160</v>
      </c>
      <c r="AJ11" s="13">
        <f t="shared" si="1"/>
        <v>160</v>
      </c>
      <c r="AK11" s="13">
        <f t="shared" si="1"/>
        <v>152</v>
      </c>
      <c r="AL11" s="13">
        <f t="shared" si="1"/>
        <v>168</v>
      </c>
      <c r="AM11" s="13">
        <f t="shared" si="1"/>
        <v>152</v>
      </c>
      <c r="AN11" s="13">
        <f t="shared" si="1"/>
        <v>160</v>
      </c>
      <c r="AO11" s="13">
        <f t="shared" si="1"/>
        <v>152</v>
      </c>
      <c r="AP11" s="266"/>
      <c r="AQ11" s="266"/>
      <c r="AR11" s="266"/>
      <c r="AS11" s="266"/>
      <c r="AT11" s="266"/>
      <c r="AU11" s="266"/>
      <c r="AV11" s="266"/>
      <c r="AW11" s="266"/>
    </row>
    <row r="12" spans="1:49" x14ac:dyDescent="0.25">
      <c r="A12" s="4" t="s">
        <v>850</v>
      </c>
      <c r="B12" s="4" t="s">
        <v>97</v>
      </c>
      <c r="C12" s="66" t="s">
        <v>204</v>
      </c>
      <c r="D12" s="6">
        <v>148.91999999999999</v>
      </c>
      <c r="E12" s="4">
        <v>120</v>
      </c>
      <c r="F12" s="4">
        <v>159.6</v>
      </c>
      <c r="G12" s="4">
        <v>159.6</v>
      </c>
      <c r="H12" s="4">
        <v>159.6</v>
      </c>
      <c r="I12" s="4">
        <v>159.6</v>
      </c>
      <c r="J12" s="4">
        <v>159.6</v>
      </c>
      <c r="K12" s="4">
        <v>159.6</v>
      </c>
      <c r="L12" s="4">
        <v>159.6</v>
      </c>
      <c r="M12" s="4">
        <v>159.6</v>
      </c>
      <c r="N12" s="4">
        <f t="shared" si="2"/>
        <v>168</v>
      </c>
      <c r="O12" s="4">
        <f t="shared" si="0"/>
        <v>152</v>
      </c>
      <c r="P12" s="4">
        <f t="shared" si="0"/>
        <v>160</v>
      </c>
      <c r="Q12" s="13">
        <f t="shared" si="0"/>
        <v>152</v>
      </c>
      <c r="R12" s="13">
        <f t="shared" si="0"/>
        <v>168</v>
      </c>
      <c r="S12" s="13">
        <f t="shared" si="0"/>
        <v>168</v>
      </c>
      <c r="T12" s="13">
        <f t="shared" si="0"/>
        <v>152</v>
      </c>
      <c r="U12" s="13">
        <f t="shared" si="0"/>
        <v>176</v>
      </c>
      <c r="V12" s="13">
        <f t="shared" si="0"/>
        <v>144</v>
      </c>
      <c r="W12" s="13">
        <f t="shared" si="0"/>
        <v>160</v>
      </c>
      <c r="X12" s="13">
        <f t="shared" si="0"/>
        <v>160</v>
      </c>
      <c r="Y12" s="13">
        <f t="shared" si="0"/>
        <v>152</v>
      </c>
      <c r="Z12" s="13">
        <f t="shared" si="0"/>
        <v>168</v>
      </c>
      <c r="AA12" s="13">
        <f t="shared" si="0"/>
        <v>152</v>
      </c>
      <c r="AB12" s="13">
        <f t="shared" si="0"/>
        <v>160</v>
      </c>
      <c r="AC12" s="13">
        <f t="shared" si="0"/>
        <v>152</v>
      </c>
      <c r="AD12" s="13">
        <f t="shared" si="0"/>
        <v>168</v>
      </c>
      <c r="AE12" s="13">
        <f t="shared" si="1"/>
        <v>168</v>
      </c>
      <c r="AF12" s="13">
        <f t="shared" si="1"/>
        <v>152</v>
      </c>
      <c r="AG12" s="13">
        <f t="shared" si="1"/>
        <v>176</v>
      </c>
      <c r="AH12" s="13">
        <f t="shared" si="1"/>
        <v>144</v>
      </c>
      <c r="AI12" s="13">
        <f t="shared" si="1"/>
        <v>160</v>
      </c>
      <c r="AJ12" s="13">
        <f t="shared" si="1"/>
        <v>160</v>
      </c>
      <c r="AK12" s="13">
        <f t="shared" si="1"/>
        <v>152</v>
      </c>
      <c r="AL12" s="13">
        <f t="shared" si="1"/>
        <v>168</v>
      </c>
      <c r="AM12" s="13">
        <f t="shared" si="1"/>
        <v>152</v>
      </c>
      <c r="AN12" s="13">
        <f t="shared" si="1"/>
        <v>160</v>
      </c>
      <c r="AO12" s="13">
        <f t="shared" si="1"/>
        <v>152</v>
      </c>
      <c r="AP12" s="266"/>
      <c r="AQ12" s="266"/>
      <c r="AR12" s="266"/>
      <c r="AS12" s="266"/>
      <c r="AT12" s="266"/>
      <c r="AU12" s="266"/>
      <c r="AV12" s="266"/>
      <c r="AW12" s="266"/>
    </row>
    <row r="13" spans="1:49" x14ac:dyDescent="0.25">
      <c r="A13" s="4" t="s">
        <v>813</v>
      </c>
      <c r="B13" s="4" t="s">
        <v>97</v>
      </c>
      <c r="C13" s="4" t="s">
        <v>153</v>
      </c>
      <c r="D13" s="6">
        <v>78.459999999999994</v>
      </c>
      <c r="E13" s="4">
        <v>120</v>
      </c>
      <c r="F13" s="4">
        <v>159.6</v>
      </c>
      <c r="G13" s="4">
        <v>159.6</v>
      </c>
      <c r="H13" s="4">
        <v>159.6</v>
      </c>
      <c r="I13" s="4">
        <v>159.6</v>
      </c>
      <c r="J13" s="4">
        <v>159.6</v>
      </c>
      <c r="K13" s="4">
        <v>159.6</v>
      </c>
      <c r="L13" s="4">
        <v>159.6</v>
      </c>
      <c r="M13" s="4">
        <v>159.6</v>
      </c>
      <c r="N13" s="4">
        <f t="shared" si="2"/>
        <v>168</v>
      </c>
      <c r="O13" s="4">
        <f t="shared" si="0"/>
        <v>152</v>
      </c>
      <c r="P13" s="4">
        <f t="shared" si="0"/>
        <v>160</v>
      </c>
      <c r="Q13" s="13">
        <f t="shared" si="0"/>
        <v>152</v>
      </c>
      <c r="R13" s="13">
        <f t="shared" si="0"/>
        <v>168</v>
      </c>
      <c r="S13" s="13">
        <f t="shared" si="0"/>
        <v>168</v>
      </c>
      <c r="T13" s="13">
        <f t="shared" si="0"/>
        <v>152</v>
      </c>
      <c r="U13" s="13">
        <f t="shared" si="0"/>
        <v>176</v>
      </c>
      <c r="V13" s="13">
        <f t="shared" si="0"/>
        <v>144</v>
      </c>
      <c r="W13" s="13">
        <f t="shared" si="0"/>
        <v>160</v>
      </c>
      <c r="X13" s="13">
        <f t="shared" si="0"/>
        <v>160</v>
      </c>
      <c r="Y13" s="13">
        <f t="shared" si="0"/>
        <v>152</v>
      </c>
      <c r="Z13" s="13">
        <f t="shared" si="0"/>
        <v>168</v>
      </c>
      <c r="AA13" s="13">
        <f t="shared" si="0"/>
        <v>152</v>
      </c>
      <c r="AB13" s="13">
        <f t="shared" si="0"/>
        <v>160</v>
      </c>
      <c r="AC13" s="13">
        <f t="shared" si="0"/>
        <v>152</v>
      </c>
      <c r="AD13" s="13">
        <f t="shared" si="0"/>
        <v>168</v>
      </c>
      <c r="AE13" s="13">
        <f t="shared" si="1"/>
        <v>168</v>
      </c>
      <c r="AF13" s="13">
        <f t="shared" si="1"/>
        <v>152</v>
      </c>
      <c r="AG13" s="13">
        <f t="shared" si="1"/>
        <v>176</v>
      </c>
      <c r="AH13" s="13">
        <f t="shared" si="1"/>
        <v>144</v>
      </c>
      <c r="AI13" s="13">
        <f t="shared" si="1"/>
        <v>160</v>
      </c>
      <c r="AJ13" s="13">
        <f t="shared" si="1"/>
        <v>160</v>
      </c>
      <c r="AK13" s="13">
        <f t="shared" si="1"/>
        <v>152</v>
      </c>
      <c r="AL13" s="13">
        <f t="shared" si="1"/>
        <v>168</v>
      </c>
      <c r="AM13" s="13">
        <f t="shared" si="1"/>
        <v>152</v>
      </c>
      <c r="AN13" s="13">
        <f t="shared" si="1"/>
        <v>160</v>
      </c>
      <c r="AO13" s="13">
        <f t="shared" si="1"/>
        <v>152</v>
      </c>
      <c r="AP13" s="266"/>
      <c r="AQ13" s="266"/>
      <c r="AR13" s="266"/>
      <c r="AS13" s="266"/>
      <c r="AT13" s="266"/>
      <c r="AU13" s="266"/>
      <c r="AV13" s="266"/>
      <c r="AW13" s="266"/>
    </row>
    <row r="14" spans="1:49" x14ac:dyDescent="0.25">
      <c r="A14" s="4" t="s">
        <v>862</v>
      </c>
      <c r="B14" s="4" t="s">
        <v>97</v>
      </c>
      <c r="C14" s="66" t="s">
        <v>204</v>
      </c>
      <c r="D14" s="6">
        <v>148.91999999999999</v>
      </c>
      <c r="E14" s="4"/>
      <c r="F14" s="4">
        <v>159.6</v>
      </c>
      <c r="G14" s="4">
        <v>159.6</v>
      </c>
      <c r="H14" s="4">
        <v>159.6</v>
      </c>
      <c r="I14" s="4">
        <v>159.6</v>
      </c>
      <c r="J14" s="4">
        <v>159.6</v>
      </c>
      <c r="K14" s="4">
        <v>159.6</v>
      </c>
      <c r="L14" s="4">
        <v>159.6</v>
      </c>
      <c r="M14" s="4">
        <v>159.6</v>
      </c>
      <c r="N14" s="4">
        <f t="shared" si="2"/>
        <v>168</v>
      </c>
      <c r="O14" s="4">
        <f t="shared" si="0"/>
        <v>152</v>
      </c>
      <c r="P14" s="4">
        <f t="shared" si="0"/>
        <v>160</v>
      </c>
      <c r="Q14" s="13">
        <f t="shared" si="0"/>
        <v>152</v>
      </c>
      <c r="R14" s="13">
        <f t="shared" si="0"/>
        <v>168</v>
      </c>
      <c r="S14" s="13">
        <f t="shared" si="0"/>
        <v>168</v>
      </c>
      <c r="T14" s="13">
        <f t="shared" si="0"/>
        <v>152</v>
      </c>
      <c r="U14" s="13">
        <f t="shared" si="0"/>
        <v>176</v>
      </c>
      <c r="V14" s="13">
        <f t="shared" si="0"/>
        <v>144</v>
      </c>
      <c r="W14" s="13">
        <f t="shared" si="0"/>
        <v>160</v>
      </c>
      <c r="X14" s="13">
        <f t="shared" si="0"/>
        <v>160</v>
      </c>
      <c r="Y14" s="13">
        <f t="shared" si="0"/>
        <v>152</v>
      </c>
      <c r="Z14" s="13">
        <f t="shared" si="0"/>
        <v>168</v>
      </c>
      <c r="AA14" s="13">
        <f t="shared" si="0"/>
        <v>152</v>
      </c>
      <c r="AB14" s="13">
        <f t="shared" si="0"/>
        <v>160</v>
      </c>
      <c r="AC14" s="13">
        <f t="shared" si="0"/>
        <v>152</v>
      </c>
      <c r="AD14" s="13">
        <f t="shared" si="0"/>
        <v>168</v>
      </c>
      <c r="AE14" s="13">
        <f t="shared" si="1"/>
        <v>168</v>
      </c>
      <c r="AF14" s="13">
        <f t="shared" si="1"/>
        <v>152</v>
      </c>
      <c r="AG14" s="13">
        <f t="shared" si="1"/>
        <v>176</v>
      </c>
      <c r="AH14" s="13">
        <f t="shared" si="1"/>
        <v>144</v>
      </c>
      <c r="AI14" s="13">
        <f t="shared" si="1"/>
        <v>160</v>
      </c>
      <c r="AJ14" s="13">
        <f t="shared" si="1"/>
        <v>160</v>
      </c>
      <c r="AK14" s="13">
        <f t="shared" si="1"/>
        <v>152</v>
      </c>
      <c r="AL14" s="13">
        <f t="shared" si="1"/>
        <v>168</v>
      </c>
      <c r="AM14" s="13">
        <f t="shared" si="1"/>
        <v>152</v>
      </c>
      <c r="AN14" s="13">
        <f t="shared" si="1"/>
        <v>160</v>
      </c>
      <c r="AO14" s="13">
        <f t="shared" si="1"/>
        <v>152</v>
      </c>
      <c r="AP14" s="266"/>
      <c r="AQ14" s="266"/>
      <c r="AR14" s="266"/>
      <c r="AS14" s="266"/>
      <c r="AT14" s="266"/>
      <c r="AU14" s="266"/>
      <c r="AV14" s="266"/>
      <c r="AW14" s="266"/>
    </row>
    <row r="15" spans="1:49" x14ac:dyDescent="0.25">
      <c r="A15" s="4" t="s">
        <v>863</v>
      </c>
      <c r="B15" s="4" t="s">
        <v>97</v>
      </c>
      <c r="C15" s="66" t="s">
        <v>204</v>
      </c>
      <c r="D15" s="6">
        <v>148.91999999999999</v>
      </c>
      <c r="E15" s="4"/>
      <c r="F15" s="4"/>
      <c r="G15" s="4"/>
      <c r="H15" s="4"/>
      <c r="I15" s="4">
        <v>100</v>
      </c>
      <c r="J15" s="4">
        <v>159.6</v>
      </c>
      <c r="K15" s="4">
        <v>159.6</v>
      </c>
      <c r="L15" s="4">
        <v>159.6</v>
      </c>
      <c r="M15" s="4">
        <v>159.6</v>
      </c>
      <c r="N15" s="4">
        <f t="shared" si="2"/>
        <v>168</v>
      </c>
      <c r="O15" s="4">
        <f t="shared" si="0"/>
        <v>152</v>
      </c>
      <c r="P15" s="4">
        <f t="shared" si="0"/>
        <v>160</v>
      </c>
      <c r="Q15" s="13">
        <f t="shared" si="0"/>
        <v>152</v>
      </c>
      <c r="R15" s="13">
        <f t="shared" si="0"/>
        <v>168</v>
      </c>
      <c r="S15" s="13">
        <f t="shared" si="0"/>
        <v>168</v>
      </c>
      <c r="T15" s="13">
        <f t="shared" si="0"/>
        <v>152</v>
      </c>
      <c r="U15" s="13">
        <f t="shared" si="0"/>
        <v>176</v>
      </c>
      <c r="V15" s="13">
        <f t="shared" si="0"/>
        <v>144</v>
      </c>
      <c r="W15" s="13">
        <f t="shared" si="0"/>
        <v>160</v>
      </c>
      <c r="X15" s="13">
        <f t="shared" si="0"/>
        <v>160</v>
      </c>
      <c r="Y15" s="13">
        <f t="shared" si="0"/>
        <v>152</v>
      </c>
      <c r="Z15" s="13">
        <f t="shared" si="0"/>
        <v>168</v>
      </c>
      <c r="AA15" s="13">
        <f t="shared" si="0"/>
        <v>152</v>
      </c>
      <c r="AB15" s="13">
        <f t="shared" si="0"/>
        <v>160</v>
      </c>
      <c r="AC15" s="13">
        <f t="shared" si="0"/>
        <v>152</v>
      </c>
      <c r="AD15" s="13">
        <f t="shared" si="0"/>
        <v>168</v>
      </c>
      <c r="AE15" s="13">
        <f t="shared" si="1"/>
        <v>168</v>
      </c>
      <c r="AF15" s="13">
        <f t="shared" si="1"/>
        <v>152</v>
      </c>
      <c r="AG15" s="13">
        <f t="shared" si="1"/>
        <v>176</v>
      </c>
      <c r="AH15" s="13">
        <f t="shared" si="1"/>
        <v>144</v>
      </c>
      <c r="AI15" s="13">
        <f t="shared" si="1"/>
        <v>160</v>
      </c>
      <c r="AJ15" s="13">
        <f t="shared" si="1"/>
        <v>160</v>
      </c>
      <c r="AK15" s="13">
        <f t="shared" si="1"/>
        <v>152</v>
      </c>
      <c r="AL15" s="13">
        <f t="shared" si="1"/>
        <v>168</v>
      </c>
      <c r="AM15" s="13">
        <f t="shared" si="1"/>
        <v>152</v>
      </c>
      <c r="AN15" s="13">
        <f t="shared" si="1"/>
        <v>160</v>
      </c>
      <c r="AO15" s="13">
        <f t="shared" si="1"/>
        <v>152</v>
      </c>
      <c r="AP15" s="266"/>
      <c r="AQ15" s="266"/>
      <c r="AR15" s="266"/>
      <c r="AS15" s="266"/>
      <c r="AT15" s="266"/>
      <c r="AU15" s="266"/>
      <c r="AV15" s="266"/>
      <c r="AW15" s="266"/>
    </row>
    <row r="16" spans="1:49" x14ac:dyDescent="0.25">
      <c r="A16" s="4" t="s">
        <v>177</v>
      </c>
      <c r="B16" s="4" t="s">
        <v>97</v>
      </c>
      <c r="C16" s="66" t="s">
        <v>204</v>
      </c>
      <c r="D16" s="6">
        <v>148.91999999999999</v>
      </c>
      <c r="E16" s="4"/>
      <c r="F16" s="4"/>
      <c r="G16" s="4"/>
      <c r="H16" s="4"/>
      <c r="I16" s="4">
        <v>100</v>
      </c>
      <c r="J16" s="4">
        <v>159.6</v>
      </c>
      <c r="K16" s="4">
        <v>159.6</v>
      </c>
      <c r="L16" s="4">
        <v>159.6</v>
      </c>
      <c r="M16" s="4">
        <v>159.6</v>
      </c>
      <c r="N16" s="4">
        <f t="shared" si="2"/>
        <v>168</v>
      </c>
      <c r="O16" s="4">
        <f t="shared" si="0"/>
        <v>152</v>
      </c>
      <c r="P16" s="4">
        <f t="shared" si="0"/>
        <v>160</v>
      </c>
      <c r="Q16" s="13">
        <f t="shared" si="0"/>
        <v>152</v>
      </c>
      <c r="R16" s="13">
        <f t="shared" si="0"/>
        <v>168</v>
      </c>
      <c r="S16" s="13">
        <f t="shared" si="0"/>
        <v>168</v>
      </c>
      <c r="T16" s="13">
        <f t="shared" si="0"/>
        <v>152</v>
      </c>
      <c r="U16" s="13">
        <f t="shared" si="0"/>
        <v>176</v>
      </c>
      <c r="V16" s="13">
        <f t="shared" si="0"/>
        <v>144</v>
      </c>
      <c r="W16" s="13">
        <f t="shared" si="0"/>
        <v>160</v>
      </c>
      <c r="X16" s="13">
        <f t="shared" si="0"/>
        <v>160</v>
      </c>
      <c r="Y16" s="13">
        <f t="shared" si="0"/>
        <v>152</v>
      </c>
      <c r="Z16" s="13">
        <f t="shared" si="0"/>
        <v>168</v>
      </c>
      <c r="AA16" s="13">
        <f t="shared" si="0"/>
        <v>152</v>
      </c>
      <c r="AB16" s="13">
        <f t="shared" si="0"/>
        <v>160</v>
      </c>
      <c r="AC16" s="13">
        <f t="shared" si="0"/>
        <v>152</v>
      </c>
      <c r="AD16" s="13">
        <f t="shared" si="0"/>
        <v>168</v>
      </c>
      <c r="AE16" s="13">
        <f t="shared" si="1"/>
        <v>168</v>
      </c>
      <c r="AF16" s="13">
        <f t="shared" si="1"/>
        <v>152</v>
      </c>
      <c r="AG16" s="13">
        <f t="shared" si="1"/>
        <v>176</v>
      </c>
      <c r="AH16" s="13">
        <f t="shared" si="1"/>
        <v>144</v>
      </c>
      <c r="AI16" s="13">
        <f t="shared" si="1"/>
        <v>160</v>
      </c>
      <c r="AJ16" s="13">
        <f t="shared" si="1"/>
        <v>160</v>
      </c>
      <c r="AK16" s="13">
        <f t="shared" si="1"/>
        <v>152</v>
      </c>
      <c r="AL16" s="13">
        <f t="shared" si="1"/>
        <v>168</v>
      </c>
      <c r="AM16" s="13">
        <f t="shared" si="1"/>
        <v>152</v>
      </c>
      <c r="AN16" s="13">
        <f t="shared" si="1"/>
        <v>160</v>
      </c>
      <c r="AO16" s="13">
        <f t="shared" si="1"/>
        <v>152</v>
      </c>
      <c r="AP16" s="266"/>
      <c r="AQ16" s="266"/>
      <c r="AR16" s="266"/>
      <c r="AS16" s="266"/>
      <c r="AT16" s="266"/>
      <c r="AU16" s="266"/>
      <c r="AV16" s="266"/>
      <c r="AW16" s="266"/>
    </row>
    <row r="17" spans="1:49" x14ac:dyDescent="0.25">
      <c r="A17" s="4" t="s">
        <v>864</v>
      </c>
      <c r="B17" s="4" t="s">
        <v>97</v>
      </c>
      <c r="C17" s="66" t="s">
        <v>204</v>
      </c>
      <c r="D17" s="6">
        <v>148.91999999999999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266"/>
      <c r="AQ17" s="266"/>
      <c r="AR17" s="266"/>
      <c r="AS17" s="266"/>
      <c r="AT17" s="266"/>
      <c r="AU17" s="266"/>
      <c r="AV17" s="266"/>
      <c r="AW17" s="266"/>
    </row>
    <row r="18" spans="1:49" x14ac:dyDescent="0.25"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266"/>
      <c r="AQ18" s="266"/>
      <c r="AR18" s="266"/>
      <c r="AS18" s="266"/>
      <c r="AT18" s="266"/>
      <c r="AU18" s="266"/>
      <c r="AV18" s="266"/>
      <c r="AW18" s="266"/>
    </row>
    <row r="19" spans="1:49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266"/>
      <c r="AQ19" s="266"/>
      <c r="AR19" s="266"/>
      <c r="AS19" s="266"/>
      <c r="AT19" s="266"/>
      <c r="AU19" s="266"/>
      <c r="AV19" s="266"/>
      <c r="AW19" s="266"/>
    </row>
    <row r="20" spans="1:49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266"/>
      <c r="AQ20" s="266"/>
      <c r="AR20" s="266"/>
      <c r="AS20" s="266"/>
      <c r="AT20" s="266"/>
      <c r="AU20" s="266"/>
      <c r="AV20" s="266"/>
      <c r="AW20" s="266"/>
    </row>
    <row r="21" spans="1:49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266"/>
      <c r="AQ21" s="266"/>
      <c r="AR21" s="266"/>
      <c r="AS21" s="266"/>
      <c r="AT21" s="266"/>
      <c r="AU21" s="266"/>
      <c r="AV21" s="266"/>
      <c r="AW21" s="266"/>
    </row>
    <row r="22" spans="1:49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266"/>
      <c r="AQ22" s="266"/>
      <c r="AR22" s="266"/>
      <c r="AS22" s="266"/>
      <c r="AT22" s="266"/>
      <c r="AU22" s="266"/>
      <c r="AV22" s="266"/>
      <c r="AW22" s="266"/>
    </row>
    <row r="23" spans="1:49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266"/>
      <c r="AQ23" s="266"/>
      <c r="AR23" s="266"/>
      <c r="AS23" s="266"/>
      <c r="AT23" s="266"/>
      <c r="AU23" s="266"/>
      <c r="AV23" s="266"/>
      <c r="AW23" s="266"/>
    </row>
    <row r="24" spans="1:49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266"/>
      <c r="AQ24" s="266"/>
      <c r="AR24" s="266"/>
      <c r="AS24" s="266"/>
      <c r="AT24" s="266"/>
      <c r="AU24" s="266"/>
      <c r="AV24" s="266"/>
      <c r="AW24" s="266"/>
    </row>
    <row r="25" spans="1:49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266"/>
      <c r="AQ25" s="266"/>
      <c r="AR25" s="266"/>
      <c r="AS25" s="266"/>
      <c r="AT25" s="266"/>
      <c r="AU25" s="266"/>
      <c r="AV25" s="266"/>
      <c r="AW25" s="266"/>
    </row>
    <row r="26" spans="1:49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266"/>
      <c r="AQ26" s="266"/>
      <c r="AR26" s="266"/>
      <c r="AS26" s="266"/>
      <c r="AT26" s="266"/>
      <c r="AU26" s="266"/>
      <c r="AV26" s="266"/>
      <c r="AW26" s="266"/>
    </row>
    <row r="27" spans="1:49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66"/>
      <c r="AQ27" s="266"/>
      <c r="AR27" s="266"/>
      <c r="AS27" s="266"/>
      <c r="AT27" s="266"/>
      <c r="AU27" s="266"/>
      <c r="AV27" s="266"/>
      <c r="AW27" s="266"/>
    </row>
    <row r="28" spans="1:49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266"/>
      <c r="AQ28" s="266"/>
      <c r="AR28" s="266"/>
      <c r="AS28" s="266"/>
      <c r="AT28" s="266"/>
      <c r="AU28" s="266"/>
      <c r="AV28" s="266"/>
      <c r="AW28" s="266"/>
    </row>
    <row r="29" spans="1:49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266"/>
      <c r="AQ29" s="266"/>
      <c r="AR29" s="266"/>
      <c r="AS29" s="266"/>
      <c r="AT29" s="266"/>
      <c r="AU29" s="266"/>
      <c r="AV29" s="266"/>
      <c r="AW29" s="266"/>
    </row>
    <row r="30" spans="1:49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66"/>
      <c r="AQ30" s="266"/>
      <c r="AR30" s="266"/>
      <c r="AS30" s="266"/>
      <c r="AT30" s="266"/>
      <c r="AU30" s="266"/>
      <c r="AV30" s="266"/>
      <c r="AW30" s="266"/>
    </row>
    <row r="31" spans="1:49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266"/>
      <c r="AQ31" s="266"/>
      <c r="AR31" s="266"/>
      <c r="AS31" s="266"/>
      <c r="AT31" s="266"/>
      <c r="AU31" s="266"/>
      <c r="AV31" s="266"/>
      <c r="AW31" s="266"/>
    </row>
    <row r="32" spans="1:49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266"/>
      <c r="AQ32" s="266"/>
      <c r="AR32" s="266"/>
      <c r="AS32" s="266"/>
      <c r="AT32" s="266"/>
      <c r="AU32" s="266"/>
      <c r="AV32" s="266"/>
      <c r="AW32" s="266"/>
    </row>
    <row r="33" spans="1:49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266"/>
      <c r="AQ33" s="266"/>
      <c r="AR33" s="266"/>
      <c r="AS33" s="266"/>
      <c r="AT33" s="266"/>
      <c r="AU33" s="266"/>
      <c r="AV33" s="266"/>
      <c r="AW33" s="266"/>
    </row>
    <row r="34" spans="1:49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266"/>
      <c r="AQ34" s="266"/>
      <c r="AR34" s="266"/>
      <c r="AS34" s="266"/>
      <c r="AT34" s="266"/>
      <c r="AU34" s="266"/>
      <c r="AV34" s="266"/>
      <c r="AW34" s="266"/>
    </row>
    <row r="35" spans="1:49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266"/>
      <c r="AQ35" s="266"/>
      <c r="AR35" s="266"/>
      <c r="AS35" s="266"/>
      <c r="AT35" s="266"/>
      <c r="AU35" s="266"/>
      <c r="AV35" s="266"/>
      <c r="AW35" s="266"/>
    </row>
    <row r="36" spans="1:49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266"/>
      <c r="AQ36" s="266"/>
      <c r="AR36" s="266"/>
      <c r="AS36" s="266"/>
      <c r="AT36" s="266"/>
      <c r="AU36" s="266"/>
      <c r="AV36" s="266"/>
      <c r="AW36" s="266"/>
    </row>
    <row r="37" spans="1:49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266"/>
      <c r="AQ37" s="266"/>
      <c r="AR37" s="266"/>
      <c r="AS37" s="266"/>
      <c r="AT37" s="266"/>
      <c r="AU37" s="266"/>
      <c r="AV37" s="266"/>
      <c r="AW37" s="266"/>
    </row>
    <row r="38" spans="1:49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266"/>
      <c r="AQ38" s="266"/>
      <c r="AR38" s="266"/>
      <c r="AS38" s="266"/>
      <c r="AT38" s="266"/>
      <c r="AU38" s="266"/>
      <c r="AV38" s="266"/>
      <c r="AW38" s="266"/>
    </row>
    <row r="39" spans="1:49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266"/>
      <c r="AQ39" s="266"/>
      <c r="AR39" s="266"/>
      <c r="AS39" s="266"/>
      <c r="AT39" s="266"/>
      <c r="AU39" s="266"/>
      <c r="AV39" s="266"/>
      <c r="AW39" s="266"/>
    </row>
    <row r="40" spans="1:49" x14ac:dyDescent="0.25">
      <c r="E40" s="28">
        <f t="shared" ref="E40:AW40" si="3">SUM(E10:E39)</f>
        <v>480</v>
      </c>
      <c r="F40" s="28">
        <f t="shared" si="3"/>
        <v>798</v>
      </c>
      <c r="G40" s="28">
        <f t="shared" si="3"/>
        <v>798</v>
      </c>
      <c r="H40" s="28">
        <f t="shared" si="3"/>
        <v>798</v>
      </c>
      <c r="I40" s="28">
        <f t="shared" si="3"/>
        <v>998</v>
      </c>
      <c r="J40" s="28">
        <f t="shared" si="3"/>
        <v>1117.2</v>
      </c>
      <c r="K40" s="28">
        <f t="shared" si="3"/>
        <v>1117.2</v>
      </c>
      <c r="L40" s="28">
        <f t="shared" si="3"/>
        <v>1117.2</v>
      </c>
      <c r="M40" s="28">
        <f t="shared" si="3"/>
        <v>1117.2</v>
      </c>
      <c r="N40" s="28">
        <f t="shared" si="3"/>
        <v>1176</v>
      </c>
      <c r="O40" s="28">
        <f t="shared" si="3"/>
        <v>1064</v>
      </c>
      <c r="P40" s="28">
        <f t="shared" si="3"/>
        <v>1120</v>
      </c>
      <c r="Q40" s="28">
        <f t="shared" si="3"/>
        <v>1064</v>
      </c>
      <c r="R40" s="28">
        <f t="shared" si="3"/>
        <v>1176</v>
      </c>
      <c r="S40" s="28">
        <f t="shared" si="3"/>
        <v>1176</v>
      </c>
      <c r="T40" s="28">
        <f t="shared" si="3"/>
        <v>1064</v>
      </c>
      <c r="U40" s="28">
        <f t="shared" si="3"/>
        <v>1232</v>
      </c>
      <c r="V40" s="28">
        <f t="shared" si="3"/>
        <v>1008</v>
      </c>
      <c r="W40" s="28">
        <f t="shared" si="3"/>
        <v>1120</v>
      </c>
      <c r="X40" s="28">
        <f t="shared" si="3"/>
        <v>1120</v>
      </c>
      <c r="Y40" s="28">
        <f t="shared" si="3"/>
        <v>1064</v>
      </c>
      <c r="Z40" s="28">
        <f t="shared" si="3"/>
        <v>1176</v>
      </c>
      <c r="AA40" s="28">
        <f t="shared" si="3"/>
        <v>1064</v>
      </c>
      <c r="AB40" s="28">
        <f t="shared" si="3"/>
        <v>1120</v>
      </c>
      <c r="AC40" s="28">
        <f t="shared" si="3"/>
        <v>1064</v>
      </c>
      <c r="AD40" s="28">
        <f t="shared" si="3"/>
        <v>1176</v>
      </c>
      <c r="AE40" s="28">
        <f t="shared" si="3"/>
        <v>1176</v>
      </c>
      <c r="AF40" s="28">
        <f t="shared" si="3"/>
        <v>1064</v>
      </c>
      <c r="AG40" s="28">
        <f t="shared" si="3"/>
        <v>1232</v>
      </c>
      <c r="AH40" s="28">
        <f t="shared" si="3"/>
        <v>1008</v>
      </c>
      <c r="AI40" s="28">
        <f t="shared" si="3"/>
        <v>1120</v>
      </c>
      <c r="AJ40" s="28">
        <f t="shared" si="3"/>
        <v>1120</v>
      </c>
      <c r="AK40" s="28">
        <f t="shared" si="3"/>
        <v>1064</v>
      </c>
      <c r="AL40" s="28">
        <f t="shared" si="3"/>
        <v>1176</v>
      </c>
      <c r="AM40" s="28">
        <f t="shared" si="3"/>
        <v>1064</v>
      </c>
      <c r="AN40" s="28">
        <f t="shared" si="3"/>
        <v>1120</v>
      </c>
      <c r="AO40" s="28">
        <f t="shared" si="3"/>
        <v>1064</v>
      </c>
      <c r="AP40" s="28">
        <f t="shared" si="3"/>
        <v>0</v>
      </c>
      <c r="AQ40" s="28">
        <f t="shared" si="3"/>
        <v>0</v>
      </c>
      <c r="AR40" s="28">
        <f t="shared" si="3"/>
        <v>0</v>
      </c>
      <c r="AS40" s="28">
        <f t="shared" si="3"/>
        <v>0</v>
      </c>
      <c r="AT40" s="28">
        <f t="shared" si="3"/>
        <v>0</v>
      </c>
      <c r="AU40" s="28">
        <f t="shared" si="3"/>
        <v>0</v>
      </c>
      <c r="AV40" s="28">
        <f t="shared" si="3"/>
        <v>0</v>
      </c>
      <c r="AW40" s="28">
        <f t="shared" si="3"/>
        <v>0</v>
      </c>
    </row>
    <row r="42" spans="1:49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49" x14ac:dyDescent="0.25">
      <c r="A43" s="9"/>
      <c r="B43" s="9"/>
      <c r="C43" s="9"/>
      <c r="D43" s="9"/>
      <c r="E43" s="623">
        <v>2024</v>
      </c>
      <c r="F43" s="623"/>
      <c r="G43" s="623"/>
      <c r="H43" s="623"/>
      <c r="I43" s="623"/>
      <c r="J43" s="623"/>
      <c r="K43" s="623"/>
      <c r="L43" s="623"/>
      <c r="M43" s="623"/>
      <c r="N43" s="625">
        <v>2025</v>
      </c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7"/>
      <c r="Z43" s="625">
        <v>2026</v>
      </c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7"/>
      <c r="AL43" s="625">
        <v>2027</v>
      </c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7"/>
    </row>
    <row r="44" spans="1:49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2">
        <v>4</v>
      </c>
      <c r="F44" s="12">
        <v>5</v>
      </c>
      <c r="G44" s="12">
        <v>6</v>
      </c>
      <c r="H44" s="12">
        <v>7</v>
      </c>
      <c r="I44" s="11">
        <v>8</v>
      </c>
      <c r="J44" s="11">
        <v>9</v>
      </c>
      <c r="K44" s="11">
        <v>10</v>
      </c>
      <c r="L44" s="11">
        <v>11</v>
      </c>
      <c r="M44" s="11">
        <v>12</v>
      </c>
      <c r="N44" s="11">
        <v>1</v>
      </c>
      <c r="O44" s="11">
        <v>2</v>
      </c>
      <c r="P44" s="11">
        <v>3</v>
      </c>
      <c r="Q44" s="11">
        <v>4</v>
      </c>
      <c r="R44" s="11">
        <v>5</v>
      </c>
      <c r="S44" s="14">
        <v>6</v>
      </c>
      <c r="T44" s="14">
        <v>7</v>
      </c>
      <c r="U44" s="14">
        <v>8</v>
      </c>
      <c r="V44" s="14">
        <v>9</v>
      </c>
      <c r="W44" s="14">
        <v>10</v>
      </c>
      <c r="X44" s="14">
        <v>11</v>
      </c>
      <c r="Y44" s="14">
        <v>12</v>
      </c>
      <c r="Z44" s="14">
        <v>1</v>
      </c>
      <c r="AA44" s="14">
        <v>2</v>
      </c>
      <c r="AB44" s="14">
        <v>3</v>
      </c>
      <c r="AC44" s="14">
        <v>4</v>
      </c>
      <c r="AD44" s="14">
        <v>5</v>
      </c>
      <c r="AE44" s="14">
        <v>6</v>
      </c>
      <c r="AF44" s="14">
        <v>7</v>
      </c>
      <c r="AG44" s="14">
        <v>8</v>
      </c>
      <c r="AH44" s="14">
        <v>9</v>
      </c>
      <c r="AI44" s="14">
        <v>10</v>
      </c>
      <c r="AJ44" s="14">
        <v>11</v>
      </c>
      <c r="AK44" s="14">
        <v>12</v>
      </c>
      <c r="AL44" s="14">
        <v>1</v>
      </c>
      <c r="AM44" s="14">
        <v>2</v>
      </c>
      <c r="AN44" s="14">
        <v>3</v>
      </c>
      <c r="AO44" s="14">
        <v>4</v>
      </c>
      <c r="AP44" s="432">
        <v>5</v>
      </c>
      <c r="AQ44" s="265">
        <v>6</v>
      </c>
      <c r="AR44" s="265">
        <v>7</v>
      </c>
      <c r="AS44" s="265">
        <v>8</v>
      </c>
      <c r="AT44" s="265">
        <v>9</v>
      </c>
      <c r="AU44" s="265">
        <v>10</v>
      </c>
      <c r="AV44" s="265">
        <v>11</v>
      </c>
      <c r="AW44" s="265">
        <v>12</v>
      </c>
    </row>
    <row r="45" spans="1:49" x14ac:dyDescent="0.25">
      <c r="A45" s="4" t="str">
        <f t="shared" ref="A45:D54" si="4">A10</f>
        <v>Muhammad Nazir</v>
      </c>
      <c r="B45" s="4" t="str">
        <f t="shared" si="4"/>
        <v>TechSur</v>
      </c>
      <c r="C45" s="4" t="str">
        <f t="shared" si="4"/>
        <v>Systems Integration Engineer</v>
      </c>
      <c r="D45" s="4">
        <f t="shared" si="4"/>
        <v>148.91999999999999</v>
      </c>
      <c r="E45" s="4">
        <v>120</v>
      </c>
      <c r="F45" s="4">
        <v>176</v>
      </c>
      <c r="G45" s="4">
        <v>152</v>
      </c>
      <c r="H45" s="4">
        <v>168</v>
      </c>
      <c r="I45" s="4">
        <v>176</v>
      </c>
      <c r="J45" s="4">
        <v>160</v>
      </c>
      <c r="K45" s="4">
        <v>176</v>
      </c>
      <c r="L45" s="4">
        <v>152</v>
      </c>
      <c r="M45" s="4">
        <v>168</v>
      </c>
      <c r="N45" s="4">
        <v>168</v>
      </c>
      <c r="O45" s="4">
        <v>144</v>
      </c>
      <c r="P45" s="4">
        <v>168</v>
      </c>
      <c r="Q45" s="4">
        <v>176</v>
      </c>
      <c r="R45" s="4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266"/>
      <c r="AQ45" s="266"/>
      <c r="AR45" s="266"/>
      <c r="AS45" s="266"/>
      <c r="AT45" s="266"/>
      <c r="AU45" s="266"/>
      <c r="AV45" s="266"/>
      <c r="AW45" s="266"/>
    </row>
    <row r="46" spans="1:49" x14ac:dyDescent="0.25">
      <c r="A46" s="4" t="str">
        <f t="shared" si="4"/>
        <v>Narayan Verman</v>
      </c>
      <c r="B46" s="4" t="str">
        <f t="shared" si="4"/>
        <v>TechSur</v>
      </c>
      <c r="C46" s="4" t="str">
        <f t="shared" si="4"/>
        <v>Systems Integration Engineer</v>
      </c>
      <c r="D46" s="4">
        <f t="shared" si="4"/>
        <v>148.91999999999999</v>
      </c>
      <c r="E46" s="4">
        <v>120</v>
      </c>
      <c r="F46" s="4">
        <v>176</v>
      </c>
      <c r="G46" s="4">
        <v>152</v>
      </c>
      <c r="H46" s="4">
        <v>176</v>
      </c>
      <c r="I46" s="4">
        <v>176</v>
      </c>
      <c r="J46" s="4">
        <v>160</v>
      </c>
      <c r="K46" s="4">
        <v>176</v>
      </c>
      <c r="L46" s="4">
        <v>120</v>
      </c>
      <c r="M46" s="4">
        <v>32</v>
      </c>
      <c r="N46" s="4">
        <v>168</v>
      </c>
      <c r="O46" s="4">
        <v>152</v>
      </c>
      <c r="P46" s="4">
        <v>160</v>
      </c>
      <c r="Q46" s="4">
        <v>176</v>
      </c>
      <c r="R46" s="4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266"/>
      <c r="AQ46" s="266"/>
      <c r="AR46" s="266"/>
      <c r="AS46" s="266"/>
      <c r="AT46" s="266"/>
      <c r="AU46" s="266"/>
      <c r="AV46" s="266"/>
      <c r="AW46" s="266"/>
    </row>
    <row r="47" spans="1:49" x14ac:dyDescent="0.25">
      <c r="A47" s="4" t="str">
        <f t="shared" si="4"/>
        <v>Sunil Bandapally</v>
      </c>
      <c r="B47" s="4" t="str">
        <f t="shared" si="4"/>
        <v>TechSur</v>
      </c>
      <c r="C47" s="4" t="str">
        <f t="shared" si="4"/>
        <v>Systems Integration Engineer</v>
      </c>
      <c r="D47" s="4">
        <f t="shared" si="4"/>
        <v>148.91999999999999</v>
      </c>
      <c r="E47" s="4">
        <v>120</v>
      </c>
      <c r="F47" s="4">
        <v>160</v>
      </c>
      <c r="G47" s="4">
        <v>152</v>
      </c>
      <c r="H47" s="125">
        <v>160</v>
      </c>
      <c r="I47" s="4">
        <v>176</v>
      </c>
      <c r="J47" s="4">
        <v>160</v>
      </c>
      <c r="K47" s="4">
        <v>176</v>
      </c>
      <c r="L47" s="4">
        <v>136</v>
      </c>
      <c r="M47" s="4">
        <v>136</v>
      </c>
      <c r="N47" s="4">
        <v>72</v>
      </c>
      <c r="O47" s="4">
        <v>144</v>
      </c>
      <c r="P47" s="4">
        <v>160</v>
      </c>
      <c r="Q47" s="4">
        <v>176</v>
      </c>
      <c r="R47" s="4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266"/>
      <c r="AQ47" s="266"/>
      <c r="AR47" s="266"/>
      <c r="AS47" s="266"/>
      <c r="AT47" s="266"/>
      <c r="AU47" s="266"/>
      <c r="AV47" s="266"/>
      <c r="AW47" s="266"/>
    </row>
    <row r="48" spans="1:49" x14ac:dyDescent="0.25">
      <c r="A48" s="4" t="str">
        <f t="shared" si="4"/>
        <v>Haneen Abdelhaq</v>
      </c>
      <c r="B48" s="4" t="str">
        <f t="shared" si="4"/>
        <v>TechSur</v>
      </c>
      <c r="C48" s="4" t="str">
        <f t="shared" si="4"/>
        <v>Project Manager</v>
      </c>
      <c r="D48" s="4">
        <f t="shared" si="4"/>
        <v>78.459999999999994</v>
      </c>
      <c r="E48" s="4">
        <v>96</v>
      </c>
      <c r="F48" s="4">
        <v>152</v>
      </c>
      <c r="G48" s="4">
        <v>152</v>
      </c>
      <c r="H48" s="4">
        <v>176</v>
      </c>
      <c r="I48" s="4">
        <v>176</v>
      </c>
      <c r="J48" s="4">
        <v>160</v>
      </c>
      <c r="K48" s="4">
        <v>176</v>
      </c>
      <c r="L48" s="4">
        <v>152</v>
      </c>
      <c r="M48" s="4">
        <v>120</v>
      </c>
      <c r="N48" s="4">
        <v>168</v>
      </c>
      <c r="O48" s="4">
        <v>152</v>
      </c>
      <c r="P48" s="4">
        <v>168</v>
      </c>
      <c r="Q48" s="4">
        <v>176</v>
      </c>
      <c r="R48" s="4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266"/>
      <c r="AQ48" s="266"/>
      <c r="AR48" s="266"/>
      <c r="AS48" s="266"/>
      <c r="AT48" s="266"/>
      <c r="AU48" s="266"/>
      <c r="AV48" s="266"/>
      <c r="AW48" s="266"/>
    </row>
    <row r="49" spans="1:49" x14ac:dyDescent="0.25">
      <c r="A49" s="4" t="str">
        <f t="shared" si="4"/>
        <v>Sangamewar Gupta</v>
      </c>
      <c r="B49" s="4" t="str">
        <f t="shared" si="4"/>
        <v>TechSur</v>
      </c>
      <c r="C49" s="4" t="str">
        <f t="shared" si="4"/>
        <v>Systems Integration Engineer</v>
      </c>
      <c r="D49" s="4">
        <f t="shared" si="4"/>
        <v>148.91999999999999</v>
      </c>
      <c r="E49" s="4"/>
      <c r="F49" s="4"/>
      <c r="G49" s="4">
        <v>72</v>
      </c>
      <c r="H49" s="4">
        <v>168</v>
      </c>
      <c r="I49" s="4">
        <v>168</v>
      </c>
      <c r="J49" s="4">
        <v>160</v>
      </c>
      <c r="K49" s="4">
        <v>176</v>
      </c>
      <c r="L49" s="4">
        <v>152</v>
      </c>
      <c r="M49" s="4">
        <v>160</v>
      </c>
      <c r="N49" s="4">
        <v>168</v>
      </c>
      <c r="O49" s="4">
        <v>144</v>
      </c>
      <c r="P49" s="4">
        <v>168</v>
      </c>
      <c r="Q49" s="4">
        <v>168</v>
      </c>
      <c r="R49" s="4">
        <v>168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266"/>
      <c r="AQ49" s="266"/>
      <c r="AR49" s="266"/>
      <c r="AS49" s="266"/>
      <c r="AT49" s="266"/>
      <c r="AU49" s="266"/>
      <c r="AV49" s="266"/>
      <c r="AW49" s="266"/>
    </row>
    <row r="50" spans="1:49" x14ac:dyDescent="0.25">
      <c r="A50" s="4" t="str">
        <f t="shared" si="4"/>
        <v>Mahendran Jayaraman</v>
      </c>
      <c r="B50" s="4" t="str">
        <f t="shared" si="4"/>
        <v>TechSur</v>
      </c>
      <c r="C50" s="4" t="str">
        <f t="shared" si="4"/>
        <v>Systems Integration Engineer</v>
      </c>
      <c r="D50" s="4">
        <f t="shared" si="4"/>
        <v>148.91999999999999</v>
      </c>
      <c r="E50" s="4"/>
      <c r="F50" s="4"/>
      <c r="G50" s="4"/>
      <c r="H50" s="4"/>
      <c r="I50" s="4"/>
      <c r="J50" s="4">
        <v>48</v>
      </c>
      <c r="K50" s="4">
        <v>176</v>
      </c>
      <c r="L50" s="4">
        <v>152</v>
      </c>
      <c r="M50" s="4">
        <v>168</v>
      </c>
      <c r="N50" s="4">
        <v>48</v>
      </c>
      <c r="O50" s="60"/>
      <c r="P50" s="60"/>
      <c r="Q50" s="60"/>
      <c r="R50" s="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266"/>
      <c r="AQ50" s="266"/>
      <c r="AR50" s="266"/>
      <c r="AS50" s="266"/>
      <c r="AT50" s="266"/>
      <c r="AU50" s="266"/>
      <c r="AV50" s="266"/>
      <c r="AW50" s="266"/>
    </row>
    <row r="51" spans="1:49" x14ac:dyDescent="0.25">
      <c r="A51" s="4" t="str">
        <f t="shared" si="4"/>
        <v>Mohammad Khan</v>
      </c>
      <c r="B51" s="4" t="str">
        <f t="shared" si="4"/>
        <v>TechSur</v>
      </c>
      <c r="C51" s="4" t="str">
        <f t="shared" si="4"/>
        <v>Systems Integration Engineer</v>
      </c>
      <c r="D51" s="4">
        <f t="shared" si="4"/>
        <v>148.91999999999999</v>
      </c>
      <c r="E51" s="4"/>
      <c r="F51" s="4"/>
      <c r="G51" s="4"/>
      <c r="H51" s="4"/>
      <c r="I51" s="4"/>
      <c r="J51" s="4"/>
      <c r="K51" s="4">
        <v>104</v>
      </c>
      <c r="L51" s="4">
        <v>144</v>
      </c>
      <c r="M51" s="4">
        <v>168</v>
      </c>
      <c r="N51" s="4">
        <v>168</v>
      </c>
      <c r="O51" s="4">
        <v>152</v>
      </c>
      <c r="P51" s="4">
        <v>161.5</v>
      </c>
      <c r="Q51" s="4">
        <v>174</v>
      </c>
      <c r="R51" s="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266"/>
      <c r="AQ51" s="266"/>
      <c r="AR51" s="266"/>
      <c r="AS51" s="266"/>
      <c r="AT51" s="266"/>
      <c r="AU51" s="266"/>
      <c r="AV51" s="266"/>
      <c r="AW51" s="266"/>
    </row>
    <row r="52" spans="1:49" x14ac:dyDescent="0.25">
      <c r="A52" s="4" t="str">
        <f t="shared" si="4"/>
        <v>Sara Arjmandi</v>
      </c>
      <c r="B52" s="4" t="str">
        <f t="shared" si="4"/>
        <v>TechSur</v>
      </c>
      <c r="C52" s="4" t="str">
        <f t="shared" si="4"/>
        <v>Systems Integration Engineer</v>
      </c>
      <c r="D52" s="4">
        <f t="shared" si="4"/>
        <v>148.91999999999999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266"/>
      <c r="AQ52" s="266"/>
      <c r="AR52" s="266"/>
      <c r="AS52" s="266"/>
      <c r="AT52" s="266"/>
      <c r="AU52" s="266"/>
      <c r="AV52" s="266"/>
      <c r="AW52" s="266"/>
    </row>
    <row r="53" spans="1:49" x14ac:dyDescent="0.25">
      <c r="A53" s="4">
        <f t="shared" si="4"/>
        <v>0</v>
      </c>
      <c r="B53" s="4">
        <f t="shared" si="4"/>
        <v>0</v>
      </c>
      <c r="C53" s="4">
        <f t="shared" si="4"/>
        <v>0</v>
      </c>
      <c r="D53" s="4">
        <f t="shared" si="4"/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266"/>
      <c r="AQ53" s="266"/>
      <c r="AR53" s="266"/>
      <c r="AS53" s="266"/>
      <c r="AT53" s="266"/>
      <c r="AU53" s="266"/>
      <c r="AV53" s="266"/>
      <c r="AW53" s="266"/>
    </row>
    <row r="54" spans="1:49" x14ac:dyDescent="0.25">
      <c r="A54" s="4">
        <f t="shared" si="4"/>
        <v>0</v>
      </c>
      <c r="B54" s="4">
        <f t="shared" si="4"/>
        <v>0</v>
      </c>
      <c r="C54" s="4">
        <f t="shared" si="4"/>
        <v>0</v>
      </c>
      <c r="D54" s="4">
        <f t="shared" si="4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266"/>
      <c r="AQ54" s="266"/>
      <c r="AR54" s="266"/>
      <c r="AS54" s="266"/>
      <c r="AT54" s="266"/>
      <c r="AU54" s="266"/>
      <c r="AV54" s="266"/>
      <c r="AW54" s="266"/>
    </row>
    <row r="55" spans="1:49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266"/>
      <c r="AQ55" s="266"/>
      <c r="AR55" s="266"/>
      <c r="AS55" s="266"/>
      <c r="AT55" s="266"/>
      <c r="AU55" s="266"/>
      <c r="AV55" s="266"/>
      <c r="AW55" s="266"/>
    </row>
    <row r="56" spans="1:49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266"/>
      <c r="AQ56" s="266"/>
      <c r="AR56" s="266"/>
      <c r="AS56" s="266"/>
      <c r="AT56" s="266"/>
      <c r="AU56" s="266"/>
      <c r="AV56" s="266"/>
      <c r="AW56" s="266"/>
    </row>
    <row r="57" spans="1:49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266"/>
      <c r="AQ57" s="266"/>
      <c r="AR57" s="266"/>
      <c r="AS57" s="266"/>
      <c r="AT57" s="266"/>
      <c r="AU57" s="266"/>
      <c r="AV57" s="266"/>
      <c r="AW57" s="266"/>
    </row>
    <row r="58" spans="1:49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266"/>
      <c r="AQ58" s="266"/>
      <c r="AR58" s="266"/>
      <c r="AS58" s="266"/>
      <c r="AT58" s="266"/>
      <c r="AU58" s="266"/>
      <c r="AV58" s="266"/>
      <c r="AW58" s="266"/>
    </row>
    <row r="59" spans="1:49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266"/>
      <c r="AQ59" s="266"/>
      <c r="AR59" s="266"/>
      <c r="AS59" s="266"/>
      <c r="AT59" s="266"/>
      <c r="AU59" s="266"/>
      <c r="AV59" s="266"/>
      <c r="AW59" s="266"/>
    </row>
    <row r="60" spans="1:49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266"/>
      <c r="AQ60" s="266"/>
      <c r="AR60" s="266"/>
      <c r="AS60" s="266"/>
      <c r="AT60" s="266"/>
      <c r="AU60" s="266"/>
      <c r="AV60" s="266"/>
      <c r="AW60" s="266"/>
    </row>
    <row r="61" spans="1:49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266"/>
      <c r="AQ61" s="266"/>
      <c r="AR61" s="266"/>
      <c r="AS61" s="266"/>
      <c r="AT61" s="266"/>
      <c r="AU61" s="266"/>
      <c r="AV61" s="266"/>
      <c r="AW61" s="266"/>
    </row>
    <row r="62" spans="1:49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266"/>
      <c r="AQ62" s="266"/>
      <c r="AR62" s="266"/>
      <c r="AS62" s="266"/>
      <c r="AT62" s="266"/>
      <c r="AU62" s="266"/>
      <c r="AV62" s="266"/>
      <c r="AW62" s="266"/>
    </row>
    <row r="63" spans="1:49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266"/>
      <c r="AQ63" s="266"/>
      <c r="AR63" s="266"/>
      <c r="AS63" s="266"/>
      <c r="AT63" s="266"/>
      <c r="AU63" s="266"/>
      <c r="AV63" s="266"/>
      <c r="AW63" s="266"/>
    </row>
    <row r="64" spans="1:49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266"/>
      <c r="AQ64" s="266"/>
      <c r="AR64" s="266"/>
      <c r="AS64" s="266"/>
      <c r="AT64" s="266"/>
      <c r="AU64" s="266"/>
      <c r="AV64" s="266"/>
      <c r="AW64" s="266"/>
    </row>
    <row r="65" spans="1:49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266"/>
      <c r="AQ65" s="266"/>
      <c r="AR65" s="266"/>
      <c r="AS65" s="266"/>
      <c r="AT65" s="266"/>
      <c r="AU65" s="266"/>
      <c r="AV65" s="266"/>
      <c r="AW65" s="266"/>
    </row>
    <row r="66" spans="1:49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266"/>
      <c r="AQ66" s="266"/>
      <c r="AR66" s="266"/>
      <c r="AS66" s="266"/>
      <c r="AT66" s="266"/>
      <c r="AU66" s="266"/>
      <c r="AV66" s="266"/>
      <c r="AW66" s="266"/>
    </row>
    <row r="67" spans="1:49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266"/>
      <c r="AQ67" s="266"/>
      <c r="AR67" s="266"/>
      <c r="AS67" s="266"/>
      <c r="AT67" s="266"/>
      <c r="AU67" s="266"/>
      <c r="AV67" s="266"/>
      <c r="AW67" s="266"/>
    </row>
    <row r="68" spans="1:49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266"/>
      <c r="AQ68" s="266"/>
      <c r="AR68" s="266"/>
      <c r="AS68" s="266"/>
      <c r="AT68" s="266"/>
      <c r="AU68" s="266"/>
      <c r="AV68" s="266"/>
      <c r="AW68" s="266"/>
    </row>
    <row r="69" spans="1:49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266"/>
      <c r="AQ69" s="266"/>
      <c r="AR69" s="266"/>
      <c r="AS69" s="266"/>
      <c r="AT69" s="266"/>
      <c r="AU69" s="266"/>
      <c r="AV69" s="266"/>
      <c r="AW69" s="266"/>
    </row>
    <row r="70" spans="1:49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266"/>
      <c r="AQ70" s="266"/>
      <c r="AR70" s="266"/>
      <c r="AS70" s="266"/>
      <c r="AT70" s="266"/>
      <c r="AU70" s="266"/>
      <c r="AV70" s="266"/>
      <c r="AW70" s="266"/>
    </row>
    <row r="71" spans="1:49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266"/>
      <c r="AQ71" s="266"/>
      <c r="AR71" s="266"/>
      <c r="AS71" s="266"/>
      <c r="AT71" s="266"/>
      <c r="AU71" s="266"/>
      <c r="AV71" s="266"/>
      <c r="AW71" s="266"/>
    </row>
    <row r="72" spans="1:49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266"/>
      <c r="AQ72" s="266"/>
      <c r="AR72" s="266"/>
      <c r="AS72" s="266"/>
      <c r="AT72" s="266"/>
      <c r="AU72" s="266"/>
      <c r="AV72" s="266"/>
      <c r="AW72" s="266"/>
    </row>
    <row r="73" spans="1:49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266"/>
      <c r="AQ73" s="266"/>
      <c r="AR73" s="266"/>
      <c r="AS73" s="266"/>
      <c r="AT73" s="266"/>
      <c r="AU73" s="266"/>
      <c r="AV73" s="266"/>
      <c r="AW73" s="266"/>
    </row>
    <row r="74" spans="1:49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266"/>
      <c r="AQ74" s="266"/>
      <c r="AR74" s="266"/>
      <c r="AS74" s="266"/>
      <c r="AT74" s="266"/>
      <c r="AU74" s="266"/>
      <c r="AV74" s="266"/>
      <c r="AW74" s="266"/>
    </row>
    <row r="75" spans="1:49" x14ac:dyDescent="0.25">
      <c r="E75" s="28">
        <f t="shared" ref="E75:AW75" si="5">SUM(E45:E74)</f>
        <v>456</v>
      </c>
      <c r="F75" s="28">
        <f t="shared" si="5"/>
        <v>664</v>
      </c>
      <c r="G75" s="28">
        <f t="shared" si="5"/>
        <v>680</v>
      </c>
      <c r="H75" s="28">
        <f t="shared" si="5"/>
        <v>848</v>
      </c>
      <c r="I75" s="28">
        <f t="shared" si="5"/>
        <v>872</v>
      </c>
      <c r="J75" s="28">
        <f t="shared" si="5"/>
        <v>848</v>
      </c>
      <c r="K75" s="28">
        <f t="shared" si="5"/>
        <v>1160</v>
      </c>
      <c r="L75" s="28">
        <f t="shared" si="5"/>
        <v>1008</v>
      </c>
      <c r="M75" s="28">
        <f t="shared" si="5"/>
        <v>952</v>
      </c>
      <c r="N75" s="28">
        <f t="shared" si="5"/>
        <v>960</v>
      </c>
      <c r="O75" s="28">
        <f t="shared" si="5"/>
        <v>888</v>
      </c>
      <c r="P75" s="28">
        <f t="shared" si="5"/>
        <v>985.5</v>
      </c>
      <c r="Q75" s="28">
        <f t="shared" si="5"/>
        <v>1046</v>
      </c>
      <c r="R75" s="28">
        <f t="shared" si="5"/>
        <v>168</v>
      </c>
      <c r="S75" s="28">
        <f t="shared" si="5"/>
        <v>0</v>
      </c>
      <c r="T75" s="28">
        <f t="shared" si="5"/>
        <v>0</v>
      </c>
      <c r="U75" s="28">
        <f t="shared" si="5"/>
        <v>0</v>
      </c>
      <c r="V75" s="28">
        <f t="shared" si="5"/>
        <v>0</v>
      </c>
      <c r="W75" s="28">
        <f t="shared" si="5"/>
        <v>0</v>
      </c>
      <c r="X75" s="28">
        <f t="shared" si="5"/>
        <v>0</v>
      </c>
      <c r="Y75" s="28">
        <f t="shared" si="5"/>
        <v>0</v>
      </c>
      <c r="Z75" s="28">
        <f t="shared" si="5"/>
        <v>0</v>
      </c>
      <c r="AA75" s="28">
        <f t="shared" si="5"/>
        <v>0</v>
      </c>
      <c r="AB75" s="28">
        <f t="shared" si="5"/>
        <v>0</v>
      </c>
      <c r="AC75" s="28">
        <f t="shared" si="5"/>
        <v>0</v>
      </c>
      <c r="AD75" s="28">
        <f t="shared" si="5"/>
        <v>0</v>
      </c>
      <c r="AE75" s="28">
        <f t="shared" si="5"/>
        <v>0</v>
      </c>
      <c r="AF75" s="28">
        <f t="shared" si="5"/>
        <v>0</v>
      </c>
      <c r="AG75" s="28">
        <f t="shared" si="5"/>
        <v>0</v>
      </c>
      <c r="AH75" s="28">
        <f t="shared" si="5"/>
        <v>0</v>
      </c>
      <c r="AI75" s="28">
        <f t="shared" si="5"/>
        <v>0</v>
      </c>
      <c r="AJ75" s="28">
        <f t="shared" si="5"/>
        <v>0</v>
      </c>
      <c r="AK75" s="28">
        <f t="shared" si="5"/>
        <v>0</v>
      </c>
      <c r="AL75" s="28">
        <f t="shared" si="5"/>
        <v>0</v>
      </c>
      <c r="AM75" s="28">
        <f t="shared" si="5"/>
        <v>0</v>
      </c>
      <c r="AN75" s="28">
        <f t="shared" si="5"/>
        <v>0</v>
      </c>
      <c r="AO75" s="28">
        <f t="shared" si="5"/>
        <v>0</v>
      </c>
      <c r="AP75" s="28">
        <f t="shared" si="5"/>
        <v>0</v>
      </c>
      <c r="AQ75" s="28">
        <f t="shared" si="5"/>
        <v>0</v>
      </c>
      <c r="AR75" s="28">
        <f t="shared" si="5"/>
        <v>0</v>
      </c>
      <c r="AS75" s="28">
        <f t="shared" si="5"/>
        <v>0</v>
      </c>
      <c r="AT75" s="28">
        <f t="shared" si="5"/>
        <v>0</v>
      </c>
      <c r="AU75" s="28">
        <f t="shared" si="5"/>
        <v>0</v>
      </c>
      <c r="AV75" s="28">
        <f t="shared" si="5"/>
        <v>0</v>
      </c>
      <c r="AW75" s="28">
        <f t="shared" si="5"/>
        <v>0</v>
      </c>
    </row>
    <row r="76" spans="1:49" x14ac:dyDescent="0.25">
      <c r="C76" s="25"/>
      <c r="D76" s="25"/>
      <c r="E76" s="25"/>
    </row>
    <row r="77" spans="1:49" x14ac:dyDescent="0.25">
      <c r="A77" s="31" t="s">
        <v>185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49" x14ac:dyDescent="0.25">
      <c r="A78" s="9"/>
      <c r="B78" s="9"/>
      <c r="C78" s="9"/>
      <c r="D78" s="9"/>
      <c r="E78" s="623">
        <v>2024</v>
      </c>
      <c r="F78" s="623"/>
      <c r="G78" s="623"/>
      <c r="H78" s="623"/>
      <c r="I78" s="623"/>
      <c r="J78" s="623"/>
      <c r="K78" s="623"/>
      <c r="L78" s="623"/>
      <c r="M78" s="623"/>
      <c r="N78" s="623">
        <v>2025</v>
      </c>
      <c r="O78" s="623"/>
      <c r="P78" s="623"/>
      <c r="Q78" s="623"/>
      <c r="R78" s="623"/>
      <c r="S78" s="623"/>
      <c r="T78" s="623"/>
      <c r="U78" s="623"/>
      <c r="V78" s="623"/>
      <c r="W78" s="623"/>
      <c r="X78" s="623"/>
      <c r="Y78" s="623"/>
      <c r="Z78" s="625">
        <v>2026</v>
      </c>
      <c r="AA78" s="626"/>
      <c r="AB78" s="626"/>
      <c r="AC78" s="626"/>
      <c r="AD78" s="626"/>
      <c r="AE78" s="626"/>
      <c r="AF78" s="626"/>
      <c r="AG78" s="626"/>
      <c r="AH78" s="626"/>
      <c r="AI78" s="626"/>
      <c r="AJ78" s="626"/>
      <c r="AK78" s="627"/>
      <c r="AL78" s="625">
        <v>2027</v>
      </c>
      <c r="AM78" s="626"/>
      <c r="AN78" s="626"/>
      <c r="AO78" s="626"/>
      <c r="AP78" s="626"/>
      <c r="AQ78" s="626"/>
      <c r="AR78" s="626"/>
      <c r="AS78" s="626"/>
      <c r="AT78" s="626"/>
      <c r="AU78" s="626"/>
      <c r="AV78" s="626"/>
      <c r="AW78" s="627"/>
    </row>
    <row r="79" spans="1:49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2">
        <v>4</v>
      </c>
      <c r="F79" s="12">
        <v>5</v>
      </c>
      <c r="G79" s="12">
        <v>6</v>
      </c>
      <c r="H79" s="12">
        <v>7</v>
      </c>
      <c r="I79" s="11">
        <v>8</v>
      </c>
      <c r="J79" s="11">
        <v>9</v>
      </c>
      <c r="K79" s="11">
        <v>10</v>
      </c>
      <c r="L79" s="11">
        <v>11</v>
      </c>
      <c r="M79" s="11">
        <v>12</v>
      </c>
      <c r="N79" s="11">
        <v>1</v>
      </c>
      <c r="O79" s="11">
        <v>2</v>
      </c>
      <c r="P79" s="11">
        <v>3</v>
      </c>
      <c r="Q79" s="14">
        <v>4</v>
      </c>
      <c r="R79" s="14">
        <v>5</v>
      </c>
      <c r="S79" s="14">
        <v>6</v>
      </c>
      <c r="T79" s="14">
        <v>7</v>
      </c>
      <c r="U79" s="14">
        <v>8</v>
      </c>
      <c r="V79" s="14">
        <v>9</v>
      </c>
      <c r="W79" s="14">
        <v>10</v>
      </c>
      <c r="X79" s="14">
        <v>11</v>
      </c>
      <c r="Y79" s="14">
        <v>12</v>
      </c>
      <c r="Z79" s="14">
        <v>1</v>
      </c>
      <c r="AA79" s="14">
        <v>2</v>
      </c>
      <c r="AB79" s="14">
        <v>3</v>
      </c>
      <c r="AC79" s="14">
        <v>4</v>
      </c>
      <c r="AD79" s="14">
        <v>5</v>
      </c>
      <c r="AE79" s="14">
        <v>6</v>
      </c>
      <c r="AF79" s="14">
        <v>7</v>
      </c>
      <c r="AG79" s="14">
        <v>8</v>
      </c>
      <c r="AH79" s="14">
        <v>9</v>
      </c>
      <c r="AI79" s="14">
        <v>10</v>
      </c>
      <c r="AJ79" s="14">
        <v>11</v>
      </c>
      <c r="AK79" s="14">
        <v>12</v>
      </c>
      <c r="AL79" s="14">
        <v>1</v>
      </c>
      <c r="AM79" s="14">
        <v>2</v>
      </c>
      <c r="AN79" s="14">
        <v>3</v>
      </c>
      <c r="AO79" s="14">
        <v>4</v>
      </c>
      <c r="AP79" s="432">
        <v>5</v>
      </c>
      <c r="AQ79" s="265">
        <v>6</v>
      </c>
      <c r="AR79" s="265">
        <v>7</v>
      </c>
      <c r="AS79" s="265">
        <v>8</v>
      </c>
      <c r="AT79" s="265">
        <v>9</v>
      </c>
      <c r="AU79" s="265">
        <v>10</v>
      </c>
      <c r="AV79" s="265">
        <v>11</v>
      </c>
      <c r="AW79" s="265">
        <v>12</v>
      </c>
    </row>
    <row r="80" spans="1:49" x14ac:dyDescent="0.25">
      <c r="A80" s="4" t="str">
        <f t="shared" ref="A80:D90" si="6">A10</f>
        <v>Muhammad Nazir</v>
      </c>
      <c r="B80" s="4" t="str">
        <f t="shared" si="6"/>
        <v>TechSur</v>
      </c>
      <c r="C80" s="4" t="str">
        <f t="shared" si="6"/>
        <v>Systems Integration Engineer</v>
      </c>
      <c r="D80" s="4">
        <f t="shared" si="6"/>
        <v>148.91999999999999</v>
      </c>
      <c r="E80" s="6">
        <f>E45*$D45</f>
        <v>17870.399999999998</v>
      </c>
      <c r="F80" s="6">
        <f t="shared" ref="F80:M80" si="7">F45*$D45</f>
        <v>26209.919999999998</v>
      </c>
      <c r="G80" s="6">
        <f t="shared" si="7"/>
        <v>22635.839999999997</v>
      </c>
      <c r="H80" s="6">
        <f t="shared" si="7"/>
        <v>25018.559999999998</v>
      </c>
      <c r="I80" s="6">
        <f t="shared" si="7"/>
        <v>26209.919999999998</v>
      </c>
      <c r="J80" s="6">
        <f t="shared" si="7"/>
        <v>23827.199999999997</v>
      </c>
      <c r="K80" s="6">
        <f t="shared" si="7"/>
        <v>26209.919999999998</v>
      </c>
      <c r="L80" s="6">
        <f t="shared" si="7"/>
        <v>22635.839999999997</v>
      </c>
      <c r="M80" s="6">
        <f t="shared" si="7"/>
        <v>25018.559999999998</v>
      </c>
      <c r="N80" s="6">
        <f t="shared" ref="N80:Q87" si="8">$D80*N10</f>
        <v>25018.559999999998</v>
      </c>
      <c r="O80" s="6">
        <f t="shared" si="8"/>
        <v>22635.839999999997</v>
      </c>
      <c r="P80" s="6">
        <f t="shared" si="8"/>
        <v>23827.199999999997</v>
      </c>
      <c r="Q80" s="23">
        <f t="shared" si="8"/>
        <v>22635.839999999997</v>
      </c>
      <c r="R80" s="23">
        <f t="shared" ref="R80:Y83" si="9">R10*$D10</f>
        <v>25018.559999999998</v>
      </c>
      <c r="S80" s="23">
        <f t="shared" si="9"/>
        <v>25018.559999999998</v>
      </c>
      <c r="T80" s="23">
        <f t="shared" si="9"/>
        <v>22635.839999999997</v>
      </c>
      <c r="U80" s="23">
        <f t="shared" si="9"/>
        <v>26209.919999999998</v>
      </c>
      <c r="V80" s="23">
        <f t="shared" si="9"/>
        <v>21444.48</v>
      </c>
      <c r="W80" s="23">
        <f t="shared" si="9"/>
        <v>23827.199999999997</v>
      </c>
      <c r="X80" s="23">
        <f t="shared" si="9"/>
        <v>23827.199999999997</v>
      </c>
      <c r="Y80" s="23">
        <f t="shared" si="9"/>
        <v>22635.839999999997</v>
      </c>
      <c r="Z80" s="23">
        <f t="shared" ref="Z80:AO80" si="10">Z10*$D10</f>
        <v>25018.559999999998</v>
      </c>
      <c r="AA80" s="23">
        <f t="shared" si="10"/>
        <v>22635.839999999997</v>
      </c>
      <c r="AB80" s="23">
        <f t="shared" si="10"/>
        <v>23827.199999999997</v>
      </c>
      <c r="AC80" s="23">
        <f t="shared" si="10"/>
        <v>22635.839999999997</v>
      </c>
      <c r="AD80" s="23">
        <f t="shared" si="10"/>
        <v>25018.559999999998</v>
      </c>
      <c r="AE80" s="23">
        <f t="shared" si="10"/>
        <v>25018.559999999998</v>
      </c>
      <c r="AF80" s="23">
        <f t="shared" si="10"/>
        <v>22635.839999999997</v>
      </c>
      <c r="AG80" s="23">
        <f t="shared" si="10"/>
        <v>26209.919999999998</v>
      </c>
      <c r="AH80" s="23">
        <f t="shared" si="10"/>
        <v>21444.48</v>
      </c>
      <c r="AI80" s="23">
        <f t="shared" si="10"/>
        <v>23827.199999999997</v>
      </c>
      <c r="AJ80" s="23">
        <f t="shared" si="10"/>
        <v>23827.199999999997</v>
      </c>
      <c r="AK80" s="23">
        <f t="shared" si="10"/>
        <v>22635.839999999997</v>
      </c>
      <c r="AL80" s="23">
        <f t="shared" si="10"/>
        <v>25018.559999999998</v>
      </c>
      <c r="AM80" s="23">
        <f t="shared" si="10"/>
        <v>22635.839999999997</v>
      </c>
      <c r="AN80" s="23">
        <f t="shared" si="10"/>
        <v>23827.199999999997</v>
      </c>
      <c r="AO80" s="23">
        <f t="shared" si="10"/>
        <v>22635.839999999997</v>
      </c>
      <c r="AP80" s="266"/>
      <c r="AQ80" s="266"/>
      <c r="AR80" s="266"/>
      <c r="AS80" s="266"/>
      <c r="AT80" s="266"/>
      <c r="AU80" s="266"/>
      <c r="AV80" s="266"/>
      <c r="AW80" s="266"/>
    </row>
    <row r="81" spans="1:49" x14ac:dyDescent="0.25">
      <c r="A81" s="4" t="str">
        <f t="shared" si="6"/>
        <v>Narayan Verman</v>
      </c>
      <c r="B81" s="4" t="str">
        <f t="shared" si="6"/>
        <v>TechSur</v>
      </c>
      <c r="C81" s="4" t="str">
        <f t="shared" si="6"/>
        <v>Systems Integration Engineer</v>
      </c>
      <c r="D81" s="4">
        <f t="shared" si="6"/>
        <v>148.91999999999999</v>
      </c>
      <c r="E81" s="6">
        <f t="shared" ref="E81:M86" si="11">E46*$D46</f>
        <v>17870.399999999998</v>
      </c>
      <c r="F81" s="6">
        <f t="shared" si="11"/>
        <v>26209.919999999998</v>
      </c>
      <c r="G81" s="6">
        <f t="shared" si="11"/>
        <v>22635.839999999997</v>
      </c>
      <c r="H81" s="6">
        <f t="shared" si="11"/>
        <v>26209.919999999998</v>
      </c>
      <c r="I81" s="6">
        <f t="shared" si="11"/>
        <v>26209.919999999998</v>
      </c>
      <c r="J81" s="6">
        <f t="shared" si="11"/>
        <v>23827.199999999997</v>
      </c>
      <c r="K81" s="6">
        <f t="shared" si="11"/>
        <v>26209.919999999998</v>
      </c>
      <c r="L81" s="6">
        <f t="shared" si="11"/>
        <v>17870.399999999998</v>
      </c>
      <c r="M81" s="6">
        <f t="shared" si="11"/>
        <v>4765.4399999999996</v>
      </c>
      <c r="N81" s="6">
        <f t="shared" si="8"/>
        <v>25018.559999999998</v>
      </c>
      <c r="O81" s="6">
        <f t="shared" si="8"/>
        <v>22635.839999999997</v>
      </c>
      <c r="P81" s="6">
        <f t="shared" si="8"/>
        <v>23827.199999999997</v>
      </c>
      <c r="Q81" s="23">
        <f t="shared" si="8"/>
        <v>22635.839999999997</v>
      </c>
      <c r="R81" s="23">
        <f t="shared" si="9"/>
        <v>25018.559999999998</v>
      </c>
      <c r="S81" s="23">
        <f t="shared" si="9"/>
        <v>25018.559999999998</v>
      </c>
      <c r="T81" s="23">
        <f t="shared" si="9"/>
        <v>22635.839999999997</v>
      </c>
      <c r="U81" s="23">
        <f t="shared" si="9"/>
        <v>26209.919999999998</v>
      </c>
      <c r="V81" s="23">
        <f t="shared" si="9"/>
        <v>21444.48</v>
      </c>
      <c r="W81" s="23">
        <f t="shared" si="9"/>
        <v>23827.199999999997</v>
      </c>
      <c r="X81" s="23">
        <f t="shared" si="9"/>
        <v>23827.199999999997</v>
      </c>
      <c r="Y81" s="23">
        <f t="shared" si="9"/>
        <v>22635.839999999997</v>
      </c>
      <c r="Z81" s="23">
        <f t="shared" ref="Z81:AO81" si="12">Z11*$D11</f>
        <v>25018.559999999998</v>
      </c>
      <c r="AA81" s="23">
        <f t="shared" si="12"/>
        <v>22635.839999999997</v>
      </c>
      <c r="AB81" s="23">
        <f t="shared" si="12"/>
        <v>23827.199999999997</v>
      </c>
      <c r="AC81" s="23">
        <f t="shared" si="12"/>
        <v>22635.839999999997</v>
      </c>
      <c r="AD81" s="23">
        <f t="shared" si="12"/>
        <v>25018.559999999998</v>
      </c>
      <c r="AE81" s="23">
        <f t="shared" si="12"/>
        <v>25018.559999999998</v>
      </c>
      <c r="AF81" s="23">
        <f t="shared" si="12"/>
        <v>22635.839999999997</v>
      </c>
      <c r="AG81" s="23">
        <f t="shared" si="12"/>
        <v>26209.919999999998</v>
      </c>
      <c r="AH81" s="23">
        <f t="shared" si="12"/>
        <v>21444.48</v>
      </c>
      <c r="AI81" s="23">
        <f t="shared" si="12"/>
        <v>23827.199999999997</v>
      </c>
      <c r="AJ81" s="23">
        <f t="shared" si="12"/>
        <v>23827.199999999997</v>
      </c>
      <c r="AK81" s="23">
        <f t="shared" si="12"/>
        <v>22635.839999999997</v>
      </c>
      <c r="AL81" s="23">
        <f t="shared" si="12"/>
        <v>25018.559999999998</v>
      </c>
      <c r="AM81" s="23">
        <f t="shared" si="12"/>
        <v>22635.839999999997</v>
      </c>
      <c r="AN81" s="23">
        <f t="shared" si="12"/>
        <v>23827.199999999997</v>
      </c>
      <c r="AO81" s="23">
        <f t="shared" si="12"/>
        <v>22635.839999999997</v>
      </c>
      <c r="AP81" s="266"/>
      <c r="AQ81" s="266"/>
      <c r="AR81" s="266"/>
      <c r="AS81" s="266"/>
      <c r="AT81" s="266"/>
      <c r="AU81" s="266"/>
      <c r="AV81" s="266"/>
      <c r="AW81" s="266"/>
    </row>
    <row r="82" spans="1:49" x14ac:dyDescent="0.25">
      <c r="A82" s="4" t="str">
        <f t="shared" si="6"/>
        <v>Sunil Bandapally</v>
      </c>
      <c r="B82" s="4" t="str">
        <f t="shared" si="6"/>
        <v>TechSur</v>
      </c>
      <c r="C82" s="4" t="str">
        <f t="shared" si="6"/>
        <v>Systems Integration Engineer</v>
      </c>
      <c r="D82" s="4">
        <f t="shared" si="6"/>
        <v>148.91999999999999</v>
      </c>
      <c r="E82" s="6">
        <f t="shared" si="11"/>
        <v>17870.399999999998</v>
      </c>
      <c r="F82" s="6">
        <f t="shared" si="11"/>
        <v>23827.199999999997</v>
      </c>
      <c r="G82" s="6">
        <f t="shared" si="11"/>
        <v>22635.839999999997</v>
      </c>
      <c r="H82" s="6">
        <f t="shared" si="11"/>
        <v>23827.199999999997</v>
      </c>
      <c r="I82" s="6">
        <f t="shared" si="11"/>
        <v>26209.919999999998</v>
      </c>
      <c r="J82" s="6">
        <f t="shared" si="11"/>
        <v>23827.199999999997</v>
      </c>
      <c r="K82" s="6">
        <f t="shared" si="11"/>
        <v>26209.919999999998</v>
      </c>
      <c r="L82" s="6">
        <f t="shared" si="11"/>
        <v>20253.12</v>
      </c>
      <c r="M82" s="6">
        <f t="shared" si="11"/>
        <v>20253.12</v>
      </c>
      <c r="N82" s="6">
        <f t="shared" si="8"/>
        <v>25018.559999999998</v>
      </c>
      <c r="O82" s="6">
        <f t="shared" si="8"/>
        <v>22635.839999999997</v>
      </c>
      <c r="P82" s="6">
        <f t="shared" si="8"/>
        <v>23827.199999999997</v>
      </c>
      <c r="Q82" s="23">
        <f t="shared" si="8"/>
        <v>22635.839999999997</v>
      </c>
      <c r="R82" s="23">
        <f t="shared" si="9"/>
        <v>25018.559999999998</v>
      </c>
      <c r="S82" s="23">
        <f t="shared" si="9"/>
        <v>25018.559999999998</v>
      </c>
      <c r="T82" s="23">
        <f t="shared" si="9"/>
        <v>22635.839999999997</v>
      </c>
      <c r="U82" s="23">
        <f t="shared" si="9"/>
        <v>26209.919999999998</v>
      </c>
      <c r="V82" s="23">
        <f t="shared" si="9"/>
        <v>21444.48</v>
      </c>
      <c r="W82" s="23">
        <f t="shared" si="9"/>
        <v>23827.199999999997</v>
      </c>
      <c r="X82" s="23">
        <f t="shared" si="9"/>
        <v>23827.199999999997</v>
      </c>
      <c r="Y82" s="23">
        <f t="shared" si="9"/>
        <v>22635.839999999997</v>
      </c>
      <c r="Z82" s="23">
        <f t="shared" ref="Z82:AO82" si="13">Z12*$D12</f>
        <v>25018.559999999998</v>
      </c>
      <c r="AA82" s="23">
        <f t="shared" si="13"/>
        <v>22635.839999999997</v>
      </c>
      <c r="AB82" s="23">
        <f t="shared" si="13"/>
        <v>23827.199999999997</v>
      </c>
      <c r="AC82" s="23">
        <f t="shared" si="13"/>
        <v>22635.839999999997</v>
      </c>
      <c r="AD82" s="23">
        <f t="shared" si="13"/>
        <v>25018.559999999998</v>
      </c>
      <c r="AE82" s="23">
        <f t="shared" si="13"/>
        <v>25018.559999999998</v>
      </c>
      <c r="AF82" s="23">
        <f t="shared" si="13"/>
        <v>22635.839999999997</v>
      </c>
      <c r="AG82" s="23">
        <f t="shared" si="13"/>
        <v>26209.919999999998</v>
      </c>
      <c r="AH82" s="23">
        <f t="shared" si="13"/>
        <v>21444.48</v>
      </c>
      <c r="AI82" s="23">
        <f t="shared" si="13"/>
        <v>23827.199999999997</v>
      </c>
      <c r="AJ82" s="23">
        <f t="shared" si="13"/>
        <v>23827.199999999997</v>
      </c>
      <c r="AK82" s="23">
        <f t="shared" si="13"/>
        <v>22635.839999999997</v>
      </c>
      <c r="AL82" s="23">
        <f t="shared" si="13"/>
        <v>25018.559999999998</v>
      </c>
      <c r="AM82" s="23">
        <f t="shared" si="13"/>
        <v>22635.839999999997</v>
      </c>
      <c r="AN82" s="23">
        <f t="shared" si="13"/>
        <v>23827.199999999997</v>
      </c>
      <c r="AO82" s="23">
        <f t="shared" si="13"/>
        <v>22635.839999999997</v>
      </c>
      <c r="AP82" s="266"/>
      <c r="AQ82" s="266"/>
      <c r="AR82" s="266"/>
      <c r="AS82" s="266"/>
      <c r="AT82" s="266"/>
      <c r="AU82" s="266"/>
      <c r="AV82" s="266"/>
      <c r="AW82" s="266"/>
    </row>
    <row r="83" spans="1:49" x14ac:dyDescent="0.25">
      <c r="A83" s="4" t="str">
        <f t="shared" si="6"/>
        <v>Haneen Abdelhaq</v>
      </c>
      <c r="B83" s="4" t="str">
        <f t="shared" si="6"/>
        <v>TechSur</v>
      </c>
      <c r="C83" s="4" t="str">
        <f t="shared" si="6"/>
        <v>Project Manager</v>
      </c>
      <c r="D83" s="4">
        <f t="shared" si="6"/>
        <v>78.459999999999994</v>
      </c>
      <c r="E83" s="6">
        <f t="shared" si="11"/>
        <v>7532.16</v>
      </c>
      <c r="F83" s="6">
        <f t="shared" si="11"/>
        <v>11925.919999999998</v>
      </c>
      <c r="G83" s="6">
        <f t="shared" si="11"/>
        <v>11925.919999999998</v>
      </c>
      <c r="H83" s="6">
        <f t="shared" si="11"/>
        <v>13808.96</v>
      </c>
      <c r="I83" s="6">
        <f t="shared" si="11"/>
        <v>13808.96</v>
      </c>
      <c r="J83" s="6">
        <f t="shared" si="11"/>
        <v>12553.599999999999</v>
      </c>
      <c r="K83" s="6">
        <f t="shared" si="11"/>
        <v>13808.96</v>
      </c>
      <c r="L83" s="6">
        <f t="shared" si="11"/>
        <v>11925.919999999998</v>
      </c>
      <c r="M83" s="6">
        <f t="shared" si="11"/>
        <v>9415.1999999999989</v>
      </c>
      <c r="N83" s="6">
        <f t="shared" si="8"/>
        <v>13181.279999999999</v>
      </c>
      <c r="O83" s="6">
        <f t="shared" si="8"/>
        <v>11925.919999999998</v>
      </c>
      <c r="P83" s="6">
        <f t="shared" si="8"/>
        <v>12553.599999999999</v>
      </c>
      <c r="Q83" s="23">
        <f t="shared" si="8"/>
        <v>11925.919999999998</v>
      </c>
      <c r="R83" s="23">
        <f t="shared" si="9"/>
        <v>13181.279999999999</v>
      </c>
      <c r="S83" s="23">
        <f t="shared" si="9"/>
        <v>13181.279999999999</v>
      </c>
      <c r="T83" s="23">
        <f t="shared" si="9"/>
        <v>11925.919999999998</v>
      </c>
      <c r="U83" s="23">
        <f t="shared" si="9"/>
        <v>13808.96</v>
      </c>
      <c r="V83" s="23">
        <f t="shared" si="9"/>
        <v>11298.24</v>
      </c>
      <c r="W83" s="23">
        <f t="shared" si="9"/>
        <v>12553.599999999999</v>
      </c>
      <c r="X83" s="23">
        <f t="shared" si="9"/>
        <v>12553.599999999999</v>
      </c>
      <c r="Y83" s="23">
        <f t="shared" si="9"/>
        <v>11925.919999999998</v>
      </c>
      <c r="Z83" s="23">
        <f t="shared" ref="Z83:AO83" si="14">Z13*$D13</f>
        <v>13181.279999999999</v>
      </c>
      <c r="AA83" s="23">
        <f t="shared" si="14"/>
        <v>11925.919999999998</v>
      </c>
      <c r="AB83" s="23">
        <f t="shared" si="14"/>
        <v>12553.599999999999</v>
      </c>
      <c r="AC83" s="23">
        <f t="shared" si="14"/>
        <v>11925.919999999998</v>
      </c>
      <c r="AD83" s="23">
        <f t="shared" si="14"/>
        <v>13181.279999999999</v>
      </c>
      <c r="AE83" s="23">
        <f t="shared" si="14"/>
        <v>13181.279999999999</v>
      </c>
      <c r="AF83" s="23">
        <f t="shared" si="14"/>
        <v>11925.919999999998</v>
      </c>
      <c r="AG83" s="23">
        <f t="shared" si="14"/>
        <v>13808.96</v>
      </c>
      <c r="AH83" s="23">
        <f t="shared" si="14"/>
        <v>11298.24</v>
      </c>
      <c r="AI83" s="23">
        <f t="shared" si="14"/>
        <v>12553.599999999999</v>
      </c>
      <c r="AJ83" s="23">
        <f t="shared" si="14"/>
        <v>12553.599999999999</v>
      </c>
      <c r="AK83" s="23">
        <f t="shared" si="14"/>
        <v>11925.919999999998</v>
      </c>
      <c r="AL83" s="23">
        <f t="shared" si="14"/>
        <v>13181.279999999999</v>
      </c>
      <c r="AM83" s="23">
        <f t="shared" si="14"/>
        <v>11925.919999999998</v>
      </c>
      <c r="AN83" s="23">
        <f t="shared" si="14"/>
        <v>12553.599999999999</v>
      </c>
      <c r="AO83" s="23">
        <f t="shared" si="14"/>
        <v>11925.919999999998</v>
      </c>
      <c r="AP83" s="266"/>
      <c r="AQ83" s="266"/>
      <c r="AR83" s="266"/>
      <c r="AS83" s="266"/>
      <c r="AT83" s="266"/>
      <c r="AU83" s="266"/>
      <c r="AV83" s="266"/>
      <c r="AW83" s="266"/>
    </row>
    <row r="84" spans="1:49" x14ac:dyDescent="0.25">
      <c r="A84" s="4" t="str">
        <f t="shared" si="6"/>
        <v>Sangamewar Gupta</v>
      </c>
      <c r="B84" s="4" t="str">
        <f t="shared" si="6"/>
        <v>TechSur</v>
      </c>
      <c r="C84" s="4" t="str">
        <f t="shared" si="6"/>
        <v>Systems Integration Engineer</v>
      </c>
      <c r="D84" s="4">
        <f t="shared" si="6"/>
        <v>148.91999999999999</v>
      </c>
      <c r="E84" s="6">
        <f t="shared" si="11"/>
        <v>0</v>
      </c>
      <c r="F84" s="6">
        <f t="shared" si="11"/>
        <v>0</v>
      </c>
      <c r="G84" s="6">
        <f t="shared" si="11"/>
        <v>10722.24</v>
      </c>
      <c r="H84" s="6">
        <f t="shared" si="11"/>
        <v>25018.559999999998</v>
      </c>
      <c r="I84" s="6">
        <f t="shared" si="11"/>
        <v>25018.559999999998</v>
      </c>
      <c r="J84" s="6">
        <f t="shared" si="11"/>
        <v>23827.199999999997</v>
      </c>
      <c r="K84" s="6">
        <f t="shared" si="11"/>
        <v>26209.919999999998</v>
      </c>
      <c r="L84" s="6">
        <f t="shared" si="11"/>
        <v>22635.839999999997</v>
      </c>
      <c r="M84" s="6">
        <f t="shared" si="11"/>
        <v>23827.199999999997</v>
      </c>
      <c r="N84" s="6">
        <f t="shared" si="8"/>
        <v>25018.559999999998</v>
      </c>
      <c r="O84" s="6">
        <f t="shared" si="8"/>
        <v>22635.839999999997</v>
      </c>
      <c r="P84" s="6">
        <f t="shared" si="8"/>
        <v>23827.199999999997</v>
      </c>
      <c r="Q84" s="23">
        <f t="shared" si="8"/>
        <v>22635.839999999997</v>
      </c>
      <c r="R84" s="23">
        <f t="shared" ref="R84:AO84" si="15">R14*$D14</f>
        <v>25018.559999999998</v>
      </c>
      <c r="S84" s="23">
        <f t="shared" si="15"/>
        <v>25018.559999999998</v>
      </c>
      <c r="T84" s="23">
        <f t="shared" si="15"/>
        <v>22635.839999999997</v>
      </c>
      <c r="U84" s="23">
        <f t="shared" si="15"/>
        <v>26209.919999999998</v>
      </c>
      <c r="V84" s="23">
        <f t="shared" si="15"/>
        <v>21444.48</v>
      </c>
      <c r="W84" s="23">
        <f t="shared" si="15"/>
        <v>23827.199999999997</v>
      </c>
      <c r="X84" s="23">
        <f t="shared" si="15"/>
        <v>23827.199999999997</v>
      </c>
      <c r="Y84" s="23">
        <f t="shared" si="15"/>
        <v>22635.839999999997</v>
      </c>
      <c r="Z84" s="23">
        <f t="shared" si="15"/>
        <v>25018.559999999998</v>
      </c>
      <c r="AA84" s="23">
        <f t="shared" si="15"/>
        <v>22635.839999999997</v>
      </c>
      <c r="AB84" s="23">
        <f t="shared" si="15"/>
        <v>23827.199999999997</v>
      </c>
      <c r="AC84" s="23">
        <f t="shared" si="15"/>
        <v>22635.839999999997</v>
      </c>
      <c r="AD84" s="23">
        <f t="shared" si="15"/>
        <v>25018.559999999998</v>
      </c>
      <c r="AE84" s="23">
        <f t="shared" si="15"/>
        <v>25018.559999999998</v>
      </c>
      <c r="AF84" s="23">
        <f t="shared" si="15"/>
        <v>22635.839999999997</v>
      </c>
      <c r="AG84" s="23">
        <f t="shared" si="15"/>
        <v>26209.919999999998</v>
      </c>
      <c r="AH84" s="23">
        <f t="shared" si="15"/>
        <v>21444.48</v>
      </c>
      <c r="AI84" s="23">
        <f t="shared" si="15"/>
        <v>23827.199999999997</v>
      </c>
      <c r="AJ84" s="23">
        <f t="shared" si="15"/>
        <v>23827.199999999997</v>
      </c>
      <c r="AK84" s="23">
        <f t="shared" si="15"/>
        <v>22635.839999999997</v>
      </c>
      <c r="AL84" s="23">
        <f t="shared" si="15"/>
        <v>25018.559999999998</v>
      </c>
      <c r="AM84" s="23">
        <f t="shared" si="15"/>
        <v>22635.839999999997</v>
      </c>
      <c r="AN84" s="23">
        <f t="shared" si="15"/>
        <v>23827.199999999997</v>
      </c>
      <c r="AO84" s="23">
        <f t="shared" si="15"/>
        <v>22635.839999999997</v>
      </c>
      <c r="AP84" s="266"/>
      <c r="AQ84" s="266"/>
      <c r="AR84" s="266"/>
      <c r="AS84" s="266"/>
      <c r="AT84" s="266"/>
      <c r="AU84" s="266"/>
      <c r="AV84" s="266"/>
      <c r="AW84" s="266"/>
    </row>
    <row r="85" spans="1:49" x14ac:dyDescent="0.25">
      <c r="A85" s="4" t="str">
        <f t="shared" si="6"/>
        <v>Mahendran Jayaraman</v>
      </c>
      <c r="B85" s="4" t="str">
        <f t="shared" si="6"/>
        <v>TechSur</v>
      </c>
      <c r="C85" s="4" t="str">
        <f t="shared" si="6"/>
        <v>Systems Integration Engineer</v>
      </c>
      <c r="D85" s="4">
        <f t="shared" si="6"/>
        <v>148.91999999999999</v>
      </c>
      <c r="E85" s="6">
        <f t="shared" si="11"/>
        <v>0</v>
      </c>
      <c r="F85" s="6">
        <f t="shared" si="11"/>
        <v>0</v>
      </c>
      <c r="G85" s="6">
        <f t="shared" si="11"/>
        <v>0</v>
      </c>
      <c r="H85" s="6">
        <f t="shared" si="11"/>
        <v>0</v>
      </c>
      <c r="I85" s="6">
        <f t="shared" si="11"/>
        <v>0</v>
      </c>
      <c r="J85" s="6">
        <f t="shared" si="11"/>
        <v>7148.16</v>
      </c>
      <c r="K85" s="6">
        <f t="shared" si="11"/>
        <v>26209.919999999998</v>
      </c>
      <c r="L85" s="6">
        <f t="shared" si="11"/>
        <v>22635.839999999997</v>
      </c>
      <c r="M85" s="6">
        <f t="shared" si="11"/>
        <v>25018.559999999998</v>
      </c>
      <c r="N85" s="6">
        <f t="shared" si="8"/>
        <v>25018.559999999998</v>
      </c>
      <c r="O85" s="6">
        <f t="shared" si="8"/>
        <v>22635.839999999997</v>
      </c>
      <c r="P85" s="6">
        <f t="shared" si="8"/>
        <v>23827.199999999997</v>
      </c>
      <c r="Q85" s="23">
        <f t="shared" si="8"/>
        <v>22635.839999999997</v>
      </c>
      <c r="R85" s="23">
        <f t="shared" ref="R85:AO85" si="16">R15*$D15</f>
        <v>25018.559999999998</v>
      </c>
      <c r="S85" s="23">
        <f t="shared" si="16"/>
        <v>25018.559999999998</v>
      </c>
      <c r="T85" s="23">
        <f t="shared" si="16"/>
        <v>22635.839999999997</v>
      </c>
      <c r="U85" s="23">
        <f t="shared" si="16"/>
        <v>26209.919999999998</v>
      </c>
      <c r="V85" s="23">
        <f t="shared" si="16"/>
        <v>21444.48</v>
      </c>
      <c r="W85" s="23">
        <f t="shared" si="16"/>
        <v>23827.199999999997</v>
      </c>
      <c r="X85" s="23">
        <f t="shared" si="16"/>
        <v>23827.199999999997</v>
      </c>
      <c r="Y85" s="23">
        <f t="shared" si="16"/>
        <v>22635.839999999997</v>
      </c>
      <c r="Z85" s="23">
        <f t="shared" si="16"/>
        <v>25018.559999999998</v>
      </c>
      <c r="AA85" s="23">
        <f t="shared" si="16"/>
        <v>22635.839999999997</v>
      </c>
      <c r="AB85" s="23">
        <f t="shared" si="16"/>
        <v>23827.199999999997</v>
      </c>
      <c r="AC85" s="23">
        <f t="shared" si="16"/>
        <v>22635.839999999997</v>
      </c>
      <c r="AD85" s="23">
        <f t="shared" si="16"/>
        <v>25018.559999999998</v>
      </c>
      <c r="AE85" s="23">
        <f t="shared" si="16"/>
        <v>25018.559999999998</v>
      </c>
      <c r="AF85" s="23">
        <f t="shared" si="16"/>
        <v>22635.839999999997</v>
      </c>
      <c r="AG85" s="23">
        <f t="shared" si="16"/>
        <v>26209.919999999998</v>
      </c>
      <c r="AH85" s="23">
        <f t="shared" si="16"/>
        <v>21444.48</v>
      </c>
      <c r="AI85" s="23">
        <f t="shared" si="16"/>
        <v>23827.199999999997</v>
      </c>
      <c r="AJ85" s="23">
        <f t="shared" si="16"/>
        <v>23827.199999999997</v>
      </c>
      <c r="AK85" s="23">
        <f t="shared" si="16"/>
        <v>22635.839999999997</v>
      </c>
      <c r="AL85" s="23">
        <f t="shared" si="16"/>
        <v>25018.559999999998</v>
      </c>
      <c r="AM85" s="23">
        <f t="shared" si="16"/>
        <v>22635.839999999997</v>
      </c>
      <c r="AN85" s="23">
        <f t="shared" si="16"/>
        <v>23827.199999999997</v>
      </c>
      <c r="AO85" s="23">
        <f t="shared" si="16"/>
        <v>22635.839999999997</v>
      </c>
      <c r="AP85" s="266"/>
      <c r="AQ85" s="266"/>
      <c r="AR85" s="266"/>
      <c r="AS85" s="266"/>
      <c r="AT85" s="266"/>
      <c r="AU85" s="266"/>
      <c r="AV85" s="266"/>
      <c r="AW85" s="266"/>
    </row>
    <row r="86" spans="1:49" x14ac:dyDescent="0.25">
      <c r="A86" s="4" t="str">
        <f t="shared" si="6"/>
        <v>Mohammad Khan</v>
      </c>
      <c r="B86" s="4" t="str">
        <f t="shared" si="6"/>
        <v>TechSur</v>
      </c>
      <c r="C86" s="4" t="str">
        <f t="shared" si="6"/>
        <v>Systems Integration Engineer</v>
      </c>
      <c r="D86" s="4">
        <f t="shared" si="6"/>
        <v>148.91999999999999</v>
      </c>
      <c r="E86" s="6">
        <f t="shared" si="11"/>
        <v>0</v>
      </c>
      <c r="F86" s="6">
        <f t="shared" si="11"/>
        <v>0</v>
      </c>
      <c r="G86" s="6">
        <f t="shared" si="11"/>
        <v>0</v>
      </c>
      <c r="H86" s="6">
        <f t="shared" si="11"/>
        <v>0</v>
      </c>
      <c r="I86" s="6">
        <f t="shared" si="11"/>
        <v>0</v>
      </c>
      <c r="J86" s="6">
        <f t="shared" si="11"/>
        <v>0</v>
      </c>
      <c r="K86" s="6">
        <f t="shared" si="11"/>
        <v>15487.679999999998</v>
      </c>
      <c r="L86" s="6">
        <f t="shared" si="11"/>
        <v>21444.48</v>
      </c>
      <c r="M86" s="6">
        <f t="shared" si="11"/>
        <v>25018.559999999998</v>
      </c>
      <c r="N86" s="6">
        <f t="shared" si="8"/>
        <v>25018.559999999998</v>
      </c>
      <c r="O86" s="6">
        <f t="shared" si="8"/>
        <v>22635.839999999997</v>
      </c>
      <c r="P86" s="6">
        <f t="shared" si="8"/>
        <v>23827.199999999997</v>
      </c>
      <c r="Q86" s="23">
        <f t="shared" si="8"/>
        <v>22635.839999999997</v>
      </c>
      <c r="R86" s="23">
        <f t="shared" ref="R86:AO86" si="17">R16*$D16</f>
        <v>25018.559999999998</v>
      </c>
      <c r="S86" s="23">
        <f t="shared" si="17"/>
        <v>25018.559999999998</v>
      </c>
      <c r="T86" s="23">
        <f t="shared" si="17"/>
        <v>22635.839999999997</v>
      </c>
      <c r="U86" s="23">
        <f t="shared" si="17"/>
        <v>26209.919999999998</v>
      </c>
      <c r="V86" s="23">
        <f t="shared" si="17"/>
        <v>21444.48</v>
      </c>
      <c r="W86" s="23">
        <f t="shared" si="17"/>
        <v>23827.199999999997</v>
      </c>
      <c r="X86" s="23">
        <f t="shared" si="17"/>
        <v>23827.199999999997</v>
      </c>
      <c r="Y86" s="23">
        <f t="shared" si="17"/>
        <v>22635.839999999997</v>
      </c>
      <c r="Z86" s="23">
        <f t="shared" si="17"/>
        <v>25018.559999999998</v>
      </c>
      <c r="AA86" s="23">
        <f t="shared" si="17"/>
        <v>22635.839999999997</v>
      </c>
      <c r="AB86" s="23">
        <f t="shared" si="17"/>
        <v>23827.199999999997</v>
      </c>
      <c r="AC86" s="23">
        <f t="shared" si="17"/>
        <v>22635.839999999997</v>
      </c>
      <c r="AD86" s="23">
        <f t="shared" si="17"/>
        <v>25018.559999999998</v>
      </c>
      <c r="AE86" s="23">
        <f t="shared" si="17"/>
        <v>25018.559999999998</v>
      </c>
      <c r="AF86" s="23">
        <f t="shared" si="17"/>
        <v>22635.839999999997</v>
      </c>
      <c r="AG86" s="23">
        <f t="shared" si="17"/>
        <v>26209.919999999998</v>
      </c>
      <c r="AH86" s="23">
        <f t="shared" si="17"/>
        <v>21444.48</v>
      </c>
      <c r="AI86" s="23">
        <f t="shared" si="17"/>
        <v>23827.199999999997</v>
      </c>
      <c r="AJ86" s="23">
        <f t="shared" si="17"/>
        <v>23827.199999999997</v>
      </c>
      <c r="AK86" s="23">
        <f t="shared" si="17"/>
        <v>22635.839999999997</v>
      </c>
      <c r="AL86" s="23">
        <f t="shared" si="17"/>
        <v>25018.559999999998</v>
      </c>
      <c r="AM86" s="23">
        <f t="shared" si="17"/>
        <v>22635.839999999997</v>
      </c>
      <c r="AN86" s="23">
        <f t="shared" si="17"/>
        <v>23827.199999999997</v>
      </c>
      <c r="AO86" s="23">
        <f t="shared" si="17"/>
        <v>22635.839999999997</v>
      </c>
      <c r="AP86" s="266"/>
      <c r="AQ86" s="266"/>
      <c r="AR86" s="266"/>
      <c r="AS86" s="266"/>
      <c r="AT86" s="266"/>
      <c r="AU86" s="266"/>
      <c r="AV86" s="266"/>
      <c r="AW86" s="266"/>
    </row>
    <row r="87" spans="1:49" x14ac:dyDescent="0.25">
      <c r="A87" s="4" t="str">
        <f t="shared" si="6"/>
        <v>Sara Arjmandi</v>
      </c>
      <c r="B87" s="4" t="str">
        <f t="shared" si="6"/>
        <v>TechSur</v>
      </c>
      <c r="C87" s="4" t="str">
        <f t="shared" si="6"/>
        <v>Systems Integration Engineer</v>
      </c>
      <c r="D87" s="4">
        <f t="shared" si="6"/>
        <v>148.91999999999999</v>
      </c>
      <c r="E87" s="6">
        <f t="shared" ref="E87:M87" si="18">$D87*E17</f>
        <v>0</v>
      </c>
      <c r="F87" s="6">
        <f t="shared" si="18"/>
        <v>0</v>
      </c>
      <c r="G87" s="6">
        <f t="shared" si="18"/>
        <v>0</v>
      </c>
      <c r="H87" s="6">
        <f t="shared" si="18"/>
        <v>0</v>
      </c>
      <c r="I87" s="6">
        <f t="shared" si="18"/>
        <v>0</v>
      </c>
      <c r="J87" s="6">
        <f t="shared" si="18"/>
        <v>0</v>
      </c>
      <c r="K87" s="6">
        <f t="shared" si="18"/>
        <v>0</v>
      </c>
      <c r="L87" s="6">
        <f t="shared" si="18"/>
        <v>0</v>
      </c>
      <c r="M87" s="6">
        <f t="shared" si="18"/>
        <v>0</v>
      </c>
      <c r="N87" s="6">
        <f t="shared" si="8"/>
        <v>0</v>
      </c>
      <c r="O87" s="6">
        <f t="shared" si="8"/>
        <v>0</v>
      </c>
      <c r="P87" s="6">
        <f t="shared" si="8"/>
        <v>0</v>
      </c>
      <c r="Q87" s="23">
        <f t="shared" si="8"/>
        <v>0</v>
      </c>
      <c r="R87" s="23">
        <f t="shared" ref="R87:AO87" si="19">R17*$D17</f>
        <v>0</v>
      </c>
      <c r="S87" s="23">
        <f t="shared" si="19"/>
        <v>0</v>
      </c>
      <c r="T87" s="23">
        <f t="shared" si="19"/>
        <v>0</v>
      </c>
      <c r="U87" s="23">
        <f t="shared" si="19"/>
        <v>0</v>
      </c>
      <c r="V87" s="23">
        <f t="shared" si="19"/>
        <v>0</v>
      </c>
      <c r="W87" s="23">
        <f t="shared" si="19"/>
        <v>0</v>
      </c>
      <c r="X87" s="23">
        <f t="shared" si="19"/>
        <v>0</v>
      </c>
      <c r="Y87" s="23">
        <f t="shared" si="19"/>
        <v>0</v>
      </c>
      <c r="Z87" s="23">
        <f t="shared" si="19"/>
        <v>0</v>
      </c>
      <c r="AA87" s="23">
        <f t="shared" si="19"/>
        <v>0</v>
      </c>
      <c r="AB87" s="23">
        <f t="shared" si="19"/>
        <v>0</v>
      </c>
      <c r="AC87" s="23">
        <f t="shared" si="19"/>
        <v>0</v>
      </c>
      <c r="AD87" s="23">
        <f t="shared" si="19"/>
        <v>0</v>
      </c>
      <c r="AE87" s="23">
        <f t="shared" si="19"/>
        <v>0</v>
      </c>
      <c r="AF87" s="23">
        <f t="shared" si="19"/>
        <v>0</v>
      </c>
      <c r="AG87" s="23">
        <f t="shared" si="19"/>
        <v>0</v>
      </c>
      <c r="AH87" s="23">
        <f t="shared" si="19"/>
        <v>0</v>
      </c>
      <c r="AI87" s="23">
        <f t="shared" si="19"/>
        <v>0</v>
      </c>
      <c r="AJ87" s="23">
        <f t="shared" si="19"/>
        <v>0</v>
      </c>
      <c r="AK87" s="23">
        <f t="shared" si="19"/>
        <v>0</v>
      </c>
      <c r="AL87" s="23">
        <f t="shared" si="19"/>
        <v>0</v>
      </c>
      <c r="AM87" s="23">
        <f t="shared" si="19"/>
        <v>0</v>
      </c>
      <c r="AN87" s="23">
        <f t="shared" si="19"/>
        <v>0</v>
      </c>
      <c r="AO87" s="23">
        <f t="shared" si="19"/>
        <v>0</v>
      </c>
      <c r="AP87" s="266"/>
      <c r="AQ87" s="266"/>
      <c r="AR87" s="266"/>
      <c r="AS87" s="266"/>
      <c r="AT87" s="266"/>
      <c r="AU87" s="266"/>
      <c r="AV87" s="266"/>
      <c r="AW87" s="266"/>
    </row>
    <row r="88" spans="1:49" x14ac:dyDescent="0.25">
      <c r="A88" s="4">
        <f t="shared" si="6"/>
        <v>0</v>
      </c>
      <c r="B88" s="4">
        <f t="shared" si="6"/>
        <v>0</v>
      </c>
      <c r="C88" s="4">
        <f t="shared" si="6"/>
        <v>0</v>
      </c>
      <c r="D88" s="4">
        <f t="shared" si="6"/>
        <v>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23"/>
      <c r="R88" s="23"/>
      <c r="S88" s="23"/>
      <c r="T88" s="23"/>
      <c r="U88" s="23"/>
      <c r="V88" s="23"/>
      <c r="W88" s="23"/>
      <c r="X88" s="23"/>
      <c r="Y88" s="2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66"/>
      <c r="AQ88" s="266"/>
      <c r="AR88" s="266"/>
      <c r="AS88" s="266"/>
      <c r="AT88" s="266"/>
      <c r="AU88" s="266"/>
      <c r="AV88" s="266"/>
      <c r="AW88" s="266"/>
    </row>
    <row r="89" spans="1:49" x14ac:dyDescent="0.25">
      <c r="A89" s="4">
        <f t="shared" si="6"/>
        <v>0</v>
      </c>
      <c r="B89" s="4">
        <f t="shared" si="6"/>
        <v>0</v>
      </c>
      <c r="C89" s="4">
        <f t="shared" si="6"/>
        <v>0</v>
      </c>
      <c r="D89" s="4">
        <f t="shared" si="6"/>
        <v>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23"/>
      <c r="R89" s="23"/>
      <c r="S89" s="23"/>
      <c r="T89" s="23"/>
      <c r="U89" s="23"/>
      <c r="V89" s="23"/>
      <c r="W89" s="23"/>
      <c r="X89" s="23"/>
      <c r="Y89" s="2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266"/>
      <c r="AQ89" s="266"/>
      <c r="AR89" s="266"/>
      <c r="AS89" s="266"/>
      <c r="AT89" s="266"/>
      <c r="AU89" s="266"/>
      <c r="AV89" s="266"/>
      <c r="AW89" s="266"/>
    </row>
    <row r="90" spans="1:49" x14ac:dyDescent="0.25">
      <c r="A90" s="4">
        <f t="shared" si="6"/>
        <v>0</v>
      </c>
      <c r="B90" s="4">
        <f t="shared" si="6"/>
        <v>0</v>
      </c>
      <c r="C90" s="4">
        <f t="shared" si="6"/>
        <v>0</v>
      </c>
      <c r="D90" s="4">
        <f t="shared" si="6"/>
        <v>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23"/>
      <c r="R90" s="23"/>
      <c r="S90" s="23"/>
      <c r="T90" s="23"/>
      <c r="U90" s="23"/>
      <c r="V90" s="23"/>
      <c r="W90" s="23"/>
      <c r="X90" s="23"/>
      <c r="Y90" s="2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66"/>
      <c r="AQ90" s="266"/>
      <c r="AR90" s="266"/>
      <c r="AS90" s="266"/>
      <c r="AT90" s="266"/>
      <c r="AU90" s="266"/>
      <c r="AV90" s="266"/>
      <c r="AW90" s="266"/>
    </row>
    <row r="91" spans="1:49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23"/>
      <c r="R91" s="23"/>
      <c r="S91" s="23"/>
      <c r="T91" s="23"/>
      <c r="U91" s="23"/>
      <c r="V91" s="23"/>
      <c r="W91" s="23"/>
      <c r="X91" s="23"/>
      <c r="Y91" s="2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266"/>
      <c r="AQ91" s="266"/>
      <c r="AR91" s="266"/>
      <c r="AS91" s="266"/>
      <c r="AT91" s="266"/>
      <c r="AU91" s="266"/>
      <c r="AV91" s="266"/>
      <c r="AW91" s="266"/>
    </row>
    <row r="92" spans="1:49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23"/>
      <c r="R92" s="23"/>
      <c r="S92" s="23"/>
      <c r="T92" s="23"/>
      <c r="U92" s="23"/>
      <c r="V92" s="23"/>
      <c r="W92" s="23"/>
      <c r="X92" s="23"/>
      <c r="Y92" s="2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266"/>
      <c r="AQ92" s="266"/>
      <c r="AR92" s="266"/>
      <c r="AS92" s="266"/>
      <c r="AT92" s="266"/>
      <c r="AU92" s="266"/>
      <c r="AV92" s="266"/>
      <c r="AW92" s="266"/>
    </row>
    <row r="93" spans="1:49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23"/>
      <c r="R93" s="23"/>
      <c r="S93" s="23"/>
      <c r="T93" s="23"/>
      <c r="U93" s="23"/>
      <c r="V93" s="23"/>
      <c r="W93" s="23"/>
      <c r="X93" s="23"/>
      <c r="Y93" s="2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266"/>
      <c r="AQ93" s="266"/>
      <c r="AR93" s="266"/>
      <c r="AS93" s="266"/>
      <c r="AT93" s="266"/>
      <c r="AU93" s="266"/>
      <c r="AV93" s="266"/>
      <c r="AW93" s="266"/>
    </row>
    <row r="94" spans="1:49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23"/>
      <c r="R94" s="23"/>
      <c r="S94" s="23"/>
      <c r="T94" s="23"/>
      <c r="U94" s="23"/>
      <c r="V94" s="23"/>
      <c r="W94" s="23"/>
      <c r="X94" s="23"/>
      <c r="Y94" s="2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266"/>
      <c r="AQ94" s="266"/>
      <c r="AR94" s="266"/>
      <c r="AS94" s="266"/>
      <c r="AT94" s="266"/>
      <c r="AU94" s="266"/>
      <c r="AV94" s="266"/>
      <c r="AW94" s="266"/>
    </row>
    <row r="95" spans="1:49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23"/>
      <c r="R95" s="23"/>
      <c r="S95" s="23"/>
      <c r="T95" s="23"/>
      <c r="U95" s="23"/>
      <c r="V95" s="23"/>
      <c r="W95" s="23"/>
      <c r="X95" s="23"/>
      <c r="Y95" s="2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266"/>
      <c r="AQ95" s="266"/>
      <c r="AR95" s="266"/>
      <c r="AS95" s="266"/>
      <c r="AT95" s="266"/>
      <c r="AU95" s="266"/>
      <c r="AV95" s="266"/>
      <c r="AW95" s="266"/>
    </row>
    <row r="96" spans="1:49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23"/>
      <c r="R96" s="23"/>
      <c r="S96" s="23"/>
      <c r="T96" s="23"/>
      <c r="U96" s="23"/>
      <c r="V96" s="23"/>
      <c r="W96" s="23"/>
      <c r="X96" s="23"/>
      <c r="Y96" s="2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266"/>
      <c r="AQ96" s="266"/>
      <c r="AR96" s="266"/>
      <c r="AS96" s="266"/>
      <c r="AT96" s="266"/>
      <c r="AU96" s="266"/>
      <c r="AV96" s="266"/>
      <c r="AW96" s="266"/>
    </row>
    <row r="97" spans="1:4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23"/>
      <c r="R97" s="23"/>
      <c r="S97" s="23"/>
      <c r="T97" s="23"/>
      <c r="U97" s="23"/>
      <c r="V97" s="23"/>
      <c r="W97" s="23"/>
      <c r="X97" s="23"/>
      <c r="Y97" s="2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266"/>
      <c r="AQ97" s="266"/>
      <c r="AR97" s="266"/>
      <c r="AS97" s="266"/>
      <c r="AT97" s="266"/>
      <c r="AU97" s="266"/>
      <c r="AV97" s="266"/>
      <c r="AW97" s="266"/>
    </row>
    <row r="98" spans="1:4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23"/>
      <c r="R98" s="23"/>
      <c r="S98" s="23"/>
      <c r="T98" s="23"/>
      <c r="U98" s="23"/>
      <c r="V98" s="23"/>
      <c r="W98" s="23"/>
      <c r="X98" s="23"/>
      <c r="Y98" s="2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266"/>
      <c r="AQ98" s="266"/>
      <c r="AR98" s="266"/>
      <c r="AS98" s="266"/>
      <c r="AT98" s="266"/>
      <c r="AU98" s="266"/>
      <c r="AV98" s="266"/>
      <c r="AW98" s="266"/>
    </row>
    <row r="99" spans="1:4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23"/>
      <c r="R99" s="23"/>
      <c r="S99" s="23"/>
      <c r="T99" s="23"/>
      <c r="U99" s="23"/>
      <c r="V99" s="23"/>
      <c r="W99" s="23"/>
      <c r="X99" s="23"/>
      <c r="Y99" s="2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266"/>
      <c r="AQ99" s="266"/>
      <c r="AR99" s="266"/>
      <c r="AS99" s="266"/>
      <c r="AT99" s="266"/>
      <c r="AU99" s="266"/>
      <c r="AV99" s="266"/>
      <c r="AW99" s="266"/>
    </row>
    <row r="100" spans="1:4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23"/>
      <c r="R100" s="23"/>
      <c r="S100" s="23"/>
      <c r="T100" s="23"/>
      <c r="U100" s="23"/>
      <c r="V100" s="23"/>
      <c r="W100" s="23"/>
      <c r="X100" s="23"/>
      <c r="Y100" s="2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266"/>
      <c r="AQ100" s="266"/>
      <c r="AR100" s="266"/>
      <c r="AS100" s="266"/>
      <c r="AT100" s="266"/>
      <c r="AU100" s="266"/>
      <c r="AV100" s="266"/>
      <c r="AW100" s="266"/>
    </row>
    <row r="101" spans="1:4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23"/>
      <c r="R101" s="23"/>
      <c r="S101" s="23"/>
      <c r="T101" s="23"/>
      <c r="U101" s="23"/>
      <c r="V101" s="23"/>
      <c r="W101" s="23"/>
      <c r="X101" s="23"/>
      <c r="Y101" s="2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266"/>
      <c r="AQ101" s="266"/>
      <c r="AR101" s="266"/>
      <c r="AS101" s="266"/>
      <c r="AT101" s="266"/>
      <c r="AU101" s="266"/>
      <c r="AV101" s="266"/>
      <c r="AW101" s="266"/>
    </row>
    <row r="102" spans="1:4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23"/>
      <c r="R102" s="23"/>
      <c r="S102" s="23"/>
      <c r="T102" s="23"/>
      <c r="U102" s="23"/>
      <c r="V102" s="23"/>
      <c r="W102" s="23"/>
      <c r="X102" s="23"/>
      <c r="Y102" s="2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266"/>
      <c r="AQ102" s="266"/>
      <c r="AR102" s="266"/>
      <c r="AS102" s="266"/>
      <c r="AT102" s="266"/>
      <c r="AU102" s="266"/>
      <c r="AV102" s="266"/>
      <c r="AW102" s="266"/>
    </row>
    <row r="103" spans="1:4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23"/>
      <c r="R103" s="23"/>
      <c r="S103" s="23"/>
      <c r="T103" s="23"/>
      <c r="U103" s="23"/>
      <c r="V103" s="23"/>
      <c r="W103" s="23"/>
      <c r="X103" s="23"/>
      <c r="Y103" s="2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266"/>
      <c r="AQ103" s="266"/>
      <c r="AR103" s="266"/>
      <c r="AS103" s="266"/>
      <c r="AT103" s="266"/>
      <c r="AU103" s="266"/>
      <c r="AV103" s="266"/>
      <c r="AW103" s="266"/>
    </row>
    <row r="104" spans="1:4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23"/>
      <c r="R104" s="23"/>
      <c r="S104" s="23"/>
      <c r="T104" s="23"/>
      <c r="U104" s="23"/>
      <c r="V104" s="23"/>
      <c r="W104" s="23"/>
      <c r="X104" s="23"/>
      <c r="Y104" s="2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266"/>
      <c r="AQ104" s="266"/>
      <c r="AR104" s="266"/>
      <c r="AS104" s="266"/>
      <c r="AT104" s="266"/>
      <c r="AU104" s="266"/>
      <c r="AV104" s="266"/>
      <c r="AW104" s="266"/>
    </row>
    <row r="105" spans="1:4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23"/>
      <c r="R105" s="23"/>
      <c r="S105" s="23"/>
      <c r="T105" s="23"/>
      <c r="U105" s="23"/>
      <c r="V105" s="23"/>
      <c r="W105" s="23"/>
      <c r="X105" s="23"/>
      <c r="Y105" s="2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266"/>
      <c r="AQ105" s="266"/>
      <c r="AR105" s="266"/>
      <c r="AS105" s="266"/>
      <c r="AT105" s="266"/>
      <c r="AU105" s="266"/>
      <c r="AV105" s="266"/>
      <c r="AW105" s="266"/>
    </row>
    <row r="106" spans="1:4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23"/>
      <c r="R106" s="23"/>
      <c r="S106" s="23"/>
      <c r="T106" s="23"/>
      <c r="U106" s="23"/>
      <c r="V106" s="23"/>
      <c r="W106" s="23"/>
      <c r="X106" s="23"/>
      <c r="Y106" s="2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266"/>
      <c r="AQ106" s="266"/>
      <c r="AR106" s="266"/>
      <c r="AS106" s="266"/>
      <c r="AT106" s="266"/>
      <c r="AU106" s="266"/>
      <c r="AV106" s="266"/>
      <c r="AW106" s="266"/>
    </row>
    <row r="107" spans="1:4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23"/>
      <c r="R107" s="23"/>
      <c r="S107" s="23"/>
      <c r="T107" s="23"/>
      <c r="U107" s="23"/>
      <c r="V107" s="23"/>
      <c r="W107" s="23"/>
      <c r="X107" s="23"/>
      <c r="Y107" s="2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266"/>
      <c r="AQ107" s="266"/>
      <c r="AR107" s="266"/>
      <c r="AS107" s="266"/>
      <c r="AT107" s="266"/>
      <c r="AU107" s="266"/>
      <c r="AV107" s="266"/>
      <c r="AW107" s="266"/>
    </row>
    <row r="108" spans="1:4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23"/>
      <c r="R108" s="23"/>
      <c r="S108" s="23"/>
      <c r="T108" s="23"/>
      <c r="U108" s="23"/>
      <c r="V108" s="23"/>
      <c r="W108" s="23"/>
      <c r="X108" s="23"/>
      <c r="Y108" s="2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266"/>
      <c r="AQ108" s="266"/>
      <c r="AR108" s="266"/>
      <c r="AS108" s="266"/>
      <c r="AT108" s="266"/>
      <c r="AU108" s="266"/>
      <c r="AV108" s="266"/>
      <c r="AW108" s="266"/>
    </row>
    <row r="109" spans="1:49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23"/>
      <c r="R109" s="23"/>
      <c r="S109" s="23"/>
      <c r="T109" s="23"/>
      <c r="U109" s="23"/>
      <c r="V109" s="23"/>
      <c r="W109" s="23"/>
      <c r="X109" s="23"/>
      <c r="Y109" s="2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266"/>
      <c r="AQ109" s="266"/>
      <c r="AR109" s="266"/>
      <c r="AS109" s="266"/>
      <c r="AT109" s="266"/>
      <c r="AU109" s="266"/>
      <c r="AV109" s="266"/>
      <c r="AW109" s="266"/>
    </row>
    <row r="110" spans="1:49" x14ac:dyDescent="0.25">
      <c r="E110" s="7">
        <f t="shared" ref="E110:AW110" si="20">SUM(E80:E109)</f>
        <v>61143.360000000001</v>
      </c>
      <c r="F110" s="7">
        <f t="shared" si="20"/>
        <v>88172.959999999992</v>
      </c>
      <c r="G110" s="7">
        <f t="shared" si="20"/>
        <v>90555.68</v>
      </c>
      <c r="H110" s="7">
        <f t="shared" si="20"/>
        <v>113883.19999999998</v>
      </c>
      <c r="I110" s="7">
        <f t="shared" si="20"/>
        <v>117457.28</v>
      </c>
      <c r="J110" s="7">
        <f t="shared" si="20"/>
        <v>115010.55999999998</v>
      </c>
      <c r="K110" s="7">
        <f t="shared" si="20"/>
        <v>160346.23999999999</v>
      </c>
      <c r="L110" s="7">
        <f t="shared" si="20"/>
        <v>139401.43999999997</v>
      </c>
      <c r="M110" s="7">
        <f t="shared" si="20"/>
        <v>133316.63999999998</v>
      </c>
      <c r="N110" s="7">
        <f t="shared" si="20"/>
        <v>163292.63999999998</v>
      </c>
      <c r="O110" s="7">
        <f t="shared" si="20"/>
        <v>147740.95999999996</v>
      </c>
      <c r="P110" s="7">
        <f t="shared" si="20"/>
        <v>155516.79999999999</v>
      </c>
      <c r="Q110" s="7">
        <f t="shared" si="20"/>
        <v>147740.95999999996</v>
      </c>
      <c r="R110" s="7">
        <f t="shared" si="20"/>
        <v>163292.63999999998</v>
      </c>
      <c r="S110" s="7">
        <f t="shared" si="20"/>
        <v>163292.63999999998</v>
      </c>
      <c r="T110" s="7">
        <f t="shared" si="20"/>
        <v>147740.95999999996</v>
      </c>
      <c r="U110" s="7">
        <f t="shared" si="20"/>
        <v>171068.47999999998</v>
      </c>
      <c r="V110" s="7">
        <f t="shared" si="20"/>
        <v>139965.12</v>
      </c>
      <c r="W110" s="7">
        <f t="shared" si="20"/>
        <v>155516.79999999999</v>
      </c>
      <c r="X110" s="7">
        <f t="shared" si="20"/>
        <v>155516.79999999999</v>
      </c>
      <c r="Y110" s="7">
        <f t="shared" si="20"/>
        <v>147740.95999999996</v>
      </c>
      <c r="Z110" s="7">
        <f t="shared" si="20"/>
        <v>163292.63999999998</v>
      </c>
      <c r="AA110" s="7">
        <f t="shared" si="20"/>
        <v>147740.95999999996</v>
      </c>
      <c r="AB110" s="7">
        <f t="shared" si="20"/>
        <v>155516.79999999999</v>
      </c>
      <c r="AC110" s="7">
        <f t="shared" si="20"/>
        <v>147740.95999999996</v>
      </c>
      <c r="AD110" s="7">
        <f t="shared" si="20"/>
        <v>163292.63999999998</v>
      </c>
      <c r="AE110" s="7">
        <f t="shared" si="20"/>
        <v>163292.63999999998</v>
      </c>
      <c r="AF110" s="7">
        <f t="shared" si="20"/>
        <v>147740.95999999996</v>
      </c>
      <c r="AG110" s="7">
        <f t="shared" si="20"/>
        <v>171068.47999999998</v>
      </c>
      <c r="AH110" s="7">
        <f t="shared" si="20"/>
        <v>139965.12</v>
      </c>
      <c r="AI110" s="7">
        <f t="shared" si="20"/>
        <v>155516.79999999999</v>
      </c>
      <c r="AJ110" s="7">
        <f t="shared" si="20"/>
        <v>155516.79999999999</v>
      </c>
      <c r="AK110" s="7">
        <f t="shared" si="20"/>
        <v>147740.95999999996</v>
      </c>
      <c r="AL110" s="7">
        <f t="shared" si="20"/>
        <v>163292.63999999998</v>
      </c>
      <c r="AM110" s="7">
        <f t="shared" si="20"/>
        <v>147740.95999999996</v>
      </c>
      <c r="AN110" s="7">
        <f t="shared" si="20"/>
        <v>155516.79999999999</v>
      </c>
      <c r="AO110" s="7">
        <f t="shared" si="20"/>
        <v>147740.95999999996</v>
      </c>
      <c r="AP110" s="7">
        <f t="shared" si="20"/>
        <v>0</v>
      </c>
      <c r="AQ110" s="7">
        <f t="shared" si="20"/>
        <v>0</v>
      </c>
      <c r="AR110" s="7">
        <f t="shared" si="20"/>
        <v>0</v>
      </c>
      <c r="AS110" s="7">
        <f t="shared" si="20"/>
        <v>0</v>
      </c>
      <c r="AT110" s="7">
        <f t="shared" si="20"/>
        <v>0</v>
      </c>
      <c r="AU110" s="7">
        <f t="shared" si="20"/>
        <v>0</v>
      </c>
      <c r="AV110" s="7">
        <f t="shared" si="20"/>
        <v>0</v>
      </c>
      <c r="AW110" s="7">
        <f t="shared" si="20"/>
        <v>0</v>
      </c>
    </row>
    <row r="111" spans="1:49" x14ac:dyDescent="0.25"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49" x14ac:dyDescent="0.25">
      <c r="A112" s="31" t="s">
        <v>103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x14ac:dyDescent="0.25">
      <c r="A113" s="9"/>
      <c r="B113" s="9"/>
      <c r="C113" s="9"/>
      <c r="D113" s="9"/>
      <c r="E113" s="623">
        <v>2024</v>
      </c>
      <c r="F113" s="623"/>
      <c r="G113" s="623"/>
      <c r="H113" s="623"/>
      <c r="I113" s="623"/>
      <c r="J113" s="623"/>
      <c r="K113" s="623"/>
      <c r="L113" s="623"/>
      <c r="M113" s="623"/>
      <c r="N113" s="625">
        <v>2025</v>
      </c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7"/>
      <c r="Z113" s="625">
        <v>2026</v>
      </c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7"/>
      <c r="AL113" s="625">
        <v>2027</v>
      </c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7"/>
    </row>
    <row r="114" spans="1:49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2">
        <v>4</v>
      </c>
      <c r="F114" s="12">
        <v>5</v>
      </c>
      <c r="G114" s="12">
        <v>6</v>
      </c>
      <c r="H114" s="12">
        <v>7</v>
      </c>
      <c r="I114" s="11">
        <v>8</v>
      </c>
      <c r="J114" s="11">
        <v>9</v>
      </c>
      <c r="K114" s="11">
        <v>10</v>
      </c>
      <c r="L114" s="11">
        <v>11</v>
      </c>
      <c r="M114" s="11">
        <v>12</v>
      </c>
      <c r="N114" s="11">
        <v>1</v>
      </c>
      <c r="O114" s="11">
        <v>2</v>
      </c>
      <c r="P114" s="11">
        <v>3</v>
      </c>
      <c r="Q114" s="14">
        <v>4</v>
      </c>
      <c r="R114" s="14">
        <v>5</v>
      </c>
      <c r="S114" s="14">
        <v>6</v>
      </c>
      <c r="T114" s="14">
        <v>7</v>
      </c>
      <c r="U114" s="14">
        <v>8</v>
      </c>
      <c r="V114" s="14">
        <v>9</v>
      </c>
      <c r="W114" s="14">
        <v>10</v>
      </c>
      <c r="X114" s="14">
        <v>11</v>
      </c>
      <c r="Y114" s="14">
        <v>12</v>
      </c>
      <c r="Z114" s="14">
        <v>1</v>
      </c>
      <c r="AA114" s="14">
        <v>2</v>
      </c>
      <c r="AB114" s="14">
        <v>3</v>
      </c>
      <c r="AC114" s="14">
        <v>4</v>
      </c>
      <c r="AD114" s="14">
        <v>5</v>
      </c>
      <c r="AE114" s="14">
        <v>6</v>
      </c>
      <c r="AF114" s="14">
        <v>7</v>
      </c>
      <c r="AG114" s="14">
        <v>8</v>
      </c>
      <c r="AH114" s="14">
        <v>9</v>
      </c>
      <c r="AI114" s="14">
        <v>10</v>
      </c>
      <c r="AJ114" s="14">
        <v>11</v>
      </c>
      <c r="AK114" s="14">
        <v>12</v>
      </c>
      <c r="AL114" s="14">
        <v>1</v>
      </c>
      <c r="AM114" s="14">
        <v>2</v>
      </c>
      <c r="AN114" s="14">
        <v>3</v>
      </c>
      <c r="AO114" s="14">
        <v>4</v>
      </c>
      <c r="AP114" s="432">
        <v>5</v>
      </c>
      <c r="AQ114" s="265">
        <v>6</v>
      </c>
      <c r="AR114" s="265">
        <v>7</v>
      </c>
      <c r="AS114" s="265">
        <v>8</v>
      </c>
      <c r="AT114" s="265">
        <v>9</v>
      </c>
      <c r="AU114" s="265">
        <v>10</v>
      </c>
      <c r="AV114" s="265">
        <v>11</v>
      </c>
      <c r="AW114" s="265">
        <v>12</v>
      </c>
    </row>
    <row r="115" spans="1:49" x14ac:dyDescent="0.25">
      <c r="A115" s="4" t="str">
        <f t="shared" ref="A115:D124" si="21">A10</f>
        <v>Muhammad Nazir</v>
      </c>
      <c r="B115" s="4" t="str">
        <f t="shared" si="21"/>
        <v>TechSur</v>
      </c>
      <c r="C115" s="4" t="str">
        <f t="shared" si="21"/>
        <v>Systems Integration Engineer</v>
      </c>
      <c r="D115" s="4">
        <f t="shared" si="21"/>
        <v>148.91999999999999</v>
      </c>
      <c r="E115" s="6">
        <f>$D115*E45</f>
        <v>17870.399999999998</v>
      </c>
      <c r="F115" s="6">
        <f t="shared" ref="F115:Y118" si="22">$D115*F45</f>
        <v>26209.919999999998</v>
      </c>
      <c r="G115" s="6">
        <f t="shared" si="22"/>
        <v>22635.839999999997</v>
      </c>
      <c r="H115" s="6">
        <f t="shared" si="22"/>
        <v>25018.559999999998</v>
      </c>
      <c r="I115" s="6">
        <f t="shared" si="22"/>
        <v>26209.919999999998</v>
      </c>
      <c r="J115" s="6">
        <f t="shared" si="22"/>
        <v>23827.199999999997</v>
      </c>
      <c r="K115" s="6">
        <f t="shared" si="22"/>
        <v>26209.919999999998</v>
      </c>
      <c r="L115" s="6">
        <f t="shared" si="22"/>
        <v>22635.839999999997</v>
      </c>
      <c r="M115" s="6">
        <f t="shared" si="22"/>
        <v>25018.559999999998</v>
      </c>
      <c r="N115" s="6">
        <f t="shared" si="22"/>
        <v>25018.559999999998</v>
      </c>
      <c r="O115" s="6">
        <f t="shared" si="22"/>
        <v>21444.48</v>
      </c>
      <c r="P115" s="6">
        <f t="shared" si="22"/>
        <v>25018.559999999998</v>
      </c>
      <c r="Q115" s="61">
        <f t="shared" si="22"/>
        <v>26209.919999999998</v>
      </c>
      <c r="R115" s="23">
        <f t="shared" si="22"/>
        <v>0</v>
      </c>
      <c r="S115" s="23">
        <f t="shared" si="22"/>
        <v>0</v>
      </c>
      <c r="T115" s="23">
        <f t="shared" si="22"/>
        <v>0</v>
      </c>
      <c r="U115" s="23">
        <f t="shared" si="22"/>
        <v>0</v>
      </c>
      <c r="V115" s="23">
        <f t="shared" si="22"/>
        <v>0</v>
      </c>
      <c r="W115" s="23">
        <f t="shared" si="22"/>
        <v>0</v>
      </c>
      <c r="X115" s="23">
        <f t="shared" si="22"/>
        <v>0</v>
      </c>
      <c r="Y115" s="23">
        <f t="shared" si="22"/>
        <v>0</v>
      </c>
      <c r="Z115" s="23">
        <f t="shared" ref="Z115:AO115" si="23">$D115*Z45</f>
        <v>0</v>
      </c>
      <c r="AA115" s="23">
        <f t="shared" si="23"/>
        <v>0</v>
      </c>
      <c r="AB115" s="23">
        <f t="shared" si="23"/>
        <v>0</v>
      </c>
      <c r="AC115" s="23">
        <f t="shared" si="23"/>
        <v>0</v>
      </c>
      <c r="AD115" s="23">
        <f t="shared" si="23"/>
        <v>0</v>
      </c>
      <c r="AE115" s="23">
        <f t="shared" si="23"/>
        <v>0</v>
      </c>
      <c r="AF115" s="23">
        <f t="shared" si="23"/>
        <v>0</v>
      </c>
      <c r="AG115" s="23">
        <f t="shared" si="23"/>
        <v>0</v>
      </c>
      <c r="AH115" s="23">
        <f t="shared" si="23"/>
        <v>0</v>
      </c>
      <c r="AI115" s="23">
        <f t="shared" si="23"/>
        <v>0</v>
      </c>
      <c r="AJ115" s="23">
        <f t="shared" si="23"/>
        <v>0</v>
      </c>
      <c r="AK115" s="23">
        <f t="shared" si="23"/>
        <v>0</v>
      </c>
      <c r="AL115" s="23">
        <f t="shared" si="23"/>
        <v>0</v>
      </c>
      <c r="AM115" s="23">
        <f t="shared" si="23"/>
        <v>0</v>
      </c>
      <c r="AN115" s="23">
        <f t="shared" si="23"/>
        <v>0</v>
      </c>
      <c r="AO115" s="23">
        <f t="shared" si="23"/>
        <v>0</v>
      </c>
      <c r="AP115" s="266"/>
      <c r="AQ115" s="266"/>
      <c r="AR115" s="266"/>
      <c r="AS115" s="266"/>
      <c r="AT115" s="266"/>
      <c r="AU115" s="266"/>
      <c r="AV115" s="266"/>
      <c r="AW115" s="266"/>
    </row>
    <row r="116" spans="1:49" x14ac:dyDescent="0.25">
      <c r="A116" s="4" t="str">
        <f t="shared" si="21"/>
        <v>Narayan Verman</v>
      </c>
      <c r="B116" s="4" t="str">
        <f t="shared" si="21"/>
        <v>TechSur</v>
      </c>
      <c r="C116" s="4" t="str">
        <f t="shared" si="21"/>
        <v>Systems Integration Engineer</v>
      </c>
      <c r="D116" s="4">
        <f t="shared" si="21"/>
        <v>148.91999999999999</v>
      </c>
      <c r="E116" s="6">
        <f t="shared" ref="E116:Q116" si="24">$D116*E46</f>
        <v>17870.399999999998</v>
      </c>
      <c r="F116" s="6">
        <f t="shared" si="24"/>
        <v>26209.919999999998</v>
      </c>
      <c r="G116" s="6">
        <f t="shared" si="24"/>
        <v>22635.839999999997</v>
      </c>
      <c r="H116" s="6">
        <f t="shared" si="24"/>
        <v>26209.919999999998</v>
      </c>
      <c r="I116" s="6">
        <f t="shared" si="24"/>
        <v>26209.919999999998</v>
      </c>
      <c r="J116" s="6">
        <f t="shared" si="24"/>
        <v>23827.199999999997</v>
      </c>
      <c r="K116" s="6">
        <f t="shared" si="24"/>
        <v>26209.919999999998</v>
      </c>
      <c r="L116" s="6">
        <f t="shared" si="24"/>
        <v>17870.399999999998</v>
      </c>
      <c r="M116" s="6">
        <f t="shared" si="24"/>
        <v>4765.4399999999996</v>
      </c>
      <c r="N116" s="6">
        <f t="shared" si="24"/>
        <v>25018.559999999998</v>
      </c>
      <c r="O116" s="6">
        <f t="shared" si="24"/>
        <v>22635.839999999997</v>
      </c>
      <c r="P116" s="6">
        <f t="shared" si="24"/>
        <v>23827.199999999997</v>
      </c>
      <c r="Q116" s="61">
        <f t="shared" si="24"/>
        <v>26209.919999999998</v>
      </c>
      <c r="R116" s="23">
        <f t="shared" si="22"/>
        <v>0</v>
      </c>
      <c r="S116" s="23">
        <f t="shared" si="22"/>
        <v>0</v>
      </c>
      <c r="T116" s="23">
        <f t="shared" si="22"/>
        <v>0</v>
      </c>
      <c r="U116" s="23">
        <f t="shared" si="22"/>
        <v>0</v>
      </c>
      <c r="V116" s="23">
        <f t="shared" si="22"/>
        <v>0</v>
      </c>
      <c r="W116" s="23">
        <f t="shared" si="22"/>
        <v>0</v>
      </c>
      <c r="X116" s="23">
        <f t="shared" si="22"/>
        <v>0</v>
      </c>
      <c r="Y116" s="23">
        <f t="shared" si="22"/>
        <v>0</v>
      </c>
      <c r="Z116" s="23">
        <f t="shared" ref="Z116:AO116" si="25">$D116*Z46</f>
        <v>0</v>
      </c>
      <c r="AA116" s="23">
        <f t="shared" si="25"/>
        <v>0</v>
      </c>
      <c r="AB116" s="23">
        <f t="shared" si="25"/>
        <v>0</v>
      </c>
      <c r="AC116" s="23">
        <f t="shared" si="25"/>
        <v>0</v>
      </c>
      <c r="AD116" s="23">
        <f t="shared" si="25"/>
        <v>0</v>
      </c>
      <c r="AE116" s="23">
        <f t="shared" si="25"/>
        <v>0</v>
      </c>
      <c r="AF116" s="23">
        <f t="shared" si="25"/>
        <v>0</v>
      </c>
      <c r="AG116" s="23">
        <f t="shared" si="25"/>
        <v>0</v>
      </c>
      <c r="AH116" s="23">
        <f t="shared" si="25"/>
        <v>0</v>
      </c>
      <c r="AI116" s="23">
        <f t="shared" si="25"/>
        <v>0</v>
      </c>
      <c r="AJ116" s="23">
        <f t="shared" si="25"/>
        <v>0</v>
      </c>
      <c r="AK116" s="23">
        <f t="shared" si="25"/>
        <v>0</v>
      </c>
      <c r="AL116" s="23">
        <f t="shared" si="25"/>
        <v>0</v>
      </c>
      <c r="AM116" s="23">
        <f t="shared" si="25"/>
        <v>0</v>
      </c>
      <c r="AN116" s="23">
        <f t="shared" si="25"/>
        <v>0</v>
      </c>
      <c r="AO116" s="23">
        <f t="shared" si="25"/>
        <v>0</v>
      </c>
      <c r="AP116" s="266"/>
      <c r="AQ116" s="266"/>
      <c r="AR116" s="266"/>
      <c r="AS116" s="266"/>
      <c r="AT116" s="266"/>
      <c r="AU116" s="266"/>
      <c r="AV116" s="266"/>
      <c r="AW116" s="266"/>
    </row>
    <row r="117" spans="1:49" x14ac:dyDescent="0.25">
      <c r="A117" s="4" t="str">
        <f t="shared" si="21"/>
        <v>Sunil Bandapally</v>
      </c>
      <c r="B117" s="4" t="str">
        <f t="shared" si="21"/>
        <v>TechSur</v>
      </c>
      <c r="C117" s="4" t="str">
        <f t="shared" si="21"/>
        <v>Systems Integration Engineer</v>
      </c>
      <c r="D117" s="4">
        <f t="shared" si="21"/>
        <v>148.91999999999999</v>
      </c>
      <c r="E117" s="6">
        <f t="shared" ref="E117:Q117" si="26">$D117*E47</f>
        <v>17870.399999999998</v>
      </c>
      <c r="F117" s="6">
        <f t="shared" si="26"/>
        <v>23827.199999999997</v>
      </c>
      <c r="G117" s="6">
        <f t="shared" si="26"/>
        <v>22635.839999999997</v>
      </c>
      <c r="H117" s="6">
        <f t="shared" si="26"/>
        <v>23827.199999999997</v>
      </c>
      <c r="I117" s="6">
        <f t="shared" si="26"/>
        <v>26209.919999999998</v>
      </c>
      <c r="J117" s="6">
        <f t="shared" si="26"/>
        <v>23827.199999999997</v>
      </c>
      <c r="K117" s="6">
        <f t="shared" si="26"/>
        <v>26209.919999999998</v>
      </c>
      <c r="L117" s="6">
        <f t="shared" si="26"/>
        <v>20253.12</v>
      </c>
      <c r="M117" s="6">
        <f t="shared" si="26"/>
        <v>20253.12</v>
      </c>
      <c r="N117" s="6">
        <f t="shared" si="26"/>
        <v>10722.24</v>
      </c>
      <c r="O117" s="6">
        <f t="shared" si="26"/>
        <v>21444.48</v>
      </c>
      <c r="P117" s="6">
        <f t="shared" si="26"/>
        <v>23827.199999999997</v>
      </c>
      <c r="Q117" s="61">
        <f t="shared" si="26"/>
        <v>26209.919999999998</v>
      </c>
      <c r="R117" s="23">
        <f t="shared" si="22"/>
        <v>0</v>
      </c>
      <c r="S117" s="23">
        <f t="shared" si="22"/>
        <v>0</v>
      </c>
      <c r="T117" s="23">
        <f t="shared" si="22"/>
        <v>0</v>
      </c>
      <c r="U117" s="23">
        <f t="shared" si="22"/>
        <v>0</v>
      </c>
      <c r="V117" s="23">
        <f t="shared" si="22"/>
        <v>0</v>
      </c>
      <c r="W117" s="23">
        <f t="shared" si="22"/>
        <v>0</v>
      </c>
      <c r="X117" s="23">
        <f t="shared" si="22"/>
        <v>0</v>
      </c>
      <c r="Y117" s="23">
        <f t="shared" si="22"/>
        <v>0</v>
      </c>
      <c r="Z117" s="23">
        <f t="shared" ref="Z117:AO117" si="27">$D117*Z47</f>
        <v>0</v>
      </c>
      <c r="AA117" s="23">
        <f t="shared" si="27"/>
        <v>0</v>
      </c>
      <c r="AB117" s="23">
        <f t="shared" si="27"/>
        <v>0</v>
      </c>
      <c r="AC117" s="23">
        <f t="shared" si="27"/>
        <v>0</v>
      </c>
      <c r="AD117" s="23">
        <f t="shared" si="27"/>
        <v>0</v>
      </c>
      <c r="AE117" s="23">
        <f t="shared" si="27"/>
        <v>0</v>
      </c>
      <c r="AF117" s="23">
        <f t="shared" si="27"/>
        <v>0</v>
      </c>
      <c r="AG117" s="23">
        <f t="shared" si="27"/>
        <v>0</v>
      </c>
      <c r="AH117" s="23">
        <f t="shared" si="27"/>
        <v>0</v>
      </c>
      <c r="AI117" s="23">
        <f t="shared" si="27"/>
        <v>0</v>
      </c>
      <c r="AJ117" s="23">
        <f t="shared" si="27"/>
        <v>0</v>
      </c>
      <c r="AK117" s="23">
        <f t="shared" si="27"/>
        <v>0</v>
      </c>
      <c r="AL117" s="23">
        <f t="shared" si="27"/>
        <v>0</v>
      </c>
      <c r="AM117" s="23">
        <f t="shared" si="27"/>
        <v>0</v>
      </c>
      <c r="AN117" s="23">
        <f t="shared" si="27"/>
        <v>0</v>
      </c>
      <c r="AO117" s="23">
        <f t="shared" si="27"/>
        <v>0</v>
      </c>
      <c r="AP117" s="266"/>
      <c r="AQ117" s="266"/>
      <c r="AR117" s="266"/>
      <c r="AS117" s="266"/>
      <c r="AT117" s="266"/>
      <c r="AU117" s="266"/>
      <c r="AV117" s="266"/>
      <c r="AW117" s="266"/>
    </row>
    <row r="118" spans="1:49" x14ac:dyDescent="0.25">
      <c r="A118" s="4" t="str">
        <f t="shared" si="21"/>
        <v>Haneen Abdelhaq</v>
      </c>
      <c r="B118" s="4" t="str">
        <f t="shared" si="21"/>
        <v>TechSur</v>
      </c>
      <c r="C118" s="4" t="str">
        <f t="shared" si="21"/>
        <v>Project Manager</v>
      </c>
      <c r="D118" s="4">
        <f t="shared" si="21"/>
        <v>78.459999999999994</v>
      </c>
      <c r="E118" s="6">
        <f t="shared" ref="E118:Q118" si="28">$D118*E48</f>
        <v>7532.16</v>
      </c>
      <c r="F118" s="6">
        <f t="shared" si="28"/>
        <v>11925.919999999998</v>
      </c>
      <c r="G118" s="6">
        <f t="shared" si="28"/>
        <v>11925.919999999998</v>
      </c>
      <c r="H118" s="6">
        <f t="shared" si="28"/>
        <v>13808.96</v>
      </c>
      <c r="I118" s="6">
        <f t="shared" si="28"/>
        <v>13808.96</v>
      </c>
      <c r="J118" s="6">
        <f t="shared" si="28"/>
        <v>12553.599999999999</v>
      </c>
      <c r="K118" s="6">
        <f t="shared" si="28"/>
        <v>13808.96</v>
      </c>
      <c r="L118" s="6">
        <f t="shared" si="28"/>
        <v>11925.919999999998</v>
      </c>
      <c r="M118" s="6">
        <f t="shared" si="28"/>
        <v>9415.1999999999989</v>
      </c>
      <c r="N118" s="6">
        <f t="shared" si="28"/>
        <v>13181.279999999999</v>
      </c>
      <c r="O118" s="6">
        <f t="shared" si="28"/>
        <v>11925.919999999998</v>
      </c>
      <c r="P118" s="6">
        <f t="shared" si="28"/>
        <v>13181.279999999999</v>
      </c>
      <c r="Q118" s="61">
        <f t="shared" si="28"/>
        <v>13808.96</v>
      </c>
      <c r="R118" s="23">
        <f t="shared" si="22"/>
        <v>0</v>
      </c>
      <c r="S118" s="23">
        <f t="shared" si="22"/>
        <v>0</v>
      </c>
      <c r="T118" s="23">
        <f t="shared" si="22"/>
        <v>0</v>
      </c>
      <c r="U118" s="23">
        <f t="shared" si="22"/>
        <v>0</v>
      </c>
      <c r="V118" s="23">
        <f t="shared" si="22"/>
        <v>0</v>
      </c>
      <c r="W118" s="23">
        <f t="shared" si="22"/>
        <v>0</v>
      </c>
      <c r="X118" s="23">
        <f t="shared" si="22"/>
        <v>0</v>
      </c>
      <c r="Y118" s="23">
        <f t="shared" si="22"/>
        <v>0</v>
      </c>
      <c r="Z118" s="23">
        <f t="shared" ref="Z118:AO118" si="29">$D118*Z48</f>
        <v>0</v>
      </c>
      <c r="AA118" s="23">
        <f t="shared" si="29"/>
        <v>0</v>
      </c>
      <c r="AB118" s="23">
        <f t="shared" si="29"/>
        <v>0</v>
      </c>
      <c r="AC118" s="23">
        <f t="shared" si="29"/>
        <v>0</v>
      </c>
      <c r="AD118" s="23">
        <f t="shared" si="29"/>
        <v>0</v>
      </c>
      <c r="AE118" s="23">
        <f t="shared" si="29"/>
        <v>0</v>
      </c>
      <c r="AF118" s="23">
        <f t="shared" si="29"/>
        <v>0</v>
      </c>
      <c r="AG118" s="23">
        <f t="shared" si="29"/>
        <v>0</v>
      </c>
      <c r="AH118" s="23">
        <f t="shared" si="29"/>
        <v>0</v>
      </c>
      <c r="AI118" s="23">
        <f t="shared" si="29"/>
        <v>0</v>
      </c>
      <c r="AJ118" s="23">
        <f t="shared" si="29"/>
        <v>0</v>
      </c>
      <c r="AK118" s="23">
        <f t="shared" si="29"/>
        <v>0</v>
      </c>
      <c r="AL118" s="23">
        <f t="shared" si="29"/>
        <v>0</v>
      </c>
      <c r="AM118" s="23">
        <f t="shared" si="29"/>
        <v>0</v>
      </c>
      <c r="AN118" s="23">
        <f t="shared" si="29"/>
        <v>0</v>
      </c>
      <c r="AO118" s="23">
        <f t="shared" si="29"/>
        <v>0</v>
      </c>
      <c r="AP118" s="266"/>
      <c r="AQ118" s="266"/>
      <c r="AR118" s="266"/>
      <c r="AS118" s="266"/>
      <c r="AT118" s="266"/>
      <c r="AU118" s="266"/>
      <c r="AV118" s="266"/>
      <c r="AW118" s="266"/>
    </row>
    <row r="119" spans="1:49" x14ac:dyDescent="0.25">
      <c r="A119" s="4" t="str">
        <f t="shared" si="21"/>
        <v>Sangamewar Gupta</v>
      </c>
      <c r="B119" s="4" t="str">
        <f t="shared" si="21"/>
        <v>TechSur</v>
      </c>
      <c r="C119" s="4" t="str">
        <f t="shared" si="21"/>
        <v>Systems Integration Engineer</v>
      </c>
      <c r="D119" s="4">
        <f t="shared" si="21"/>
        <v>148.91999999999999</v>
      </c>
      <c r="E119" s="6">
        <f t="shared" ref="E119:T121" si="30">$D119*E49</f>
        <v>0</v>
      </c>
      <c r="F119" s="6">
        <f t="shared" si="30"/>
        <v>0</v>
      </c>
      <c r="G119" s="6">
        <f t="shared" si="30"/>
        <v>10722.24</v>
      </c>
      <c r="H119" s="6">
        <f t="shared" si="30"/>
        <v>25018.559999999998</v>
      </c>
      <c r="I119" s="6">
        <f t="shared" si="30"/>
        <v>25018.559999999998</v>
      </c>
      <c r="J119" s="6">
        <f t="shared" si="30"/>
        <v>23827.199999999997</v>
      </c>
      <c r="K119" s="6">
        <f t="shared" si="30"/>
        <v>26209.919999999998</v>
      </c>
      <c r="L119" s="6">
        <f t="shared" si="30"/>
        <v>22635.839999999997</v>
      </c>
      <c r="M119" s="6">
        <f t="shared" si="30"/>
        <v>23827.199999999997</v>
      </c>
      <c r="N119" s="6">
        <f t="shared" si="30"/>
        <v>25018.559999999998</v>
      </c>
      <c r="O119" s="6">
        <f t="shared" si="30"/>
        <v>21444.48</v>
      </c>
      <c r="P119" s="6">
        <f t="shared" si="30"/>
        <v>25018.559999999998</v>
      </c>
      <c r="Q119" s="23">
        <f t="shared" si="30"/>
        <v>25018.559999999998</v>
      </c>
      <c r="R119" s="23">
        <f t="shared" si="30"/>
        <v>25018.559999999998</v>
      </c>
      <c r="S119" s="23">
        <f t="shared" si="30"/>
        <v>0</v>
      </c>
      <c r="T119" s="23">
        <f t="shared" si="30"/>
        <v>0</v>
      </c>
      <c r="U119" s="23">
        <f t="shared" ref="U119:AJ119" si="31">$D119*U49</f>
        <v>0</v>
      </c>
      <c r="V119" s="23">
        <f t="shared" si="31"/>
        <v>0</v>
      </c>
      <c r="W119" s="23">
        <f t="shared" si="31"/>
        <v>0</v>
      </c>
      <c r="X119" s="23">
        <f t="shared" si="31"/>
        <v>0</v>
      </c>
      <c r="Y119" s="23">
        <f t="shared" si="31"/>
        <v>0</v>
      </c>
      <c r="Z119" s="23">
        <f t="shared" si="31"/>
        <v>0</v>
      </c>
      <c r="AA119" s="23">
        <f t="shared" si="31"/>
        <v>0</v>
      </c>
      <c r="AB119" s="23">
        <f t="shared" si="31"/>
        <v>0</v>
      </c>
      <c r="AC119" s="23">
        <f t="shared" si="31"/>
        <v>0</v>
      </c>
      <c r="AD119" s="23">
        <f t="shared" si="31"/>
        <v>0</v>
      </c>
      <c r="AE119" s="23">
        <f t="shared" si="31"/>
        <v>0</v>
      </c>
      <c r="AF119" s="23">
        <f t="shared" si="31"/>
        <v>0</v>
      </c>
      <c r="AG119" s="23">
        <f t="shared" si="31"/>
        <v>0</v>
      </c>
      <c r="AH119" s="23">
        <f t="shared" si="31"/>
        <v>0</v>
      </c>
      <c r="AI119" s="23">
        <f t="shared" si="31"/>
        <v>0</v>
      </c>
      <c r="AJ119" s="23">
        <f t="shared" si="31"/>
        <v>0</v>
      </c>
      <c r="AK119" s="23">
        <f t="shared" ref="AK119:AO119" si="32">$D119*AK49</f>
        <v>0</v>
      </c>
      <c r="AL119" s="23">
        <f t="shared" si="32"/>
        <v>0</v>
      </c>
      <c r="AM119" s="23">
        <f t="shared" si="32"/>
        <v>0</v>
      </c>
      <c r="AN119" s="23">
        <f t="shared" si="32"/>
        <v>0</v>
      </c>
      <c r="AO119" s="23">
        <f t="shared" si="32"/>
        <v>0</v>
      </c>
      <c r="AP119" s="266"/>
      <c r="AQ119" s="266"/>
      <c r="AR119" s="266"/>
      <c r="AS119" s="266"/>
      <c r="AT119" s="266"/>
      <c r="AU119" s="266"/>
      <c r="AV119" s="266"/>
      <c r="AW119" s="266"/>
    </row>
    <row r="120" spans="1:49" x14ac:dyDescent="0.25">
      <c r="A120" s="4" t="str">
        <f t="shared" si="21"/>
        <v>Mahendran Jayaraman</v>
      </c>
      <c r="B120" s="4" t="str">
        <f t="shared" si="21"/>
        <v>TechSur</v>
      </c>
      <c r="C120" s="4" t="str">
        <f t="shared" si="21"/>
        <v>Systems Integration Engineer</v>
      </c>
      <c r="D120" s="4">
        <f t="shared" si="21"/>
        <v>148.91999999999999</v>
      </c>
      <c r="E120" s="6">
        <f t="shared" si="30"/>
        <v>0</v>
      </c>
      <c r="F120" s="6">
        <f t="shared" si="30"/>
        <v>0</v>
      </c>
      <c r="G120" s="6">
        <f t="shared" si="30"/>
        <v>0</v>
      </c>
      <c r="H120" s="6">
        <f t="shared" si="30"/>
        <v>0</v>
      </c>
      <c r="I120" s="6">
        <f t="shared" si="30"/>
        <v>0</v>
      </c>
      <c r="J120" s="6">
        <f t="shared" si="30"/>
        <v>7148.16</v>
      </c>
      <c r="K120" s="6">
        <f t="shared" si="30"/>
        <v>26209.919999999998</v>
      </c>
      <c r="L120" s="6">
        <f t="shared" si="30"/>
        <v>22635.839999999997</v>
      </c>
      <c r="M120" s="6">
        <f t="shared" si="30"/>
        <v>25018.559999999998</v>
      </c>
      <c r="N120" s="6">
        <f t="shared" si="30"/>
        <v>7148.16</v>
      </c>
      <c r="O120" s="6">
        <f t="shared" si="30"/>
        <v>0</v>
      </c>
      <c r="P120" s="6">
        <f t="shared" si="30"/>
        <v>0</v>
      </c>
      <c r="Q120" s="23">
        <f t="shared" si="30"/>
        <v>0</v>
      </c>
      <c r="R120" s="23">
        <f t="shared" si="30"/>
        <v>0</v>
      </c>
      <c r="S120" s="23">
        <f t="shared" si="30"/>
        <v>0</v>
      </c>
      <c r="T120" s="23">
        <f t="shared" si="30"/>
        <v>0</v>
      </c>
      <c r="U120" s="23">
        <f t="shared" ref="U120:AJ120" si="33">$D120*U50</f>
        <v>0</v>
      </c>
      <c r="V120" s="23">
        <f t="shared" si="33"/>
        <v>0</v>
      </c>
      <c r="W120" s="23">
        <f t="shared" si="33"/>
        <v>0</v>
      </c>
      <c r="X120" s="23">
        <f t="shared" si="33"/>
        <v>0</v>
      </c>
      <c r="Y120" s="23">
        <f t="shared" si="33"/>
        <v>0</v>
      </c>
      <c r="Z120" s="23">
        <f t="shared" si="33"/>
        <v>0</v>
      </c>
      <c r="AA120" s="23">
        <f t="shared" si="33"/>
        <v>0</v>
      </c>
      <c r="AB120" s="23">
        <f t="shared" si="33"/>
        <v>0</v>
      </c>
      <c r="AC120" s="23">
        <f t="shared" si="33"/>
        <v>0</v>
      </c>
      <c r="AD120" s="23">
        <f t="shared" si="33"/>
        <v>0</v>
      </c>
      <c r="AE120" s="23">
        <f t="shared" si="33"/>
        <v>0</v>
      </c>
      <c r="AF120" s="23">
        <f t="shared" si="33"/>
        <v>0</v>
      </c>
      <c r="AG120" s="23">
        <f t="shared" si="33"/>
        <v>0</v>
      </c>
      <c r="AH120" s="23">
        <f t="shared" si="33"/>
        <v>0</v>
      </c>
      <c r="AI120" s="23">
        <f t="shared" si="33"/>
        <v>0</v>
      </c>
      <c r="AJ120" s="23">
        <f t="shared" si="33"/>
        <v>0</v>
      </c>
      <c r="AK120" s="23">
        <f t="shared" ref="AK120:AO120" si="34">$D120*AK50</f>
        <v>0</v>
      </c>
      <c r="AL120" s="23">
        <f t="shared" si="34"/>
        <v>0</v>
      </c>
      <c r="AM120" s="23">
        <f t="shared" si="34"/>
        <v>0</v>
      </c>
      <c r="AN120" s="23">
        <f t="shared" si="34"/>
        <v>0</v>
      </c>
      <c r="AO120" s="23">
        <f t="shared" si="34"/>
        <v>0</v>
      </c>
      <c r="AP120" s="266"/>
      <c r="AQ120" s="266"/>
      <c r="AR120" s="266"/>
      <c r="AS120" s="266"/>
      <c r="AT120" s="266"/>
      <c r="AU120" s="266"/>
      <c r="AV120" s="266"/>
      <c r="AW120" s="266"/>
    </row>
    <row r="121" spans="1:49" x14ac:dyDescent="0.25">
      <c r="A121" s="4" t="str">
        <f t="shared" si="21"/>
        <v>Mohammad Khan</v>
      </c>
      <c r="B121" s="4" t="str">
        <f t="shared" si="21"/>
        <v>TechSur</v>
      </c>
      <c r="C121" s="4" t="str">
        <f t="shared" si="21"/>
        <v>Systems Integration Engineer</v>
      </c>
      <c r="D121" s="4">
        <f t="shared" si="21"/>
        <v>148.91999999999999</v>
      </c>
      <c r="E121" s="6">
        <f t="shared" si="30"/>
        <v>0</v>
      </c>
      <c r="F121" s="6">
        <f t="shared" si="30"/>
        <v>0</v>
      </c>
      <c r="G121" s="6">
        <f t="shared" si="30"/>
        <v>0</v>
      </c>
      <c r="H121" s="6">
        <f t="shared" si="30"/>
        <v>0</v>
      </c>
      <c r="I121" s="6">
        <f t="shared" si="30"/>
        <v>0</v>
      </c>
      <c r="J121" s="6">
        <f t="shared" si="30"/>
        <v>0</v>
      </c>
      <c r="K121" s="6">
        <f t="shared" si="30"/>
        <v>15487.679999999998</v>
      </c>
      <c r="L121" s="6">
        <f t="shared" si="30"/>
        <v>21444.48</v>
      </c>
      <c r="M121" s="6">
        <f t="shared" si="30"/>
        <v>25018.559999999998</v>
      </c>
      <c r="N121" s="6">
        <f t="shared" si="30"/>
        <v>25018.559999999998</v>
      </c>
      <c r="O121" s="6">
        <f t="shared" si="30"/>
        <v>22635.839999999997</v>
      </c>
      <c r="P121" s="6">
        <f t="shared" si="30"/>
        <v>24050.579999999998</v>
      </c>
      <c r="Q121" s="23">
        <f t="shared" si="30"/>
        <v>25912.079999999998</v>
      </c>
      <c r="R121" s="23">
        <f t="shared" si="30"/>
        <v>0</v>
      </c>
      <c r="S121" s="23">
        <f t="shared" si="30"/>
        <v>0</v>
      </c>
      <c r="T121" s="23">
        <f t="shared" si="30"/>
        <v>0</v>
      </c>
      <c r="U121" s="23">
        <f t="shared" ref="U121:AO121" si="35">$D121*U51</f>
        <v>0</v>
      </c>
      <c r="V121" s="23">
        <f t="shared" si="35"/>
        <v>0</v>
      </c>
      <c r="W121" s="23">
        <f t="shared" si="35"/>
        <v>0</v>
      </c>
      <c r="X121" s="23">
        <f t="shared" si="35"/>
        <v>0</v>
      </c>
      <c r="Y121" s="23">
        <f t="shared" si="35"/>
        <v>0</v>
      </c>
      <c r="Z121" s="23">
        <f t="shared" si="35"/>
        <v>0</v>
      </c>
      <c r="AA121" s="23">
        <f t="shared" si="35"/>
        <v>0</v>
      </c>
      <c r="AB121" s="23">
        <f t="shared" si="35"/>
        <v>0</v>
      </c>
      <c r="AC121" s="23">
        <f t="shared" si="35"/>
        <v>0</v>
      </c>
      <c r="AD121" s="23">
        <f t="shared" si="35"/>
        <v>0</v>
      </c>
      <c r="AE121" s="23">
        <f t="shared" si="35"/>
        <v>0</v>
      </c>
      <c r="AF121" s="23">
        <f t="shared" si="35"/>
        <v>0</v>
      </c>
      <c r="AG121" s="23">
        <f t="shared" si="35"/>
        <v>0</v>
      </c>
      <c r="AH121" s="23">
        <f t="shared" si="35"/>
        <v>0</v>
      </c>
      <c r="AI121" s="23">
        <f t="shared" si="35"/>
        <v>0</v>
      </c>
      <c r="AJ121" s="23">
        <f t="shared" si="35"/>
        <v>0</v>
      </c>
      <c r="AK121" s="23">
        <f t="shared" si="35"/>
        <v>0</v>
      </c>
      <c r="AL121" s="23">
        <f t="shared" si="35"/>
        <v>0</v>
      </c>
      <c r="AM121" s="23">
        <f t="shared" si="35"/>
        <v>0</v>
      </c>
      <c r="AN121" s="23">
        <f t="shared" si="35"/>
        <v>0</v>
      </c>
      <c r="AO121" s="23">
        <f t="shared" si="35"/>
        <v>0</v>
      </c>
      <c r="AP121" s="266"/>
      <c r="AQ121" s="266"/>
      <c r="AR121" s="266"/>
      <c r="AS121" s="266"/>
      <c r="AT121" s="266"/>
      <c r="AU121" s="266"/>
      <c r="AV121" s="266"/>
      <c r="AW121" s="266"/>
    </row>
    <row r="122" spans="1:49" x14ac:dyDescent="0.25">
      <c r="A122" s="4" t="str">
        <f t="shared" si="21"/>
        <v>Sara Arjmandi</v>
      </c>
      <c r="B122" s="4" t="str">
        <f t="shared" si="21"/>
        <v>TechSur</v>
      </c>
      <c r="C122" s="4" t="str">
        <f t="shared" si="21"/>
        <v>Systems Integration Engineer</v>
      </c>
      <c r="D122" s="4">
        <f t="shared" si="21"/>
        <v>148.91999999999999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23"/>
      <c r="R122" s="23"/>
      <c r="S122" s="23"/>
      <c r="T122" s="23"/>
      <c r="U122" s="23"/>
      <c r="V122" s="23"/>
      <c r="W122" s="23"/>
      <c r="X122" s="23"/>
      <c r="Y122" s="2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266"/>
      <c r="AQ122" s="266"/>
      <c r="AR122" s="266"/>
      <c r="AS122" s="266"/>
      <c r="AT122" s="266"/>
      <c r="AU122" s="266"/>
      <c r="AV122" s="266"/>
      <c r="AW122" s="266"/>
    </row>
    <row r="123" spans="1:49" x14ac:dyDescent="0.25">
      <c r="A123" s="4">
        <f t="shared" si="21"/>
        <v>0</v>
      </c>
      <c r="B123" s="4">
        <f t="shared" si="21"/>
        <v>0</v>
      </c>
      <c r="C123" s="4">
        <f t="shared" si="21"/>
        <v>0</v>
      </c>
      <c r="D123" s="4">
        <f t="shared" si="21"/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23"/>
      <c r="R123" s="23"/>
      <c r="S123" s="23"/>
      <c r="T123" s="23"/>
      <c r="U123" s="23"/>
      <c r="V123" s="23"/>
      <c r="W123" s="23"/>
      <c r="X123" s="23"/>
      <c r="Y123" s="2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266"/>
      <c r="AQ123" s="266"/>
      <c r="AR123" s="266"/>
      <c r="AS123" s="266"/>
      <c r="AT123" s="266"/>
      <c r="AU123" s="266"/>
      <c r="AV123" s="266"/>
      <c r="AW123" s="266"/>
    </row>
    <row r="124" spans="1:49" x14ac:dyDescent="0.25">
      <c r="A124" s="4">
        <f t="shared" si="21"/>
        <v>0</v>
      </c>
      <c r="B124" s="4">
        <f t="shared" si="21"/>
        <v>0</v>
      </c>
      <c r="C124" s="4">
        <f t="shared" si="21"/>
        <v>0</v>
      </c>
      <c r="D124" s="4">
        <f t="shared" si="21"/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23"/>
      <c r="R124" s="23"/>
      <c r="S124" s="23"/>
      <c r="T124" s="23"/>
      <c r="U124" s="23"/>
      <c r="V124" s="23"/>
      <c r="W124" s="23"/>
      <c r="X124" s="23"/>
      <c r="Y124" s="2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266"/>
      <c r="AQ124" s="266"/>
      <c r="AR124" s="266"/>
      <c r="AS124" s="266"/>
      <c r="AT124" s="266"/>
      <c r="AU124" s="266"/>
      <c r="AV124" s="266"/>
      <c r="AW124" s="266"/>
    </row>
    <row r="125" spans="1:49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23"/>
      <c r="R125" s="23"/>
      <c r="S125" s="23"/>
      <c r="T125" s="23"/>
      <c r="U125" s="23"/>
      <c r="V125" s="23"/>
      <c r="W125" s="23"/>
      <c r="X125" s="23"/>
      <c r="Y125" s="2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266"/>
      <c r="AQ125" s="266"/>
      <c r="AR125" s="266"/>
      <c r="AS125" s="266"/>
      <c r="AT125" s="266"/>
      <c r="AU125" s="266"/>
      <c r="AV125" s="266"/>
      <c r="AW125" s="266"/>
    </row>
    <row r="126" spans="1:49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23"/>
      <c r="R126" s="23"/>
      <c r="S126" s="23"/>
      <c r="T126" s="23"/>
      <c r="U126" s="23"/>
      <c r="V126" s="23"/>
      <c r="W126" s="23"/>
      <c r="X126" s="23"/>
      <c r="Y126" s="2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266"/>
      <c r="AQ126" s="266"/>
      <c r="AR126" s="266"/>
      <c r="AS126" s="266"/>
      <c r="AT126" s="266"/>
      <c r="AU126" s="266"/>
      <c r="AV126" s="266"/>
      <c r="AW126" s="266"/>
    </row>
    <row r="127" spans="1:49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23"/>
      <c r="R127" s="23"/>
      <c r="S127" s="23"/>
      <c r="T127" s="23"/>
      <c r="U127" s="23"/>
      <c r="V127" s="23"/>
      <c r="W127" s="23"/>
      <c r="X127" s="23"/>
      <c r="Y127" s="2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266"/>
      <c r="AQ127" s="266"/>
      <c r="AR127" s="266"/>
      <c r="AS127" s="266"/>
      <c r="AT127" s="266"/>
      <c r="AU127" s="266"/>
      <c r="AV127" s="266"/>
      <c r="AW127" s="266"/>
    </row>
    <row r="128" spans="1:49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23"/>
      <c r="R128" s="23"/>
      <c r="S128" s="23"/>
      <c r="T128" s="23"/>
      <c r="U128" s="23"/>
      <c r="V128" s="23"/>
      <c r="W128" s="23"/>
      <c r="X128" s="23"/>
      <c r="Y128" s="2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266"/>
      <c r="AQ128" s="266"/>
      <c r="AR128" s="266"/>
      <c r="AS128" s="266"/>
      <c r="AT128" s="266"/>
      <c r="AU128" s="266"/>
      <c r="AV128" s="266"/>
      <c r="AW128" s="266"/>
    </row>
    <row r="129" spans="1:49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23"/>
      <c r="R129" s="23"/>
      <c r="S129" s="23"/>
      <c r="T129" s="23"/>
      <c r="U129" s="23"/>
      <c r="V129" s="23"/>
      <c r="W129" s="23"/>
      <c r="X129" s="23"/>
      <c r="Y129" s="2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266"/>
      <c r="AQ129" s="266"/>
      <c r="AR129" s="266"/>
      <c r="AS129" s="266"/>
      <c r="AT129" s="266"/>
      <c r="AU129" s="266"/>
      <c r="AV129" s="266"/>
      <c r="AW129" s="266"/>
    </row>
    <row r="130" spans="1:49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23"/>
      <c r="R130" s="23"/>
      <c r="S130" s="23"/>
      <c r="T130" s="23"/>
      <c r="U130" s="23"/>
      <c r="V130" s="23"/>
      <c r="W130" s="23"/>
      <c r="X130" s="23"/>
      <c r="Y130" s="2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266"/>
      <c r="AQ130" s="266"/>
      <c r="AR130" s="266"/>
      <c r="AS130" s="266"/>
      <c r="AT130" s="266"/>
      <c r="AU130" s="266"/>
      <c r="AV130" s="266"/>
      <c r="AW130" s="266"/>
    </row>
    <row r="131" spans="1:49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23"/>
      <c r="R131" s="23"/>
      <c r="S131" s="23"/>
      <c r="T131" s="23"/>
      <c r="U131" s="23"/>
      <c r="V131" s="23"/>
      <c r="W131" s="23"/>
      <c r="X131" s="23"/>
      <c r="Y131" s="2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266"/>
      <c r="AQ131" s="266"/>
      <c r="AR131" s="266"/>
      <c r="AS131" s="266"/>
      <c r="AT131" s="266"/>
      <c r="AU131" s="266"/>
      <c r="AV131" s="266"/>
      <c r="AW131" s="266"/>
    </row>
    <row r="132" spans="1:49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3"/>
      <c r="R132" s="23"/>
      <c r="S132" s="23"/>
      <c r="T132" s="23"/>
      <c r="U132" s="23"/>
      <c r="V132" s="23"/>
      <c r="W132" s="23"/>
      <c r="X132" s="23"/>
      <c r="Y132" s="2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266"/>
      <c r="AQ132" s="266"/>
      <c r="AR132" s="266"/>
      <c r="AS132" s="266"/>
      <c r="AT132" s="266"/>
      <c r="AU132" s="266"/>
      <c r="AV132" s="266"/>
      <c r="AW132" s="266"/>
    </row>
    <row r="133" spans="1:49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3"/>
      <c r="R133" s="23"/>
      <c r="S133" s="23"/>
      <c r="T133" s="23"/>
      <c r="U133" s="23"/>
      <c r="V133" s="23"/>
      <c r="W133" s="23"/>
      <c r="X133" s="23"/>
      <c r="Y133" s="2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266"/>
      <c r="AQ133" s="266"/>
      <c r="AR133" s="266"/>
      <c r="AS133" s="266"/>
      <c r="AT133" s="266"/>
      <c r="AU133" s="266"/>
      <c r="AV133" s="266"/>
      <c r="AW133" s="266"/>
    </row>
    <row r="134" spans="1:49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3"/>
      <c r="R134" s="23"/>
      <c r="S134" s="23"/>
      <c r="T134" s="23"/>
      <c r="U134" s="23"/>
      <c r="V134" s="23"/>
      <c r="W134" s="23"/>
      <c r="X134" s="23"/>
      <c r="Y134" s="2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266"/>
      <c r="AQ134" s="266"/>
      <c r="AR134" s="266"/>
      <c r="AS134" s="266"/>
      <c r="AT134" s="266"/>
      <c r="AU134" s="266"/>
      <c r="AV134" s="266"/>
      <c r="AW134" s="266"/>
    </row>
    <row r="135" spans="1:49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3"/>
      <c r="R135" s="23"/>
      <c r="S135" s="23"/>
      <c r="T135" s="23"/>
      <c r="U135" s="23"/>
      <c r="V135" s="23"/>
      <c r="W135" s="23"/>
      <c r="X135" s="23"/>
      <c r="Y135" s="2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266"/>
      <c r="AQ135" s="266"/>
      <c r="AR135" s="266"/>
      <c r="AS135" s="266"/>
      <c r="AT135" s="266"/>
      <c r="AU135" s="266"/>
      <c r="AV135" s="266"/>
      <c r="AW135" s="266"/>
    </row>
    <row r="136" spans="1:49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3"/>
      <c r="R136" s="23"/>
      <c r="S136" s="23"/>
      <c r="T136" s="23"/>
      <c r="U136" s="23"/>
      <c r="V136" s="23"/>
      <c r="W136" s="23"/>
      <c r="X136" s="23"/>
      <c r="Y136" s="2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266"/>
      <c r="AQ136" s="266"/>
      <c r="AR136" s="266"/>
      <c r="AS136" s="266"/>
      <c r="AT136" s="266"/>
      <c r="AU136" s="266"/>
      <c r="AV136" s="266"/>
      <c r="AW136" s="266"/>
    </row>
    <row r="137" spans="1:49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3"/>
      <c r="R137" s="23"/>
      <c r="S137" s="23"/>
      <c r="T137" s="23"/>
      <c r="U137" s="23"/>
      <c r="V137" s="23"/>
      <c r="W137" s="23"/>
      <c r="X137" s="23"/>
      <c r="Y137" s="2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266"/>
      <c r="AQ137" s="266"/>
      <c r="AR137" s="266"/>
      <c r="AS137" s="266"/>
      <c r="AT137" s="266"/>
      <c r="AU137" s="266"/>
      <c r="AV137" s="266"/>
      <c r="AW137" s="266"/>
    </row>
    <row r="138" spans="1:49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23"/>
      <c r="R138" s="23"/>
      <c r="S138" s="23"/>
      <c r="T138" s="23"/>
      <c r="U138" s="23"/>
      <c r="V138" s="23"/>
      <c r="W138" s="23"/>
      <c r="X138" s="23"/>
      <c r="Y138" s="2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266"/>
      <c r="AQ138" s="266"/>
      <c r="AR138" s="266"/>
      <c r="AS138" s="266"/>
      <c r="AT138" s="266"/>
      <c r="AU138" s="266"/>
      <c r="AV138" s="266"/>
      <c r="AW138" s="266"/>
    </row>
    <row r="139" spans="1:49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23"/>
      <c r="R139" s="23"/>
      <c r="S139" s="23"/>
      <c r="T139" s="23"/>
      <c r="U139" s="23"/>
      <c r="V139" s="23"/>
      <c r="W139" s="23"/>
      <c r="X139" s="23"/>
      <c r="Y139" s="2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266"/>
      <c r="AQ139" s="266"/>
      <c r="AR139" s="266"/>
      <c r="AS139" s="266"/>
      <c r="AT139" s="266"/>
      <c r="AU139" s="266"/>
      <c r="AV139" s="266"/>
      <c r="AW139" s="266"/>
    </row>
    <row r="140" spans="1:49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23"/>
      <c r="R140" s="23"/>
      <c r="S140" s="23"/>
      <c r="T140" s="23"/>
      <c r="U140" s="23"/>
      <c r="V140" s="23"/>
      <c r="W140" s="23"/>
      <c r="X140" s="23"/>
      <c r="Y140" s="2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266"/>
      <c r="AQ140" s="266"/>
      <c r="AR140" s="266"/>
      <c r="AS140" s="266"/>
      <c r="AT140" s="266"/>
      <c r="AU140" s="266"/>
      <c r="AV140" s="266"/>
      <c r="AW140" s="266"/>
    </row>
    <row r="141" spans="1:49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23"/>
      <c r="R141" s="23"/>
      <c r="S141" s="23"/>
      <c r="T141" s="23"/>
      <c r="U141" s="23"/>
      <c r="V141" s="23"/>
      <c r="W141" s="23"/>
      <c r="X141" s="23"/>
      <c r="Y141" s="2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266"/>
      <c r="AQ141" s="266"/>
      <c r="AR141" s="266"/>
      <c r="AS141" s="266"/>
      <c r="AT141" s="266"/>
      <c r="AU141" s="266"/>
      <c r="AV141" s="266"/>
      <c r="AW141" s="266"/>
    </row>
    <row r="142" spans="1:49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23"/>
      <c r="R142" s="23"/>
      <c r="S142" s="23"/>
      <c r="T142" s="23"/>
      <c r="U142" s="23"/>
      <c r="V142" s="23"/>
      <c r="W142" s="23"/>
      <c r="X142" s="23"/>
      <c r="Y142" s="2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266"/>
      <c r="AQ142" s="266"/>
      <c r="AR142" s="266"/>
      <c r="AS142" s="266"/>
      <c r="AT142" s="266"/>
      <c r="AU142" s="266"/>
      <c r="AV142" s="266"/>
      <c r="AW142" s="266"/>
    </row>
    <row r="143" spans="1:49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23"/>
      <c r="R143" s="23"/>
      <c r="S143" s="23"/>
      <c r="T143" s="23"/>
      <c r="U143" s="23"/>
      <c r="V143" s="23"/>
      <c r="W143" s="23"/>
      <c r="X143" s="23"/>
      <c r="Y143" s="2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266"/>
      <c r="AQ143" s="266"/>
      <c r="AR143" s="266"/>
      <c r="AS143" s="266"/>
      <c r="AT143" s="266"/>
      <c r="AU143" s="266"/>
      <c r="AV143" s="266"/>
      <c r="AW143" s="266"/>
    </row>
    <row r="144" spans="1:49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23"/>
      <c r="R144" s="23"/>
      <c r="S144" s="23"/>
      <c r="T144" s="23"/>
      <c r="U144" s="23"/>
      <c r="V144" s="23"/>
      <c r="W144" s="23"/>
      <c r="X144" s="23"/>
      <c r="Y144" s="2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266"/>
      <c r="AQ144" s="266"/>
      <c r="AR144" s="266"/>
      <c r="AS144" s="266"/>
      <c r="AT144" s="266"/>
      <c r="AU144" s="266"/>
      <c r="AV144" s="266"/>
      <c r="AW144" s="266"/>
    </row>
    <row r="145" spans="1:49" x14ac:dyDescent="0.25">
      <c r="E145" s="7">
        <f>SUM(E115:E144)</f>
        <v>61143.360000000001</v>
      </c>
      <c r="F145" s="7">
        <f t="shared" ref="F145:AW145" si="36">SUM(F115:F144)</f>
        <v>88172.959999999992</v>
      </c>
      <c r="G145" s="7">
        <f t="shared" si="36"/>
        <v>90555.68</v>
      </c>
      <c r="H145" s="7">
        <f t="shared" si="36"/>
        <v>113883.19999999998</v>
      </c>
      <c r="I145" s="7">
        <f t="shared" si="36"/>
        <v>117457.28</v>
      </c>
      <c r="J145" s="7">
        <f t="shared" si="36"/>
        <v>115010.55999999998</v>
      </c>
      <c r="K145" s="7">
        <f t="shared" si="36"/>
        <v>160346.23999999999</v>
      </c>
      <c r="L145" s="7">
        <f t="shared" si="36"/>
        <v>139401.43999999997</v>
      </c>
      <c r="M145" s="7">
        <f t="shared" si="36"/>
        <v>133316.63999999998</v>
      </c>
      <c r="N145" s="7">
        <f t="shared" si="36"/>
        <v>131125.91999999998</v>
      </c>
      <c r="O145" s="7">
        <f t="shared" si="36"/>
        <v>121531.03999999998</v>
      </c>
      <c r="P145" s="7">
        <f t="shared" si="36"/>
        <v>134923.37999999998</v>
      </c>
      <c r="Q145" s="7">
        <f t="shared" si="36"/>
        <v>143369.35999999999</v>
      </c>
      <c r="R145" s="7">
        <f t="shared" si="36"/>
        <v>25018.559999999998</v>
      </c>
      <c r="S145" s="7">
        <f t="shared" si="36"/>
        <v>0</v>
      </c>
      <c r="T145" s="7">
        <f t="shared" si="36"/>
        <v>0</v>
      </c>
      <c r="U145" s="7">
        <f t="shared" si="36"/>
        <v>0</v>
      </c>
      <c r="V145" s="7">
        <f t="shared" si="36"/>
        <v>0</v>
      </c>
      <c r="W145" s="7">
        <f t="shared" si="36"/>
        <v>0</v>
      </c>
      <c r="X145" s="7">
        <f t="shared" si="36"/>
        <v>0</v>
      </c>
      <c r="Y145" s="7">
        <f t="shared" si="36"/>
        <v>0</v>
      </c>
      <c r="Z145" s="7">
        <f t="shared" si="36"/>
        <v>0</v>
      </c>
      <c r="AA145" s="7">
        <f t="shared" si="36"/>
        <v>0</v>
      </c>
      <c r="AB145" s="7">
        <f t="shared" si="36"/>
        <v>0</v>
      </c>
      <c r="AC145" s="7">
        <f t="shared" si="36"/>
        <v>0</v>
      </c>
      <c r="AD145" s="7">
        <f t="shared" si="36"/>
        <v>0</v>
      </c>
      <c r="AE145" s="7">
        <f t="shared" si="36"/>
        <v>0</v>
      </c>
      <c r="AF145" s="7">
        <f t="shared" si="36"/>
        <v>0</v>
      </c>
      <c r="AG145" s="7">
        <f t="shared" si="36"/>
        <v>0</v>
      </c>
      <c r="AH145" s="7">
        <f t="shared" si="36"/>
        <v>0</v>
      </c>
      <c r="AI145" s="7">
        <f t="shared" si="36"/>
        <v>0</v>
      </c>
      <c r="AJ145" s="7">
        <f t="shared" si="36"/>
        <v>0</v>
      </c>
      <c r="AK145" s="7">
        <f t="shared" si="36"/>
        <v>0</v>
      </c>
      <c r="AL145" s="7">
        <f t="shared" si="36"/>
        <v>0</v>
      </c>
      <c r="AM145" s="7">
        <f t="shared" si="36"/>
        <v>0</v>
      </c>
      <c r="AN145" s="7">
        <f t="shared" si="36"/>
        <v>0</v>
      </c>
      <c r="AO145" s="7">
        <f t="shared" si="36"/>
        <v>0</v>
      </c>
      <c r="AP145" s="7">
        <f t="shared" si="36"/>
        <v>0</v>
      </c>
      <c r="AQ145" s="7">
        <f t="shared" si="36"/>
        <v>0</v>
      </c>
      <c r="AR145" s="7">
        <f t="shared" si="36"/>
        <v>0</v>
      </c>
      <c r="AS145" s="7">
        <f t="shared" si="36"/>
        <v>0</v>
      </c>
      <c r="AT145" s="7">
        <f t="shared" si="36"/>
        <v>0</v>
      </c>
      <c r="AU145" s="7">
        <f t="shared" si="36"/>
        <v>0</v>
      </c>
      <c r="AV145" s="7">
        <f t="shared" si="36"/>
        <v>0</v>
      </c>
      <c r="AW145" s="7">
        <f t="shared" si="36"/>
        <v>0</v>
      </c>
    </row>
    <row r="146" spans="1:49" x14ac:dyDescent="0.25">
      <c r="K146" s="7"/>
      <c r="M146" s="25"/>
      <c r="Q146" s="25"/>
    </row>
    <row r="147" spans="1:49" x14ac:dyDescent="0.25">
      <c r="A147" s="31" t="s">
        <v>186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</row>
    <row r="148" spans="1:49" x14ac:dyDescent="0.25">
      <c r="E148" s="625">
        <v>2024</v>
      </c>
      <c r="F148" s="626"/>
      <c r="G148" s="626"/>
      <c r="H148" s="626"/>
      <c r="I148" s="626"/>
      <c r="J148" s="626"/>
      <c r="K148" s="626"/>
      <c r="L148" s="626"/>
      <c r="M148" s="627"/>
      <c r="N148" s="625">
        <v>2025</v>
      </c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7"/>
      <c r="Z148" s="625">
        <v>2026</v>
      </c>
      <c r="AA148" s="626"/>
      <c r="AB148" s="626"/>
      <c r="AC148" s="626"/>
      <c r="AD148" s="626"/>
      <c r="AE148" s="626"/>
      <c r="AF148" s="626"/>
      <c r="AG148" s="626"/>
      <c r="AH148" s="626"/>
      <c r="AI148" s="626"/>
      <c r="AJ148" s="626"/>
      <c r="AK148" s="627"/>
      <c r="AL148" s="625">
        <v>2027</v>
      </c>
      <c r="AM148" s="626"/>
      <c r="AN148" s="626"/>
      <c r="AO148" s="626"/>
      <c r="AP148" s="626"/>
      <c r="AQ148" s="626"/>
      <c r="AR148" s="626"/>
      <c r="AS148" s="626"/>
      <c r="AT148" s="626"/>
      <c r="AU148" s="626"/>
      <c r="AV148" s="626"/>
      <c r="AW148" s="627"/>
    </row>
    <row r="149" spans="1:49" x14ac:dyDescent="0.25">
      <c r="C149" s="11" t="s">
        <v>105</v>
      </c>
      <c r="D149" s="11" t="s">
        <v>106</v>
      </c>
      <c r="E149" s="12">
        <v>4</v>
      </c>
      <c r="F149" s="12">
        <v>5</v>
      </c>
      <c r="G149" s="12">
        <v>6</v>
      </c>
      <c r="H149" s="12">
        <v>7</v>
      </c>
      <c r="I149" s="11">
        <v>8</v>
      </c>
      <c r="J149" s="11">
        <v>9</v>
      </c>
      <c r="K149" s="11">
        <v>10</v>
      </c>
      <c r="L149" s="11">
        <v>11</v>
      </c>
      <c r="M149" s="11">
        <v>12</v>
      </c>
      <c r="N149" s="11">
        <v>1</v>
      </c>
      <c r="O149" s="11">
        <v>2</v>
      </c>
      <c r="P149" s="11">
        <v>3</v>
      </c>
      <c r="Q149" s="14">
        <v>4</v>
      </c>
      <c r="R149" s="14">
        <v>5</v>
      </c>
      <c r="S149" s="14">
        <v>6</v>
      </c>
      <c r="T149" s="14">
        <v>7</v>
      </c>
      <c r="U149" s="14">
        <v>8</v>
      </c>
      <c r="V149" s="14">
        <v>9</v>
      </c>
      <c r="W149" s="14">
        <v>10</v>
      </c>
      <c r="X149" s="14">
        <v>11</v>
      </c>
      <c r="Y149" s="14">
        <v>12</v>
      </c>
      <c r="Z149" s="14">
        <v>1</v>
      </c>
      <c r="AA149" s="14">
        <v>2</v>
      </c>
      <c r="AB149" s="14">
        <v>3</v>
      </c>
      <c r="AC149" s="14">
        <v>4</v>
      </c>
      <c r="AD149" s="14">
        <v>5</v>
      </c>
      <c r="AE149" s="14">
        <v>6</v>
      </c>
      <c r="AF149" s="14">
        <v>7</v>
      </c>
      <c r="AG149" s="14">
        <v>8</v>
      </c>
      <c r="AH149" s="14">
        <v>9</v>
      </c>
      <c r="AI149" s="14">
        <v>10</v>
      </c>
      <c r="AJ149" s="14">
        <v>11</v>
      </c>
      <c r="AK149" s="14">
        <v>12</v>
      </c>
      <c r="AL149" s="14">
        <v>1</v>
      </c>
      <c r="AM149" s="14">
        <v>2</v>
      </c>
      <c r="AN149" s="14">
        <v>3</v>
      </c>
      <c r="AO149" s="14">
        <v>4</v>
      </c>
      <c r="AP149" s="265">
        <v>5</v>
      </c>
      <c r="AQ149" s="265">
        <v>6</v>
      </c>
      <c r="AR149" s="265">
        <v>7</v>
      </c>
      <c r="AS149" s="265">
        <v>8</v>
      </c>
      <c r="AT149" s="265">
        <v>9</v>
      </c>
      <c r="AU149" s="265">
        <v>10</v>
      </c>
      <c r="AV149" s="265">
        <v>11</v>
      </c>
      <c r="AW149" s="265">
        <v>12</v>
      </c>
    </row>
    <row r="150" spans="1:49" x14ac:dyDescent="0.25">
      <c r="C150" s="4" t="s">
        <v>865</v>
      </c>
      <c r="D150" s="26">
        <v>45421</v>
      </c>
      <c r="E150" s="6">
        <f>E$145</f>
        <v>61143.360000000001</v>
      </c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266"/>
      <c r="AQ150" s="266"/>
      <c r="AR150" s="266"/>
      <c r="AS150" s="266"/>
      <c r="AT150" s="266"/>
      <c r="AU150" s="266"/>
      <c r="AV150" s="266"/>
      <c r="AW150" s="266"/>
    </row>
    <row r="151" spans="1:49" x14ac:dyDescent="0.25">
      <c r="C151" s="4" t="s">
        <v>866</v>
      </c>
      <c r="D151" s="26">
        <v>45453</v>
      </c>
      <c r="E151" s="4"/>
      <c r="F151" s="6">
        <f>F$145</f>
        <v>88172.959999999992</v>
      </c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266"/>
      <c r="AQ151" s="266"/>
      <c r="AR151" s="266"/>
      <c r="AS151" s="266"/>
      <c r="AT151" s="266"/>
      <c r="AU151" s="266"/>
      <c r="AV151" s="266"/>
      <c r="AW151" s="266"/>
    </row>
    <row r="152" spans="1:49" x14ac:dyDescent="0.25">
      <c r="C152" s="4" t="s">
        <v>867</v>
      </c>
      <c r="D152" s="26">
        <v>45478</v>
      </c>
      <c r="E152" s="4"/>
      <c r="F152" s="4"/>
      <c r="G152" s="6">
        <f>G$145</f>
        <v>90555.68</v>
      </c>
      <c r="H152" s="6"/>
      <c r="I152" s="4"/>
      <c r="J152" s="4"/>
      <c r="K152" s="4"/>
      <c r="L152" s="4"/>
      <c r="M152" s="4"/>
      <c r="N152" s="4"/>
      <c r="O152" s="4"/>
      <c r="P152" s="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266"/>
      <c r="AQ152" s="266"/>
      <c r="AR152" s="266"/>
      <c r="AS152" s="266"/>
      <c r="AT152" s="266"/>
      <c r="AU152" s="266"/>
      <c r="AV152" s="266"/>
      <c r="AW152" s="266"/>
    </row>
    <row r="153" spans="1:49" x14ac:dyDescent="0.25">
      <c r="C153" s="4" t="s">
        <v>868</v>
      </c>
      <c r="D153" s="26">
        <v>45512</v>
      </c>
      <c r="E153" s="4"/>
      <c r="F153" s="4"/>
      <c r="G153" s="4"/>
      <c r="H153" s="6">
        <f>H$145</f>
        <v>113883.19999999998</v>
      </c>
      <c r="I153" s="6"/>
      <c r="J153" s="4"/>
      <c r="K153" s="4"/>
      <c r="L153" s="4"/>
      <c r="M153" s="4"/>
      <c r="N153" s="4"/>
      <c r="O153" s="4"/>
      <c r="P153" s="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266"/>
      <c r="AQ153" s="266"/>
      <c r="AR153" s="266"/>
      <c r="AS153" s="266"/>
      <c r="AT153" s="266"/>
      <c r="AU153" s="266"/>
      <c r="AV153" s="266"/>
      <c r="AW153" s="266"/>
    </row>
    <row r="154" spans="1:49" x14ac:dyDescent="0.25">
      <c r="C154" s="4" t="s">
        <v>869</v>
      </c>
      <c r="D154" s="26">
        <v>45535</v>
      </c>
      <c r="E154" s="4"/>
      <c r="F154" s="4"/>
      <c r="G154" s="4"/>
      <c r="H154" s="4"/>
      <c r="I154" s="6">
        <f>I$145</f>
        <v>117457.28</v>
      </c>
      <c r="J154" s="6"/>
      <c r="K154" s="4"/>
      <c r="L154" s="4"/>
      <c r="M154" s="4"/>
      <c r="N154" s="4"/>
      <c r="O154" s="4"/>
      <c r="P154" s="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266"/>
      <c r="AQ154" s="266"/>
      <c r="AR154" s="266"/>
      <c r="AS154" s="266"/>
      <c r="AT154" s="266"/>
      <c r="AU154" s="266"/>
      <c r="AV154" s="266"/>
      <c r="AW154" s="266"/>
    </row>
    <row r="155" spans="1:49" x14ac:dyDescent="0.25">
      <c r="C155" s="4" t="s">
        <v>870</v>
      </c>
      <c r="D155" s="26">
        <v>45572</v>
      </c>
      <c r="E155" s="4"/>
      <c r="F155" s="4"/>
      <c r="G155" s="4"/>
      <c r="H155" s="4"/>
      <c r="I155" s="4"/>
      <c r="J155" s="6">
        <f>J$145</f>
        <v>115010.55999999998</v>
      </c>
      <c r="K155" s="6"/>
      <c r="L155" s="4"/>
      <c r="M155" s="4"/>
      <c r="N155" s="4"/>
      <c r="O155" s="4"/>
      <c r="P155" s="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266"/>
      <c r="AQ155" s="266"/>
      <c r="AR155" s="266"/>
      <c r="AS155" s="266"/>
      <c r="AT155" s="266"/>
      <c r="AU155" s="266"/>
      <c r="AV155" s="266"/>
      <c r="AW155" s="266"/>
    </row>
    <row r="156" spans="1:49" x14ac:dyDescent="0.25">
      <c r="C156" s="4" t="s">
        <v>871</v>
      </c>
      <c r="D156" s="26">
        <v>45607</v>
      </c>
      <c r="E156" s="4"/>
      <c r="F156" s="4"/>
      <c r="G156" s="4"/>
      <c r="H156" s="4"/>
      <c r="I156" s="4"/>
      <c r="J156" s="6"/>
      <c r="K156" s="6">
        <f>K145</f>
        <v>160346.23999999999</v>
      </c>
      <c r="L156" s="6"/>
      <c r="M156" s="4"/>
      <c r="N156" s="4"/>
      <c r="O156" s="4"/>
      <c r="P156" s="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266"/>
      <c r="AQ156" s="266"/>
      <c r="AR156" s="266"/>
      <c r="AS156" s="266"/>
      <c r="AT156" s="266"/>
      <c r="AU156" s="266"/>
      <c r="AV156" s="266"/>
      <c r="AW156" s="266"/>
    </row>
    <row r="157" spans="1:49" x14ac:dyDescent="0.25">
      <c r="C157" s="4" t="s">
        <v>872</v>
      </c>
      <c r="D157" s="26">
        <v>45637</v>
      </c>
      <c r="E157" s="4"/>
      <c r="F157" s="4"/>
      <c r="G157" s="4"/>
      <c r="H157" s="4"/>
      <c r="I157" s="4"/>
      <c r="J157" s="6"/>
      <c r="K157" s="4"/>
      <c r="L157" s="6">
        <v>137401.44</v>
      </c>
      <c r="M157" s="6"/>
      <c r="N157" s="4"/>
      <c r="O157" s="4"/>
      <c r="P157" s="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266"/>
      <c r="AQ157" s="266"/>
      <c r="AR157" s="266"/>
      <c r="AS157" s="266"/>
      <c r="AT157" s="266"/>
      <c r="AU157" s="266"/>
      <c r="AV157" s="266"/>
      <c r="AW157" s="266"/>
    </row>
    <row r="158" spans="1:49" x14ac:dyDescent="0.25">
      <c r="C158" s="4" t="s">
        <v>873</v>
      </c>
      <c r="D158" s="26">
        <v>45670</v>
      </c>
      <c r="E158" s="4"/>
      <c r="F158" s="4"/>
      <c r="G158" s="4"/>
      <c r="H158" s="4"/>
      <c r="I158" s="4"/>
      <c r="J158" s="6"/>
      <c r="K158" s="4"/>
      <c r="L158" s="4"/>
      <c r="M158" s="6">
        <v>133316.64000000001</v>
      </c>
      <c r="N158" s="6"/>
      <c r="O158" s="4"/>
      <c r="P158" s="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266"/>
      <c r="AQ158" s="266"/>
      <c r="AR158" s="266"/>
      <c r="AS158" s="266"/>
      <c r="AT158" s="266"/>
      <c r="AU158" s="266"/>
      <c r="AV158" s="266"/>
      <c r="AW158" s="266"/>
    </row>
    <row r="159" spans="1:49" x14ac:dyDescent="0.25">
      <c r="C159" s="4" t="s">
        <v>874</v>
      </c>
      <c r="D159" s="26">
        <v>45688</v>
      </c>
      <c r="E159" s="4"/>
      <c r="F159" s="4"/>
      <c r="G159" s="4"/>
      <c r="H159" s="4"/>
      <c r="I159" s="4"/>
      <c r="J159" s="6"/>
      <c r="K159" s="4"/>
      <c r="L159" s="4"/>
      <c r="M159" s="4"/>
      <c r="N159" s="6">
        <v>131125.92000000001</v>
      </c>
      <c r="O159" s="6"/>
      <c r="P159" s="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266"/>
      <c r="AQ159" s="266"/>
      <c r="AR159" s="266"/>
      <c r="AS159" s="266"/>
      <c r="AT159" s="266"/>
      <c r="AU159" s="266"/>
      <c r="AV159" s="266"/>
      <c r="AW159" s="266"/>
    </row>
    <row r="160" spans="1:49" x14ac:dyDescent="0.25">
      <c r="C160" s="4" t="s">
        <v>875</v>
      </c>
      <c r="D160" s="26">
        <v>45356</v>
      </c>
      <c r="E160" s="4"/>
      <c r="F160" s="4"/>
      <c r="G160" s="4"/>
      <c r="H160" s="4"/>
      <c r="I160" s="4"/>
      <c r="J160" s="6"/>
      <c r="K160" s="4"/>
      <c r="L160" s="4"/>
      <c r="M160" s="4"/>
      <c r="N160" s="4"/>
      <c r="O160" s="6">
        <v>121531.04</v>
      </c>
      <c r="P160" s="6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266"/>
      <c r="AQ160" s="266"/>
      <c r="AR160" s="266"/>
      <c r="AS160" s="266"/>
      <c r="AT160" s="266"/>
      <c r="AU160" s="266"/>
      <c r="AV160" s="266"/>
      <c r="AW160" s="266"/>
    </row>
    <row r="161" spans="3:49" x14ac:dyDescent="0.25">
      <c r="C161" s="4" t="s">
        <v>876</v>
      </c>
      <c r="D161" s="26">
        <v>45751</v>
      </c>
      <c r="E161" s="4"/>
      <c r="F161" s="4"/>
      <c r="G161" s="4"/>
      <c r="H161" s="4"/>
      <c r="I161" s="4"/>
      <c r="J161" s="6"/>
      <c r="K161" s="4"/>
      <c r="L161" s="4"/>
      <c r="M161" s="4"/>
      <c r="N161" s="4"/>
      <c r="O161" s="4"/>
      <c r="P161" s="6">
        <v>134923.38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266"/>
      <c r="AQ161" s="266"/>
      <c r="AR161" s="266"/>
      <c r="AS161" s="266"/>
      <c r="AT161" s="266"/>
      <c r="AU161" s="266"/>
      <c r="AV161" s="266"/>
      <c r="AW161" s="266"/>
    </row>
    <row r="162" spans="3:49" x14ac:dyDescent="0.25">
      <c r="C162" s="4" t="s">
        <v>877</v>
      </c>
      <c r="D162" s="26">
        <v>45784</v>
      </c>
      <c r="E162" s="4"/>
      <c r="F162" s="4"/>
      <c r="G162" s="4"/>
      <c r="H162" s="4"/>
      <c r="I162" s="4"/>
      <c r="J162" s="6"/>
      <c r="K162" s="4"/>
      <c r="L162" s="4"/>
      <c r="M162" s="4"/>
      <c r="N162" s="4"/>
      <c r="O162" s="4"/>
      <c r="P162" s="4"/>
      <c r="Q162" s="23">
        <v>45867.98</v>
      </c>
      <c r="R162" s="23"/>
      <c r="S162" s="23"/>
      <c r="T162" s="23"/>
      <c r="U162" s="23"/>
      <c r="V162" s="23"/>
      <c r="W162" s="23"/>
      <c r="X162" s="23"/>
      <c r="Y162" s="2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266"/>
      <c r="AQ162" s="266"/>
      <c r="AR162" s="266"/>
      <c r="AS162" s="266"/>
      <c r="AT162" s="266"/>
      <c r="AU162" s="266"/>
      <c r="AV162" s="266"/>
      <c r="AW162" s="266"/>
    </row>
    <row r="163" spans="3:49" x14ac:dyDescent="0.25">
      <c r="C163" s="9"/>
      <c r="D163" s="93" t="s">
        <v>39</v>
      </c>
      <c r="E163" s="30">
        <f>SUM(E150:E162)</f>
        <v>61143.360000000001</v>
      </c>
      <c r="F163" s="30">
        <f t="shared" ref="F163:AW163" si="37">SUM(F150:F162)</f>
        <v>88172.959999999992</v>
      </c>
      <c r="G163" s="30">
        <f t="shared" si="37"/>
        <v>90555.68</v>
      </c>
      <c r="H163" s="30">
        <f t="shared" si="37"/>
        <v>113883.19999999998</v>
      </c>
      <c r="I163" s="30">
        <f t="shared" si="37"/>
        <v>117457.28</v>
      </c>
      <c r="J163" s="30">
        <f t="shared" si="37"/>
        <v>115010.55999999998</v>
      </c>
      <c r="K163" s="30">
        <f t="shared" si="37"/>
        <v>160346.23999999999</v>
      </c>
      <c r="L163" s="30">
        <f t="shared" si="37"/>
        <v>137401.44</v>
      </c>
      <c r="M163" s="30">
        <f t="shared" si="37"/>
        <v>133316.64000000001</v>
      </c>
      <c r="N163" s="30">
        <f t="shared" si="37"/>
        <v>131125.92000000001</v>
      </c>
      <c r="O163" s="30">
        <f t="shared" si="37"/>
        <v>121531.04</v>
      </c>
      <c r="P163" s="30">
        <f t="shared" si="37"/>
        <v>134923.38</v>
      </c>
      <c r="Q163" s="81">
        <f t="shared" si="37"/>
        <v>45867.98</v>
      </c>
      <c r="R163" s="81">
        <f t="shared" si="37"/>
        <v>0</v>
      </c>
      <c r="S163" s="81">
        <f t="shared" si="37"/>
        <v>0</v>
      </c>
      <c r="T163" s="81">
        <f t="shared" si="37"/>
        <v>0</v>
      </c>
      <c r="U163" s="81">
        <f t="shared" si="37"/>
        <v>0</v>
      </c>
      <c r="V163" s="81">
        <f t="shared" si="37"/>
        <v>0</v>
      </c>
      <c r="W163" s="81">
        <f t="shared" si="37"/>
        <v>0</v>
      </c>
      <c r="X163" s="81">
        <f t="shared" si="37"/>
        <v>0</v>
      </c>
      <c r="Y163" s="81">
        <f t="shared" si="37"/>
        <v>0</v>
      </c>
      <c r="Z163" s="81">
        <f t="shared" si="37"/>
        <v>0</v>
      </c>
      <c r="AA163" s="81">
        <f t="shared" si="37"/>
        <v>0</v>
      </c>
      <c r="AB163" s="81">
        <f t="shared" si="37"/>
        <v>0</v>
      </c>
      <c r="AC163" s="81">
        <f t="shared" si="37"/>
        <v>0</v>
      </c>
      <c r="AD163" s="81">
        <f t="shared" si="37"/>
        <v>0</v>
      </c>
      <c r="AE163" s="81">
        <f t="shared" si="37"/>
        <v>0</v>
      </c>
      <c r="AF163" s="81">
        <f t="shared" si="37"/>
        <v>0</v>
      </c>
      <c r="AG163" s="81">
        <f t="shared" si="37"/>
        <v>0</v>
      </c>
      <c r="AH163" s="81">
        <f t="shared" si="37"/>
        <v>0</v>
      </c>
      <c r="AI163" s="81">
        <f t="shared" si="37"/>
        <v>0</v>
      </c>
      <c r="AJ163" s="81">
        <f t="shared" si="37"/>
        <v>0</v>
      </c>
      <c r="AK163" s="81">
        <f t="shared" si="37"/>
        <v>0</v>
      </c>
      <c r="AL163" s="81">
        <f t="shared" si="37"/>
        <v>0</v>
      </c>
      <c r="AM163" s="81">
        <f t="shared" si="37"/>
        <v>0</v>
      </c>
      <c r="AN163" s="81">
        <f t="shared" si="37"/>
        <v>0</v>
      </c>
      <c r="AO163" s="81">
        <f t="shared" si="37"/>
        <v>0</v>
      </c>
      <c r="AP163" s="81">
        <f t="shared" si="37"/>
        <v>0</v>
      </c>
      <c r="AQ163" s="81">
        <f t="shared" si="37"/>
        <v>0</v>
      </c>
      <c r="AR163" s="81">
        <f t="shared" si="37"/>
        <v>0</v>
      </c>
      <c r="AS163" s="81">
        <f t="shared" si="37"/>
        <v>0</v>
      </c>
      <c r="AT163" s="81">
        <f t="shared" si="37"/>
        <v>0</v>
      </c>
      <c r="AU163" s="81">
        <f t="shared" si="37"/>
        <v>0</v>
      </c>
      <c r="AV163" s="81">
        <f t="shared" si="37"/>
        <v>0</v>
      </c>
      <c r="AW163" s="81">
        <f t="shared" si="37"/>
        <v>0</v>
      </c>
    </row>
    <row r="167" spans="3:49" x14ac:dyDescent="0.25">
      <c r="Q167" s="25">
        <f>SUM(E163:Q163)</f>
        <v>1450735.6800000002</v>
      </c>
    </row>
    <row r="168" spans="3:49" x14ac:dyDescent="0.25">
      <c r="Q168" s="25">
        <f>B4</f>
        <v>1723238.3999999999</v>
      </c>
    </row>
    <row r="169" spans="3:49" x14ac:dyDescent="0.25">
      <c r="Q169" s="25">
        <f>Q168-Q167</f>
        <v>272502.71999999974</v>
      </c>
    </row>
  </sheetData>
  <mergeCells count="20">
    <mergeCell ref="E8:M8"/>
    <mergeCell ref="E43:M43"/>
    <mergeCell ref="N8:Y8"/>
    <mergeCell ref="E148:M148"/>
    <mergeCell ref="E78:M78"/>
    <mergeCell ref="E113:M113"/>
    <mergeCell ref="N78:Y78"/>
    <mergeCell ref="N148:Y148"/>
    <mergeCell ref="Z8:AK8"/>
    <mergeCell ref="AL8:AW8"/>
    <mergeCell ref="N43:Y43"/>
    <mergeCell ref="Z43:AK43"/>
    <mergeCell ref="AL43:AW43"/>
    <mergeCell ref="Z148:AK148"/>
    <mergeCell ref="AL148:AW148"/>
    <mergeCell ref="Z78:AK78"/>
    <mergeCell ref="AL78:AW78"/>
    <mergeCell ref="N113:Y113"/>
    <mergeCell ref="Z113:AK113"/>
    <mergeCell ref="AL113:AW113"/>
  </mergeCells>
  <pageMargins left="0.7" right="0.7" top="0.75" bottom="0.75" header="0.3" footer="0.3"/>
  <pageSetup orientation="portrait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0C46-5119-43F1-932E-1F17660819AB}">
  <dimension ref="A2:AY172"/>
  <sheetViews>
    <sheetView topLeftCell="A145" workbookViewId="0">
      <pane xSplit="1" topLeftCell="B1" activePane="topRight" state="frozen"/>
      <selection pane="topRight" activeCell="Q158" sqref="Q158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3.28515625" bestFit="1" customWidth="1"/>
    <col min="5" max="5" width="11.28515625" bestFit="1" customWidth="1"/>
    <col min="6" max="6" width="12.28515625" customWidth="1"/>
    <col min="7" max="7" width="12.85546875" customWidth="1"/>
    <col min="8" max="8" width="11.7109375" bestFit="1" customWidth="1"/>
    <col min="9" max="9" width="12.28515625" bestFit="1" customWidth="1"/>
    <col min="10" max="10" width="12" bestFit="1" customWidth="1"/>
    <col min="11" max="11" width="13.28515625" bestFit="1" customWidth="1"/>
    <col min="12" max="12" width="12.85546875" customWidth="1"/>
    <col min="13" max="13" width="13" customWidth="1"/>
    <col min="14" max="14" width="13.140625" customWidth="1"/>
    <col min="15" max="15" width="13.5703125" customWidth="1"/>
    <col min="16" max="16" width="12.85546875" customWidth="1"/>
    <col min="17" max="17" width="12.28515625" bestFit="1" customWidth="1"/>
    <col min="18" max="25" width="12.28515625" customWidth="1"/>
    <col min="50" max="50" width="8.85546875" customWidth="1"/>
    <col min="51" max="51" width="18.5703125" customWidth="1"/>
  </cols>
  <sheetData>
    <row r="2" spans="1:49" x14ac:dyDescent="0.25">
      <c r="A2" s="9" t="s">
        <v>81</v>
      </c>
      <c r="B2" t="s">
        <v>200</v>
      </c>
    </row>
    <row r="3" spans="1:49" x14ac:dyDescent="0.25">
      <c r="A3" s="9" t="s">
        <v>83</v>
      </c>
      <c r="B3" t="s">
        <v>878</v>
      </c>
      <c r="C3" t="s">
        <v>879</v>
      </c>
    </row>
    <row r="4" spans="1:49" x14ac:dyDescent="0.25">
      <c r="A4" s="9" t="s">
        <v>85</v>
      </c>
      <c r="B4" s="508">
        <v>1903545.6</v>
      </c>
      <c r="C4" t="s">
        <v>880</v>
      </c>
    </row>
    <row r="5" spans="1:49" x14ac:dyDescent="0.25">
      <c r="A5" s="9" t="s">
        <v>202</v>
      </c>
      <c r="B5" s="25">
        <f>1749888+153657.6</f>
        <v>1903545.6</v>
      </c>
    </row>
    <row r="6" spans="1:49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A7" s="9"/>
      <c r="B7" s="9"/>
      <c r="C7" s="9"/>
      <c r="D7" s="466" t="s">
        <v>33</v>
      </c>
      <c r="E7" s="39">
        <v>20</v>
      </c>
      <c r="F7" s="39">
        <v>22</v>
      </c>
      <c r="G7" s="39">
        <v>22</v>
      </c>
      <c r="H7" s="39">
        <v>20</v>
      </c>
      <c r="I7" s="39">
        <v>23</v>
      </c>
      <c r="J7" s="39">
        <v>19</v>
      </c>
      <c r="K7" s="39">
        <v>21</v>
      </c>
      <c r="L7" s="39">
        <v>21</v>
      </c>
      <c r="M7" s="39">
        <v>20</v>
      </c>
      <c r="N7" s="39">
        <v>22</v>
      </c>
      <c r="O7" s="39">
        <v>20</v>
      </c>
      <c r="P7" s="39">
        <v>21</v>
      </c>
      <c r="Q7" s="39">
        <v>20</v>
      </c>
      <c r="R7" s="39">
        <v>22</v>
      </c>
      <c r="S7" s="39">
        <v>22</v>
      </c>
      <c r="T7" s="39">
        <v>20</v>
      </c>
      <c r="U7" s="39">
        <v>23</v>
      </c>
      <c r="V7" s="39">
        <v>19</v>
      </c>
      <c r="W7" s="39">
        <v>21</v>
      </c>
      <c r="X7" s="39">
        <v>21</v>
      </c>
      <c r="Y7" s="39">
        <v>20</v>
      </c>
      <c r="Z7" s="39">
        <v>22</v>
      </c>
      <c r="AA7" s="39">
        <v>20</v>
      </c>
      <c r="AB7" s="39">
        <v>21</v>
      </c>
      <c r="AC7" s="39">
        <v>20</v>
      </c>
      <c r="AD7" s="39">
        <v>22</v>
      </c>
      <c r="AE7" s="39">
        <v>22</v>
      </c>
      <c r="AF7" s="39">
        <v>20</v>
      </c>
      <c r="AG7" s="39">
        <v>23</v>
      </c>
      <c r="AH7" s="39">
        <v>19</v>
      </c>
      <c r="AI7" s="39">
        <v>21</v>
      </c>
      <c r="AJ7" s="39">
        <v>21</v>
      </c>
      <c r="AK7" s="39">
        <v>20</v>
      </c>
      <c r="AL7" s="39">
        <v>22</v>
      </c>
      <c r="AM7" s="39">
        <v>20</v>
      </c>
      <c r="AN7" s="39">
        <v>21</v>
      </c>
      <c r="AO7" s="39">
        <v>20</v>
      </c>
      <c r="AP7" s="39">
        <v>22</v>
      </c>
      <c r="AQ7" s="39">
        <v>22</v>
      </c>
      <c r="AR7" s="39">
        <v>20</v>
      </c>
      <c r="AS7" s="39">
        <v>23</v>
      </c>
      <c r="AT7" s="39">
        <v>19</v>
      </c>
      <c r="AU7" s="39">
        <v>21</v>
      </c>
      <c r="AV7" s="39">
        <v>21</v>
      </c>
      <c r="AW7" s="39">
        <v>20</v>
      </c>
    </row>
    <row r="8" spans="1:49" x14ac:dyDescent="0.25">
      <c r="A8" s="9"/>
      <c r="B8" s="9"/>
      <c r="C8" s="9"/>
      <c r="D8" s="9"/>
      <c r="E8" s="625">
        <v>2025</v>
      </c>
      <c r="F8" s="626"/>
      <c r="G8" s="626"/>
      <c r="H8" s="626"/>
      <c r="I8" s="626"/>
      <c r="J8" s="626"/>
      <c r="K8" s="626"/>
      <c r="L8" s="626"/>
      <c r="M8" s="627"/>
      <c r="N8" s="625">
        <v>2026</v>
      </c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7"/>
      <c r="Z8" s="625">
        <v>2027</v>
      </c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7"/>
      <c r="AL8" s="625">
        <v>2028</v>
      </c>
      <c r="AM8" s="626"/>
      <c r="AN8" s="626"/>
      <c r="AO8" s="626"/>
      <c r="AP8" s="626"/>
      <c r="AQ8" s="626"/>
      <c r="AR8" s="626"/>
      <c r="AS8" s="626"/>
      <c r="AT8" s="626"/>
      <c r="AU8" s="626"/>
      <c r="AV8" s="626"/>
      <c r="AW8" s="627"/>
    </row>
    <row r="9" spans="1:49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>
        <v>4</v>
      </c>
      <c r="F9" s="12">
        <v>5</v>
      </c>
      <c r="G9" s="12">
        <v>6</v>
      </c>
      <c r="H9" s="12">
        <v>7</v>
      </c>
      <c r="I9" s="11">
        <v>8</v>
      </c>
      <c r="J9" s="11">
        <v>9</v>
      </c>
      <c r="K9" s="11">
        <v>10</v>
      </c>
      <c r="L9" s="11">
        <v>11</v>
      </c>
      <c r="M9" s="11">
        <v>12</v>
      </c>
      <c r="N9" s="11">
        <v>1</v>
      </c>
      <c r="O9" s="11">
        <v>2</v>
      </c>
      <c r="P9" s="11">
        <v>3</v>
      </c>
      <c r="Q9" s="11">
        <v>4</v>
      </c>
      <c r="R9" s="14">
        <v>5</v>
      </c>
      <c r="S9" s="14">
        <v>6</v>
      </c>
      <c r="T9" s="14">
        <v>7</v>
      </c>
      <c r="U9" s="14">
        <v>8</v>
      </c>
      <c r="V9" s="14">
        <v>9</v>
      </c>
      <c r="W9" s="14">
        <v>10</v>
      </c>
      <c r="X9" s="14">
        <v>11</v>
      </c>
      <c r="Y9" s="14">
        <v>12</v>
      </c>
      <c r="Z9" s="14">
        <v>1</v>
      </c>
      <c r="AA9" s="14">
        <v>2</v>
      </c>
      <c r="AB9" s="14">
        <v>3</v>
      </c>
      <c r="AC9" s="14">
        <v>4</v>
      </c>
      <c r="AD9" s="14">
        <v>5</v>
      </c>
      <c r="AE9" s="14">
        <v>6</v>
      </c>
      <c r="AF9" s="14">
        <v>7</v>
      </c>
      <c r="AG9" s="14">
        <v>8</v>
      </c>
      <c r="AH9" s="14">
        <v>9</v>
      </c>
      <c r="AI9" s="14">
        <v>10</v>
      </c>
      <c r="AJ9" s="14">
        <v>11</v>
      </c>
      <c r="AK9" s="14">
        <v>12</v>
      </c>
      <c r="AL9" s="14">
        <v>1</v>
      </c>
      <c r="AM9" s="14">
        <v>2</v>
      </c>
      <c r="AN9" s="14">
        <v>3</v>
      </c>
      <c r="AO9" s="14">
        <v>4</v>
      </c>
      <c r="AP9" s="432">
        <v>5</v>
      </c>
      <c r="AQ9" s="265">
        <v>6</v>
      </c>
      <c r="AR9" s="265">
        <v>7</v>
      </c>
      <c r="AS9" s="265">
        <v>8</v>
      </c>
      <c r="AT9" s="265">
        <v>9</v>
      </c>
      <c r="AU9" s="265">
        <v>10</v>
      </c>
      <c r="AV9" s="265">
        <v>11</v>
      </c>
      <c r="AW9" s="265">
        <v>12</v>
      </c>
    </row>
    <row r="10" spans="1:49" x14ac:dyDescent="0.25">
      <c r="A10" t="s">
        <v>848</v>
      </c>
      <c r="B10" s="4" t="s">
        <v>97</v>
      </c>
      <c r="C10" s="83" t="s">
        <v>204</v>
      </c>
      <c r="D10" s="4">
        <v>151.9</v>
      </c>
      <c r="E10" s="4">
        <v>120</v>
      </c>
      <c r="F10" s="4">
        <v>159.6</v>
      </c>
      <c r="G10" s="4">
        <v>159.6</v>
      </c>
      <c r="H10" s="4">
        <v>159.6</v>
      </c>
      <c r="I10" s="4">
        <v>159.6</v>
      </c>
      <c r="J10" s="4">
        <v>159.6</v>
      </c>
      <c r="K10" s="4">
        <v>159.6</v>
      </c>
      <c r="L10" s="4">
        <v>159.6</v>
      </c>
      <c r="M10" s="4">
        <v>159.6</v>
      </c>
      <c r="N10" s="4">
        <f>(N$7-1)*8</f>
        <v>168</v>
      </c>
      <c r="O10" s="4">
        <f t="shared" ref="O10:AD17" si="0">(O$7-1)*8</f>
        <v>152</v>
      </c>
      <c r="P10" s="4">
        <f t="shared" si="0"/>
        <v>160</v>
      </c>
      <c r="Q10" s="4">
        <v>64</v>
      </c>
      <c r="R10" s="13">
        <f t="shared" si="0"/>
        <v>168</v>
      </c>
      <c r="S10" s="13">
        <f t="shared" si="0"/>
        <v>168</v>
      </c>
      <c r="T10" s="13">
        <f t="shared" si="0"/>
        <v>152</v>
      </c>
      <c r="U10" s="13">
        <f t="shared" si="0"/>
        <v>176</v>
      </c>
      <c r="V10" s="13">
        <f t="shared" si="0"/>
        <v>144</v>
      </c>
      <c r="W10" s="13">
        <f t="shared" si="0"/>
        <v>160</v>
      </c>
      <c r="X10" s="13">
        <f t="shared" si="0"/>
        <v>160</v>
      </c>
      <c r="Y10" s="13">
        <f t="shared" si="0"/>
        <v>152</v>
      </c>
      <c r="Z10" s="13">
        <f t="shared" si="0"/>
        <v>168</v>
      </c>
      <c r="AA10" s="13">
        <f t="shared" si="0"/>
        <v>152</v>
      </c>
      <c r="AB10" s="13">
        <f t="shared" si="0"/>
        <v>160</v>
      </c>
      <c r="AC10" s="13">
        <f t="shared" si="0"/>
        <v>152</v>
      </c>
      <c r="AD10" s="13">
        <f t="shared" si="0"/>
        <v>168</v>
      </c>
      <c r="AE10" s="13">
        <f t="shared" ref="AE10:AO17" si="1">(AE$7-1)*8</f>
        <v>168</v>
      </c>
      <c r="AF10" s="13">
        <f t="shared" si="1"/>
        <v>152</v>
      </c>
      <c r="AG10" s="13">
        <f t="shared" si="1"/>
        <v>176</v>
      </c>
      <c r="AH10" s="13">
        <f t="shared" si="1"/>
        <v>144</v>
      </c>
      <c r="AI10" s="13">
        <f t="shared" si="1"/>
        <v>160</v>
      </c>
      <c r="AJ10" s="13">
        <f t="shared" si="1"/>
        <v>160</v>
      </c>
      <c r="AK10" s="13">
        <f t="shared" si="1"/>
        <v>152</v>
      </c>
      <c r="AL10" s="13">
        <f t="shared" si="1"/>
        <v>168</v>
      </c>
      <c r="AM10" s="13">
        <f t="shared" si="1"/>
        <v>152</v>
      </c>
      <c r="AN10" s="13">
        <f t="shared" si="1"/>
        <v>160</v>
      </c>
      <c r="AO10" s="13">
        <f t="shared" si="1"/>
        <v>152</v>
      </c>
      <c r="AP10" s="266"/>
      <c r="AQ10" s="266"/>
      <c r="AR10" s="266"/>
      <c r="AS10" s="266"/>
      <c r="AT10" s="266"/>
      <c r="AU10" s="266"/>
      <c r="AV10" s="266"/>
      <c r="AW10" s="266"/>
    </row>
    <row r="11" spans="1:49" x14ac:dyDescent="0.25">
      <c r="A11" s="4" t="s">
        <v>851</v>
      </c>
      <c r="B11" s="4" t="s">
        <v>97</v>
      </c>
      <c r="C11" s="66" t="s">
        <v>204</v>
      </c>
      <c r="D11" s="4">
        <v>151.9</v>
      </c>
      <c r="E11" s="4">
        <v>120</v>
      </c>
      <c r="F11" s="4">
        <v>159.6</v>
      </c>
      <c r="G11" s="4">
        <v>159.6</v>
      </c>
      <c r="H11" s="4">
        <v>159.6</v>
      </c>
      <c r="I11" s="4">
        <v>159.6</v>
      </c>
      <c r="J11" s="4">
        <v>159.6</v>
      </c>
      <c r="K11" s="4">
        <v>159.6</v>
      </c>
      <c r="L11" s="4">
        <v>159.6</v>
      </c>
      <c r="M11" s="4">
        <v>159.6</v>
      </c>
      <c r="N11" s="4">
        <f t="shared" ref="N11:N17" si="2">(N$7-1)*8</f>
        <v>168</v>
      </c>
      <c r="O11" s="4">
        <f t="shared" si="0"/>
        <v>152</v>
      </c>
      <c r="P11" s="4">
        <f t="shared" si="0"/>
        <v>160</v>
      </c>
      <c r="Q11" s="4">
        <v>64</v>
      </c>
      <c r="R11" s="13">
        <f t="shared" si="0"/>
        <v>168</v>
      </c>
      <c r="S11" s="13">
        <f t="shared" si="0"/>
        <v>168</v>
      </c>
      <c r="T11" s="13">
        <f t="shared" si="0"/>
        <v>152</v>
      </c>
      <c r="U11" s="13">
        <f t="shared" si="0"/>
        <v>176</v>
      </c>
      <c r="V11" s="13">
        <f t="shared" si="0"/>
        <v>144</v>
      </c>
      <c r="W11" s="13">
        <f t="shared" si="0"/>
        <v>160</v>
      </c>
      <c r="X11" s="13">
        <f t="shared" si="0"/>
        <v>160</v>
      </c>
      <c r="Y11" s="13">
        <f t="shared" si="0"/>
        <v>152</v>
      </c>
      <c r="Z11" s="13">
        <f t="shared" si="0"/>
        <v>168</v>
      </c>
      <c r="AA11" s="13">
        <f t="shared" si="0"/>
        <v>152</v>
      </c>
      <c r="AB11" s="13">
        <f t="shared" si="0"/>
        <v>160</v>
      </c>
      <c r="AC11" s="13">
        <f t="shared" si="0"/>
        <v>152</v>
      </c>
      <c r="AD11" s="13">
        <f t="shared" si="0"/>
        <v>168</v>
      </c>
      <c r="AE11" s="13">
        <f t="shared" si="1"/>
        <v>168</v>
      </c>
      <c r="AF11" s="13">
        <f t="shared" si="1"/>
        <v>152</v>
      </c>
      <c r="AG11" s="13">
        <f t="shared" si="1"/>
        <v>176</v>
      </c>
      <c r="AH11" s="13">
        <f t="shared" si="1"/>
        <v>144</v>
      </c>
      <c r="AI11" s="13">
        <f t="shared" si="1"/>
        <v>160</v>
      </c>
      <c r="AJ11" s="13">
        <f t="shared" si="1"/>
        <v>160</v>
      </c>
      <c r="AK11" s="13">
        <f t="shared" si="1"/>
        <v>152</v>
      </c>
      <c r="AL11" s="13">
        <f t="shared" si="1"/>
        <v>168</v>
      </c>
      <c r="AM11" s="13">
        <f t="shared" si="1"/>
        <v>152</v>
      </c>
      <c r="AN11" s="13">
        <f t="shared" si="1"/>
        <v>160</v>
      </c>
      <c r="AO11" s="13">
        <f t="shared" si="1"/>
        <v>152</v>
      </c>
      <c r="AP11" s="266"/>
      <c r="AQ11" s="266"/>
      <c r="AR11" s="266"/>
      <c r="AS11" s="266"/>
      <c r="AT11" s="266"/>
      <c r="AU11" s="266"/>
      <c r="AV11" s="266"/>
      <c r="AW11" s="266"/>
    </row>
    <row r="12" spans="1:49" x14ac:dyDescent="0.25">
      <c r="A12" s="4" t="s">
        <v>850</v>
      </c>
      <c r="B12" s="4" t="s">
        <v>97</v>
      </c>
      <c r="C12" s="66" t="s">
        <v>204</v>
      </c>
      <c r="D12" s="4">
        <v>151.9</v>
      </c>
      <c r="E12" s="4">
        <v>120</v>
      </c>
      <c r="F12" s="4">
        <v>159.6</v>
      </c>
      <c r="G12" s="4">
        <v>159.6</v>
      </c>
      <c r="H12" s="4">
        <v>159.6</v>
      </c>
      <c r="I12" s="4">
        <v>159.6</v>
      </c>
      <c r="J12" s="4">
        <v>159.6</v>
      </c>
      <c r="K12" s="4">
        <v>159.6</v>
      </c>
      <c r="L12" s="4">
        <v>159.6</v>
      </c>
      <c r="M12" s="4">
        <v>159.6</v>
      </c>
      <c r="N12" s="4">
        <f t="shared" si="2"/>
        <v>168</v>
      </c>
      <c r="O12" s="4">
        <f t="shared" si="0"/>
        <v>152</v>
      </c>
      <c r="P12" s="4">
        <f t="shared" si="0"/>
        <v>160</v>
      </c>
      <c r="Q12" s="4">
        <v>64</v>
      </c>
      <c r="R12" s="13">
        <f t="shared" si="0"/>
        <v>168</v>
      </c>
      <c r="S12" s="13">
        <f t="shared" si="0"/>
        <v>168</v>
      </c>
      <c r="T12" s="13">
        <f t="shared" si="0"/>
        <v>152</v>
      </c>
      <c r="U12" s="13">
        <f t="shared" si="0"/>
        <v>176</v>
      </c>
      <c r="V12" s="13">
        <f t="shared" si="0"/>
        <v>144</v>
      </c>
      <c r="W12" s="13">
        <f t="shared" si="0"/>
        <v>160</v>
      </c>
      <c r="X12" s="13">
        <f t="shared" si="0"/>
        <v>160</v>
      </c>
      <c r="Y12" s="13">
        <f t="shared" si="0"/>
        <v>152</v>
      </c>
      <c r="Z12" s="13">
        <f t="shared" si="0"/>
        <v>168</v>
      </c>
      <c r="AA12" s="13">
        <f t="shared" si="0"/>
        <v>152</v>
      </c>
      <c r="AB12" s="13">
        <f t="shared" si="0"/>
        <v>160</v>
      </c>
      <c r="AC12" s="13">
        <f t="shared" si="0"/>
        <v>152</v>
      </c>
      <c r="AD12" s="13">
        <f t="shared" si="0"/>
        <v>168</v>
      </c>
      <c r="AE12" s="13">
        <f t="shared" si="1"/>
        <v>168</v>
      </c>
      <c r="AF12" s="13">
        <f t="shared" si="1"/>
        <v>152</v>
      </c>
      <c r="AG12" s="13">
        <f t="shared" si="1"/>
        <v>176</v>
      </c>
      <c r="AH12" s="13">
        <f t="shared" si="1"/>
        <v>144</v>
      </c>
      <c r="AI12" s="13">
        <f t="shared" si="1"/>
        <v>160</v>
      </c>
      <c r="AJ12" s="13">
        <f t="shared" si="1"/>
        <v>160</v>
      </c>
      <c r="AK12" s="13">
        <f t="shared" si="1"/>
        <v>152</v>
      </c>
      <c r="AL12" s="13">
        <f t="shared" si="1"/>
        <v>168</v>
      </c>
      <c r="AM12" s="13">
        <f t="shared" si="1"/>
        <v>152</v>
      </c>
      <c r="AN12" s="13">
        <f t="shared" si="1"/>
        <v>160</v>
      </c>
      <c r="AO12" s="13">
        <f t="shared" si="1"/>
        <v>152</v>
      </c>
      <c r="AP12" s="266"/>
      <c r="AQ12" s="266"/>
      <c r="AR12" s="266"/>
      <c r="AS12" s="266"/>
      <c r="AT12" s="266"/>
      <c r="AU12" s="266"/>
      <c r="AV12" s="266"/>
      <c r="AW12" s="266"/>
    </row>
    <row r="13" spans="1:49" x14ac:dyDescent="0.25">
      <c r="A13" s="4" t="s">
        <v>813</v>
      </c>
      <c r="B13" s="4" t="s">
        <v>97</v>
      </c>
      <c r="C13" s="4" t="s">
        <v>153</v>
      </c>
      <c r="D13" s="4">
        <v>80.03</v>
      </c>
      <c r="E13" s="4">
        <v>120</v>
      </c>
      <c r="F13" s="4">
        <v>159.6</v>
      </c>
      <c r="G13" s="4">
        <v>159.6</v>
      </c>
      <c r="H13" s="4">
        <v>159.6</v>
      </c>
      <c r="I13" s="4">
        <v>159.6</v>
      </c>
      <c r="J13" s="4">
        <v>159.6</v>
      </c>
      <c r="K13" s="4">
        <v>159.6</v>
      </c>
      <c r="L13" s="4">
        <v>159.6</v>
      </c>
      <c r="M13" s="4">
        <v>159.6</v>
      </c>
      <c r="N13" s="4">
        <f t="shared" si="2"/>
        <v>168</v>
      </c>
      <c r="O13" s="4">
        <f t="shared" si="0"/>
        <v>152</v>
      </c>
      <c r="P13" s="4">
        <f t="shared" si="0"/>
        <v>160</v>
      </c>
      <c r="Q13" s="4">
        <v>64</v>
      </c>
      <c r="R13" s="13">
        <f t="shared" si="0"/>
        <v>168</v>
      </c>
      <c r="S13" s="13">
        <f t="shared" si="0"/>
        <v>168</v>
      </c>
      <c r="T13" s="13">
        <f t="shared" si="0"/>
        <v>152</v>
      </c>
      <c r="U13" s="13">
        <f t="shared" si="0"/>
        <v>176</v>
      </c>
      <c r="V13" s="13">
        <f t="shared" si="0"/>
        <v>144</v>
      </c>
      <c r="W13" s="13">
        <f t="shared" si="0"/>
        <v>160</v>
      </c>
      <c r="X13" s="13">
        <f t="shared" si="0"/>
        <v>160</v>
      </c>
      <c r="Y13" s="13">
        <f t="shared" si="0"/>
        <v>152</v>
      </c>
      <c r="Z13" s="13">
        <f t="shared" si="0"/>
        <v>168</v>
      </c>
      <c r="AA13" s="13">
        <f t="shared" si="0"/>
        <v>152</v>
      </c>
      <c r="AB13" s="13">
        <f t="shared" si="0"/>
        <v>160</v>
      </c>
      <c r="AC13" s="13">
        <f t="shared" si="0"/>
        <v>152</v>
      </c>
      <c r="AD13" s="13">
        <f t="shared" si="0"/>
        <v>168</v>
      </c>
      <c r="AE13" s="13">
        <f t="shared" si="1"/>
        <v>168</v>
      </c>
      <c r="AF13" s="13">
        <f t="shared" si="1"/>
        <v>152</v>
      </c>
      <c r="AG13" s="13">
        <f t="shared" si="1"/>
        <v>176</v>
      </c>
      <c r="AH13" s="13">
        <f t="shared" si="1"/>
        <v>144</v>
      </c>
      <c r="AI13" s="13">
        <f t="shared" si="1"/>
        <v>160</v>
      </c>
      <c r="AJ13" s="13">
        <f t="shared" si="1"/>
        <v>160</v>
      </c>
      <c r="AK13" s="13">
        <f t="shared" si="1"/>
        <v>152</v>
      </c>
      <c r="AL13" s="13">
        <f t="shared" si="1"/>
        <v>168</v>
      </c>
      <c r="AM13" s="13">
        <f t="shared" si="1"/>
        <v>152</v>
      </c>
      <c r="AN13" s="13">
        <f t="shared" si="1"/>
        <v>160</v>
      </c>
      <c r="AO13" s="13">
        <f t="shared" si="1"/>
        <v>152</v>
      </c>
      <c r="AP13" s="266"/>
      <c r="AQ13" s="266"/>
      <c r="AR13" s="266"/>
      <c r="AS13" s="266"/>
      <c r="AT13" s="266"/>
      <c r="AU13" s="266"/>
      <c r="AV13" s="266"/>
      <c r="AW13" s="266"/>
    </row>
    <row r="14" spans="1:49" x14ac:dyDescent="0.25">
      <c r="A14" s="4" t="s">
        <v>862</v>
      </c>
      <c r="B14" s="4" t="s">
        <v>97</v>
      </c>
      <c r="C14" s="66" t="s">
        <v>204</v>
      </c>
      <c r="D14" s="4">
        <v>151.9</v>
      </c>
      <c r="E14" s="4">
        <v>120</v>
      </c>
      <c r="F14" s="4">
        <v>159.6</v>
      </c>
      <c r="G14" s="4">
        <v>159.6</v>
      </c>
      <c r="H14" s="4">
        <v>159.6</v>
      </c>
      <c r="I14" s="4">
        <v>159.6</v>
      </c>
      <c r="J14" s="4">
        <v>159.6</v>
      </c>
      <c r="K14" s="4">
        <v>159.6</v>
      </c>
      <c r="L14" s="4">
        <v>159.6</v>
      </c>
      <c r="M14" s="4">
        <v>159.6</v>
      </c>
      <c r="N14" s="4">
        <f t="shared" si="2"/>
        <v>168</v>
      </c>
      <c r="O14" s="4">
        <f t="shared" si="0"/>
        <v>152</v>
      </c>
      <c r="P14" s="4">
        <f t="shared" si="0"/>
        <v>160</v>
      </c>
      <c r="Q14" s="4">
        <v>64</v>
      </c>
      <c r="R14" s="13">
        <f t="shared" si="0"/>
        <v>168</v>
      </c>
      <c r="S14" s="13">
        <f t="shared" si="0"/>
        <v>168</v>
      </c>
      <c r="T14" s="13">
        <f t="shared" si="0"/>
        <v>152</v>
      </c>
      <c r="U14" s="13">
        <f t="shared" si="0"/>
        <v>176</v>
      </c>
      <c r="V14" s="13">
        <f t="shared" si="0"/>
        <v>144</v>
      </c>
      <c r="W14" s="13">
        <f t="shared" si="0"/>
        <v>160</v>
      </c>
      <c r="X14" s="13">
        <f t="shared" si="0"/>
        <v>160</v>
      </c>
      <c r="Y14" s="13">
        <f t="shared" si="0"/>
        <v>152</v>
      </c>
      <c r="Z14" s="13">
        <f t="shared" si="0"/>
        <v>168</v>
      </c>
      <c r="AA14" s="13">
        <f t="shared" si="0"/>
        <v>152</v>
      </c>
      <c r="AB14" s="13">
        <f t="shared" si="0"/>
        <v>160</v>
      </c>
      <c r="AC14" s="13">
        <f t="shared" si="0"/>
        <v>152</v>
      </c>
      <c r="AD14" s="13">
        <f t="shared" si="0"/>
        <v>168</v>
      </c>
      <c r="AE14" s="13">
        <f t="shared" si="1"/>
        <v>168</v>
      </c>
      <c r="AF14" s="13">
        <f t="shared" si="1"/>
        <v>152</v>
      </c>
      <c r="AG14" s="13">
        <f t="shared" si="1"/>
        <v>176</v>
      </c>
      <c r="AH14" s="13">
        <f t="shared" si="1"/>
        <v>144</v>
      </c>
      <c r="AI14" s="13">
        <f t="shared" si="1"/>
        <v>160</v>
      </c>
      <c r="AJ14" s="13">
        <f t="shared" si="1"/>
        <v>160</v>
      </c>
      <c r="AK14" s="13">
        <f t="shared" si="1"/>
        <v>152</v>
      </c>
      <c r="AL14" s="13">
        <f t="shared" si="1"/>
        <v>168</v>
      </c>
      <c r="AM14" s="13">
        <f t="shared" si="1"/>
        <v>152</v>
      </c>
      <c r="AN14" s="13">
        <f t="shared" si="1"/>
        <v>160</v>
      </c>
      <c r="AO14" s="13">
        <f t="shared" si="1"/>
        <v>152</v>
      </c>
      <c r="AP14" s="266"/>
      <c r="AQ14" s="266"/>
      <c r="AR14" s="266"/>
      <c r="AS14" s="266"/>
      <c r="AT14" s="266"/>
      <c r="AU14" s="266"/>
      <c r="AV14" s="266"/>
      <c r="AW14" s="266"/>
    </row>
    <row r="15" spans="1:49" x14ac:dyDescent="0.25">
      <c r="A15" s="4" t="s">
        <v>863</v>
      </c>
      <c r="B15" s="4" t="s">
        <v>97</v>
      </c>
      <c r="C15" s="66" t="s">
        <v>204</v>
      </c>
      <c r="D15" s="4">
        <v>151.9</v>
      </c>
      <c r="E15" s="4"/>
      <c r="F15" s="4"/>
      <c r="G15" s="4"/>
      <c r="AP15" s="266"/>
      <c r="AQ15" s="266"/>
      <c r="AR15" s="266"/>
      <c r="AS15" s="266"/>
      <c r="AT15" s="266"/>
      <c r="AU15" s="266"/>
      <c r="AV15" s="266"/>
      <c r="AW15" s="266"/>
    </row>
    <row r="16" spans="1:49" x14ac:dyDescent="0.25">
      <c r="A16" s="4" t="s">
        <v>177</v>
      </c>
      <c r="B16" s="4" t="s">
        <v>97</v>
      </c>
      <c r="C16" s="66" t="s">
        <v>204</v>
      </c>
      <c r="D16" s="4">
        <v>151.9</v>
      </c>
      <c r="E16" s="4">
        <v>120</v>
      </c>
      <c r="F16" s="4">
        <v>159.6</v>
      </c>
      <c r="G16" s="4">
        <v>159.6</v>
      </c>
      <c r="H16" s="4">
        <v>159.6</v>
      </c>
      <c r="I16" s="4">
        <v>159.6</v>
      </c>
      <c r="J16" s="4">
        <v>159.6</v>
      </c>
      <c r="K16" s="4">
        <v>159.6</v>
      </c>
      <c r="L16" s="4">
        <v>159.6</v>
      </c>
      <c r="M16" s="4">
        <v>159.6</v>
      </c>
      <c r="N16" s="4">
        <f t="shared" si="2"/>
        <v>168</v>
      </c>
      <c r="O16" s="4">
        <f t="shared" si="0"/>
        <v>152</v>
      </c>
      <c r="P16" s="4">
        <f t="shared" si="0"/>
        <v>160</v>
      </c>
      <c r="Q16" s="4">
        <v>64</v>
      </c>
      <c r="R16" s="13">
        <f t="shared" si="0"/>
        <v>168</v>
      </c>
      <c r="S16" s="13">
        <f t="shared" si="0"/>
        <v>168</v>
      </c>
      <c r="T16" s="13">
        <f t="shared" si="0"/>
        <v>152</v>
      </c>
      <c r="U16" s="13">
        <f t="shared" si="0"/>
        <v>176</v>
      </c>
      <c r="V16" s="13">
        <f t="shared" si="0"/>
        <v>144</v>
      </c>
      <c r="W16" s="13">
        <f t="shared" si="0"/>
        <v>160</v>
      </c>
      <c r="X16" s="13">
        <f t="shared" si="0"/>
        <v>160</v>
      </c>
      <c r="Y16" s="13">
        <f t="shared" si="0"/>
        <v>152</v>
      </c>
      <c r="Z16" s="13">
        <f t="shared" si="0"/>
        <v>168</v>
      </c>
      <c r="AA16" s="13">
        <f t="shared" si="0"/>
        <v>152</v>
      </c>
      <c r="AB16" s="13">
        <f t="shared" si="0"/>
        <v>160</v>
      </c>
      <c r="AC16" s="13">
        <f t="shared" si="0"/>
        <v>152</v>
      </c>
      <c r="AD16" s="13">
        <f t="shared" si="0"/>
        <v>168</v>
      </c>
      <c r="AE16" s="13">
        <f t="shared" si="1"/>
        <v>168</v>
      </c>
      <c r="AF16" s="13">
        <f t="shared" si="1"/>
        <v>152</v>
      </c>
      <c r="AG16" s="13">
        <f t="shared" si="1"/>
        <v>176</v>
      </c>
      <c r="AH16" s="13">
        <f t="shared" si="1"/>
        <v>144</v>
      </c>
      <c r="AI16" s="13">
        <f t="shared" si="1"/>
        <v>160</v>
      </c>
      <c r="AJ16" s="13">
        <f t="shared" si="1"/>
        <v>160</v>
      </c>
      <c r="AK16" s="13">
        <f t="shared" si="1"/>
        <v>152</v>
      </c>
      <c r="AL16" s="13">
        <f t="shared" si="1"/>
        <v>168</v>
      </c>
      <c r="AM16" s="13">
        <f t="shared" si="1"/>
        <v>152</v>
      </c>
      <c r="AN16" s="13">
        <f t="shared" si="1"/>
        <v>160</v>
      </c>
      <c r="AO16" s="13">
        <f t="shared" si="1"/>
        <v>152</v>
      </c>
      <c r="AP16" s="266"/>
      <c r="AQ16" s="266"/>
      <c r="AR16" s="266"/>
      <c r="AS16" s="266"/>
      <c r="AT16" s="266"/>
      <c r="AU16" s="266"/>
      <c r="AV16" s="266"/>
      <c r="AW16" s="266"/>
    </row>
    <row r="17" spans="1:49" x14ac:dyDescent="0.25">
      <c r="A17" s="4" t="s">
        <v>881</v>
      </c>
      <c r="B17" s="4" t="s">
        <v>97</v>
      </c>
      <c r="C17" s="66" t="s">
        <v>204</v>
      </c>
      <c r="D17" s="4">
        <v>151.9</v>
      </c>
      <c r="E17" s="4"/>
      <c r="F17" s="4"/>
      <c r="G17" s="4"/>
      <c r="H17" s="4"/>
      <c r="I17" s="4">
        <v>159.6</v>
      </c>
      <c r="J17" s="4">
        <v>159.6</v>
      </c>
      <c r="K17" s="4">
        <v>159.6</v>
      </c>
      <c r="L17" s="4">
        <v>159.6</v>
      </c>
      <c r="M17" s="4">
        <v>159.6</v>
      </c>
      <c r="N17" s="4">
        <f t="shared" si="2"/>
        <v>168</v>
      </c>
      <c r="O17" s="4">
        <f t="shared" si="0"/>
        <v>152</v>
      </c>
      <c r="P17" s="4">
        <f t="shared" si="0"/>
        <v>160</v>
      </c>
      <c r="Q17" s="4">
        <v>64</v>
      </c>
      <c r="R17" s="13">
        <f t="shared" si="0"/>
        <v>168</v>
      </c>
      <c r="S17" s="13">
        <f t="shared" si="0"/>
        <v>168</v>
      </c>
      <c r="T17" s="13">
        <f t="shared" si="0"/>
        <v>152</v>
      </c>
      <c r="U17" s="13">
        <f t="shared" si="0"/>
        <v>176</v>
      </c>
      <c r="V17" s="13">
        <f t="shared" si="0"/>
        <v>144</v>
      </c>
      <c r="W17" s="13">
        <f t="shared" si="0"/>
        <v>160</v>
      </c>
      <c r="X17" s="13">
        <f t="shared" si="0"/>
        <v>160</v>
      </c>
      <c r="Y17" s="13">
        <f t="shared" si="0"/>
        <v>152</v>
      </c>
      <c r="Z17" s="13">
        <f t="shared" si="0"/>
        <v>168</v>
      </c>
      <c r="AA17" s="13">
        <f t="shared" si="0"/>
        <v>152</v>
      </c>
      <c r="AB17" s="13">
        <f t="shared" si="0"/>
        <v>160</v>
      </c>
      <c r="AC17" s="13">
        <f t="shared" si="0"/>
        <v>152</v>
      </c>
      <c r="AD17" s="13">
        <f t="shared" si="0"/>
        <v>168</v>
      </c>
      <c r="AE17" s="13">
        <f t="shared" si="1"/>
        <v>168</v>
      </c>
      <c r="AF17" s="13">
        <f t="shared" si="1"/>
        <v>152</v>
      </c>
      <c r="AG17" s="13">
        <f t="shared" si="1"/>
        <v>176</v>
      </c>
      <c r="AH17" s="13">
        <f t="shared" si="1"/>
        <v>144</v>
      </c>
      <c r="AI17" s="13">
        <f t="shared" si="1"/>
        <v>160</v>
      </c>
      <c r="AJ17" s="13">
        <f t="shared" si="1"/>
        <v>160</v>
      </c>
      <c r="AK17" s="13">
        <f t="shared" si="1"/>
        <v>152</v>
      </c>
      <c r="AL17" s="13">
        <f t="shared" si="1"/>
        <v>168</v>
      </c>
      <c r="AM17" s="13">
        <f t="shared" si="1"/>
        <v>152</v>
      </c>
      <c r="AN17" s="13">
        <f t="shared" si="1"/>
        <v>160</v>
      </c>
      <c r="AO17" s="13">
        <f t="shared" si="1"/>
        <v>152</v>
      </c>
      <c r="AP17" s="266"/>
      <c r="AQ17" s="266"/>
      <c r="AR17" s="266"/>
      <c r="AS17" s="266"/>
      <c r="AT17" s="266"/>
      <c r="AU17" s="266"/>
      <c r="AV17" s="266"/>
      <c r="AW17" s="266"/>
    </row>
    <row r="18" spans="1:49" x14ac:dyDescent="0.25">
      <c r="A18" s="4" t="s">
        <v>882</v>
      </c>
      <c r="B18" s="4" t="s">
        <v>97</v>
      </c>
      <c r="C18" s="4" t="s">
        <v>153</v>
      </c>
      <c r="D18" s="4">
        <v>80.03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266"/>
      <c r="AQ18" s="266"/>
      <c r="AR18" s="266"/>
      <c r="AS18" s="266"/>
      <c r="AT18" s="266"/>
      <c r="AU18" s="266"/>
      <c r="AV18" s="266"/>
      <c r="AW18" s="266"/>
    </row>
    <row r="19" spans="1:49" x14ac:dyDescent="0.25">
      <c r="A19" s="4" t="s">
        <v>883</v>
      </c>
      <c r="B19" s="4" t="s">
        <v>97</v>
      </c>
      <c r="C19" s="4" t="s">
        <v>204</v>
      </c>
      <c r="D19" s="6">
        <v>151.9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266"/>
      <c r="AQ19" s="266"/>
      <c r="AR19" s="266"/>
      <c r="AS19" s="266"/>
      <c r="AT19" s="266"/>
      <c r="AU19" s="266"/>
      <c r="AV19" s="266"/>
      <c r="AW19" s="266"/>
    </row>
    <row r="20" spans="1:49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266"/>
      <c r="AQ20" s="266"/>
      <c r="AR20" s="266"/>
      <c r="AS20" s="266"/>
      <c r="AT20" s="266"/>
      <c r="AU20" s="266"/>
      <c r="AV20" s="266"/>
      <c r="AW20" s="266"/>
    </row>
    <row r="21" spans="1:49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266"/>
      <c r="AQ21" s="266"/>
      <c r="AR21" s="266"/>
      <c r="AS21" s="266"/>
      <c r="AT21" s="266"/>
      <c r="AU21" s="266"/>
      <c r="AV21" s="266"/>
      <c r="AW21" s="266"/>
    </row>
    <row r="22" spans="1:49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266"/>
      <c r="AQ22" s="266"/>
      <c r="AR22" s="266"/>
      <c r="AS22" s="266"/>
      <c r="AT22" s="266"/>
      <c r="AU22" s="266"/>
      <c r="AV22" s="266"/>
      <c r="AW22" s="266"/>
    </row>
    <row r="23" spans="1:49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266"/>
      <c r="AQ23" s="266"/>
      <c r="AR23" s="266"/>
      <c r="AS23" s="266"/>
      <c r="AT23" s="266"/>
      <c r="AU23" s="266"/>
      <c r="AV23" s="266"/>
      <c r="AW23" s="266"/>
    </row>
    <row r="24" spans="1:49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266"/>
      <c r="AQ24" s="266"/>
      <c r="AR24" s="266"/>
      <c r="AS24" s="266"/>
      <c r="AT24" s="266"/>
      <c r="AU24" s="266"/>
      <c r="AV24" s="266"/>
      <c r="AW24" s="266"/>
    </row>
    <row r="25" spans="1:49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266"/>
      <c r="AQ25" s="266"/>
      <c r="AR25" s="266"/>
      <c r="AS25" s="266"/>
      <c r="AT25" s="266"/>
      <c r="AU25" s="266"/>
      <c r="AV25" s="266"/>
      <c r="AW25" s="266"/>
    </row>
    <row r="26" spans="1:49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266"/>
      <c r="AQ26" s="266"/>
      <c r="AR26" s="266"/>
      <c r="AS26" s="266"/>
      <c r="AT26" s="266"/>
      <c r="AU26" s="266"/>
      <c r="AV26" s="266"/>
      <c r="AW26" s="266"/>
    </row>
    <row r="27" spans="1:49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66"/>
      <c r="AQ27" s="266"/>
      <c r="AR27" s="266"/>
      <c r="AS27" s="266"/>
      <c r="AT27" s="266"/>
      <c r="AU27" s="266"/>
      <c r="AV27" s="266"/>
      <c r="AW27" s="266"/>
    </row>
    <row r="28" spans="1:49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266"/>
      <c r="AQ28" s="266"/>
      <c r="AR28" s="266"/>
      <c r="AS28" s="266"/>
      <c r="AT28" s="266"/>
      <c r="AU28" s="266"/>
      <c r="AV28" s="266"/>
      <c r="AW28" s="266"/>
    </row>
    <row r="29" spans="1:49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266"/>
      <c r="AQ29" s="266"/>
      <c r="AR29" s="266"/>
      <c r="AS29" s="266"/>
      <c r="AT29" s="266"/>
      <c r="AU29" s="266"/>
      <c r="AV29" s="266"/>
      <c r="AW29" s="266"/>
    </row>
    <row r="30" spans="1:49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266"/>
      <c r="AQ30" s="266"/>
      <c r="AR30" s="266"/>
      <c r="AS30" s="266"/>
      <c r="AT30" s="266"/>
      <c r="AU30" s="266"/>
      <c r="AV30" s="266"/>
      <c r="AW30" s="266"/>
    </row>
    <row r="31" spans="1:49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266"/>
      <c r="AQ31" s="266"/>
      <c r="AR31" s="266"/>
      <c r="AS31" s="266"/>
      <c r="AT31" s="266"/>
      <c r="AU31" s="266"/>
      <c r="AV31" s="266"/>
      <c r="AW31" s="266"/>
    </row>
    <row r="32" spans="1:49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266"/>
      <c r="AQ32" s="266"/>
      <c r="AR32" s="266"/>
      <c r="AS32" s="266"/>
      <c r="AT32" s="266"/>
      <c r="AU32" s="266"/>
      <c r="AV32" s="266"/>
      <c r="AW32" s="266"/>
    </row>
    <row r="33" spans="1:49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266"/>
      <c r="AQ33" s="266"/>
      <c r="AR33" s="266"/>
      <c r="AS33" s="266"/>
      <c r="AT33" s="266"/>
      <c r="AU33" s="266"/>
      <c r="AV33" s="266"/>
      <c r="AW33" s="266"/>
    </row>
    <row r="34" spans="1:49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266"/>
      <c r="AQ34" s="266"/>
      <c r="AR34" s="266"/>
      <c r="AS34" s="266"/>
      <c r="AT34" s="266"/>
      <c r="AU34" s="266"/>
      <c r="AV34" s="266"/>
      <c r="AW34" s="266"/>
    </row>
    <row r="35" spans="1:49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266"/>
      <c r="AQ35" s="266"/>
      <c r="AR35" s="266"/>
      <c r="AS35" s="266"/>
      <c r="AT35" s="266"/>
      <c r="AU35" s="266"/>
      <c r="AV35" s="266"/>
      <c r="AW35" s="266"/>
    </row>
    <row r="36" spans="1:49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266"/>
      <c r="AQ36" s="266"/>
      <c r="AR36" s="266"/>
      <c r="AS36" s="266"/>
      <c r="AT36" s="266"/>
      <c r="AU36" s="266"/>
      <c r="AV36" s="266"/>
      <c r="AW36" s="266"/>
    </row>
    <row r="37" spans="1:49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266"/>
      <c r="AQ37" s="266"/>
      <c r="AR37" s="266"/>
      <c r="AS37" s="266"/>
      <c r="AT37" s="266"/>
      <c r="AU37" s="266"/>
      <c r="AV37" s="266"/>
      <c r="AW37" s="266"/>
    </row>
    <row r="38" spans="1:49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266"/>
      <c r="AQ38" s="266"/>
      <c r="AR38" s="266"/>
      <c r="AS38" s="266"/>
      <c r="AT38" s="266"/>
      <c r="AU38" s="266"/>
      <c r="AV38" s="266"/>
      <c r="AW38" s="266"/>
    </row>
    <row r="39" spans="1:49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266"/>
      <c r="AQ39" s="266"/>
      <c r="AR39" s="266"/>
      <c r="AS39" s="266"/>
      <c r="AT39" s="266"/>
      <c r="AU39" s="266"/>
      <c r="AV39" s="266"/>
      <c r="AW39" s="266"/>
    </row>
    <row r="40" spans="1:49" x14ac:dyDescent="0.25">
      <c r="E40" s="28">
        <f t="shared" ref="E40:AW40" si="3">SUM(E10:E39)</f>
        <v>720</v>
      </c>
      <c r="F40" s="28">
        <f t="shared" si="3"/>
        <v>957.6</v>
      </c>
      <c r="G40" s="28">
        <f t="shared" si="3"/>
        <v>957.6</v>
      </c>
      <c r="H40" s="28">
        <f t="shared" si="3"/>
        <v>957.6</v>
      </c>
      <c r="I40" s="28">
        <f t="shared" si="3"/>
        <v>1117.2</v>
      </c>
      <c r="J40" s="28">
        <f t="shared" si="3"/>
        <v>1117.2</v>
      </c>
      <c r="K40" s="28">
        <f t="shared" si="3"/>
        <v>1117.2</v>
      </c>
      <c r="L40" s="28">
        <f t="shared" si="3"/>
        <v>1117.2</v>
      </c>
      <c r="M40" s="28">
        <f t="shared" si="3"/>
        <v>1117.2</v>
      </c>
      <c r="N40" s="28">
        <f t="shared" si="3"/>
        <v>1176</v>
      </c>
      <c r="O40" s="28">
        <f t="shared" si="3"/>
        <v>1064</v>
      </c>
      <c r="P40" s="28">
        <f t="shared" si="3"/>
        <v>1120</v>
      </c>
      <c r="Q40" s="28">
        <f t="shared" si="3"/>
        <v>448</v>
      </c>
      <c r="R40" s="28">
        <f t="shared" si="3"/>
        <v>1176</v>
      </c>
      <c r="S40" s="28">
        <f t="shared" si="3"/>
        <v>1176</v>
      </c>
      <c r="T40" s="28">
        <f t="shared" si="3"/>
        <v>1064</v>
      </c>
      <c r="U40" s="28">
        <f t="shared" si="3"/>
        <v>1232</v>
      </c>
      <c r="V40" s="28">
        <f t="shared" si="3"/>
        <v>1008</v>
      </c>
      <c r="W40" s="28">
        <f t="shared" si="3"/>
        <v>1120</v>
      </c>
      <c r="X40" s="28">
        <f t="shared" si="3"/>
        <v>1120</v>
      </c>
      <c r="Y40" s="28">
        <f t="shared" si="3"/>
        <v>1064</v>
      </c>
      <c r="Z40" s="28">
        <f t="shared" si="3"/>
        <v>1176</v>
      </c>
      <c r="AA40" s="28">
        <f t="shared" si="3"/>
        <v>1064</v>
      </c>
      <c r="AB40" s="28">
        <f t="shared" si="3"/>
        <v>1120</v>
      </c>
      <c r="AC40" s="28">
        <f t="shared" si="3"/>
        <v>1064</v>
      </c>
      <c r="AD40" s="28">
        <f t="shared" si="3"/>
        <v>1176</v>
      </c>
      <c r="AE40" s="28">
        <f t="shared" si="3"/>
        <v>1176</v>
      </c>
      <c r="AF40" s="28">
        <f t="shared" si="3"/>
        <v>1064</v>
      </c>
      <c r="AG40" s="28">
        <f t="shared" si="3"/>
        <v>1232</v>
      </c>
      <c r="AH40" s="28">
        <f t="shared" si="3"/>
        <v>1008</v>
      </c>
      <c r="AI40" s="28">
        <f t="shared" si="3"/>
        <v>1120</v>
      </c>
      <c r="AJ40" s="28">
        <f t="shared" si="3"/>
        <v>1120</v>
      </c>
      <c r="AK40" s="28">
        <f t="shared" si="3"/>
        <v>1064</v>
      </c>
      <c r="AL40" s="28">
        <f t="shared" si="3"/>
        <v>1176</v>
      </c>
      <c r="AM40" s="28">
        <f t="shared" si="3"/>
        <v>1064</v>
      </c>
      <c r="AN40" s="28">
        <f t="shared" si="3"/>
        <v>1120</v>
      </c>
      <c r="AO40" s="28">
        <f t="shared" si="3"/>
        <v>1064</v>
      </c>
      <c r="AP40" s="28">
        <f t="shared" si="3"/>
        <v>0</v>
      </c>
      <c r="AQ40" s="28">
        <f t="shared" si="3"/>
        <v>0</v>
      </c>
      <c r="AR40" s="28">
        <f t="shared" si="3"/>
        <v>0</v>
      </c>
      <c r="AS40" s="28">
        <f t="shared" si="3"/>
        <v>0</v>
      </c>
      <c r="AT40" s="28">
        <f t="shared" si="3"/>
        <v>0</v>
      </c>
      <c r="AU40" s="28">
        <f t="shared" si="3"/>
        <v>0</v>
      </c>
      <c r="AV40" s="28">
        <f t="shared" si="3"/>
        <v>0</v>
      </c>
      <c r="AW40" s="28">
        <f t="shared" si="3"/>
        <v>0</v>
      </c>
    </row>
    <row r="42" spans="1:49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49" x14ac:dyDescent="0.25">
      <c r="A43" s="9"/>
      <c r="B43" s="9"/>
      <c r="C43" s="9"/>
      <c r="D43" s="9"/>
      <c r="E43" s="625">
        <v>2025</v>
      </c>
      <c r="F43" s="626"/>
      <c r="G43" s="626"/>
      <c r="H43" s="626"/>
      <c r="I43" s="626"/>
      <c r="J43" s="626"/>
      <c r="K43" s="626"/>
      <c r="L43" s="626"/>
      <c r="M43" s="627"/>
      <c r="N43" s="625">
        <v>2026</v>
      </c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7"/>
      <c r="Z43" s="625">
        <v>2027</v>
      </c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7"/>
      <c r="AL43" s="625">
        <v>2028</v>
      </c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7"/>
    </row>
    <row r="44" spans="1:49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2">
        <v>4</v>
      </c>
      <c r="F44" s="12">
        <v>5</v>
      </c>
      <c r="G44" s="12">
        <v>6</v>
      </c>
      <c r="H44" s="12">
        <v>7</v>
      </c>
      <c r="I44" s="11">
        <v>8</v>
      </c>
      <c r="J44" s="11">
        <v>9</v>
      </c>
      <c r="K44" s="11">
        <v>10</v>
      </c>
      <c r="L44" s="11">
        <v>11</v>
      </c>
      <c r="M44" s="11">
        <v>12</v>
      </c>
      <c r="N44" s="11">
        <v>1</v>
      </c>
      <c r="O44" s="11">
        <v>2</v>
      </c>
      <c r="P44" s="11">
        <v>3</v>
      </c>
      <c r="Q44" s="11">
        <v>4</v>
      </c>
      <c r="R44" s="62">
        <v>5</v>
      </c>
      <c r="S44" s="62">
        <v>6</v>
      </c>
      <c r="T44" s="62">
        <v>7</v>
      </c>
      <c r="U44" s="62">
        <v>8</v>
      </c>
      <c r="V44" s="62">
        <v>9</v>
      </c>
      <c r="W44" s="62">
        <v>10</v>
      </c>
      <c r="X44" s="62">
        <v>11</v>
      </c>
      <c r="Y44" s="62">
        <v>12</v>
      </c>
      <c r="Z44" s="62">
        <v>1</v>
      </c>
      <c r="AA44" s="62">
        <v>2</v>
      </c>
      <c r="AB44" s="62">
        <v>3</v>
      </c>
      <c r="AC44" s="62">
        <v>4</v>
      </c>
      <c r="AD44" s="62">
        <v>5</v>
      </c>
      <c r="AE44" s="62">
        <v>6</v>
      </c>
      <c r="AF44" s="62">
        <v>7</v>
      </c>
      <c r="AG44" s="62">
        <v>8</v>
      </c>
      <c r="AH44" s="62">
        <v>9</v>
      </c>
      <c r="AI44" s="62">
        <v>10</v>
      </c>
      <c r="AJ44" s="62">
        <v>11</v>
      </c>
      <c r="AK44" s="62">
        <v>12</v>
      </c>
      <c r="AL44" s="62">
        <v>1</v>
      </c>
      <c r="AM44" s="62">
        <v>2</v>
      </c>
      <c r="AN44" s="62">
        <v>3</v>
      </c>
      <c r="AO44" s="62">
        <v>4</v>
      </c>
      <c r="AP44" s="432">
        <v>5</v>
      </c>
      <c r="AQ44" s="265">
        <v>6</v>
      </c>
      <c r="AR44" s="265">
        <v>7</v>
      </c>
      <c r="AS44" s="265">
        <v>8</v>
      </c>
      <c r="AT44" s="265">
        <v>9</v>
      </c>
      <c r="AU44" s="265">
        <v>10</v>
      </c>
      <c r="AV44" s="265">
        <v>11</v>
      </c>
      <c r="AW44" s="265">
        <v>12</v>
      </c>
    </row>
    <row r="45" spans="1:49" x14ac:dyDescent="0.25">
      <c r="A45" s="4" t="str">
        <f t="shared" ref="A45:D54" si="4">A10</f>
        <v>Muhammad Nazir</v>
      </c>
      <c r="B45" s="4" t="str">
        <f t="shared" si="4"/>
        <v>TechSur</v>
      </c>
      <c r="C45" s="4" t="str">
        <f t="shared" si="4"/>
        <v>Systems Integration Engineer</v>
      </c>
      <c r="D45" s="4">
        <f t="shared" si="4"/>
        <v>151.9</v>
      </c>
      <c r="E45" s="4">
        <v>120</v>
      </c>
      <c r="F45" s="4">
        <v>160</v>
      </c>
      <c r="G45" s="4">
        <v>160</v>
      </c>
      <c r="H45" s="4">
        <v>160</v>
      </c>
      <c r="I45" s="4">
        <v>168</v>
      </c>
      <c r="J45" s="4">
        <v>168</v>
      </c>
      <c r="K45" s="4">
        <v>96</v>
      </c>
      <c r="L45" s="4">
        <v>80</v>
      </c>
      <c r="M45" s="4">
        <v>176</v>
      </c>
      <c r="N45" s="4">
        <v>160</v>
      </c>
      <c r="O45" s="4">
        <v>152</v>
      </c>
      <c r="P45" s="4">
        <v>176</v>
      </c>
      <c r="Q45" s="4">
        <v>56</v>
      </c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266"/>
      <c r="AQ45" s="266"/>
      <c r="AR45" s="266"/>
      <c r="AS45" s="266"/>
      <c r="AT45" s="266"/>
      <c r="AU45" s="266"/>
      <c r="AV45" s="266"/>
      <c r="AW45" s="266"/>
    </row>
    <row r="46" spans="1:49" x14ac:dyDescent="0.25">
      <c r="A46" s="4" t="str">
        <f t="shared" si="4"/>
        <v>Narayan Verman</v>
      </c>
      <c r="B46" s="4" t="str">
        <f t="shared" si="4"/>
        <v>TechSur</v>
      </c>
      <c r="C46" s="4" t="str">
        <f t="shared" si="4"/>
        <v>Systems Integration Engineer</v>
      </c>
      <c r="D46" s="4">
        <f t="shared" si="4"/>
        <v>151.9</v>
      </c>
      <c r="E46" s="4">
        <v>120</v>
      </c>
      <c r="F46" s="4">
        <v>168</v>
      </c>
      <c r="G46" s="4">
        <v>160</v>
      </c>
      <c r="H46" s="4">
        <v>176</v>
      </c>
      <c r="I46" s="4">
        <v>168</v>
      </c>
      <c r="J46" s="4">
        <v>168</v>
      </c>
      <c r="K46" s="4">
        <v>88</v>
      </c>
      <c r="L46" s="4">
        <v>80</v>
      </c>
      <c r="M46" s="4">
        <v>176</v>
      </c>
      <c r="N46" s="4">
        <v>160</v>
      </c>
      <c r="O46" s="4">
        <v>152</v>
      </c>
      <c r="P46" s="4">
        <v>176</v>
      </c>
      <c r="Q46" s="4">
        <v>56</v>
      </c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266"/>
      <c r="AQ46" s="266"/>
      <c r="AR46" s="266"/>
      <c r="AS46" s="266"/>
      <c r="AT46" s="266"/>
      <c r="AU46" s="266"/>
      <c r="AV46" s="266"/>
      <c r="AW46" s="266"/>
    </row>
    <row r="47" spans="1:49" x14ac:dyDescent="0.25">
      <c r="A47" s="4" t="str">
        <f t="shared" si="4"/>
        <v>Sunil Bandapally</v>
      </c>
      <c r="B47" s="4" t="str">
        <f t="shared" si="4"/>
        <v>TechSur</v>
      </c>
      <c r="C47" s="4" t="str">
        <f t="shared" si="4"/>
        <v>Systems Integration Engineer</v>
      </c>
      <c r="D47" s="4">
        <f t="shared" si="4"/>
        <v>151.9</v>
      </c>
      <c r="E47" s="4">
        <v>120</v>
      </c>
      <c r="F47" s="4">
        <v>160</v>
      </c>
      <c r="G47" s="4">
        <v>150</v>
      </c>
      <c r="H47" s="125">
        <v>176</v>
      </c>
      <c r="I47" s="4">
        <v>152</v>
      </c>
      <c r="J47" s="4">
        <v>144</v>
      </c>
      <c r="K47" s="4">
        <v>96</v>
      </c>
      <c r="L47" s="4">
        <v>80</v>
      </c>
      <c r="M47" s="4">
        <v>172</v>
      </c>
      <c r="N47" s="4">
        <v>156</v>
      </c>
      <c r="O47" s="4">
        <v>152</v>
      </c>
      <c r="P47" s="4">
        <v>176</v>
      </c>
      <c r="Q47" s="4">
        <v>56</v>
      </c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266"/>
      <c r="AQ47" s="266"/>
      <c r="AR47" s="266"/>
      <c r="AS47" s="266"/>
      <c r="AT47" s="266"/>
      <c r="AU47" s="266"/>
      <c r="AV47" s="266"/>
      <c r="AW47" s="266"/>
    </row>
    <row r="48" spans="1:49" x14ac:dyDescent="0.25">
      <c r="A48" s="4" t="str">
        <f t="shared" si="4"/>
        <v>Haneen Abdelhaq</v>
      </c>
      <c r="B48" s="4" t="str">
        <f t="shared" si="4"/>
        <v>TechSur</v>
      </c>
      <c r="C48" s="4" t="str">
        <f t="shared" si="4"/>
        <v>Project Manager</v>
      </c>
      <c r="D48" s="4">
        <f t="shared" si="4"/>
        <v>80.03</v>
      </c>
      <c r="E48" s="4">
        <v>120</v>
      </c>
      <c r="F48" s="4">
        <v>152</v>
      </c>
      <c r="G48" s="4">
        <v>160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311">
        <v>0</v>
      </c>
      <c r="N48" s="60">
        <v>0</v>
      </c>
      <c r="O48" s="311">
        <v>0</v>
      </c>
      <c r="P48" s="311">
        <v>0</v>
      </c>
      <c r="Q48" s="311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266"/>
      <c r="AQ48" s="266"/>
      <c r="AR48" s="266"/>
      <c r="AS48" s="266"/>
      <c r="AT48" s="266"/>
      <c r="AU48" s="266"/>
      <c r="AV48" s="266"/>
      <c r="AW48" s="266"/>
    </row>
    <row r="49" spans="1:49" x14ac:dyDescent="0.25">
      <c r="A49" s="4" t="str">
        <f t="shared" si="4"/>
        <v>Sangamewar Gupta</v>
      </c>
      <c r="B49" s="4" t="str">
        <f t="shared" si="4"/>
        <v>TechSur</v>
      </c>
      <c r="C49" s="4" t="str">
        <f t="shared" si="4"/>
        <v>Systems Integration Engineer</v>
      </c>
      <c r="D49" s="4">
        <f t="shared" si="4"/>
        <v>151.9</v>
      </c>
      <c r="E49" s="4">
        <v>112</v>
      </c>
      <c r="F49" s="4">
        <v>168</v>
      </c>
      <c r="G49" s="4">
        <v>152</v>
      </c>
      <c r="H49" s="4">
        <v>160</v>
      </c>
      <c r="I49" s="4">
        <v>160</v>
      </c>
      <c r="J49" s="4">
        <v>160</v>
      </c>
      <c r="K49" s="4">
        <v>80</v>
      </c>
      <c r="L49" s="4">
        <v>80</v>
      </c>
      <c r="M49" s="4">
        <v>176</v>
      </c>
      <c r="N49" s="4">
        <v>160</v>
      </c>
      <c r="O49" s="4">
        <v>148</v>
      </c>
      <c r="P49" s="4">
        <v>176</v>
      </c>
      <c r="Q49" s="4">
        <v>56</v>
      </c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266"/>
      <c r="AQ49" s="266"/>
      <c r="AR49" s="266"/>
      <c r="AS49" s="266"/>
      <c r="AT49" s="266"/>
      <c r="AU49" s="266"/>
      <c r="AV49" s="266"/>
      <c r="AW49" s="266"/>
    </row>
    <row r="50" spans="1:49" x14ac:dyDescent="0.25">
      <c r="A50" s="4" t="str">
        <f t="shared" si="4"/>
        <v>Mahendran Jayaraman</v>
      </c>
      <c r="B50" s="4" t="str">
        <f t="shared" si="4"/>
        <v>TechSur</v>
      </c>
      <c r="C50" s="4" t="str">
        <f t="shared" si="4"/>
        <v>Systems Integration Engineer</v>
      </c>
      <c r="D50" s="4">
        <f t="shared" si="4"/>
        <v>151.9</v>
      </c>
      <c r="E50" s="60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311">
        <v>0</v>
      </c>
      <c r="N50" s="60">
        <v>0</v>
      </c>
      <c r="O50" s="311">
        <v>0</v>
      </c>
      <c r="P50" s="311">
        <v>0</v>
      </c>
      <c r="Q50" s="311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266"/>
      <c r="AQ50" s="266"/>
      <c r="AR50" s="266"/>
      <c r="AS50" s="266"/>
      <c r="AT50" s="266"/>
      <c r="AU50" s="266"/>
      <c r="AV50" s="266"/>
      <c r="AW50" s="266"/>
    </row>
    <row r="51" spans="1:49" x14ac:dyDescent="0.25">
      <c r="A51" s="4" t="str">
        <f t="shared" si="4"/>
        <v>Mohammad Khan</v>
      </c>
      <c r="B51" s="4" t="str">
        <f t="shared" si="4"/>
        <v>TechSur</v>
      </c>
      <c r="C51" s="4" t="str">
        <f t="shared" si="4"/>
        <v>Systems Integration Engineer</v>
      </c>
      <c r="D51" s="4">
        <f t="shared" si="4"/>
        <v>151.9</v>
      </c>
      <c r="E51" s="4">
        <v>118</v>
      </c>
      <c r="F51" s="4">
        <v>166</v>
      </c>
      <c r="G51" s="4">
        <v>128</v>
      </c>
      <c r="H51" s="4">
        <v>171</v>
      </c>
      <c r="I51" s="4">
        <v>167</v>
      </c>
      <c r="J51" s="4">
        <v>150</v>
      </c>
      <c r="K51" s="4">
        <v>88</v>
      </c>
      <c r="L51" s="4">
        <v>80</v>
      </c>
      <c r="M51" s="4">
        <v>40</v>
      </c>
      <c r="N51" s="60">
        <v>0</v>
      </c>
      <c r="O51" s="311">
        <v>0</v>
      </c>
      <c r="P51" s="311">
        <v>0</v>
      </c>
      <c r="Q51" s="311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266"/>
      <c r="AQ51" s="266"/>
      <c r="AR51" s="266"/>
      <c r="AS51" s="266"/>
      <c r="AT51" s="266"/>
      <c r="AU51" s="266"/>
      <c r="AV51" s="266"/>
      <c r="AW51" s="266"/>
    </row>
    <row r="52" spans="1:49" x14ac:dyDescent="0.25">
      <c r="A52" s="4" t="str">
        <f t="shared" si="4"/>
        <v>Vacant - Sourcing</v>
      </c>
      <c r="B52" s="4" t="str">
        <f t="shared" si="4"/>
        <v>TechSur</v>
      </c>
      <c r="C52" s="4" t="str">
        <f t="shared" si="4"/>
        <v>Systems Integration Engineer</v>
      </c>
      <c r="D52" s="4">
        <f t="shared" si="4"/>
        <v>151.9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311">
        <v>0</v>
      </c>
      <c r="N52" s="60">
        <v>0</v>
      </c>
      <c r="O52" s="311">
        <v>0</v>
      </c>
      <c r="P52" s="311">
        <v>0</v>
      </c>
      <c r="Q52" s="311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266"/>
      <c r="AQ52" s="266"/>
      <c r="AR52" s="266"/>
      <c r="AS52" s="266"/>
      <c r="AT52" s="266"/>
      <c r="AU52" s="266"/>
      <c r="AV52" s="266"/>
      <c r="AW52" s="266"/>
    </row>
    <row r="53" spans="1:49" x14ac:dyDescent="0.25">
      <c r="A53" s="4" t="str">
        <f t="shared" si="4"/>
        <v>Lauren Holcomb</v>
      </c>
      <c r="B53" s="4" t="str">
        <f t="shared" si="4"/>
        <v>TechSur</v>
      </c>
      <c r="C53" s="4" t="str">
        <f t="shared" si="4"/>
        <v>Project Manager</v>
      </c>
      <c r="D53" s="4">
        <f t="shared" si="4"/>
        <v>80.03</v>
      </c>
      <c r="E53" s="4"/>
      <c r="F53" s="4"/>
      <c r="G53" s="4"/>
      <c r="H53" s="4">
        <v>173</v>
      </c>
      <c r="I53" s="4">
        <v>166</v>
      </c>
      <c r="J53" s="4">
        <v>152</v>
      </c>
      <c r="K53" s="4">
        <v>78</v>
      </c>
      <c r="L53" s="4">
        <v>80</v>
      </c>
      <c r="M53" s="4">
        <v>176</v>
      </c>
      <c r="N53" s="4">
        <v>160</v>
      </c>
      <c r="O53" s="4">
        <v>148</v>
      </c>
      <c r="P53" s="4">
        <v>176</v>
      </c>
      <c r="Q53" s="4">
        <v>56</v>
      </c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266"/>
      <c r="AQ53" s="266"/>
      <c r="AR53" s="266"/>
      <c r="AS53" s="266"/>
      <c r="AT53" s="266"/>
      <c r="AU53" s="266"/>
      <c r="AV53" s="266"/>
      <c r="AW53" s="266"/>
    </row>
    <row r="54" spans="1:49" x14ac:dyDescent="0.25">
      <c r="A54" s="4" t="str">
        <f t="shared" si="4"/>
        <v>Kakhramon Talibdjanov</v>
      </c>
      <c r="B54" s="4" t="str">
        <f t="shared" si="4"/>
        <v>TechSur</v>
      </c>
      <c r="C54" s="4" t="str">
        <f t="shared" si="4"/>
        <v>Systems Integration Engineer</v>
      </c>
      <c r="D54" s="4">
        <f t="shared" si="4"/>
        <v>151.9</v>
      </c>
      <c r="E54" s="4"/>
      <c r="F54" s="4"/>
      <c r="G54" s="4"/>
      <c r="H54" s="4"/>
      <c r="I54" s="4"/>
      <c r="J54" s="4"/>
      <c r="K54" s="4"/>
      <c r="L54" s="4"/>
      <c r="M54" s="4"/>
      <c r="N54" s="4">
        <v>72</v>
      </c>
      <c r="O54" s="4">
        <v>152</v>
      </c>
      <c r="P54" s="4">
        <v>176</v>
      </c>
      <c r="Q54" s="4">
        <v>56</v>
      </c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266"/>
      <c r="AQ54" s="266"/>
      <c r="AR54" s="266"/>
      <c r="AS54" s="266"/>
      <c r="AT54" s="266"/>
      <c r="AU54" s="266"/>
      <c r="AV54" s="266"/>
      <c r="AW54" s="266"/>
    </row>
    <row r="55" spans="1:49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266"/>
      <c r="AQ55" s="266"/>
      <c r="AR55" s="266"/>
      <c r="AS55" s="266"/>
      <c r="AT55" s="266"/>
      <c r="AU55" s="266"/>
      <c r="AV55" s="266"/>
      <c r="AW55" s="266"/>
    </row>
    <row r="56" spans="1:49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266"/>
      <c r="AQ56" s="266"/>
      <c r="AR56" s="266"/>
      <c r="AS56" s="266"/>
      <c r="AT56" s="266"/>
      <c r="AU56" s="266"/>
      <c r="AV56" s="266"/>
      <c r="AW56" s="266"/>
    </row>
    <row r="57" spans="1:49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266"/>
      <c r="AQ57" s="266"/>
      <c r="AR57" s="266"/>
      <c r="AS57" s="266"/>
      <c r="AT57" s="266"/>
      <c r="AU57" s="266"/>
      <c r="AV57" s="266"/>
      <c r="AW57" s="266"/>
    </row>
    <row r="58" spans="1:49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266"/>
      <c r="AQ58" s="266"/>
      <c r="AR58" s="266"/>
      <c r="AS58" s="266"/>
      <c r="AT58" s="266"/>
      <c r="AU58" s="266"/>
      <c r="AV58" s="266"/>
      <c r="AW58" s="266"/>
    </row>
    <row r="59" spans="1:49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266"/>
      <c r="AQ59" s="266"/>
      <c r="AR59" s="266"/>
      <c r="AS59" s="266"/>
      <c r="AT59" s="266"/>
      <c r="AU59" s="266"/>
      <c r="AV59" s="266"/>
      <c r="AW59" s="266"/>
    </row>
    <row r="60" spans="1:49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266"/>
      <c r="AQ60" s="266"/>
      <c r="AR60" s="266"/>
      <c r="AS60" s="266"/>
      <c r="AT60" s="266"/>
      <c r="AU60" s="266"/>
      <c r="AV60" s="266"/>
      <c r="AW60" s="266"/>
    </row>
    <row r="61" spans="1:49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266"/>
      <c r="AQ61" s="266"/>
      <c r="AR61" s="266"/>
      <c r="AS61" s="266"/>
      <c r="AT61" s="266"/>
      <c r="AU61" s="266"/>
      <c r="AV61" s="266"/>
      <c r="AW61" s="266"/>
    </row>
    <row r="62" spans="1:49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266"/>
      <c r="AQ62" s="266"/>
      <c r="AR62" s="266"/>
      <c r="AS62" s="266"/>
      <c r="AT62" s="266"/>
      <c r="AU62" s="266"/>
      <c r="AV62" s="266"/>
      <c r="AW62" s="266"/>
    </row>
    <row r="63" spans="1:49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266"/>
      <c r="AQ63" s="266"/>
      <c r="AR63" s="266"/>
      <c r="AS63" s="266"/>
      <c r="AT63" s="266"/>
      <c r="AU63" s="266"/>
      <c r="AV63" s="266"/>
      <c r="AW63" s="266"/>
    </row>
    <row r="64" spans="1:49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266"/>
      <c r="AQ64" s="266"/>
      <c r="AR64" s="266"/>
      <c r="AS64" s="266"/>
      <c r="AT64" s="266"/>
      <c r="AU64" s="266"/>
      <c r="AV64" s="266"/>
      <c r="AW64" s="266"/>
    </row>
    <row r="65" spans="1:49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266"/>
      <c r="AQ65" s="266"/>
      <c r="AR65" s="266"/>
      <c r="AS65" s="266"/>
      <c r="AT65" s="266"/>
      <c r="AU65" s="266"/>
      <c r="AV65" s="266"/>
      <c r="AW65" s="266"/>
    </row>
    <row r="66" spans="1:49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266"/>
      <c r="AQ66" s="266"/>
      <c r="AR66" s="266"/>
      <c r="AS66" s="266"/>
      <c r="AT66" s="266"/>
      <c r="AU66" s="266"/>
      <c r="AV66" s="266"/>
      <c r="AW66" s="266"/>
    </row>
    <row r="67" spans="1:49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266"/>
      <c r="AQ67" s="266"/>
      <c r="AR67" s="266"/>
      <c r="AS67" s="266"/>
      <c r="AT67" s="266"/>
      <c r="AU67" s="266"/>
      <c r="AV67" s="266"/>
      <c r="AW67" s="266"/>
    </row>
    <row r="68" spans="1:49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266"/>
      <c r="AQ68" s="266"/>
      <c r="AR68" s="266"/>
      <c r="AS68" s="266"/>
      <c r="AT68" s="266"/>
      <c r="AU68" s="266"/>
      <c r="AV68" s="266"/>
      <c r="AW68" s="266"/>
    </row>
    <row r="69" spans="1:49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266"/>
      <c r="AQ69" s="266"/>
      <c r="AR69" s="266"/>
      <c r="AS69" s="266"/>
      <c r="AT69" s="266"/>
      <c r="AU69" s="266"/>
      <c r="AV69" s="266"/>
      <c r="AW69" s="266"/>
    </row>
    <row r="70" spans="1:49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266"/>
      <c r="AQ70" s="266"/>
      <c r="AR70" s="266"/>
      <c r="AS70" s="266"/>
      <c r="AT70" s="266"/>
      <c r="AU70" s="266"/>
      <c r="AV70" s="266"/>
      <c r="AW70" s="266"/>
    </row>
    <row r="71" spans="1:49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266"/>
      <c r="AQ71" s="266"/>
      <c r="AR71" s="266"/>
      <c r="AS71" s="266"/>
      <c r="AT71" s="266"/>
      <c r="AU71" s="266"/>
      <c r="AV71" s="266"/>
      <c r="AW71" s="266"/>
    </row>
    <row r="72" spans="1:49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266"/>
      <c r="AQ72" s="266"/>
      <c r="AR72" s="266"/>
      <c r="AS72" s="266"/>
      <c r="AT72" s="266"/>
      <c r="AU72" s="266"/>
      <c r="AV72" s="266"/>
      <c r="AW72" s="266"/>
    </row>
    <row r="73" spans="1:49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266"/>
      <c r="AQ73" s="266"/>
      <c r="AR73" s="266"/>
      <c r="AS73" s="266"/>
      <c r="AT73" s="266"/>
      <c r="AU73" s="266"/>
      <c r="AV73" s="266"/>
      <c r="AW73" s="266"/>
    </row>
    <row r="74" spans="1:49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266"/>
      <c r="AQ74" s="266"/>
      <c r="AR74" s="266"/>
      <c r="AS74" s="266"/>
      <c r="AT74" s="266"/>
      <c r="AU74" s="266"/>
      <c r="AV74" s="266"/>
      <c r="AW74" s="266"/>
    </row>
    <row r="75" spans="1:49" x14ac:dyDescent="0.25">
      <c r="E75" s="28">
        <f t="shared" ref="E75:AW75" si="5">SUM(E45:E74)</f>
        <v>710</v>
      </c>
      <c r="F75" s="28">
        <f t="shared" si="5"/>
        <v>974</v>
      </c>
      <c r="G75" s="28">
        <f t="shared" si="5"/>
        <v>910</v>
      </c>
      <c r="H75" s="28">
        <f t="shared" si="5"/>
        <v>1016</v>
      </c>
      <c r="I75" s="28">
        <f t="shared" si="5"/>
        <v>981</v>
      </c>
      <c r="J75" s="28">
        <f t="shared" si="5"/>
        <v>942</v>
      </c>
      <c r="K75" s="28">
        <f t="shared" si="5"/>
        <v>526</v>
      </c>
      <c r="L75" s="28">
        <f t="shared" si="5"/>
        <v>480</v>
      </c>
      <c r="M75" s="28">
        <f t="shared" si="5"/>
        <v>916</v>
      </c>
      <c r="N75" s="28">
        <f t="shared" si="5"/>
        <v>868</v>
      </c>
      <c r="O75" s="28">
        <f t="shared" si="5"/>
        <v>904</v>
      </c>
      <c r="P75" s="28">
        <f t="shared" si="5"/>
        <v>1056</v>
      </c>
      <c r="Q75" s="28">
        <f t="shared" si="5"/>
        <v>336</v>
      </c>
      <c r="R75" s="28">
        <f t="shared" si="5"/>
        <v>0</v>
      </c>
      <c r="S75" s="28">
        <f t="shared" si="5"/>
        <v>0</v>
      </c>
      <c r="T75" s="28">
        <f t="shared" si="5"/>
        <v>0</v>
      </c>
      <c r="U75" s="28">
        <f t="shared" si="5"/>
        <v>0</v>
      </c>
      <c r="V75" s="28">
        <f t="shared" si="5"/>
        <v>0</v>
      </c>
      <c r="W75" s="28">
        <f t="shared" si="5"/>
        <v>0</v>
      </c>
      <c r="X75" s="28">
        <f t="shared" si="5"/>
        <v>0</v>
      </c>
      <c r="Y75" s="28">
        <f t="shared" si="5"/>
        <v>0</v>
      </c>
      <c r="Z75" s="28">
        <f t="shared" si="5"/>
        <v>0</v>
      </c>
      <c r="AA75" s="28">
        <f t="shared" si="5"/>
        <v>0</v>
      </c>
      <c r="AB75" s="28">
        <f t="shared" si="5"/>
        <v>0</v>
      </c>
      <c r="AC75" s="28">
        <f t="shared" si="5"/>
        <v>0</v>
      </c>
      <c r="AD75" s="28">
        <f t="shared" si="5"/>
        <v>0</v>
      </c>
      <c r="AE75" s="28">
        <f t="shared" si="5"/>
        <v>0</v>
      </c>
      <c r="AF75" s="28">
        <f t="shared" si="5"/>
        <v>0</v>
      </c>
      <c r="AG75" s="28">
        <f t="shared" si="5"/>
        <v>0</v>
      </c>
      <c r="AH75" s="28">
        <f t="shared" si="5"/>
        <v>0</v>
      </c>
      <c r="AI75" s="28">
        <f t="shared" si="5"/>
        <v>0</v>
      </c>
      <c r="AJ75" s="28">
        <f t="shared" si="5"/>
        <v>0</v>
      </c>
      <c r="AK75" s="28">
        <f t="shared" si="5"/>
        <v>0</v>
      </c>
      <c r="AL75" s="28">
        <f t="shared" si="5"/>
        <v>0</v>
      </c>
      <c r="AM75" s="28">
        <f t="shared" si="5"/>
        <v>0</v>
      </c>
      <c r="AN75" s="28">
        <f t="shared" si="5"/>
        <v>0</v>
      </c>
      <c r="AO75" s="28">
        <f t="shared" si="5"/>
        <v>0</v>
      </c>
      <c r="AP75" s="28">
        <f t="shared" si="5"/>
        <v>0</v>
      </c>
      <c r="AQ75" s="28">
        <f t="shared" si="5"/>
        <v>0</v>
      </c>
      <c r="AR75" s="28">
        <f t="shared" si="5"/>
        <v>0</v>
      </c>
      <c r="AS75" s="28">
        <f t="shared" si="5"/>
        <v>0</v>
      </c>
      <c r="AT75" s="28">
        <f t="shared" si="5"/>
        <v>0</v>
      </c>
      <c r="AU75" s="28">
        <f t="shared" si="5"/>
        <v>0</v>
      </c>
      <c r="AV75" s="28">
        <f t="shared" si="5"/>
        <v>0</v>
      </c>
      <c r="AW75" s="28">
        <f t="shared" si="5"/>
        <v>0</v>
      </c>
    </row>
    <row r="76" spans="1:49" x14ac:dyDescent="0.25">
      <c r="C76" s="25"/>
      <c r="D76" s="25"/>
      <c r="E76" s="25"/>
    </row>
    <row r="77" spans="1:49" x14ac:dyDescent="0.25">
      <c r="A77" s="31" t="s">
        <v>185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49" x14ac:dyDescent="0.25">
      <c r="A78" s="9"/>
      <c r="B78" s="9"/>
      <c r="C78" s="9"/>
      <c r="D78" s="9"/>
      <c r="E78" s="625">
        <v>2025</v>
      </c>
      <c r="F78" s="626"/>
      <c r="G78" s="626"/>
      <c r="H78" s="626"/>
      <c r="I78" s="626"/>
      <c r="J78" s="626"/>
      <c r="K78" s="626"/>
      <c r="L78" s="626"/>
      <c r="M78" s="627"/>
      <c r="N78" s="625">
        <v>2026</v>
      </c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7"/>
      <c r="Z78" s="625">
        <v>2027</v>
      </c>
      <c r="AA78" s="626"/>
      <c r="AB78" s="626"/>
      <c r="AC78" s="626"/>
      <c r="AD78" s="626"/>
      <c r="AE78" s="626"/>
      <c r="AF78" s="626"/>
      <c r="AG78" s="626"/>
      <c r="AH78" s="626"/>
      <c r="AI78" s="626"/>
      <c r="AJ78" s="626"/>
      <c r="AK78" s="627"/>
      <c r="AL78" s="625">
        <v>2028</v>
      </c>
      <c r="AM78" s="626"/>
      <c r="AN78" s="626"/>
      <c r="AO78" s="626"/>
      <c r="AP78" s="626"/>
      <c r="AQ78" s="626"/>
      <c r="AR78" s="626"/>
      <c r="AS78" s="626"/>
      <c r="AT78" s="626"/>
      <c r="AU78" s="626"/>
      <c r="AV78" s="626"/>
      <c r="AW78" s="627"/>
    </row>
    <row r="79" spans="1:49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2">
        <v>4</v>
      </c>
      <c r="F79" s="12">
        <v>5</v>
      </c>
      <c r="G79" s="12">
        <v>6</v>
      </c>
      <c r="H79" s="12">
        <v>7</v>
      </c>
      <c r="I79" s="11">
        <v>8</v>
      </c>
      <c r="J79" s="11">
        <v>9</v>
      </c>
      <c r="K79" s="11">
        <v>10</v>
      </c>
      <c r="L79" s="11">
        <v>11</v>
      </c>
      <c r="M79" s="11">
        <v>12</v>
      </c>
      <c r="N79" s="11">
        <v>1</v>
      </c>
      <c r="O79" s="11">
        <v>2</v>
      </c>
      <c r="P79" s="11">
        <v>3</v>
      </c>
      <c r="Q79" s="11">
        <v>4</v>
      </c>
      <c r="R79" s="14">
        <v>5</v>
      </c>
      <c r="S79" s="14">
        <v>6</v>
      </c>
      <c r="T79" s="14">
        <v>7</v>
      </c>
      <c r="U79" s="14">
        <v>8</v>
      </c>
      <c r="V79" s="14">
        <v>9</v>
      </c>
      <c r="W79" s="14">
        <v>10</v>
      </c>
      <c r="X79" s="14">
        <v>11</v>
      </c>
      <c r="Y79" s="14">
        <v>12</v>
      </c>
      <c r="Z79" s="14">
        <v>1</v>
      </c>
      <c r="AA79" s="14">
        <v>2</v>
      </c>
      <c r="AB79" s="14">
        <v>3</v>
      </c>
      <c r="AC79" s="14">
        <v>4</v>
      </c>
      <c r="AD79" s="14">
        <v>5</v>
      </c>
      <c r="AE79" s="14">
        <v>6</v>
      </c>
      <c r="AF79" s="14">
        <v>7</v>
      </c>
      <c r="AG79" s="14">
        <v>8</v>
      </c>
      <c r="AH79" s="14">
        <v>9</v>
      </c>
      <c r="AI79" s="14">
        <v>10</v>
      </c>
      <c r="AJ79" s="14">
        <v>11</v>
      </c>
      <c r="AK79" s="14">
        <v>12</v>
      </c>
      <c r="AL79" s="14">
        <v>1</v>
      </c>
      <c r="AM79" s="14">
        <v>2</v>
      </c>
      <c r="AN79" s="14">
        <v>3</v>
      </c>
      <c r="AO79" s="14">
        <v>4</v>
      </c>
      <c r="AP79" s="432">
        <v>5</v>
      </c>
      <c r="AQ79" s="265">
        <v>6</v>
      </c>
      <c r="AR79" s="265">
        <v>7</v>
      </c>
      <c r="AS79" s="265">
        <v>8</v>
      </c>
      <c r="AT79" s="265">
        <v>9</v>
      </c>
      <c r="AU79" s="265">
        <v>10</v>
      </c>
      <c r="AV79" s="265">
        <v>11</v>
      </c>
      <c r="AW79" s="265">
        <v>12</v>
      </c>
    </row>
    <row r="80" spans="1:49" x14ac:dyDescent="0.25">
      <c r="A80" s="4" t="str">
        <f t="shared" ref="A80:D90" si="6">A10</f>
        <v>Muhammad Nazir</v>
      </c>
      <c r="B80" s="4" t="str">
        <f t="shared" si="6"/>
        <v>TechSur</v>
      </c>
      <c r="C80" s="4" t="str">
        <f t="shared" si="6"/>
        <v>Systems Integration Engineer</v>
      </c>
      <c r="D80" s="4">
        <f t="shared" si="6"/>
        <v>151.9</v>
      </c>
      <c r="E80" s="6">
        <f>E45*$D45</f>
        <v>18228</v>
      </c>
      <c r="F80" s="6">
        <f t="shared" ref="F80" si="7">F45*$D45</f>
        <v>24304</v>
      </c>
      <c r="G80" s="6">
        <f t="shared" ref="G80:M80" si="8">$D80*G10</f>
        <v>24243.24</v>
      </c>
      <c r="H80" s="6">
        <f t="shared" si="8"/>
        <v>24243.24</v>
      </c>
      <c r="I80" s="6">
        <f t="shared" si="8"/>
        <v>24243.24</v>
      </c>
      <c r="J80" s="6">
        <f t="shared" si="8"/>
        <v>24243.24</v>
      </c>
      <c r="K80" s="6">
        <f t="shared" si="8"/>
        <v>24243.24</v>
      </c>
      <c r="L80" s="6">
        <f t="shared" si="8"/>
        <v>24243.24</v>
      </c>
      <c r="M80" s="6">
        <f t="shared" si="8"/>
        <v>24243.24</v>
      </c>
      <c r="N80" s="6">
        <f t="shared" ref="N80:AC89" si="9">$D80*N10</f>
        <v>25519.200000000001</v>
      </c>
      <c r="O80" s="6">
        <f t="shared" si="9"/>
        <v>23088.799999999999</v>
      </c>
      <c r="P80" s="6">
        <f t="shared" si="9"/>
        <v>24304</v>
      </c>
      <c r="Q80" s="6">
        <f t="shared" si="9"/>
        <v>9721.6</v>
      </c>
      <c r="R80" s="23">
        <f t="shared" ref="R80:AO86" si="10">R10*$D10</f>
        <v>25519.200000000001</v>
      </c>
      <c r="S80" s="23">
        <f t="shared" si="10"/>
        <v>25519.200000000001</v>
      </c>
      <c r="T80" s="23">
        <f t="shared" si="10"/>
        <v>23088.799999999999</v>
      </c>
      <c r="U80" s="23">
        <f t="shared" si="10"/>
        <v>26734.400000000001</v>
      </c>
      <c r="V80" s="23">
        <f t="shared" si="10"/>
        <v>21873.600000000002</v>
      </c>
      <c r="W80" s="23">
        <f t="shared" si="10"/>
        <v>24304</v>
      </c>
      <c r="X80" s="23">
        <f t="shared" si="10"/>
        <v>24304</v>
      </c>
      <c r="Y80" s="23">
        <f t="shared" si="10"/>
        <v>23088.799999999999</v>
      </c>
      <c r="Z80" s="23">
        <f t="shared" si="10"/>
        <v>25519.200000000001</v>
      </c>
      <c r="AA80" s="23">
        <f t="shared" si="10"/>
        <v>23088.799999999999</v>
      </c>
      <c r="AB80" s="23">
        <f t="shared" si="10"/>
        <v>24304</v>
      </c>
      <c r="AC80" s="23">
        <f t="shared" si="10"/>
        <v>23088.799999999999</v>
      </c>
      <c r="AD80" s="23">
        <f t="shared" si="10"/>
        <v>25519.200000000001</v>
      </c>
      <c r="AE80" s="23">
        <f t="shared" si="10"/>
        <v>25519.200000000001</v>
      </c>
      <c r="AF80" s="23">
        <f t="shared" si="10"/>
        <v>23088.799999999999</v>
      </c>
      <c r="AG80" s="23">
        <f t="shared" si="10"/>
        <v>26734.400000000001</v>
      </c>
      <c r="AH80" s="23">
        <f t="shared" si="10"/>
        <v>21873.600000000002</v>
      </c>
      <c r="AI80" s="23">
        <f t="shared" si="10"/>
        <v>24304</v>
      </c>
      <c r="AJ80" s="23">
        <f t="shared" si="10"/>
        <v>24304</v>
      </c>
      <c r="AK80" s="23">
        <f t="shared" si="10"/>
        <v>23088.799999999999</v>
      </c>
      <c r="AL80" s="23">
        <f t="shared" si="10"/>
        <v>25519.200000000001</v>
      </c>
      <c r="AM80" s="23">
        <f t="shared" si="10"/>
        <v>23088.799999999999</v>
      </c>
      <c r="AN80" s="23">
        <f t="shared" si="10"/>
        <v>24304</v>
      </c>
      <c r="AO80" s="23">
        <f t="shared" si="10"/>
        <v>23088.799999999999</v>
      </c>
      <c r="AP80" s="266"/>
      <c r="AQ80" s="266"/>
      <c r="AR80" s="266"/>
      <c r="AS80" s="266"/>
      <c r="AT80" s="266"/>
      <c r="AU80" s="266"/>
      <c r="AV80" s="266"/>
      <c r="AW80" s="266"/>
    </row>
    <row r="81" spans="1:49" x14ac:dyDescent="0.25">
      <c r="A81" s="4" t="str">
        <f t="shared" si="6"/>
        <v>Narayan Verman</v>
      </c>
      <c r="B81" s="4" t="str">
        <f t="shared" si="6"/>
        <v>TechSur</v>
      </c>
      <c r="C81" s="4" t="str">
        <f t="shared" si="6"/>
        <v>Systems Integration Engineer</v>
      </c>
      <c r="D81" s="4">
        <f t="shared" si="6"/>
        <v>151.9</v>
      </c>
      <c r="E81" s="6">
        <f t="shared" ref="E81:F86" si="11">E46*$D46</f>
        <v>18228</v>
      </c>
      <c r="F81" s="6">
        <f t="shared" si="11"/>
        <v>25519.200000000001</v>
      </c>
      <c r="G81" s="6">
        <f t="shared" ref="G81:M81" si="12">$D81*G11</f>
        <v>24243.24</v>
      </c>
      <c r="H81" s="6">
        <f t="shared" si="12"/>
        <v>24243.24</v>
      </c>
      <c r="I81" s="6">
        <f t="shared" si="12"/>
        <v>24243.24</v>
      </c>
      <c r="J81" s="6">
        <f t="shared" si="12"/>
        <v>24243.24</v>
      </c>
      <c r="K81" s="6">
        <f t="shared" si="12"/>
        <v>24243.24</v>
      </c>
      <c r="L81" s="6">
        <f t="shared" si="12"/>
        <v>24243.24</v>
      </c>
      <c r="M81" s="6">
        <f t="shared" si="12"/>
        <v>24243.24</v>
      </c>
      <c r="N81" s="6">
        <f t="shared" si="9"/>
        <v>25519.200000000001</v>
      </c>
      <c r="O81" s="6">
        <f t="shared" si="9"/>
        <v>23088.799999999999</v>
      </c>
      <c r="P81" s="6">
        <f t="shared" si="9"/>
        <v>24304</v>
      </c>
      <c r="Q81" s="6">
        <f t="shared" si="9"/>
        <v>9721.6</v>
      </c>
      <c r="R81" s="23">
        <f t="shared" si="10"/>
        <v>25519.200000000001</v>
      </c>
      <c r="S81" s="23">
        <f t="shared" si="10"/>
        <v>25519.200000000001</v>
      </c>
      <c r="T81" s="23">
        <f t="shared" si="10"/>
        <v>23088.799999999999</v>
      </c>
      <c r="U81" s="23">
        <f t="shared" si="10"/>
        <v>26734.400000000001</v>
      </c>
      <c r="V81" s="23">
        <f t="shared" si="10"/>
        <v>21873.600000000002</v>
      </c>
      <c r="W81" s="23">
        <f t="shared" si="10"/>
        <v>24304</v>
      </c>
      <c r="X81" s="23">
        <f t="shared" si="10"/>
        <v>24304</v>
      </c>
      <c r="Y81" s="23">
        <f t="shared" si="10"/>
        <v>23088.799999999999</v>
      </c>
      <c r="Z81" s="23">
        <f t="shared" si="10"/>
        <v>25519.200000000001</v>
      </c>
      <c r="AA81" s="23">
        <f t="shared" si="10"/>
        <v>23088.799999999999</v>
      </c>
      <c r="AB81" s="23">
        <f t="shared" si="10"/>
        <v>24304</v>
      </c>
      <c r="AC81" s="23">
        <f t="shared" si="10"/>
        <v>23088.799999999999</v>
      </c>
      <c r="AD81" s="23">
        <f t="shared" si="10"/>
        <v>25519.200000000001</v>
      </c>
      <c r="AE81" s="23">
        <f t="shared" si="10"/>
        <v>25519.200000000001</v>
      </c>
      <c r="AF81" s="23">
        <f t="shared" si="10"/>
        <v>23088.799999999999</v>
      </c>
      <c r="AG81" s="23">
        <f t="shared" si="10"/>
        <v>26734.400000000001</v>
      </c>
      <c r="AH81" s="23">
        <f t="shared" si="10"/>
        <v>21873.600000000002</v>
      </c>
      <c r="AI81" s="23">
        <f t="shared" si="10"/>
        <v>24304</v>
      </c>
      <c r="AJ81" s="23">
        <f t="shared" si="10"/>
        <v>24304</v>
      </c>
      <c r="AK81" s="23">
        <f t="shared" si="10"/>
        <v>23088.799999999999</v>
      </c>
      <c r="AL81" s="23">
        <f t="shared" si="10"/>
        <v>25519.200000000001</v>
      </c>
      <c r="AM81" s="23">
        <f t="shared" si="10"/>
        <v>23088.799999999999</v>
      </c>
      <c r="AN81" s="23">
        <f t="shared" si="10"/>
        <v>24304</v>
      </c>
      <c r="AO81" s="23">
        <f t="shared" si="10"/>
        <v>23088.799999999999</v>
      </c>
      <c r="AP81" s="266"/>
      <c r="AQ81" s="266"/>
      <c r="AR81" s="266"/>
      <c r="AS81" s="266"/>
      <c r="AT81" s="266"/>
      <c r="AU81" s="266"/>
      <c r="AV81" s="266"/>
      <c r="AW81" s="266"/>
    </row>
    <row r="82" spans="1:49" x14ac:dyDescent="0.25">
      <c r="A82" s="4" t="str">
        <f t="shared" si="6"/>
        <v>Sunil Bandapally</v>
      </c>
      <c r="B82" s="4" t="str">
        <f t="shared" si="6"/>
        <v>TechSur</v>
      </c>
      <c r="C82" s="4" t="str">
        <f t="shared" si="6"/>
        <v>Systems Integration Engineer</v>
      </c>
      <c r="D82" s="4">
        <f t="shared" si="6"/>
        <v>151.9</v>
      </c>
      <c r="E82" s="6">
        <f t="shared" si="11"/>
        <v>18228</v>
      </c>
      <c r="F82" s="6">
        <f t="shared" si="11"/>
        <v>24304</v>
      </c>
      <c r="G82" s="6">
        <f t="shared" ref="G82:M82" si="13">$D82*G12</f>
        <v>24243.24</v>
      </c>
      <c r="H82" s="6">
        <f t="shared" si="13"/>
        <v>24243.24</v>
      </c>
      <c r="I82" s="6">
        <f t="shared" si="13"/>
        <v>24243.24</v>
      </c>
      <c r="J82" s="6">
        <f t="shared" si="13"/>
        <v>24243.24</v>
      </c>
      <c r="K82" s="6">
        <f t="shared" si="13"/>
        <v>24243.24</v>
      </c>
      <c r="L82" s="6">
        <f t="shared" si="13"/>
        <v>24243.24</v>
      </c>
      <c r="M82" s="6">
        <f t="shared" si="13"/>
        <v>24243.24</v>
      </c>
      <c r="N82" s="6">
        <f t="shared" si="9"/>
        <v>25519.200000000001</v>
      </c>
      <c r="O82" s="6">
        <f t="shared" si="9"/>
        <v>23088.799999999999</v>
      </c>
      <c r="P82" s="6">
        <f t="shared" si="9"/>
        <v>24304</v>
      </c>
      <c r="Q82" s="6">
        <f t="shared" si="9"/>
        <v>9721.6</v>
      </c>
      <c r="R82" s="23">
        <f t="shared" si="10"/>
        <v>25519.200000000001</v>
      </c>
      <c r="S82" s="23">
        <f t="shared" si="10"/>
        <v>25519.200000000001</v>
      </c>
      <c r="T82" s="23">
        <f t="shared" si="10"/>
        <v>23088.799999999999</v>
      </c>
      <c r="U82" s="23">
        <f t="shared" si="10"/>
        <v>26734.400000000001</v>
      </c>
      <c r="V82" s="23">
        <f t="shared" si="10"/>
        <v>21873.600000000002</v>
      </c>
      <c r="W82" s="23">
        <f t="shared" si="10"/>
        <v>24304</v>
      </c>
      <c r="X82" s="23">
        <f t="shared" si="10"/>
        <v>24304</v>
      </c>
      <c r="Y82" s="23">
        <f t="shared" si="10"/>
        <v>23088.799999999999</v>
      </c>
      <c r="Z82" s="23">
        <f t="shared" si="10"/>
        <v>25519.200000000001</v>
      </c>
      <c r="AA82" s="23">
        <f t="shared" si="10"/>
        <v>23088.799999999999</v>
      </c>
      <c r="AB82" s="23">
        <f t="shared" si="10"/>
        <v>24304</v>
      </c>
      <c r="AC82" s="23">
        <f t="shared" si="10"/>
        <v>23088.799999999999</v>
      </c>
      <c r="AD82" s="23">
        <f t="shared" si="10"/>
        <v>25519.200000000001</v>
      </c>
      <c r="AE82" s="23">
        <f t="shared" si="10"/>
        <v>25519.200000000001</v>
      </c>
      <c r="AF82" s="23">
        <f t="shared" si="10"/>
        <v>23088.799999999999</v>
      </c>
      <c r="AG82" s="23">
        <f t="shared" si="10"/>
        <v>26734.400000000001</v>
      </c>
      <c r="AH82" s="23">
        <f t="shared" si="10"/>
        <v>21873.600000000002</v>
      </c>
      <c r="AI82" s="23">
        <f t="shared" si="10"/>
        <v>24304</v>
      </c>
      <c r="AJ82" s="23">
        <f t="shared" si="10"/>
        <v>24304</v>
      </c>
      <c r="AK82" s="23">
        <f t="shared" si="10"/>
        <v>23088.799999999999</v>
      </c>
      <c r="AL82" s="23">
        <f t="shared" si="10"/>
        <v>25519.200000000001</v>
      </c>
      <c r="AM82" s="23">
        <f t="shared" si="10"/>
        <v>23088.799999999999</v>
      </c>
      <c r="AN82" s="23">
        <f t="shared" si="10"/>
        <v>24304</v>
      </c>
      <c r="AO82" s="23">
        <f t="shared" si="10"/>
        <v>23088.799999999999</v>
      </c>
      <c r="AP82" s="266"/>
      <c r="AQ82" s="266"/>
      <c r="AR82" s="266"/>
      <c r="AS82" s="266"/>
      <c r="AT82" s="266"/>
      <c r="AU82" s="266"/>
      <c r="AV82" s="266"/>
      <c r="AW82" s="266"/>
    </row>
    <row r="83" spans="1:49" x14ac:dyDescent="0.25">
      <c r="A83" s="4" t="str">
        <f t="shared" si="6"/>
        <v>Haneen Abdelhaq</v>
      </c>
      <c r="B83" s="4" t="str">
        <f t="shared" si="6"/>
        <v>TechSur</v>
      </c>
      <c r="C83" s="4" t="str">
        <f t="shared" si="6"/>
        <v>Project Manager</v>
      </c>
      <c r="D83" s="4">
        <f t="shared" si="6"/>
        <v>80.03</v>
      </c>
      <c r="E83" s="6">
        <f t="shared" si="11"/>
        <v>9603.6</v>
      </c>
      <c r="F83" s="6">
        <f t="shared" si="11"/>
        <v>12164.56</v>
      </c>
      <c r="G83" s="6">
        <f t="shared" ref="G83:M83" si="14">$D83*G13</f>
        <v>12772.788</v>
      </c>
      <c r="H83" s="6">
        <f t="shared" si="14"/>
        <v>12772.788</v>
      </c>
      <c r="I83" s="6">
        <f t="shared" si="14"/>
        <v>12772.788</v>
      </c>
      <c r="J83" s="6">
        <f t="shared" si="14"/>
        <v>12772.788</v>
      </c>
      <c r="K83" s="6">
        <f t="shared" si="14"/>
        <v>12772.788</v>
      </c>
      <c r="L83" s="6">
        <f t="shared" si="14"/>
        <v>12772.788</v>
      </c>
      <c r="M83" s="6">
        <f t="shared" si="14"/>
        <v>12772.788</v>
      </c>
      <c r="N83" s="6">
        <f t="shared" si="9"/>
        <v>13445.04</v>
      </c>
      <c r="O83" s="6">
        <f t="shared" si="9"/>
        <v>12164.56</v>
      </c>
      <c r="P83" s="6">
        <f t="shared" si="9"/>
        <v>12804.8</v>
      </c>
      <c r="Q83" s="6">
        <f t="shared" si="9"/>
        <v>5121.92</v>
      </c>
      <c r="R83" s="23">
        <f t="shared" si="10"/>
        <v>13445.04</v>
      </c>
      <c r="S83" s="23">
        <f t="shared" si="10"/>
        <v>13445.04</v>
      </c>
      <c r="T83" s="23">
        <f t="shared" si="10"/>
        <v>12164.56</v>
      </c>
      <c r="U83" s="23">
        <f t="shared" si="10"/>
        <v>14085.28</v>
      </c>
      <c r="V83" s="23">
        <f t="shared" si="10"/>
        <v>11524.32</v>
      </c>
      <c r="W83" s="23">
        <f t="shared" si="10"/>
        <v>12804.8</v>
      </c>
      <c r="X83" s="23">
        <f t="shared" si="10"/>
        <v>12804.8</v>
      </c>
      <c r="Y83" s="23">
        <f t="shared" si="10"/>
        <v>12164.56</v>
      </c>
      <c r="Z83" s="23">
        <f t="shared" si="10"/>
        <v>13445.04</v>
      </c>
      <c r="AA83" s="23">
        <f t="shared" si="10"/>
        <v>12164.56</v>
      </c>
      <c r="AB83" s="23">
        <f t="shared" si="10"/>
        <v>12804.8</v>
      </c>
      <c r="AC83" s="23">
        <f t="shared" si="10"/>
        <v>12164.56</v>
      </c>
      <c r="AD83" s="23">
        <f t="shared" si="10"/>
        <v>13445.04</v>
      </c>
      <c r="AE83" s="23">
        <f t="shared" si="10"/>
        <v>13445.04</v>
      </c>
      <c r="AF83" s="23">
        <f t="shared" si="10"/>
        <v>12164.56</v>
      </c>
      <c r="AG83" s="23">
        <f t="shared" si="10"/>
        <v>14085.28</v>
      </c>
      <c r="AH83" s="23">
        <f t="shared" si="10"/>
        <v>11524.32</v>
      </c>
      <c r="AI83" s="23">
        <f t="shared" si="10"/>
        <v>12804.8</v>
      </c>
      <c r="AJ83" s="23">
        <f t="shared" si="10"/>
        <v>12804.8</v>
      </c>
      <c r="AK83" s="23">
        <f t="shared" si="10"/>
        <v>12164.56</v>
      </c>
      <c r="AL83" s="23">
        <f t="shared" si="10"/>
        <v>13445.04</v>
      </c>
      <c r="AM83" s="23">
        <f t="shared" si="10"/>
        <v>12164.56</v>
      </c>
      <c r="AN83" s="23">
        <f t="shared" si="10"/>
        <v>12804.8</v>
      </c>
      <c r="AO83" s="23">
        <f t="shared" si="10"/>
        <v>12164.56</v>
      </c>
      <c r="AP83" s="266"/>
      <c r="AQ83" s="266"/>
      <c r="AR83" s="266"/>
      <c r="AS83" s="266"/>
      <c r="AT83" s="266"/>
      <c r="AU83" s="266"/>
      <c r="AV83" s="266"/>
      <c r="AW83" s="266"/>
    </row>
    <row r="84" spans="1:49" x14ac:dyDescent="0.25">
      <c r="A84" s="4" t="str">
        <f t="shared" si="6"/>
        <v>Sangamewar Gupta</v>
      </c>
      <c r="B84" s="4" t="str">
        <f t="shared" si="6"/>
        <v>TechSur</v>
      </c>
      <c r="C84" s="4" t="str">
        <f t="shared" si="6"/>
        <v>Systems Integration Engineer</v>
      </c>
      <c r="D84" s="4">
        <f t="shared" si="6"/>
        <v>151.9</v>
      </c>
      <c r="E84" s="6">
        <f t="shared" si="11"/>
        <v>17012.8</v>
      </c>
      <c r="F84" s="6">
        <f t="shared" si="11"/>
        <v>25519.200000000001</v>
      </c>
      <c r="G84" s="6">
        <f t="shared" ref="G84:M84" si="15">$D84*G14</f>
        <v>24243.24</v>
      </c>
      <c r="H84" s="6">
        <f t="shared" si="15"/>
        <v>24243.24</v>
      </c>
      <c r="I84" s="6">
        <f t="shared" si="15"/>
        <v>24243.24</v>
      </c>
      <c r="J84" s="6">
        <f t="shared" si="15"/>
        <v>24243.24</v>
      </c>
      <c r="K84" s="6">
        <f t="shared" si="15"/>
        <v>24243.24</v>
      </c>
      <c r="L84" s="6">
        <f t="shared" si="15"/>
        <v>24243.24</v>
      </c>
      <c r="M84" s="6">
        <f t="shared" si="15"/>
        <v>24243.24</v>
      </c>
      <c r="N84" s="6">
        <f t="shared" si="9"/>
        <v>25519.200000000001</v>
      </c>
      <c r="O84" s="6">
        <f t="shared" si="9"/>
        <v>23088.799999999999</v>
      </c>
      <c r="P84" s="6">
        <f t="shared" si="9"/>
        <v>24304</v>
      </c>
      <c r="Q84" s="6">
        <f t="shared" si="9"/>
        <v>9721.6</v>
      </c>
      <c r="R84" s="23">
        <f t="shared" si="10"/>
        <v>25519.200000000001</v>
      </c>
      <c r="S84" s="23">
        <f t="shared" si="10"/>
        <v>25519.200000000001</v>
      </c>
      <c r="T84" s="23">
        <f t="shared" si="10"/>
        <v>23088.799999999999</v>
      </c>
      <c r="U84" s="23">
        <f t="shared" si="10"/>
        <v>26734.400000000001</v>
      </c>
      <c r="V84" s="23">
        <f t="shared" si="10"/>
        <v>21873.600000000002</v>
      </c>
      <c r="W84" s="23">
        <f t="shared" si="10"/>
        <v>24304</v>
      </c>
      <c r="X84" s="23">
        <f t="shared" si="10"/>
        <v>24304</v>
      </c>
      <c r="Y84" s="23">
        <f t="shared" si="10"/>
        <v>23088.799999999999</v>
      </c>
      <c r="Z84" s="23">
        <f t="shared" si="10"/>
        <v>25519.200000000001</v>
      </c>
      <c r="AA84" s="23">
        <f t="shared" si="10"/>
        <v>23088.799999999999</v>
      </c>
      <c r="AB84" s="23">
        <f t="shared" si="10"/>
        <v>24304</v>
      </c>
      <c r="AC84" s="23">
        <f t="shared" si="10"/>
        <v>23088.799999999999</v>
      </c>
      <c r="AD84" s="23">
        <f t="shared" si="10"/>
        <v>25519.200000000001</v>
      </c>
      <c r="AE84" s="23">
        <f t="shared" si="10"/>
        <v>25519.200000000001</v>
      </c>
      <c r="AF84" s="23">
        <f t="shared" si="10"/>
        <v>23088.799999999999</v>
      </c>
      <c r="AG84" s="23">
        <f t="shared" si="10"/>
        <v>26734.400000000001</v>
      </c>
      <c r="AH84" s="23">
        <f t="shared" si="10"/>
        <v>21873.600000000002</v>
      </c>
      <c r="AI84" s="23">
        <f t="shared" si="10"/>
        <v>24304</v>
      </c>
      <c r="AJ84" s="23">
        <f t="shared" si="10"/>
        <v>24304</v>
      </c>
      <c r="AK84" s="23">
        <f t="shared" si="10"/>
        <v>23088.799999999999</v>
      </c>
      <c r="AL84" s="23">
        <f t="shared" si="10"/>
        <v>25519.200000000001</v>
      </c>
      <c r="AM84" s="23">
        <f t="shared" si="10"/>
        <v>23088.799999999999</v>
      </c>
      <c r="AN84" s="23">
        <f t="shared" si="10"/>
        <v>24304</v>
      </c>
      <c r="AO84" s="23">
        <f t="shared" si="10"/>
        <v>23088.799999999999</v>
      </c>
      <c r="AP84" s="266"/>
      <c r="AQ84" s="266"/>
      <c r="AR84" s="266"/>
      <c r="AS84" s="266"/>
      <c r="AT84" s="266"/>
      <c r="AU84" s="266"/>
      <c r="AV84" s="266"/>
      <c r="AW84" s="266"/>
    </row>
    <row r="85" spans="1:49" x14ac:dyDescent="0.25">
      <c r="A85" s="4" t="str">
        <f t="shared" si="6"/>
        <v>Mahendran Jayaraman</v>
      </c>
      <c r="B85" s="4" t="str">
        <f t="shared" si="6"/>
        <v>TechSur</v>
      </c>
      <c r="C85" s="4" t="str">
        <f t="shared" si="6"/>
        <v>Systems Integration Engineer</v>
      </c>
      <c r="D85" s="4">
        <f t="shared" si="6"/>
        <v>151.9</v>
      </c>
      <c r="E85" s="6">
        <f t="shared" si="11"/>
        <v>0</v>
      </c>
      <c r="F85" s="6">
        <f t="shared" si="11"/>
        <v>0</v>
      </c>
      <c r="G85" s="6">
        <f t="shared" ref="G85:M85" si="16">$D85*G15</f>
        <v>0</v>
      </c>
      <c r="H85" s="6">
        <f t="shared" si="16"/>
        <v>0</v>
      </c>
      <c r="I85" s="6">
        <f t="shared" si="16"/>
        <v>0</v>
      </c>
      <c r="J85" s="6">
        <f t="shared" si="16"/>
        <v>0</v>
      </c>
      <c r="K85" s="6">
        <f t="shared" si="16"/>
        <v>0</v>
      </c>
      <c r="L85" s="6">
        <f t="shared" si="16"/>
        <v>0</v>
      </c>
      <c r="M85" s="6">
        <f t="shared" si="16"/>
        <v>0</v>
      </c>
      <c r="N85" s="6">
        <f>$D85*N17</f>
        <v>25519.200000000001</v>
      </c>
      <c r="O85" s="6">
        <f>$D85*O17</f>
        <v>23088.799999999999</v>
      </c>
      <c r="P85" s="6">
        <f>$D85*P17</f>
        <v>24304</v>
      </c>
      <c r="Q85" s="6">
        <f>$D85*Q17</f>
        <v>9721.6</v>
      </c>
      <c r="R85" s="23">
        <f t="shared" ref="R85:AO85" si="17">R17*$D15</f>
        <v>25519.200000000001</v>
      </c>
      <c r="S85" s="23">
        <f t="shared" si="17"/>
        <v>25519.200000000001</v>
      </c>
      <c r="T85" s="23">
        <f t="shared" si="17"/>
        <v>23088.799999999999</v>
      </c>
      <c r="U85" s="23">
        <f t="shared" si="17"/>
        <v>26734.400000000001</v>
      </c>
      <c r="V85" s="23">
        <f t="shared" si="17"/>
        <v>21873.600000000002</v>
      </c>
      <c r="W85" s="23">
        <f t="shared" si="17"/>
        <v>24304</v>
      </c>
      <c r="X85" s="23">
        <f t="shared" si="17"/>
        <v>24304</v>
      </c>
      <c r="Y85" s="23">
        <f t="shared" si="17"/>
        <v>23088.799999999999</v>
      </c>
      <c r="Z85" s="23">
        <f t="shared" si="17"/>
        <v>25519.200000000001</v>
      </c>
      <c r="AA85" s="23">
        <f t="shared" si="17"/>
        <v>23088.799999999999</v>
      </c>
      <c r="AB85" s="23">
        <f t="shared" si="17"/>
        <v>24304</v>
      </c>
      <c r="AC85" s="23">
        <f t="shared" si="17"/>
        <v>23088.799999999999</v>
      </c>
      <c r="AD85" s="23">
        <f t="shared" si="17"/>
        <v>25519.200000000001</v>
      </c>
      <c r="AE85" s="23">
        <f t="shared" si="17"/>
        <v>25519.200000000001</v>
      </c>
      <c r="AF85" s="23">
        <f t="shared" si="17"/>
        <v>23088.799999999999</v>
      </c>
      <c r="AG85" s="23">
        <f t="shared" si="17"/>
        <v>26734.400000000001</v>
      </c>
      <c r="AH85" s="23">
        <f t="shared" si="17"/>
        <v>21873.600000000002</v>
      </c>
      <c r="AI85" s="23">
        <f t="shared" si="17"/>
        <v>24304</v>
      </c>
      <c r="AJ85" s="23">
        <f t="shared" si="17"/>
        <v>24304</v>
      </c>
      <c r="AK85" s="23">
        <f t="shared" si="17"/>
        <v>23088.799999999999</v>
      </c>
      <c r="AL85" s="23">
        <f t="shared" si="17"/>
        <v>25519.200000000001</v>
      </c>
      <c r="AM85" s="23">
        <f t="shared" si="17"/>
        <v>23088.799999999999</v>
      </c>
      <c r="AN85" s="23">
        <f t="shared" si="17"/>
        <v>24304</v>
      </c>
      <c r="AO85" s="23">
        <f t="shared" si="17"/>
        <v>23088.799999999999</v>
      </c>
      <c r="AP85" s="266"/>
      <c r="AQ85" s="266"/>
      <c r="AR85" s="266"/>
      <c r="AS85" s="266"/>
      <c r="AT85" s="266"/>
      <c r="AU85" s="266"/>
      <c r="AV85" s="266"/>
      <c r="AW85" s="266"/>
    </row>
    <row r="86" spans="1:49" x14ac:dyDescent="0.25">
      <c r="A86" s="4" t="str">
        <f t="shared" si="6"/>
        <v>Mohammad Khan</v>
      </c>
      <c r="B86" s="4" t="str">
        <f t="shared" si="6"/>
        <v>TechSur</v>
      </c>
      <c r="C86" s="4" t="str">
        <f t="shared" si="6"/>
        <v>Systems Integration Engineer</v>
      </c>
      <c r="D86" s="4">
        <f t="shared" si="6"/>
        <v>151.9</v>
      </c>
      <c r="E86" s="6">
        <f t="shared" si="11"/>
        <v>17924.2</v>
      </c>
      <c r="F86" s="6">
        <f t="shared" si="11"/>
        <v>25215.4</v>
      </c>
      <c r="G86" s="6">
        <f t="shared" ref="G86:M86" si="18">$D86*G16</f>
        <v>24243.24</v>
      </c>
      <c r="H86" s="6">
        <f t="shared" si="18"/>
        <v>24243.24</v>
      </c>
      <c r="I86" s="6">
        <f t="shared" si="18"/>
        <v>24243.24</v>
      </c>
      <c r="J86" s="6">
        <f t="shared" si="18"/>
        <v>24243.24</v>
      </c>
      <c r="K86" s="6">
        <f t="shared" si="18"/>
        <v>24243.24</v>
      </c>
      <c r="L86" s="6">
        <f t="shared" si="18"/>
        <v>24243.24</v>
      </c>
      <c r="M86" s="6">
        <f t="shared" si="18"/>
        <v>24243.24</v>
      </c>
      <c r="N86" s="6">
        <f t="shared" si="9"/>
        <v>25519.200000000001</v>
      </c>
      <c r="O86" s="6">
        <f t="shared" si="9"/>
        <v>23088.799999999999</v>
      </c>
      <c r="P86" s="6">
        <f t="shared" si="9"/>
        <v>24304</v>
      </c>
      <c r="Q86" s="6">
        <f t="shared" si="9"/>
        <v>9721.6</v>
      </c>
      <c r="R86" s="23">
        <f t="shared" si="10"/>
        <v>25519.200000000001</v>
      </c>
      <c r="S86" s="23">
        <f t="shared" si="10"/>
        <v>25519.200000000001</v>
      </c>
      <c r="T86" s="23">
        <f t="shared" si="10"/>
        <v>23088.799999999999</v>
      </c>
      <c r="U86" s="23">
        <f t="shared" si="10"/>
        <v>26734.400000000001</v>
      </c>
      <c r="V86" s="23">
        <f t="shared" si="10"/>
        <v>21873.600000000002</v>
      </c>
      <c r="W86" s="23">
        <f t="shared" si="10"/>
        <v>24304</v>
      </c>
      <c r="X86" s="23">
        <f t="shared" si="10"/>
        <v>24304</v>
      </c>
      <c r="Y86" s="23">
        <f t="shared" si="10"/>
        <v>23088.799999999999</v>
      </c>
      <c r="Z86" s="23">
        <f t="shared" si="10"/>
        <v>25519.200000000001</v>
      </c>
      <c r="AA86" s="23">
        <f t="shared" si="10"/>
        <v>23088.799999999999</v>
      </c>
      <c r="AB86" s="23">
        <f t="shared" si="10"/>
        <v>24304</v>
      </c>
      <c r="AC86" s="23">
        <f t="shared" si="10"/>
        <v>23088.799999999999</v>
      </c>
      <c r="AD86" s="23">
        <f t="shared" si="10"/>
        <v>25519.200000000001</v>
      </c>
      <c r="AE86" s="23">
        <f t="shared" si="10"/>
        <v>25519.200000000001</v>
      </c>
      <c r="AF86" s="23">
        <f t="shared" si="10"/>
        <v>23088.799999999999</v>
      </c>
      <c r="AG86" s="23">
        <f t="shared" si="10"/>
        <v>26734.400000000001</v>
      </c>
      <c r="AH86" s="23">
        <f t="shared" si="10"/>
        <v>21873.600000000002</v>
      </c>
      <c r="AI86" s="23">
        <f t="shared" si="10"/>
        <v>24304</v>
      </c>
      <c r="AJ86" s="23">
        <f t="shared" si="10"/>
        <v>24304</v>
      </c>
      <c r="AK86" s="23">
        <f t="shared" si="10"/>
        <v>23088.799999999999</v>
      </c>
      <c r="AL86" s="23">
        <f t="shared" si="10"/>
        <v>25519.200000000001</v>
      </c>
      <c r="AM86" s="23">
        <f t="shared" si="10"/>
        <v>23088.799999999999</v>
      </c>
      <c r="AN86" s="23">
        <f t="shared" si="10"/>
        <v>24304</v>
      </c>
      <c r="AO86" s="23">
        <f t="shared" si="10"/>
        <v>23088.799999999999</v>
      </c>
      <c r="AP86" s="266"/>
      <c r="AQ86" s="266"/>
      <c r="AR86" s="266"/>
      <c r="AS86" s="266"/>
      <c r="AT86" s="266"/>
      <c r="AU86" s="266"/>
      <c r="AV86" s="266"/>
      <c r="AW86" s="266"/>
    </row>
    <row r="87" spans="1:49" x14ac:dyDescent="0.25">
      <c r="A87" s="4" t="str">
        <f t="shared" si="6"/>
        <v>Vacant - Sourcing</v>
      </c>
      <c r="B87" s="4" t="str">
        <f t="shared" si="6"/>
        <v>TechSur</v>
      </c>
      <c r="C87" s="4" t="str">
        <f t="shared" si="6"/>
        <v>Systems Integration Engineer</v>
      </c>
      <c r="D87" s="4">
        <f t="shared" si="6"/>
        <v>151.9</v>
      </c>
      <c r="E87" s="6">
        <f t="shared" ref="E87:M89" si="19">$D87*E17</f>
        <v>0</v>
      </c>
      <c r="F87" s="6">
        <f t="shared" si="19"/>
        <v>0</v>
      </c>
      <c r="G87" s="6">
        <f t="shared" si="19"/>
        <v>0</v>
      </c>
      <c r="H87" s="6">
        <f t="shared" si="19"/>
        <v>0</v>
      </c>
      <c r="I87" s="6">
        <f t="shared" si="19"/>
        <v>24243.24</v>
      </c>
      <c r="J87" s="6">
        <f t="shared" si="19"/>
        <v>24243.24</v>
      </c>
      <c r="K87" s="6">
        <f t="shared" si="19"/>
        <v>24243.24</v>
      </c>
      <c r="L87" s="6">
        <f t="shared" si="19"/>
        <v>24243.24</v>
      </c>
      <c r="M87" s="6">
        <f t="shared" si="19"/>
        <v>24243.24</v>
      </c>
      <c r="N87" s="6">
        <f t="shared" si="9"/>
        <v>25519.200000000001</v>
      </c>
      <c r="O87" s="6">
        <f t="shared" si="9"/>
        <v>23088.799999999999</v>
      </c>
      <c r="P87" s="6">
        <f t="shared" si="9"/>
        <v>24304</v>
      </c>
      <c r="Q87" s="6">
        <f t="shared" si="9"/>
        <v>9721.6</v>
      </c>
      <c r="R87" s="23">
        <f t="shared" si="9"/>
        <v>25519.200000000001</v>
      </c>
      <c r="S87" s="23">
        <f t="shared" si="9"/>
        <v>25519.200000000001</v>
      </c>
      <c r="T87" s="23">
        <f t="shared" si="9"/>
        <v>23088.799999999999</v>
      </c>
      <c r="U87" s="23">
        <f t="shared" si="9"/>
        <v>26734.400000000001</v>
      </c>
      <c r="V87" s="23">
        <f t="shared" si="9"/>
        <v>21873.600000000002</v>
      </c>
      <c r="W87" s="23">
        <f t="shared" si="9"/>
        <v>24304</v>
      </c>
      <c r="X87" s="23">
        <f t="shared" si="9"/>
        <v>24304</v>
      </c>
      <c r="Y87" s="23">
        <f t="shared" si="9"/>
        <v>23088.799999999999</v>
      </c>
      <c r="Z87" s="23">
        <f t="shared" si="9"/>
        <v>25519.200000000001</v>
      </c>
      <c r="AA87" s="23">
        <f t="shared" si="9"/>
        <v>23088.799999999999</v>
      </c>
      <c r="AB87" s="23">
        <f t="shared" si="9"/>
        <v>24304</v>
      </c>
      <c r="AC87" s="23">
        <f t="shared" si="9"/>
        <v>23088.799999999999</v>
      </c>
      <c r="AD87" s="23">
        <f t="shared" ref="AD87:AO89" si="20">$D87*AD17</f>
        <v>25519.200000000001</v>
      </c>
      <c r="AE87" s="23">
        <f t="shared" si="20"/>
        <v>25519.200000000001</v>
      </c>
      <c r="AF87" s="23">
        <f t="shared" si="20"/>
        <v>23088.799999999999</v>
      </c>
      <c r="AG87" s="23">
        <f t="shared" si="20"/>
        <v>26734.400000000001</v>
      </c>
      <c r="AH87" s="23">
        <f t="shared" si="20"/>
        <v>21873.600000000002</v>
      </c>
      <c r="AI87" s="23">
        <f t="shared" si="20"/>
        <v>24304</v>
      </c>
      <c r="AJ87" s="23">
        <f t="shared" si="20"/>
        <v>24304</v>
      </c>
      <c r="AK87" s="23">
        <f t="shared" si="20"/>
        <v>23088.799999999999</v>
      </c>
      <c r="AL87" s="23">
        <f t="shared" si="20"/>
        <v>25519.200000000001</v>
      </c>
      <c r="AM87" s="23">
        <f t="shared" si="20"/>
        <v>23088.799999999999</v>
      </c>
      <c r="AN87" s="23">
        <f t="shared" si="20"/>
        <v>24304</v>
      </c>
      <c r="AO87" s="23">
        <f t="shared" si="20"/>
        <v>23088.799999999999</v>
      </c>
      <c r="AP87" s="266"/>
      <c r="AQ87" s="266"/>
      <c r="AR87" s="266"/>
      <c r="AS87" s="266"/>
      <c r="AT87" s="266"/>
      <c r="AU87" s="266"/>
      <c r="AV87" s="266"/>
      <c r="AW87" s="266"/>
    </row>
    <row r="88" spans="1:49" x14ac:dyDescent="0.25">
      <c r="A88" s="4" t="str">
        <f t="shared" si="6"/>
        <v>Lauren Holcomb</v>
      </c>
      <c r="B88" s="4" t="str">
        <f t="shared" si="6"/>
        <v>TechSur</v>
      </c>
      <c r="C88" s="4" t="str">
        <f t="shared" si="6"/>
        <v>Project Manager</v>
      </c>
      <c r="D88" s="4">
        <f t="shared" si="6"/>
        <v>80.03</v>
      </c>
      <c r="E88" s="6">
        <f t="shared" si="19"/>
        <v>0</v>
      </c>
      <c r="F88" s="6">
        <f t="shared" si="19"/>
        <v>0</v>
      </c>
      <c r="G88" s="6">
        <f t="shared" si="19"/>
        <v>0</v>
      </c>
      <c r="H88" s="6">
        <f t="shared" si="19"/>
        <v>0</v>
      </c>
      <c r="I88" s="6">
        <f t="shared" si="19"/>
        <v>0</v>
      </c>
      <c r="J88" s="6">
        <f t="shared" si="19"/>
        <v>0</v>
      </c>
      <c r="K88" s="6">
        <f t="shared" si="19"/>
        <v>0</v>
      </c>
      <c r="L88" s="6">
        <f t="shared" si="19"/>
        <v>0</v>
      </c>
      <c r="M88" s="6">
        <f t="shared" si="19"/>
        <v>0</v>
      </c>
      <c r="N88" s="6">
        <f t="shared" si="9"/>
        <v>0</v>
      </c>
      <c r="O88" s="6">
        <f t="shared" si="9"/>
        <v>0</v>
      </c>
      <c r="P88" s="6">
        <f t="shared" si="9"/>
        <v>0</v>
      </c>
      <c r="Q88" s="6">
        <f t="shared" si="9"/>
        <v>0</v>
      </c>
      <c r="R88" s="23">
        <f t="shared" si="9"/>
        <v>0</v>
      </c>
      <c r="S88" s="23">
        <f t="shared" si="9"/>
        <v>0</v>
      </c>
      <c r="T88" s="23">
        <f t="shared" si="9"/>
        <v>0</v>
      </c>
      <c r="U88" s="23">
        <f t="shared" si="9"/>
        <v>0</v>
      </c>
      <c r="V88" s="23">
        <f t="shared" si="9"/>
        <v>0</v>
      </c>
      <c r="W88" s="23">
        <f t="shared" si="9"/>
        <v>0</v>
      </c>
      <c r="X88" s="23">
        <f t="shared" si="9"/>
        <v>0</v>
      </c>
      <c r="Y88" s="23">
        <f t="shared" si="9"/>
        <v>0</v>
      </c>
      <c r="Z88" s="23">
        <f t="shared" si="9"/>
        <v>0</v>
      </c>
      <c r="AA88" s="23">
        <f t="shared" si="9"/>
        <v>0</v>
      </c>
      <c r="AB88" s="23">
        <f t="shared" si="9"/>
        <v>0</v>
      </c>
      <c r="AC88" s="23">
        <f t="shared" si="9"/>
        <v>0</v>
      </c>
      <c r="AD88" s="23">
        <f t="shared" si="20"/>
        <v>0</v>
      </c>
      <c r="AE88" s="23">
        <f t="shared" si="20"/>
        <v>0</v>
      </c>
      <c r="AF88" s="23">
        <f t="shared" si="20"/>
        <v>0</v>
      </c>
      <c r="AG88" s="23">
        <f t="shared" si="20"/>
        <v>0</v>
      </c>
      <c r="AH88" s="23">
        <f t="shared" si="20"/>
        <v>0</v>
      </c>
      <c r="AI88" s="23">
        <f t="shared" si="20"/>
        <v>0</v>
      </c>
      <c r="AJ88" s="23">
        <f t="shared" si="20"/>
        <v>0</v>
      </c>
      <c r="AK88" s="23">
        <f t="shared" si="20"/>
        <v>0</v>
      </c>
      <c r="AL88" s="23">
        <f t="shared" si="20"/>
        <v>0</v>
      </c>
      <c r="AM88" s="23">
        <f t="shared" si="20"/>
        <v>0</v>
      </c>
      <c r="AN88" s="23">
        <f t="shared" si="20"/>
        <v>0</v>
      </c>
      <c r="AO88" s="23">
        <f t="shared" si="20"/>
        <v>0</v>
      </c>
      <c r="AP88" s="266"/>
      <c r="AQ88" s="266"/>
      <c r="AR88" s="266"/>
      <c r="AS88" s="266"/>
      <c r="AT88" s="266"/>
      <c r="AU88" s="266"/>
      <c r="AV88" s="266"/>
      <c r="AW88" s="266"/>
    </row>
    <row r="89" spans="1:49" x14ac:dyDescent="0.25">
      <c r="A89" s="4" t="str">
        <f t="shared" si="6"/>
        <v>Kakhramon Talibdjanov</v>
      </c>
      <c r="B89" s="4" t="str">
        <f t="shared" si="6"/>
        <v>TechSur</v>
      </c>
      <c r="C89" s="4" t="str">
        <f t="shared" si="6"/>
        <v>Systems Integration Engineer</v>
      </c>
      <c r="D89" s="4">
        <f t="shared" si="6"/>
        <v>151.9</v>
      </c>
      <c r="E89" s="6">
        <f t="shared" si="19"/>
        <v>0</v>
      </c>
      <c r="F89" s="6">
        <f t="shared" si="19"/>
        <v>0</v>
      </c>
      <c r="G89" s="6">
        <f t="shared" si="19"/>
        <v>0</v>
      </c>
      <c r="H89" s="6">
        <f t="shared" si="19"/>
        <v>0</v>
      </c>
      <c r="I89" s="6">
        <f t="shared" si="19"/>
        <v>0</v>
      </c>
      <c r="J89" s="6">
        <f t="shared" si="19"/>
        <v>0</v>
      </c>
      <c r="K89" s="6">
        <f t="shared" si="19"/>
        <v>0</v>
      </c>
      <c r="L89" s="6">
        <f t="shared" si="19"/>
        <v>0</v>
      </c>
      <c r="M89" s="6">
        <f t="shared" si="19"/>
        <v>0</v>
      </c>
      <c r="N89" s="6">
        <f t="shared" si="9"/>
        <v>0</v>
      </c>
      <c r="O89" s="6">
        <f t="shared" si="9"/>
        <v>0</v>
      </c>
      <c r="P89" s="6">
        <f t="shared" si="9"/>
        <v>0</v>
      </c>
      <c r="Q89" s="6">
        <f t="shared" si="9"/>
        <v>0</v>
      </c>
      <c r="R89" s="23">
        <f t="shared" si="9"/>
        <v>0</v>
      </c>
      <c r="S89" s="23">
        <f t="shared" si="9"/>
        <v>0</v>
      </c>
      <c r="T89" s="23">
        <f t="shared" si="9"/>
        <v>0</v>
      </c>
      <c r="U89" s="23">
        <f t="shared" si="9"/>
        <v>0</v>
      </c>
      <c r="V89" s="23">
        <f t="shared" si="9"/>
        <v>0</v>
      </c>
      <c r="W89" s="23">
        <f t="shared" si="9"/>
        <v>0</v>
      </c>
      <c r="X89" s="23">
        <f t="shared" si="9"/>
        <v>0</v>
      </c>
      <c r="Y89" s="23">
        <f t="shared" si="9"/>
        <v>0</v>
      </c>
      <c r="Z89" s="23">
        <f t="shared" si="9"/>
        <v>0</v>
      </c>
      <c r="AA89" s="23">
        <f t="shared" si="9"/>
        <v>0</v>
      </c>
      <c r="AB89" s="23">
        <f t="shared" si="9"/>
        <v>0</v>
      </c>
      <c r="AC89" s="23">
        <f t="shared" si="9"/>
        <v>0</v>
      </c>
      <c r="AD89" s="23">
        <f t="shared" si="20"/>
        <v>0</v>
      </c>
      <c r="AE89" s="23">
        <f t="shared" si="20"/>
        <v>0</v>
      </c>
      <c r="AF89" s="23">
        <f t="shared" si="20"/>
        <v>0</v>
      </c>
      <c r="AG89" s="23">
        <f t="shared" si="20"/>
        <v>0</v>
      </c>
      <c r="AH89" s="23">
        <f t="shared" si="20"/>
        <v>0</v>
      </c>
      <c r="AI89" s="23">
        <f t="shared" si="20"/>
        <v>0</v>
      </c>
      <c r="AJ89" s="23">
        <f t="shared" si="20"/>
        <v>0</v>
      </c>
      <c r="AK89" s="23">
        <f t="shared" si="20"/>
        <v>0</v>
      </c>
      <c r="AL89" s="23">
        <f t="shared" si="20"/>
        <v>0</v>
      </c>
      <c r="AM89" s="23">
        <f t="shared" si="20"/>
        <v>0</v>
      </c>
      <c r="AN89" s="23">
        <f t="shared" si="20"/>
        <v>0</v>
      </c>
      <c r="AO89" s="23">
        <f t="shared" si="20"/>
        <v>0</v>
      </c>
      <c r="AP89" s="266"/>
      <c r="AQ89" s="266"/>
      <c r="AR89" s="266"/>
      <c r="AS89" s="266"/>
      <c r="AT89" s="266"/>
      <c r="AU89" s="266"/>
      <c r="AV89" s="266"/>
      <c r="AW89" s="266"/>
    </row>
    <row r="90" spans="1:49" x14ac:dyDescent="0.25">
      <c r="A90" s="4">
        <f t="shared" si="6"/>
        <v>0</v>
      </c>
      <c r="B90" s="4">
        <f t="shared" si="6"/>
        <v>0</v>
      </c>
      <c r="C90" s="4">
        <f t="shared" si="6"/>
        <v>0</v>
      </c>
      <c r="D90" s="4">
        <f t="shared" si="6"/>
        <v>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3"/>
      <c r="S90" s="23"/>
      <c r="T90" s="23"/>
      <c r="U90" s="23"/>
      <c r="V90" s="23"/>
      <c r="W90" s="23"/>
      <c r="X90" s="23"/>
      <c r="Y90" s="2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66"/>
      <c r="AQ90" s="266"/>
      <c r="AR90" s="266"/>
      <c r="AS90" s="266"/>
      <c r="AT90" s="266"/>
      <c r="AU90" s="266"/>
      <c r="AV90" s="266"/>
      <c r="AW90" s="266"/>
    </row>
    <row r="91" spans="1:49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23"/>
      <c r="S91" s="23"/>
      <c r="T91" s="23"/>
      <c r="U91" s="23"/>
      <c r="V91" s="23"/>
      <c r="W91" s="23"/>
      <c r="X91" s="23"/>
      <c r="Y91" s="2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266"/>
      <c r="AQ91" s="266"/>
      <c r="AR91" s="266"/>
      <c r="AS91" s="266"/>
      <c r="AT91" s="266"/>
      <c r="AU91" s="266"/>
      <c r="AV91" s="266"/>
      <c r="AW91" s="266"/>
    </row>
    <row r="92" spans="1:49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23"/>
      <c r="S92" s="23"/>
      <c r="T92" s="23"/>
      <c r="U92" s="23"/>
      <c r="V92" s="23"/>
      <c r="W92" s="23"/>
      <c r="X92" s="23"/>
      <c r="Y92" s="2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266"/>
      <c r="AQ92" s="266"/>
      <c r="AR92" s="266"/>
      <c r="AS92" s="266"/>
      <c r="AT92" s="266"/>
      <c r="AU92" s="266"/>
      <c r="AV92" s="266"/>
      <c r="AW92" s="266"/>
    </row>
    <row r="93" spans="1:49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23"/>
      <c r="S93" s="23"/>
      <c r="T93" s="23"/>
      <c r="U93" s="23"/>
      <c r="V93" s="23"/>
      <c r="W93" s="23"/>
      <c r="X93" s="23"/>
      <c r="Y93" s="2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266"/>
      <c r="AQ93" s="266"/>
      <c r="AR93" s="266"/>
      <c r="AS93" s="266"/>
      <c r="AT93" s="266"/>
      <c r="AU93" s="266"/>
      <c r="AV93" s="266"/>
      <c r="AW93" s="266"/>
    </row>
    <row r="94" spans="1:49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23"/>
      <c r="S94" s="23"/>
      <c r="T94" s="23"/>
      <c r="U94" s="23"/>
      <c r="V94" s="23"/>
      <c r="W94" s="23"/>
      <c r="X94" s="23"/>
      <c r="Y94" s="2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266"/>
      <c r="AQ94" s="266"/>
      <c r="AR94" s="266"/>
      <c r="AS94" s="266"/>
      <c r="AT94" s="266"/>
      <c r="AU94" s="266"/>
      <c r="AV94" s="266"/>
      <c r="AW94" s="266"/>
    </row>
    <row r="95" spans="1:49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23"/>
      <c r="S95" s="23"/>
      <c r="T95" s="23"/>
      <c r="U95" s="23"/>
      <c r="V95" s="23"/>
      <c r="W95" s="23"/>
      <c r="X95" s="23"/>
      <c r="Y95" s="2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266"/>
      <c r="AQ95" s="266"/>
      <c r="AR95" s="266"/>
      <c r="AS95" s="266"/>
      <c r="AT95" s="266"/>
      <c r="AU95" s="266"/>
      <c r="AV95" s="266"/>
      <c r="AW95" s="266"/>
    </row>
    <row r="96" spans="1:49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23"/>
      <c r="S96" s="23"/>
      <c r="T96" s="23"/>
      <c r="U96" s="23"/>
      <c r="V96" s="23"/>
      <c r="W96" s="23"/>
      <c r="X96" s="23"/>
      <c r="Y96" s="2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266"/>
      <c r="AQ96" s="266"/>
      <c r="AR96" s="266"/>
      <c r="AS96" s="266"/>
      <c r="AT96" s="266"/>
      <c r="AU96" s="266"/>
      <c r="AV96" s="266"/>
      <c r="AW96" s="266"/>
    </row>
    <row r="97" spans="1:4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23"/>
      <c r="S97" s="23"/>
      <c r="T97" s="23"/>
      <c r="U97" s="23"/>
      <c r="V97" s="23"/>
      <c r="W97" s="23"/>
      <c r="X97" s="23"/>
      <c r="Y97" s="2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266"/>
      <c r="AQ97" s="266"/>
      <c r="AR97" s="266"/>
      <c r="AS97" s="266"/>
      <c r="AT97" s="266"/>
      <c r="AU97" s="266"/>
      <c r="AV97" s="266"/>
      <c r="AW97" s="266"/>
    </row>
    <row r="98" spans="1:4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23"/>
      <c r="S98" s="23"/>
      <c r="T98" s="23"/>
      <c r="U98" s="23"/>
      <c r="V98" s="23"/>
      <c r="W98" s="23"/>
      <c r="X98" s="23"/>
      <c r="Y98" s="2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266"/>
      <c r="AQ98" s="266"/>
      <c r="AR98" s="266"/>
      <c r="AS98" s="266"/>
      <c r="AT98" s="266"/>
      <c r="AU98" s="266"/>
      <c r="AV98" s="266"/>
      <c r="AW98" s="266"/>
    </row>
    <row r="99" spans="1:4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23"/>
      <c r="S99" s="23"/>
      <c r="T99" s="23"/>
      <c r="U99" s="23"/>
      <c r="V99" s="23"/>
      <c r="W99" s="23"/>
      <c r="X99" s="23"/>
      <c r="Y99" s="2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266"/>
      <c r="AQ99" s="266"/>
      <c r="AR99" s="266"/>
      <c r="AS99" s="266"/>
      <c r="AT99" s="266"/>
      <c r="AU99" s="266"/>
      <c r="AV99" s="266"/>
      <c r="AW99" s="266"/>
    </row>
    <row r="100" spans="1:4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23"/>
      <c r="S100" s="23"/>
      <c r="T100" s="23"/>
      <c r="U100" s="23"/>
      <c r="V100" s="23"/>
      <c r="W100" s="23"/>
      <c r="X100" s="23"/>
      <c r="Y100" s="2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266"/>
      <c r="AQ100" s="266"/>
      <c r="AR100" s="266"/>
      <c r="AS100" s="266"/>
      <c r="AT100" s="266"/>
      <c r="AU100" s="266"/>
      <c r="AV100" s="266"/>
      <c r="AW100" s="266"/>
    </row>
    <row r="101" spans="1:4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23"/>
      <c r="S101" s="23"/>
      <c r="T101" s="23"/>
      <c r="U101" s="23"/>
      <c r="V101" s="23"/>
      <c r="W101" s="23"/>
      <c r="X101" s="23"/>
      <c r="Y101" s="2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266"/>
      <c r="AQ101" s="266"/>
      <c r="AR101" s="266"/>
      <c r="AS101" s="266"/>
      <c r="AT101" s="266"/>
      <c r="AU101" s="266"/>
      <c r="AV101" s="266"/>
      <c r="AW101" s="266"/>
    </row>
    <row r="102" spans="1:4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23"/>
      <c r="S102" s="23"/>
      <c r="T102" s="23"/>
      <c r="U102" s="23"/>
      <c r="V102" s="23"/>
      <c r="W102" s="23"/>
      <c r="X102" s="23"/>
      <c r="Y102" s="2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266"/>
      <c r="AQ102" s="266"/>
      <c r="AR102" s="266"/>
      <c r="AS102" s="266"/>
      <c r="AT102" s="266"/>
      <c r="AU102" s="266"/>
      <c r="AV102" s="266"/>
      <c r="AW102" s="266"/>
    </row>
    <row r="103" spans="1:4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23"/>
      <c r="S103" s="23"/>
      <c r="T103" s="23"/>
      <c r="U103" s="23"/>
      <c r="V103" s="23"/>
      <c r="W103" s="23"/>
      <c r="X103" s="23"/>
      <c r="Y103" s="2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266"/>
      <c r="AQ103" s="266"/>
      <c r="AR103" s="266"/>
      <c r="AS103" s="266"/>
      <c r="AT103" s="266"/>
      <c r="AU103" s="266"/>
      <c r="AV103" s="266"/>
      <c r="AW103" s="266"/>
    </row>
    <row r="104" spans="1:4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23"/>
      <c r="S104" s="23"/>
      <c r="T104" s="23"/>
      <c r="U104" s="23"/>
      <c r="V104" s="23"/>
      <c r="W104" s="23"/>
      <c r="X104" s="23"/>
      <c r="Y104" s="2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266"/>
      <c r="AQ104" s="266"/>
      <c r="AR104" s="266"/>
      <c r="AS104" s="266"/>
      <c r="AT104" s="266"/>
      <c r="AU104" s="266"/>
      <c r="AV104" s="266"/>
      <c r="AW104" s="266"/>
    </row>
    <row r="105" spans="1:4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23"/>
      <c r="S105" s="23"/>
      <c r="T105" s="23"/>
      <c r="U105" s="23"/>
      <c r="V105" s="23"/>
      <c r="W105" s="23"/>
      <c r="X105" s="23"/>
      <c r="Y105" s="2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266"/>
      <c r="AQ105" s="266"/>
      <c r="AR105" s="266"/>
      <c r="AS105" s="266"/>
      <c r="AT105" s="266"/>
      <c r="AU105" s="266"/>
      <c r="AV105" s="266"/>
      <c r="AW105" s="266"/>
    </row>
    <row r="106" spans="1:4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23"/>
      <c r="S106" s="23"/>
      <c r="T106" s="23"/>
      <c r="U106" s="23"/>
      <c r="V106" s="23"/>
      <c r="W106" s="23"/>
      <c r="X106" s="23"/>
      <c r="Y106" s="2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266"/>
      <c r="AQ106" s="266"/>
      <c r="AR106" s="266"/>
      <c r="AS106" s="266"/>
      <c r="AT106" s="266"/>
      <c r="AU106" s="266"/>
      <c r="AV106" s="266"/>
      <c r="AW106" s="266"/>
    </row>
    <row r="107" spans="1:4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23"/>
      <c r="S107" s="23"/>
      <c r="T107" s="23"/>
      <c r="U107" s="23"/>
      <c r="V107" s="23"/>
      <c r="W107" s="23"/>
      <c r="X107" s="23"/>
      <c r="Y107" s="2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266"/>
      <c r="AQ107" s="266"/>
      <c r="AR107" s="266"/>
      <c r="AS107" s="266"/>
      <c r="AT107" s="266"/>
      <c r="AU107" s="266"/>
      <c r="AV107" s="266"/>
      <c r="AW107" s="266"/>
    </row>
    <row r="108" spans="1:4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23"/>
      <c r="S108" s="23"/>
      <c r="T108" s="23"/>
      <c r="U108" s="23"/>
      <c r="V108" s="23"/>
      <c r="W108" s="23"/>
      <c r="X108" s="23"/>
      <c r="Y108" s="2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266"/>
      <c r="AQ108" s="266"/>
      <c r="AR108" s="266"/>
      <c r="AS108" s="266"/>
      <c r="AT108" s="266"/>
      <c r="AU108" s="266"/>
      <c r="AV108" s="266"/>
      <c r="AW108" s="266"/>
    </row>
    <row r="109" spans="1:49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23"/>
      <c r="S109" s="23"/>
      <c r="T109" s="23"/>
      <c r="U109" s="23"/>
      <c r="V109" s="23"/>
      <c r="W109" s="23"/>
      <c r="X109" s="23"/>
      <c r="Y109" s="2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266"/>
      <c r="AQ109" s="266"/>
      <c r="AR109" s="266"/>
      <c r="AS109" s="266"/>
      <c r="AT109" s="266"/>
      <c r="AU109" s="266"/>
      <c r="AV109" s="266"/>
      <c r="AW109" s="266"/>
    </row>
    <row r="110" spans="1:49" x14ac:dyDescent="0.25">
      <c r="E110" s="7">
        <f t="shared" ref="E110:AW110" si="21">SUM(E80:E109)</f>
        <v>99224.599999999991</v>
      </c>
      <c r="F110" s="7">
        <f t="shared" si="21"/>
        <v>137026.35999999999</v>
      </c>
      <c r="G110" s="7">
        <f t="shared" si="21"/>
        <v>133988.98800000001</v>
      </c>
      <c r="H110" s="7">
        <f t="shared" si="21"/>
        <v>133988.98800000001</v>
      </c>
      <c r="I110" s="7">
        <f t="shared" si="21"/>
        <v>158232.228</v>
      </c>
      <c r="J110" s="7">
        <f t="shared" si="21"/>
        <v>158232.228</v>
      </c>
      <c r="K110" s="7">
        <f t="shared" si="21"/>
        <v>158232.228</v>
      </c>
      <c r="L110" s="7">
        <f t="shared" si="21"/>
        <v>158232.228</v>
      </c>
      <c r="M110" s="7">
        <f t="shared" si="21"/>
        <v>158232.228</v>
      </c>
      <c r="N110" s="7">
        <f t="shared" si="21"/>
        <v>192079.44000000003</v>
      </c>
      <c r="O110" s="7">
        <f t="shared" si="21"/>
        <v>173786.15999999997</v>
      </c>
      <c r="P110" s="7">
        <f t="shared" si="21"/>
        <v>182932.8</v>
      </c>
      <c r="Q110" s="7">
        <f t="shared" si="21"/>
        <v>73173.119999999995</v>
      </c>
      <c r="R110" s="7">
        <f t="shared" si="21"/>
        <v>192079.44000000003</v>
      </c>
      <c r="S110" s="7">
        <f t="shared" si="21"/>
        <v>192079.44000000003</v>
      </c>
      <c r="T110" s="7">
        <f t="shared" si="21"/>
        <v>173786.15999999997</v>
      </c>
      <c r="U110" s="7">
        <f t="shared" si="21"/>
        <v>201226.08</v>
      </c>
      <c r="V110" s="7">
        <f t="shared" si="21"/>
        <v>164639.52000000002</v>
      </c>
      <c r="W110" s="7">
        <f t="shared" si="21"/>
        <v>182932.8</v>
      </c>
      <c r="X110" s="7">
        <f t="shared" si="21"/>
        <v>182932.8</v>
      </c>
      <c r="Y110" s="7">
        <f t="shared" si="21"/>
        <v>173786.15999999997</v>
      </c>
      <c r="Z110" s="7">
        <f t="shared" si="21"/>
        <v>192079.44000000003</v>
      </c>
      <c r="AA110" s="7">
        <f t="shared" si="21"/>
        <v>173786.15999999997</v>
      </c>
      <c r="AB110" s="7">
        <f t="shared" si="21"/>
        <v>182932.8</v>
      </c>
      <c r="AC110" s="7">
        <f t="shared" si="21"/>
        <v>173786.15999999997</v>
      </c>
      <c r="AD110" s="7">
        <f t="shared" si="21"/>
        <v>192079.44000000003</v>
      </c>
      <c r="AE110" s="7">
        <f t="shared" si="21"/>
        <v>192079.44000000003</v>
      </c>
      <c r="AF110" s="7">
        <f t="shared" si="21"/>
        <v>173786.15999999997</v>
      </c>
      <c r="AG110" s="7">
        <f t="shared" si="21"/>
        <v>201226.08</v>
      </c>
      <c r="AH110" s="7">
        <f t="shared" si="21"/>
        <v>164639.52000000002</v>
      </c>
      <c r="AI110" s="7">
        <f t="shared" si="21"/>
        <v>182932.8</v>
      </c>
      <c r="AJ110" s="7">
        <f t="shared" si="21"/>
        <v>182932.8</v>
      </c>
      <c r="AK110" s="7">
        <f t="shared" si="21"/>
        <v>173786.15999999997</v>
      </c>
      <c r="AL110" s="7">
        <f t="shared" si="21"/>
        <v>192079.44000000003</v>
      </c>
      <c r="AM110" s="7">
        <f t="shared" si="21"/>
        <v>173786.15999999997</v>
      </c>
      <c r="AN110" s="7">
        <f t="shared" si="21"/>
        <v>182932.8</v>
      </c>
      <c r="AO110" s="7">
        <f t="shared" si="21"/>
        <v>173786.15999999997</v>
      </c>
      <c r="AP110" s="7">
        <f t="shared" si="21"/>
        <v>0</v>
      </c>
      <c r="AQ110" s="7">
        <f t="shared" si="21"/>
        <v>0</v>
      </c>
      <c r="AR110" s="7">
        <f t="shared" si="21"/>
        <v>0</v>
      </c>
      <c r="AS110" s="7">
        <f t="shared" si="21"/>
        <v>0</v>
      </c>
      <c r="AT110" s="7">
        <f t="shared" si="21"/>
        <v>0</v>
      </c>
      <c r="AU110" s="7">
        <f t="shared" si="21"/>
        <v>0</v>
      </c>
      <c r="AV110" s="7">
        <f t="shared" si="21"/>
        <v>0</v>
      </c>
      <c r="AW110" s="7">
        <f t="shared" si="21"/>
        <v>0</v>
      </c>
    </row>
    <row r="111" spans="1:49" x14ac:dyDescent="0.25"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49" x14ac:dyDescent="0.25">
      <c r="A112" s="31" t="s">
        <v>103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x14ac:dyDescent="0.25">
      <c r="A113" s="9"/>
      <c r="B113" s="9"/>
      <c r="C113" s="9"/>
      <c r="D113" s="9"/>
      <c r="E113" s="625">
        <v>2025</v>
      </c>
      <c r="F113" s="626"/>
      <c r="G113" s="626"/>
      <c r="H113" s="626"/>
      <c r="I113" s="626"/>
      <c r="J113" s="626"/>
      <c r="K113" s="626"/>
      <c r="L113" s="626"/>
      <c r="M113" s="627"/>
      <c r="N113" s="625">
        <v>2026</v>
      </c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7"/>
      <c r="Z113" s="625">
        <v>2027</v>
      </c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7"/>
      <c r="AL113" s="625">
        <v>2028</v>
      </c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7"/>
    </row>
    <row r="114" spans="1:49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2">
        <v>4</v>
      </c>
      <c r="F114" s="12">
        <v>5</v>
      </c>
      <c r="G114" s="12">
        <v>6</v>
      </c>
      <c r="H114" s="12">
        <v>7</v>
      </c>
      <c r="I114" s="11">
        <v>8</v>
      </c>
      <c r="J114" s="11">
        <v>9</v>
      </c>
      <c r="K114" s="11">
        <v>10</v>
      </c>
      <c r="L114" s="11">
        <v>11</v>
      </c>
      <c r="M114" s="11">
        <v>12</v>
      </c>
      <c r="N114" s="11">
        <v>1</v>
      </c>
      <c r="O114" s="11">
        <v>2</v>
      </c>
      <c r="P114" s="11">
        <v>3</v>
      </c>
      <c r="Q114" s="11">
        <v>4</v>
      </c>
      <c r="R114" s="14">
        <v>5</v>
      </c>
      <c r="S114" s="14">
        <v>6</v>
      </c>
      <c r="T114" s="14">
        <v>7</v>
      </c>
      <c r="U114" s="14">
        <v>8</v>
      </c>
      <c r="V114" s="14">
        <v>9</v>
      </c>
      <c r="W114" s="14">
        <v>10</v>
      </c>
      <c r="X114" s="14">
        <v>11</v>
      </c>
      <c r="Y114" s="14">
        <v>12</v>
      </c>
      <c r="Z114" s="14">
        <v>1</v>
      </c>
      <c r="AA114" s="14">
        <v>2</v>
      </c>
      <c r="AB114" s="14">
        <v>3</v>
      </c>
      <c r="AC114" s="14">
        <v>4</v>
      </c>
      <c r="AD114" s="14">
        <v>5</v>
      </c>
      <c r="AE114" s="14">
        <v>6</v>
      </c>
      <c r="AF114" s="14">
        <v>7</v>
      </c>
      <c r="AG114" s="14">
        <v>8</v>
      </c>
      <c r="AH114" s="14">
        <v>9</v>
      </c>
      <c r="AI114" s="14">
        <v>10</v>
      </c>
      <c r="AJ114" s="14">
        <v>11</v>
      </c>
      <c r="AK114" s="14">
        <v>12</v>
      </c>
      <c r="AL114" s="14">
        <v>1</v>
      </c>
      <c r="AM114" s="14">
        <v>2</v>
      </c>
      <c r="AN114" s="14">
        <v>3</v>
      </c>
      <c r="AO114" s="14">
        <v>4</v>
      </c>
      <c r="AP114" s="432">
        <v>5</v>
      </c>
      <c r="AQ114" s="265">
        <v>6</v>
      </c>
      <c r="AR114" s="265">
        <v>7</v>
      </c>
      <c r="AS114" s="265">
        <v>8</v>
      </c>
      <c r="AT114" s="265">
        <v>9</v>
      </c>
      <c r="AU114" s="265">
        <v>10</v>
      </c>
      <c r="AV114" s="265">
        <v>11</v>
      </c>
      <c r="AW114" s="265">
        <v>12</v>
      </c>
    </row>
    <row r="115" spans="1:49" x14ac:dyDescent="0.25">
      <c r="A115" s="4" t="str">
        <f t="shared" ref="A115:D124" si="22">A10</f>
        <v>Muhammad Nazir</v>
      </c>
      <c r="B115" s="4" t="str">
        <f t="shared" si="22"/>
        <v>TechSur</v>
      </c>
      <c r="C115" s="4" t="str">
        <f t="shared" si="22"/>
        <v>Systems Integration Engineer</v>
      </c>
      <c r="D115" s="4">
        <f>D10</f>
        <v>151.9</v>
      </c>
      <c r="E115" s="6">
        <f>$D115*E45</f>
        <v>18228</v>
      </c>
      <c r="F115" s="6">
        <f t="shared" ref="F115:AO121" si="23">$D115*F45</f>
        <v>24304</v>
      </c>
      <c r="G115" s="6">
        <f t="shared" si="23"/>
        <v>24304</v>
      </c>
      <c r="H115" s="6">
        <f t="shared" si="23"/>
        <v>24304</v>
      </c>
      <c r="I115" s="6">
        <f t="shared" si="23"/>
        <v>25519.200000000001</v>
      </c>
      <c r="J115" s="6">
        <f t="shared" si="23"/>
        <v>25519.200000000001</v>
      </c>
      <c r="K115" s="6">
        <f t="shared" si="23"/>
        <v>14582.400000000001</v>
      </c>
      <c r="L115" s="6">
        <f t="shared" si="23"/>
        <v>12152</v>
      </c>
      <c r="M115" s="6">
        <f t="shared" si="23"/>
        <v>26734.400000000001</v>
      </c>
      <c r="N115" s="6">
        <f t="shared" si="23"/>
        <v>24304</v>
      </c>
      <c r="O115" s="6">
        <f t="shared" si="23"/>
        <v>23088.799999999999</v>
      </c>
      <c r="P115" s="6">
        <f t="shared" si="23"/>
        <v>26734.400000000001</v>
      </c>
      <c r="Q115" s="6">
        <f t="shared" si="23"/>
        <v>8506.4</v>
      </c>
      <c r="R115" s="23">
        <f t="shared" si="23"/>
        <v>0</v>
      </c>
      <c r="S115" s="23">
        <f t="shared" si="23"/>
        <v>0</v>
      </c>
      <c r="T115" s="23">
        <f t="shared" si="23"/>
        <v>0</v>
      </c>
      <c r="U115" s="23">
        <f t="shared" si="23"/>
        <v>0</v>
      </c>
      <c r="V115" s="23">
        <f t="shared" si="23"/>
        <v>0</v>
      </c>
      <c r="W115" s="23">
        <f t="shared" si="23"/>
        <v>0</v>
      </c>
      <c r="X115" s="23">
        <f t="shared" si="23"/>
        <v>0</v>
      </c>
      <c r="Y115" s="23">
        <f t="shared" si="23"/>
        <v>0</v>
      </c>
      <c r="Z115" s="23">
        <f t="shared" si="23"/>
        <v>0</v>
      </c>
      <c r="AA115" s="23">
        <f t="shared" si="23"/>
        <v>0</v>
      </c>
      <c r="AB115" s="23">
        <f t="shared" si="23"/>
        <v>0</v>
      </c>
      <c r="AC115" s="23">
        <f t="shared" si="23"/>
        <v>0</v>
      </c>
      <c r="AD115" s="23">
        <f t="shared" si="23"/>
        <v>0</v>
      </c>
      <c r="AE115" s="23">
        <f t="shared" si="23"/>
        <v>0</v>
      </c>
      <c r="AF115" s="23">
        <f t="shared" si="23"/>
        <v>0</v>
      </c>
      <c r="AG115" s="23">
        <f t="shared" si="23"/>
        <v>0</v>
      </c>
      <c r="AH115" s="23">
        <f t="shared" si="23"/>
        <v>0</v>
      </c>
      <c r="AI115" s="23">
        <f t="shared" si="23"/>
        <v>0</v>
      </c>
      <c r="AJ115" s="23">
        <f t="shared" si="23"/>
        <v>0</v>
      </c>
      <c r="AK115" s="23">
        <f t="shared" si="23"/>
        <v>0</v>
      </c>
      <c r="AL115" s="23">
        <f t="shared" si="23"/>
        <v>0</v>
      </c>
      <c r="AM115" s="23">
        <f t="shared" si="23"/>
        <v>0</v>
      </c>
      <c r="AN115" s="23">
        <f t="shared" si="23"/>
        <v>0</v>
      </c>
      <c r="AO115" s="23">
        <f t="shared" si="23"/>
        <v>0</v>
      </c>
      <c r="AP115" s="266"/>
      <c r="AQ115" s="266"/>
      <c r="AR115" s="266"/>
      <c r="AS115" s="266"/>
      <c r="AT115" s="266"/>
      <c r="AU115" s="266"/>
      <c r="AV115" s="266"/>
      <c r="AW115" s="266"/>
    </row>
    <row r="116" spans="1:49" x14ac:dyDescent="0.25">
      <c r="A116" s="4" t="str">
        <f t="shared" si="22"/>
        <v>Narayan Verman</v>
      </c>
      <c r="B116" s="4" t="str">
        <f t="shared" si="22"/>
        <v>TechSur</v>
      </c>
      <c r="C116" s="4" t="str">
        <f t="shared" si="22"/>
        <v>Systems Integration Engineer</v>
      </c>
      <c r="D116" s="4">
        <f t="shared" si="22"/>
        <v>151.9</v>
      </c>
      <c r="E116" s="6">
        <f t="shared" ref="E116:T124" si="24">$D116*E46</f>
        <v>18228</v>
      </c>
      <c r="F116" s="6">
        <f t="shared" si="24"/>
        <v>25519.200000000001</v>
      </c>
      <c r="G116" s="6">
        <f t="shared" si="24"/>
        <v>24304</v>
      </c>
      <c r="H116" s="6">
        <f t="shared" si="24"/>
        <v>26734.400000000001</v>
      </c>
      <c r="I116" s="6">
        <f t="shared" si="24"/>
        <v>25519.200000000001</v>
      </c>
      <c r="J116" s="6">
        <f t="shared" si="24"/>
        <v>25519.200000000001</v>
      </c>
      <c r="K116" s="6">
        <f t="shared" si="24"/>
        <v>13367.2</v>
      </c>
      <c r="L116" s="6">
        <f t="shared" si="24"/>
        <v>12152</v>
      </c>
      <c r="M116" s="6">
        <f t="shared" si="24"/>
        <v>26734.400000000001</v>
      </c>
      <c r="N116" s="6">
        <f t="shared" si="24"/>
        <v>24304</v>
      </c>
      <c r="O116" s="6">
        <f t="shared" si="24"/>
        <v>23088.799999999999</v>
      </c>
      <c r="P116" s="6">
        <f t="shared" si="24"/>
        <v>26734.400000000001</v>
      </c>
      <c r="Q116" s="6">
        <f t="shared" si="24"/>
        <v>8506.4</v>
      </c>
      <c r="R116" s="23">
        <f t="shared" si="23"/>
        <v>0</v>
      </c>
      <c r="S116" s="23">
        <f t="shared" si="23"/>
        <v>0</v>
      </c>
      <c r="T116" s="23">
        <f t="shared" si="23"/>
        <v>0</v>
      </c>
      <c r="U116" s="23">
        <f t="shared" si="23"/>
        <v>0</v>
      </c>
      <c r="V116" s="23">
        <f t="shared" si="23"/>
        <v>0</v>
      </c>
      <c r="W116" s="23">
        <f t="shared" si="23"/>
        <v>0</v>
      </c>
      <c r="X116" s="23">
        <f t="shared" si="23"/>
        <v>0</v>
      </c>
      <c r="Y116" s="23">
        <f t="shared" si="23"/>
        <v>0</v>
      </c>
      <c r="Z116" s="23">
        <f t="shared" si="23"/>
        <v>0</v>
      </c>
      <c r="AA116" s="23">
        <f t="shared" si="23"/>
        <v>0</v>
      </c>
      <c r="AB116" s="23">
        <f t="shared" si="23"/>
        <v>0</v>
      </c>
      <c r="AC116" s="23">
        <f t="shared" si="23"/>
        <v>0</v>
      </c>
      <c r="AD116" s="23">
        <f t="shared" si="23"/>
        <v>0</v>
      </c>
      <c r="AE116" s="23">
        <f t="shared" si="23"/>
        <v>0</v>
      </c>
      <c r="AF116" s="23">
        <f t="shared" si="23"/>
        <v>0</v>
      </c>
      <c r="AG116" s="23">
        <f t="shared" si="23"/>
        <v>0</v>
      </c>
      <c r="AH116" s="23">
        <f t="shared" si="23"/>
        <v>0</v>
      </c>
      <c r="AI116" s="23">
        <f t="shared" si="23"/>
        <v>0</v>
      </c>
      <c r="AJ116" s="23">
        <f t="shared" si="23"/>
        <v>0</v>
      </c>
      <c r="AK116" s="23">
        <f t="shared" si="23"/>
        <v>0</v>
      </c>
      <c r="AL116" s="23">
        <f t="shared" si="23"/>
        <v>0</v>
      </c>
      <c r="AM116" s="23">
        <f t="shared" si="23"/>
        <v>0</v>
      </c>
      <c r="AN116" s="23">
        <f t="shared" si="23"/>
        <v>0</v>
      </c>
      <c r="AO116" s="23">
        <f t="shared" si="23"/>
        <v>0</v>
      </c>
      <c r="AP116" s="266"/>
      <c r="AQ116" s="266"/>
      <c r="AR116" s="266"/>
      <c r="AS116" s="266"/>
      <c r="AT116" s="266"/>
      <c r="AU116" s="266"/>
      <c r="AV116" s="266"/>
      <c r="AW116" s="266"/>
    </row>
    <row r="117" spans="1:49" x14ac:dyDescent="0.25">
      <c r="A117" s="4" t="str">
        <f t="shared" si="22"/>
        <v>Sunil Bandapally</v>
      </c>
      <c r="B117" s="4" t="str">
        <f t="shared" si="22"/>
        <v>TechSur</v>
      </c>
      <c r="C117" s="4" t="str">
        <f t="shared" si="22"/>
        <v>Systems Integration Engineer</v>
      </c>
      <c r="D117" s="4">
        <f t="shared" si="22"/>
        <v>151.9</v>
      </c>
      <c r="E117" s="6">
        <f t="shared" si="24"/>
        <v>18228</v>
      </c>
      <c r="F117" s="6">
        <f t="shared" si="24"/>
        <v>24304</v>
      </c>
      <c r="G117" s="6">
        <f t="shared" si="24"/>
        <v>22785</v>
      </c>
      <c r="H117" s="6">
        <f t="shared" si="24"/>
        <v>26734.400000000001</v>
      </c>
      <c r="I117" s="6">
        <f t="shared" si="24"/>
        <v>23088.799999999999</v>
      </c>
      <c r="J117" s="6">
        <f t="shared" si="24"/>
        <v>21873.600000000002</v>
      </c>
      <c r="K117" s="6">
        <f t="shared" si="24"/>
        <v>14582.400000000001</v>
      </c>
      <c r="L117" s="6">
        <f t="shared" si="24"/>
        <v>12152</v>
      </c>
      <c r="M117" s="6">
        <f t="shared" si="24"/>
        <v>26126.799999999999</v>
      </c>
      <c r="N117" s="6">
        <f t="shared" si="24"/>
        <v>23696.400000000001</v>
      </c>
      <c r="O117" s="6">
        <f t="shared" si="24"/>
        <v>23088.799999999999</v>
      </c>
      <c r="P117" s="6">
        <f t="shared" si="24"/>
        <v>26734.400000000001</v>
      </c>
      <c r="Q117" s="6">
        <f t="shared" si="24"/>
        <v>8506.4</v>
      </c>
      <c r="R117" s="23">
        <f t="shared" si="23"/>
        <v>0</v>
      </c>
      <c r="S117" s="23">
        <f t="shared" si="23"/>
        <v>0</v>
      </c>
      <c r="T117" s="23">
        <f t="shared" si="23"/>
        <v>0</v>
      </c>
      <c r="U117" s="23">
        <f t="shared" si="23"/>
        <v>0</v>
      </c>
      <c r="V117" s="23">
        <f t="shared" si="23"/>
        <v>0</v>
      </c>
      <c r="W117" s="23">
        <f t="shared" si="23"/>
        <v>0</v>
      </c>
      <c r="X117" s="23">
        <f t="shared" si="23"/>
        <v>0</v>
      </c>
      <c r="Y117" s="23">
        <f t="shared" si="23"/>
        <v>0</v>
      </c>
      <c r="Z117" s="23">
        <f t="shared" si="23"/>
        <v>0</v>
      </c>
      <c r="AA117" s="23">
        <f t="shared" si="23"/>
        <v>0</v>
      </c>
      <c r="AB117" s="23">
        <f t="shared" si="23"/>
        <v>0</v>
      </c>
      <c r="AC117" s="23">
        <f t="shared" si="23"/>
        <v>0</v>
      </c>
      <c r="AD117" s="23">
        <f t="shared" si="23"/>
        <v>0</v>
      </c>
      <c r="AE117" s="23">
        <f t="shared" si="23"/>
        <v>0</v>
      </c>
      <c r="AF117" s="23">
        <f t="shared" si="23"/>
        <v>0</v>
      </c>
      <c r="AG117" s="23">
        <f t="shared" si="23"/>
        <v>0</v>
      </c>
      <c r="AH117" s="23">
        <f t="shared" si="23"/>
        <v>0</v>
      </c>
      <c r="AI117" s="23">
        <f t="shared" si="23"/>
        <v>0</v>
      </c>
      <c r="AJ117" s="23">
        <f t="shared" si="23"/>
        <v>0</v>
      </c>
      <c r="AK117" s="23">
        <f t="shared" si="23"/>
        <v>0</v>
      </c>
      <c r="AL117" s="23">
        <f t="shared" si="23"/>
        <v>0</v>
      </c>
      <c r="AM117" s="23">
        <f t="shared" si="23"/>
        <v>0</v>
      </c>
      <c r="AN117" s="23">
        <f t="shared" si="23"/>
        <v>0</v>
      </c>
      <c r="AO117" s="23">
        <f t="shared" si="23"/>
        <v>0</v>
      </c>
      <c r="AP117" s="266"/>
      <c r="AQ117" s="266"/>
      <c r="AR117" s="266"/>
      <c r="AS117" s="266"/>
      <c r="AT117" s="266"/>
      <c r="AU117" s="266"/>
      <c r="AV117" s="266"/>
      <c r="AW117" s="266"/>
    </row>
    <row r="118" spans="1:49" x14ac:dyDescent="0.25">
      <c r="A118" s="4" t="str">
        <f t="shared" si="22"/>
        <v>Haneen Abdelhaq</v>
      </c>
      <c r="B118" s="4" t="str">
        <f t="shared" si="22"/>
        <v>TechSur</v>
      </c>
      <c r="C118" s="4" t="str">
        <f t="shared" si="22"/>
        <v>Project Manager</v>
      </c>
      <c r="D118" s="4">
        <f t="shared" si="22"/>
        <v>80.03</v>
      </c>
      <c r="E118" s="6">
        <f t="shared" si="24"/>
        <v>9603.6</v>
      </c>
      <c r="F118" s="6">
        <f t="shared" si="24"/>
        <v>12164.56</v>
      </c>
      <c r="G118" s="6">
        <f t="shared" si="24"/>
        <v>12804.8</v>
      </c>
      <c r="H118" s="6">
        <f t="shared" si="24"/>
        <v>0</v>
      </c>
      <c r="I118" s="6">
        <f t="shared" si="24"/>
        <v>0</v>
      </c>
      <c r="J118" s="6">
        <f t="shared" si="24"/>
        <v>0</v>
      </c>
      <c r="K118" s="6">
        <f t="shared" si="24"/>
        <v>0</v>
      </c>
      <c r="L118" s="6">
        <f t="shared" si="24"/>
        <v>0</v>
      </c>
      <c r="M118" s="6">
        <f t="shared" si="24"/>
        <v>0</v>
      </c>
      <c r="N118" s="6">
        <f t="shared" si="24"/>
        <v>0</v>
      </c>
      <c r="O118" s="6">
        <f t="shared" si="24"/>
        <v>0</v>
      </c>
      <c r="P118" s="6">
        <f t="shared" si="24"/>
        <v>0</v>
      </c>
      <c r="Q118" s="6">
        <f t="shared" si="24"/>
        <v>0</v>
      </c>
      <c r="R118" s="23">
        <f t="shared" si="23"/>
        <v>0</v>
      </c>
      <c r="S118" s="23">
        <f t="shared" si="23"/>
        <v>0</v>
      </c>
      <c r="T118" s="23">
        <f t="shared" si="23"/>
        <v>0</v>
      </c>
      <c r="U118" s="23">
        <f t="shared" si="23"/>
        <v>0</v>
      </c>
      <c r="V118" s="23">
        <f t="shared" si="23"/>
        <v>0</v>
      </c>
      <c r="W118" s="23">
        <f t="shared" si="23"/>
        <v>0</v>
      </c>
      <c r="X118" s="23">
        <f t="shared" si="23"/>
        <v>0</v>
      </c>
      <c r="Y118" s="23">
        <f t="shared" si="23"/>
        <v>0</v>
      </c>
      <c r="Z118" s="23">
        <f t="shared" si="23"/>
        <v>0</v>
      </c>
      <c r="AA118" s="23">
        <f t="shared" si="23"/>
        <v>0</v>
      </c>
      <c r="AB118" s="23">
        <f t="shared" si="23"/>
        <v>0</v>
      </c>
      <c r="AC118" s="23">
        <f t="shared" si="23"/>
        <v>0</v>
      </c>
      <c r="AD118" s="23">
        <f t="shared" si="23"/>
        <v>0</v>
      </c>
      <c r="AE118" s="23">
        <f t="shared" si="23"/>
        <v>0</v>
      </c>
      <c r="AF118" s="23">
        <f t="shared" si="23"/>
        <v>0</v>
      </c>
      <c r="AG118" s="23">
        <f t="shared" si="23"/>
        <v>0</v>
      </c>
      <c r="AH118" s="23">
        <f t="shared" si="23"/>
        <v>0</v>
      </c>
      <c r="AI118" s="23">
        <f t="shared" si="23"/>
        <v>0</v>
      </c>
      <c r="AJ118" s="23">
        <f t="shared" si="23"/>
        <v>0</v>
      </c>
      <c r="AK118" s="23">
        <f t="shared" si="23"/>
        <v>0</v>
      </c>
      <c r="AL118" s="23">
        <f t="shared" si="23"/>
        <v>0</v>
      </c>
      <c r="AM118" s="23">
        <f t="shared" si="23"/>
        <v>0</v>
      </c>
      <c r="AN118" s="23">
        <f t="shared" si="23"/>
        <v>0</v>
      </c>
      <c r="AO118" s="23">
        <f t="shared" si="23"/>
        <v>0</v>
      </c>
      <c r="AP118" s="266"/>
      <c r="AQ118" s="266"/>
      <c r="AR118" s="266"/>
      <c r="AS118" s="266"/>
      <c r="AT118" s="266"/>
      <c r="AU118" s="266"/>
      <c r="AV118" s="266"/>
      <c r="AW118" s="266"/>
    </row>
    <row r="119" spans="1:49" x14ac:dyDescent="0.25">
      <c r="A119" s="4" t="str">
        <f t="shared" si="22"/>
        <v>Sangamewar Gupta</v>
      </c>
      <c r="B119" s="4" t="str">
        <f t="shared" si="22"/>
        <v>TechSur</v>
      </c>
      <c r="C119" s="4" t="str">
        <f t="shared" si="22"/>
        <v>Systems Integration Engineer</v>
      </c>
      <c r="D119" s="4">
        <f t="shared" si="22"/>
        <v>151.9</v>
      </c>
      <c r="E119" s="6">
        <f t="shared" si="24"/>
        <v>17012.8</v>
      </c>
      <c r="F119" s="6">
        <f t="shared" si="24"/>
        <v>25519.200000000001</v>
      </c>
      <c r="G119" s="6">
        <f t="shared" si="24"/>
        <v>23088.799999999999</v>
      </c>
      <c r="H119" s="6">
        <f t="shared" si="24"/>
        <v>24304</v>
      </c>
      <c r="I119" s="6">
        <f t="shared" si="24"/>
        <v>24304</v>
      </c>
      <c r="J119" s="6">
        <f t="shared" si="24"/>
        <v>24304</v>
      </c>
      <c r="K119" s="6">
        <f t="shared" si="24"/>
        <v>12152</v>
      </c>
      <c r="L119" s="6">
        <f t="shared" si="24"/>
        <v>12152</v>
      </c>
      <c r="M119" s="6">
        <f t="shared" si="24"/>
        <v>26734.400000000001</v>
      </c>
      <c r="N119" s="6">
        <f t="shared" si="24"/>
        <v>24304</v>
      </c>
      <c r="O119" s="6">
        <f t="shared" si="24"/>
        <v>22481.200000000001</v>
      </c>
      <c r="P119" s="6">
        <f t="shared" si="24"/>
        <v>26734.400000000001</v>
      </c>
      <c r="Q119" s="6">
        <f t="shared" si="24"/>
        <v>8506.4</v>
      </c>
      <c r="R119" s="23">
        <f t="shared" si="24"/>
        <v>0</v>
      </c>
      <c r="S119" s="23">
        <f t="shared" si="24"/>
        <v>0</v>
      </c>
      <c r="T119" s="23">
        <f t="shared" si="24"/>
        <v>0</v>
      </c>
      <c r="U119" s="23">
        <f t="shared" si="23"/>
        <v>0</v>
      </c>
      <c r="V119" s="23">
        <f t="shared" si="23"/>
        <v>0</v>
      </c>
      <c r="W119" s="23">
        <f t="shared" si="23"/>
        <v>0</v>
      </c>
      <c r="X119" s="23">
        <f t="shared" si="23"/>
        <v>0</v>
      </c>
      <c r="Y119" s="23">
        <f t="shared" si="23"/>
        <v>0</v>
      </c>
      <c r="Z119" s="23">
        <f t="shared" si="23"/>
        <v>0</v>
      </c>
      <c r="AA119" s="23">
        <f t="shared" si="23"/>
        <v>0</v>
      </c>
      <c r="AB119" s="23">
        <f t="shared" si="23"/>
        <v>0</v>
      </c>
      <c r="AC119" s="23">
        <f t="shared" si="23"/>
        <v>0</v>
      </c>
      <c r="AD119" s="23">
        <f t="shared" si="23"/>
        <v>0</v>
      </c>
      <c r="AE119" s="23">
        <f t="shared" si="23"/>
        <v>0</v>
      </c>
      <c r="AF119" s="23">
        <f t="shared" si="23"/>
        <v>0</v>
      </c>
      <c r="AG119" s="23">
        <f t="shared" si="23"/>
        <v>0</v>
      </c>
      <c r="AH119" s="23">
        <f t="shared" si="23"/>
        <v>0</v>
      </c>
      <c r="AI119" s="23">
        <f t="shared" si="23"/>
        <v>0</v>
      </c>
      <c r="AJ119" s="23">
        <f t="shared" si="23"/>
        <v>0</v>
      </c>
      <c r="AK119" s="23">
        <f t="shared" si="23"/>
        <v>0</v>
      </c>
      <c r="AL119" s="23">
        <f t="shared" si="23"/>
        <v>0</v>
      </c>
      <c r="AM119" s="23">
        <f t="shared" si="23"/>
        <v>0</v>
      </c>
      <c r="AN119" s="23">
        <f t="shared" si="23"/>
        <v>0</v>
      </c>
      <c r="AO119" s="23">
        <f t="shared" si="23"/>
        <v>0</v>
      </c>
      <c r="AP119" s="266"/>
      <c r="AQ119" s="266"/>
      <c r="AR119" s="266"/>
      <c r="AS119" s="266"/>
      <c r="AT119" s="266"/>
      <c r="AU119" s="266"/>
      <c r="AV119" s="266"/>
      <c r="AW119" s="266"/>
    </row>
    <row r="120" spans="1:49" x14ac:dyDescent="0.25">
      <c r="A120" s="4" t="str">
        <f t="shared" si="22"/>
        <v>Mahendran Jayaraman</v>
      </c>
      <c r="B120" s="4" t="str">
        <f t="shared" si="22"/>
        <v>TechSur</v>
      </c>
      <c r="C120" s="4" t="str">
        <f t="shared" si="22"/>
        <v>Systems Integration Engineer</v>
      </c>
      <c r="D120" s="4">
        <f t="shared" si="22"/>
        <v>151.9</v>
      </c>
      <c r="E120" s="6">
        <f t="shared" si="24"/>
        <v>0</v>
      </c>
      <c r="F120" s="6">
        <f t="shared" si="24"/>
        <v>0</v>
      </c>
      <c r="G120" s="6">
        <f t="shared" si="24"/>
        <v>0</v>
      </c>
      <c r="H120" s="6">
        <f t="shared" si="24"/>
        <v>0</v>
      </c>
      <c r="I120" s="6">
        <f t="shared" si="24"/>
        <v>0</v>
      </c>
      <c r="J120" s="6">
        <f t="shared" si="24"/>
        <v>0</v>
      </c>
      <c r="K120" s="6">
        <f t="shared" si="24"/>
        <v>0</v>
      </c>
      <c r="L120" s="6">
        <f t="shared" si="24"/>
        <v>0</v>
      </c>
      <c r="M120" s="6">
        <f t="shared" si="24"/>
        <v>0</v>
      </c>
      <c r="N120" s="6">
        <f t="shared" si="24"/>
        <v>0</v>
      </c>
      <c r="O120" s="6">
        <f t="shared" si="24"/>
        <v>0</v>
      </c>
      <c r="P120" s="6">
        <f t="shared" si="24"/>
        <v>0</v>
      </c>
      <c r="Q120" s="6">
        <f t="shared" si="24"/>
        <v>0</v>
      </c>
      <c r="R120" s="23">
        <f t="shared" si="24"/>
        <v>0</v>
      </c>
      <c r="S120" s="23">
        <f t="shared" si="24"/>
        <v>0</v>
      </c>
      <c r="T120" s="23">
        <f t="shared" si="24"/>
        <v>0</v>
      </c>
      <c r="U120" s="23">
        <f t="shared" si="23"/>
        <v>0</v>
      </c>
      <c r="V120" s="23">
        <f t="shared" si="23"/>
        <v>0</v>
      </c>
      <c r="W120" s="23">
        <f t="shared" si="23"/>
        <v>0</v>
      </c>
      <c r="X120" s="23">
        <f t="shared" si="23"/>
        <v>0</v>
      </c>
      <c r="Y120" s="23">
        <f t="shared" si="23"/>
        <v>0</v>
      </c>
      <c r="Z120" s="23">
        <f t="shared" si="23"/>
        <v>0</v>
      </c>
      <c r="AA120" s="23">
        <f t="shared" si="23"/>
        <v>0</v>
      </c>
      <c r="AB120" s="23">
        <f t="shared" si="23"/>
        <v>0</v>
      </c>
      <c r="AC120" s="23">
        <f t="shared" si="23"/>
        <v>0</v>
      </c>
      <c r="AD120" s="23">
        <f t="shared" si="23"/>
        <v>0</v>
      </c>
      <c r="AE120" s="23">
        <f t="shared" si="23"/>
        <v>0</v>
      </c>
      <c r="AF120" s="23">
        <f t="shared" si="23"/>
        <v>0</v>
      </c>
      <c r="AG120" s="23">
        <f t="shared" si="23"/>
        <v>0</v>
      </c>
      <c r="AH120" s="23">
        <f t="shared" si="23"/>
        <v>0</v>
      </c>
      <c r="AI120" s="23">
        <f t="shared" si="23"/>
        <v>0</v>
      </c>
      <c r="AJ120" s="23">
        <f t="shared" si="23"/>
        <v>0</v>
      </c>
      <c r="AK120" s="23">
        <f t="shared" si="23"/>
        <v>0</v>
      </c>
      <c r="AL120" s="23">
        <f t="shared" si="23"/>
        <v>0</v>
      </c>
      <c r="AM120" s="23">
        <f t="shared" si="23"/>
        <v>0</v>
      </c>
      <c r="AN120" s="23">
        <f t="shared" si="23"/>
        <v>0</v>
      </c>
      <c r="AO120" s="23">
        <f t="shared" si="23"/>
        <v>0</v>
      </c>
      <c r="AP120" s="266"/>
      <c r="AQ120" s="266"/>
      <c r="AR120" s="266"/>
      <c r="AS120" s="266"/>
      <c r="AT120" s="266"/>
      <c r="AU120" s="266"/>
      <c r="AV120" s="266"/>
      <c r="AW120" s="266"/>
    </row>
    <row r="121" spans="1:49" x14ac:dyDescent="0.25">
      <c r="A121" s="4" t="str">
        <f t="shared" si="22"/>
        <v>Mohammad Khan</v>
      </c>
      <c r="B121" s="4" t="str">
        <f t="shared" si="22"/>
        <v>TechSur</v>
      </c>
      <c r="C121" s="4" t="str">
        <f t="shared" si="22"/>
        <v>Systems Integration Engineer</v>
      </c>
      <c r="D121" s="4">
        <f t="shared" si="22"/>
        <v>151.9</v>
      </c>
      <c r="E121" s="6">
        <f t="shared" si="24"/>
        <v>17924.2</v>
      </c>
      <c r="F121" s="6">
        <f t="shared" si="24"/>
        <v>25215.4</v>
      </c>
      <c r="G121" s="6">
        <f t="shared" si="24"/>
        <v>19443.2</v>
      </c>
      <c r="H121" s="6">
        <f t="shared" si="24"/>
        <v>25974.9</v>
      </c>
      <c r="I121" s="6">
        <f t="shared" si="24"/>
        <v>25367.3</v>
      </c>
      <c r="J121" s="6">
        <f t="shared" si="24"/>
        <v>22785</v>
      </c>
      <c r="K121" s="6">
        <f t="shared" si="24"/>
        <v>13367.2</v>
      </c>
      <c r="L121" s="6">
        <f t="shared" si="24"/>
        <v>12152</v>
      </c>
      <c r="M121" s="6">
        <f t="shared" si="24"/>
        <v>6076</v>
      </c>
      <c r="N121" s="6">
        <f t="shared" si="24"/>
        <v>0</v>
      </c>
      <c r="O121" s="6">
        <f t="shared" si="24"/>
        <v>0</v>
      </c>
      <c r="P121" s="6">
        <f t="shared" si="24"/>
        <v>0</v>
      </c>
      <c r="Q121" s="6">
        <f t="shared" si="24"/>
        <v>0</v>
      </c>
      <c r="R121" s="23">
        <f t="shared" si="24"/>
        <v>0</v>
      </c>
      <c r="S121" s="23">
        <f t="shared" si="24"/>
        <v>0</v>
      </c>
      <c r="T121" s="23">
        <f t="shared" si="24"/>
        <v>0</v>
      </c>
      <c r="U121" s="23">
        <f t="shared" si="23"/>
        <v>0</v>
      </c>
      <c r="V121" s="23">
        <f t="shared" si="23"/>
        <v>0</v>
      </c>
      <c r="W121" s="23">
        <f t="shared" si="23"/>
        <v>0</v>
      </c>
      <c r="X121" s="23">
        <f t="shared" si="23"/>
        <v>0</v>
      </c>
      <c r="Y121" s="23">
        <f t="shared" si="23"/>
        <v>0</v>
      </c>
      <c r="Z121" s="23">
        <f t="shared" si="23"/>
        <v>0</v>
      </c>
      <c r="AA121" s="23">
        <f t="shared" si="23"/>
        <v>0</v>
      </c>
      <c r="AB121" s="23">
        <f t="shared" si="23"/>
        <v>0</v>
      </c>
      <c r="AC121" s="23">
        <f t="shared" si="23"/>
        <v>0</v>
      </c>
      <c r="AD121" s="23">
        <f t="shared" si="23"/>
        <v>0</v>
      </c>
      <c r="AE121" s="23">
        <f t="shared" si="23"/>
        <v>0</v>
      </c>
      <c r="AF121" s="23">
        <f t="shared" si="23"/>
        <v>0</v>
      </c>
      <c r="AG121" s="23">
        <f t="shared" si="23"/>
        <v>0</v>
      </c>
      <c r="AH121" s="23">
        <f t="shared" si="23"/>
        <v>0</v>
      </c>
      <c r="AI121" s="23">
        <f t="shared" si="23"/>
        <v>0</v>
      </c>
      <c r="AJ121" s="23">
        <f t="shared" si="23"/>
        <v>0</v>
      </c>
      <c r="AK121" s="23">
        <f t="shared" si="23"/>
        <v>0</v>
      </c>
      <c r="AL121" s="23">
        <f t="shared" si="23"/>
        <v>0</v>
      </c>
      <c r="AM121" s="23">
        <f t="shared" si="23"/>
        <v>0</v>
      </c>
      <c r="AN121" s="23">
        <f t="shared" si="23"/>
        <v>0</v>
      </c>
      <c r="AO121" s="23">
        <f t="shared" si="23"/>
        <v>0</v>
      </c>
      <c r="AP121" s="266"/>
      <c r="AQ121" s="266"/>
      <c r="AR121" s="266"/>
      <c r="AS121" s="266"/>
      <c r="AT121" s="266"/>
      <c r="AU121" s="266"/>
      <c r="AV121" s="266"/>
      <c r="AW121" s="266"/>
    </row>
    <row r="122" spans="1:49" x14ac:dyDescent="0.25">
      <c r="A122" s="4" t="str">
        <f t="shared" si="22"/>
        <v>Vacant - Sourcing</v>
      </c>
      <c r="B122" s="4" t="str">
        <f t="shared" si="22"/>
        <v>TechSur</v>
      </c>
      <c r="C122" s="4" t="str">
        <f t="shared" si="22"/>
        <v>Systems Integration Engineer</v>
      </c>
      <c r="D122" s="4">
        <f t="shared" si="22"/>
        <v>151.9</v>
      </c>
      <c r="E122" s="6">
        <f t="shared" si="24"/>
        <v>0</v>
      </c>
      <c r="F122" s="6">
        <f t="shared" si="24"/>
        <v>0</v>
      </c>
      <c r="G122" s="6">
        <f t="shared" si="24"/>
        <v>0</v>
      </c>
      <c r="H122" s="6">
        <f t="shared" si="24"/>
        <v>0</v>
      </c>
      <c r="I122" s="6">
        <f t="shared" si="24"/>
        <v>0</v>
      </c>
      <c r="J122" s="6">
        <f t="shared" si="24"/>
        <v>0</v>
      </c>
      <c r="K122" s="6">
        <f t="shared" si="24"/>
        <v>0</v>
      </c>
      <c r="L122" s="6">
        <f t="shared" si="24"/>
        <v>0</v>
      </c>
      <c r="M122" s="6">
        <f t="shared" si="24"/>
        <v>0</v>
      </c>
      <c r="N122" s="6">
        <f t="shared" si="24"/>
        <v>0</v>
      </c>
      <c r="O122" s="6">
        <f t="shared" si="24"/>
        <v>0</v>
      </c>
      <c r="P122" s="6">
        <f t="shared" si="24"/>
        <v>0</v>
      </c>
      <c r="Q122" s="6"/>
      <c r="R122" s="23"/>
      <c r="S122" s="23"/>
      <c r="T122" s="23"/>
      <c r="U122" s="23"/>
      <c r="V122" s="23"/>
      <c r="W122" s="23"/>
      <c r="X122" s="23"/>
      <c r="Y122" s="2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266"/>
      <c r="AQ122" s="266"/>
      <c r="AR122" s="266"/>
      <c r="AS122" s="266"/>
      <c r="AT122" s="266"/>
      <c r="AU122" s="266"/>
      <c r="AV122" s="266"/>
      <c r="AW122" s="266"/>
    </row>
    <row r="123" spans="1:49" x14ac:dyDescent="0.25">
      <c r="A123" s="4" t="str">
        <f t="shared" si="22"/>
        <v>Lauren Holcomb</v>
      </c>
      <c r="B123" s="4" t="str">
        <f t="shared" si="22"/>
        <v>TechSur</v>
      </c>
      <c r="C123" s="4" t="str">
        <f t="shared" si="22"/>
        <v>Project Manager</v>
      </c>
      <c r="D123" s="4">
        <f t="shared" si="22"/>
        <v>80.03</v>
      </c>
      <c r="E123" s="6">
        <f t="shared" si="24"/>
        <v>0</v>
      </c>
      <c r="F123" s="6">
        <f t="shared" si="24"/>
        <v>0</v>
      </c>
      <c r="G123" s="6">
        <f t="shared" si="24"/>
        <v>0</v>
      </c>
      <c r="H123" s="6">
        <f t="shared" si="24"/>
        <v>13845.19</v>
      </c>
      <c r="I123" s="6">
        <f t="shared" si="24"/>
        <v>13284.98</v>
      </c>
      <c r="J123" s="6">
        <f t="shared" si="24"/>
        <v>12164.56</v>
      </c>
      <c r="K123" s="6">
        <f t="shared" si="24"/>
        <v>6242.34</v>
      </c>
      <c r="L123" s="6">
        <f t="shared" si="24"/>
        <v>6402.4</v>
      </c>
      <c r="M123" s="6">
        <f t="shared" si="24"/>
        <v>14085.28</v>
      </c>
      <c r="N123" s="6">
        <f t="shared" si="24"/>
        <v>12804.8</v>
      </c>
      <c r="O123" s="6">
        <f t="shared" si="24"/>
        <v>11844.44</v>
      </c>
      <c r="P123" s="6">
        <f t="shared" si="24"/>
        <v>14085.28</v>
      </c>
      <c r="Q123" s="6">
        <f>$D123*Q53</f>
        <v>4481.68</v>
      </c>
      <c r="R123" s="23"/>
      <c r="S123" s="23"/>
      <c r="T123" s="23"/>
      <c r="U123" s="23"/>
      <c r="V123" s="23"/>
      <c r="W123" s="23"/>
      <c r="X123" s="23"/>
      <c r="Y123" s="2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266"/>
      <c r="AQ123" s="266"/>
      <c r="AR123" s="266"/>
      <c r="AS123" s="266"/>
      <c r="AT123" s="266"/>
      <c r="AU123" s="266"/>
      <c r="AV123" s="266"/>
      <c r="AW123" s="266"/>
    </row>
    <row r="124" spans="1:49" x14ac:dyDescent="0.25">
      <c r="A124" s="4" t="str">
        <f t="shared" si="22"/>
        <v>Kakhramon Talibdjanov</v>
      </c>
      <c r="B124" s="4" t="str">
        <f t="shared" si="22"/>
        <v>TechSur</v>
      </c>
      <c r="C124" s="4" t="str">
        <f t="shared" si="22"/>
        <v>Systems Integration Engineer</v>
      </c>
      <c r="D124" s="4">
        <f t="shared" si="22"/>
        <v>151.9</v>
      </c>
      <c r="E124" s="6">
        <f t="shared" si="24"/>
        <v>0</v>
      </c>
      <c r="F124" s="6">
        <f t="shared" si="24"/>
        <v>0</v>
      </c>
      <c r="G124" s="6">
        <f t="shared" si="24"/>
        <v>0</v>
      </c>
      <c r="H124" s="6">
        <f t="shared" si="24"/>
        <v>0</v>
      </c>
      <c r="I124" s="6">
        <f t="shared" si="24"/>
        <v>0</v>
      </c>
      <c r="J124" s="6">
        <f t="shared" si="24"/>
        <v>0</v>
      </c>
      <c r="K124" s="6">
        <f t="shared" si="24"/>
        <v>0</v>
      </c>
      <c r="L124" s="6">
        <f t="shared" si="24"/>
        <v>0</v>
      </c>
      <c r="M124" s="6">
        <f t="shared" si="24"/>
        <v>0</v>
      </c>
      <c r="N124" s="6">
        <f t="shared" si="24"/>
        <v>10936.800000000001</v>
      </c>
      <c r="O124" s="6">
        <f t="shared" si="24"/>
        <v>23088.799999999999</v>
      </c>
      <c r="P124" s="6">
        <f t="shared" si="24"/>
        <v>26734.400000000001</v>
      </c>
      <c r="Q124" s="6">
        <f>$D124*Q54</f>
        <v>8506.4</v>
      </c>
      <c r="R124" s="23"/>
      <c r="S124" s="23"/>
      <c r="T124" s="23"/>
      <c r="U124" s="23"/>
      <c r="V124" s="23"/>
      <c r="W124" s="23"/>
      <c r="X124" s="23"/>
      <c r="Y124" s="2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266"/>
      <c r="AQ124" s="266"/>
      <c r="AR124" s="266"/>
      <c r="AS124" s="266"/>
      <c r="AT124" s="266"/>
      <c r="AU124" s="266"/>
      <c r="AV124" s="266"/>
      <c r="AW124" s="266"/>
    </row>
    <row r="125" spans="1:49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23"/>
      <c r="S125" s="23"/>
      <c r="T125" s="23"/>
      <c r="U125" s="23"/>
      <c r="V125" s="23"/>
      <c r="W125" s="23"/>
      <c r="X125" s="23"/>
      <c r="Y125" s="2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266"/>
      <c r="AQ125" s="266"/>
      <c r="AR125" s="266"/>
      <c r="AS125" s="266"/>
      <c r="AT125" s="266"/>
      <c r="AU125" s="266"/>
      <c r="AV125" s="266"/>
      <c r="AW125" s="266"/>
    </row>
    <row r="126" spans="1:49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23"/>
      <c r="S126" s="23"/>
      <c r="T126" s="23"/>
      <c r="U126" s="23"/>
      <c r="V126" s="23"/>
      <c r="W126" s="23"/>
      <c r="X126" s="23"/>
      <c r="Y126" s="2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266"/>
      <c r="AQ126" s="266"/>
      <c r="AR126" s="266"/>
      <c r="AS126" s="266"/>
      <c r="AT126" s="266"/>
      <c r="AU126" s="266"/>
      <c r="AV126" s="266"/>
      <c r="AW126" s="266"/>
    </row>
    <row r="127" spans="1:49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23"/>
      <c r="S127" s="23"/>
      <c r="T127" s="23"/>
      <c r="U127" s="23"/>
      <c r="V127" s="23"/>
      <c r="W127" s="23"/>
      <c r="X127" s="23"/>
      <c r="Y127" s="2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266"/>
      <c r="AQ127" s="266"/>
      <c r="AR127" s="266"/>
      <c r="AS127" s="266"/>
      <c r="AT127" s="266"/>
      <c r="AU127" s="266"/>
      <c r="AV127" s="266"/>
      <c r="AW127" s="266"/>
    </row>
    <row r="128" spans="1:49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23"/>
      <c r="S128" s="23"/>
      <c r="T128" s="23"/>
      <c r="U128" s="23"/>
      <c r="V128" s="23"/>
      <c r="W128" s="23"/>
      <c r="X128" s="23"/>
      <c r="Y128" s="2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266"/>
      <c r="AQ128" s="266"/>
      <c r="AR128" s="266"/>
      <c r="AS128" s="266"/>
      <c r="AT128" s="266"/>
      <c r="AU128" s="266"/>
      <c r="AV128" s="266"/>
      <c r="AW128" s="266"/>
    </row>
    <row r="129" spans="1:49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23"/>
      <c r="S129" s="23"/>
      <c r="T129" s="23"/>
      <c r="U129" s="23"/>
      <c r="V129" s="23"/>
      <c r="W129" s="23"/>
      <c r="X129" s="23"/>
      <c r="Y129" s="2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266"/>
      <c r="AQ129" s="266"/>
      <c r="AR129" s="266"/>
      <c r="AS129" s="266"/>
      <c r="AT129" s="266"/>
      <c r="AU129" s="266"/>
      <c r="AV129" s="266"/>
      <c r="AW129" s="266"/>
    </row>
    <row r="130" spans="1:49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23"/>
      <c r="S130" s="23"/>
      <c r="T130" s="23"/>
      <c r="U130" s="23"/>
      <c r="V130" s="23"/>
      <c r="W130" s="23"/>
      <c r="X130" s="23"/>
      <c r="Y130" s="2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266"/>
      <c r="AQ130" s="266"/>
      <c r="AR130" s="266"/>
      <c r="AS130" s="266"/>
      <c r="AT130" s="266"/>
      <c r="AU130" s="266"/>
      <c r="AV130" s="266"/>
      <c r="AW130" s="266"/>
    </row>
    <row r="131" spans="1:49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23"/>
      <c r="S131" s="23"/>
      <c r="T131" s="23"/>
      <c r="U131" s="23"/>
      <c r="V131" s="23"/>
      <c r="W131" s="23"/>
      <c r="X131" s="23"/>
      <c r="Y131" s="2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266"/>
      <c r="AQ131" s="266"/>
      <c r="AR131" s="266"/>
      <c r="AS131" s="266"/>
      <c r="AT131" s="266"/>
      <c r="AU131" s="266"/>
      <c r="AV131" s="266"/>
      <c r="AW131" s="266"/>
    </row>
    <row r="132" spans="1:49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23"/>
      <c r="S132" s="23"/>
      <c r="T132" s="23"/>
      <c r="U132" s="23"/>
      <c r="V132" s="23"/>
      <c r="W132" s="23"/>
      <c r="X132" s="23"/>
      <c r="Y132" s="2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266"/>
      <c r="AQ132" s="266"/>
      <c r="AR132" s="266"/>
      <c r="AS132" s="266"/>
      <c r="AT132" s="266"/>
      <c r="AU132" s="266"/>
      <c r="AV132" s="266"/>
      <c r="AW132" s="266"/>
    </row>
    <row r="133" spans="1:49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23"/>
      <c r="S133" s="23"/>
      <c r="T133" s="23"/>
      <c r="U133" s="23"/>
      <c r="V133" s="23"/>
      <c r="W133" s="23"/>
      <c r="X133" s="23"/>
      <c r="Y133" s="2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266"/>
      <c r="AQ133" s="266"/>
      <c r="AR133" s="266"/>
      <c r="AS133" s="266"/>
      <c r="AT133" s="266"/>
      <c r="AU133" s="266"/>
      <c r="AV133" s="266"/>
      <c r="AW133" s="266"/>
    </row>
    <row r="134" spans="1:49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23"/>
      <c r="S134" s="23"/>
      <c r="T134" s="23"/>
      <c r="U134" s="23"/>
      <c r="V134" s="23"/>
      <c r="W134" s="23"/>
      <c r="X134" s="23"/>
      <c r="Y134" s="2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266"/>
      <c r="AQ134" s="266"/>
      <c r="AR134" s="266"/>
      <c r="AS134" s="266"/>
      <c r="AT134" s="266"/>
      <c r="AU134" s="266"/>
      <c r="AV134" s="266"/>
      <c r="AW134" s="266"/>
    </row>
    <row r="135" spans="1:49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23"/>
      <c r="S135" s="23"/>
      <c r="T135" s="23"/>
      <c r="U135" s="23"/>
      <c r="V135" s="23"/>
      <c r="W135" s="23"/>
      <c r="X135" s="23"/>
      <c r="Y135" s="2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266"/>
      <c r="AQ135" s="266"/>
      <c r="AR135" s="266"/>
      <c r="AS135" s="266"/>
      <c r="AT135" s="266"/>
      <c r="AU135" s="266"/>
      <c r="AV135" s="266"/>
      <c r="AW135" s="266"/>
    </row>
    <row r="136" spans="1:49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23"/>
      <c r="S136" s="23"/>
      <c r="T136" s="23"/>
      <c r="U136" s="23"/>
      <c r="V136" s="23"/>
      <c r="W136" s="23"/>
      <c r="X136" s="23"/>
      <c r="Y136" s="2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266"/>
      <c r="AQ136" s="266"/>
      <c r="AR136" s="266"/>
      <c r="AS136" s="266"/>
      <c r="AT136" s="266"/>
      <c r="AU136" s="266"/>
      <c r="AV136" s="266"/>
      <c r="AW136" s="266"/>
    </row>
    <row r="137" spans="1:49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23"/>
      <c r="S137" s="23"/>
      <c r="T137" s="23"/>
      <c r="U137" s="23"/>
      <c r="V137" s="23"/>
      <c r="W137" s="23"/>
      <c r="X137" s="23"/>
      <c r="Y137" s="2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266"/>
      <c r="AQ137" s="266"/>
      <c r="AR137" s="266"/>
      <c r="AS137" s="266"/>
      <c r="AT137" s="266"/>
      <c r="AU137" s="266"/>
      <c r="AV137" s="266"/>
      <c r="AW137" s="266"/>
    </row>
    <row r="138" spans="1:49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23"/>
      <c r="S138" s="23"/>
      <c r="T138" s="23"/>
      <c r="U138" s="23"/>
      <c r="V138" s="23"/>
      <c r="W138" s="23"/>
      <c r="X138" s="23"/>
      <c r="Y138" s="2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266"/>
      <c r="AQ138" s="266"/>
      <c r="AR138" s="266"/>
      <c r="AS138" s="266"/>
      <c r="AT138" s="266"/>
      <c r="AU138" s="266"/>
      <c r="AV138" s="266"/>
      <c r="AW138" s="266"/>
    </row>
    <row r="139" spans="1:49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23"/>
      <c r="S139" s="23"/>
      <c r="T139" s="23"/>
      <c r="U139" s="23"/>
      <c r="V139" s="23"/>
      <c r="W139" s="23"/>
      <c r="X139" s="23"/>
      <c r="Y139" s="2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266"/>
      <c r="AQ139" s="266"/>
      <c r="AR139" s="266"/>
      <c r="AS139" s="266"/>
      <c r="AT139" s="266"/>
      <c r="AU139" s="266"/>
      <c r="AV139" s="266"/>
      <c r="AW139" s="266"/>
    </row>
    <row r="140" spans="1:49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23"/>
      <c r="S140" s="23"/>
      <c r="T140" s="23"/>
      <c r="U140" s="23"/>
      <c r="V140" s="23"/>
      <c r="W140" s="23"/>
      <c r="X140" s="23"/>
      <c r="Y140" s="2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266"/>
      <c r="AQ140" s="266"/>
      <c r="AR140" s="266"/>
      <c r="AS140" s="266"/>
      <c r="AT140" s="266"/>
      <c r="AU140" s="266"/>
      <c r="AV140" s="266"/>
      <c r="AW140" s="266"/>
    </row>
    <row r="141" spans="1:49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23"/>
      <c r="S141" s="23"/>
      <c r="T141" s="23"/>
      <c r="U141" s="23"/>
      <c r="V141" s="23"/>
      <c r="W141" s="23"/>
      <c r="X141" s="23"/>
      <c r="Y141" s="2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266"/>
      <c r="AQ141" s="266"/>
      <c r="AR141" s="266"/>
      <c r="AS141" s="266"/>
      <c r="AT141" s="266"/>
      <c r="AU141" s="266"/>
      <c r="AV141" s="266"/>
      <c r="AW141" s="266"/>
    </row>
    <row r="142" spans="1:49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23"/>
      <c r="S142" s="23"/>
      <c r="T142" s="23"/>
      <c r="U142" s="23"/>
      <c r="V142" s="23"/>
      <c r="W142" s="23"/>
      <c r="X142" s="23"/>
      <c r="Y142" s="2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266"/>
      <c r="AQ142" s="266"/>
      <c r="AR142" s="266"/>
      <c r="AS142" s="266"/>
      <c r="AT142" s="266"/>
      <c r="AU142" s="266"/>
      <c r="AV142" s="266"/>
      <c r="AW142" s="266"/>
    </row>
    <row r="143" spans="1:49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23"/>
      <c r="S143" s="23"/>
      <c r="T143" s="23"/>
      <c r="U143" s="23"/>
      <c r="V143" s="23"/>
      <c r="W143" s="23"/>
      <c r="X143" s="23"/>
      <c r="Y143" s="2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266"/>
      <c r="AQ143" s="266"/>
      <c r="AR143" s="266"/>
      <c r="AS143" s="266"/>
      <c r="AT143" s="266"/>
      <c r="AU143" s="266"/>
      <c r="AV143" s="266"/>
      <c r="AW143" s="266"/>
    </row>
    <row r="144" spans="1:49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23"/>
      <c r="S144" s="23"/>
      <c r="T144" s="23"/>
      <c r="U144" s="23"/>
      <c r="V144" s="23"/>
      <c r="W144" s="23"/>
      <c r="X144" s="23"/>
      <c r="Y144" s="2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266"/>
      <c r="AQ144" s="266"/>
      <c r="AR144" s="266"/>
      <c r="AS144" s="266"/>
      <c r="AT144" s="266"/>
      <c r="AU144" s="266"/>
      <c r="AV144" s="266"/>
      <c r="AW144" s="266"/>
    </row>
    <row r="145" spans="1:49" x14ac:dyDescent="0.25">
      <c r="E145" s="7">
        <f>SUM(E115:E144)</f>
        <v>99224.599999999991</v>
      </c>
      <c r="F145" s="7">
        <f t="shared" ref="F145:AW145" si="25">SUM(F115:F144)</f>
        <v>137026.35999999999</v>
      </c>
      <c r="G145" s="7">
        <f t="shared" si="25"/>
        <v>126729.8</v>
      </c>
      <c r="H145" s="7">
        <f t="shared" si="25"/>
        <v>141896.89000000001</v>
      </c>
      <c r="I145" s="7">
        <f t="shared" si="25"/>
        <v>137083.48000000001</v>
      </c>
      <c r="J145" s="7">
        <f t="shared" si="25"/>
        <v>132165.56</v>
      </c>
      <c r="K145" s="7">
        <f t="shared" si="25"/>
        <v>74293.539999999994</v>
      </c>
      <c r="L145" s="7">
        <f t="shared" si="25"/>
        <v>67162.399999999994</v>
      </c>
      <c r="M145" s="7">
        <f t="shared" si="25"/>
        <v>126491.28</v>
      </c>
      <c r="N145" s="7">
        <f t="shared" si="25"/>
        <v>120350</v>
      </c>
      <c r="O145" s="7">
        <f t="shared" si="25"/>
        <v>126680.84</v>
      </c>
      <c r="P145" s="7">
        <f t="shared" si="25"/>
        <v>147757.28</v>
      </c>
      <c r="Q145" s="7">
        <f t="shared" si="25"/>
        <v>47013.68</v>
      </c>
      <c r="R145" s="7">
        <f t="shared" si="25"/>
        <v>0</v>
      </c>
      <c r="S145" s="7">
        <f t="shared" si="25"/>
        <v>0</v>
      </c>
      <c r="T145" s="7">
        <f t="shared" si="25"/>
        <v>0</v>
      </c>
      <c r="U145" s="7">
        <f t="shared" si="25"/>
        <v>0</v>
      </c>
      <c r="V145" s="7">
        <f t="shared" si="25"/>
        <v>0</v>
      </c>
      <c r="W145" s="7">
        <f t="shared" si="25"/>
        <v>0</v>
      </c>
      <c r="X145" s="7">
        <f t="shared" si="25"/>
        <v>0</v>
      </c>
      <c r="Y145" s="7">
        <f t="shared" si="25"/>
        <v>0</v>
      </c>
      <c r="Z145" s="7">
        <f t="shared" si="25"/>
        <v>0</v>
      </c>
      <c r="AA145" s="7">
        <f t="shared" si="25"/>
        <v>0</v>
      </c>
      <c r="AB145" s="7">
        <f t="shared" si="25"/>
        <v>0</v>
      </c>
      <c r="AC145" s="7">
        <f t="shared" si="25"/>
        <v>0</v>
      </c>
      <c r="AD145" s="7">
        <f t="shared" si="25"/>
        <v>0</v>
      </c>
      <c r="AE145" s="7">
        <f t="shared" si="25"/>
        <v>0</v>
      </c>
      <c r="AF145" s="7">
        <f t="shared" si="25"/>
        <v>0</v>
      </c>
      <c r="AG145" s="7">
        <f t="shared" si="25"/>
        <v>0</v>
      </c>
      <c r="AH145" s="7">
        <f t="shared" si="25"/>
        <v>0</v>
      </c>
      <c r="AI145" s="7">
        <f t="shared" si="25"/>
        <v>0</v>
      </c>
      <c r="AJ145" s="7">
        <f t="shared" si="25"/>
        <v>0</v>
      </c>
      <c r="AK145" s="7">
        <f t="shared" si="25"/>
        <v>0</v>
      </c>
      <c r="AL145" s="7">
        <f t="shared" si="25"/>
        <v>0</v>
      </c>
      <c r="AM145" s="7">
        <f t="shared" si="25"/>
        <v>0</v>
      </c>
      <c r="AN145" s="7">
        <f t="shared" si="25"/>
        <v>0</v>
      </c>
      <c r="AO145" s="7">
        <f t="shared" si="25"/>
        <v>0</v>
      </c>
      <c r="AP145" s="7">
        <f t="shared" si="25"/>
        <v>0</v>
      </c>
      <c r="AQ145" s="7">
        <f t="shared" si="25"/>
        <v>0</v>
      </c>
      <c r="AR145" s="7">
        <f t="shared" si="25"/>
        <v>0</v>
      </c>
      <c r="AS145" s="7">
        <f t="shared" si="25"/>
        <v>0</v>
      </c>
      <c r="AT145" s="7">
        <f t="shared" si="25"/>
        <v>0</v>
      </c>
      <c r="AU145" s="7">
        <f t="shared" si="25"/>
        <v>0</v>
      </c>
      <c r="AV145" s="7">
        <f t="shared" si="25"/>
        <v>0</v>
      </c>
      <c r="AW145" s="7">
        <f t="shared" si="25"/>
        <v>0</v>
      </c>
    </row>
    <row r="146" spans="1:49" x14ac:dyDescent="0.25">
      <c r="K146" s="7"/>
      <c r="M146" s="25"/>
      <c r="Q146" s="25"/>
    </row>
    <row r="147" spans="1:49" x14ac:dyDescent="0.25">
      <c r="A147" s="31" t="s">
        <v>186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</row>
    <row r="148" spans="1:49" x14ac:dyDescent="0.25">
      <c r="E148" s="625">
        <v>2025</v>
      </c>
      <c r="F148" s="626"/>
      <c r="G148" s="626"/>
      <c r="H148" s="626"/>
      <c r="I148" s="626"/>
      <c r="J148" s="626"/>
      <c r="K148" s="626"/>
      <c r="L148" s="626"/>
      <c r="M148" s="627"/>
      <c r="N148" s="625">
        <v>2026</v>
      </c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7"/>
      <c r="Z148" s="625">
        <v>2027</v>
      </c>
      <c r="AA148" s="626"/>
      <c r="AB148" s="626"/>
      <c r="AC148" s="626"/>
      <c r="AD148" s="626"/>
      <c r="AE148" s="626"/>
      <c r="AF148" s="626"/>
      <c r="AG148" s="626"/>
      <c r="AH148" s="626"/>
      <c r="AI148" s="626"/>
      <c r="AJ148" s="626"/>
      <c r="AK148" s="627"/>
      <c r="AL148" s="625">
        <v>2028</v>
      </c>
      <c r="AM148" s="626"/>
      <c r="AN148" s="626"/>
      <c r="AO148" s="626"/>
      <c r="AP148" s="626"/>
      <c r="AQ148" s="626"/>
      <c r="AR148" s="626"/>
      <c r="AS148" s="626"/>
      <c r="AT148" s="626"/>
      <c r="AU148" s="626"/>
      <c r="AV148" s="626"/>
      <c r="AW148" s="627"/>
    </row>
    <row r="149" spans="1:49" x14ac:dyDescent="0.25">
      <c r="C149" s="11" t="s">
        <v>105</v>
      </c>
      <c r="D149" s="11" t="s">
        <v>106</v>
      </c>
      <c r="E149" s="12">
        <v>4</v>
      </c>
      <c r="F149" s="12">
        <v>5</v>
      </c>
      <c r="G149" s="12">
        <v>6</v>
      </c>
      <c r="H149" s="12">
        <v>7</v>
      </c>
      <c r="I149" s="11">
        <v>8</v>
      </c>
      <c r="J149" s="11">
        <v>9</v>
      </c>
      <c r="K149" s="11">
        <v>10</v>
      </c>
      <c r="L149" s="11">
        <v>11</v>
      </c>
      <c r="M149" s="11">
        <v>12</v>
      </c>
      <c r="N149" s="11">
        <v>1</v>
      </c>
      <c r="O149" s="11">
        <v>2</v>
      </c>
      <c r="P149" s="11">
        <v>3</v>
      </c>
      <c r="Q149" s="11">
        <v>4</v>
      </c>
      <c r="R149" s="14">
        <v>5</v>
      </c>
      <c r="S149" s="14">
        <v>6</v>
      </c>
      <c r="T149" s="14">
        <v>7</v>
      </c>
      <c r="U149" s="14">
        <v>8</v>
      </c>
      <c r="V149" s="14">
        <v>9</v>
      </c>
      <c r="W149" s="14">
        <v>10</v>
      </c>
      <c r="X149" s="14">
        <v>11</v>
      </c>
      <c r="Y149" s="14">
        <v>12</v>
      </c>
      <c r="Z149" s="14">
        <v>1</v>
      </c>
      <c r="AA149" s="14">
        <v>2</v>
      </c>
      <c r="AB149" s="14">
        <v>3</v>
      </c>
      <c r="AC149" s="14">
        <v>4</v>
      </c>
      <c r="AD149" s="14">
        <v>5</v>
      </c>
      <c r="AE149" s="14">
        <v>6</v>
      </c>
      <c r="AF149" s="14">
        <v>7</v>
      </c>
      <c r="AG149" s="14">
        <v>8</v>
      </c>
      <c r="AH149" s="14">
        <v>9</v>
      </c>
      <c r="AI149" s="14">
        <v>10</v>
      </c>
      <c r="AJ149" s="14">
        <v>11</v>
      </c>
      <c r="AK149" s="14">
        <v>12</v>
      </c>
      <c r="AL149" s="14">
        <v>1</v>
      </c>
      <c r="AM149" s="14">
        <v>2</v>
      </c>
      <c r="AN149" s="14">
        <v>3</v>
      </c>
      <c r="AO149" s="14">
        <v>4</v>
      </c>
      <c r="AP149" s="432">
        <v>5</v>
      </c>
      <c r="AQ149" s="265">
        <v>6</v>
      </c>
      <c r="AR149" s="265">
        <v>7</v>
      </c>
      <c r="AS149" s="265">
        <v>8</v>
      </c>
      <c r="AT149" s="265">
        <v>9</v>
      </c>
      <c r="AU149" s="265">
        <v>10</v>
      </c>
      <c r="AV149" s="265">
        <v>11</v>
      </c>
      <c r="AW149" s="265">
        <v>12</v>
      </c>
    </row>
    <row r="150" spans="1:49" x14ac:dyDescent="0.25">
      <c r="C150" s="4" t="s">
        <v>877</v>
      </c>
      <c r="D150" s="26">
        <v>45784</v>
      </c>
      <c r="E150" s="6">
        <f>89621+9603.6</f>
        <v>99224.6</v>
      </c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266"/>
      <c r="AQ150" s="266"/>
      <c r="AR150" s="266"/>
      <c r="AS150" s="266"/>
      <c r="AT150" s="266"/>
      <c r="AU150" s="266"/>
      <c r="AV150" s="266"/>
      <c r="AW150" s="266"/>
    </row>
    <row r="151" spans="1:49" x14ac:dyDescent="0.25">
      <c r="C151" s="4" t="s">
        <v>884</v>
      </c>
      <c r="D151" s="26">
        <v>45814</v>
      </c>
      <c r="E151" s="4"/>
      <c r="F151" s="6">
        <v>137026.35999999999</v>
      </c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266"/>
      <c r="AQ151" s="266"/>
      <c r="AR151" s="266"/>
      <c r="AS151" s="266"/>
      <c r="AT151" s="266"/>
      <c r="AU151" s="266"/>
      <c r="AV151" s="266"/>
      <c r="AW151" s="266"/>
    </row>
    <row r="152" spans="1:49" x14ac:dyDescent="0.25">
      <c r="C152" s="4" t="s">
        <v>885</v>
      </c>
      <c r="D152" s="26">
        <v>45845</v>
      </c>
      <c r="E152" s="4"/>
      <c r="F152" s="4"/>
      <c r="G152" s="6">
        <v>126729.8</v>
      </c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266"/>
      <c r="AQ152" s="266"/>
      <c r="AR152" s="266"/>
      <c r="AS152" s="266"/>
      <c r="AT152" s="266"/>
      <c r="AU152" s="266"/>
      <c r="AV152" s="266"/>
      <c r="AW152" s="266"/>
    </row>
    <row r="153" spans="1:49" x14ac:dyDescent="0.25">
      <c r="C153" s="4" t="s">
        <v>886</v>
      </c>
      <c r="D153" s="26">
        <v>45877</v>
      </c>
      <c r="E153" s="4"/>
      <c r="F153" s="4"/>
      <c r="G153" s="4"/>
      <c r="H153" s="6">
        <v>141896.89000000001</v>
      </c>
      <c r="I153" s="6"/>
      <c r="J153" s="4"/>
      <c r="K153" s="4"/>
      <c r="L153" s="4"/>
      <c r="M153" s="4"/>
      <c r="N153" s="4"/>
      <c r="O153" s="4"/>
      <c r="P153" s="4"/>
      <c r="Q153" s="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266"/>
      <c r="AQ153" s="266"/>
      <c r="AR153" s="266"/>
      <c r="AS153" s="266"/>
      <c r="AT153" s="266"/>
      <c r="AU153" s="266"/>
      <c r="AV153" s="266"/>
      <c r="AW153" s="266"/>
    </row>
    <row r="154" spans="1:49" x14ac:dyDescent="0.25">
      <c r="C154" s="4" t="s">
        <v>887</v>
      </c>
      <c r="D154" s="26">
        <v>45905</v>
      </c>
      <c r="E154" s="4"/>
      <c r="F154" s="4"/>
      <c r="G154" s="4"/>
      <c r="H154" s="4"/>
      <c r="I154" s="6">
        <v>137083.48000000001</v>
      </c>
      <c r="J154" s="6"/>
      <c r="K154" s="4"/>
      <c r="L154" s="4"/>
      <c r="M154" s="4"/>
      <c r="N154" s="4"/>
      <c r="O154" s="4"/>
      <c r="P154" s="4"/>
      <c r="Q154" s="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266"/>
      <c r="AQ154" s="266"/>
      <c r="AR154" s="266"/>
      <c r="AS154" s="266"/>
      <c r="AT154" s="266"/>
      <c r="AU154" s="266"/>
      <c r="AV154" s="266"/>
      <c r="AW154" s="266"/>
    </row>
    <row r="155" spans="1:49" x14ac:dyDescent="0.25">
      <c r="C155" s="4" t="s">
        <v>888</v>
      </c>
      <c r="D155" s="26">
        <v>45936</v>
      </c>
      <c r="E155" s="4"/>
      <c r="F155" s="4"/>
      <c r="G155" s="4"/>
      <c r="H155" s="4"/>
      <c r="I155" s="4"/>
      <c r="J155" s="6">
        <v>132165.56</v>
      </c>
      <c r="K155" s="6"/>
      <c r="L155" s="4"/>
      <c r="M155" s="4"/>
      <c r="N155" s="4"/>
      <c r="O155" s="4"/>
      <c r="P155" s="4"/>
      <c r="Q155" s="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266"/>
      <c r="AQ155" s="266"/>
      <c r="AR155" s="266"/>
      <c r="AS155" s="266"/>
      <c r="AT155" s="266"/>
      <c r="AU155" s="266"/>
      <c r="AV155" s="266"/>
      <c r="AW155" s="266"/>
    </row>
    <row r="156" spans="1:49" x14ac:dyDescent="0.25">
      <c r="C156" s="4" t="s">
        <v>889</v>
      </c>
      <c r="D156" s="26">
        <v>45967</v>
      </c>
      <c r="E156" s="4"/>
      <c r="F156" s="4"/>
      <c r="G156" s="4"/>
      <c r="H156" s="4"/>
      <c r="I156" s="4"/>
      <c r="J156" s="6"/>
      <c r="K156" s="6">
        <v>74293.539999999994</v>
      </c>
      <c r="L156" s="6"/>
      <c r="M156" s="4"/>
      <c r="N156" s="4"/>
      <c r="O156" s="4"/>
      <c r="P156" s="4"/>
      <c r="Q156" s="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266"/>
      <c r="AQ156" s="266"/>
      <c r="AR156" s="266"/>
      <c r="AS156" s="266"/>
      <c r="AT156" s="266"/>
      <c r="AU156" s="266"/>
      <c r="AV156" s="266"/>
      <c r="AW156" s="266"/>
    </row>
    <row r="157" spans="1:49" x14ac:dyDescent="0.25">
      <c r="C157" s="4" t="s">
        <v>890</v>
      </c>
      <c r="D157" s="26">
        <v>46000</v>
      </c>
      <c r="E157" s="4"/>
      <c r="F157" s="4"/>
      <c r="G157" s="4"/>
      <c r="H157" s="4"/>
      <c r="I157" s="4"/>
      <c r="J157" s="6"/>
      <c r="K157" s="4"/>
      <c r="L157" s="6">
        <v>67162.399999999994</v>
      </c>
      <c r="M157" s="6"/>
      <c r="N157" s="4"/>
      <c r="O157" s="4"/>
      <c r="P157" s="4"/>
      <c r="Q157" s="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266"/>
      <c r="AQ157" s="266"/>
      <c r="AR157" s="266"/>
      <c r="AS157" s="266"/>
      <c r="AT157" s="266"/>
      <c r="AU157" s="266"/>
      <c r="AV157" s="266"/>
      <c r="AW157" s="266"/>
    </row>
    <row r="158" spans="1:49" x14ac:dyDescent="0.25">
      <c r="C158" s="4" t="s">
        <v>891</v>
      </c>
      <c r="D158" s="26">
        <v>46028</v>
      </c>
      <c r="E158" s="4"/>
      <c r="F158" s="4"/>
      <c r="G158" s="4"/>
      <c r="H158" s="4"/>
      <c r="I158" s="4"/>
      <c r="J158" s="6"/>
      <c r="K158" s="4"/>
      <c r="L158" s="4"/>
      <c r="M158" s="6">
        <v>126491.28</v>
      </c>
      <c r="N158" s="6"/>
      <c r="O158" s="4"/>
      <c r="P158" s="4"/>
      <c r="Q158" s="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266"/>
      <c r="AQ158" s="266"/>
      <c r="AR158" s="266"/>
      <c r="AS158" s="266"/>
      <c r="AT158" s="266"/>
      <c r="AU158" s="266"/>
      <c r="AV158" s="266"/>
      <c r="AW158" s="266"/>
    </row>
    <row r="159" spans="1:49" x14ac:dyDescent="0.25">
      <c r="C159" s="4" t="s">
        <v>892</v>
      </c>
      <c r="D159" s="26">
        <v>46059</v>
      </c>
      <c r="E159" s="4"/>
      <c r="F159" s="4"/>
      <c r="G159" s="4"/>
      <c r="H159" s="4"/>
      <c r="I159" s="4"/>
      <c r="J159" s="6"/>
      <c r="K159" s="4"/>
      <c r="L159" s="4"/>
      <c r="M159" s="4"/>
      <c r="N159" s="6">
        <v>120350</v>
      </c>
      <c r="O159" s="6"/>
      <c r="P159" s="4"/>
      <c r="Q159" s="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266"/>
      <c r="AQ159" s="266"/>
      <c r="AR159" s="266"/>
      <c r="AS159" s="266"/>
      <c r="AT159" s="266"/>
      <c r="AU159" s="266"/>
      <c r="AV159" s="266"/>
      <c r="AW159" s="266"/>
    </row>
    <row r="160" spans="1:49" x14ac:dyDescent="0.25">
      <c r="C160" s="4" t="s">
        <v>893</v>
      </c>
      <c r="D160" s="26">
        <v>46086</v>
      </c>
      <c r="E160" s="4"/>
      <c r="F160" s="4"/>
      <c r="G160" s="4"/>
      <c r="H160" s="4"/>
      <c r="I160" s="4"/>
      <c r="J160" s="6"/>
      <c r="K160" s="4"/>
      <c r="L160" s="4"/>
      <c r="M160" s="4"/>
      <c r="N160" s="4"/>
      <c r="O160" s="6">
        <v>126680.84</v>
      </c>
      <c r="P160" s="6"/>
      <c r="Q160" s="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266"/>
      <c r="AQ160" s="266"/>
      <c r="AR160" s="266"/>
      <c r="AS160" s="266"/>
      <c r="AT160" s="266"/>
      <c r="AU160" s="266"/>
      <c r="AV160" s="266"/>
      <c r="AW160" s="266"/>
    </row>
    <row r="161" spans="3:51" x14ac:dyDescent="0.25">
      <c r="C161" s="4" t="s">
        <v>894</v>
      </c>
      <c r="D161" s="26">
        <v>46116</v>
      </c>
      <c r="E161" s="4"/>
      <c r="F161" s="4"/>
      <c r="G161" s="4"/>
      <c r="H161" s="4"/>
      <c r="I161" s="4"/>
      <c r="J161" s="6"/>
      <c r="K161" s="4"/>
      <c r="L161" s="4"/>
      <c r="M161" s="4"/>
      <c r="N161" s="4"/>
      <c r="O161" s="4"/>
      <c r="P161" s="6">
        <v>147757.28</v>
      </c>
      <c r="Q161" s="6"/>
      <c r="R161" s="23"/>
      <c r="S161" s="23"/>
      <c r="T161" s="23"/>
      <c r="U161" s="23"/>
      <c r="V161" s="23"/>
      <c r="W161" s="23"/>
      <c r="X161" s="23"/>
      <c r="Y161" s="2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266"/>
      <c r="AQ161" s="266"/>
      <c r="AR161" s="266"/>
      <c r="AS161" s="266"/>
      <c r="AT161" s="266"/>
      <c r="AU161" s="266"/>
      <c r="AV161" s="266"/>
      <c r="AW161" s="266"/>
    </row>
    <row r="162" spans="3:51" x14ac:dyDescent="0.25">
      <c r="C162" s="4" t="s">
        <v>895</v>
      </c>
      <c r="D162" s="26">
        <v>46148</v>
      </c>
      <c r="E162" s="4"/>
      <c r="F162" s="4"/>
      <c r="G162" s="4"/>
      <c r="H162" s="4"/>
      <c r="I162" s="4"/>
      <c r="J162" s="6"/>
      <c r="K162" s="4"/>
      <c r="L162" s="4"/>
      <c r="M162" s="4"/>
      <c r="N162" s="4"/>
      <c r="O162" s="4"/>
      <c r="P162" s="4"/>
      <c r="Q162" s="6">
        <f>Q145</f>
        <v>47013.68</v>
      </c>
      <c r="R162" s="23"/>
      <c r="S162" s="23"/>
      <c r="T162" s="23"/>
      <c r="U162" s="23"/>
      <c r="V162" s="23"/>
      <c r="W162" s="23"/>
      <c r="X162" s="23"/>
      <c r="Y162" s="2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266"/>
      <c r="AQ162" s="266"/>
      <c r="AR162" s="266"/>
      <c r="AS162" s="266"/>
      <c r="AT162" s="266"/>
      <c r="AU162" s="266"/>
      <c r="AV162" s="266"/>
      <c r="AW162" s="266"/>
    </row>
    <row r="163" spans="3:51" x14ac:dyDescent="0.25">
      <c r="C163" s="9"/>
      <c r="D163" s="93" t="s">
        <v>39</v>
      </c>
      <c r="E163" s="30">
        <f>SUM(E150:E162)</f>
        <v>99224.6</v>
      </c>
      <c r="F163" s="30">
        <f t="shared" ref="F163:AW163" si="26">SUM(F150:F162)</f>
        <v>137026.35999999999</v>
      </c>
      <c r="G163" s="30">
        <f t="shared" si="26"/>
        <v>126729.8</v>
      </c>
      <c r="H163" s="30">
        <f t="shared" si="26"/>
        <v>141896.89000000001</v>
      </c>
      <c r="I163" s="30">
        <f t="shared" si="26"/>
        <v>137083.48000000001</v>
      </c>
      <c r="J163" s="30">
        <f t="shared" si="26"/>
        <v>132165.56</v>
      </c>
      <c r="K163" s="30">
        <f t="shared" si="26"/>
        <v>74293.539999999994</v>
      </c>
      <c r="L163" s="30">
        <f t="shared" si="26"/>
        <v>67162.399999999994</v>
      </c>
      <c r="M163" s="30">
        <f t="shared" si="26"/>
        <v>126491.28</v>
      </c>
      <c r="N163" s="30">
        <f t="shared" si="26"/>
        <v>120350</v>
      </c>
      <c r="O163" s="30">
        <f t="shared" si="26"/>
        <v>126680.84</v>
      </c>
      <c r="P163" s="30">
        <f t="shared" si="26"/>
        <v>147757.28</v>
      </c>
      <c r="Q163" s="81">
        <f t="shared" si="26"/>
        <v>47013.68</v>
      </c>
      <c r="R163" s="81">
        <f t="shared" si="26"/>
        <v>0</v>
      </c>
      <c r="S163" s="81">
        <f t="shared" si="26"/>
        <v>0</v>
      </c>
      <c r="T163" s="81">
        <f t="shared" si="26"/>
        <v>0</v>
      </c>
      <c r="U163" s="81">
        <f t="shared" si="26"/>
        <v>0</v>
      </c>
      <c r="V163" s="81">
        <f t="shared" si="26"/>
        <v>0</v>
      </c>
      <c r="W163" s="81">
        <f t="shared" si="26"/>
        <v>0</v>
      </c>
      <c r="X163" s="81">
        <f t="shared" si="26"/>
        <v>0</v>
      </c>
      <c r="Y163" s="81">
        <f t="shared" si="26"/>
        <v>0</v>
      </c>
      <c r="Z163" s="81">
        <f t="shared" si="26"/>
        <v>0</v>
      </c>
      <c r="AA163" s="81">
        <f t="shared" si="26"/>
        <v>0</v>
      </c>
      <c r="AB163" s="81">
        <f t="shared" si="26"/>
        <v>0</v>
      </c>
      <c r="AC163" s="81">
        <f t="shared" si="26"/>
        <v>0</v>
      </c>
      <c r="AD163" s="81">
        <f t="shared" si="26"/>
        <v>0</v>
      </c>
      <c r="AE163" s="81">
        <f t="shared" si="26"/>
        <v>0</v>
      </c>
      <c r="AF163" s="81">
        <f t="shared" si="26"/>
        <v>0</v>
      </c>
      <c r="AG163" s="81">
        <f t="shared" si="26"/>
        <v>0</v>
      </c>
      <c r="AH163" s="81">
        <f t="shared" si="26"/>
        <v>0</v>
      </c>
      <c r="AI163" s="81">
        <f t="shared" si="26"/>
        <v>0</v>
      </c>
      <c r="AJ163" s="81">
        <f t="shared" si="26"/>
        <v>0</v>
      </c>
      <c r="AK163" s="81">
        <f t="shared" si="26"/>
        <v>0</v>
      </c>
      <c r="AL163" s="81">
        <f t="shared" si="26"/>
        <v>0</v>
      </c>
      <c r="AM163" s="81">
        <f t="shared" si="26"/>
        <v>0</v>
      </c>
      <c r="AN163" s="81">
        <f t="shared" si="26"/>
        <v>0</v>
      </c>
      <c r="AO163" s="81">
        <f t="shared" si="26"/>
        <v>0</v>
      </c>
      <c r="AP163" s="81">
        <f t="shared" si="26"/>
        <v>0</v>
      </c>
      <c r="AQ163" s="81">
        <f t="shared" si="26"/>
        <v>0</v>
      </c>
      <c r="AR163" s="81">
        <f t="shared" si="26"/>
        <v>0</v>
      </c>
      <c r="AS163" s="81">
        <f t="shared" si="26"/>
        <v>0</v>
      </c>
      <c r="AT163" s="81">
        <f t="shared" si="26"/>
        <v>0</v>
      </c>
      <c r="AU163" s="81">
        <f t="shared" si="26"/>
        <v>0</v>
      </c>
      <c r="AV163" s="81">
        <f t="shared" si="26"/>
        <v>0</v>
      </c>
      <c r="AW163" s="81">
        <f t="shared" si="26"/>
        <v>0</v>
      </c>
      <c r="AY163" s="25">
        <f>SUM(E163:AX163)</f>
        <v>1483875.7100000002</v>
      </c>
    </row>
    <row r="167" spans="3:51" x14ac:dyDescent="0.25">
      <c r="D167" s="9"/>
      <c r="E167" s="491">
        <v>45772</v>
      </c>
      <c r="F167" s="491">
        <v>45802</v>
      </c>
      <c r="G167" s="491">
        <v>45833</v>
      </c>
      <c r="H167" s="496">
        <v>45863</v>
      </c>
      <c r="I167" s="496">
        <v>45894</v>
      </c>
      <c r="J167" s="496">
        <v>45925</v>
      </c>
      <c r="K167" s="496">
        <v>45955</v>
      </c>
      <c r="L167" s="496">
        <v>45986</v>
      </c>
      <c r="M167" s="496">
        <v>46016</v>
      </c>
      <c r="N167" s="496">
        <v>46048</v>
      </c>
      <c r="O167" s="496">
        <v>46079</v>
      </c>
      <c r="P167" s="496">
        <v>46107</v>
      </c>
      <c r="Q167" s="491"/>
    </row>
    <row r="168" spans="3:51" x14ac:dyDescent="0.25">
      <c r="D168" s="9" t="s">
        <v>27</v>
      </c>
      <c r="E168" s="25">
        <f>E110</f>
        <v>99224.599999999991</v>
      </c>
      <c r="F168" s="25">
        <f t="shared" ref="F168:P168" si="27">E168+F110</f>
        <v>236250.95999999996</v>
      </c>
      <c r="G168" s="25">
        <f t="shared" si="27"/>
        <v>370239.94799999997</v>
      </c>
      <c r="H168" s="497">
        <f t="shared" si="27"/>
        <v>504228.93599999999</v>
      </c>
      <c r="I168" s="497">
        <f t="shared" si="27"/>
        <v>662461.16399999999</v>
      </c>
      <c r="J168" s="497">
        <f t="shared" si="27"/>
        <v>820693.39199999999</v>
      </c>
      <c r="K168" s="497">
        <f t="shared" si="27"/>
        <v>978925.62</v>
      </c>
      <c r="L168" s="497">
        <f t="shared" si="27"/>
        <v>1137157.848</v>
      </c>
      <c r="M168" s="497">
        <f t="shared" si="27"/>
        <v>1295390.0759999999</v>
      </c>
      <c r="N168" s="497">
        <f t="shared" si="27"/>
        <v>1487469.5159999998</v>
      </c>
      <c r="O168" s="497">
        <f t="shared" si="27"/>
        <v>1661255.6759999997</v>
      </c>
      <c r="P168" s="497">
        <f t="shared" si="27"/>
        <v>1844188.4759999998</v>
      </c>
      <c r="Q168" s="25"/>
    </row>
    <row r="169" spans="3:51" x14ac:dyDescent="0.25">
      <c r="D169" s="9" t="s">
        <v>132</v>
      </c>
      <c r="E169" s="25">
        <f>E163</f>
        <v>99224.6</v>
      </c>
      <c r="F169" s="25">
        <f t="shared" ref="F169:K169" si="28">E169+F163</f>
        <v>236250.96</v>
      </c>
      <c r="G169" s="25">
        <f t="shared" si="28"/>
        <v>362980.76</v>
      </c>
      <c r="H169" s="497">
        <f t="shared" si="28"/>
        <v>504877.65</v>
      </c>
      <c r="I169" s="497">
        <f t="shared" si="28"/>
        <v>641961.13</v>
      </c>
      <c r="J169" s="497">
        <f t="shared" si="28"/>
        <v>774126.69</v>
      </c>
      <c r="K169" s="497">
        <f t="shared" si="28"/>
        <v>848420.23</v>
      </c>
      <c r="L169" s="497">
        <f>K169+L163</f>
        <v>915582.63</v>
      </c>
      <c r="M169" s="497">
        <f>L169+M163</f>
        <v>1042073.91</v>
      </c>
      <c r="N169" s="497"/>
      <c r="O169" s="497"/>
      <c r="P169" s="497"/>
      <c r="Q169" s="25"/>
    </row>
    <row r="170" spans="3:51" x14ac:dyDescent="0.25">
      <c r="D170" s="9" t="s">
        <v>133</v>
      </c>
      <c r="E170" s="25">
        <f>$B$4</f>
        <v>1903545.6</v>
      </c>
      <c r="F170" s="25">
        <f t="shared" ref="F170:P170" si="29">$B$4</f>
        <v>1903545.6</v>
      </c>
      <c r="G170" s="25">
        <f t="shared" si="29"/>
        <v>1903545.6</v>
      </c>
      <c r="H170" s="497">
        <f t="shared" si="29"/>
        <v>1903545.6</v>
      </c>
      <c r="I170" s="497">
        <f t="shared" si="29"/>
        <v>1903545.6</v>
      </c>
      <c r="J170" s="497">
        <f t="shared" si="29"/>
        <v>1903545.6</v>
      </c>
      <c r="K170" s="497">
        <f t="shared" si="29"/>
        <v>1903545.6</v>
      </c>
      <c r="L170" s="497">
        <f t="shared" si="29"/>
        <v>1903545.6</v>
      </c>
      <c r="M170" s="497">
        <f t="shared" si="29"/>
        <v>1903545.6</v>
      </c>
      <c r="N170" s="497">
        <f t="shared" si="29"/>
        <v>1903545.6</v>
      </c>
      <c r="O170" s="497">
        <f t="shared" si="29"/>
        <v>1903545.6</v>
      </c>
      <c r="P170" s="497">
        <f t="shared" si="29"/>
        <v>1903545.6</v>
      </c>
      <c r="Q170" s="25"/>
    </row>
    <row r="171" spans="3:51" x14ac:dyDescent="0.25">
      <c r="D171" s="9" t="s">
        <v>198</v>
      </c>
      <c r="E171" s="25">
        <f>E168-E169</f>
        <v>0</v>
      </c>
      <c r="F171" s="25">
        <f t="shared" ref="F171:P171" si="30">F168-F169</f>
        <v>0</v>
      </c>
      <c r="G171" s="25">
        <f t="shared" si="30"/>
        <v>7259.1879999999655</v>
      </c>
      <c r="H171" s="497">
        <f t="shared" si="30"/>
        <v>-648.71400000003632</v>
      </c>
      <c r="I171" s="497">
        <f t="shared" si="30"/>
        <v>20500.033999999985</v>
      </c>
      <c r="J171" s="497">
        <f t="shared" si="30"/>
        <v>46566.702000000048</v>
      </c>
      <c r="K171" s="497">
        <f t="shared" si="30"/>
        <v>130505.39000000001</v>
      </c>
      <c r="L171" s="497">
        <f t="shared" si="30"/>
        <v>221575.21799999999</v>
      </c>
      <c r="M171" s="497">
        <f t="shared" si="30"/>
        <v>253316.16599999985</v>
      </c>
      <c r="N171" s="497">
        <f t="shared" si="30"/>
        <v>1487469.5159999998</v>
      </c>
      <c r="O171" s="497">
        <f t="shared" si="30"/>
        <v>1661255.6759999997</v>
      </c>
      <c r="P171" s="497">
        <f t="shared" si="30"/>
        <v>1844188.4759999998</v>
      </c>
      <c r="Q171" s="25"/>
    </row>
    <row r="172" spans="3:51" x14ac:dyDescent="0.25">
      <c r="D172" s="9" t="s">
        <v>199</v>
      </c>
      <c r="E172" s="492">
        <f t="shared" ref="E172:P172" si="31">E169/E168</f>
        <v>1.0000000000000002</v>
      </c>
      <c r="F172" s="492">
        <f t="shared" si="31"/>
        <v>1.0000000000000002</v>
      </c>
      <c r="G172" s="492">
        <f t="shared" si="31"/>
        <v>0.98039328808462356</v>
      </c>
      <c r="H172" s="498">
        <f t="shared" si="31"/>
        <v>1.0012865465539249</v>
      </c>
      <c r="I172" s="498">
        <f t="shared" si="31"/>
        <v>0.96905473842991952</v>
      </c>
      <c r="J172" s="498">
        <f t="shared" si="31"/>
        <v>0.94325931894429094</v>
      </c>
      <c r="K172" s="498">
        <f t="shared" si="31"/>
        <v>0.86668508073166983</v>
      </c>
      <c r="L172" s="498">
        <f t="shared" si="31"/>
        <v>0.80514999004781962</v>
      </c>
      <c r="M172" s="498">
        <f t="shared" si="31"/>
        <v>0.80444796459904344</v>
      </c>
      <c r="N172" s="498">
        <f t="shared" si="31"/>
        <v>0</v>
      </c>
      <c r="O172" s="498">
        <f t="shared" si="31"/>
        <v>0</v>
      </c>
      <c r="P172" s="498">
        <f t="shared" si="31"/>
        <v>0</v>
      </c>
      <c r="Q172" s="492"/>
    </row>
  </sheetData>
  <mergeCells count="20">
    <mergeCell ref="E148:M148"/>
    <mergeCell ref="N148:Y148"/>
    <mergeCell ref="Z148:AK148"/>
    <mergeCell ref="AL148:AW148"/>
    <mergeCell ref="E78:M78"/>
    <mergeCell ref="N78:Y78"/>
    <mergeCell ref="Z78:AK78"/>
    <mergeCell ref="AL78:AW78"/>
    <mergeCell ref="E113:M113"/>
    <mergeCell ref="N113:Y113"/>
    <mergeCell ref="Z113:AK113"/>
    <mergeCell ref="AL113:AW113"/>
    <mergeCell ref="E8:M8"/>
    <mergeCell ref="N8:Y8"/>
    <mergeCell ref="Z8:AK8"/>
    <mergeCell ref="AL8:AW8"/>
    <mergeCell ref="E43:M43"/>
    <mergeCell ref="N43:Y43"/>
    <mergeCell ref="Z43:AK43"/>
    <mergeCell ref="AL43:AW4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8896-24BE-470A-A0FC-F4FCF2D9E693}">
  <sheetPr>
    <tabColor theme="2" tint="-9.9978637043366805E-2"/>
  </sheetPr>
  <dimension ref="A2:AC170"/>
  <sheetViews>
    <sheetView topLeftCell="A34" workbookViewId="0">
      <selection activeCell="C47" sqref="C4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" hidden="1" customWidth="1"/>
    <col min="6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8" width="12.28515625" bestFit="1" customWidth="1"/>
    <col min="19" max="25" width="12.28515625" customWidth="1"/>
    <col min="26" max="27" width="13.7109375" bestFit="1" customWidth="1"/>
    <col min="28" max="28" width="13.5703125" bestFit="1" customWidth="1"/>
    <col min="29" max="29" width="13.28515625" bestFit="1" customWidth="1"/>
  </cols>
  <sheetData>
    <row r="2" spans="1:29" x14ac:dyDescent="0.25">
      <c r="A2" s="9" t="s">
        <v>81</v>
      </c>
      <c r="B2" t="s">
        <v>896</v>
      </c>
    </row>
    <row r="3" spans="1:29" x14ac:dyDescent="0.25">
      <c r="A3" s="9" t="s">
        <v>83</v>
      </c>
      <c r="B3" t="s">
        <v>660</v>
      </c>
    </row>
    <row r="4" spans="1:29" x14ac:dyDescent="0.25">
      <c r="A4" s="9" t="s">
        <v>85</v>
      </c>
      <c r="B4" s="170">
        <v>1051922</v>
      </c>
    </row>
    <row r="5" spans="1:29" x14ac:dyDescent="0.25">
      <c r="A5" s="9"/>
      <c r="B5" s="25"/>
    </row>
    <row r="6" spans="1:29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624"/>
      <c r="X6" s="624"/>
      <c r="Y6" s="624"/>
      <c r="Z6" s="624"/>
      <c r="AA6" s="31"/>
      <c r="AB6" s="31"/>
      <c r="AC6" s="31"/>
    </row>
    <row r="7" spans="1:29" x14ac:dyDescent="0.25">
      <c r="A7" s="9"/>
      <c r="B7" s="9"/>
      <c r="C7" s="9"/>
      <c r="D7" s="9"/>
      <c r="E7" s="9"/>
      <c r="F7" s="625">
        <v>2023</v>
      </c>
      <c r="G7" s="626"/>
      <c r="H7" s="626"/>
      <c r="I7" s="626"/>
      <c r="J7" s="626"/>
      <c r="K7" s="626"/>
      <c r="L7" s="626"/>
      <c r="M7" s="627"/>
      <c r="N7" s="625">
        <v>2024</v>
      </c>
      <c r="O7" s="626"/>
      <c r="P7" s="626"/>
      <c r="Q7" s="626"/>
      <c r="R7" s="627"/>
      <c r="S7" s="166"/>
      <c r="T7" s="166"/>
      <c r="U7" s="166"/>
      <c r="V7" s="166"/>
      <c r="W7" s="166"/>
      <c r="X7" s="166"/>
      <c r="Y7" s="166"/>
      <c r="Z7" s="10"/>
      <c r="AA7" s="9"/>
      <c r="AB7" s="9"/>
      <c r="AC7" s="9"/>
    </row>
    <row r="8" spans="1:29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/>
      <c r="F8" s="12">
        <v>5</v>
      </c>
      <c r="G8" s="12">
        <v>6</v>
      </c>
      <c r="H8" s="12">
        <v>7</v>
      </c>
      <c r="I8" s="12">
        <v>8</v>
      </c>
      <c r="J8" s="11">
        <v>9</v>
      </c>
      <c r="K8" s="11">
        <v>10</v>
      </c>
      <c r="L8" s="11">
        <v>11</v>
      </c>
      <c r="M8" s="275">
        <v>12</v>
      </c>
      <c r="N8" s="11">
        <v>1</v>
      </c>
      <c r="O8" s="11">
        <v>2</v>
      </c>
      <c r="P8" s="11">
        <v>3</v>
      </c>
      <c r="Q8" s="14">
        <v>4</v>
      </c>
      <c r="R8" s="265">
        <v>5</v>
      </c>
      <c r="S8" s="164">
        <v>6</v>
      </c>
      <c r="T8" s="164">
        <v>7</v>
      </c>
      <c r="U8" s="164">
        <v>8</v>
      </c>
      <c r="V8" s="164">
        <v>9</v>
      </c>
      <c r="W8" s="164">
        <v>10</v>
      </c>
      <c r="X8" s="164">
        <v>11</v>
      </c>
      <c r="Y8" s="164">
        <v>12</v>
      </c>
      <c r="Z8" s="11" t="s">
        <v>92</v>
      </c>
      <c r="AA8" s="11" t="s">
        <v>93</v>
      </c>
      <c r="AB8" s="11" t="s">
        <v>94</v>
      </c>
      <c r="AC8" s="11" t="s">
        <v>95</v>
      </c>
    </row>
    <row r="9" spans="1:29" x14ac:dyDescent="0.25">
      <c r="A9" s="4" t="s">
        <v>897</v>
      </c>
      <c r="B9" s="4" t="s">
        <v>97</v>
      </c>
      <c r="C9" s="4" t="s">
        <v>898</v>
      </c>
      <c r="D9" s="6">
        <v>146</v>
      </c>
      <c r="E9" s="6"/>
      <c r="F9" s="4">
        <v>56</v>
      </c>
      <c r="G9" s="4">
        <v>168</v>
      </c>
      <c r="H9" s="4">
        <v>160</v>
      </c>
      <c r="I9" s="4">
        <v>184</v>
      </c>
      <c r="J9" s="4">
        <v>160</v>
      </c>
      <c r="K9" s="4">
        <v>168</v>
      </c>
      <c r="L9" s="4">
        <v>152</v>
      </c>
      <c r="M9" s="273">
        <v>144</v>
      </c>
      <c r="N9" s="4">
        <v>167.2</v>
      </c>
      <c r="O9" s="4">
        <v>152</v>
      </c>
      <c r="P9" s="4">
        <v>159.6</v>
      </c>
      <c r="Q9" s="13">
        <f>21*8*0.95</f>
        <v>159.6</v>
      </c>
      <c r="R9" s="266"/>
      <c r="S9" s="165"/>
      <c r="T9" s="165"/>
      <c r="U9" s="165"/>
      <c r="V9" s="165"/>
      <c r="W9" s="165"/>
      <c r="X9" s="165"/>
      <c r="Y9" s="165"/>
      <c r="Z9" s="4"/>
      <c r="AA9" s="4">
        <f>SUM(F9:R9)</f>
        <v>1830.3999999999999</v>
      </c>
      <c r="AB9" s="6">
        <f t="shared" ref="AB9:AB38" si="0">Z9*D9</f>
        <v>0</v>
      </c>
      <c r="AC9" s="6">
        <f t="shared" ref="AC9:AC38" si="1">SUM(AA9*D9)</f>
        <v>267238.39999999997</v>
      </c>
    </row>
    <row r="10" spans="1:29" x14ac:dyDescent="0.25">
      <c r="A10" t="s">
        <v>793</v>
      </c>
      <c r="B10" s="4" t="s">
        <v>97</v>
      </c>
      <c r="C10" s="4" t="s">
        <v>899</v>
      </c>
      <c r="D10" s="6">
        <v>146.15</v>
      </c>
      <c r="E10" s="6"/>
      <c r="F10" s="4">
        <v>56</v>
      </c>
      <c r="G10" s="4">
        <v>168</v>
      </c>
      <c r="H10" s="4">
        <v>160</v>
      </c>
      <c r="I10" s="4">
        <v>184</v>
      </c>
      <c r="J10" s="4">
        <v>144</v>
      </c>
      <c r="K10" s="4">
        <v>128</v>
      </c>
      <c r="L10" s="4">
        <v>128</v>
      </c>
      <c r="M10" s="273">
        <v>160</v>
      </c>
      <c r="N10" s="4">
        <v>167.2</v>
      </c>
      <c r="O10" s="4">
        <v>152</v>
      </c>
      <c r="P10" s="4">
        <v>159.6</v>
      </c>
      <c r="Q10" s="13">
        <f>21*8*0.95</f>
        <v>159.6</v>
      </c>
      <c r="R10" s="266"/>
      <c r="S10" s="165"/>
      <c r="T10" s="165"/>
      <c r="U10" s="165"/>
      <c r="V10" s="165"/>
      <c r="W10" s="165"/>
      <c r="X10" s="165"/>
      <c r="Y10" s="165"/>
      <c r="Z10" s="4"/>
      <c r="AA10" s="4">
        <f>SUM(F10:R10)</f>
        <v>1766.3999999999999</v>
      </c>
      <c r="AB10" s="6">
        <f t="shared" si="0"/>
        <v>0</v>
      </c>
      <c r="AC10" s="6">
        <f t="shared" si="1"/>
        <v>258159.35999999999</v>
      </c>
    </row>
    <row r="11" spans="1:29" x14ac:dyDescent="0.25">
      <c r="A11" s="4" t="s">
        <v>900</v>
      </c>
      <c r="B11" s="4" t="s">
        <v>97</v>
      </c>
      <c r="C11" s="4" t="s">
        <v>901</v>
      </c>
      <c r="D11" s="6">
        <v>146.15</v>
      </c>
      <c r="E11" s="6"/>
      <c r="F11" s="4"/>
      <c r="G11" s="4"/>
      <c r="H11" s="4"/>
      <c r="I11" s="280"/>
      <c r="J11" s="4"/>
      <c r="K11" s="4"/>
      <c r="L11" s="4"/>
      <c r="M11" s="273"/>
      <c r="N11" s="4"/>
      <c r="O11" s="4">
        <v>152</v>
      </c>
      <c r="P11" s="4">
        <v>159.6</v>
      </c>
      <c r="Q11" s="13">
        <f t="shared" ref="Q11:Q16" si="2">21*8*0.95</f>
        <v>159.6</v>
      </c>
      <c r="R11" s="266"/>
      <c r="S11" s="165"/>
      <c r="T11" s="165"/>
      <c r="U11" s="165"/>
      <c r="V11" s="165"/>
      <c r="W11" s="165"/>
      <c r="X11" s="165"/>
      <c r="Y11" s="165"/>
      <c r="Z11" s="4"/>
      <c r="AA11" s="4"/>
      <c r="AB11" s="6">
        <f t="shared" si="0"/>
        <v>0</v>
      </c>
      <c r="AC11" s="6">
        <f t="shared" si="1"/>
        <v>0</v>
      </c>
    </row>
    <row r="12" spans="1:29" x14ac:dyDescent="0.25">
      <c r="A12" s="4" t="s">
        <v>902</v>
      </c>
      <c r="B12" s="4" t="s">
        <v>325</v>
      </c>
      <c r="C12" s="4" t="s">
        <v>903</v>
      </c>
      <c r="D12" s="6">
        <v>146.15</v>
      </c>
      <c r="E12" s="6"/>
      <c r="F12" s="4"/>
      <c r="G12" s="4"/>
      <c r="H12" s="4"/>
      <c r="I12" s="280"/>
      <c r="J12" s="4"/>
      <c r="K12" s="4"/>
      <c r="L12" s="4"/>
      <c r="M12" s="273"/>
      <c r="N12" s="4"/>
      <c r="O12" s="4">
        <v>152</v>
      </c>
      <c r="P12" s="4">
        <v>159.6</v>
      </c>
      <c r="Q12" s="13">
        <f t="shared" si="2"/>
        <v>159.6</v>
      </c>
      <c r="R12" s="266"/>
      <c r="S12" s="165"/>
      <c r="T12" s="165"/>
      <c r="U12" s="165"/>
      <c r="V12" s="165"/>
      <c r="W12" s="165"/>
      <c r="X12" s="165"/>
      <c r="Y12" s="165"/>
      <c r="Z12" s="4"/>
      <c r="AA12" s="4"/>
      <c r="AB12" s="6">
        <f t="shared" si="0"/>
        <v>0</v>
      </c>
      <c r="AC12" s="6">
        <f t="shared" si="1"/>
        <v>0</v>
      </c>
    </row>
    <row r="13" spans="1:29" x14ac:dyDescent="0.25">
      <c r="A13" s="4" t="s">
        <v>904</v>
      </c>
      <c r="B13" s="4" t="s">
        <v>97</v>
      </c>
      <c r="C13" s="4" t="s">
        <v>905</v>
      </c>
      <c r="D13" s="6">
        <v>146.15</v>
      </c>
      <c r="E13" s="6"/>
      <c r="F13" s="4"/>
      <c r="G13" s="4"/>
      <c r="H13" s="4"/>
      <c r="I13" s="280"/>
      <c r="J13" s="4"/>
      <c r="K13" s="4"/>
      <c r="L13" s="4"/>
      <c r="M13" s="273"/>
      <c r="N13" s="4"/>
      <c r="O13" s="4">
        <v>152</v>
      </c>
      <c r="P13" s="4">
        <v>159.6</v>
      </c>
      <c r="Q13" s="13">
        <f t="shared" si="2"/>
        <v>159.6</v>
      </c>
      <c r="R13" s="266"/>
      <c r="S13" s="165"/>
      <c r="T13" s="165"/>
      <c r="U13" s="165"/>
      <c r="V13" s="165"/>
      <c r="W13" s="165"/>
      <c r="X13" s="165"/>
      <c r="Y13" s="165"/>
      <c r="Z13" s="4"/>
      <c r="AA13" s="4"/>
      <c r="AB13" s="6">
        <f t="shared" si="0"/>
        <v>0</v>
      </c>
      <c r="AC13" s="6">
        <f t="shared" si="1"/>
        <v>0</v>
      </c>
    </row>
    <row r="14" spans="1:29" x14ac:dyDescent="0.25">
      <c r="A14" s="4" t="s">
        <v>906</v>
      </c>
      <c r="B14" s="4" t="s">
        <v>97</v>
      </c>
      <c r="C14" s="4" t="s">
        <v>901</v>
      </c>
      <c r="D14" s="6">
        <v>146.15</v>
      </c>
      <c r="E14" s="6"/>
      <c r="F14" s="4"/>
      <c r="G14" s="4"/>
      <c r="H14" s="4"/>
      <c r="I14" s="4"/>
      <c r="J14" s="4"/>
      <c r="K14" s="4"/>
      <c r="L14" s="4"/>
      <c r="M14" s="273"/>
      <c r="N14" s="4"/>
      <c r="O14" s="4">
        <v>152</v>
      </c>
      <c r="P14" s="4">
        <v>159.6</v>
      </c>
      <c r="Q14" s="13">
        <f t="shared" si="2"/>
        <v>159.6</v>
      </c>
      <c r="R14" s="266"/>
      <c r="S14" s="165"/>
      <c r="T14" s="165"/>
      <c r="U14" s="165"/>
      <c r="V14" s="165"/>
      <c r="W14" s="165"/>
      <c r="X14" s="165"/>
      <c r="Y14" s="165"/>
      <c r="Z14" s="4"/>
      <c r="AA14" s="4"/>
      <c r="AB14" s="6">
        <f t="shared" si="0"/>
        <v>0</v>
      </c>
      <c r="AC14" s="6">
        <f t="shared" si="1"/>
        <v>0</v>
      </c>
    </row>
    <row r="15" spans="1:29" x14ac:dyDescent="0.25">
      <c r="A15" s="4" t="s">
        <v>907</v>
      </c>
      <c r="B15" s="4" t="s">
        <v>97</v>
      </c>
      <c r="C15" s="4" t="s">
        <v>905</v>
      </c>
      <c r="D15" s="6">
        <v>146.15</v>
      </c>
      <c r="E15" s="6"/>
      <c r="F15" s="4"/>
      <c r="G15" s="4"/>
      <c r="H15" s="4"/>
      <c r="I15" s="4"/>
      <c r="J15" s="4"/>
      <c r="K15" s="4"/>
      <c r="L15" s="4"/>
      <c r="M15" s="273"/>
      <c r="N15" s="4"/>
      <c r="O15" s="4">
        <v>152</v>
      </c>
      <c r="P15" s="4">
        <v>159.6</v>
      </c>
      <c r="Q15" s="13">
        <f t="shared" si="2"/>
        <v>159.6</v>
      </c>
      <c r="R15" s="266"/>
      <c r="S15" s="165"/>
      <c r="T15" s="165"/>
      <c r="U15" s="165"/>
      <c r="V15" s="165"/>
      <c r="W15" s="165"/>
      <c r="X15" s="165"/>
      <c r="Y15" s="165"/>
      <c r="Z15" s="4"/>
      <c r="AA15" s="4"/>
      <c r="AB15" s="6">
        <f t="shared" si="0"/>
        <v>0</v>
      </c>
      <c r="AC15" s="6">
        <f t="shared" si="1"/>
        <v>0</v>
      </c>
    </row>
    <row r="16" spans="1:29" x14ac:dyDescent="0.25">
      <c r="A16" s="4" t="s">
        <v>908</v>
      </c>
      <c r="B16" s="4" t="s">
        <v>330</v>
      </c>
      <c r="C16" s="4" t="s">
        <v>899</v>
      </c>
      <c r="D16" s="6">
        <v>146.15</v>
      </c>
      <c r="E16" s="6"/>
      <c r="F16" s="4"/>
      <c r="G16" s="4"/>
      <c r="H16" s="4"/>
      <c r="I16" s="4"/>
      <c r="J16" s="4"/>
      <c r="K16" s="4"/>
      <c r="L16" s="4"/>
      <c r="M16" s="273"/>
      <c r="N16" s="4"/>
      <c r="O16" s="4"/>
      <c r="P16" s="4"/>
      <c r="Q16" s="13">
        <f t="shared" si="2"/>
        <v>159.6</v>
      </c>
      <c r="R16" s="266"/>
      <c r="S16" s="165"/>
      <c r="T16" s="165"/>
      <c r="U16" s="165"/>
      <c r="V16" s="165"/>
      <c r="W16" s="165"/>
      <c r="X16" s="165"/>
      <c r="Y16" s="165"/>
      <c r="Z16" s="4"/>
      <c r="AA16" s="4"/>
      <c r="AB16" s="6">
        <f t="shared" si="0"/>
        <v>0</v>
      </c>
      <c r="AC16" s="6">
        <f t="shared" si="1"/>
        <v>0</v>
      </c>
    </row>
    <row r="17" spans="1:29" x14ac:dyDescent="0.25">
      <c r="A17" s="4"/>
      <c r="B17" s="4"/>
      <c r="C17" s="4"/>
      <c r="D17" s="6"/>
      <c r="E17" s="6"/>
      <c r="F17" s="4"/>
      <c r="G17" s="4"/>
      <c r="H17" s="4"/>
      <c r="I17" s="4"/>
      <c r="J17" s="4"/>
      <c r="K17" s="4"/>
      <c r="L17" s="4"/>
      <c r="M17" s="273"/>
      <c r="N17" s="4"/>
      <c r="O17" s="4"/>
      <c r="P17" s="4"/>
      <c r="Q17" s="13"/>
      <c r="R17" s="266"/>
      <c r="S17" s="165"/>
      <c r="T17" s="165"/>
      <c r="U17" s="165"/>
      <c r="V17" s="165"/>
      <c r="W17" s="165"/>
      <c r="X17" s="165"/>
      <c r="Y17" s="165"/>
      <c r="Z17" s="4"/>
      <c r="AA17" s="4">
        <f t="shared" ref="AA17:AA38" si="3">SUM(F17:R17)</f>
        <v>0</v>
      </c>
      <c r="AB17" s="6">
        <f t="shared" si="0"/>
        <v>0</v>
      </c>
      <c r="AC17" s="6">
        <f t="shared" si="1"/>
        <v>0</v>
      </c>
    </row>
    <row r="18" spans="1:29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273"/>
      <c r="N18" s="4"/>
      <c r="O18" s="4"/>
      <c r="P18" s="4"/>
      <c r="Q18" s="13"/>
      <c r="R18" s="266"/>
      <c r="S18" s="165"/>
      <c r="T18" s="165"/>
      <c r="U18" s="165"/>
      <c r="V18" s="165"/>
      <c r="W18" s="165"/>
      <c r="X18" s="165"/>
      <c r="Y18" s="165"/>
      <c r="Z18" s="4"/>
      <c r="AA18" s="4">
        <f t="shared" si="3"/>
        <v>0</v>
      </c>
      <c r="AB18" s="6">
        <f t="shared" si="0"/>
        <v>0</v>
      </c>
      <c r="AC18" s="6">
        <f t="shared" si="1"/>
        <v>0</v>
      </c>
    </row>
    <row r="19" spans="1:29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273"/>
      <c r="N19" s="4"/>
      <c r="O19" s="4"/>
      <c r="P19" s="4"/>
      <c r="Q19" s="13"/>
      <c r="R19" s="266"/>
      <c r="S19" s="165"/>
      <c r="T19" s="165"/>
      <c r="U19" s="165"/>
      <c r="V19" s="165"/>
      <c r="W19" s="165"/>
      <c r="X19" s="165"/>
      <c r="Y19" s="165"/>
      <c r="Z19" s="4"/>
      <c r="AA19" s="4">
        <f t="shared" si="3"/>
        <v>0</v>
      </c>
      <c r="AB19" s="6">
        <f t="shared" si="0"/>
        <v>0</v>
      </c>
      <c r="AC19" s="6">
        <f t="shared" si="1"/>
        <v>0</v>
      </c>
    </row>
    <row r="20" spans="1:29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273"/>
      <c r="N20" s="4"/>
      <c r="O20" s="4"/>
      <c r="P20" s="4"/>
      <c r="Q20" s="13"/>
      <c r="R20" s="266"/>
      <c r="S20" s="165"/>
      <c r="T20" s="165"/>
      <c r="U20" s="165"/>
      <c r="V20" s="165"/>
      <c r="W20" s="165"/>
      <c r="X20" s="165"/>
      <c r="Y20" s="165"/>
      <c r="Z20" s="4"/>
      <c r="AA20" s="4">
        <f t="shared" si="3"/>
        <v>0</v>
      </c>
      <c r="AB20" s="6">
        <f t="shared" si="0"/>
        <v>0</v>
      </c>
      <c r="AC20" s="6">
        <f t="shared" si="1"/>
        <v>0</v>
      </c>
    </row>
    <row r="21" spans="1:29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273"/>
      <c r="N21" s="4"/>
      <c r="O21" s="4"/>
      <c r="P21" s="4"/>
      <c r="Q21" s="13"/>
      <c r="R21" s="266"/>
      <c r="S21" s="165"/>
      <c r="T21" s="165"/>
      <c r="U21" s="165"/>
      <c r="V21" s="165"/>
      <c r="W21" s="165"/>
      <c r="X21" s="165"/>
      <c r="Y21" s="165"/>
      <c r="Z21" s="4"/>
      <c r="AA21" s="4">
        <f t="shared" si="3"/>
        <v>0</v>
      </c>
      <c r="AB21" s="6">
        <f t="shared" si="0"/>
        <v>0</v>
      </c>
      <c r="AC21" s="6">
        <f t="shared" si="1"/>
        <v>0</v>
      </c>
    </row>
    <row r="22" spans="1:29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273"/>
      <c r="N22" s="4"/>
      <c r="O22" s="4"/>
      <c r="P22" s="4"/>
      <c r="Q22" s="13"/>
      <c r="R22" s="266"/>
      <c r="S22" s="165"/>
      <c r="T22" s="165"/>
      <c r="U22" s="165"/>
      <c r="V22" s="165"/>
      <c r="W22" s="165"/>
      <c r="X22" s="165"/>
      <c r="Y22" s="165"/>
      <c r="Z22" s="4"/>
      <c r="AA22" s="4">
        <f t="shared" si="3"/>
        <v>0</v>
      </c>
      <c r="AB22" s="6">
        <f t="shared" si="0"/>
        <v>0</v>
      </c>
      <c r="AC22" s="6">
        <f t="shared" si="1"/>
        <v>0</v>
      </c>
    </row>
    <row r="23" spans="1:29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273"/>
      <c r="N23" s="4"/>
      <c r="O23" s="4"/>
      <c r="P23" s="4"/>
      <c r="Q23" s="13"/>
      <c r="R23" s="266"/>
      <c r="S23" s="165"/>
      <c r="T23" s="165"/>
      <c r="U23" s="165"/>
      <c r="V23" s="165"/>
      <c r="W23" s="165"/>
      <c r="X23" s="165"/>
      <c r="Y23" s="165"/>
      <c r="Z23" s="4"/>
      <c r="AA23" s="4">
        <f t="shared" si="3"/>
        <v>0</v>
      </c>
      <c r="AB23" s="6">
        <f t="shared" si="0"/>
        <v>0</v>
      </c>
      <c r="AC23" s="6">
        <f t="shared" si="1"/>
        <v>0</v>
      </c>
    </row>
    <row r="24" spans="1:29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273"/>
      <c r="N24" s="4"/>
      <c r="O24" s="4"/>
      <c r="P24" s="4"/>
      <c r="Q24" s="13"/>
      <c r="R24" s="266"/>
      <c r="S24" s="165"/>
      <c r="T24" s="165"/>
      <c r="U24" s="165"/>
      <c r="V24" s="165"/>
      <c r="W24" s="165"/>
      <c r="X24" s="165"/>
      <c r="Y24" s="165"/>
      <c r="Z24" s="4"/>
      <c r="AA24" s="4">
        <f t="shared" si="3"/>
        <v>0</v>
      </c>
      <c r="AB24" s="6">
        <f t="shared" si="0"/>
        <v>0</v>
      </c>
      <c r="AC24" s="6">
        <f t="shared" si="1"/>
        <v>0</v>
      </c>
    </row>
    <row r="25" spans="1:29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273"/>
      <c r="N25" s="4"/>
      <c r="O25" s="4"/>
      <c r="P25" s="4"/>
      <c r="Q25" s="13"/>
      <c r="R25" s="266"/>
      <c r="S25" s="165"/>
      <c r="T25" s="165"/>
      <c r="U25" s="165"/>
      <c r="V25" s="165"/>
      <c r="W25" s="165"/>
      <c r="X25" s="165"/>
      <c r="Y25" s="165"/>
      <c r="Z25" s="4"/>
      <c r="AA25" s="4">
        <f t="shared" si="3"/>
        <v>0</v>
      </c>
      <c r="AB25" s="6">
        <f t="shared" si="0"/>
        <v>0</v>
      </c>
      <c r="AC25" s="6">
        <f t="shared" si="1"/>
        <v>0</v>
      </c>
    </row>
    <row r="26" spans="1:29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273"/>
      <c r="N26" s="4"/>
      <c r="O26" s="4"/>
      <c r="P26" s="4"/>
      <c r="Q26" s="13"/>
      <c r="R26" s="266"/>
      <c r="S26" s="165"/>
      <c r="T26" s="165"/>
      <c r="U26" s="165"/>
      <c r="V26" s="165"/>
      <c r="W26" s="165"/>
      <c r="X26" s="165"/>
      <c r="Y26" s="165"/>
      <c r="Z26" s="4"/>
      <c r="AA26" s="4">
        <f t="shared" si="3"/>
        <v>0</v>
      </c>
      <c r="AB26" s="6">
        <f t="shared" si="0"/>
        <v>0</v>
      </c>
      <c r="AC26" s="6">
        <f t="shared" si="1"/>
        <v>0</v>
      </c>
    </row>
    <row r="27" spans="1:29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273"/>
      <c r="N27" s="4"/>
      <c r="O27" s="4"/>
      <c r="P27" s="4"/>
      <c r="Q27" s="13"/>
      <c r="R27" s="266"/>
      <c r="S27" s="165"/>
      <c r="T27" s="165"/>
      <c r="U27" s="165"/>
      <c r="V27" s="165"/>
      <c r="W27" s="165"/>
      <c r="X27" s="165"/>
      <c r="Y27" s="165"/>
      <c r="Z27" s="4"/>
      <c r="AA27" s="4">
        <f t="shared" si="3"/>
        <v>0</v>
      </c>
      <c r="AB27" s="6">
        <f t="shared" si="0"/>
        <v>0</v>
      </c>
      <c r="AC27" s="6">
        <f t="shared" si="1"/>
        <v>0</v>
      </c>
    </row>
    <row r="28" spans="1:29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273"/>
      <c r="N28" s="4"/>
      <c r="O28" s="4"/>
      <c r="P28" s="4"/>
      <c r="Q28" s="13"/>
      <c r="R28" s="266"/>
      <c r="S28" s="165"/>
      <c r="T28" s="165"/>
      <c r="U28" s="165"/>
      <c r="V28" s="165"/>
      <c r="W28" s="165"/>
      <c r="X28" s="165"/>
      <c r="Y28" s="165"/>
      <c r="Z28" s="4"/>
      <c r="AA28" s="4">
        <f t="shared" si="3"/>
        <v>0</v>
      </c>
      <c r="AB28" s="6">
        <f t="shared" si="0"/>
        <v>0</v>
      </c>
      <c r="AC28" s="6">
        <f t="shared" si="1"/>
        <v>0</v>
      </c>
    </row>
    <row r="29" spans="1:29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273"/>
      <c r="N29" s="4"/>
      <c r="O29" s="4"/>
      <c r="P29" s="4"/>
      <c r="Q29" s="13"/>
      <c r="R29" s="266"/>
      <c r="S29" s="165"/>
      <c r="T29" s="165"/>
      <c r="U29" s="165"/>
      <c r="V29" s="165"/>
      <c r="W29" s="165"/>
      <c r="X29" s="165"/>
      <c r="Y29" s="165"/>
      <c r="Z29" s="4"/>
      <c r="AA29" s="4">
        <f t="shared" si="3"/>
        <v>0</v>
      </c>
      <c r="AB29" s="6">
        <f t="shared" si="0"/>
        <v>0</v>
      </c>
      <c r="AC29" s="6">
        <f t="shared" si="1"/>
        <v>0</v>
      </c>
    </row>
    <row r="30" spans="1:29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273"/>
      <c r="N30" s="4"/>
      <c r="O30" s="4"/>
      <c r="P30" s="4"/>
      <c r="Q30" s="13"/>
      <c r="R30" s="266"/>
      <c r="S30" s="165"/>
      <c r="T30" s="165"/>
      <c r="U30" s="165"/>
      <c r="V30" s="165"/>
      <c r="W30" s="165"/>
      <c r="X30" s="165"/>
      <c r="Y30" s="165"/>
      <c r="Z30" s="4"/>
      <c r="AA30" s="4">
        <f t="shared" si="3"/>
        <v>0</v>
      </c>
      <c r="AB30" s="6">
        <f t="shared" si="0"/>
        <v>0</v>
      </c>
      <c r="AC30" s="6">
        <f t="shared" si="1"/>
        <v>0</v>
      </c>
    </row>
    <row r="31" spans="1:29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273"/>
      <c r="N31" s="4"/>
      <c r="O31" s="4"/>
      <c r="P31" s="4"/>
      <c r="Q31" s="13"/>
      <c r="R31" s="266"/>
      <c r="S31" s="165"/>
      <c r="T31" s="165"/>
      <c r="U31" s="165"/>
      <c r="V31" s="165"/>
      <c r="W31" s="165"/>
      <c r="X31" s="165"/>
      <c r="Y31" s="165"/>
      <c r="Z31" s="4"/>
      <c r="AA31" s="4">
        <f t="shared" si="3"/>
        <v>0</v>
      </c>
      <c r="AB31" s="6">
        <f t="shared" si="0"/>
        <v>0</v>
      </c>
      <c r="AC31" s="6">
        <f t="shared" si="1"/>
        <v>0</v>
      </c>
    </row>
    <row r="32" spans="1:29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273"/>
      <c r="N32" s="4"/>
      <c r="O32" s="4"/>
      <c r="P32" s="4"/>
      <c r="Q32" s="13"/>
      <c r="R32" s="266"/>
      <c r="S32" s="165"/>
      <c r="T32" s="165"/>
      <c r="U32" s="165"/>
      <c r="V32" s="165"/>
      <c r="W32" s="165"/>
      <c r="X32" s="165"/>
      <c r="Y32" s="165"/>
      <c r="Z32" s="4"/>
      <c r="AA32" s="4">
        <f t="shared" si="3"/>
        <v>0</v>
      </c>
      <c r="AB32" s="6">
        <f t="shared" si="0"/>
        <v>0</v>
      </c>
      <c r="AC32" s="6">
        <f t="shared" si="1"/>
        <v>0</v>
      </c>
    </row>
    <row r="33" spans="1:29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273"/>
      <c r="N33" s="4"/>
      <c r="O33" s="4"/>
      <c r="P33" s="4"/>
      <c r="Q33" s="13"/>
      <c r="R33" s="266"/>
      <c r="S33" s="165"/>
      <c r="T33" s="165"/>
      <c r="U33" s="165"/>
      <c r="V33" s="165"/>
      <c r="W33" s="165"/>
      <c r="X33" s="165"/>
      <c r="Y33" s="165"/>
      <c r="Z33" s="4"/>
      <c r="AA33" s="4">
        <f t="shared" si="3"/>
        <v>0</v>
      </c>
      <c r="AB33" s="6">
        <f t="shared" si="0"/>
        <v>0</v>
      </c>
      <c r="AC33" s="6">
        <f t="shared" si="1"/>
        <v>0</v>
      </c>
    </row>
    <row r="34" spans="1:29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273"/>
      <c r="N34" s="4"/>
      <c r="O34" s="4"/>
      <c r="P34" s="4"/>
      <c r="Q34" s="13"/>
      <c r="R34" s="266"/>
      <c r="S34" s="165"/>
      <c r="T34" s="165"/>
      <c r="U34" s="165"/>
      <c r="V34" s="165"/>
      <c r="W34" s="165"/>
      <c r="X34" s="165"/>
      <c r="Y34" s="165"/>
      <c r="Z34" s="4"/>
      <c r="AA34" s="4">
        <f t="shared" si="3"/>
        <v>0</v>
      </c>
      <c r="AB34" s="6">
        <f t="shared" si="0"/>
        <v>0</v>
      </c>
      <c r="AC34" s="6">
        <f t="shared" si="1"/>
        <v>0</v>
      </c>
    </row>
    <row r="35" spans="1:29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273"/>
      <c r="N35" s="4"/>
      <c r="O35" s="4"/>
      <c r="P35" s="4"/>
      <c r="Q35" s="13"/>
      <c r="R35" s="266"/>
      <c r="S35" s="165"/>
      <c r="T35" s="165"/>
      <c r="U35" s="165"/>
      <c r="V35" s="165"/>
      <c r="W35" s="165"/>
      <c r="X35" s="165"/>
      <c r="Y35" s="165"/>
      <c r="Z35" s="4"/>
      <c r="AA35" s="4">
        <f t="shared" si="3"/>
        <v>0</v>
      </c>
      <c r="AB35" s="6">
        <f t="shared" si="0"/>
        <v>0</v>
      </c>
      <c r="AC35" s="6">
        <f t="shared" si="1"/>
        <v>0</v>
      </c>
    </row>
    <row r="36" spans="1:29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273"/>
      <c r="N36" s="4"/>
      <c r="O36" s="4"/>
      <c r="P36" s="4"/>
      <c r="Q36" s="13"/>
      <c r="R36" s="266"/>
      <c r="S36" s="165"/>
      <c r="T36" s="165"/>
      <c r="U36" s="165"/>
      <c r="V36" s="165"/>
      <c r="W36" s="165"/>
      <c r="X36" s="165"/>
      <c r="Y36" s="165"/>
      <c r="Z36" s="4"/>
      <c r="AA36" s="4">
        <f t="shared" si="3"/>
        <v>0</v>
      </c>
      <c r="AB36" s="6">
        <f t="shared" si="0"/>
        <v>0</v>
      </c>
      <c r="AC36" s="6">
        <f t="shared" si="1"/>
        <v>0</v>
      </c>
    </row>
    <row r="37" spans="1:29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273"/>
      <c r="N37" s="4"/>
      <c r="O37" s="4"/>
      <c r="P37" s="4"/>
      <c r="Q37" s="13"/>
      <c r="R37" s="266"/>
      <c r="S37" s="165"/>
      <c r="T37" s="165"/>
      <c r="U37" s="165"/>
      <c r="V37" s="165"/>
      <c r="W37" s="165"/>
      <c r="X37" s="165"/>
      <c r="Y37" s="165"/>
      <c r="Z37" s="4"/>
      <c r="AA37" s="4">
        <f t="shared" si="3"/>
        <v>0</v>
      </c>
      <c r="AB37" s="6">
        <f t="shared" si="0"/>
        <v>0</v>
      </c>
      <c r="AC37" s="6">
        <f t="shared" si="1"/>
        <v>0</v>
      </c>
    </row>
    <row r="38" spans="1:29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273"/>
      <c r="N38" s="4"/>
      <c r="O38" s="4"/>
      <c r="P38" s="4"/>
      <c r="Q38" s="13"/>
      <c r="R38" s="266"/>
      <c r="S38" s="165"/>
      <c r="T38" s="165"/>
      <c r="U38" s="165"/>
      <c r="V38" s="165"/>
      <c r="W38" s="165"/>
      <c r="X38" s="165"/>
      <c r="Y38" s="165"/>
      <c r="Z38" s="4"/>
      <c r="AA38" s="4">
        <f t="shared" si="3"/>
        <v>0</v>
      </c>
      <c r="AB38" s="6">
        <f t="shared" si="0"/>
        <v>0</v>
      </c>
      <c r="AC38" s="6">
        <f t="shared" si="1"/>
        <v>0</v>
      </c>
    </row>
    <row r="39" spans="1:29" ht="15.75" thickBot="1" x14ac:dyDescent="0.3">
      <c r="F39" s="28">
        <f t="shared" ref="F39:AC39" si="4">SUM(F9:F38)</f>
        <v>112</v>
      </c>
      <c r="G39" s="28">
        <f t="shared" si="4"/>
        <v>336</v>
      </c>
      <c r="H39" s="28">
        <f t="shared" si="4"/>
        <v>320</v>
      </c>
      <c r="I39" s="28">
        <f t="shared" si="4"/>
        <v>368</v>
      </c>
      <c r="J39" s="28">
        <f t="shared" si="4"/>
        <v>304</v>
      </c>
      <c r="K39" s="28">
        <f t="shared" si="4"/>
        <v>296</v>
      </c>
      <c r="L39" s="28">
        <f t="shared" si="4"/>
        <v>280</v>
      </c>
      <c r="M39" s="28">
        <f t="shared" si="4"/>
        <v>304</v>
      </c>
      <c r="N39" s="28">
        <f t="shared" si="4"/>
        <v>334.4</v>
      </c>
      <c r="O39" s="28">
        <f t="shared" si="4"/>
        <v>1064</v>
      </c>
      <c r="P39" s="28">
        <f t="shared" si="4"/>
        <v>1117.2</v>
      </c>
      <c r="Q39" s="28">
        <f t="shared" si="4"/>
        <v>1276.8</v>
      </c>
      <c r="R39" s="28">
        <f t="shared" si="4"/>
        <v>0</v>
      </c>
      <c r="S39" s="28">
        <f t="shared" si="4"/>
        <v>0</v>
      </c>
      <c r="T39" s="28">
        <f t="shared" si="4"/>
        <v>0</v>
      </c>
      <c r="U39" s="28">
        <f t="shared" si="4"/>
        <v>0</v>
      </c>
      <c r="V39" s="28">
        <f t="shared" si="4"/>
        <v>0</v>
      </c>
      <c r="W39" s="28">
        <f t="shared" si="4"/>
        <v>0</v>
      </c>
      <c r="X39" s="28">
        <f t="shared" si="4"/>
        <v>0</v>
      </c>
      <c r="Y39" s="28">
        <f t="shared" si="4"/>
        <v>0</v>
      </c>
      <c r="Z39" s="28">
        <f t="shared" si="4"/>
        <v>0</v>
      </c>
      <c r="AA39" s="28">
        <f t="shared" si="4"/>
        <v>3596.7999999999997</v>
      </c>
      <c r="AB39" s="8">
        <f t="shared" si="4"/>
        <v>0</v>
      </c>
      <c r="AC39" s="8">
        <f t="shared" si="4"/>
        <v>525397.76000000001</v>
      </c>
    </row>
    <row r="40" spans="1:29" ht="15.75" thickTop="1" x14ac:dyDescent="0.25"/>
    <row r="41" spans="1:29" x14ac:dyDescent="0.25">
      <c r="A41" s="31" t="s">
        <v>102</v>
      </c>
      <c r="B41" s="31"/>
      <c r="C41" s="31"/>
      <c r="D41" s="31"/>
      <c r="E41" s="31"/>
      <c r="F41" s="624" t="s">
        <v>87</v>
      </c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31"/>
      <c r="AB41" s="31"/>
      <c r="AC41" s="31"/>
    </row>
    <row r="42" spans="1:29" x14ac:dyDescent="0.25">
      <c r="A42" s="9"/>
      <c r="B42" s="9"/>
      <c r="C42" s="9"/>
      <c r="D42" s="9"/>
      <c r="E42" s="9"/>
      <c r="F42" s="625">
        <v>2023</v>
      </c>
      <c r="G42" s="626"/>
      <c r="H42" s="626"/>
      <c r="I42" s="626"/>
      <c r="J42" s="626"/>
      <c r="K42" s="626"/>
      <c r="L42" s="626"/>
      <c r="M42" s="627"/>
      <c r="N42" s="625">
        <v>2024</v>
      </c>
      <c r="O42" s="626"/>
      <c r="P42" s="626"/>
      <c r="Q42" s="626"/>
      <c r="R42" s="627"/>
      <c r="S42" s="166"/>
      <c r="T42" s="166"/>
      <c r="U42" s="166"/>
      <c r="V42" s="166"/>
      <c r="W42" s="166"/>
      <c r="X42" s="166"/>
      <c r="Y42" s="166"/>
      <c r="Z42" s="10"/>
      <c r="AA42" s="9"/>
      <c r="AB42" s="9"/>
      <c r="AC42" s="9"/>
    </row>
    <row r="43" spans="1:29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/>
      <c r="F43" s="12">
        <v>5</v>
      </c>
      <c r="G43" s="12">
        <v>6</v>
      </c>
      <c r="H43" s="12">
        <v>7</v>
      </c>
      <c r="I43" s="12">
        <v>8</v>
      </c>
      <c r="J43" s="11">
        <v>9</v>
      </c>
      <c r="K43" s="11">
        <v>10</v>
      </c>
      <c r="L43" s="11">
        <v>11</v>
      </c>
      <c r="M43" s="275">
        <v>12</v>
      </c>
      <c r="N43" s="11">
        <v>1</v>
      </c>
      <c r="O43" s="11">
        <v>2</v>
      </c>
      <c r="P43" s="11">
        <v>3</v>
      </c>
      <c r="Q43" s="14">
        <v>4</v>
      </c>
      <c r="R43" s="265">
        <v>5</v>
      </c>
      <c r="S43" s="164">
        <v>6</v>
      </c>
      <c r="T43" s="164">
        <v>7</v>
      </c>
      <c r="U43" s="164">
        <v>8</v>
      </c>
      <c r="V43" s="164">
        <v>9</v>
      </c>
      <c r="W43" s="164">
        <v>10</v>
      </c>
      <c r="X43" s="164">
        <v>11</v>
      </c>
      <c r="Y43" s="164">
        <v>12</v>
      </c>
      <c r="Z43" s="11" t="s">
        <v>92</v>
      </c>
      <c r="AA43" s="11" t="s">
        <v>93</v>
      </c>
      <c r="AB43" s="11" t="s">
        <v>94</v>
      </c>
      <c r="AC43" s="11" t="s">
        <v>95</v>
      </c>
    </row>
    <row r="44" spans="1:29" x14ac:dyDescent="0.25">
      <c r="A44" s="4" t="s">
        <v>897</v>
      </c>
      <c r="B44" s="4" t="s">
        <v>97</v>
      </c>
      <c r="C44" s="4" t="s">
        <v>898</v>
      </c>
      <c r="D44" s="6">
        <v>146</v>
      </c>
      <c r="E44" s="6"/>
      <c r="F44" s="317">
        <v>56</v>
      </c>
      <c r="G44" s="317">
        <v>168</v>
      </c>
      <c r="H44" s="317">
        <v>160</v>
      </c>
      <c r="I44" s="317">
        <v>184</v>
      </c>
      <c r="J44" s="317">
        <v>160</v>
      </c>
      <c r="K44" s="317">
        <v>168</v>
      </c>
      <c r="L44" s="317">
        <v>152</v>
      </c>
      <c r="M44" s="317">
        <v>144</v>
      </c>
      <c r="N44" s="317">
        <v>152</v>
      </c>
      <c r="O44" s="317">
        <v>160</v>
      </c>
      <c r="P44" s="317">
        <v>168</v>
      </c>
      <c r="Q44" s="317">
        <v>176</v>
      </c>
      <c r="R44" s="266"/>
      <c r="S44" s="165"/>
      <c r="T44" s="165"/>
      <c r="U44" s="165"/>
      <c r="V44" s="165"/>
      <c r="W44" s="165"/>
      <c r="X44" s="165"/>
      <c r="Y44" s="165"/>
      <c r="Z44" s="4"/>
      <c r="AA44" s="4">
        <f>SUM(F44:R44)</f>
        <v>1848</v>
      </c>
      <c r="AB44" s="6">
        <f t="shared" ref="AB44:AB73" si="5">Z44*D44</f>
        <v>0</v>
      </c>
      <c r="AC44" s="6">
        <f t="shared" ref="AC44:AC73" si="6">SUM(AA44*D44)</f>
        <v>269808</v>
      </c>
    </row>
    <row r="45" spans="1:29" x14ac:dyDescent="0.25">
      <c r="A45" t="s">
        <v>793</v>
      </c>
      <c r="B45" s="4" t="s">
        <v>97</v>
      </c>
      <c r="C45" s="4" t="s">
        <v>899</v>
      </c>
      <c r="D45" s="6">
        <v>146.15</v>
      </c>
      <c r="E45" s="6"/>
      <c r="F45" s="317">
        <v>56</v>
      </c>
      <c r="G45" s="317">
        <v>168</v>
      </c>
      <c r="H45" s="317">
        <v>160</v>
      </c>
      <c r="I45" s="317">
        <v>184</v>
      </c>
      <c r="J45" s="317">
        <v>144</v>
      </c>
      <c r="K45" s="317">
        <v>128</v>
      </c>
      <c r="L45" s="317">
        <v>128</v>
      </c>
      <c r="M45" s="317">
        <v>160</v>
      </c>
      <c r="N45" s="317">
        <v>48</v>
      </c>
      <c r="O45" s="317">
        <v>0</v>
      </c>
      <c r="P45" s="317">
        <v>0</v>
      </c>
      <c r="Q45" s="13"/>
      <c r="R45" s="266"/>
      <c r="S45" s="165"/>
      <c r="T45" s="165"/>
      <c r="U45" s="165"/>
      <c r="V45" s="165"/>
      <c r="W45" s="165"/>
      <c r="X45" s="165"/>
      <c r="Y45" s="165"/>
      <c r="Z45" s="4"/>
      <c r="AA45" s="4">
        <f>SUM(F45:R45)</f>
        <v>1176</v>
      </c>
      <c r="AB45" s="6">
        <f t="shared" si="5"/>
        <v>0</v>
      </c>
      <c r="AC45" s="6">
        <f t="shared" si="6"/>
        <v>171872.4</v>
      </c>
    </row>
    <row r="46" spans="1:29" x14ac:dyDescent="0.25">
      <c r="A46" s="4" t="s">
        <v>900</v>
      </c>
      <c r="B46" s="4" t="s">
        <v>97</v>
      </c>
      <c r="C46" s="4" t="s">
        <v>901</v>
      </c>
      <c r="D46" s="6">
        <v>146.15</v>
      </c>
      <c r="E46" s="6"/>
      <c r="F46" s="4"/>
      <c r="G46" s="4"/>
      <c r="H46" s="4"/>
      <c r="I46" s="4"/>
      <c r="J46" s="4"/>
      <c r="K46" s="4"/>
      <c r="L46" s="4"/>
      <c r="M46" s="273"/>
      <c r="N46" s="4"/>
      <c r="O46" s="4">
        <v>72</v>
      </c>
      <c r="P46" s="4">
        <v>144</v>
      </c>
      <c r="Q46" s="13"/>
      <c r="R46" s="266"/>
      <c r="S46" s="165"/>
      <c r="T46" s="165"/>
      <c r="U46" s="165"/>
      <c r="V46" s="165"/>
      <c r="W46" s="165"/>
      <c r="X46" s="165"/>
      <c r="Y46" s="165"/>
      <c r="Z46" s="4"/>
      <c r="AA46" s="4"/>
      <c r="AB46" s="6">
        <f t="shared" si="5"/>
        <v>0</v>
      </c>
      <c r="AC46" s="6">
        <f t="shared" si="6"/>
        <v>0</v>
      </c>
    </row>
    <row r="47" spans="1:29" x14ac:dyDescent="0.25">
      <c r="A47" s="4" t="s">
        <v>902</v>
      </c>
      <c r="B47" s="4" t="s">
        <v>325</v>
      </c>
      <c r="C47" s="4" t="s">
        <v>903</v>
      </c>
      <c r="D47" s="6">
        <v>146.15</v>
      </c>
      <c r="E47" s="6"/>
      <c r="F47" s="4"/>
      <c r="G47" s="4"/>
      <c r="H47" s="4"/>
      <c r="I47" s="4"/>
      <c r="J47" s="4"/>
      <c r="K47" s="4"/>
      <c r="L47" s="4"/>
      <c r="M47" s="273"/>
      <c r="N47" s="4"/>
      <c r="O47" s="4">
        <v>64</v>
      </c>
      <c r="P47" s="4">
        <v>120</v>
      </c>
      <c r="Q47" s="4">
        <v>176</v>
      </c>
      <c r="R47" s="266"/>
      <c r="S47" s="165"/>
      <c r="T47" s="165"/>
      <c r="U47" s="165"/>
      <c r="V47" s="165"/>
      <c r="W47" s="165"/>
      <c r="X47" s="165"/>
      <c r="Y47" s="165"/>
      <c r="Z47" s="4"/>
      <c r="AA47" s="4"/>
      <c r="AB47" s="6">
        <f t="shared" si="5"/>
        <v>0</v>
      </c>
      <c r="AC47" s="6">
        <f t="shared" si="6"/>
        <v>0</v>
      </c>
    </row>
    <row r="48" spans="1:29" x14ac:dyDescent="0.25">
      <c r="A48" s="4" t="s">
        <v>904</v>
      </c>
      <c r="B48" s="4" t="s">
        <v>97</v>
      </c>
      <c r="C48" s="4" t="s">
        <v>905</v>
      </c>
      <c r="D48" s="6">
        <v>146.15</v>
      </c>
      <c r="E48" s="6"/>
      <c r="F48" s="4"/>
      <c r="G48" s="4"/>
      <c r="H48" s="4"/>
      <c r="I48" s="4"/>
      <c r="J48" s="4"/>
      <c r="K48" s="4"/>
      <c r="L48" s="4"/>
      <c r="M48" s="273"/>
      <c r="N48" s="4"/>
      <c r="O48" s="4">
        <v>64</v>
      </c>
      <c r="P48" s="4">
        <v>168</v>
      </c>
      <c r="Q48" s="4">
        <v>176</v>
      </c>
      <c r="R48" s="266"/>
      <c r="S48" s="165"/>
      <c r="T48" s="165"/>
      <c r="U48" s="165"/>
      <c r="V48" s="165"/>
      <c r="W48" s="165"/>
      <c r="X48" s="165"/>
      <c r="Y48" s="165"/>
      <c r="Z48" s="4"/>
      <c r="AA48" s="4"/>
      <c r="AB48" s="6">
        <f t="shared" si="5"/>
        <v>0</v>
      </c>
      <c r="AC48" s="6">
        <f t="shared" si="6"/>
        <v>0</v>
      </c>
    </row>
    <row r="49" spans="1:29" x14ac:dyDescent="0.25">
      <c r="A49" s="4" t="s">
        <v>906</v>
      </c>
      <c r="B49" s="4" t="s">
        <v>97</v>
      </c>
      <c r="C49" s="4" t="s">
        <v>901</v>
      </c>
      <c r="D49" s="6">
        <v>146.15</v>
      </c>
      <c r="E49" s="6"/>
      <c r="F49" s="4"/>
      <c r="G49" s="4"/>
      <c r="H49" s="4"/>
      <c r="I49" s="4"/>
      <c r="J49" s="4"/>
      <c r="K49" s="4"/>
      <c r="L49" s="4"/>
      <c r="M49" s="273"/>
      <c r="N49" s="4"/>
      <c r="O49" s="4"/>
      <c r="P49" s="4">
        <v>160</v>
      </c>
      <c r="Q49" s="4">
        <v>72</v>
      </c>
      <c r="R49" s="266"/>
      <c r="S49" s="165"/>
      <c r="T49" s="165"/>
      <c r="U49" s="165"/>
      <c r="V49" s="165"/>
      <c r="W49" s="165"/>
      <c r="X49" s="165"/>
      <c r="Y49" s="165"/>
      <c r="Z49" s="4"/>
      <c r="AA49" s="4"/>
      <c r="AB49" s="6">
        <f t="shared" si="5"/>
        <v>0</v>
      </c>
      <c r="AC49" s="6">
        <f t="shared" si="6"/>
        <v>0</v>
      </c>
    </row>
    <row r="50" spans="1:29" x14ac:dyDescent="0.25">
      <c r="A50" s="4" t="s">
        <v>907</v>
      </c>
      <c r="B50" s="4" t="s">
        <v>97</v>
      </c>
      <c r="C50" s="4" t="s">
        <v>905</v>
      </c>
      <c r="D50" s="6">
        <v>146.15</v>
      </c>
      <c r="E50" s="6"/>
      <c r="F50" s="4"/>
      <c r="G50" s="4"/>
      <c r="H50" s="4"/>
      <c r="I50" s="4"/>
      <c r="J50" s="4"/>
      <c r="K50" s="4"/>
      <c r="L50" s="4"/>
      <c r="M50" s="273"/>
      <c r="N50" s="4"/>
      <c r="O50" s="4"/>
      <c r="P50" s="4">
        <v>160</v>
      </c>
      <c r="Q50" s="4">
        <v>168</v>
      </c>
      <c r="R50" s="266"/>
      <c r="S50" s="165"/>
      <c r="T50" s="165"/>
      <c r="U50" s="165"/>
      <c r="V50" s="165"/>
      <c r="W50" s="165"/>
      <c r="X50" s="165"/>
      <c r="Y50" s="165"/>
      <c r="Z50" s="4"/>
      <c r="AA50" s="4"/>
      <c r="AB50" s="6">
        <f t="shared" si="5"/>
        <v>0</v>
      </c>
      <c r="AC50" s="6">
        <f t="shared" si="6"/>
        <v>0</v>
      </c>
    </row>
    <row r="51" spans="1:29" x14ac:dyDescent="0.25">
      <c r="A51" s="4" t="s">
        <v>908</v>
      </c>
      <c r="B51" s="4" t="s">
        <v>330</v>
      </c>
      <c r="C51" s="4" t="s">
        <v>899</v>
      </c>
      <c r="D51" s="6">
        <v>146.15</v>
      </c>
      <c r="E51" s="6"/>
      <c r="F51" s="4"/>
      <c r="G51" s="4"/>
      <c r="H51" s="4"/>
      <c r="I51" s="4"/>
      <c r="J51" s="4"/>
      <c r="K51" s="4"/>
      <c r="L51" s="4"/>
      <c r="M51" s="273"/>
      <c r="N51" s="4"/>
      <c r="O51" s="4"/>
      <c r="P51" s="4"/>
      <c r="Q51" s="4">
        <v>136</v>
      </c>
      <c r="R51" s="266"/>
      <c r="S51" s="165"/>
      <c r="T51" s="165"/>
      <c r="U51" s="165"/>
      <c r="V51" s="165"/>
      <c r="W51" s="165"/>
      <c r="X51" s="165"/>
      <c r="Y51" s="165"/>
      <c r="Z51" s="4"/>
      <c r="AA51" s="4"/>
      <c r="AB51" s="6">
        <f t="shared" si="5"/>
        <v>0</v>
      </c>
      <c r="AC51" s="6">
        <f t="shared" si="6"/>
        <v>0</v>
      </c>
    </row>
    <row r="52" spans="1:29" x14ac:dyDescent="0.25">
      <c r="A52" s="4"/>
      <c r="B52" s="4"/>
      <c r="C52" s="4"/>
      <c r="D52" s="6"/>
      <c r="E52" s="6"/>
      <c r="F52" s="4"/>
      <c r="G52" s="4"/>
      <c r="H52" s="4"/>
      <c r="I52" s="4"/>
      <c r="J52" s="4"/>
      <c r="K52" s="4"/>
      <c r="L52" s="4"/>
      <c r="M52" s="273"/>
      <c r="N52" s="4"/>
      <c r="O52" s="4"/>
      <c r="P52" s="4"/>
      <c r="Q52" s="13"/>
      <c r="R52" s="266"/>
      <c r="S52" s="165"/>
      <c r="T52" s="165"/>
      <c r="U52" s="165"/>
      <c r="V52" s="165"/>
      <c r="W52" s="165"/>
      <c r="X52" s="165"/>
      <c r="Y52" s="165"/>
      <c r="Z52" s="4"/>
      <c r="AA52" s="4">
        <f t="shared" ref="AA52:AA73" si="7">SUM(F52:R52)</f>
        <v>0</v>
      </c>
      <c r="AB52" s="6">
        <f t="shared" si="5"/>
        <v>0</v>
      </c>
      <c r="AC52" s="6">
        <f t="shared" si="6"/>
        <v>0</v>
      </c>
    </row>
    <row r="53" spans="1:29" x14ac:dyDescent="0.25">
      <c r="A53" s="4"/>
      <c r="B53" s="4"/>
      <c r="C53" s="4"/>
      <c r="D53" s="6"/>
      <c r="E53" s="6"/>
      <c r="F53" s="4"/>
      <c r="G53" s="4"/>
      <c r="H53" s="4"/>
      <c r="I53" s="4"/>
      <c r="J53" s="4"/>
      <c r="K53" s="4"/>
      <c r="L53" s="4"/>
      <c r="M53" s="273"/>
      <c r="N53" s="4"/>
      <c r="O53" s="4"/>
      <c r="P53" s="4"/>
      <c r="Q53" s="13"/>
      <c r="R53" s="266"/>
      <c r="S53" s="165"/>
      <c r="T53" s="165"/>
      <c r="U53" s="165"/>
      <c r="V53" s="165"/>
      <c r="W53" s="165"/>
      <c r="X53" s="165"/>
      <c r="Y53" s="165"/>
      <c r="Z53" s="4"/>
      <c r="AA53" s="4">
        <f t="shared" si="7"/>
        <v>0</v>
      </c>
      <c r="AB53" s="6">
        <f t="shared" si="5"/>
        <v>0</v>
      </c>
      <c r="AC53" s="6">
        <f t="shared" si="6"/>
        <v>0</v>
      </c>
    </row>
    <row r="54" spans="1:29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273"/>
      <c r="N54" s="4"/>
      <c r="O54" s="4"/>
      <c r="P54" s="4"/>
      <c r="Q54" s="13"/>
      <c r="R54" s="266"/>
      <c r="S54" s="165"/>
      <c r="T54" s="165"/>
      <c r="U54" s="165"/>
      <c r="V54" s="165"/>
      <c r="W54" s="165"/>
      <c r="X54" s="165"/>
      <c r="Y54" s="165"/>
      <c r="Z54" s="4"/>
      <c r="AA54" s="4">
        <f t="shared" si="7"/>
        <v>0</v>
      </c>
      <c r="AB54" s="6">
        <f t="shared" si="5"/>
        <v>0</v>
      </c>
      <c r="AC54" s="6">
        <f t="shared" si="6"/>
        <v>0</v>
      </c>
    </row>
    <row r="55" spans="1:29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273"/>
      <c r="N55" s="4"/>
      <c r="O55" s="4"/>
      <c r="P55" s="4"/>
      <c r="Q55" s="13"/>
      <c r="R55" s="266"/>
      <c r="S55" s="165"/>
      <c r="T55" s="165"/>
      <c r="U55" s="165"/>
      <c r="V55" s="165"/>
      <c r="W55" s="165"/>
      <c r="X55" s="165"/>
      <c r="Y55" s="165"/>
      <c r="Z55" s="4"/>
      <c r="AA55" s="4">
        <f t="shared" si="7"/>
        <v>0</v>
      </c>
      <c r="AB55" s="6">
        <f t="shared" si="5"/>
        <v>0</v>
      </c>
      <c r="AC55" s="6">
        <f t="shared" si="6"/>
        <v>0</v>
      </c>
    </row>
    <row r="56" spans="1:29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273"/>
      <c r="N56" s="4"/>
      <c r="O56" s="4"/>
      <c r="P56" s="4"/>
      <c r="Q56" s="13"/>
      <c r="R56" s="266"/>
      <c r="S56" s="165"/>
      <c r="T56" s="165"/>
      <c r="U56" s="165"/>
      <c r="V56" s="165"/>
      <c r="W56" s="165"/>
      <c r="X56" s="165"/>
      <c r="Y56" s="165"/>
      <c r="Z56" s="4"/>
      <c r="AA56" s="4">
        <f t="shared" si="7"/>
        <v>0</v>
      </c>
      <c r="AB56" s="6">
        <f t="shared" si="5"/>
        <v>0</v>
      </c>
      <c r="AC56" s="6">
        <f t="shared" si="6"/>
        <v>0</v>
      </c>
    </row>
    <row r="57" spans="1:29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273"/>
      <c r="N57" s="4"/>
      <c r="O57" s="4"/>
      <c r="P57" s="4"/>
      <c r="Q57" s="13"/>
      <c r="R57" s="266"/>
      <c r="S57" s="165"/>
      <c r="T57" s="165"/>
      <c r="U57" s="165"/>
      <c r="V57" s="165"/>
      <c r="W57" s="165"/>
      <c r="X57" s="165"/>
      <c r="Y57" s="165"/>
      <c r="Z57" s="4"/>
      <c r="AA57" s="4">
        <f t="shared" si="7"/>
        <v>0</v>
      </c>
      <c r="AB57" s="6">
        <f t="shared" si="5"/>
        <v>0</v>
      </c>
      <c r="AC57" s="6">
        <f t="shared" si="6"/>
        <v>0</v>
      </c>
    </row>
    <row r="58" spans="1:29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273"/>
      <c r="N58" s="4"/>
      <c r="O58" s="4"/>
      <c r="P58" s="4"/>
      <c r="Q58" s="13"/>
      <c r="R58" s="266"/>
      <c r="S58" s="165"/>
      <c r="T58" s="165"/>
      <c r="U58" s="165"/>
      <c r="V58" s="165"/>
      <c r="W58" s="165"/>
      <c r="X58" s="165"/>
      <c r="Y58" s="165"/>
      <c r="Z58" s="4"/>
      <c r="AA58" s="4">
        <f t="shared" si="7"/>
        <v>0</v>
      </c>
      <c r="AB58" s="6">
        <f t="shared" si="5"/>
        <v>0</v>
      </c>
      <c r="AC58" s="6">
        <f t="shared" si="6"/>
        <v>0</v>
      </c>
    </row>
    <row r="59" spans="1:29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273"/>
      <c r="N59" s="4"/>
      <c r="O59" s="4"/>
      <c r="P59" s="4"/>
      <c r="Q59" s="13"/>
      <c r="R59" s="266"/>
      <c r="S59" s="165"/>
      <c r="T59" s="165"/>
      <c r="U59" s="165"/>
      <c r="V59" s="165"/>
      <c r="W59" s="165"/>
      <c r="X59" s="165"/>
      <c r="Y59" s="165"/>
      <c r="Z59" s="4"/>
      <c r="AA59" s="4">
        <f t="shared" si="7"/>
        <v>0</v>
      </c>
      <c r="AB59" s="6">
        <f t="shared" si="5"/>
        <v>0</v>
      </c>
      <c r="AC59" s="6">
        <f t="shared" si="6"/>
        <v>0</v>
      </c>
    </row>
    <row r="60" spans="1:29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273"/>
      <c r="N60" s="4"/>
      <c r="O60" s="4"/>
      <c r="P60" s="4"/>
      <c r="Q60" s="13"/>
      <c r="R60" s="266"/>
      <c r="S60" s="165"/>
      <c r="T60" s="165"/>
      <c r="U60" s="165"/>
      <c r="V60" s="165"/>
      <c r="W60" s="165"/>
      <c r="X60" s="165"/>
      <c r="Y60" s="165"/>
      <c r="Z60" s="4"/>
      <c r="AA60" s="4">
        <f t="shared" si="7"/>
        <v>0</v>
      </c>
      <c r="AB60" s="6">
        <f t="shared" si="5"/>
        <v>0</v>
      </c>
      <c r="AC60" s="6">
        <f t="shared" si="6"/>
        <v>0</v>
      </c>
    </row>
    <row r="61" spans="1:29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273"/>
      <c r="N61" s="4"/>
      <c r="O61" s="4"/>
      <c r="P61" s="4"/>
      <c r="Q61" s="13"/>
      <c r="R61" s="266"/>
      <c r="S61" s="165"/>
      <c r="T61" s="165"/>
      <c r="U61" s="165"/>
      <c r="V61" s="165"/>
      <c r="W61" s="165"/>
      <c r="X61" s="165"/>
      <c r="Y61" s="165"/>
      <c r="Z61" s="4"/>
      <c r="AA61" s="4">
        <f t="shared" si="7"/>
        <v>0</v>
      </c>
      <c r="AB61" s="6">
        <f t="shared" si="5"/>
        <v>0</v>
      </c>
      <c r="AC61" s="6">
        <f t="shared" si="6"/>
        <v>0</v>
      </c>
    </row>
    <row r="62" spans="1:29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273"/>
      <c r="N62" s="4"/>
      <c r="O62" s="4"/>
      <c r="P62" s="4"/>
      <c r="Q62" s="13"/>
      <c r="R62" s="266"/>
      <c r="S62" s="165"/>
      <c r="T62" s="165"/>
      <c r="U62" s="165"/>
      <c r="V62" s="165"/>
      <c r="W62" s="165"/>
      <c r="X62" s="165"/>
      <c r="Y62" s="165"/>
      <c r="Z62" s="4"/>
      <c r="AA62" s="4">
        <f t="shared" si="7"/>
        <v>0</v>
      </c>
      <c r="AB62" s="6">
        <f t="shared" si="5"/>
        <v>0</v>
      </c>
      <c r="AC62" s="6">
        <f t="shared" si="6"/>
        <v>0</v>
      </c>
    </row>
    <row r="63" spans="1:29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273"/>
      <c r="N63" s="4"/>
      <c r="O63" s="4"/>
      <c r="P63" s="4"/>
      <c r="Q63" s="13"/>
      <c r="R63" s="266"/>
      <c r="S63" s="165"/>
      <c r="T63" s="165"/>
      <c r="U63" s="165"/>
      <c r="V63" s="165"/>
      <c r="W63" s="165"/>
      <c r="X63" s="165"/>
      <c r="Y63" s="165"/>
      <c r="Z63" s="4"/>
      <c r="AA63" s="4">
        <f t="shared" si="7"/>
        <v>0</v>
      </c>
      <c r="AB63" s="6">
        <f t="shared" si="5"/>
        <v>0</v>
      </c>
      <c r="AC63" s="6">
        <f t="shared" si="6"/>
        <v>0</v>
      </c>
    </row>
    <row r="64" spans="1:29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273"/>
      <c r="N64" s="4"/>
      <c r="O64" s="4"/>
      <c r="P64" s="4"/>
      <c r="Q64" s="13"/>
      <c r="R64" s="266"/>
      <c r="S64" s="165"/>
      <c r="T64" s="165"/>
      <c r="U64" s="165"/>
      <c r="V64" s="165"/>
      <c r="W64" s="165"/>
      <c r="X64" s="165"/>
      <c r="Y64" s="165"/>
      <c r="Z64" s="4"/>
      <c r="AA64" s="4">
        <f t="shared" si="7"/>
        <v>0</v>
      </c>
      <c r="AB64" s="6">
        <f t="shared" si="5"/>
        <v>0</v>
      </c>
      <c r="AC64" s="6">
        <f t="shared" si="6"/>
        <v>0</v>
      </c>
    </row>
    <row r="65" spans="1:29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273"/>
      <c r="N65" s="4"/>
      <c r="O65" s="4"/>
      <c r="P65" s="4"/>
      <c r="Q65" s="13"/>
      <c r="R65" s="266"/>
      <c r="S65" s="165"/>
      <c r="T65" s="165"/>
      <c r="U65" s="165"/>
      <c r="V65" s="165"/>
      <c r="W65" s="165"/>
      <c r="X65" s="165"/>
      <c r="Y65" s="165"/>
      <c r="Z65" s="4"/>
      <c r="AA65" s="4">
        <f t="shared" si="7"/>
        <v>0</v>
      </c>
      <c r="AB65" s="6">
        <f t="shared" si="5"/>
        <v>0</v>
      </c>
      <c r="AC65" s="6">
        <f t="shared" si="6"/>
        <v>0</v>
      </c>
    </row>
    <row r="66" spans="1:29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273"/>
      <c r="N66" s="4"/>
      <c r="O66" s="4"/>
      <c r="P66" s="4"/>
      <c r="Q66" s="13"/>
      <c r="R66" s="266"/>
      <c r="S66" s="165"/>
      <c r="T66" s="165"/>
      <c r="U66" s="165"/>
      <c r="V66" s="165"/>
      <c r="W66" s="165"/>
      <c r="X66" s="165"/>
      <c r="Y66" s="165"/>
      <c r="Z66" s="4"/>
      <c r="AA66" s="4">
        <f t="shared" si="7"/>
        <v>0</v>
      </c>
      <c r="AB66" s="6">
        <f t="shared" si="5"/>
        <v>0</v>
      </c>
      <c r="AC66" s="6">
        <f t="shared" si="6"/>
        <v>0</v>
      </c>
    </row>
    <row r="67" spans="1:29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273"/>
      <c r="N67" s="4"/>
      <c r="O67" s="4"/>
      <c r="P67" s="4"/>
      <c r="Q67" s="13"/>
      <c r="R67" s="266"/>
      <c r="S67" s="165"/>
      <c r="T67" s="165"/>
      <c r="U67" s="165"/>
      <c r="V67" s="165"/>
      <c r="W67" s="165"/>
      <c r="X67" s="165"/>
      <c r="Y67" s="165"/>
      <c r="Z67" s="4"/>
      <c r="AA67" s="4">
        <f t="shared" si="7"/>
        <v>0</v>
      </c>
      <c r="AB67" s="6">
        <f t="shared" si="5"/>
        <v>0</v>
      </c>
      <c r="AC67" s="6">
        <f t="shared" si="6"/>
        <v>0</v>
      </c>
    </row>
    <row r="68" spans="1:29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273"/>
      <c r="N68" s="4"/>
      <c r="O68" s="4"/>
      <c r="P68" s="4"/>
      <c r="Q68" s="13"/>
      <c r="R68" s="266"/>
      <c r="S68" s="165"/>
      <c r="T68" s="165"/>
      <c r="U68" s="165"/>
      <c r="V68" s="165"/>
      <c r="W68" s="165"/>
      <c r="X68" s="165"/>
      <c r="Y68" s="165"/>
      <c r="Z68" s="4"/>
      <c r="AA68" s="4">
        <f t="shared" si="7"/>
        <v>0</v>
      </c>
      <c r="AB68" s="6">
        <f t="shared" si="5"/>
        <v>0</v>
      </c>
      <c r="AC68" s="6">
        <f t="shared" si="6"/>
        <v>0</v>
      </c>
    </row>
    <row r="69" spans="1:29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273"/>
      <c r="N69" s="4"/>
      <c r="O69" s="4"/>
      <c r="P69" s="4"/>
      <c r="Q69" s="13"/>
      <c r="R69" s="266"/>
      <c r="S69" s="165"/>
      <c r="T69" s="165"/>
      <c r="U69" s="165"/>
      <c r="V69" s="165"/>
      <c r="W69" s="165"/>
      <c r="X69" s="165"/>
      <c r="Y69" s="165"/>
      <c r="Z69" s="4"/>
      <c r="AA69" s="4">
        <f t="shared" si="7"/>
        <v>0</v>
      </c>
      <c r="AB69" s="6">
        <f t="shared" si="5"/>
        <v>0</v>
      </c>
      <c r="AC69" s="6">
        <f t="shared" si="6"/>
        <v>0</v>
      </c>
    </row>
    <row r="70" spans="1:29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273"/>
      <c r="N70" s="4"/>
      <c r="O70" s="4"/>
      <c r="P70" s="4"/>
      <c r="Q70" s="13"/>
      <c r="R70" s="266"/>
      <c r="S70" s="165"/>
      <c r="T70" s="165"/>
      <c r="U70" s="165"/>
      <c r="V70" s="165"/>
      <c r="W70" s="165"/>
      <c r="X70" s="165"/>
      <c r="Y70" s="165"/>
      <c r="Z70" s="4"/>
      <c r="AA70" s="4">
        <f t="shared" si="7"/>
        <v>0</v>
      </c>
      <c r="AB70" s="6">
        <f t="shared" si="5"/>
        <v>0</v>
      </c>
      <c r="AC70" s="6">
        <f t="shared" si="6"/>
        <v>0</v>
      </c>
    </row>
    <row r="71" spans="1:29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273"/>
      <c r="N71" s="4"/>
      <c r="O71" s="4"/>
      <c r="P71" s="4"/>
      <c r="Q71" s="13"/>
      <c r="R71" s="266"/>
      <c r="S71" s="165"/>
      <c r="T71" s="165"/>
      <c r="U71" s="165"/>
      <c r="V71" s="165"/>
      <c r="W71" s="165"/>
      <c r="X71" s="165"/>
      <c r="Y71" s="165"/>
      <c r="Z71" s="4"/>
      <c r="AA71" s="4">
        <f t="shared" si="7"/>
        <v>0</v>
      </c>
      <c r="AB71" s="6">
        <f t="shared" si="5"/>
        <v>0</v>
      </c>
      <c r="AC71" s="6">
        <f t="shared" si="6"/>
        <v>0</v>
      </c>
    </row>
    <row r="72" spans="1:29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273"/>
      <c r="N72" s="4"/>
      <c r="O72" s="4"/>
      <c r="P72" s="4"/>
      <c r="Q72" s="13"/>
      <c r="R72" s="266"/>
      <c r="S72" s="165"/>
      <c r="T72" s="165"/>
      <c r="U72" s="165"/>
      <c r="V72" s="165"/>
      <c r="W72" s="165"/>
      <c r="X72" s="165"/>
      <c r="Y72" s="165"/>
      <c r="Z72" s="4"/>
      <c r="AA72" s="4">
        <f t="shared" si="7"/>
        <v>0</v>
      </c>
      <c r="AB72" s="6">
        <f t="shared" si="5"/>
        <v>0</v>
      </c>
      <c r="AC72" s="6">
        <f t="shared" si="6"/>
        <v>0</v>
      </c>
    </row>
    <row r="73" spans="1:29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273"/>
      <c r="N73" s="4"/>
      <c r="O73" s="4"/>
      <c r="P73" s="4"/>
      <c r="Q73" s="13"/>
      <c r="R73" s="266"/>
      <c r="S73" s="165"/>
      <c r="T73" s="165"/>
      <c r="U73" s="165"/>
      <c r="V73" s="165"/>
      <c r="W73" s="165"/>
      <c r="X73" s="165"/>
      <c r="Y73" s="165"/>
      <c r="Z73" s="4"/>
      <c r="AA73" s="4">
        <f t="shared" si="7"/>
        <v>0</v>
      </c>
      <c r="AB73" s="6">
        <f t="shared" si="5"/>
        <v>0</v>
      </c>
      <c r="AC73" s="6">
        <f t="shared" si="6"/>
        <v>0</v>
      </c>
    </row>
    <row r="74" spans="1:29" ht="15.75" thickBot="1" x14ac:dyDescent="0.3">
      <c r="F74" s="28">
        <f t="shared" ref="F74:AC74" si="8">SUM(F44:F73)</f>
        <v>112</v>
      </c>
      <c r="G74" s="28">
        <f t="shared" si="8"/>
        <v>336</v>
      </c>
      <c r="H74" s="28">
        <f t="shared" si="8"/>
        <v>320</v>
      </c>
      <c r="I74" s="28">
        <f t="shared" si="8"/>
        <v>368</v>
      </c>
      <c r="J74" s="28">
        <f t="shared" si="8"/>
        <v>304</v>
      </c>
      <c r="K74" s="28">
        <f t="shared" si="8"/>
        <v>296</v>
      </c>
      <c r="L74" s="28">
        <f t="shared" si="8"/>
        <v>280</v>
      </c>
      <c r="M74" s="28">
        <f t="shared" si="8"/>
        <v>304</v>
      </c>
      <c r="N74" s="28">
        <f t="shared" si="8"/>
        <v>200</v>
      </c>
      <c r="O74" s="28">
        <f t="shared" si="8"/>
        <v>360</v>
      </c>
      <c r="P74" s="28">
        <f t="shared" si="8"/>
        <v>920</v>
      </c>
      <c r="Q74" s="28">
        <f t="shared" si="8"/>
        <v>904</v>
      </c>
      <c r="R74" s="28">
        <f t="shared" si="8"/>
        <v>0</v>
      </c>
      <c r="S74" s="28">
        <f t="shared" si="8"/>
        <v>0</v>
      </c>
      <c r="T74" s="28">
        <f t="shared" si="8"/>
        <v>0</v>
      </c>
      <c r="U74" s="28">
        <f t="shared" si="8"/>
        <v>0</v>
      </c>
      <c r="V74" s="28">
        <f t="shared" si="8"/>
        <v>0</v>
      </c>
      <c r="W74" s="28">
        <f t="shared" si="8"/>
        <v>0</v>
      </c>
      <c r="X74" s="28">
        <f t="shared" si="8"/>
        <v>0</v>
      </c>
      <c r="Y74" s="28">
        <f t="shared" si="8"/>
        <v>0</v>
      </c>
      <c r="Z74" s="28">
        <f t="shared" si="8"/>
        <v>0</v>
      </c>
      <c r="AA74" s="28">
        <f t="shared" si="8"/>
        <v>3024</v>
      </c>
      <c r="AB74" s="8">
        <f t="shared" si="8"/>
        <v>0</v>
      </c>
      <c r="AC74" s="8">
        <f t="shared" si="8"/>
        <v>441680.4</v>
      </c>
    </row>
    <row r="75" spans="1:29" ht="15.75" thickTop="1" x14ac:dyDescent="0.25">
      <c r="C75" s="25"/>
      <c r="D75" s="25"/>
      <c r="E75" s="25"/>
      <c r="F75" s="25"/>
      <c r="G75" s="25"/>
      <c r="H75" s="25"/>
      <c r="AB75" s="7"/>
      <c r="AC75" s="7"/>
    </row>
    <row r="76" spans="1:29" x14ac:dyDescent="0.25">
      <c r="A76" s="31" t="s">
        <v>185</v>
      </c>
      <c r="B76" s="31"/>
      <c r="C76" s="31"/>
      <c r="D76" s="31"/>
      <c r="E76" s="31"/>
      <c r="F76" s="624" t="s">
        <v>87</v>
      </c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32"/>
      <c r="AB76" s="32"/>
      <c r="AC76" s="32"/>
    </row>
    <row r="77" spans="1:29" x14ac:dyDescent="0.25">
      <c r="A77" s="9"/>
      <c r="B77" s="9"/>
      <c r="C77" s="9"/>
      <c r="D77" s="9"/>
      <c r="E77" s="9"/>
      <c r="F77" s="625">
        <v>2023</v>
      </c>
      <c r="G77" s="626"/>
      <c r="H77" s="626"/>
      <c r="I77" s="626"/>
      <c r="J77" s="626"/>
      <c r="K77" s="626"/>
      <c r="L77" s="626"/>
      <c r="M77" s="627"/>
      <c r="N77" s="625">
        <v>2024</v>
      </c>
      <c r="O77" s="626"/>
      <c r="P77" s="626"/>
      <c r="Q77" s="626"/>
      <c r="R77" s="627"/>
      <c r="S77" s="166"/>
      <c r="T77" s="166"/>
      <c r="U77" s="166"/>
      <c r="V77" s="166"/>
      <c r="W77" s="166"/>
      <c r="X77" s="166"/>
      <c r="Y77" s="166"/>
      <c r="Z77" s="10"/>
    </row>
    <row r="78" spans="1:29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2"/>
      <c r="F78" s="12">
        <v>5</v>
      </c>
      <c r="G78" s="12">
        <v>6</v>
      </c>
      <c r="H78" s="12">
        <v>7</v>
      </c>
      <c r="I78" s="12">
        <v>8</v>
      </c>
      <c r="J78" s="11">
        <v>9</v>
      </c>
      <c r="K78" s="11">
        <v>10</v>
      </c>
      <c r="L78" s="11">
        <v>11</v>
      </c>
      <c r="M78" s="275">
        <v>12</v>
      </c>
      <c r="N78" s="11">
        <v>1</v>
      </c>
      <c r="O78" s="11">
        <v>2</v>
      </c>
      <c r="P78" s="11">
        <v>3</v>
      </c>
      <c r="Q78" s="14">
        <v>4</v>
      </c>
      <c r="R78" s="265">
        <v>5</v>
      </c>
      <c r="S78" s="164">
        <v>6</v>
      </c>
      <c r="T78" s="164">
        <v>7</v>
      </c>
      <c r="U78" s="164">
        <v>8</v>
      </c>
      <c r="V78" s="164">
        <v>9</v>
      </c>
      <c r="W78" s="164">
        <v>10</v>
      </c>
      <c r="X78" s="164">
        <v>11</v>
      </c>
      <c r="Y78" s="164">
        <v>12</v>
      </c>
      <c r="Z78" s="11"/>
    </row>
    <row r="79" spans="1:29" x14ac:dyDescent="0.25">
      <c r="A79" s="4" t="s">
        <v>897</v>
      </c>
      <c r="B79" s="4" t="s">
        <v>97</v>
      </c>
      <c r="C79" s="4" t="s">
        <v>898</v>
      </c>
      <c r="D79" s="6">
        <v>146</v>
      </c>
      <c r="E79" s="6"/>
      <c r="F79" s="6">
        <f>F9*$D9</f>
        <v>8176</v>
      </c>
      <c r="G79" s="6">
        <f t="shared" ref="G79:Y79" si="9">G9*$D9</f>
        <v>24528</v>
      </c>
      <c r="H79" s="6">
        <f t="shared" si="9"/>
        <v>23360</v>
      </c>
      <c r="I79" s="6">
        <f t="shared" si="9"/>
        <v>26864</v>
      </c>
      <c r="J79" s="6">
        <f t="shared" si="9"/>
        <v>23360</v>
      </c>
      <c r="K79" s="6">
        <f t="shared" si="9"/>
        <v>24528</v>
      </c>
      <c r="L79" s="6">
        <f t="shared" si="9"/>
        <v>22192</v>
      </c>
      <c r="M79" s="6">
        <f t="shared" si="9"/>
        <v>21024</v>
      </c>
      <c r="N79" s="6">
        <f t="shared" si="9"/>
        <v>24411.199999999997</v>
      </c>
      <c r="O79" s="6">
        <f t="shared" si="9"/>
        <v>22192</v>
      </c>
      <c r="P79" s="6">
        <f t="shared" si="9"/>
        <v>23301.599999999999</v>
      </c>
      <c r="Q79" s="6">
        <f t="shared" si="9"/>
        <v>23301.599999999999</v>
      </c>
      <c r="R79" s="6">
        <f t="shared" si="9"/>
        <v>0</v>
      </c>
      <c r="S79" s="6">
        <f t="shared" si="9"/>
        <v>0</v>
      </c>
      <c r="T79" s="6">
        <f t="shared" si="9"/>
        <v>0</v>
      </c>
      <c r="U79" s="6">
        <f t="shared" si="9"/>
        <v>0</v>
      </c>
      <c r="V79" s="6">
        <f t="shared" si="9"/>
        <v>0</v>
      </c>
      <c r="W79" s="6">
        <f t="shared" si="9"/>
        <v>0</v>
      </c>
      <c r="X79" s="6">
        <f t="shared" si="9"/>
        <v>0</v>
      </c>
      <c r="Y79" s="6">
        <f t="shared" si="9"/>
        <v>0</v>
      </c>
      <c r="Z79" s="4"/>
    </row>
    <row r="80" spans="1:29" x14ac:dyDescent="0.25">
      <c r="A80" t="s">
        <v>793</v>
      </c>
      <c r="B80" s="4" t="s">
        <v>97</v>
      </c>
      <c r="C80" s="4" t="s">
        <v>899</v>
      </c>
      <c r="D80" s="6">
        <v>146.15</v>
      </c>
      <c r="E80" s="6"/>
      <c r="F80" s="6">
        <f t="shared" ref="F80:Y80" si="10">F10*$D10</f>
        <v>8184.4000000000005</v>
      </c>
      <c r="G80" s="6">
        <f t="shared" si="10"/>
        <v>24553.200000000001</v>
      </c>
      <c r="H80" s="6">
        <f t="shared" si="10"/>
        <v>23384</v>
      </c>
      <c r="I80" s="6">
        <f t="shared" si="10"/>
        <v>26891.600000000002</v>
      </c>
      <c r="J80" s="6">
        <f t="shared" si="10"/>
        <v>21045.600000000002</v>
      </c>
      <c r="K80" s="6">
        <f t="shared" si="10"/>
        <v>18707.2</v>
      </c>
      <c r="L80" s="6">
        <f t="shared" si="10"/>
        <v>18707.2</v>
      </c>
      <c r="M80" s="6">
        <f t="shared" si="10"/>
        <v>23384</v>
      </c>
      <c r="N80" s="6">
        <f t="shared" si="10"/>
        <v>24436.28</v>
      </c>
      <c r="O80" s="6">
        <f t="shared" si="10"/>
        <v>22214.799999999999</v>
      </c>
      <c r="P80" s="6">
        <f t="shared" si="10"/>
        <v>23325.54</v>
      </c>
      <c r="Q80" s="6">
        <f t="shared" si="10"/>
        <v>23325.54</v>
      </c>
      <c r="R80" s="6">
        <f t="shared" si="10"/>
        <v>0</v>
      </c>
      <c r="S80" s="6">
        <f t="shared" si="10"/>
        <v>0</v>
      </c>
      <c r="T80" s="6">
        <f t="shared" si="10"/>
        <v>0</v>
      </c>
      <c r="U80" s="6">
        <f t="shared" si="10"/>
        <v>0</v>
      </c>
      <c r="V80" s="6">
        <f t="shared" si="10"/>
        <v>0</v>
      </c>
      <c r="W80" s="6">
        <f t="shared" si="10"/>
        <v>0</v>
      </c>
      <c r="X80" s="6">
        <f t="shared" si="10"/>
        <v>0</v>
      </c>
      <c r="Y80" s="6">
        <f t="shared" si="10"/>
        <v>0</v>
      </c>
      <c r="Z80" s="4"/>
    </row>
    <row r="81" spans="1:26" x14ac:dyDescent="0.25">
      <c r="A81" s="4" t="s">
        <v>900</v>
      </c>
      <c r="B81" s="4" t="s">
        <v>97</v>
      </c>
      <c r="C81" s="4" t="s">
        <v>901</v>
      </c>
      <c r="D81" s="6">
        <v>146.15</v>
      </c>
      <c r="E81" s="6"/>
      <c r="F81" s="6">
        <f t="shared" ref="F81:Y81" si="11">F11*$D11</f>
        <v>0</v>
      </c>
      <c r="G81" s="6">
        <f t="shared" si="11"/>
        <v>0</v>
      </c>
      <c r="H81" s="6">
        <f t="shared" si="11"/>
        <v>0</v>
      </c>
      <c r="I81" s="6">
        <f t="shared" si="11"/>
        <v>0</v>
      </c>
      <c r="J81" s="6">
        <f t="shared" si="11"/>
        <v>0</v>
      </c>
      <c r="K81" s="6">
        <f t="shared" si="11"/>
        <v>0</v>
      </c>
      <c r="L81" s="6">
        <f t="shared" si="11"/>
        <v>0</v>
      </c>
      <c r="M81" s="6">
        <f t="shared" si="11"/>
        <v>0</v>
      </c>
      <c r="N81" s="6">
        <f t="shared" si="11"/>
        <v>0</v>
      </c>
      <c r="O81" s="6">
        <f t="shared" si="11"/>
        <v>22214.799999999999</v>
      </c>
      <c r="P81" s="6">
        <f t="shared" si="11"/>
        <v>23325.54</v>
      </c>
      <c r="Q81" s="6">
        <f t="shared" si="11"/>
        <v>23325.54</v>
      </c>
      <c r="R81" s="6">
        <f t="shared" si="11"/>
        <v>0</v>
      </c>
      <c r="S81" s="6">
        <f t="shared" si="11"/>
        <v>0</v>
      </c>
      <c r="T81" s="6">
        <f t="shared" si="11"/>
        <v>0</v>
      </c>
      <c r="U81" s="6">
        <f t="shared" si="11"/>
        <v>0</v>
      </c>
      <c r="V81" s="6">
        <f t="shared" si="11"/>
        <v>0</v>
      </c>
      <c r="W81" s="6">
        <f t="shared" si="11"/>
        <v>0</v>
      </c>
      <c r="X81" s="6">
        <f t="shared" si="11"/>
        <v>0</v>
      </c>
      <c r="Y81" s="6">
        <f t="shared" si="11"/>
        <v>0</v>
      </c>
      <c r="Z81" s="4"/>
    </row>
    <row r="82" spans="1:26" x14ac:dyDescent="0.25">
      <c r="A82" s="4" t="s">
        <v>902</v>
      </c>
      <c r="B82" s="4" t="s">
        <v>325</v>
      </c>
      <c r="C82" s="4" t="s">
        <v>903</v>
      </c>
      <c r="D82" s="6">
        <v>146.15</v>
      </c>
      <c r="E82" s="6"/>
      <c r="F82" s="6">
        <f t="shared" ref="F82:Y82" si="12">F12*$D12</f>
        <v>0</v>
      </c>
      <c r="G82" s="6">
        <f t="shared" si="12"/>
        <v>0</v>
      </c>
      <c r="H82" s="6">
        <f t="shared" si="12"/>
        <v>0</v>
      </c>
      <c r="I82" s="6">
        <f t="shared" si="12"/>
        <v>0</v>
      </c>
      <c r="J82" s="6">
        <f t="shared" si="12"/>
        <v>0</v>
      </c>
      <c r="K82" s="6">
        <f t="shared" si="12"/>
        <v>0</v>
      </c>
      <c r="L82" s="6">
        <f t="shared" si="12"/>
        <v>0</v>
      </c>
      <c r="M82" s="6">
        <f t="shared" si="12"/>
        <v>0</v>
      </c>
      <c r="N82" s="6">
        <f t="shared" si="12"/>
        <v>0</v>
      </c>
      <c r="O82" s="6">
        <f t="shared" si="12"/>
        <v>22214.799999999999</v>
      </c>
      <c r="P82" s="6">
        <f t="shared" si="12"/>
        <v>23325.54</v>
      </c>
      <c r="Q82" s="6">
        <f t="shared" si="12"/>
        <v>23325.54</v>
      </c>
      <c r="R82" s="6">
        <f t="shared" si="12"/>
        <v>0</v>
      </c>
      <c r="S82" s="6">
        <f t="shared" si="12"/>
        <v>0</v>
      </c>
      <c r="T82" s="6">
        <f t="shared" si="12"/>
        <v>0</v>
      </c>
      <c r="U82" s="6">
        <f t="shared" si="12"/>
        <v>0</v>
      </c>
      <c r="V82" s="6">
        <f t="shared" si="12"/>
        <v>0</v>
      </c>
      <c r="W82" s="6">
        <f t="shared" si="12"/>
        <v>0</v>
      </c>
      <c r="X82" s="6">
        <f t="shared" si="12"/>
        <v>0</v>
      </c>
      <c r="Y82" s="6">
        <f t="shared" si="12"/>
        <v>0</v>
      </c>
      <c r="Z82" s="4"/>
    </row>
    <row r="83" spans="1:26" x14ac:dyDescent="0.25">
      <c r="A83" s="4" t="s">
        <v>904</v>
      </c>
      <c r="B83" s="4" t="s">
        <v>97</v>
      </c>
      <c r="C83" s="4" t="s">
        <v>905</v>
      </c>
      <c r="D83" s="6">
        <v>146.15</v>
      </c>
      <c r="E83" s="6"/>
      <c r="F83" s="6">
        <f t="shared" ref="F83:Y83" si="13">F13*$D13</f>
        <v>0</v>
      </c>
      <c r="G83" s="6">
        <f t="shared" si="13"/>
        <v>0</v>
      </c>
      <c r="H83" s="6">
        <f t="shared" si="13"/>
        <v>0</v>
      </c>
      <c r="I83" s="6">
        <f t="shared" si="13"/>
        <v>0</v>
      </c>
      <c r="J83" s="6">
        <f t="shared" si="13"/>
        <v>0</v>
      </c>
      <c r="K83" s="6">
        <f t="shared" si="13"/>
        <v>0</v>
      </c>
      <c r="L83" s="6">
        <f t="shared" si="13"/>
        <v>0</v>
      </c>
      <c r="M83" s="6">
        <f t="shared" si="13"/>
        <v>0</v>
      </c>
      <c r="N83" s="6">
        <f t="shared" si="13"/>
        <v>0</v>
      </c>
      <c r="O83" s="6">
        <f t="shared" si="13"/>
        <v>22214.799999999999</v>
      </c>
      <c r="P83" s="6">
        <f t="shared" si="13"/>
        <v>23325.54</v>
      </c>
      <c r="Q83" s="6">
        <f t="shared" si="13"/>
        <v>23325.54</v>
      </c>
      <c r="R83" s="6">
        <f t="shared" si="13"/>
        <v>0</v>
      </c>
      <c r="S83" s="6">
        <f t="shared" si="13"/>
        <v>0</v>
      </c>
      <c r="T83" s="6">
        <f t="shared" si="13"/>
        <v>0</v>
      </c>
      <c r="U83" s="6">
        <f t="shared" si="13"/>
        <v>0</v>
      </c>
      <c r="V83" s="6">
        <f t="shared" si="13"/>
        <v>0</v>
      </c>
      <c r="W83" s="6">
        <f t="shared" si="13"/>
        <v>0</v>
      </c>
      <c r="X83" s="6">
        <f t="shared" si="13"/>
        <v>0</v>
      </c>
      <c r="Y83" s="6">
        <f t="shared" si="13"/>
        <v>0</v>
      </c>
      <c r="Z83" s="4"/>
    </row>
    <row r="84" spans="1:26" x14ac:dyDescent="0.25">
      <c r="A84" s="4" t="s">
        <v>906</v>
      </c>
      <c r="B84" s="4" t="s">
        <v>97</v>
      </c>
      <c r="C84" s="4" t="s">
        <v>901</v>
      </c>
      <c r="D84" s="6">
        <v>146.15</v>
      </c>
      <c r="E84" s="6"/>
      <c r="F84" s="6">
        <f t="shared" ref="F84:Y84" si="14">F14*$D14</f>
        <v>0</v>
      </c>
      <c r="G84" s="6">
        <f t="shared" si="14"/>
        <v>0</v>
      </c>
      <c r="H84" s="6">
        <f t="shared" si="14"/>
        <v>0</v>
      </c>
      <c r="I84" s="6">
        <f t="shared" si="14"/>
        <v>0</v>
      </c>
      <c r="J84" s="6">
        <f t="shared" si="14"/>
        <v>0</v>
      </c>
      <c r="K84" s="6">
        <f t="shared" si="14"/>
        <v>0</v>
      </c>
      <c r="L84" s="6">
        <f t="shared" si="14"/>
        <v>0</v>
      </c>
      <c r="M84" s="6">
        <f t="shared" si="14"/>
        <v>0</v>
      </c>
      <c r="N84" s="6">
        <f t="shared" si="14"/>
        <v>0</v>
      </c>
      <c r="O84" s="6">
        <f t="shared" si="14"/>
        <v>22214.799999999999</v>
      </c>
      <c r="P84" s="6">
        <f t="shared" si="14"/>
        <v>23325.54</v>
      </c>
      <c r="Q84" s="6">
        <f t="shared" si="14"/>
        <v>23325.54</v>
      </c>
      <c r="R84" s="6">
        <f t="shared" si="14"/>
        <v>0</v>
      </c>
      <c r="S84" s="6">
        <f t="shared" si="14"/>
        <v>0</v>
      </c>
      <c r="T84" s="6">
        <f t="shared" si="14"/>
        <v>0</v>
      </c>
      <c r="U84" s="6">
        <f t="shared" si="14"/>
        <v>0</v>
      </c>
      <c r="V84" s="6">
        <f t="shared" si="14"/>
        <v>0</v>
      </c>
      <c r="W84" s="6">
        <f t="shared" si="14"/>
        <v>0</v>
      </c>
      <c r="X84" s="6">
        <f t="shared" si="14"/>
        <v>0</v>
      </c>
      <c r="Y84" s="6">
        <f t="shared" si="14"/>
        <v>0</v>
      </c>
      <c r="Z84" s="4"/>
    </row>
    <row r="85" spans="1:26" x14ac:dyDescent="0.25">
      <c r="A85" s="4" t="s">
        <v>907</v>
      </c>
      <c r="B85" s="4" t="s">
        <v>97</v>
      </c>
      <c r="C85" s="4" t="s">
        <v>905</v>
      </c>
      <c r="D85" s="6">
        <v>146.15</v>
      </c>
      <c r="E85" s="6"/>
      <c r="F85" s="6">
        <f t="shared" ref="F85:Y85" si="15">F15*$D15</f>
        <v>0</v>
      </c>
      <c r="G85" s="6">
        <f t="shared" si="15"/>
        <v>0</v>
      </c>
      <c r="H85" s="6">
        <f t="shared" si="15"/>
        <v>0</v>
      </c>
      <c r="I85" s="6">
        <f t="shared" si="15"/>
        <v>0</v>
      </c>
      <c r="J85" s="6">
        <f t="shared" si="15"/>
        <v>0</v>
      </c>
      <c r="K85" s="6">
        <f t="shared" si="15"/>
        <v>0</v>
      </c>
      <c r="L85" s="6">
        <f t="shared" si="15"/>
        <v>0</v>
      </c>
      <c r="M85" s="6">
        <f t="shared" si="15"/>
        <v>0</v>
      </c>
      <c r="N85" s="6">
        <f t="shared" si="15"/>
        <v>0</v>
      </c>
      <c r="O85" s="6">
        <f t="shared" si="15"/>
        <v>22214.799999999999</v>
      </c>
      <c r="P85" s="6">
        <f t="shared" si="15"/>
        <v>23325.54</v>
      </c>
      <c r="Q85" s="6">
        <f t="shared" si="15"/>
        <v>23325.54</v>
      </c>
      <c r="R85" s="6">
        <f t="shared" si="15"/>
        <v>0</v>
      </c>
      <c r="S85" s="6">
        <f t="shared" si="15"/>
        <v>0</v>
      </c>
      <c r="T85" s="6">
        <f t="shared" si="15"/>
        <v>0</v>
      </c>
      <c r="U85" s="6">
        <f t="shared" si="15"/>
        <v>0</v>
      </c>
      <c r="V85" s="6">
        <f t="shared" si="15"/>
        <v>0</v>
      </c>
      <c r="W85" s="6">
        <f t="shared" si="15"/>
        <v>0</v>
      </c>
      <c r="X85" s="6">
        <f t="shared" si="15"/>
        <v>0</v>
      </c>
      <c r="Y85" s="6">
        <f t="shared" si="15"/>
        <v>0</v>
      </c>
      <c r="Z85" s="4"/>
    </row>
    <row r="86" spans="1:26" x14ac:dyDescent="0.25">
      <c r="A86" s="4" t="s">
        <v>908</v>
      </c>
      <c r="B86" s="4" t="s">
        <v>330</v>
      </c>
      <c r="C86" s="4" t="s">
        <v>899</v>
      </c>
      <c r="D86" s="6">
        <v>146.15</v>
      </c>
      <c r="E86" s="6"/>
      <c r="F86" s="6">
        <f t="shared" ref="F86:Y86" si="16">F16*$D16</f>
        <v>0</v>
      </c>
      <c r="G86" s="6">
        <f t="shared" si="16"/>
        <v>0</v>
      </c>
      <c r="H86" s="6">
        <f t="shared" si="16"/>
        <v>0</v>
      </c>
      <c r="I86" s="6">
        <f t="shared" si="16"/>
        <v>0</v>
      </c>
      <c r="J86" s="6">
        <f t="shared" si="16"/>
        <v>0</v>
      </c>
      <c r="K86" s="6">
        <f t="shared" si="16"/>
        <v>0</v>
      </c>
      <c r="L86" s="6">
        <f t="shared" si="16"/>
        <v>0</v>
      </c>
      <c r="M86" s="6">
        <f t="shared" si="16"/>
        <v>0</v>
      </c>
      <c r="N86" s="6">
        <f t="shared" si="16"/>
        <v>0</v>
      </c>
      <c r="O86" s="6">
        <f t="shared" si="16"/>
        <v>0</v>
      </c>
      <c r="P86" s="6">
        <f t="shared" si="16"/>
        <v>0</v>
      </c>
      <c r="Q86" s="6">
        <f t="shared" si="16"/>
        <v>23325.54</v>
      </c>
      <c r="R86" s="6">
        <f t="shared" si="16"/>
        <v>0</v>
      </c>
      <c r="S86" s="6">
        <f t="shared" si="16"/>
        <v>0</v>
      </c>
      <c r="T86" s="6">
        <f t="shared" si="16"/>
        <v>0</v>
      </c>
      <c r="U86" s="6">
        <f t="shared" si="16"/>
        <v>0</v>
      </c>
      <c r="V86" s="6">
        <f t="shared" si="16"/>
        <v>0</v>
      </c>
      <c r="W86" s="6">
        <f t="shared" si="16"/>
        <v>0</v>
      </c>
      <c r="X86" s="6">
        <f t="shared" si="16"/>
        <v>0</v>
      </c>
      <c r="Y86" s="6">
        <f t="shared" si="16"/>
        <v>0</v>
      </c>
      <c r="Z86" s="4"/>
    </row>
    <row r="87" spans="1:26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274"/>
      <c r="N87" s="6"/>
      <c r="O87" s="6"/>
      <c r="P87" s="6"/>
      <c r="Q87" s="23"/>
      <c r="R87" s="267"/>
      <c r="S87" s="157"/>
      <c r="T87" s="157"/>
      <c r="U87" s="157"/>
      <c r="V87" s="157"/>
      <c r="W87" s="157"/>
      <c r="X87" s="157"/>
      <c r="Y87" s="157"/>
      <c r="Z87" s="4"/>
    </row>
    <row r="88" spans="1:26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274"/>
      <c r="N88" s="6"/>
      <c r="O88" s="6"/>
      <c r="P88" s="6"/>
      <c r="Q88" s="23"/>
      <c r="R88" s="267"/>
      <c r="S88" s="157"/>
      <c r="T88" s="157"/>
      <c r="U88" s="157"/>
      <c r="V88" s="157"/>
      <c r="W88" s="157"/>
      <c r="X88" s="157"/>
      <c r="Y88" s="157"/>
      <c r="Z88" s="4"/>
    </row>
    <row r="89" spans="1:26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274"/>
      <c r="N89" s="6"/>
      <c r="O89" s="6"/>
      <c r="P89" s="6"/>
      <c r="Q89" s="23"/>
      <c r="R89" s="267"/>
      <c r="S89" s="157"/>
      <c r="T89" s="157"/>
      <c r="U89" s="157"/>
      <c r="V89" s="157"/>
      <c r="W89" s="157"/>
      <c r="X89" s="157"/>
      <c r="Y89" s="157"/>
      <c r="Z89" s="4"/>
    </row>
    <row r="90" spans="1:26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274"/>
      <c r="N90" s="6"/>
      <c r="O90" s="6"/>
      <c r="P90" s="6"/>
      <c r="Q90" s="23"/>
      <c r="R90" s="267"/>
      <c r="S90" s="157"/>
      <c r="T90" s="157"/>
      <c r="U90" s="157"/>
      <c r="V90" s="157"/>
      <c r="W90" s="157"/>
      <c r="X90" s="157"/>
      <c r="Y90" s="157"/>
      <c r="Z90" s="4"/>
    </row>
    <row r="91" spans="1:26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274"/>
      <c r="N91" s="6"/>
      <c r="O91" s="6"/>
      <c r="P91" s="6"/>
      <c r="Q91" s="23"/>
      <c r="R91" s="267"/>
      <c r="S91" s="157"/>
      <c r="T91" s="157"/>
      <c r="U91" s="157"/>
      <c r="V91" s="157"/>
      <c r="W91" s="157"/>
      <c r="X91" s="157"/>
      <c r="Y91" s="157"/>
      <c r="Z91" s="4"/>
    </row>
    <row r="92" spans="1:26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274"/>
      <c r="N92" s="6"/>
      <c r="O92" s="6"/>
      <c r="P92" s="6"/>
      <c r="Q92" s="23"/>
      <c r="R92" s="267"/>
      <c r="S92" s="157"/>
      <c r="T92" s="157"/>
      <c r="U92" s="157"/>
      <c r="V92" s="157"/>
      <c r="W92" s="157"/>
      <c r="X92" s="157"/>
      <c r="Y92" s="157"/>
      <c r="Z92" s="4"/>
    </row>
    <row r="93" spans="1:26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274"/>
      <c r="N93" s="6"/>
      <c r="O93" s="6"/>
      <c r="P93" s="6"/>
      <c r="Q93" s="23"/>
      <c r="R93" s="267"/>
      <c r="S93" s="157"/>
      <c r="T93" s="157"/>
      <c r="U93" s="157"/>
      <c r="V93" s="157"/>
      <c r="W93" s="157"/>
      <c r="X93" s="157"/>
      <c r="Y93" s="157"/>
      <c r="Z93" s="4"/>
    </row>
    <row r="94" spans="1:26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274"/>
      <c r="N94" s="6"/>
      <c r="O94" s="6"/>
      <c r="P94" s="6"/>
      <c r="Q94" s="23"/>
      <c r="R94" s="267"/>
      <c r="S94" s="157"/>
      <c r="T94" s="157"/>
      <c r="U94" s="157"/>
      <c r="V94" s="157"/>
      <c r="W94" s="157"/>
      <c r="X94" s="157"/>
      <c r="Y94" s="157"/>
      <c r="Z94" s="4"/>
    </row>
    <row r="95" spans="1:26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274"/>
      <c r="N95" s="6"/>
      <c r="O95" s="6"/>
      <c r="P95" s="6"/>
      <c r="Q95" s="23"/>
      <c r="R95" s="267"/>
      <c r="S95" s="157"/>
      <c r="T95" s="157"/>
      <c r="U95" s="157"/>
      <c r="V95" s="157"/>
      <c r="W95" s="157"/>
      <c r="X95" s="157"/>
      <c r="Y95" s="157"/>
      <c r="Z95" s="4"/>
    </row>
    <row r="96" spans="1:26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274"/>
      <c r="N96" s="6"/>
      <c r="O96" s="6"/>
      <c r="P96" s="6"/>
      <c r="Q96" s="23"/>
      <c r="R96" s="267"/>
      <c r="S96" s="157"/>
      <c r="T96" s="157"/>
      <c r="U96" s="157"/>
      <c r="V96" s="157"/>
      <c r="W96" s="157"/>
      <c r="X96" s="157"/>
      <c r="Y96" s="157"/>
      <c r="Z96" s="4"/>
    </row>
    <row r="97" spans="1:2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274"/>
      <c r="N97" s="6"/>
      <c r="O97" s="6"/>
      <c r="P97" s="6"/>
      <c r="Q97" s="23"/>
      <c r="R97" s="267"/>
      <c r="S97" s="157"/>
      <c r="T97" s="157"/>
      <c r="U97" s="157"/>
      <c r="V97" s="157"/>
      <c r="W97" s="157"/>
      <c r="X97" s="157"/>
      <c r="Y97" s="157"/>
      <c r="Z97" s="4"/>
    </row>
    <row r="98" spans="1:2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274"/>
      <c r="N98" s="6"/>
      <c r="O98" s="6"/>
      <c r="P98" s="6"/>
      <c r="Q98" s="23"/>
      <c r="R98" s="267"/>
      <c r="S98" s="157"/>
      <c r="T98" s="157"/>
      <c r="U98" s="157"/>
      <c r="V98" s="157"/>
      <c r="W98" s="157"/>
      <c r="X98" s="157"/>
      <c r="Y98" s="157"/>
      <c r="Z98" s="4"/>
    </row>
    <row r="99" spans="1:2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274"/>
      <c r="N99" s="6"/>
      <c r="O99" s="6"/>
      <c r="P99" s="6"/>
      <c r="Q99" s="23"/>
      <c r="R99" s="267"/>
      <c r="S99" s="157"/>
      <c r="T99" s="157"/>
      <c r="U99" s="157"/>
      <c r="V99" s="157"/>
      <c r="W99" s="157"/>
      <c r="X99" s="157"/>
      <c r="Y99" s="157"/>
      <c r="Z99" s="4"/>
    </row>
    <row r="100" spans="1:2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274"/>
      <c r="N100" s="6"/>
      <c r="O100" s="6"/>
      <c r="P100" s="6"/>
      <c r="Q100" s="23"/>
      <c r="R100" s="267"/>
      <c r="S100" s="157"/>
      <c r="T100" s="157"/>
      <c r="U100" s="157"/>
      <c r="V100" s="157"/>
      <c r="W100" s="157"/>
      <c r="X100" s="157"/>
      <c r="Y100" s="157"/>
      <c r="Z100" s="4"/>
    </row>
    <row r="101" spans="1:2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274"/>
      <c r="N101" s="6"/>
      <c r="O101" s="6"/>
      <c r="P101" s="6"/>
      <c r="Q101" s="23"/>
      <c r="R101" s="267"/>
      <c r="S101" s="157"/>
      <c r="T101" s="157"/>
      <c r="U101" s="157"/>
      <c r="V101" s="157"/>
      <c r="W101" s="157"/>
      <c r="X101" s="157"/>
      <c r="Y101" s="157"/>
      <c r="Z101" s="4"/>
    </row>
    <row r="102" spans="1:2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274"/>
      <c r="N102" s="6"/>
      <c r="O102" s="6"/>
      <c r="P102" s="6"/>
      <c r="Q102" s="23"/>
      <c r="R102" s="267"/>
      <c r="S102" s="157"/>
      <c r="T102" s="157"/>
      <c r="U102" s="157"/>
      <c r="V102" s="157"/>
      <c r="W102" s="157"/>
      <c r="X102" s="157"/>
      <c r="Y102" s="157"/>
      <c r="Z102" s="4"/>
    </row>
    <row r="103" spans="1:2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274"/>
      <c r="N103" s="6"/>
      <c r="O103" s="6"/>
      <c r="P103" s="6"/>
      <c r="Q103" s="23"/>
      <c r="R103" s="267"/>
      <c r="S103" s="157"/>
      <c r="T103" s="157"/>
      <c r="U103" s="157"/>
      <c r="V103" s="157"/>
      <c r="W103" s="157"/>
      <c r="X103" s="157"/>
      <c r="Y103" s="157"/>
      <c r="Z103" s="4"/>
    </row>
    <row r="104" spans="1:2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274"/>
      <c r="N104" s="6"/>
      <c r="O104" s="6"/>
      <c r="P104" s="6"/>
      <c r="Q104" s="23"/>
      <c r="R104" s="267"/>
      <c r="S104" s="157"/>
      <c r="T104" s="157"/>
      <c r="U104" s="157"/>
      <c r="V104" s="157"/>
      <c r="W104" s="157"/>
      <c r="X104" s="157"/>
      <c r="Y104" s="157"/>
      <c r="Z104" s="4"/>
    </row>
    <row r="105" spans="1:2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274"/>
      <c r="N105" s="6"/>
      <c r="O105" s="6"/>
      <c r="P105" s="6"/>
      <c r="Q105" s="23"/>
      <c r="R105" s="267"/>
      <c r="S105" s="157"/>
      <c r="T105" s="157"/>
      <c r="U105" s="157"/>
      <c r="V105" s="157"/>
      <c r="W105" s="157"/>
      <c r="X105" s="157"/>
      <c r="Y105" s="157"/>
      <c r="Z105" s="4"/>
    </row>
    <row r="106" spans="1:2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274"/>
      <c r="N106" s="6"/>
      <c r="O106" s="6"/>
      <c r="P106" s="6"/>
      <c r="Q106" s="23"/>
      <c r="R106" s="267"/>
      <c r="S106" s="157"/>
      <c r="T106" s="157"/>
      <c r="U106" s="157"/>
      <c r="V106" s="157"/>
      <c r="W106" s="157"/>
      <c r="X106" s="157"/>
      <c r="Y106" s="157"/>
      <c r="Z106" s="4"/>
    </row>
    <row r="107" spans="1:2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274"/>
      <c r="N107" s="6"/>
      <c r="O107" s="6"/>
      <c r="P107" s="6"/>
      <c r="Q107" s="23"/>
      <c r="R107" s="267"/>
      <c r="S107" s="157"/>
      <c r="T107" s="157"/>
      <c r="U107" s="157"/>
      <c r="V107" s="157"/>
      <c r="W107" s="157"/>
      <c r="X107" s="157"/>
      <c r="Y107" s="157"/>
      <c r="Z107" s="4"/>
    </row>
    <row r="108" spans="1:2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274"/>
      <c r="N108" s="6"/>
      <c r="O108" s="6"/>
      <c r="P108" s="6"/>
      <c r="Q108" s="23"/>
      <c r="R108" s="267"/>
      <c r="S108" s="157"/>
      <c r="T108" s="157"/>
      <c r="U108" s="157"/>
      <c r="V108" s="157"/>
      <c r="W108" s="157"/>
      <c r="X108" s="157"/>
      <c r="Y108" s="157"/>
      <c r="Z108" s="4"/>
    </row>
    <row r="109" spans="1:29" x14ac:dyDescent="0.25">
      <c r="C109" s="25"/>
      <c r="D109" s="25"/>
      <c r="E109" s="25"/>
      <c r="F109" s="7">
        <f t="shared" ref="F109:Y109" si="17">SUM(F79:F108)</f>
        <v>16360.400000000001</v>
      </c>
      <c r="G109" s="7">
        <f t="shared" si="17"/>
        <v>49081.2</v>
      </c>
      <c r="H109" s="7">
        <f t="shared" si="17"/>
        <v>46744</v>
      </c>
      <c r="I109" s="7">
        <f t="shared" si="17"/>
        <v>53755.600000000006</v>
      </c>
      <c r="J109" s="7">
        <f t="shared" si="17"/>
        <v>44405.600000000006</v>
      </c>
      <c r="K109" s="7">
        <f t="shared" si="17"/>
        <v>43235.199999999997</v>
      </c>
      <c r="L109" s="7">
        <f t="shared" si="17"/>
        <v>40899.199999999997</v>
      </c>
      <c r="M109" s="7">
        <f t="shared" si="17"/>
        <v>44408</v>
      </c>
      <c r="N109" s="7">
        <f t="shared" si="17"/>
        <v>48847.479999999996</v>
      </c>
      <c r="O109" s="7">
        <f t="shared" si="17"/>
        <v>155480.79999999999</v>
      </c>
      <c r="P109" s="7">
        <f t="shared" si="17"/>
        <v>163254.84000000003</v>
      </c>
      <c r="Q109" s="7">
        <f t="shared" si="17"/>
        <v>186580.38000000003</v>
      </c>
      <c r="R109" s="7">
        <f t="shared" si="17"/>
        <v>0</v>
      </c>
      <c r="S109" s="7">
        <f t="shared" si="17"/>
        <v>0</v>
      </c>
      <c r="T109" s="7">
        <f t="shared" si="17"/>
        <v>0</v>
      </c>
      <c r="U109" s="7">
        <f t="shared" si="17"/>
        <v>0</v>
      </c>
      <c r="V109" s="7">
        <f t="shared" si="17"/>
        <v>0</v>
      </c>
      <c r="W109" s="7">
        <f t="shared" si="17"/>
        <v>0</v>
      </c>
      <c r="X109" s="7">
        <f t="shared" si="17"/>
        <v>0</v>
      </c>
      <c r="Y109" s="7">
        <f t="shared" si="17"/>
        <v>0</v>
      </c>
      <c r="AB109" s="7"/>
      <c r="AC109" s="7"/>
    </row>
    <row r="110" spans="1:29" x14ac:dyDescent="0.25">
      <c r="C110" s="25"/>
      <c r="D110" s="25"/>
      <c r="E110" s="25"/>
      <c r="F110" s="25"/>
      <c r="G110" s="25"/>
      <c r="H110" s="25"/>
      <c r="AB110" s="7"/>
      <c r="AC110" s="7"/>
    </row>
    <row r="111" spans="1:29" x14ac:dyDescent="0.25">
      <c r="A111" s="31" t="s">
        <v>103</v>
      </c>
      <c r="B111" s="31"/>
      <c r="C111" s="31"/>
      <c r="D111" s="31"/>
      <c r="E111" s="31"/>
      <c r="F111" s="624" t="s">
        <v>87</v>
      </c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32"/>
      <c r="AB111" s="32"/>
      <c r="AC111" s="32"/>
    </row>
    <row r="112" spans="1:29" x14ac:dyDescent="0.25">
      <c r="A112" s="9"/>
      <c r="B112" s="9"/>
      <c r="C112" s="9"/>
      <c r="D112" s="9"/>
      <c r="E112" s="9"/>
      <c r="F112" s="625">
        <v>2023</v>
      </c>
      <c r="G112" s="626"/>
      <c r="H112" s="626"/>
      <c r="I112" s="626"/>
      <c r="J112" s="626"/>
      <c r="K112" s="626"/>
      <c r="L112" s="626"/>
      <c r="M112" s="627"/>
      <c r="N112" s="625">
        <v>2024</v>
      </c>
      <c r="O112" s="626"/>
      <c r="P112" s="626"/>
      <c r="Q112" s="626"/>
      <c r="R112" s="627"/>
      <c r="S112" s="166"/>
      <c r="T112" s="166"/>
      <c r="U112" s="166"/>
      <c r="V112" s="166"/>
      <c r="W112" s="166"/>
      <c r="X112" s="166"/>
      <c r="Y112" s="166"/>
      <c r="Z112" s="10"/>
    </row>
    <row r="113" spans="1:26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2"/>
      <c r="F113" s="12">
        <v>5</v>
      </c>
      <c r="G113" s="12">
        <v>6</v>
      </c>
      <c r="H113" s="12">
        <v>7</v>
      </c>
      <c r="I113" s="12">
        <v>8</v>
      </c>
      <c r="J113" s="11">
        <v>9</v>
      </c>
      <c r="K113" s="11">
        <v>10</v>
      </c>
      <c r="L113" s="11">
        <v>11</v>
      </c>
      <c r="M113" s="275">
        <v>12</v>
      </c>
      <c r="N113" s="11">
        <v>1</v>
      </c>
      <c r="O113" s="11">
        <v>2</v>
      </c>
      <c r="P113" s="11">
        <v>3</v>
      </c>
      <c r="Q113" s="14">
        <v>4</v>
      </c>
      <c r="R113" s="265">
        <v>5</v>
      </c>
      <c r="S113" s="164">
        <v>6</v>
      </c>
      <c r="T113" s="164">
        <v>7</v>
      </c>
      <c r="U113" s="164">
        <v>8</v>
      </c>
      <c r="V113" s="164">
        <v>9</v>
      </c>
      <c r="W113" s="164">
        <v>10</v>
      </c>
      <c r="X113" s="164">
        <v>11</v>
      </c>
      <c r="Y113" s="164">
        <v>12</v>
      </c>
      <c r="Z113" s="11"/>
    </row>
    <row r="114" spans="1:26" x14ac:dyDescent="0.25">
      <c r="A114" s="4" t="s">
        <v>897</v>
      </c>
      <c r="B114" s="4" t="s">
        <v>97</v>
      </c>
      <c r="C114" s="4" t="s">
        <v>898</v>
      </c>
      <c r="D114" s="6">
        <v>146</v>
      </c>
      <c r="E114" s="6"/>
      <c r="F114" s="6">
        <f t="shared" ref="F114:R114" si="18">$D114*F44</f>
        <v>8176</v>
      </c>
      <c r="G114" s="6">
        <f t="shared" si="18"/>
        <v>24528</v>
      </c>
      <c r="H114" s="6">
        <f t="shared" si="18"/>
        <v>23360</v>
      </c>
      <c r="I114" s="6">
        <f t="shared" si="18"/>
        <v>26864</v>
      </c>
      <c r="J114" s="6">
        <f t="shared" si="18"/>
        <v>23360</v>
      </c>
      <c r="K114" s="6">
        <f t="shared" si="18"/>
        <v>24528</v>
      </c>
      <c r="L114" s="6">
        <f t="shared" si="18"/>
        <v>22192</v>
      </c>
      <c r="M114" s="274">
        <f t="shared" si="18"/>
        <v>21024</v>
      </c>
      <c r="N114" s="6">
        <f t="shared" si="18"/>
        <v>22192</v>
      </c>
      <c r="O114" s="6">
        <f t="shared" si="18"/>
        <v>23360</v>
      </c>
      <c r="P114" s="6">
        <f t="shared" si="18"/>
        <v>24528</v>
      </c>
      <c r="Q114" s="61">
        <f t="shared" si="18"/>
        <v>25696</v>
      </c>
      <c r="R114" s="267">
        <f t="shared" si="18"/>
        <v>0</v>
      </c>
      <c r="S114" s="157">
        <f t="shared" ref="S114:Y114" si="19">$D114*S44</f>
        <v>0</v>
      </c>
      <c r="T114" s="157">
        <f t="shared" si="19"/>
        <v>0</v>
      </c>
      <c r="U114" s="157">
        <f t="shared" si="19"/>
        <v>0</v>
      </c>
      <c r="V114" s="157">
        <f t="shared" si="19"/>
        <v>0</v>
      </c>
      <c r="W114" s="157">
        <f t="shared" si="19"/>
        <v>0</v>
      </c>
      <c r="X114" s="157">
        <f t="shared" si="19"/>
        <v>0</v>
      </c>
      <c r="Y114" s="157">
        <f t="shared" si="19"/>
        <v>0</v>
      </c>
      <c r="Z114" s="4"/>
    </row>
    <row r="115" spans="1:26" x14ac:dyDescent="0.25">
      <c r="A115" t="s">
        <v>793</v>
      </c>
      <c r="B115" s="4" t="s">
        <v>97</v>
      </c>
      <c r="C115" s="4" t="s">
        <v>899</v>
      </c>
      <c r="D115" s="6">
        <v>146.15</v>
      </c>
      <c r="E115" s="6"/>
      <c r="F115" s="6">
        <f t="shared" ref="F115:R115" si="20">$D115*F45</f>
        <v>8184.4000000000005</v>
      </c>
      <c r="G115" s="6">
        <f t="shared" si="20"/>
        <v>24553.200000000001</v>
      </c>
      <c r="H115" s="6">
        <f t="shared" si="20"/>
        <v>23384</v>
      </c>
      <c r="I115" s="6">
        <f t="shared" si="20"/>
        <v>26891.600000000002</v>
      </c>
      <c r="J115" s="6">
        <f t="shared" si="20"/>
        <v>21045.600000000002</v>
      </c>
      <c r="K115" s="6">
        <f t="shared" si="20"/>
        <v>18707.2</v>
      </c>
      <c r="L115" s="6">
        <f t="shared" si="20"/>
        <v>18707.2</v>
      </c>
      <c r="M115" s="274">
        <f t="shared" si="20"/>
        <v>23384</v>
      </c>
      <c r="N115" s="6">
        <f t="shared" si="20"/>
        <v>7015.2000000000007</v>
      </c>
      <c r="O115" s="6">
        <f t="shared" si="20"/>
        <v>0</v>
      </c>
      <c r="P115" s="6">
        <f t="shared" si="20"/>
        <v>0</v>
      </c>
      <c r="Q115" s="61">
        <f t="shared" si="20"/>
        <v>0</v>
      </c>
      <c r="R115" s="267">
        <f t="shared" si="20"/>
        <v>0</v>
      </c>
      <c r="S115" s="157">
        <f t="shared" ref="S115:Y115" si="21">$D115*S45</f>
        <v>0</v>
      </c>
      <c r="T115" s="157">
        <f t="shared" si="21"/>
        <v>0</v>
      </c>
      <c r="U115" s="157">
        <f t="shared" si="21"/>
        <v>0</v>
      </c>
      <c r="V115" s="157">
        <f t="shared" si="21"/>
        <v>0</v>
      </c>
      <c r="W115" s="157">
        <f t="shared" si="21"/>
        <v>0</v>
      </c>
      <c r="X115" s="157">
        <f t="shared" si="21"/>
        <v>0</v>
      </c>
      <c r="Y115" s="157">
        <f t="shared" si="21"/>
        <v>0</v>
      </c>
      <c r="Z115" s="4"/>
    </row>
    <row r="116" spans="1:26" x14ac:dyDescent="0.25">
      <c r="A116" s="4" t="s">
        <v>900</v>
      </c>
      <c r="B116" s="4" t="s">
        <v>97</v>
      </c>
      <c r="C116" s="4" t="s">
        <v>901</v>
      </c>
      <c r="D116" s="6">
        <v>146.15</v>
      </c>
      <c r="E116" s="6"/>
      <c r="F116" s="6"/>
      <c r="G116" s="6"/>
      <c r="H116" s="6"/>
      <c r="I116" s="6"/>
      <c r="J116" s="6"/>
      <c r="K116" s="6"/>
      <c r="L116" s="6"/>
      <c r="M116" s="274"/>
      <c r="N116" s="6">
        <f t="shared" ref="N116:Q121" si="22">$D116*N46</f>
        <v>0</v>
      </c>
      <c r="O116" s="6">
        <f t="shared" si="22"/>
        <v>10522.800000000001</v>
      </c>
      <c r="P116" s="6">
        <f t="shared" si="22"/>
        <v>21045.600000000002</v>
      </c>
      <c r="Q116" s="61">
        <f t="shared" si="22"/>
        <v>0</v>
      </c>
      <c r="R116" s="267"/>
      <c r="S116" s="157"/>
      <c r="T116" s="157"/>
      <c r="U116" s="157"/>
      <c r="V116" s="157"/>
      <c r="W116" s="157"/>
      <c r="X116" s="157"/>
      <c r="Y116" s="157"/>
      <c r="Z116" s="4"/>
    </row>
    <row r="117" spans="1:26" x14ac:dyDescent="0.25">
      <c r="A117" s="4" t="s">
        <v>902</v>
      </c>
      <c r="B117" s="4" t="s">
        <v>325</v>
      </c>
      <c r="C117" s="4" t="s">
        <v>903</v>
      </c>
      <c r="D117" s="6">
        <v>146.15</v>
      </c>
      <c r="E117" s="6"/>
      <c r="F117" s="6"/>
      <c r="G117" s="6"/>
      <c r="H117" s="6"/>
      <c r="I117" s="6"/>
      <c r="J117" s="6"/>
      <c r="K117" s="6"/>
      <c r="L117" s="6"/>
      <c r="M117" s="274"/>
      <c r="N117" s="6">
        <f t="shared" si="22"/>
        <v>0</v>
      </c>
      <c r="O117" s="6">
        <f t="shared" si="22"/>
        <v>9353.6</v>
      </c>
      <c r="P117" s="6">
        <f t="shared" si="22"/>
        <v>17538</v>
      </c>
      <c r="Q117" s="61">
        <f t="shared" si="22"/>
        <v>25722.400000000001</v>
      </c>
      <c r="R117" s="267"/>
      <c r="S117" s="157"/>
      <c r="T117" s="157"/>
      <c r="U117" s="157"/>
      <c r="V117" s="157"/>
      <c r="W117" s="157"/>
      <c r="X117" s="157"/>
      <c r="Y117" s="157"/>
      <c r="Z117" s="4"/>
    </row>
    <row r="118" spans="1:26" x14ac:dyDescent="0.25">
      <c r="A118" s="4" t="s">
        <v>904</v>
      </c>
      <c r="B118" s="4" t="s">
        <v>97</v>
      </c>
      <c r="C118" s="4" t="s">
        <v>905</v>
      </c>
      <c r="D118" s="6">
        <v>146.15</v>
      </c>
      <c r="E118" s="6"/>
      <c r="F118" s="6"/>
      <c r="G118" s="6"/>
      <c r="H118" s="6"/>
      <c r="I118" s="6"/>
      <c r="J118" s="6"/>
      <c r="K118" s="6"/>
      <c r="L118" s="6"/>
      <c r="M118" s="274"/>
      <c r="N118" s="6">
        <f t="shared" si="22"/>
        <v>0</v>
      </c>
      <c r="O118" s="6">
        <f t="shared" si="22"/>
        <v>9353.6</v>
      </c>
      <c r="P118" s="6">
        <f t="shared" si="22"/>
        <v>24553.200000000001</v>
      </c>
      <c r="Q118" s="61">
        <f t="shared" si="22"/>
        <v>25722.400000000001</v>
      </c>
      <c r="R118" s="267"/>
      <c r="S118" s="157"/>
      <c r="T118" s="157"/>
      <c r="U118" s="157"/>
      <c r="V118" s="157"/>
      <c r="W118" s="157"/>
      <c r="X118" s="157"/>
      <c r="Y118" s="157"/>
      <c r="Z118" s="4"/>
    </row>
    <row r="119" spans="1:26" x14ac:dyDescent="0.25">
      <c r="A119" s="4" t="s">
        <v>906</v>
      </c>
      <c r="B119" s="4" t="s">
        <v>97</v>
      </c>
      <c r="C119" s="4" t="s">
        <v>901</v>
      </c>
      <c r="D119" s="6">
        <v>146.15</v>
      </c>
      <c r="E119" s="6"/>
      <c r="F119" s="6"/>
      <c r="G119" s="6"/>
      <c r="H119" s="6"/>
      <c r="I119" s="6"/>
      <c r="J119" s="6"/>
      <c r="K119" s="6"/>
      <c r="L119" s="6"/>
      <c r="M119" s="274"/>
      <c r="N119" s="6">
        <f t="shared" si="22"/>
        <v>0</v>
      </c>
      <c r="O119" s="6">
        <f t="shared" si="22"/>
        <v>0</v>
      </c>
      <c r="P119" s="6">
        <f t="shared" si="22"/>
        <v>23384</v>
      </c>
      <c r="Q119" s="61">
        <f t="shared" si="22"/>
        <v>10522.800000000001</v>
      </c>
      <c r="R119" s="267"/>
      <c r="S119" s="157"/>
      <c r="T119" s="157"/>
      <c r="U119" s="157"/>
      <c r="V119" s="157"/>
      <c r="W119" s="157"/>
      <c r="X119" s="157"/>
      <c r="Y119" s="157"/>
      <c r="Z119" s="4"/>
    </row>
    <row r="120" spans="1:26" x14ac:dyDescent="0.25">
      <c r="A120" s="4" t="s">
        <v>907</v>
      </c>
      <c r="B120" s="4" t="s">
        <v>97</v>
      </c>
      <c r="C120" s="4" t="s">
        <v>905</v>
      </c>
      <c r="D120" s="6">
        <v>146.15</v>
      </c>
      <c r="E120" s="6"/>
      <c r="F120" s="6"/>
      <c r="G120" s="6"/>
      <c r="H120" s="6"/>
      <c r="I120" s="6"/>
      <c r="J120" s="6"/>
      <c r="K120" s="6"/>
      <c r="L120" s="6"/>
      <c r="M120" s="274"/>
      <c r="N120" s="6">
        <f t="shared" si="22"/>
        <v>0</v>
      </c>
      <c r="O120" s="6">
        <f t="shared" si="22"/>
        <v>0</v>
      </c>
      <c r="P120" s="6">
        <f t="shared" si="22"/>
        <v>23384</v>
      </c>
      <c r="Q120" s="61">
        <f t="shared" si="22"/>
        <v>24553.200000000001</v>
      </c>
      <c r="R120" s="267"/>
      <c r="S120" s="157"/>
      <c r="T120" s="157"/>
      <c r="U120" s="157"/>
      <c r="V120" s="157"/>
      <c r="W120" s="157"/>
      <c r="X120" s="157"/>
      <c r="Y120" s="157"/>
      <c r="Z120" s="4"/>
    </row>
    <row r="121" spans="1:26" x14ac:dyDescent="0.25">
      <c r="A121" s="4" t="s">
        <v>908</v>
      </c>
      <c r="B121" s="4" t="s">
        <v>330</v>
      </c>
      <c r="C121" s="4" t="s">
        <v>899</v>
      </c>
      <c r="D121" s="6">
        <v>146.15</v>
      </c>
      <c r="E121" s="6"/>
      <c r="F121" s="6"/>
      <c r="G121" s="6"/>
      <c r="H121" s="6"/>
      <c r="I121" s="6"/>
      <c r="J121" s="6"/>
      <c r="K121" s="6"/>
      <c r="L121" s="6"/>
      <c r="M121" s="274"/>
      <c r="N121" s="6">
        <f t="shared" si="22"/>
        <v>0</v>
      </c>
      <c r="O121" s="6">
        <f t="shared" si="22"/>
        <v>0</v>
      </c>
      <c r="P121" s="6">
        <f t="shared" si="22"/>
        <v>0</v>
      </c>
      <c r="Q121" s="61">
        <f t="shared" si="22"/>
        <v>19876.400000000001</v>
      </c>
      <c r="R121" s="267"/>
      <c r="S121" s="157"/>
      <c r="T121" s="157"/>
      <c r="U121" s="157"/>
      <c r="V121" s="157"/>
      <c r="W121" s="157"/>
      <c r="X121" s="157"/>
      <c r="Y121" s="157"/>
      <c r="Z121" s="4"/>
    </row>
    <row r="122" spans="1:26" x14ac:dyDescent="0.25">
      <c r="A122" s="4"/>
      <c r="B122" s="4"/>
      <c r="C122" s="4"/>
      <c r="D122" s="6"/>
      <c r="E122" s="6"/>
      <c r="F122" s="6"/>
      <c r="G122" s="6"/>
      <c r="H122" s="6"/>
      <c r="I122" s="6"/>
      <c r="J122" s="6"/>
      <c r="K122" s="6"/>
      <c r="L122" s="6"/>
      <c r="M122" s="274"/>
      <c r="N122" s="6"/>
      <c r="O122" s="6"/>
      <c r="P122" s="6"/>
      <c r="Q122" s="23"/>
      <c r="R122" s="267"/>
      <c r="S122" s="157"/>
      <c r="T122" s="157"/>
      <c r="U122" s="157"/>
      <c r="V122" s="157"/>
      <c r="W122" s="157"/>
      <c r="X122" s="157"/>
      <c r="Y122" s="157"/>
      <c r="Z122" s="4"/>
    </row>
    <row r="123" spans="1:26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274"/>
      <c r="N123" s="6"/>
      <c r="O123" s="6"/>
      <c r="P123" s="6"/>
      <c r="Q123" s="23"/>
      <c r="R123" s="267"/>
      <c r="S123" s="157"/>
      <c r="T123" s="157"/>
      <c r="U123" s="157"/>
      <c r="V123" s="157"/>
      <c r="W123" s="157"/>
      <c r="X123" s="157"/>
      <c r="Y123" s="157"/>
      <c r="Z123" s="4"/>
    </row>
    <row r="124" spans="1:26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274"/>
      <c r="N124" s="6"/>
      <c r="O124" s="6"/>
      <c r="P124" s="6"/>
      <c r="Q124" s="23"/>
      <c r="R124" s="267"/>
      <c r="S124" s="157"/>
      <c r="T124" s="157"/>
      <c r="U124" s="157"/>
      <c r="V124" s="157"/>
      <c r="W124" s="157"/>
      <c r="X124" s="157"/>
      <c r="Y124" s="157"/>
      <c r="Z124" s="4"/>
    </row>
    <row r="125" spans="1:26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274"/>
      <c r="N125" s="6"/>
      <c r="O125" s="6"/>
      <c r="P125" s="6"/>
      <c r="Q125" s="23"/>
      <c r="R125" s="267"/>
      <c r="S125" s="157"/>
      <c r="T125" s="157"/>
      <c r="U125" s="157"/>
      <c r="V125" s="157"/>
      <c r="W125" s="157"/>
      <c r="X125" s="157"/>
      <c r="Y125" s="157"/>
      <c r="Z125" s="4"/>
    </row>
    <row r="126" spans="1:26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274"/>
      <c r="N126" s="6"/>
      <c r="O126" s="6"/>
      <c r="P126" s="6"/>
      <c r="Q126" s="23"/>
      <c r="R126" s="267"/>
      <c r="S126" s="157"/>
      <c r="T126" s="157"/>
      <c r="U126" s="157"/>
      <c r="V126" s="157"/>
      <c r="W126" s="157"/>
      <c r="X126" s="157"/>
      <c r="Y126" s="157"/>
      <c r="Z126" s="4"/>
    </row>
    <row r="127" spans="1:26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274"/>
      <c r="N127" s="6"/>
      <c r="O127" s="6"/>
      <c r="P127" s="6"/>
      <c r="Q127" s="23"/>
      <c r="R127" s="267"/>
      <c r="S127" s="157"/>
      <c r="T127" s="157"/>
      <c r="U127" s="157"/>
      <c r="V127" s="157"/>
      <c r="W127" s="157"/>
      <c r="X127" s="157"/>
      <c r="Y127" s="157"/>
      <c r="Z127" s="4"/>
    </row>
    <row r="128" spans="1:26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274"/>
      <c r="N128" s="6"/>
      <c r="O128" s="6"/>
      <c r="P128" s="6"/>
      <c r="Q128" s="23"/>
      <c r="R128" s="267"/>
      <c r="S128" s="157"/>
      <c r="T128" s="157"/>
      <c r="U128" s="157"/>
      <c r="V128" s="157"/>
      <c r="W128" s="157"/>
      <c r="X128" s="157"/>
      <c r="Y128" s="157"/>
      <c r="Z128" s="4"/>
    </row>
    <row r="129" spans="1:26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274"/>
      <c r="N129" s="6"/>
      <c r="O129" s="6"/>
      <c r="P129" s="6"/>
      <c r="Q129" s="23"/>
      <c r="R129" s="267"/>
      <c r="S129" s="157"/>
      <c r="T129" s="157"/>
      <c r="U129" s="157"/>
      <c r="V129" s="157"/>
      <c r="W129" s="157"/>
      <c r="X129" s="157"/>
      <c r="Y129" s="157"/>
      <c r="Z129" s="4"/>
    </row>
    <row r="130" spans="1:26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274"/>
      <c r="N130" s="6"/>
      <c r="O130" s="6"/>
      <c r="P130" s="6"/>
      <c r="Q130" s="23"/>
      <c r="R130" s="267"/>
      <c r="S130" s="157"/>
      <c r="T130" s="157"/>
      <c r="U130" s="157"/>
      <c r="V130" s="157"/>
      <c r="W130" s="157"/>
      <c r="X130" s="157"/>
      <c r="Y130" s="157"/>
      <c r="Z130" s="4"/>
    </row>
    <row r="131" spans="1:26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274"/>
      <c r="N131" s="6"/>
      <c r="O131" s="6"/>
      <c r="P131" s="6"/>
      <c r="Q131" s="23"/>
      <c r="R131" s="267"/>
      <c r="S131" s="157"/>
      <c r="T131" s="157"/>
      <c r="U131" s="157"/>
      <c r="V131" s="157"/>
      <c r="W131" s="157"/>
      <c r="X131" s="157"/>
      <c r="Y131" s="157"/>
      <c r="Z131" s="4"/>
    </row>
    <row r="132" spans="1:26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274"/>
      <c r="N132" s="6"/>
      <c r="O132" s="6"/>
      <c r="P132" s="6"/>
      <c r="Q132" s="23"/>
      <c r="R132" s="267"/>
      <c r="S132" s="157"/>
      <c r="T132" s="157"/>
      <c r="U132" s="157"/>
      <c r="V132" s="157"/>
      <c r="W132" s="157"/>
      <c r="X132" s="157"/>
      <c r="Y132" s="157"/>
      <c r="Z132" s="4"/>
    </row>
    <row r="133" spans="1:26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274"/>
      <c r="N133" s="6"/>
      <c r="O133" s="6"/>
      <c r="P133" s="6"/>
      <c r="Q133" s="23"/>
      <c r="R133" s="267"/>
      <c r="S133" s="157"/>
      <c r="T133" s="157"/>
      <c r="U133" s="157"/>
      <c r="V133" s="157"/>
      <c r="W133" s="157"/>
      <c r="X133" s="157"/>
      <c r="Y133" s="157"/>
      <c r="Z133" s="4"/>
    </row>
    <row r="134" spans="1:26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274"/>
      <c r="N134" s="6"/>
      <c r="O134" s="6"/>
      <c r="P134" s="6"/>
      <c r="Q134" s="23"/>
      <c r="R134" s="267"/>
      <c r="S134" s="157"/>
      <c r="T134" s="157"/>
      <c r="U134" s="157"/>
      <c r="V134" s="157"/>
      <c r="W134" s="157"/>
      <c r="X134" s="157"/>
      <c r="Y134" s="157"/>
      <c r="Z134" s="4"/>
    </row>
    <row r="135" spans="1:26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274"/>
      <c r="N135" s="6"/>
      <c r="O135" s="6"/>
      <c r="P135" s="6"/>
      <c r="Q135" s="23"/>
      <c r="R135" s="267"/>
      <c r="S135" s="157"/>
      <c r="T135" s="157"/>
      <c r="U135" s="157"/>
      <c r="V135" s="157"/>
      <c r="W135" s="157"/>
      <c r="X135" s="157"/>
      <c r="Y135" s="157"/>
      <c r="Z135" s="4"/>
    </row>
    <row r="136" spans="1:26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274"/>
      <c r="N136" s="6"/>
      <c r="O136" s="6"/>
      <c r="P136" s="6"/>
      <c r="Q136" s="23"/>
      <c r="R136" s="267"/>
      <c r="S136" s="157"/>
      <c r="T136" s="157"/>
      <c r="U136" s="157"/>
      <c r="V136" s="157"/>
      <c r="W136" s="157"/>
      <c r="X136" s="157"/>
      <c r="Y136" s="157"/>
      <c r="Z136" s="4"/>
    </row>
    <row r="137" spans="1:26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274"/>
      <c r="N137" s="6"/>
      <c r="O137" s="6"/>
      <c r="P137" s="6"/>
      <c r="Q137" s="23"/>
      <c r="R137" s="267"/>
      <c r="S137" s="157"/>
      <c r="T137" s="157"/>
      <c r="U137" s="157"/>
      <c r="V137" s="157"/>
      <c r="W137" s="157"/>
      <c r="X137" s="157"/>
      <c r="Y137" s="157"/>
      <c r="Z137" s="4"/>
    </row>
    <row r="138" spans="1:26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274"/>
      <c r="N138" s="6"/>
      <c r="O138" s="6"/>
      <c r="P138" s="6"/>
      <c r="Q138" s="23"/>
      <c r="R138" s="267"/>
      <c r="S138" s="157"/>
      <c r="T138" s="157"/>
      <c r="U138" s="157"/>
      <c r="V138" s="157"/>
      <c r="W138" s="157"/>
      <c r="X138" s="157"/>
      <c r="Y138" s="157"/>
      <c r="Z138" s="4"/>
    </row>
    <row r="139" spans="1:26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274"/>
      <c r="N139" s="6"/>
      <c r="O139" s="6"/>
      <c r="P139" s="6"/>
      <c r="Q139" s="23"/>
      <c r="R139" s="267"/>
      <c r="S139" s="157"/>
      <c r="T139" s="157"/>
      <c r="U139" s="157"/>
      <c r="V139" s="157"/>
      <c r="W139" s="157"/>
      <c r="X139" s="157"/>
      <c r="Y139" s="157"/>
      <c r="Z139" s="4"/>
    </row>
    <row r="140" spans="1:26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274"/>
      <c r="N140" s="6"/>
      <c r="O140" s="6"/>
      <c r="P140" s="6"/>
      <c r="Q140" s="23"/>
      <c r="R140" s="267"/>
      <c r="S140" s="157"/>
      <c r="T140" s="157"/>
      <c r="U140" s="157"/>
      <c r="V140" s="157"/>
      <c r="W140" s="157"/>
      <c r="X140" s="157"/>
      <c r="Y140" s="157"/>
      <c r="Z140" s="4"/>
    </row>
    <row r="141" spans="1:26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274"/>
      <c r="N141" s="6"/>
      <c r="O141" s="6"/>
      <c r="P141" s="6"/>
      <c r="Q141" s="23"/>
      <c r="R141" s="267"/>
      <c r="S141" s="157"/>
      <c r="T141" s="157"/>
      <c r="U141" s="157"/>
      <c r="V141" s="157"/>
      <c r="W141" s="157"/>
      <c r="X141" s="157"/>
      <c r="Y141" s="157"/>
      <c r="Z141" s="4"/>
    </row>
    <row r="142" spans="1:26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274"/>
      <c r="N142" s="6"/>
      <c r="O142" s="6"/>
      <c r="P142" s="6"/>
      <c r="Q142" s="23"/>
      <c r="R142" s="267"/>
      <c r="S142" s="157"/>
      <c r="T142" s="157"/>
      <c r="U142" s="157"/>
      <c r="V142" s="157"/>
      <c r="W142" s="157"/>
      <c r="X142" s="157"/>
      <c r="Y142" s="157"/>
      <c r="Z142" s="4"/>
    </row>
    <row r="143" spans="1:26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274"/>
      <c r="N143" s="6"/>
      <c r="O143" s="6"/>
      <c r="P143" s="6"/>
      <c r="Q143" s="23"/>
      <c r="R143" s="267"/>
      <c r="S143" s="157"/>
      <c r="T143" s="157"/>
      <c r="U143" s="157"/>
      <c r="V143" s="157"/>
      <c r="W143" s="157"/>
      <c r="X143" s="157"/>
      <c r="Y143" s="157"/>
      <c r="Z143" s="4"/>
    </row>
    <row r="144" spans="1:26" x14ac:dyDescent="0.25">
      <c r="F144" s="7">
        <f t="shared" ref="F144:Y144" si="23">SUM(F114:F143)</f>
        <v>16360.400000000001</v>
      </c>
      <c r="G144" s="7">
        <f t="shared" si="23"/>
        <v>49081.2</v>
      </c>
      <c r="H144" s="7">
        <f t="shared" si="23"/>
        <v>46744</v>
      </c>
      <c r="I144" s="7">
        <f t="shared" si="23"/>
        <v>53755.600000000006</v>
      </c>
      <c r="J144" s="7">
        <f t="shared" si="23"/>
        <v>44405.600000000006</v>
      </c>
      <c r="K144" s="7">
        <f t="shared" si="23"/>
        <v>43235.199999999997</v>
      </c>
      <c r="L144" s="7">
        <f t="shared" si="23"/>
        <v>40899.199999999997</v>
      </c>
      <c r="M144" s="7">
        <f t="shared" si="23"/>
        <v>44408</v>
      </c>
      <c r="N144" s="7">
        <f t="shared" si="23"/>
        <v>29207.200000000001</v>
      </c>
      <c r="O144" s="7">
        <f t="shared" si="23"/>
        <v>52590</v>
      </c>
      <c r="P144" s="7">
        <f t="shared" si="23"/>
        <v>134432.79999999999</v>
      </c>
      <c r="Q144" s="7">
        <f t="shared" si="23"/>
        <v>132093.20000000001</v>
      </c>
      <c r="R144" s="7">
        <f t="shared" si="23"/>
        <v>0</v>
      </c>
      <c r="S144" s="7">
        <f t="shared" si="23"/>
        <v>0</v>
      </c>
      <c r="T144" s="7">
        <f t="shared" si="23"/>
        <v>0</v>
      </c>
      <c r="U144" s="7">
        <f t="shared" si="23"/>
        <v>0</v>
      </c>
      <c r="V144" s="7">
        <f t="shared" si="23"/>
        <v>0</v>
      </c>
      <c r="W144" s="7">
        <f t="shared" si="23"/>
        <v>0</v>
      </c>
      <c r="X144" s="7">
        <f t="shared" si="23"/>
        <v>0</v>
      </c>
      <c r="Y144" s="7">
        <f t="shared" si="23"/>
        <v>0</v>
      </c>
    </row>
    <row r="145" spans="1:29" x14ac:dyDescent="0.25">
      <c r="L145" s="7"/>
      <c r="M145" s="25">
        <f>SUM(F144:M144)</f>
        <v>338889.2</v>
      </c>
      <c r="Q145" s="25">
        <f>SUM(F144:Q144)</f>
        <v>687212.39999999991</v>
      </c>
    </row>
    <row r="146" spans="1:29" x14ac:dyDescent="0.25">
      <c r="M146" s="25">
        <f>B4-M145</f>
        <v>713032.8</v>
      </c>
      <c r="Q146" s="25">
        <f>B4-Q145</f>
        <v>364709.60000000009</v>
      </c>
    </row>
    <row r="148" spans="1:29" x14ac:dyDescent="0.25">
      <c r="A148" s="31" t="s">
        <v>186</v>
      </c>
      <c r="B148" s="32"/>
      <c r="C148" s="32"/>
      <c r="D148" s="32"/>
      <c r="E148" s="32"/>
      <c r="F148" s="625">
        <v>2023</v>
      </c>
      <c r="G148" s="626"/>
      <c r="H148" s="626"/>
      <c r="I148" s="626"/>
      <c r="J148" s="626"/>
      <c r="K148" s="626"/>
      <c r="L148" s="626"/>
      <c r="M148" s="627"/>
      <c r="N148" s="625">
        <v>2024</v>
      </c>
      <c r="O148" s="626"/>
      <c r="P148" s="626"/>
      <c r="Q148" s="626"/>
      <c r="R148" s="627"/>
      <c r="S148" s="107"/>
      <c r="T148" s="107"/>
      <c r="U148" s="107"/>
      <c r="V148" s="107"/>
      <c r="W148" s="107"/>
      <c r="X148" s="107"/>
      <c r="Y148" s="107"/>
      <c r="Z148" s="32"/>
      <c r="AA148" s="32"/>
      <c r="AB148" s="32"/>
      <c r="AC148" s="32"/>
    </row>
    <row r="149" spans="1:29" x14ac:dyDescent="0.25">
      <c r="C149" s="11" t="s">
        <v>105</v>
      </c>
      <c r="D149" s="11" t="s">
        <v>106</v>
      </c>
      <c r="E149" s="12"/>
      <c r="F149" s="12">
        <v>5</v>
      </c>
      <c r="G149" s="12">
        <v>6</v>
      </c>
      <c r="H149" s="12">
        <v>7</v>
      </c>
      <c r="I149" s="12">
        <v>8</v>
      </c>
      <c r="J149" s="62">
        <v>9</v>
      </c>
      <c r="K149" s="11">
        <v>10</v>
      </c>
      <c r="L149" s="11">
        <v>11</v>
      </c>
      <c r="M149" s="275">
        <v>12</v>
      </c>
      <c r="N149" s="14">
        <v>1</v>
      </c>
      <c r="O149" s="14">
        <v>2</v>
      </c>
      <c r="P149" s="14">
        <v>3</v>
      </c>
      <c r="Q149" s="14">
        <v>4</v>
      </c>
      <c r="R149" s="14">
        <v>5</v>
      </c>
      <c r="S149" s="164">
        <v>6</v>
      </c>
      <c r="T149" s="164">
        <v>7</v>
      </c>
      <c r="U149" s="164">
        <v>8</v>
      </c>
      <c r="V149" s="164">
        <v>9</v>
      </c>
      <c r="W149" s="164">
        <v>10</v>
      </c>
      <c r="X149" s="164">
        <v>11</v>
      </c>
      <c r="Y149" s="164">
        <v>12</v>
      </c>
    </row>
    <row r="150" spans="1:29" x14ac:dyDescent="0.25">
      <c r="C150" s="4" t="s">
        <v>909</v>
      </c>
      <c r="D150" s="26">
        <v>45084</v>
      </c>
      <c r="E150" s="26"/>
      <c r="F150" s="6">
        <v>16360.4</v>
      </c>
      <c r="G150" s="4"/>
      <c r="H150" s="4"/>
      <c r="I150" s="4"/>
      <c r="J150" s="4"/>
      <c r="K150" s="4"/>
      <c r="L150" s="4"/>
      <c r="M150" s="273"/>
      <c r="N150" s="4"/>
      <c r="O150" s="4"/>
      <c r="P150" s="4"/>
      <c r="Q150" s="4"/>
      <c r="R150" s="4"/>
      <c r="S150" s="165"/>
      <c r="T150" s="165"/>
      <c r="U150" s="165"/>
      <c r="V150" s="165"/>
      <c r="W150" s="165"/>
      <c r="X150" s="165"/>
      <c r="Y150" s="165"/>
    </row>
    <row r="151" spans="1:29" x14ac:dyDescent="0.25">
      <c r="C151" s="4" t="s">
        <v>910</v>
      </c>
      <c r="D151" s="26">
        <v>45118</v>
      </c>
      <c r="E151" s="26"/>
      <c r="F151" s="4"/>
      <c r="G151" s="6">
        <f>G$144</f>
        <v>49081.2</v>
      </c>
      <c r="H151" s="4"/>
      <c r="I151" s="4"/>
      <c r="J151" s="4"/>
      <c r="K151" s="4"/>
      <c r="L151" s="4"/>
      <c r="M151" s="273"/>
      <c r="N151" s="4"/>
      <c r="O151" s="4"/>
      <c r="P151" s="4"/>
      <c r="Q151" s="4"/>
      <c r="R151" s="4"/>
      <c r="S151" s="165"/>
      <c r="T151" s="165"/>
      <c r="U151" s="165"/>
      <c r="V151" s="165"/>
      <c r="W151" s="165"/>
      <c r="X151" s="165"/>
      <c r="Y151" s="165"/>
    </row>
    <row r="152" spans="1:29" x14ac:dyDescent="0.25">
      <c r="C152" s="4" t="s">
        <v>911</v>
      </c>
      <c r="D152" s="26">
        <v>45146</v>
      </c>
      <c r="E152" s="26"/>
      <c r="F152" s="4"/>
      <c r="G152" s="4"/>
      <c r="H152" s="6">
        <f>H$144</f>
        <v>46744</v>
      </c>
      <c r="I152" s="4"/>
      <c r="J152" s="60"/>
      <c r="K152" s="4"/>
      <c r="L152" s="4"/>
      <c r="M152" s="273"/>
      <c r="N152" s="60"/>
      <c r="O152" s="60"/>
      <c r="P152" s="60"/>
      <c r="Q152" s="60"/>
      <c r="R152" s="60"/>
      <c r="S152" s="165"/>
      <c r="T152" s="165"/>
      <c r="U152" s="165"/>
      <c r="V152" s="165"/>
      <c r="W152" s="165"/>
      <c r="X152" s="165"/>
      <c r="Y152" s="165"/>
    </row>
    <row r="153" spans="1:29" x14ac:dyDescent="0.25">
      <c r="C153" s="4" t="s">
        <v>912</v>
      </c>
      <c r="D153" s="26">
        <v>45181</v>
      </c>
      <c r="E153" s="26"/>
      <c r="F153" s="4"/>
      <c r="G153" s="4"/>
      <c r="H153" s="4"/>
      <c r="I153" s="6">
        <f>I$144</f>
        <v>53755.600000000006</v>
      </c>
      <c r="J153" s="60"/>
      <c r="K153" s="4"/>
      <c r="L153" s="4"/>
      <c r="M153" s="273"/>
      <c r="N153" s="60"/>
      <c r="O153" s="60"/>
      <c r="P153" s="60"/>
      <c r="Q153" s="60"/>
      <c r="R153" s="60"/>
      <c r="S153" s="165"/>
      <c r="T153" s="165"/>
      <c r="U153" s="165"/>
      <c r="V153" s="165"/>
      <c r="W153" s="165"/>
      <c r="X153" s="165"/>
      <c r="Y153" s="165"/>
    </row>
    <row r="154" spans="1:29" x14ac:dyDescent="0.25">
      <c r="C154" s="60"/>
      <c r="D154" s="86"/>
      <c r="E154" s="86"/>
      <c r="F154" s="4"/>
      <c r="G154" s="4"/>
      <c r="H154" s="4"/>
      <c r="I154" s="4"/>
      <c r="J154" s="61">
        <f>J$144</f>
        <v>44405.600000000006</v>
      </c>
      <c r="K154" s="4"/>
      <c r="L154" s="4"/>
      <c r="M154" s="273"/>
      <c r="N154" s="60"/>
      <c r="O154" s="60"/>
      <c r="P154" s="60"/>
      <c r="Q154" s="60"/>
      <c r="R154" s="60"/>
      <c r="S154" s="165"/>
      <c r="T154" s="165"/>
      <c r="U154" s="165"/>
      <c r="V154" s="165"/>
      <c r="W154" s="165"/>
      <c r="X154" s="165"/>
      <c r="Y154" s="165"/>
    </row>
    <row r="155" spans="1:29" x14ac:dyDescent="0.25">
      <c r="C155" s="273" t="s">
        <v>913</v>
      </c>
      <c r="D155" s="272">
        <v>45244</v>
      </c>
      <c r="E155" s="272"/>
      <c r="F155" s="273"/>
      <c r="G155" s="273"/>
      <c r="H155" s="273"/>
      <c r="I155" s="273"/>
      <c r="J155" s="273"/>
      <c r="K155" s="274">
        <f>K$144</f>
        <v>43235.199999999997</v>
      </c>
      <c r="L155" s="273"/>
      <c r="M155" s="273"/>
      <c r="N155" s="60"/>
      <c r="O155" s="60"/>
      <c r="P155" s="60"/>
      <c r="Q155" s="60"/>
      <c r="R155" s="60"/>
      <c r="S155" s="165"/>
      <c r="T155" s="165"/>
      <c r="U155" s="165"/>
      <c r="V155" s="165"/>
      <c r="W155" s="165"/>
      <c r="X155" s="165"/>
      <c r="Y155" s="165"/>
    </row>
    <row r="156" spans="1:29" x14ac:dyDescent="0.25">
      <c r="C156" s="273" t="s">
        <v>914</v>
      </c>
      <c r="D156" s="272">
        <v>45272</v>
      </c>
      <c r="E156" s="272"/>
      <c r="F156" s="273"/>
      <c r="G156" s="273"/>
      <c r="H156" s="273"/>
      <c r="I156" s="273"/>
      <c r="J156" s="273"/>
      <c r="K156" s="274"/>
      <c r="L156" s="274">
        <f>L$144</f>
        <v>40899.199999999997</v>
      </c>
      <c r="M156" s="273"/>
      <c r="N156" s="60"/>
      <c r="O156" s="60"/>
      <c r="P156" s="60"/>
      <c r="Q156" s="60"/>
      <c r="R156" s="60"/>
      <c r="S156" s="165"/>
      <c r="T156" s="165"/>
      <c r="U156" s="165"/>
      <c r="V156" s="165"/>
      <c r="W156" s="165"/>
      <c r="X156" s="165"/>
      <c r="Y156" s="165"/>
    </row>
    <row r="157" spans="1:29" x14ac:dyDescent="0.25">
      <c r="C157" s="273" t="s">
        <v>915</v>
      </c>
      <c r="D157" s="272">
        <v>45302</v>
      </c>
      <c r="E157" s="272"/>
      <c r="F157" s="273"/>
      <c r="G157" s="273"/>
      <c r="H157" s="273"/>
      <c r="I157" s="273"/>
      <c r="J157" s="273"/>
      <c r="K157" s="274"/>
      <c r="L157" s="273"/>
      <c r="M157" s="274">
        <f>M$144</f>
        <v>44408</v>
      </c>
      <c r="N157" s="60"/>
      <c r="O157" s="60"/>
      <c r="P157" s="60"/>
      <c r="Q157" s="60"/>
      <c r="R157" s="60"/>
      <c r="S157" s="165"/>
      <c r="T157" s="165"/>
      <c r="U157" s="165"/>
      <c r="V157" s="165"/>
      <c r="W157" s="165"/>
      <c r="X157" s="165"/>
      <c r="Y157" s="165"/>
    </row>
    <row r="158" spans="1:29" x14ac:dyDescent="0.25">
      <c r="C158" s="60"/>
      <c r="D158" s="86"/>
      <c r="E158" s="86"/>
      <c r="F158" s="4"/>
      <c r="G158" s="4"/>
      <c r="H158" s="4"/>
      <c r="I158" s="4"/>
      <c r="J158" s="60"/>
      <c r="K158" s="61"/>
      <c r="L158" s="60"/>
      <c r="M158" s="60"/>
      <c r="N158" s="61">
        <f>N$144</f>
        <v>29207.200000000001</v>
      </c>
      <c r="O158" s="60"/>
      <c r="P158" s="60"/>
      <c r="Q158" s="60"/>
      <c r="R158" s="60"/>
      <c r="S158" s="165"/>
      <c r="T158" s="165"/>
      <c r="U158" s="165"/>
      <c r="V158" s="165"/>
      <c r="W158" s="165"/>
      <c r="X158" s="165"/>
      <c r="Y158" s="165"/>
    </row>
    <row r="159" spans="1:29" x14ac:dyDescent="0.25">
      <c r="C159" s="4" t="s">
        <v>916</v>
      </c>
      <c r="D159" s="26">
        <v>45359</v>
      </c>
      <c r="E159" s="26"/>
      <c r="F159" s="4"/>
      <c r="G159" s="4"/>
      <c r="H159" s="4"/>
      <c r="I159" s="4"/>
      <c r="J159" s="4"/>
      <c r="K159" s="6"/>
      <c r="L159" s="4"/>
      <c r="M159" s="4"/>
      <c r="N159" s="4"/>
      <c r="O159" s="6">
        <f>O$144</f>
        <v>52590</v>
      </c>
      <c r="P159" s="60"/>
      <c r="Q159" s="60"/>
      <c r="R159" s="60"/>
      <c r="S159" s="165"/>
      <c r="T159" s="165"/>
      <c r="U159" s="165"/>
      <c r="V159" s="165"/>
      <c r="W159" s="165"/>
      <c r="X159" s="165"/>
      <c r="Y159" s="165"/>
    </row>
    <row r="160" spans="1:29" x14ac:dyDescent="0.25">
      <c r="C160" s="60"/>
      <c r="D160" s="86"/>
      <c r="E160" s="86"/>
      <c r="F160" s="4"/>
      <c r="G160" s="4"/>
      <c r="H160" s="4"/>
      <c r="I160" s="4"/>
      <c r="J160" s="60"/>
      <c r="K160" s="61"/>
      <c r="L160" s="60"/>
      <c r="M160" s="60"/>
      <c r="N160" s="60"/>
      <c r="O160" s="60"/>
      <c r="P160" s="61">
        <f>P$144</f>
        <v>134432.79999999999</v>
      </c>
      <c r="Q160" s="60"/>
      <c r="R160" s="60"/>
      <c r="S160" s="165"/>
      <c r="T160" s="165"/>
      <c r="U160" s="165"/>
      <c r="V160" s="165"/>
      <c r="W160" s="165"/>
      <c r="X160" s="165"/>
      <c r="Y160" s="165"/>
    </row>
    <row r="161" spans="3:25" x14ac:dyDescent="0.25">
      <c r="C161" s="60"/>
      <c r="D161" s="86"/>
      <c r="E161" s="86"/>
      <c r="F161" s="4"/>
      <c r="G161" s="4"/>
      <c r="H161" s="4"/>
      <c r="I161" s="4"/>
      <c r="J161" s="60"/>
      <c r="K161" s="61"/>
      <c r="L161" s="60"/>
      <c r="M161" s="60"/>
      <c r="N161" s="60"/>
      <c r="O161" s="60"/>
      <c r="P161" s="60"/>
      <c r="Q161" s="61">
        <f>Q$144</f>
        <v>132093.20000000001</v>
      </c>
      <c r="R161" s="60"/>
      <c r="S161" s="165"/>
      <c r="T161" s="165"/>
      <c r="U161" s="165"/>
      <c r="V161" s="165"/>
      <c r="W161" s="165"/>
      <c r="X161" s="165"/>
      <c r="Y161" s="165"/>
    </row>
    <row r="162" spans="3:25" x14ac:dyDescent="0.25">
      <c r="C162" s="60"/>
      <c r="D162" s="86"/>
      <c r="E162" s="86"/>
      <c r="F162" s="4"/>
      <c r="G162" s="4"/>
      <c r="H162" s="4"/>
      <c r="I162" s="4"/>
      <c r="J162" s="60"/>
      <c r="K162" s="61"/>
      <c r="L162" s="60"/>
      <c r="M162" s="60"/>
      <c r="N162" s="60"/>
      <c r="O162" s="60"/>
      <c r="P162" s="60"/>
      <c r="Q162" s="60"/>
      <c r="R162" s="61">
        <f t="shared" ref="R162:Y162" si="24">R$144</f>
        <v>0</v>
      </c>
      <c r="S162" s="157">
        <f t="shared" si="24"/>
        <v>0</v>
      </c>
      <c r="T162" s="157">
        <f t="shared" si="24"/>
        <v>0</v>
      </c>
      <c r="U162" s="157">
        <f t="shared" si="24"/>
        <v>0</v>
      </c>
      <c r="V162" s="157">
        <f t="shared" si="24"/>
        <v>0</v>
      </c>
      <c r="W162" s="157">
        <f t="shared" si="24"/>
        <v>0</v>
      </c>
      <c r="X162" s="157">
        <f t="shared" si="24"/>
        <v>0</v>
      </c>
      <c r="Y162" s="157">
        <f t="shared" si="24"/>
        <v>0</v>
      </c>
    </row>
    <row r="163" spans="3:25" x14ac:dyDescent="0.25">
      <c r="C163" s="9"/>
      <c r="D163" s="93" t="s">
        <v>39</v>
      </c>
      <c r="E163" s="93"/>
      <c r="F163" s="30">
        <f>SUM(F150:F162)</f>
        <v>16360.4</v>
      </c>
      <c r="G163" s="30">
        <f t="shared" ref="G163:R163" si="25">SUM(G150:G162)</f>
        <v>49081.2</v>
      </c>
      <c r="H163" s="30">
        <f t="shared" si="25"/>
        <v>46744</v>
      </c>
      <c r="I163" s="30">
        <f t="shared" si="25"/>
        <v>53755.600000000006</v>
      </c>
      <c r="J163" s="30">
        <f t="shared" si="25"/>
        <v>44405.600000000006</v>
      </c>
      <c r="K163" s="30">
        <f t="shared" si="25"/>
        <v>43235.199999999997</v>
      </c>
      <c r="L163" s="30">
        <f t="shared" si="25"/>
        <v>40899.199999999997</v>
      </c>
      <c r="M163" s="30">
        <f t="shared" si="25"/>
        <v>44408</v>
      </c>
      <c r="N163" s="30">
        <f t="shared" si="25"/>
        <v>29207.200000000001</v>
      </c>
      <c r="O163" s="30">
        <f t="shared" si="25"/>
        <v>52590</v>
      </c>
      <c r="P163" s="30">
        <f t="shared" si="25"/>
        <v>134432.79999999999</v>
      </c>
      <c r="Q163" s="30">
        <f t="shared" si="25"/>
        <v>132093.20000000001</v>
      </c>
      <c r="R163" s="30">
        <f t="shared" si="25"/>
        <v>0</v>
      </c>
      <c r="S163" s="30">
        <f t="shared" ref="S163:Y163" si="26">SUM(S150:S162)</f>
        <v>0</v>
      </c>
      <c r="T163" s="30">
        <f t="shared" si="26"/>
        <v>0</v>
      </c>
      <c r="U163" s="30">
        <f t="shared" si="26"/>
        <v>0</v>
      </c>
      <c r="V163" s="30">
        <f t="shared" si="26"/>
        <v>0</v>
      </c>
      <c r="W163" s="30">
        <f t="shared" si="26"/>
        <v>0</v>
      </c>
      <c r="X163" s="30">
        <f t="shared" si="26"/>
        <v>0</v>
      </c>
      <c r="Y163" s="30">
        <f t="shared" si="26"/>
        <v>0</v>
      </c>
    </row>
    <row r="164" spans="3:25" x14ac:dyDescent="0.25">
      <c r="D164" s="12" t="s">
        <v>503</v>
      </c>
      <c r="E164" s="12"/>
      <c r="F164" s="30" t="e">
        <f>F163-#REF!</f>
        <v>#REF!</v>
      </c>
      <c r="G164" s="30" t="e">
        <f>G163-#REF!</f>
        <v>#REF!</v>
      </c>
      <c r="H164" s="30" t="e">
        <f>H163-#REF!</f>
        <v>#REF!</v>
      </c>
      <c r="I164" s="30" t="e">
        <f>I163-#REF!</f>
        <v>#REF!</v>
      </c>
      <c r="J164" s="30" t="e">
        <f>J163-#REF!</f>
        <v>#REF!</v>
      </c>
      <c r="K164" s="30" t="e">
        <f>K163-#REF!</f>
        <v>#REF!</v>
      </c>
      <c r="L164" s="30" t="e">
        <f>L163-#REF!</f>
        <v>#REF!</v>
      </c>
      <c r="M164" s="30" t="e">
        <f>M163-#REF!</f>
        <v>#REF!</v>
      </c>
      <c r="N164" s="30" t="e">
        <f>N163-#REF!</f>
        <v>#REF!</v>
      </c>
      <c r="O164" s="30" t="e">
        <f>O163-#REF!</f>
        <v>#REF!</v>
      </c>
      <c r="P164" s="30" t="e">
        <f>P163-#REF!</f>
        <v>#REF!</v>
      </c>
      <c r="Q164" s="30" t="e">
        <f>Q163-#REF!</f>
        <v>#REF!</v>
      </c>
      <c r="R164" s="30" t="e">
        <f>R163-#REF!</f>
        <v>#REF!</v>
      </c>
      <c r="S164" s="30" t="e">
        <f>S163-#REF!</f>
        <v>#REF!</v>
      </c>
      <c r="T164" s="30" t="e">
        <f>T163-#REF!</f>
        <v>#REF!</v>
      </c>
      <c r="U164" s="30" t="e">
        <f>U163-#REF!</f>
        <v>#REF!</v>
      </c>
      <c r="V164" s="30" t="e">
        <f>V163-#REF!</f>
        <v>#REF!</v>
      </c>
      <c r="W164" s="30" t="e">
        <f>W163-#REF!</f>
        <v>#REF!</v>
      </c>
      <c r="X164" s="30" t="e">
        <f>X163-#REF!</f>
        <v>#REF!</v>
      </c>
      <c r="Y164" s="30" t="e">
        <f>Y163-#REF!</f>
        <v>#REF!</v>
      </c>
    </row>
    <row r="165" spans="3:25" x14ac:dyDescent="0.25">
      <c r="D165" s="11" t="s">
        <v>504</v>
      </c>
      <c r="E165" s="11"/>
      <c r="F165" s="27" t="e">
        <f>F164/#REF!</f>
        <v>#REF!</v>
      </c>
      <c r="G165" s="27" t="e">
        <f>G164/#REF!</f>
        <v>#REF!</v>
      </c>
      <c r="H165" s="27" t="e">
        <f>H164/#REF!</f>
        <v>#REF!</v>
      </c>
      <c r="I165" s="27" t="e">
        <f>I164/#REF!</f>
        <v>#REF!</v>
      </c>
      <c r="J165" s="27" t="e">
        <f>J164/#REF!</f>
        <v>#REF!</v>
      </c>
      <c r="K165" s="27" t="e">
        <f>K164/#REF!</f>
        <v>#REF!</v>
      </c>
      <c r="L165" s="27" t="e">
        <f>L164/#REF!</f>
        <v>#REF!</v>
      </c>
      <c r="M165" s="27" t="e">
        <f>M164/#REF!</f>
        <v>#REF!</v>
      </c>
      <c r="N165" s="27" t="e">
        <f>N164/#REF!</f>
        <v>#REF!</v>
      </c>
      <c r="O165" s="27" t="e">
        <f>O164/#REF!</f>
        <v>#REF!</v>
      </c>
      <c r="P165" s="27" t="e">
        <f>P164/#REF!</f>
        <v>#REF!</v>
      </c>
      <c r="Q165" s="27" t="e">
        <f>Q164/#REF!</f>
        <v>#REF!</v>
      </c>
      <c r="R165" s="27" t="e">
        <f>R164/#REF!</f>
        <v>#REF!</v>
      </c>
      <c r="S165" s="27" t="e">
        <f>S164/#REF!</f>
        <v>#REF!</v>
      </c>
      <c r="T165" s="27" t="e">
        <f>T164/#REF!</f>
        <v>#REF!</v>
      </c>
      <c r="U165" s="27" t="e">
        <f>U164/#REF!</f>
        <v>#REF!</v>
      </c>
      <c r="V165" s="27" t="e">
        <f>V164/#REF!</f>
        <v>#REF!</v>
      </c>
      <c r="W165" s="27" t="e">
        <f>W164/#REF!</f>
        <v>#REF!</v>
      </c>
      <c r="X165" s="27" t="e">
        <f>X164/#REF!</f>
        <v>#REF!</v>
      </c>
      <c r="Y165" s="27" t="e">
        <f>Y164/#REF!</f>
        <v>#REF!</v>
      </c>
    </row>
    <row r="167" spans="3:25" x14ac:dyDescent="0.25">
      <c r="F167" s="25">
        <f>SUM(F163:Q163)</f>
        <v>687212.39999999991</v>
      </c>
    </row>
    <row r="168" spans="3:25" x14ac:dyDescent="0.25">
      <c r="F168" s="25"/>
      <c r="J168" s="25"/>
    </row>
    <row r="169" spans="3:25" x14ac:dyDescent="0.25">
      <c r="G169" s="25">
        <f>SUM(F163:R163)</f>
        <v>687212.39999999991</v>
      </c>
      <c r="J169" s="25"/>
    </row>
    <row r="170" spans="3:25" x14ac:dyDescent="0.25">
      <c r="G170" s="25">
        <f>B4-G169</f>
        <v>364709.60000000009</v>
      </c>
    </row>
  </sheetData>
  <mergeCells count="14">
    <mergeCell ref="F148:M148"/>
    <mergeCell ref="N148:R148"/>
    <mergeCell ref="F41:Z41"/>
    <mergeCell ref="F111:Z111"/>
    <mergeCell ref="F42:M42"/>
    <mergeCell ref="N42:R42"/>
    <mergeCell ref="F112:M112"/>
    <mergeCell ref="N112:R112"/>
    <mergeCell ref="F6:Z6"/>
    <mergeCell ref="F7:M7"/>
    <mergeCell ref="N7:R7"/>
    <mergeCell ref="F76:Z76"/>
    <mergeCell ref="F77:M77"/>
    <mergeCell ref="N77:R7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133D-E8F1-4B7C-A1D6-CB6E71E0E10E}">
  <sheetPr>
    <tabColor theme="2" tint="-9.9978637043366805E-2"/>
  </sheetPr>
  <dimension ref="A2:AV169"/>
  <sheetViews>
    <sheetView workbookViewId="0">
      <pane xSplit="1" topLeftCell="B1" activePane="topRight" state="frozen"/>
      <selection pane="topRight" activeCell="B3" sqref="B3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3.28515625" bestFit="1" customWidth="1"/>
    <col min="5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24" width="12.28515625" customWidth="1"/>
  </cols>
  <sheetData>
    <row r="2" spans="1:48" x14ac:dyDescent="0.25">
      <c r="A2" s="9" t="s">
        <v>81</v>
      </c>
      <c r="B2" t="s">
        <v>896</v>
      </c>
    </row>
    <row r="3" spans="1:48" x14ac:dyDescent="0.25">
      <c r="A3" s="9" t="s">
        <v>83</v>
      </c>
      <c r="B3" t="s">
        <v>624</v>
      </c>
      <c r="C3" t="s">
        <v>917</v>
      </c>
    </row>
    <row r="4" spans="1:48" x14ac:dyDescent="0.25">
      <c r="A4" s="9" t="s">
        <v>85</v>
      </c>
      <c r="B4" s="170">
        <v>2003328</v>
      </c>
    </row>
    <row r="5" spans="1:48" x14ac:dyDescent="0.25">
      <c r="A5" s="9"/>
      <c r="B5" s="25"/>
    </row>
    <row r="6" spans="1:48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</row>
    <row r="7" spans="1:48" x14ac:dyDescent="0.25">
      <c r="A7" s="9"/>
      <c r="B7" s="9"/>
      <c r="C7" s="9"/>
      <c r="D7" s="466" t="s">
        <v>33</v>
      </c>
      <c r="E7" s="39">
        <v>22</v>
      </c>
      <c r="F7" s="39">
        <v>22</v>
      </c>
      <c r="G7" s="39">
        <v>20</v>
      </c>
      <c r="H7" s="39">
        <v>23</v>
      </c>
      <c r="I7" s="39">
        <v>19</v>
      </c>
      <c r="J7" s="39">
        <v>21</v>
      </c>
      <c r="K7" s="39">
        <v>21</v>
      </c>
      <c r="L7" s="39">
        <v>20</v>
      </c>
      <c r="M7" s="39">
        <v>22</v>
      </c>
      <c r="N7" s="39">
        <v>20</v>
      </c>
      <c r="O7" s="39">
        <v>21</v>
      </c>
      <c r="P7" s="39">
        <v>20</v>
      </c>
      <c r="Q7" s="39">
        <v>22</v>
      </c>
      <c r="R7" s="39">
        <v>22</v>
      </c>
      <c r="S7" s="39">
        <v>20</v>
      </c>
      <c r="T7" s="39">
        <v>23</v>
      </c>
      <c r="U7" s="39">
        <v>19</v>
      </c>
      <c r="V7" s="39">
        <v>21</v>
      </c>
      <c r="W7" s="39">
        <v>21</v>
      </c>
      <c r="X7" s="39">
        <v>20</v>
      </c>
      <c r="Y7" s="39">
        <v>22</v>
      </c>
      <c r="Z7" s="39">
        <v>20</v>
      </c>
      <c r="AA7" s="39">
        <v>21</v>
      </c>
      <c r="AB7" s="39">
        <v>20</v>
      </c>
      <c r="AC7" s="39">
        <v>22</v>
      </c>
      <c r="AD7" s="39">
        <v>22</v>
      </c>
      <c r="AE7" s="39">
        <v>20</v>
      </c>
      <c r="AF7" s="39">
        <v>23</v>
      </c>
      <c r="AG7" s="39">
        <v>19</v>
      </c>
      <c r="AH7" s="39">
        <v>21</v>
      </c>
      <c r="AI7" s="39">
        <v>21</v>
      </c>
      <c r="AJ7" s="39">
        <v>20</v>
      </c>
      <c r="AK7" s="39">
        <v>22</v>
      </c>
      <c r="AL7" s="39">
        <v>20</v>
      </c>
      <c r="AM7" s="39">
        <v>21</v>
      </c>
      <c r="AN7" s="39">
        <v>20</v>
      </c>
      <c r="AO7" s="39">
        <v>22</v>
      </c>
      <c r="AP7" s="39">
        <v>22</v>
      </c>
      <c r="AQ7" s="39">
        <v>20</v>
      </c>
      <c r="AR7" s="39">
        <v>23</v>
      </c>
      <c r="AS7" s="39">
        <v>19</v>
      </c>
      <c r="AT7" s="39">
        <v>21</v>
      </c>
      <c r="AU7" s="39">
        <v>21</v>
      </c>
      <c r="AV7" s="39">
        <v>20</v>
      </c>
    </row>
    <row r="8" spans="1:48" x14ac:dyDescent="0.25">
      <c r="A8" s="9"/>
      <c r="B8" s="9"/>
      <c r="C8" s="9"/>
      <c r="D8" s="9"/>
      <c r="E8" s="625">
        <v>2024</v>
      </c>
      <c r="F8" s="626"/>
      <c r="G8" s="626"/>
      <c r="H8" s="626"/>
      <c r="I8" s="626"/>
      <c r="J8" s="626"/>
      <c r="K8" s="626"/>
      <c r="L8" s="627"/>
      <c r="M8" s="625">
        <v>2025</v>
      </c>
      <c r="N8" s="626"/>
      <c r="O8" s="626"/>
      <c r="P8" s="626"/>
      <c r="Q8" s="626"/>
      <c r="R8" s="626"/>
      <c r="S8" s="626"/>
      <c r="T8" s="626"/>
      <c r="U8" s="626"/>
      <c r="V8" s="626"/>
      <c r="W8" s="626"/>
      <c r="X8" s="627"/>
      <c r="Y8" s="625">
        <v>2026</v>
      </c>
      <c r="Z8" s="626"/>
      <c r="AA8" s="626"/>
      <c r="AB8" s="626"/>
      <c r="AC8" s="626"/>
      <c r="AD8" s="626"/>
      <c r="AE8" s="626"/>
      <c r="AF8" s="626"/>
      <c r="AG8" s="626"/>
      <c r="AH8" s="626"/>
      <c r="AI8" s="626"/>
      <c r="AJ8" s="627"/>
      <c r="AK8" s="625">
        <v>2027</v>
      </c>
      <c r="AL8" s="626"/>
      <c r="AM8" s="626"/>
      <c r="AN8" s="626"/>
      <c r="AO8" s="626"/>
      <c r="AP8" s="626"/>
      <c r="AQ8" s="626"/>
      <c r="AR8" s="626"/>
      <c r="AS8" s="626"/>
      <c r="AT8" s="626"/>
      <c r="AU8" s="626"/>
      <c r="AV8" s="627"/>
    </row>
    <row r="9" spans="1:48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>
        <v>5</v>
      </c>
      <c r="F9" s="12">
        <v>6</v>
      </c>
      <c r="G9" s="12">
        <v>7</v>
      </c>
      <c r="H9" s="12">
        <v>8</v>
      </c>
      <c r="I9" s="11">
        <v>9</v>
      </c>
      <c r="J9" s="11">
        <v>10</v>
      </c>
      <c r="K9" s="11">
        <v>11</v>
      </c>
      <c r="L9" s="11">
        <v>12</v>
      </c>
      <c r="M9" s="11">
        <v>1</v>
      </c>
      <c r="N9" s="11">
        <v>2</v>
      </c>
      <c r="O9" s="11">
        <v>3</v>
      </c>
      <c r="P9" s="11">
        <v>4</v>
      </c>
      <c r="Q9" s="265">
        <v>5</v>
      </c>
      <c r="R9" s="265">
        <v>6</v>
      </c>
      <c r="S9" s="265">
        <v>7</v>
      </c>
      <c r="T9" s="265">
        <v>8</v>
      </c>
      <c r="U9" s="265">
        <v>9</v>
      </c>
      <c r="V9" s="265">
        <v>10</v>
      </c>
      <c r="W9" s="265">
        <v>11</v>
      </c>
      <c r="X9" s="265">
        <v>12</v>
      </c>
      <c r="Y9" s="265">
        <v>1</v>
      </c>
      <c r="Z9" s="265">
        <v>2</v>
      </c>
      <c r="AA9" s="265">
        <v>3</v>
      </c>
      <c r="AB9" s="265">
        <v>4</v>
      </c>
      <c r="AC9" s="265">
        <v>5</v>
      </c>
      <c r="AD9" s="265">
        <v>6</v>
      </c>
      <c r="AE9" s="265">
        <v>7</v>
      </c>
      <c r="AF9" s="265">
        <v>8</v>
      </c>
      <c r="AG9" s="265">
        <v>9</v>
      </c>
      <c r="AH9" s="265">
        <v>10</v>
      </c>
      <c r="AI9" s="265">
        <v>11</v>
      </c>
      <c r="AJ9" s="265">
        <v>12</v>
      </c>
      <c r="AK9" s="265">
        <v>1</v>
      </c>
      <c r="AL9" s="265">
        <v>2</v>
      </c>
      <c r="AM9" s="265">
        <v>3</v>
      </c>
      <c r="AN9" s="265">
        <v>4</v>
      </c>
      <c r="AO9" s="265">
        <v>5</v>
      </c>
      <c r="AP9" s="265">
        <v>6</v>
      </c>
      <c r="AQ9" s="265">
        <v>7</v>
      </c>
      <c r="AR9" s="265">
        <v>8</v>
      </c>
      <c r="AS9" s="265">
        <v>9</v>
      </c>
      <c r="AT9" s="265">
        <v>10</v>
      </c>
      <c r="AU9" s="265">
        <v>11</v>
      </c>
      <c r="AV9" s="265">
        <v>12</v>
      </c>
    </row>
    <row r="10" spans="1:48" x14ac:dyDescent="0.25">
      <c r="A10" s="4" t="s">
        <v>918</v>
      </c>
      <c r="B10" s="4" t="s">
        <v>97</v>
      </c>
      <c r="C10" s="4" t="s">
        <v>903</v>
      </c>
      <c r="D10" s="6">
        <v>149.08000000000001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</row>
    <row r="11" spans="1:48" x14ac:dyDescent="0.25">
      <c r="A11" s="419" t="s">
        <v>754</v>
      </c>
      <c r="B11" s="125" t="s">
        <v>330</v>
      </c>
      <c r="C11" s="125" t="s">
        <v>261</v>
      </c>
      <c r="D11" s="120">
        <v>149.08000000000001</v>
      </c>
      <c r="E11" s="4"/>
      <c r="F11" s="4"/>
      <c r="G11" s="4">
        <v>160</v>
      </c>
      <c r="H11" s="4">
        <v>184</v>
      </c>
      <c r="I11" s="4">
        <v>144</v>
      </c>
      <c r="J11" s="4">
        <v>128</v>
      </c>
      <c r="K11" s="4">
        <v>128</v>
      </c>
      <c r="L11" s="4">
        <v>160</v>
      </c>
      <c r="M11" s="4">
        <v>167.2</v>
      </c>
      <c r="N11" s="4">
        <v>152</v>
      </c>
      <c r="O11" s="4">
        <v>159.6</v>
      </c>
      <c r="P11" s="4">
        <f>21*8*0.95</f>
        <v>159.6</v>
      </c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</row>
    <row r="12" spans="1:48" x14ac:dyDescent="0.25">
      <c r="A12" s="4" t="s">
        <v>324</v>
      </c>
      <c r="B12" s="4" t="s">
        <v>325</v>
      </c>
      <c r="C12" s="4" t="s">
        <v>903</v>
      </c>
      <c r="D12" s="6">
        <v>149.08000000000001</v>
      </c>
      <c r="E12" s="4">
        <v>56</v>
      </c>
      <c r="F12" s="4">
        <v>168</v>
      </c>
      <c r="G12" s="4">
        <v>160</v>
      </c>
      <c r="H12" s="4">
        <v>184</v>
      </c>
      <c r="I12" s="4">
        <v>144</v>
      </c>
      <c r="J12" s="4">
        <v>128</v>
      </c>
      <c r="K12" s="4">
        <v>128</v>
      </c>
      <c r="L12" s="4">
        <v>160</v>
      </c>
      <c r="M12" s="4">
        <v>167.2</v>
      </c>
      <c r="N12" s="4">
        <v>152</v>
      </c>
      <c r="O12" s="4">
        <v>159.6</v>
      </c>
      <c r="P12" s="4">
        <f>21*8*0.95</f>
        <v>159.6</v>
      </c>
      <c r="Q12" s="266">
        <v>159.6</v>
      </c>
      <c r="R12" s="266">
        <v>159.6</v>
      </c>
      <c r="S12" s="266">
        <v>159.6</v>
      </c>
      <c r="T12" s="266">
        <v>159.6</v>
      </c>
      <c r="U12" s="266">
        <v>159.6</v>
      </c>
      <c r="V12" s="266">
        <v>159.6</v>
      </c>
      <c r="W12" s="266">
        <v>159.6</v>
      </c>
      <c r="X12" s="266">
        <v>159.6</v>
      </c>
      <c r="Y12" s="266">
        <v>159.6</v>
      </c>
      <c r="Z12" s="266">
        <v>159.6</v>
      </c>
      <c r="AA12" s="266">
        <v>159.6</v>
      </c>
      <c r="AB12" s="266">
        <v>159.6</v>
      </c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</row>
    <row r="13" spans="1:48" x14ac:dyDescent="0.25">
      <c r="A13" s="4" t="s">
        <v>919</v>
      </c>
      <c r="B13" s="4" t="s">
        <v>97</v>
      </c>
      <c r="C13" s="4" t="s">
        <v>898</v>
      </c>
      <c r="D13" s="6">
        <v>148.91999999999999</v>
      </c>
      <c r="E13" s="4">
        <v>56</v>
      </c>
      <c r="F13" s="4">
        <v>168</v>
      </c>
      <c r="G13" s="4">
        <v>160</v>
      </c>
      <c r="H13" s="4">
        <v>184</v>
      </c>
      <c r="I13" s="4">
        <v>160</v>
      </c>
      <c r="J13" s="4">
        <v>168</v>
      </c>
      <c r="K13" s="4">
        <v>152</v>
      </c>
      <c r="L13" s="4">
        <v>144</v>
      </c>
      <c r="M13" s="4">
        <v>167.2</v>
      </c>
      <c r="N13" s="4">
        <v>152</v>
      </c>
      <c r="O13" s="4">
        <v>159.6</v>
      </c>
      <c r="P13" s="4">
        <f>21*8*0.95</f>
        <v>159.6</v>
      </c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</row>
    <row r="14" spans="1:48" x14ac:dyDescent="0.25">
      <c r="A14" s="4" t="s">
        <v>920</v>
      </c>
      <c r="B14" s="4" t="s">
        <v>97</v>
      </c>
      <c r="C14" s="4" t="s">
        <v>899</v>
      </c>
      <c r="D14" s="6">
        <v>149.08000000000001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</row>
    <row r="15" spans="1:48" x14ac:dyDescent="0.25">
      <c r="A15" s="4" t="s">
        <v>921</v>
      </c>
      <c r="B15" s="4" t="s">
        <v>330</v>
      </c>
      <c r="C15" s="4" t="s">
        <v>899</v>
      </c>
      <c r="D15" s="6">
        <v>149.08000000000001</v>
      </c>
      <c r="E15" s="4">
        <v>56</v>
      </c>
      <c r="F15" s="4">
        <v>168</v>
      </c>
      <c r="G15" s="4">
        <v>160</v>
      </c>
      <c r="H15" s="4">
        <v>184</v>
      </c>
      <c r="I15" s="4">
        <v>144</v>
      </c>
      <c r="J15" s="4">
        <v>128</v>
      </c>
      <c r="K15" s="4">
        <v>128</v>
      </c>
      <c r="L15" s="4">
        <v>160</v>
      </c>
      <c r="M15" s="4">
        <v>167.2</v>
      </c>
      <c r="N15" s="4">
        <v>152</v>
      </c>
      <c r="O15" s="4">
        <v>159.6</v>
      </c>
      <c r="P15" s="4">
        <f>21*8*0.95</f>
        <v>159.6</v>
      </c>
      <c r="Q15" s="266">
        <v>159.6</v>
      </c>
      <c r="R15" s="266">
        <v>159.6</v>
      </c>
      <c r="S15" s="266">
        <v>159.6</v>
      </c>
      <c r="T15" s="266">
        <v>159.6</v>
      </c>
      <c r="U15" s="266">
        <v>159.6</v>
      </c>
      <c r="V15" s="266">
        <v>159.6</v>
      </c>
      <c r="W15" s="266">
        <v>159.6</v>
      </c>
      <c r="X15" s="266">
        <v>159.6</v>
      </c>
      <c r="Y15" s="266">
        <v>159.6</v>
      </c>
      <c r="Z15" s="266">
        <v>159.6</v>
      </c>
      <c r="AA15" s="266">
        <v>159.6</v>
      </c>
      <c r="AB15" s="266">
        <v>159.6</v>
      </c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</row>
    <row r="16" spans="1:48" x14ac:dyDescent="0.25">
      <c r="A16" s="4" t="s">
        <v>922</v>
      </c>
      <c r="B16" s="4" t="s">
        <v>97</v>
      </c>
      <c r="C16" s="4" t="s">
        <v>901</v>
      </c>
      <c r="D16" s="6">
        <v>149.08000000000001</v>
      </c>
      <c r="E16" s="4">
        <v>56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</row>
    <row r="17" spans="1:48" x14ac:dyDescent="0.25">
      <c r="A17" s="4" t="s">
        <v>923</v>
      </c>
      <c r="B17" s="4" t="s">
        <v>97</v>
      </c>
      <c r="C17" s="4" t="s">
        <v>901</v>
      </c>
      <c r="D17" s="6">
        <v>149.08000000000001</v>
      </c>
      <c r="E17" s="4">
        <v>56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</row>
    <row r="18" spans="1:48" x14ac:dyDescent="0.25">
      <c r="A18" s="133" t="s">
        <v>924</v>
      </c>
      <c r="B18" s="133" t="s">
        <v>97</v>
      </c>
      <c r="C18" s="4" t="s">
        <v>899</v>
      </c>
      <c r="D18" s="136">
        <v>149.08000000000001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</row>
    <row r="19" spans="1:48" x14ac:dyDescent="0.25">
      <c r="A19" s="4" t="s">
        <v>925</v>
      </c>
      <c r="B19" s="4" t="s">
        <v>97</v>
      </c>
      <c r="C19" s="4" t="s">
        <v>899</v>
      </c>
      <c r="D19" s="120">
        <v>149.08000000000001</v>
      </c>
      <c r="E19" s="125"/>
      <c r="F19" s="125">
        <v>40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</row>
    <row r="20" spans="1:48" x14ac:dyDescent="0.25">
      <c r="A20" s="4" t="s">
        <v>926</v>
      </c>
      <c r="B20" s="4" t="s">
        <v>325</v>
      </c>
      <c r="C20" s="4" t="s">
        <v>903</v>
      </c>
      <c r="D20" s="6">
        <v>149.08000000000001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</row>
    <row r="21" spans="1:48" x14ac:dyDescent="0.25">
      <c r="A21" s="4" t="s">
        <v>927</v>
      </c>
      <c r="B21" s="4" t="s">
        <v>97</v>
      </c>
      <c r="C21" s="4" t="s">
        <v>905</v>
      </c>
      <c r="D21" s="6">
        <v>149.08000000000001</v>
      </c>
      <c r="E21" s="4">
        <v>56</v>
      </c>
      <c r="F21" s="4">
        <v>168</v>
      </c>
      <c r="G21" s="4">
        <v>160</v>
      </c>
      <c r="H21" s="4">
        <v>184</v>
      </c>
      <c r="I21" s="4">
        <v>144</v>
      </c>
      <c r="J21" s="4">
        <v>128</v>
      </c>
      <c r="K21" s="4">
        <v>128</v>
      </c>
      <c r="L21" s="4">
        <v>160</v>
      </c>
      <c r="M21" s="4">
        <v>167.2</v>
      </c>
      <c r="N21" s="4">
        <v>152</v>
      </c>
      <c r="O21" s="4">
        <v>159.6</v>
      </c>
      <c r="P21" s="4">
        <f>21*8*0.95</f>
        <v>159.6</v>
      </c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</row>
    <row r="22" spans="1:48" x14ac:dyDescent="0.25">
      <c r="A22" s="4" t="s">
        <v>928</v>
      </c>
      <c r="B22" s="4" t="s">
        <v>97</v>
      </c>
      <c r="C22" s="4" t="s">
        <v>903</v>
      </c>
      <c r="D22" s="6">
        <v>149.08000000000001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</row>
    <row r="23" spans="1:48" x14ac:dyDescent="0.25">
      <c r="A23" s="4" t="s">
        <v>929</v>
      </c>
      <c r="B23" s="4" t="s">
        <v>97</v>
      </c>
      <c r="C23" s="4" t="s">
        <v>899</v>
      </c>
      <c r="D23" s="120">
        <v>149.08000000000001</v>
      </c>
      <c r="E23" s="125">
        <v>32</v>
      </c>
      <c r="F23" s="125">
        <v>128</v>
      </c>
      <c r="G23" s="4">
        <v>160</v>
      </c>
      <c r="H23" s="4">
        <v>184</v>
      </c>
      <c r="I23" s="4">
        <v>144</v>
      </c>
      <c r="J23" s="4">
        <v>128</v>
      </c>
      <c r="K23" s="4">
        <v>128</v>
      </c>
      <c r="L23" s="4">
        <v>160</v>
      </c>
      <c r="M23" s="4">
        <v>167.2</v>
      </c>
      <c r="N23" s="4">
        <v>152</v>
      </c>
      <c r="O23" s="4">
        <v>159.6</v>
      </c>
      <c r="P23" s="4">
        <f>21*8*0.95</f>
        <v>159.6</v>
      </c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</row>
    <row r="24" spans="1:48" x14ac:dyDescent="0.25">
      <c r="A24" s="4" t="s">
        <v>930</v>
      </c>
      <c r="B24" s="4" t="s">
        <v>97</v>
      </c>
      <c r="C24" s="4" t="s">
        <v>905</v>
      </c>
      <c r="D24" s="6">
        <v>149.08000000000001</v>
      </c>
      <c r="E24" s="4">
        <v>56</v>
      </c>
      <c r="F24" s="4">
        <v>168</v>
      </c>
      <c r="G24" s="4">
        <v>160</v>
      </c>
      <c r="H24" s="4">
        <v>184</v>
      </c>
      <c r="I24" s="4">
        <v>144</v>
      </c>
      <c r="J24" s="4">
        <v>128</v>
      </c>
      <c r="K24" s="4">
        <v>128</v>
      </c>
      <c r="L24" s="4">
        <v>160</v>
      </c>
      <c r="M24" s="4">
        <v>167.2</v>
      </c>
      <c r="N24" s="4">
        <v>152</v>
      </c>
      <c r="O24" s="4">
        <v>159.6</v>
      </c>
      <c r="P24" s="4">
        <f>21*8*0.95</f>
        <v>159.6</v>
      </c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</row>
    <row r="25" spans="1:48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</row>
    <row r="26" spans="1:48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</row>
    <row r="27" spans="1:48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</row>
    <row r="28" spans="1:48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</row>
    <row r="29" spans="1:48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</row>
    <row r="30" spans="1:48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</row>
    <row r="31" spans="1:48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</row>
    <row r="32" spans="1:48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</row>
    <row r="33" spans="1:48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</row>
    <row r="34" spans="1:48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</row>
    <row r="35" spans="1:48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</row>
    <row r="36" spans="1:48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</row>
    <row r="37" spans="1:48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</row>
    <row r="38" spans="1:48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</row>
    <row r="39" spans="1:48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</row>
    <row r="40" spans="1:48" x14ac:dyDescent="0.25">
      <c r="E40" s="28">
        <f t="shared" ref="E40:X40" si="0">SUM(E10:E39)</f>
        <v>424</v>
      </c>
      <c r="F40" s="28">
        <f t="shared" si="0"/>
        <v>1008</v>
      </c>
      <c r="G40" s="28">
        <f t="shared" si="0"/>
        <v>1120</v>
      </c>
      <c r="H40" s="28">
        <f t="shared" si="0"/>
        <v>1288</v>
      </c>
      <c r="I40" s="28">
        <f t="shared" si="0"/>
        <v>1024</v>
      </c>
      <c r="J40" s="28">
        <f t="shared" si="0"/>
        <v>936</v>
      </c>
      <c r="K40" s="28">
        <f t="shared" si="0"/>
        <v>920</v>
      </c>
      <c r="L40" s="28">
        <f t="shared" si="0"/>
        <v>1104</v>
      </c>
      <c r="M40" s="28">
        <f t="shared" si="0"/>
        <v>1170.4000000000001</v>
      </c>
      <c r="N40" s="28">
        <f t="shared" si="0"/>
        <v>1064</v>
      </c>
      <c r="O40" s="28">
        <f t="shared" si="0"/>
        <v>1117.2</v>
      </c>
      <c r="P40" s="28">
        <f t="shared" si="0"/>
        <v>1117.2</v>
      </c>
      <c r="Q40" s="28">
        <f t="shared" si="0"/>
        <v>319.2</v>
      </c>
      <c r="R40" s="28">
        <f t="shared" si="0"/>
        <v>319.2</v>
      </c>
      <c r="S40" s="28">
        <f t="shared" si="0"/>
        <v>319.2</v>
      </c>
      <c r="T40" s="28">
        <f t="shared" si="0"/>
        <v>319.2</v>
      </c>
      <c r="U40" s="28">
        <f t="shared" si="0"/>
        <v>319.2</v>
      </c>
      <c r="V40" s="28">
        <f t="shared" si="0"/>
        <v>319.2</v>
      </c>
      <c r="W40" s="28">
        <f t="shared" si="0"/>
        <v>319.2</v>
      </c>
      <c r="X40" s="28">
        <f t="shared" si="0"/>
        <v>319.2</v>
      </c>
    </row>
    <row r="42" spans="1:48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spans="1:48" x14ac:dyDescent="0.25">
      <c r="A43" s="9"/>
      <c r="B43" s="9"/>
      <c r="C43" s="9"/>
      <c r="D43" s="9"/>
      <c r="E43" s="625">
        <v>2024</v>
      </c>
      <c r="F43" s="626"/>
      <c r="G43" s="626"/>
      <c r="H43" s="626"/>
      <c r="I43" s="626"/>
      <c r="J43" s="626"/>
      <c r="K43" s="626"/>
      <c r="L43" s="627"/>
      <c r="M43" s="625">
        <v>2025</v>
      </c>
      <c r="N43" s="626"/>
      <c r="O43" s="626"/>
      <c r="P43" s="626"/>
      <c r="Q43" s="626"/>
      <c r="R43" s="626"/>
      <c r="S43" s="626"/>
      <c r="T43" s="626"/>
      <c r="U43" s="626"/>
      <c r="V43" s="626"/>
      <c r="W43" s="626"/>
      <c r="X43" s="627"/>
      <c r="Y43" s="625">
        <v>2026</v>
      </c>
      <c r="Z43" s="626"/>
      <c r="AA43" s="626"/>
      <c r="AB43" s="626"/>
      <c r="AC43" s="626"/>
      <c r="AD43" s="626"/>
      <c r="AE43" s="626"/>
      <c r="AF43" s="626"/>
      <c r="AG43" s="626"/>
      <c r="AH43" s="626"/>
      <c r="AI43" s="626"/>
      <c r="AJ43" s="627"/>
      <c r="AK43" s="625">
        <v>2027</v>
      </c>
      <c r="AL43" s="626"/>
      <c r="AM43" s="626"/>
      <c r="AN43" s="626"/>
      <c r="AO43" s="626"/>
      <c r="AP43" s="626"/>
      <c r="AQ43" s="626"/>
      <c r="AR43" s="626"/>
      <c r="AS43" s="626"/>
      <c r="AT43" s="626"/>
      <c r="AU43" s="626"/>
      <c r="AV43" s="627"/>
    </row>
    <row r="44" spans="1:48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2">
        <v>5</v>
      </c>
      <c r="F44" s="12">
        <v>6</v>
      </c>
      <c r="G44" s="12">
        <v>7</v>
      </c>
      <c r="H44" s="12">
        <v>8</v>
      </c>
      <c r="I44" s="11">
        <v>9</v>
      </c>
      <c r="J44" s="11">
        <v>10</v>
      </c>
      <c r="K44" s="11">
        <v>11</v>
      </c>
      <c r="L44" s="11">
        <v>12</v>
      </c>
      <c r="M44" s="11">
        <v>1</v>
      </c>
      <c r="N44" s="11">
        <v>2</v>
      </c>
      <c r="O44" s="11">
        <v>3</v>
      </c>
      <c r="P44" s="11">
        <v>4</v>
      </c>
      <c r="Q44" s="265">
        <v>5</v>
      </c>
      <c r="R44" s="265">
        <v>6</v>
      </c>
      <c r="S44" s="265">
        <v>7</v>
      </c>
      <c r="T44" s="265">
        <v>8</v>
      </c>
      <c r="U44" s="265">
        <v>9</v>
      </c>
      <c r="V44" s="265">
        <v>10</v>
      </c>
      <c r="W44" s="265">
        <v>11</v>
      </c>
      <c r="X44" s="265">
        <v>12</v>
      </c>
      <c r="Y44" s="265">
        <v>1</v>
      </c>
      <c r="Z44" s="265">
        <v>2</v>
      </c>
      <c r="AA44" s="265">
        <v>3</v>
      </c>
      <c r="AB44" s="265">
        <v>4</v>
      </c>
      <c r="AC44" s="265">
        <v>5</v>
      </c>
      <c r="AD44" s="265">
        <v>6</v>
      </c>
      <c r="AE44" s="265">
        <v>7</v>
      </c>
      <c r="AF44" s="265">
        <v>8</v>
      </c>
      <c r="AG44" s="265">
        <v>9</v>
      </c>
      <c r="AH44" s="265">
        <v>10</v>
      </c>
      <c r="AI44" s="265">
        <v>11</v>
      </c>
      <c r="AJ44" s="265">
        <v>12</v>
      </c>
      <c r="AK44" s="265">
        <v>1</v>
      </c>
      <c r="AL44" s="265">
        <v>2</v>
      </c>
      <c r="AM44" s="265">
        <v>3</v>
      </c>
      <c r="AN44" s="265">
        <v>4</v>
      </c>
      <c r="AO44" s="265">
        <v>5</v>
      </c>
      <c r="AP44" s="265">
        <v>6</v>
      </c>
      <c r="AQ44" s="265">
        <v>7</v>
      </c>
      <c r="AR44" s="265">
        <v>8</v>
      </c>
      <c r="AS44" s="265">
        <v>9</v>
      </c>
      <c r="AT44" s="265">
        <v>10</v>
      </c>
      <c r="AU44" s="265">
        <v>11</v>
      </c>
      <c r="AV44" s="265">
        <v>12</v>
      </c>
    </row>
    <row r="45" spans="1:48" x14ac:dyDescent="0.25">
      <c r="A45" s="4" t="str">
        <f>A10</f>
        <v>Alale, Doebi</v>
      </c>
      <c r="B45" s="4" t="str">
        <f t="shared" ref="B45:D45" si="1">B10</f>
        <v>TechSur</v>
      </c>
      <c r="C45" s="4" t="str">
        <f t="shared" si="1"/>
        <v>Cloud Architect-CDaaS-PaaS-SaaS-Cloud Hosting</v>
      </c>
      <c r="D45" s="4">
        <f t="shared" si="1"/>
        <v>149.08000000000001</v>
      </c>
      <c r="E45" s="60"/>
      <c r="F45" s="60"/>
      <c r="G45" s="60"/>
      <c r="H45" s="60"/>
      <c r="I45" s="60"/>
      <c r="J45" s="4"/>
      <c r="K45" s="4">
        <v>144</v>
      </c>
      <c r="L45" s="4">
        <v>128</v>
      </c>
      <c r="M45" s="4">
        <v>168</v>
      </c>
      <c r="N45" s="4">
        <v>152</v>
      </c>
      <c r="O45" s="4">
        <v>88</v>
      </c>
      <c r="P45" s="4">
        <v>176</v>
      </c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</row>
    <row r="46" spans="1:48" x14ac:dyDescent="0.25">
      <c r="A46" s="4" t="str">
        <f t="shared" ref="A46:D46" si="2">A11</f>
        <v>Batia, John</v>
      </c>
      <c r="B46" s="4" t="str">
        <f t="shared" si="2"/>
        <v>Guidehouse</v>
      </c>
      <c r="C46" s="4" t="str">
        <f t="shared" si="2"/>
        <v>Software Engineer</v>
      </c>
      <c r="D46" s="4">
        <f t="shared" si="2"/>
        <v>149.08000000000001</v>
      </c>
      <c r="E46" s="144"/>
      <c r="F46" s="291"/>
      <c r="G46" s="4">
        <v>64</v>
      </c>
      <c r="H46" s="4">
        <f>176-40</f>
        <v>136</v>
      </c>
      <c r="I46" s="4">
        <v>64</v>
      </c>
      <c r="J46" s="60"/>
      <c r="K46" s="60"/>
      <c r="L46" s="60"/>
      <c r="M46" s="60"/>
      <c r="N46" s="60"/>
      <c r="O46" s="60"/>
      <c r="P46" s="60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</row>
    <row r="47" spans="1:48" x14ac:dyDescent="0.25">
      <c r="A47" s="4" t="str">
        <f t="shared" ref="A47:D47" si="3">A12</f>
        <v xml:space="preserve">Duong, Hao (Ray) </v>
      </c>
      <c r="B47" s="4" t="str">
        <f t="shared" si="3"/>
        <v>JB Mgmt Solutions</v>
      </c>
      <c r="C47" s="4" t="str">
        <f t="shared" si="3"/>
        <v>Cloud Architect-CDaaS-PaaS-SaaS-Cloud Hosting</v>
      </c>
      <c r="D47" s="4">
        <f t="shared" si="3"/>
        <v>149.08000000000001</v>
      </c>
      <c r="E47" s="125">
        <v>176</v>
      </c>
      <c r="F47" s="125">
        <v>152</v>
      </c>
      <c r="G47" s="21">
        <v>176</v>
      </c>
      <c r="H47" s="4">
        <v>176</v>
      </c>
      <c r="I47" s="4">
        <v>160</v>
      </c>
      <c r="J47" s="125">
        <v>184</v>
      </c>
      <c r="K47" s="4">
        <v>152</v>
      </c>
      <c r="L47" s="4">
        <v>168</v>
      </c>
      <c r="M47" s="4">
        <v>160</v>
      </c>
      <c r="N47" s="4">
        <v>142</v>
      </c>
      <c r="O47" s="4">
        <v>168</v>
      </c>
      <c r="P47" s="133">
        <v>136</v>
      </c>
      <c r="Q47" s="266"/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</row>
    <row r="48" spans="1:48" x14ac:dyDescent="0.25">
      <c r="A48" s="4" t="str">
        <f t="shared" ref="A48:D48" si="4">A13</f>
        <v>Fongwa, Franklin</v>
      </c>
      <c r="B48" s="4" t="str">
        <f t="shared" si="4"/>
        <v>TechSur</v>
      </c>
      <c r="C48" s="4" t="str">
        <f t="shared" si="4"/>
        <v>Application Architect</v>
      </c>
      <c r="D48" s="4">
        <f t="shared" si="4"/>
        <v>148.91999999999999</v>
      </c>
      <c r="E48" s="125">
        <v>176</v>
      </c>
      <c r="F48" s="125">
        <v>112</v>
      </c>
      <c r="G48" s="21">
        <v>176</v>
      </c>
      <c r="H48" s="4">
        <v>136</v>
      </c>
      <c r="I48" s="4">
        <v>160</v>
      </c>
      <c r="J48" s="125">
        <v>176</v>
      </c>
      <c r="K48" s="4">
        <v>136</v>
      </c>
      <c r="L48" s="4">
        <v>80</v>
      </c>
      <c r="M48" s="4">
        <v>72</v>
      </c>
      <c r="N48" s="4">
        <v>152</v>
      </c>
      <c r="O48" s="4">
        <v>168</v>
      </c>
      <c r="P48" s="4">
        <v>152</v>
      </c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</row>
    <row r="49" spans="1:48" x14ac:dyDescent="0.25">
      <c r="A49" s="4" t="str">
        <f t="shared" ref="A49:D49" si="5">A14</f>
        <v>Konathala, Muralidhar</v>
      </c>
      <c r="B49" s="4" t="str">
        <f t="shared" si="5"/>
        <v>TechSur</v>
      </c>
      <c r="C49" s="4" t="str">
        <f t="shared" si="5"/>
        <v>Solution Architect</v>
      </c>
      <c r="D49" s="4">
        <f t="shared" si="5"/>
        <v>149.08000000000001</v>
      </c>
      <c r="E49" s="144"/>
      <c r="F49" s="144"/>
      <c r="G49" s="60"/>
      <c r="H49" s="60"/>
      <c r="I49" s="60"/>
      <c r="J49" s="144"/>
      <c r="K49" s="60"/>
      <c r="L49" s="60"/>
      <c r="M49" s="60"/>
      <c r="N49" s="60"/>
      <c r="O49" s="60"/>
      <c r="P49" s="60"/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</row>
    <row r="50" spans="1:48" x14ac:dyDescent="0.25">
      <c r="A50" s="4" t="str">
        <f t="shared" ref="A50:D50" si="6">A15</f>
        <v>Nasim, Muhammad Zain</v>
      </c>
      <c r="B50" s="4" t="str">
        <f t="shared" si="6"/>
        <v>Guidehouse</v>
      </c>
      <c r="C50" s="4" t="str">
        <f t="shared" si="6"/>
        <v>Solution Architect</v>
      </c>
      <c r="D50" s="4">
        <f t="shared" si="6"/>
        <v>149.08000000000001</v>
      </c>
      <c r="E50" s="125">
        <v>176</v>
      </c>
      <c r="F50" s="125">
        <v>152</v>
      </c>
      <c r="G50" s="125">
        <v>176</v>
      </c>
      <c r="H50" s="4">
        <v>176</v>
      </c>
      <c r="I50" s="4">
        <v>160</v>
      </c>
      <c r="J50" s="125">
        <v>168</v>
      </c>
      <c r="K50" s="4">
        <v>160</v>
      </c>
      <c r="L50" s="4">
        <v>40</v>
      </c>
      <c r="M50" s="4">
        <v>168</v>
      </c>
      <c r="N50" s="4">
        <v>152</v>
      </c>
      <c r="O50" s="4">
        <v>160</v>
      </c>
      <c r="P50" s="4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</row>
    <row r="51" spans="1:48" x14ac:dyDescent="0.25">
      <c r="A51" s="4" t="str">
        <f t="shared" ref="A51:D51" si="7">A16</f>
        <v xml:space="preserve">Obiagwu, Jackson </v>
      </c>
      <c r="B51" s="4" t="str">
        <f t="shared" si="7"/>
        <v>TechSur</v>
      </c>
      <c r="C51" s="4" t="str">
        <f t="shared" si="7"/>
        <v>Cloud Engineer</v>
      </c>
      <c r="D51" s="4">
        <f t="shared" si="7"/>
        <v>149.08000000000001</v>
      </c>
      <c r="E51" s="144"/>
      <c r="F51" s="144"/>
      <c r="G51" s="60"/>
      <c r="H51" s="60"/>
      <c r="I51" s="60"/>
      <c r="J51" s="144"/>
      <c r="K51" s="60"/>
      <c r="L51" s="60"/>
      <c r="M51" s="60"/>
      <c r="N51" s="60"/>
      <c r="O51" s="60"/>
      <c r="P51" s="60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</row>
    <row r="52" spans="1:48" x14ac:dyDescent="0.25">
      <c r="A52" s="4" t="str">
        <f t="shared" ref="A52:D52" si="8">A17</f>
        <v>Plascencia, Armando</v>
      </c>
      <c r="B52" s="4" t="str">
        <f t="shared" si="8"/>
        <v>TechSur</v>
      </c>
      <c r="C52" s="4" t="str">
        <f t="shared" si="8"/>
        <v>Cloud Engineer</v>
      </c>
      <c r="D52" s="4">
        <f t="shared" si="8"/>
        <v>149.08000000000001</v>
      </c>
      <c r="E52" s="144"/>
      <c r="F52" s="144"/>
      <c r="G52" s="60"/>
      <c r="H52" s="60"/>
      <c r="I52" s="60"/>
      <c r="J52" s="144"/>
      <c r="K52" s="60"/>
      <c r="L52" s="60"/>
      <c r="M52" s="60"/>
      <c r="N52" s="60"/>
      <c r="O52" s="60"/>
      <c r="P52" s="60"/>
      <c r="Q52" s="266"/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</row>
    <row r="53" spans="1:48" x14ac:dyDescent="0.25">
      <c r="A53" s="4" t="str">
        <f t="shared" ref="A53:D53" si="9">A18</f>
        <v xml:space="preserve">Valapadsu, Praveen </v>
      </c>
      <c r="B53" s="4" t="str">
        <f t="shared" si="9"/>
        <v>TechSur</v>
      </c>
      <c r="C53" s="4" t="str">
        <f t="shared" si="9"/>
        <v>Solution Architect</v>
      </c>
      <c r="D53" s="4">
        <f t="shared" si="9"/>
        <v>149.08000000000001</v>
      </c>
      <c r="E53" s="291"/>
      <c r="F53" s="291"/>
      <c r="G53" s="291"/>
      <c r="H53" s="291"/>
      <c r="I53" s="133">
        <v>8</v>
      </c>
      <c r="J53" s="125">
        <v>176</v>
      </c>
      <c r="K53" s="4">
        <v>144</v>
      </c>
      <c r="L53" s="4">
        <v>72</v>
      </c>
      <c r="M53" s="60"/>
      <c r="N53" s="60"/>
      <c r="O53" s="60"/>
      <c r="P53" s="60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</row>
    <row r="54" spans="1:48" x14ac:dyDescent="0.25">
      <c r="A54" s="4" t="str">
        <f t="shared" ref="A54:D54" si="10">A19</f>
        <v>Reddy, Ravi</v>
      </c>
      <c r="B54" s="4" t="str">
        <f t="shared" si="10"/>
        <v>TechSur</v>
      </c>
      <c r="C54" s="4" t="str">
        <f t="shared" si="10"/>
        <v>Solution Architect</v>
      </c>
      <c r="D54" s="4">
        <f t="shared" si="10"/>
        <v>149.08000000000001</v>
      </c>
      <c r="E54" s="125"/>
      <c r="F54" s="125">
        <v>40</v>
      </c>
      <c r="G54" s="60"/>
      <c r="H54" s="60"/>
      <c r="I54" s="60"/>
      <c r="J54" s="144"/>
      <c r="K54" s="60"/>
      <c r="L54" s="60"/>
      <c r="M54" s="60"/>
      <c r="N54" s="60"/>
      <c r="O54" s="60"/>
      <c r="P54" s="60"/>
      <c r="Q54" s="266"/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</row>
    <row r="55" spans="1:48" x14ac:dyDescent="0.25">
      <c r="A55" s="4" t="str">
        <f t="shared" ref="A55:D55" si="11">A20</f>
        <v>Selvarajah, Jagan</v>
      </c>
      <c r="B55" s="4" t="str">
        <f t="shared" si="11"/>
        <v>JB Mgmt Solutions</v>
      </c>
      <c r="C55" s="4" t="str">
        <f t="shared" si="11"/>
        <v>Cloud Architect-CDaaS-PaaS-SaaS-Cloud Hosting</v>
      </c>
      <c r="D55" s="4">
        <f t="shared" si="11"/>
        <v>149.08000000000001</v>
      </c>
      <c r="E55" s="60"/>
      <c r="F55" s="60"/>
      <c r="G55" s="60"/>
      <c r="H55" s="60"/>
      <c r="I55" s="60"/>
      <c r="J55" s="144"/>
      <c r="K55" s="4">
        <v>72</v>
      </c>
      <c r="L55" s="4">
        <v>168</v>
      </c>
      <c r="M55" s="4">
        <v>168</v>
      </c>
      <c r="N55" s="4">
        <v>152</v>
      </c>
      <c r="O55" s="4">
        <v>168</v>
      </c>
      <c r="P55" s="133">
        <v>176</v>
      </c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</row>
    <row r="56" spans="1:48" x14ac:dyDescent="0.25">
      <c r="A56" s="4" t="str">
        <f t="shared" ref="A56:D56" si="12">A21</f>
        <v>Shabab, Mudassar</v>
      </c>
      <c r="B56" s="4" t="str">
        <f t="shared" si="12"/>
        <v>TechSur</v>
      </c>
      <c r="C56" s="4" t="str">
        <f t="shared" si="12"/>
        <v>CSP Console/Dashboard - Financials</v>
      </c>
      <c r="D56" s="4">
        <f t="shared" si="12"/>
        <v>149.08000000000001</v>
      </c>
      <c r="E56" s="125">
        <v>176</v>
      </c>
      <c r="F56" s="125">
        <v>136</v>
      </c>
      <c r="G56" s="21">
        <v>160</v>
      </c>
      <c r="H56" s="4">
        <v>176</v>
      </c>
      <c r="I56" s="4">
        <v>128</v>
      </c>
      <c r="J56" s="125">
        <v>8</v>
      </c>
      <c r="K56" s="60"/>
      <c r="L56" s="60"/>
      <c r="M56" s="60"/>
      <c r="N56" s="60"/>
      <c r="O56" s="60"/>
      <c r="P56" s="60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  <c r="AV56" s="266"/>
    </row>
    <row r="57" spans="1:48" x14ac:dyDescent="0.25">
      <c r="A57" s="4" t="str">
        <f t="shared" ref="A57:D57" si="13">A22</f>
        <v>Syed, Moinuddin</v>
      </c>
      <c r="B57" s="4" t="str">
        <f t="shared" si="13"/>
        <v>TechSur</v>
      </c>
      <c r="C57" s="4" t="str">
        <f t="shared" si="13"/>
        <v>Cloud Architect-CDaaS-PaaS-SaaS-Cloud Hosting</v>
      </c>
      <c r="D57" s="4">
        <f t="shared" si="13"/>
        <v>149.08000000000001</v>
      </c>
      <c r="E57" s="60"/>
      <c r="F57" s="60"/>
      <c r="G57" s="60"/>
      <c r="H57" s="60"/>
      <c r="I57" s="60"/>
      <c r="J57" s="125">
        <v>104</v>
      </c>
      <c r="K57" s="4">
        <v>152</v>
      </c>
      <c r="L57" s="4">
        <v>156</v>
      </c>
      <c r="M57" s="4">
        <v>168</v>
      </c>
      <c r="N57" s="4">
        <v>152</v>
      </c>
      <c r="O57" s="4">
        <v>136</v>
      </c>
      <c r="P57" s="4">
        <v>176</v>
      </c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</row>
    <row r="58" spans="1:48" x14ac:dyDescent="0.25">
      <c r="A58" s="4" t="str">
        <f t="shared" ref="A58:D58" si="14">A23</f>
        <v>Williams, James</v>
      </c>
      <c r="B58" s="4" t="str">
        <f t="shared" si="14"/>
        <v>TechSur</v>
      </c>
      <c r="C58" s="4" t="str">
        <f t="shared" si="14"/>
        <v>Solution Architect</v>
      </c>
      <c r="D58" s="4">
        <f t="shared" si="14"/>
        <v>149.08000000000001</v>
      </c>
      <c r="E58" s="125">
        <v>32</v>
      </c>
      <c r="F58" s="125">
        <v>128</v>
      </c>
      <c r="G58" s="21">
        <v>176</v>
      </c>
      <c r="H58" s="4">
        <v>176</v>
      </c>
      <c r="I58" s="4">
        <v>72</v>
      </c>
      <c r="J58" s="144"/>
      <c r="K58" s="60"/>
      <c r="L58" s="60"/>
      <c r="M58" s="60"/>
      <c r="N58" s="60"/>
      <c r="O58" s="60"/>
      <c r="P58" s="60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</row>
    <row r="59" spans="1:48" x14ac:dyDescent="0.25">
      <c r="A59" s="4" t="str">
        <f t="shared" ref="A59:D59" si="15">A24</f>
        <v xml:space="preserve">Yun, Steve </v>
      </c>
      <c r="B59" s="4" t="str">
        <f t="shared" si="15"/>
        <v>TechSur</v>
      </c>
      <c r="C59" s="4" t="str">
        <f t="shared" si="15"/>
        <v>CSP Console/Dashboard - Financials</v>
      </c>
      <c r="D59" s="4">
        <f t="shared" si="15"/>
        <v>149.08000000000001</v>
      </c>
      <c r="E59" s="125">
        <v>164</v>
      </c>
      <c r="F59" s="125">
        <v>152</v>
      </c>
      <c r="G59" s="21">
        <v>134</v>
      </c>
      <c r="H59" s="4">
        <v>176</v>
      </c>
      <c r="I59" s="4">
        <v>160</v>
      </c>
      <c r="J59" s="125">
        <v>168</v>
      </c>
      <c r="K59" s="4">
        <v>141</v>
      </c>
      <c r="L59" s="4">
        <v>154</v>
      </c>
      <c r="M59" s="4">
        <v>128</v>
      </c>
      <c r="N59" s="4">
        <v>149</v>
      </c>
      <c r="O59" s="4">
        <v>160</v>
      </c>
      <c r="P59" s="4">
        <v>144</v>
      </c>
      <c r="Q59" s="266"/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</row>
    <row r="60" spans="1:48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266"/>
      <c r="R60" s="266"/>
      <c r="S60" s="266"/>
      <c r="T60" s="266"/>
      <c r="U60" s="266"/>
      <c r="V60" s="266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  <c r="AV60" s="266"/>
    </row>
    <row r="61" spans="1:48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</row>
    <row r="62" spans="1:48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266"/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  <c r="AV62" s="266"/>
    </row>
    <row r="63" spans="1:48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</row>
    <row r="64" spans="1:48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266"/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</row>
    <row r="65" spans="1:48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266"/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</row>
    <row r="66" spans="1:48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</row>
    <row r="67" spans="1:48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</row>
    <row r="68" spans="1:48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266"/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</row>
    <row r="69" spans="1:48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</row>
    <row r="70" spans="1:48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  <c r="AV70" s="266"/>
    </row>
    <row r="71" spans="1:48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</row>
    <row r="72" spans="1:48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</row>
    <row r="73" spans="1:48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</row>
    <row r="74" spans="1:48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  <c r="AV74" s="266"/>
    </row>
    <row r="75" spans="1:48" x14ac:dyDescent="0.25">
      <c r="B75" s="131"/>
      <c r="E75" s="28">
        <f t="shared" ref="E75:X75" si="16">SUM(E45:E74)</f>
        <v>900</v>
      </c>
      <c r="F75" s="28">
        <f t="shared" si="16"/>
        <v>872</v>
      </c>
      <c r="G75" s="28">
        <f t="shared" si="16"/>
        <v>1062</v>
      </c>
      <c r="H75" s="28">
        <f t="shared" si="16"/>
        <v>1152</v>
      </c>
      <c r="I75" s="28">
        <f t="shared" si="16"/>
        <v>912</v>
      </c>
      <c r="J75" s="28">
        <f t="shared" si="16"/>
        <v>984</v>
      </c>
      <c r="K75" s="28">
        <f t="shared" si="16"/>
        <v>1101</v>
      </c>
      <c r="L75" s="28">
        <f t="shared" si="16"/>
        <v>966</v>
      </c>
      <c r="M75" s="28">
        <f t="shared" si="16"/>
        <v>1032</v>
      </c>
      <c r="N75" s="28">
        <f t="shared" si="16"/>
        <v>1051</v>
      </c>
      <c r="O75" s="28">
        <f t="shared" si="16"/>
        <v>1048</v>
      </c>
      <c r="P75" s="28">
        <f t="shared" si="16"/>
        <v>960</v>
      </c>
      <c r="Q75" s="28">
        <f t="shared" si="16"/>
        <v>0</v>
      </c>
      <c r="R75" s="28">
        <f t="shared" si="16"/>
        <v>0</v>
      </c>
      <c r="S75" s="28">
        <f t="shared" si="16"/>
        <v>0</v>
      </c>
      <c r="T75" s="28">
        <f t="shared" si="16"/>
        <v>0</v>
      </c>
      <c r="U75" s="28">
        <f t="shared" si="16"/>
        <v>0</v>
      </c>
      <c r="V75" s="28">
        <f t="shared" si="16"/>
        <v>0</v>
      </c>
      <c r="W75" s="28">
        <f t="shared" si="16"/>
        <v>0</v>
      </c>
      <c r="X75" s="28">
        <f t="shared" si="16"/>
        <v>0</v>
      </c>
    </row>
    <row r="76" spans="1:48" x14ac:dyDescent="0.25">
      <c r="C76" s="25"/>
      <c r="D76" s="25"/>
      <c r="E76" s="25"/>
      <c r="F76" s="25"/>
      <c r="G76" s="25"/>
    </row>
    <row r="77" spans="1:48" x14ac:dyDescent="0.25">
      <c r="A77" s="31" t="s">
        <v>185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 spans="1:48" x14ac:dyDescent="0.25">
      <c r="A78" s="9"/>
      <c r="B78" s="9"/>
      <c r="C78" s="9"/>
      <c r="D78" s="9"/>
      <c r="E78" s="625">
        <v>2024</v>
      </c>
      <c r="F78" s="626"/>
      <c r="G78" s="626"/>
      <c r="H78" s="626"/>
      <c r="I78" s="626"/>
      <c r="J78" s="626"/>
      <c r="K78" s="626"/>
      <c r="L78" s="627"/>
      <c r="M78" s="625">
        <v>2025</v>
      </c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7"/>
      <c r="Y78" s="625">
        <v>2026</v>
      </c>
      <c r="Z78" s="626"/>
      <c r="AA78" s="626"/>
      <c r="AB78" s="626"/>
      <c r="AC78" s="626"/>
      <c r="AD78" s="626"/>
      <c r="AE78" s="626"/>
      <c r="AF78" s="626"/>
      <c r="AG78" s="626"/>
      <c r="AH78" s="626"/>
      <c r="AI78" s="626"/>
      <c r="AJ78" s="627"/>
      <c r="AK78" s="625">
        <v>2027</v>
      </c>
      <c r="AL78" s="626"/>
      <c r="AM78" s="626"/>
      <c r="AN78" s="626"/>
      <c r="AO78" s="626"/>
      <c r="AP78" s="626"/>
      <c r="AQ78" s="626"/>
      <c r="AR78" s="626"/>
      <c r="AS78" s="626"/>
      <c r="AT78" s="626"/>
      <c r="AU78" s="626"/>
      <c r="AV78" s="627"/>
    </row>
    <row r="79" spans="1:48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2">
        <v>5</v>
      </c>
      <c r="F79" s="12">
        <v>6</v>
      </c>
      <c r="G79" s="12">
        <v>7</v>
      </c>
      <c r="H79" s="12">
        <v>8</v>
      </c>
      <c r="I79" s="11">
        <v>9</v>
      </c>
      <c r="J79" s="11">
        <v>10</v>
      </c>
      <c r="K79" s="11">
        <v>11</v>
      </c>
      <c r="L79" s="275">
        <v>12</v>
      </c>
      <c r="M79" s="11">
        <v>1</v>
      </c>
      <c r="N79" s="11">
        <v>2</v>
      </c>
      <c r="O79" s="11">
        <v>3</v>
      </c>
      <c r="P79" s="11">
        <v>4</v>
      </c>
      <c r="Q79" s="265">
        <v>5</v>
      </c>
      <c r="R79" s="265">
        <v>6</v>
      </c>
      <c r="S79" s="265">
        <v>7</v>
      </c>
      <c r="T79" s="265">
        <v>8</v>
      </c>
      <c r="U79" s="265">
        <v>9</v>
      </c>
      <c r="V79" s="265">
        <v>10</v>
      </c>
      <c r="W79" s="265">
        <v>11</v>
      </c>
      <c r="X79" s="265">
        <v>12</v>
      </c>
      <c r="Y79" s="265">
        <v>1</v>
      </c>
      <c r="Z79" s="265">
        <v>2</v>
      </c>
      <c r="AA79" s="265">
        <v>3</v>
      </c>
      <c r="AB79" s="265">
        <v>4</v>
      </c>
      <c r="AC79" s="265">
        <v>5</v>
      </c>
      <c r="AD79" s="265">
        <v>6</v>
      </c>
      <c r="AE79" s="265">
        <v>7</v>
      </c>
      <c r="AF79" s="265">
        <v>8</v>
      </c>
      <c r="AG79" s="265">
        <v>9</v>
      </c>
      <c r="AH79" s="265">
        <v>10</v>
      </c>
      <c r="AI79" s="265">
        <v>11</v>
      </c>
      <c r="AJ79" s="265">
        <v>12</v>
      </c>
      <c r="AK79" s="265">
        <v>1</v>
      </c>
      <c r="AL79" s="265">
        <v>2</v>
      </c>
      <c r="AM79" s="265">
        <v>3</v>
      </c>
      <c r="AN79" s="265">
        <v>4</v>
      </c>
      <c r="AO79" s="265">
        <v>5</v>
      </c>
      <c r="AP79" s="265">
        <v>6</v>
      </c>
      <c r="AQ79" s="265">
        <v>7</v>
      </c>
      <c r="AR79" s="265">
        <v>8</v>
      </c>
      <c r="AS79" s="265">
        <v>9</v>
      </c>
      <c r="AT79" s="265">
        <v>10</v>
      </c>
      <c r="AU79" s="265">
        <v>11</v>
      </c>
      <c r="AV79" s="265">
        <v>12</v>
      </c>
    </row>
    <row r="80" spans="1:48" x14ac:dyDescent="0.25">
      <c r="A80" s="4" t="str">
        <f>A10</f>
        <v>Alale, Doebi</v>
      </c>
      <c r="B80" s="4" t="str">
        <f t="shared" ref="B80:D80" si="17">B10</f>
        <v>TechSur</v>
      </c>
      <c r="C80" s="4" t="str">
        <f t="shared" si="17"/>
        <v>Cloud Architect-CDaaS-PaaS-SaaS-Cloud Hosting</v>
      </c>
      <c r="D80" s="4">
        <f t="shared" si="17"/>
        <v>149.08000000000001</v>
      </c>
      <c r="E80" s="6">
        <f>E10*$D10</f>
        <v>0</v>
      </c>
      <c r="F80" s="6">
        <f t="shared" ref="F80:P80" si="18">F10*$D10</f>
        <v>0</v>
      </c>
      <c r="G80" s="6">
        <f t="shared" si="18"/>
        <v>0</v>
      </c>
      <c r="H80" s="6">
        <f t="shared" si="18"/>
        <v>0</v>
      </c>
      <c r="I80" s="6">
        <f t="shared" si="18"/>
        <v>0</v>
      </c>
      <c r="J80" s="6">
        <f t="shared" si="18"/>
        <v>0</v>
      </c>
      <c r="K80" s="6">
        <f t="shared" si="18"/>
        <v>0</v>
      </c>
      <c r="L80" s="6">
        <f t="shared" si="18"/>
        <v>0</v>
      </c>
      <c r="M80" s="6">
        <f t="shared" si="18"/>
        <v>0</v>
      </c>
      <c r="N80" s="6">
        <f t="shared" si="18"/>
        <v>0</v>
      </c>
      <c r="O80" s="6">
        <f t="shared" si="18"/>
        <v>0</v>
      </c>
      <c r="P80" s="6">
        <f t="shared" si="18"/>
        <v>0</v>
      </c>
      <c r="Q80" s="267"/>
      <c r="R80" s="267"/>
      <c r="S80" s="267"/>
      <c r="T80" s="267"/>
      <c r="U80" s="267"/>
      <c r="V80" s="267"/>
      <c r="W80" s="267"/>
      <c r="X80" s="267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  <c r="AV80" s="266"/>
    </row>
    <row r="81" spans="1:48" x14ac:dyDescent="0.25">
      <c r="A81" s="4" t="str">
        <f t="shared" ref="A81:D81" si="19">A11</f>
        <v>Batia, John</v>
      </c>
      <c r="B81" s="4" t="str">
        <f t="shared" si="19"/>
        <v>Guidehouse</v>
      </c>
      <c r="C81" s="4" t="str">
        <f t="shared" si="19"/>
        <v>Software Engineer</v>
      </c>
      <c r="D81" s="4">
        <f t="shared" si="19"/>
        <v>149.08000000000001</v>
      </c>
      <c r="E81" s="6">
        <f t="shared" ref="E81:P81" si="20">E11*$D11</f>
        <v>0</v>
      </c>
      <c r="F81" s="6">
        <f t="shared" si="20"/>
        <v>0</v>
      </c>
      <c r="G81" s="6">
        <f t="shared" si="20"/>
        <v>23852.800000000003</v>
      </c>
      <c r="H81" s="6">
        <f t="shared" si="20"/>
        <v>27430.720000000001</v>
      </c>
      <c r="I81" s="6">
        <f t="shared" si="20"/>
        <v>21467.52</v>
      </c>
      <c r="J81" s="6">
        <f t="shared" si="20"/>
        <v>19082.240000000002</v>
      </c>
      <c r="K81" s="6">
        <f t="shared" si="20"/>
        <v>19082.240000000002</v>
      </c>
      <c r="L81" s="6">
        <f t="shared" si="20"/>
        <v>23852.800000000003</v>
      </c>
      <c r="M81" s="6">
        <f t="shared" si="20"/>
        <v>24926.175999999999</v>
      </c>
      <c r="N81" s="6">
        <f t="shared" si="20"/>
        <v>22660.160000000003</v>
      </c>
      <c r="O81" s="6">
        <f t="shared" si="20"/>
        <v>23793.168000000001</v>
      </c>
      <c r="P81" s="6">
        <f t="shared" si="20"/>
        <v>23793.168000000001</v>
      </c>
      <c r="Q81" s="267"/>
      <c r="R81" s="267"/>
      <c r="S81" s="267"/>
      <c r="T81" s="267"/>
      <c r="U81" s="267"/>
      <c r="V81" s="267"/>
      <c r="W81" s="267"/>
      <c r="X81" s="267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</row>
    <row r="82" spans="1:48" x14ac:dyDescent="0.25">
      <c r="A82" s="4" t="str">
        <f t="shared" ref="A82:D82" si="21">A12</f>
        <v xml:space="preserve">Duong, Hao (Ray) </v>
      </c>
      <c r="B82" s="4" t="str">
        <f t="shared" si="21"/>
        <v>JB Mgmt Solutions</v>
      </c>
      <c r="C82" s="4" t="str">
        <f t="shared" si="21"/>
        <v>Cloud Architect-CDaaS-PaaS-SaaS-Cloud Hosting</v>
      </c>
      <c r="D82" s="4">
        <f t="shared" si="21"/>
        <v>149.08000000000001</v>
      </c>
      <c r="E82" s="6">
        <f t="shared" ref="E82:P82" si="22">E12*$D12</f>
        <v>8348.4800000000014</v>
      </c>
      <c r="F82" s="6">
        <f t="shared" si="22"/>
        <v>25045.440000000002</v>
      </c>
      <c r="G82" s="6">
        <f t="shared" si="22"/>
        <v>23852.800000000003</v>
      </c>
      <c r="H82" s="6">
        <f t="shared" si="22"/>
        <v>27430.720000000001</v>
      </c>
      <c r="I82" s="6">
        <f t="shared" si="22"/>
        <v>21467.52</v>
      </c>
      <c r="J82" s="6">
        <f t="shared" si="22"/>
        <v>19082.240000000002</v>
      </c>
      <c r="K82" s="6">
        <f t="shared" si="22"/>
        <v>19082.240000000002</v>
      </c>
      <c r="L82" s="6">
        <f t="shared" si="22"/>
        <v>23852.800000000003</v>
      </c>
      <c r="M82" s="6">
        <f t="shared" si="22"/>
        <v>24926.175999999999</v>
      </c>
      <c r="N82" s="6">
        <f t="shared" si="22"/>
        <v>22660.160000000003</v>
      </c>
      <c r="O82" s="6">
        <f t="shared" si="22"/>
        <v>23793.168000000001</v>
      </c>
      <c r="P82" s="6">
        <f t="shared" si="22"/>
        <v>23793.168000000001</v>
      </c>
      <c r="Q82" s="267"/>
      <c r="R82" s="267"/>
      <c r="S82" s="267"/>
      <c r="T82" s="267"/>
      <c r="U82" s="267"/>
      <c r="V82" s="267"/>
      <c r="W82" s="267"/>
      <c r="X82" s="267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</row>
    <row r="83" spans="1:48" x14ac:dyDescent="0.25">
      <c r="A83" s="4" t="str">
        <f t="shared" ref="A83:D83" si="23">A13</f>
        <v>Fongwa, Franklin</v>
      </c>
      <c r="B83" s="4" t="str">
        <f t="shared" si="23"/>
        <v>TechSur</v>
      </c>
      <c r="C83" s="4" t="str">
        <f t="shared" si="23"/>
        <v>Application Architect</v>
      </c>
      <c r="D83" s="4">
        <f t="shared" si="23"/>
        <v>148.91999999999999</v>
      </c>
      <c r="E83" s="6">
        <f t="shared" ref="E83:P83" si="24">E13*$D13</f>
        <v>8339.5199999999986</v>
      </c>
      <c r="F83" s="6">
        <f t="shared" si="24"/>
        <v>25018.559999999998</v>
      </c>
      <c r="G83" s="6">
        <f t="shared" si="24"/>
        <v>23827.199999999997</v>
      </c>
      <c r="H83" s="6">
        <f t="shared" si="24"/>
        <v>27401.279999999999</v>
      </c>
      <c r="I83" s="6">
        <f t="shared" si="24"/>
        <v>23827.199999999997</v>
      </c>
      <c r="J83" s="6">
        <f t="shared" si="24"/>
        <v>25018.559999999998</v>
      </c>
      <c r="K83" s="6">
        <f t="shared" si="24"/>
        <v>22635.839999999997</v>
      </c>
      <c r="L83" s="6">
        <f t="shared" si="24"/>
        <v>21444.48</v>
      </c>
      <c r="M83" s="6">
        <f t="shared" si="24"/>
        <v>24899.423999999995</v>
      </c>
      <c r="N83" s="6">
        <f t="shared" si="24"/>
        <v>22635.839999999997</v>
      </c>
      <c r="O83" s="6">
        <f t="shared" si="24"/>
        <v>23767.631999999998</v>
      </c>
      <c r="P83" s="6">
        <f t="shared" si="24"/>
        <v>23767.631999999998</v>
      </c>
      <c r="Q83" s="267"/>
      <c r="R83" s="267"/>
      <c r="S83" s="267"/>
      <c r="T83" s="267"/>
      <c r="U83" s="267"/>
      <c r="V83" s="267"/>
      <c r="W83" s="267"/>
      <c r="X83" s="267"/>
      <c r="Y83" s="266"/>
      <c r="Z83" s="266"/>
      <c r="AA83" s="266"/>
      <c r="AB83" s="266"/>
      <c r="AC83" s="266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</row>
    <row r="84" spans="1:48" x14ac:dyDescent="0.25">
      <c r="A84" s="4" t="str">
        <f t="shared" ref="A84:D84" si="25">A14</f>
        <v>Konathala, Muralidhar</v>
      </c>
      <c r="B84" s="4" t="str">
        <f t="shared" si="25"/>
        <v>TechSur</v>
      </c>
      <c r="C84" s="4" t="str">
        <f t="shared" si="25"/>
        <v>Solution Architect</v>
      </c>
      <c r="D84" s="4">
        <f t="shared" si="25"/>
        <v>149.08000000000001</v>
      </c>
      <c r="E84" s="6">
        <f t="shared" ref="E84:P84" si="26">E14*$D14</f>
        <v>0</v>
      </c>
      <c r="F84" s="6">
        <f t="shared" si="26"/>
        <v>0</v>
      </c>
      <c r="G84" s="6">
        <f t="shared" si="26"/>
        <v>0</v>
      </c>
      <c r="H84" s="6">
        <f t="shared" si="26"/>
        <v>0</v>
      </c>
      <c r="I84" s="6">
        <f t="shared" si="26"/>
        <v>0</v>
      </c>
      <c r="J84" s="6">
        <f t="shared" si="26"/>
        <v>0</v>
      </c>
      <c r="K84" s="6">
        <f t="shared" si="26"/>
        <v>0</v>
      </c>
      <c r="L84" s="6">
        <f t="shared" si="26"/>
        <v>0</v>
      </c>
      <c r="M84" s="6">
        <f t="shared" si="26"/>
        <v>0</v>
      </c>
      <c r="N84" s="6">
        <f t="shared" si="26"/>
        <v>0</v>
      </c>
      <c r="O84" s="6">
        <f t="shared" si="26"/>
        <v>0</v>
      </c>
      <c r="P84" s="6">
        <f t="shared" si="26"/>
        <v>0</v>
      </c>
      <c r="Q84" s="267"/>
      <c r="R84" s="267"/>
      <c r="S84" s="267"/>
      <c r="T84" s="267"/>
      <c r="U84" s="267"/>
      <c r="V84" s="267"/>
      <c r="W84" s="267"/>
      <c r="X84" s="267"/>
      <c r="Y84" s="266"/>
      <c r="Z84" s="266"/>
      <c r="AA84" s="266"/>
      <c r="AB84" s="266"/>
      <c r="AC84" s="266"/>
      <c r="AD84" s="266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</row>
    <row r="85" spans="1:48" x14ac:dyDescent="0.25">
      <c r="A85" s="4" t="str">
        <f t="shared" ref="A85:D85" si="27">A15</f>
        <v>Nasim, Muhammad Zain</v>
      </c>
      <c r="B85" s="4" t="str">
        <f t="shared" si="27"/>
        <v>Guidehouse</v>
      </c>
      <c r="C85" s="4" t="str">
        <f t="shared" si="27"/>
        <v>Solution Architect</v>
      </c>
      <c r="D85" s="4">
        <f t="shared" si="27"/>
        <v>149.08000000000001</v>
      </c>
      <c r="E85" s="6">
        <f t="shared" ref="E85:P85" si="28">E15*$D15</f>
        <v>8348.4800000000014</v>
      </c>
      <c r="F85" s="6">
        <f t="shared" si="28"/>
        <v>25045.440000000002</v>
      </c>
      <c r="G85" s="6">
        <f t="shared" si="28"/>
        <v>23852.800000000003</v>
      </c>
      <c r="H85" s="6">
        <f t="shared" si="28"/>
        <v>27430.720000000001</v>
      </c>
      <c r="I85" s="6">
        <f t="shared" si="28"/>
        <v>21467.52</v>
      </c>
      <c r="J85" s="6">
        <f t="shared" si="28"/>
        <v>19082.240000000002</v>
      </c>
      <c r="K85" s="6">
        <f t="shared" si="28"/>
        <v>19082.240000000002</v>
      </c>
      <c r="L85" s="6">
        <f t="shared" si="28"/>
        <v>23852.800000000003</v>
      </c>
      <c r="M85" s="6">
        <f t="shared" si="28"/>
        <v>24926.175999999999</v>
      </c>
      <c r="N85" s="6">
        <f t="shared" si="28"/>
        <v>22660.160000000003</v>
      </c>
      <c r="O85" s="6">
        <f t="shared" si="28"/>
        <v>23793.168000000001</v>
      </c>
      <c r="P85" s="6">
        <f t="shared" si="28"/>
        <v>23793.168000000001</v>
      </c>
      <c r="Q85" s="267"/>
      <c r="R85" s="267"/>
      <c r="S85" s="267"/>
      <c r="T85" s="267"/>
      <c r="U85" s="267"/>
      <c r="V85" s="267"/>
      <c r="W85" s="267"/>
      <c r="X85" s="267"/>
      <c r="Y85" s="266"/>
      <c r="Z85" s="266"/>
      <c r="AA85" s="266"/>
      <c r="AB85" s="266"/>
      <c r="AC85" s="266"/>
      <c r="AD85" s="266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</row>
    <row r="86" spans="1:48" x14ac:dyDescent="0.25">
      <c r="A86" s="4" t="str">
        <f t="shared" ref="A86:D86" si="29">A16</f>
        <v xml:space="preserve">Obiagwu, Jackson </v>
      </c>
      <c r="B86" s="4" t="str">
        <f t="shared" si="29"/>
        <v>TechSur</v>
      </c>
      <c r="C86" s="4" t="str">
        <f t="shared" si="29"/>
        <v>Cloud Engineer</v>
      </c>
      <c r="D86" s="4">
        <f t="shared" si="29"/>
        <v>149.08000000000001</v>
      </c>
      <c r="E86" s="6">
        <f t="shared" ref="E86:P86" si="30">E16*$D16</f>
        <v>8348.4800000000014</v>
      </c>
      <c r="F86" s="6">
        <f t="shared" si="30"/>
        <v>0</v>
      </c>
      <c r="G86" s="6">
        <f t="shared" si="30"/>
        <v>0</v>
      </c>
      <c r="H86" s="6">
        <f t="shared" si="30"/>
        <v>0</v>
      </c>
      <c r="I86" s="6">
        <f t="shared" si="30"/>
        <v>0</v>
      </c>
      <c r="J86" s="6">
        <f t="shared" si="30"/>
        <v>0</v>
      </c>
      <c r="K86" s="6">
        <f t="shared" si="30"/>
        <v>0</v>
      </c>
      <c r="L86" s="6">
        <f t="shared" si="30"/>
        <v>0</v>
      </c>
      <c r="M86" s="6">
        <f t="shared" si="30"/>
        <v>0</v>
      </c>
      <c r="N86" s="6">
        <f t="shared" si="30"/>
        <v>0</v>
      </c>
      <c r="O86" s="6">
        <f t="shared" si="30"/>
        <v>0</v>
      </c>
      <c r="P86" s="6">
        <f t="shared" si="30"/>
        <v>0</v>
      </c>
      <c r="Q86" s="267"/>
      <c r="R86" s="267"/>
      <c r="S86" s="267"/>
      <c r="T86" s="267"/>
      <c r="U86" s="267"/>
      <c r="V86" s="267"/>
      <c r="W86" s="267"/>
      <c r="X86" s="267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</row>
    <row r="87" spans="1:48" x14ac:dyDescent="0.25">
      <c r="A87" s="4" t="str">
        <f t="shared" ref="A87:D87" si="31">A17</f>
        <v>Plascencia, Armando</v>
      </c>
      <c r="B87" s="4" t="str">
        <f t="shared" si="31"/>
        <v>TechSur</v>
      </c>
      <c r="C87" s="4" t="str">
        <f t="shared" si="31"/>
        <v>Cloud Engineer</v>
      </c>
      <c r="D87" s="4">
        <f t="shared" si="31"/>
        <v>149.08000000000001</v>
      </c>
      <c r="E87" s="6">
        <f t="shared" ref="E87:P94" si="32">E17*$D17</f>
        <v>8348.4800000000014</v>
      </c>
      <c r="F87" s="6">
        <f t="shared" si="32"/>
        <v>0</v>
      </c>
      <c r="G87" s="6">
        <f t="shared" si="32"/>
        <v>0</v>
      </c>
      <c r="H87" s="6">
        <f t="shared" si="32"/>
        <v>0</v>
      </c>
      <c r="I87" s="6">
        <f t="shared" si="32"/>
        <v>0</v>
      </c>
      <c r="J87" s="6">
        <f t="shared" si="32"/>
        <v>0</v>
      </c>
      <c r="K87" s="6">
        <f t="shared" si="32"/>
        <v>0</v>
      </c>
      <c r="L87" s="6">
        <f t="shared" si="32"/>
        <v>0</v>
      </c>
      <c r="M87" s="6">
        <f t="shared" si="32"/>
        <v>0</v>
      </c>
      <c r="N87" s="6">
        <f t="shared" si="32"/>
        <v>0</v>
      </c>
      <c r="O87" s="6">
        <f t="shared" si="32"/>
        <v>0</v>
      </c>
      <c r="P87" s="6">
        <f t="shared" si="32"/>
        <v>0</v>
      </c>
      <c r="Q87" s="267"/>
      <c r="R87" s="267"/>
      <c r="S87" s="267"/>
      <c r="T87" s="267"/>
      <c r="U87" s="267"/>
      <c r="V87" s="267"/>
      <c r="W87" s="267"/>
      <c r="X87" s="267"/>
      <c r="Y87" s="266"/>
      <c r="Z87" s="266"/>
      <c r="AA87" s="266"/>
      <c r="AB87" s="266"/>
      <c r="AC87" s="266"/>
      <c r="AD87" s="266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</row>
    <row r="88" spans="1:48" x14ac:dyDescent="0.25">
      <c r="A88" s="4" t="str">
        <f t="shared" ref="A88:D88" si="33">A18</f>
        <v xml:space="preserve">Valapadsu, Praveen </v>
      </c>
      <c r="B88" s="4" t="str">
        <f t="shared" si="33"/>
        <v>TechSur</v>
      </c>
      <c r="C88" s="4" t="str">
        <f t="shared" si="33"/>
        <v>Solution Architect</v>
      </c>
      <c r="D88" s="4">
        <f t="shared" si="33"/>
        <v>149.08000000000001</v>
      </c>
      <c r="E88" s="6">
        <f t="shared" si="32"/>
        <v>0</v>
      </c>
      <c r="F88" s="6">
        <f t="shared" si="32"/>
        <v>0</v>
      </c>
      <c r="G88" s="6">
        <f t="shared" si="32"/>
        <v>0</v>
      </c>
      <c r="H88" s="6">
        <f t="shared" si="32"/>
        <v>0</v>
      </c>
      <c r="I88" s="6">
        <f t="shared" si="32"/>
        <v>0</v>
      </c>
      <c r="J88" s="6">
        <f t="shared" si="32"/>
        <v>0</v>
      </c>
      <c r="K88" s="6">
        <f t="shared" si="32"/>
        <v>0</v>
      </c>
      <c r="L88" s="6">
        <f t="shared" si="32"/>
        <v>0</v>
      </c>
      <c r="M88" s="6">
        <f t="shared" si="32"/>
        <v>0</v>
      </c>
      <c r="N88" s="6">
        <f t="shared" si="32"/>
        <v>0</v>
      </c>
      <c r="O88" s="6">
        <f t="shared" si="32"/>
        <v>0</v>
      </c>
      <c r="P88" s="6">
        <f t="shared" si="32"/>
        <v>0</v>
      </c>
      <c r="Q88" s="267"/>
      <c r="R88" s="267"/>
      <c r="S88" s="267"/>
      <c r="T88" s="267"/>
      <c r="U88" s="267"/>
      <c r="V88" s="267"/>
      <c r="W88" s="267"/>
      <c r="X88" s="267"/>
      <c r="Y88" s="266"/>
      <c r="Z88" s="266"/>
      <c r="AA88" s="266"/>
      <c r="AB88" s="266"/>
      <c r="AC88" s="266"/>
      <c r="AD88" s="266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  <c r="AP88" s="266"/>
      <c r="AQ88" s="266"/>
      <c r="AR88" s="266"/>
      <c r="AS88" s="266"/>
      <c r="AT88" s="266"/>
      <c r="AU88" s="266"/>
      <c r="AV88" s="266"/>
    </row>
    <row r="89" spans="1:48" x14ac:dyDescent="0.25">
      <c r="A89" s="4" t="str">
        <f t="shared" ref="A89:D89" si="34">A19</f>
        <v>Reddy, Ravi</v>
      </c>
      <c r="B89" s="4" t="str">
        <f t="shared" si="34"/>
        <v>TechSur</v>
      </c>
      <c r="C89" s="4" t="str">
        <f t="shared" si="34"/>
        <v>Solution Architect</v>
      </c>
      <c r="D89" s="4">
        <f t="shared" si="34"/>
        <v>149.08000000000001</v>
      </c>
      <c r="E89" s="6">
        <f t="shared" si="32"/>
        <v>0</v>
      </c>
      <c r="F89" s="6">
        <f t="shared" si="32"/>
        <v>5963.2000000000007</v>
      </c>
      <c r="G89" s="6">
        <f t="shared" si="32"/>
        <v>0</v>
      </c>
      <c r="H89" s="6">
        <f t="shared" si="32"/>
        <v>0</v>
      </c>
      <c r="I89" s="6">
        <f t="shared" si="32"/>
        <v>0</v>
      </c>
      <c r="J89" s="6">
        <f t="shared" si="32"/>
        <v>0</v>
      </c>
      <c r="K89" s="6">
        <f t="shared" si="32"/>
        <v>0</v>
      </c>
      <c r="L89" s="6">
        <f t="shared" si="32"/>
        <v>0</v>
      </c>
      <c r="M89" s="6">
        <f t="shared" si="32"/>
        <v>0</v>
      </c>
      <c r="N89" s="6">
        <f t="shared" si="32"/>
        <v>0</v>
      </c>
      <c r="O89" s="6">
        <f t="shared" si="32"/>
        <v>0</v>
      </c>
      <c r="P89" s="6">
        <f t="shared" si="32"/>
        <v>0</v>
      </c>
      <c r="Q89" s="267"/>
      <c r="R89" s="267"/>
      <c r="S89" s="267"/>
      <c r="T89" s="267"/>
      <c r="U89" s="267"/>
      <c r="V89" s="267"/>
      <c r="W89" s="267"/>
      <c r="X89" s="267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</row>
    <row r="90" spans="1:48" x14ac:dyDescent="0.25">
      <c r="A90" s="4" t="str">
        <f t="shared" ref="A90:D90" si="35">A20</f>
        <v>Selvarajah, Jagan</v>
      </c>
      <c r="B90" s="4" t="str">
        <f t="shared" si="35"/>
        <v>JB Mgmt Solutions</v>
      </c>
      <c r="C90" s="4" t="str">
        <f t="shared" si="35"/>
        <v>Cloud Architect-CDaaS-PaaS-SaaS-Cloud Hosting</v>
      </c>
      <c r="D90" s="4">
        <f t="shared" si="35"/>
        <v>149.08000000000001</v>
      </c>
      <c r="E90" s="6">
        <f t="shared" si="32"/>
        <v>0</v>
      </c>
      <c r="F90" s="6">
        <f t="shared" si="32"/>
        <v>0</v>
      </c>
      <c r="G90" s="6">
        <f t="shared" si="32"/>
        <v>0</v>
      </c>
      <c r="H90" s="6">
        <f t="shared" si="32"/>
        <v>0</v>
      </c>
      <c r="I90" s="6">
        <f t="shared" si="32"/>
        <v>0</v>
      </c>
      <c r="J90" s="6">
        <f t="shared" si="32"/>
        <v>0</v>
      </c>
      <c r="K90" s="6">
        <f t="shared" si="32"/>
        <v>0</v>
      </c>
      <c r="L90" s="6">
        <f t="shared" si="32"/>
        <v>0</v>
      </c>
      <c r="M90" s="6">
        <f t="shared" si="32"/>
        <v>0</v>
      </c>
      <c r="N90" s="6">
        <f t="shared" si="32"/>
        <v>0</v>
      </c>
      <c r="O90" s="6">
        <f t="shared" si="32"/>
        <v>0</v>
      </c>
      <c r="P90" s="6">
        <f t="shared" si="32"/>
        <v>0</v>
      </c>
      <c r="Q90" s="267"/>
      <c r="R90" s="267"/>
      <c r="S90" s="267"/>
      <c r="T90" s="267"/>
      <c r="U90" s="267"/>
      <c r="V90" s="267"/>
      <c r="W90" s="267"/>
      <c r="X90" s="267"/>
      <c r="Y90" s="266"/>
      <c r="Z90" s="266"/>
      <c r="AA90" s="266"/>
      <c r="AB90" s="266"/>
      <c r="AC90" s="266"/>
      <c r="AD90" s="266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  <c r="AP90" s="266"/>
      <c r="AQ90" s="266"/>
      <c r="AR90" s="266"/>
      <c r="AS90" s="266"/>
      <c r="AT90" s="266"/>
      <c r="AU90" s="266"/>
      <c r="AV90" s="266"/>
    </row>
    <row r="91" spans="1:48" x14ac:dyDescent="0.25">
      <c r="A91" s="4" t="str">
        <f t="shared" ref="A91:D91" si="36">A21</f>
        <v>Shabab, Mudassar</v>
      </c>
      <c r="B91" s="4" t="str">
        <f t="shared" si="36"/>
        <v>TechSur</v>
      </c>
      <c r="C91" s="4" t="str">
        <f t="shared" si="36"/>
        <v>CSP Console/Dashboard - Financials</v>
      </c>
      <c r="D91" s="4">
        <f t="shared" si="36"/>
        <v>149.08000000000001</v>
      </c>
      <c r="E91" s="6">
        <f t="shared" si="32"/>
        <v>8348.4800000000014</v>
      </c>
      <c r="F91" s="6">
        <f t="shared" si="32"/>
        <v>25045.440000000002</v>
      </c>
      <c r="G91" s="6">
        <f t="shared" si="32"/>
        <v>23852.800000000003</v>
      </c>
      <c r="H91" s="6">
        <f t="shared" si="32"/>
        <v>27430.720000000001</v>
      </c>
      <c r="I91" s="6">
        <f t="shared" si="32"/>
        <v>21467.52</v>
      </c>
      <c r="J91" s="6">
        <f t="shared" si="32"/>
        <v>19082.240000000002</v>
      </c>
      <c r="K91" s="6">
        <f t="shared" si="32"/>
        <v>19082.240000000002</v>
      </c>
      <c r="L91" s="6">
        <f t="shared" si="32"/>
        <v>23852.800000000003</v>
      </c>
      <c r="M91" s="6">
        <f t="shared" si="32"/>
        <v>24926.175999999999</v>
      </c>
      <c r="N91" s="6">
        <f t="shared" si="32"/>
        <v>22660.160000000003</v>
      </c>
      <c r="O91" s="6">
        <f t="shared" si="32"/>
        <v>23793.168000000001</v>
      </c>
      <c r="P91" s="6">
        <f t="shared" si="32"/>
        <v>23793.168000000001</v>
      </c>
      <c r="Q91" s="267"/>
      <c r="R91" s="267"/>
      <c r="S91" s="267"/>
      <c r="T91" s="267"/>
      <c r="U91" s="267"/>
      <c r="V91" s="267"/>
      <c r="W91" s="267"/>
      <c r="X91" s="267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</row>
    <row r="92" spans="1:48" x14ac:dyDescent="0.25">
      <c r="A92" s="4" t="str">
        <f t="shared" ref="A92:D92" si="37">A22</f>
        <v>Syed, Moinuddin</v>
      </c>
      <c r="B92" s="4" t="str">
        <f t="shared" si="37"/>
        <v>TechSur</v>
      </c>
      <c r="C92" s="4" t="str">
        <f t="shared" si="37"/>
        <v>Cloud Architect-CDaaS-PaaS-SaaS-Cloud Hosting</v>
      </c>
      <c r="D92" s="4">
        <f t="shared" si="37"/>
        <v>149.08000000000001</v>
      </c>
      <c r="E92" s="6">
        <f t="shared" si="32"/>
        <v>0</v>
      </c>
      <c r="F92" s="6">
        <f t="shared" si="32"/>
        <v>0</v>
      </c>
      <c r="G92" s="6">
        <f t="shared" si="32"/>
        <v>0</v>
      </c>
      <c r="H92" s="6">
        <f t="shared" si="32"/>
        <v>0</v>
      </c>
      <c r="I92" s="6">
        <f t="shared" si="32"/>
        <v>0</v>
      </c>
      <c r="J92" s="6">
        <f t="shared" si="32"/>
        <v>0</v>
      </c>
      <c r="K92" s="6">
        <f t="shared" si="32"/>
        <v>0</v>
      </c>
      <c r="L92" s="6">
        <f t="shared" si="32"/>
        <v>0</v>
      </c>
      <c r="M92" s="6">
        <f t="shared" si="32"/>
        <v>0</v>
      </c>
      <c r="N92" s="6">
        <f t="shared" si="32"/>
        <v>0</v>
      </c>
      <c r="O92" s="6">
        <f t="shared" si="32"/>
        <v>0</v>
      </c>
      <c r="P92" s="6">
        <f t="shared" si="32"/>
        <v>0</v>
      </c>
      <c r="Q92" s="267"/>
      <c r="R92" s="267"/>
      <c r="S92" s="267"/>
      <c r="T92" s="267"/>
      <c r="U92" s="267"/>
      <c r="V92" s="267"/>
      <c r="W92" s="267"/>
      <c r="X92" s="267"/>
      <c r="Y92" s="266"/>
      <c r="Z92" s="266"/>
      <c r="AA92" s="266"/>
      <c r="AB92" s="266"/>
      <c r="AC92" s="266"/>
      <c r="AD92" s="266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  <c r="AP92" s="266"/>
      <c r="AQ92" s="266"/>
      <c r="AR92" s="266"/>
      <c r="AS92" s="266"/>
      <c r="AT92" s="266"/>
      <c r="AU92" s="266"/>
      <c r="AV92" s="266"/>
    </row>
    <row r="93" spans="1:48" x14ac:dyDescent="0.25">
      <c r="A93" s="4" t="str">
        <f t="shared" ref="A93:D93" si="38">A23</f>
        <v>Williams, James</v>
      </c>
      <c r="B93" s="4" t="str">
        <f t="shared" si="38"/>
        <v>TechSur</v>
      </c>
      <c r="C93" s="4" t="str">
        <f t="shared" si="38"/>
        <v>Solution Architect</v>
      </c>
      <c r="D93" s="4">
        <f t="shared" si="38"/>
        <v>149.08000000000001</v>
      </c>
      <c r="E93" s="6">
        <f t="shared" si="32"/>
        <v>4770.5600000000004</v>
      </c>
      <c r="F93" s="6">
        <f t="shared" si="32"/>
        <v>19082.240000000002</v>
      </c>
      <c r="G93" s="6">
        <f t="shared" si="32"/>
        <v>23852.800000000003</v>
      </c>
      <c r="H93" s="6">
        <f t="shared" si="32"/>
        <v>27430.720000000001</v>
      </c>
      <c r="I93" s="6">
        <f t="shared" si="32"/>
        <v>21467.52</v>
      </c>
      <c r="J93" s="6">
        <f t="shared" si="32"/>
        <v>19082.240000000002</v>
      </c>
      <c r="K93" s="6">
        <f t="shared" si="32"/>
        <v>19082.240000000002</v>
      </c>
      <c r="L93" s="6">
        <f t="shared" si="32"/>
        <v>23852.800000000003</v>
      </c>
      <c r="M93" s="6">
        <f t="shared" si="32"/>
        <v>24926.175999999999</v>
      </c>
      <c r="N93" s="6">
        <f t="shared" si="32"/>
        <v>22660.160000000003</v>
      </c>
      <c r="O93" s="6">
        <f t="shared" si="32"/>
        <v>23793.168000000001</v>
      </c>
      <c r="P93" s="6">
        <f t="shared" si="32"/>
        <v>23793.168000000001</v>
      </c>
      <c r="Q93" s="267"/>
      <c r="R93" s="267"/>
      <c r="S93" s="267"/>
      <c r="T93" s="267"/>
      <c r="U93" s="267"/>
      <c r="V93" s="267"/>
      <c r="W93" s="267"/>
      <c r="X93" s="267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</row>
    <row r="94" spans="1:48" x14ac:dyDescent="0.25">
      <c r="A94" s="4" t="str">
        <f t="shared" ref="A94:D94" si="39">A24</f>
        <v xml:space="preserve">Yun, Steve </v>
      </c>
      <c r="B94" s="4" t="str">
        <f t="shared" si="39"/>
        <v>TechSur</v>
      </c>
      <c r="C94" s="4" t="str">
        <f t="shared" si="39"/>
        <v>CSP Console/Dashboard - Financials</v>
      </c>
      <c r="D94" s="4">
        <f t="shared" si="39"/>
        <v>149.08000000000001</v>
      </c>
      <c r="E94" s="6">
        <f t="shared" si="32"/>
        <v>8348.4800000000014</v>
      </c>
      <c r="F94" s="6">
        <f t="shared" si="32"/>
        <v>25045.440000000002</v>
      </c>
      <c r="G94" s="6">
        <f t="shared" si="32"/>
        <v>23852.800000000003</v>
      </c>
      <c r="H94" s="6">
        <f t="shared" si="32"/>
        <v>27430.720000000001</v>
      </c>
      <c r="I94" s="6">
        <f t="shared" si="32"/>
        <v>21467.52</v>
      </c>
      <c r="J94" s="6">
        <f t="shared" si="32"/>
        <v>19082.240000000002</v>
      </c>
      <c r="K94" s="6">
        <f t="shared" si="32"/>
        <v>19082.240000000002</v>
      </c>
      <c r="L94" s="6">
        <f t="shared" si="32"/>
        <v>23852.800000000003</v>
      </c>
      <c r="M94" s="6">
        <f t="shared" si="32"/>
        <v>24926.175999999999</v>
      </c>
      <c r="N94" s="6">
        <f t="shared" si="32"/>
        <v>22660.160000000003</v>
      </c>
      <c r="O94" s="6">
        <f t="shared" si="32"/>
        <v>23793.168000000001</v>
      </c>
      <c r="P94" s="6">
        <f t="shared" si="32"/>
        <v>23793.168000000001</v>
      </c>
      <c r="Q94" s="267"/>
      <c r="R94" s="267"/>
      <c r="S94" s="267"/>
      <c r="T94" s="267"/>
      <c r="U94" s="267"/>
      <c r="V94" s="267"/>
      <c r="W94" s="267"/>
      <c r="X94" s="267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  <c r="AP94" s="266"/>
      <c r="AQ94" s="266"/>
      <c r="AR94" s="266"/>
      <c r="AS94" s="266"/>
      <c r="AT94" s="266"/>
      <c r="AU94" s="266"/>
      <c r="AV94" s="266"/>
    </row>
    <row r="95" spans="1:48" x14ac:dyDescent="0.25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  <c r="L95" s="274"/>
      <c r="M95" s="6"/>
      <c r="N95" s="6"/>
      <c r="O95" s="6"/>
      <c r="P95" s="6"/>
      <c r="Q95" s="267"/>
      <c r="R95" s="267"/>
      <c r="S95" s="267"/>
      <c r="T95" s="267"/>
      <c r="U95" s="267"/>
      <c r="V95" s="267"/>
      <c r="W95" s="267"/>
      <c r="X95" s="267"/>
      <c r="Y95" s="266"/>
      <c r="Z95" s="266"/>
      <c r="AA95" s="266"/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</row>
    <row r="96" spans="1:48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274"/>
      <c r="M96" s="6"/>
      <c r="N96" s="6"/>
      <c r="O96" s="6"/>
      <c r="P96" s="6"/>
      <c r="Q96" s="267"/>
      <c r="R96" s="267"/>
      <c r="S96" s="267"/>
      <c r="T96" s="267"/>
      <c r="U96" s="267"/>
      <c r="V96" s="267"/>
      <c r="W96" s="267"/>
      <c r="X96" s="267"/>
      <c r="Y96" s="266"/>
      <c r="Z96" s="266"/>
      <c r="AA96" s="266"/>
      <c r="AB96" s="266"/>
      <c r="AC96" s="266"/>
      <c r="AD96" s="266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  <c r="AV96" s="266"/>
    </row>
    <row r="97" spans="1:48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274"/>
      <c r="M97" s="6"/>
      <c r="N97" s="6"/>
      <c r="O97" s="6"/>
      <c r="P97" s="6"/>
      <c r="Q97" s="267"/>
      <c r="R97" s="267"/>
      <c r="S97" s="267"/>
      <c r="T97" s="267"/>
      <c r="U97" s="267"/>
      <c r="V97" s="267"/>
      <c r="W97" s="267"/>
      <c r="X97" s="267"/>
      <c r="Y97" s="266"/>
      <c r="Z97" s="266"/>
      <c r="AA97" s="266"/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</row>
    <row r="98" spans="1:48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274"/>
      <c r="M98" s="6"/>
      <c r="N98" s="6"/>
      <c r="O98" s="6"/>
      <c r="P98" s="6"/>
      <c r="Q98" s="267"/>
      <c r="R98" s="267"/>
      <c r="S98" s="267"/>
      <c r="T98" s="267"/>
      <c r="U98" s="267"/>
      <c r="V98" s="267"/>
      <c r="W98" s="267"/>
      <c r="X98" s="267"/>
      <c r="Y98" s="266"/>
      <c r="Z98" s="266"/>
      <c r="AA98" s="266"/>
      <c r="AB98" s="266"/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  <c r="AV98" s="266"/>
    </row>
    <row r="99" spans="1:48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274"/>
      <c r="M99" s="6"/>
      <c r="N99" s="6"/>
      <c r="O99" s="6"/>
      <c r="P99" s="6"/>
      <c r="Q99" s="267"/>
      <c r="R99" s="267"/>
      <c r="S99" s="267"/>
      <c r="T99" s="267"/>
      <c r="U99" s="267"/>
      <c r="V99" s="267"/>
      <c r="W99" s="267"/>
      <c r="X99" s="267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</row>
    <row r="100" spans="1:48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274"/>
      <c r="M100" s="6"/>
      <c r="N100" s="6"/>
      <c r="O100" s="6"/>
      <c r="P100" s="6"/>
      <c r="Q100" s="267"/>
      <c r="R100" s="267"/>
      <c r="S100" s="267"/>
      <c r="T100" s="267"/>
      <c r="U100" s="267"/>
      <c r="V100" s="267"/>
      <c r="W100" s="267"/>
      <c r="X100" s="267"/>
      <c r="Y100" s="266"/>
      <c r="Z100" s="266"/>
      <c r="AA100" s="266"/>
      <c r="AB100" s="266"/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  <c r="AV100" s="266"/>
    </row>
    <row r="101" spans="1:48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274"/>
      <c r="M101" s="6"/>
      <c r="N101" s="6"/>
      <c r="O101" s="6"/>
      <c r="P101" s="6"/>
      <c r="Q101" s="267"/>
      <c r="R101" s="267"/>
      <c r="S101" s="267"/>
      <c r="T101" s="267"/>
      <c r="U101" s="267"/>
      <c r="V101" s="267"/>
      <c r="W101" s="267"/>
      <c r="X101" s="267"/>
      <c r="Y101" s="266"/>
      <c r="Z101" s="266"/>
      <c r="AA101" s="266"/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</row>
    <row r="102" spans="1:48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274"/>
      <c r="M102" s="6"/>
      <c r="N102" s="6"/>
      <c r="O102" s="6"/>
      <c r="P102" s="6"/>
      <c r="Q102" s="267"/>
      <c r="R102" s="267"/>
      <c r="S102" s="267"/>
      <c r="T102" s="267"/>
      <c r="U102" s="267"/>
      <c r="V102" s="267"/>
      <c r="W102" s="267"/>
      <c r="X102" s="267"/>
      <c r="Y102" s="266"/>
      <c r="Z102" s="266"/>
      <c r="AA102" s="266"/>
      <c r="AB102" s="266"/>
      <c r="AC102" s="266"/>
      <c r="AD102" s="266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  <c r="AP102" s="266"/>
      <c r="AQ102" s="266"/>
      <c r="AR102" s="266"/>
      <c r="AS102" s="266"/>
      <c r="AT102" s="266"/>
      <c r="AU102" s="266"/>
      <c r="AV102" s="266"/>
    </row>
    <row r="103" spans="1:48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274"/>
      <c r="M103" s="6"/>
      <c r="N103" s="6"/>
      <c r="O103" s="6"/>
      <c r="P103" s="6"/>
      <c r="Q103" s="267"/>
      <c r="R103" s="267"/>
      <c r="S103" s="267"/>
      <c r="T103" s="267"/>
      <c r="U103" s="267"/>
      <c r="V103" s="267"/>
      <c r="W103" s="267"/>
      <c r="X103" s="267"/>
      <c r="Y103" s="266"/>
      <c r="Z103" s="266"/>
      <c r="AA103" s="266"/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</row>
    <row r="104" spans="1:48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274"/>
      <c r="M104" s="6"/>
      <c r="N104" s="6"/>
      <c r="O104" s="6"/>
      <c r="P104" s="6"/>
      <c r="Q104" s="267"/>
      <c r="R104" s="267"/>
      <c r="S104" s="267"/>
      <c r="T104" s="267"/>
      <c r="U104" s="267"/>
      <c r="V104" s="267"/>
      <c r="W104" s="267"/>
      <c r="X104" s="267"/>
      <c r="Y104" s="266"/>
      <c r="Z104" s="266"/>
      <c r="AA104" s="266"/>
      <c r="AB104" s="266"/>
      <c r="AC104" s="266"/>
      <c r="AD104" s="266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  <c r="AP104" s="266"/>
      <c r="AQ104" s="266"/>
      <c r="AR104" s="266"/>
      <c r="AS104" s="266"/>
      <c r="AT104" s="266"/>
      <c r="AU104" s="266"/>
      <c r="AV104" s="266"/>
    </row>
    <row r="105" spans="1:48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274"/>
      <c r="M105" s="6"/>
      <c r="N105" s="6"/>
      <c r="O105" s="6"/>
      <c r="P105" s="6"/>
      <c r="Q105" s="267"/>
      <c r="R105" s="267"/>
      <c r="S105" s="267"/>
      <c r="T105" s="267"/>
      <c r="U105" s="267"/>
      <c r="V105" s="267"/>
      <c r="W105" s="267"/>
      <c r="X105" s="267"/>
      <c r="Y105" s="266"/>
      <c r="Z105" s="266"/>
      <c r="AA105" s="266"/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</row>
    <row r="106" spans="1:48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274"/>
      <c r="M106" s="6"/>
      <c r="N106" s="6"/>
      <c r="O106" s="6"/>
      <c r="P106" s="6"/>
      <c r="Q106" s="267"/>
      <c r="R106" s="267"/>
      <c r="S106" s="267"/>
      <c r="T106" s="267"/>
      <c r="U106" s="267"/>
      <c r="V106" s="267"/>
      <c r="W106" s="267"/>
      <c r="X106" s="267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  <c r="AV106" s="266"/>
    </row>
    <row r="107" spans="1:48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274"/>
      <c r="M107" s="6"/>
      <c r="N107" s="6"/>
      <c r="O107" s="6"/>
      <c r="P107" s="6"/>
      <c r="Q107" s="267"/>
      <c r="R107" s="267"/>
      <c r="S107" s="267"/>
      <c r="T107" s="267"/>
      <c r="U107" s="267"/>
      <c r="V107" s="267"/>
      <c r="W107" s="267"/>
      <c r="X107" s="267"/>
      <c r="Y107" s="266"/>
      <c r="Z107" s="266"/>
      <c r="AA107" s="266"/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</row>
    <row r="108" spans="1:48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274"/>
      <c r="M108" s="6"/>
      <c r="N108" s="6"/>
      <c r="O108" s="6"/>
      <c r="P108" s="6"/>
      <c r="Q108" s="267"/>
      <c r="R108" s="267"/>
      <c r="S108" s="267"/>
      <c r="T108" s="267"/>
      <c r="U108" s="267"/>
      <c r="V108" s="267"/>
      <c r="W108" s="267"/>
      <c r="X108" s="267"/>
      <c r="Y108" s="266"/>
      <c r="Z108" s="266"/>
      <c r="AA108" s="266"/>
      <c r="AB108" s="266"/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  <c r="AV108" s="266"/>
    </row>
    <row r="109" spans="1:48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274"/>
      <c r="M109" s="6"/>
      <c r="N109" s="6"/>
      <c r="O109" s="6"/>
      <c r="P109" s="6"/>
      <c r="Q109" s="267"/>
      <c r="R109" s="267"/>
      <c r="S109" s="267"/>
      <c r="T109" s="267"/>
      <c r="U109" s="267"/>
      <c r="V109" s="267"/>
      <c r="W109" s="267"/>
      <c r="X109" s="267"/>
      <c r="Y109" s="266"/>
      <c r="Z109" s="266"/>
      <c r="AA109" s="266"/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</row>
    <row r="110" spans="1:48" x14ac:dyDescent="0.25">
      <c r="E110" s="7">
        <f t="shared" ref="E110:X110" si="40">SUM(E80:E109)</f>
        <v>63200.960000000014</v>
      </c>
      <c r="F110" s="7">
        <f t="shared" si="40"/>
        <v>150245.76000000001</v>
      </c>
      <c r="G110" s="7">
        <f t="shared" si="40"/>
        <v>166944</v>
      </c>
      <c r="H110" s="7">
        <f t="shared" si="40"/>
        <v>191985.6</v>
      </c>
      <c r="I110" s="7">
        <f t="shared" si="40"/>
        <v>152632.31999999998</v>
      </c>
      <c r="J110" s="7">
        <f t="shared" si="40"/>
        <v>139512</v>
      </c>
      <c r="K110" s="7">
        <f t="shared" si="40"/>
        <v>137129.28</v>
      </c>
      <c r="L110" s="7">
        <f t="shared" si="40"/>
        <v>164561.28000000003</v>
      </c>
      <c r="M110" s="7">
        <f t="shared" si="40"/>
        <v>174456.48</v>
      </c>
      <c r="N110" s="7">
        <f t="shared" si="40"/>
        <v>158596.80000000002</v>
      </c>
      <c r="O110" s="7">
        <f t="shared" si="40"/>
        <v>166526.64000000001</v>
      </c>
      <c r="P110" s="7">
        <f t="shared" si="40"/>
        <v>166526.64000000001</v>
      </c>
      <c r="Q110" s="7">
        <f t="shared" si="40"/>
        <v>0</v>
      </c>
      <c r="R110" s="7">
        <f t="shared" si="40"/>
        <v>0</v>
      </c>
      <c r="S110" s="7">
        <f t="shared" si="40"/>
        <v>0</v>
      </c>
      <c r="T110" s="7">
        <f t="shared" si="40"/>
        <v>0</v>
      </c>
      <c r="U110" s="7">
        <f t="shared" si="40"/>
        <v>0</v>
      </c>
      <c r="V110" s="7">
        <f t="shared" si="40"/>
        <v>0</v>
      </c>
      <c r="W110" s="7">
        <f t="shared" si="40"/>
        <v>0</v>
      </c>
      <c r="X110" s="7">
        <f t="shared" si="40"/>
        <v>0</v>
      </c>
    </row>
    <row r="111" spans="1:48" x14ac:dyDescent="0.25">
      <c r="C111" s="25"/>
      <c r="D111" s="25"/>
      <c r="E111" s="25"/>
      <c r="F111" s="25"/>
      <c r="G111" s="25"/>
    </row>
    <row r="112" spans="1:48" x14ac:dyDescent="0.25">
      <c r="A112" s="31" t="s">
        <v>103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</row>
    <row r="113" spans="1:48" x14ac:dyDescent="0.25">
      <c r="A113" s="9"/>
      <c r="B113" s="9"/>
      <c r="C113" s="9"/>
      <c r="D113" s="9"/>
      <c r="E113" s="625">
        <v>2024</v>
      </c>
      <c r="F113" s="626"/>
      <c r="G113" s="626"/>
      <c r="H113" s="626"/>
      <c r="I113" s="626"/>
      <c r="J113" s="626"/>
      <c r="K113" s="626"/>
      <c r="L113" s="627"/>
      <c r="M113" s="625">
        <v>2025</v>
      </c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627"/>
      <c r="Y113" s="625">
        <v>2026</v>
      </c>
      <c r="Z113" s="626"/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7"/>
      <c r="AK113" s="625">
        <v>2027</v>
      </c>
      <c r="AL113" s="626"/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7"/>
    </row>
    <row r="114" spans="1:48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2">
        <v>5</v>
      </c>
      <c r="F114" s="12">
        <v>6</v>
      </c>
      <c r="G114" s="12">
        <v>7</v>
      </c>
      <c r="H114" s="12">
        <v>8</v>
      </c>
      <c r="I114" s="11">
        <v>9</v>
      </c>
      <c r="J114" s="11">
        <v>10</v>
      </c>
      <c r="K114" s="11">
        <v>11</v>
      </c>
      <c r="L114" s="11">
        <v>12</v>
      </c>
      <c r="M114" s="11">
        <v>1</v>
      </c>
      <c r="N114" s="11">
        <v>2</v>
      </c>
      <c r="O114" s="11">
        <v>3</v>
      </c>
      <c r="P114" s="11">
        <v>4</v>
      </c>
      <c r="Q114" s="265">
        <v>5</v>
      </c>
      <c r="R114" s="265">
        <v>6</v>
      </c>
      <c r="S114" s="265">
        <v>7</v>
      </c>
      <c r="T114" s="265">
        <v>8</v>
      </c>
      <c r="U114" s="265">
        <v>9</v>
      </c>
      <c r="V114" s="265">
        <v>10</v>
      </c>
      <c r="W114" s="265">
        <v>11</v>
      </c>
      <c r="X114" s="265">
        <v>12</v>
      </c>
      <c r="Y114" s="265">
        <v>1</v>
      </c>
      <c r="Z114" s="265">
        <v>2</v>
      </c>
      <c r="AA114" s="265">
        <v>3</v>
      </c>
      <c r="AB114" s="265">
        <v>4</v>
      </c>
      <c r="AC114" s="265">
        <v>5</v>
      </c>
      <c r="AD114" s="265">
        <v>6</v>
      </c>
      <c r="AE114" s="265">
        <v>7</v>
      </c>
      <c r="AF114" s="265">
        <v>8</v>
      </c>
      <c r="AG114" s="265">
        <v>9</v>
      </c>
      <c r="AH114" s="265">
        <v>10</v>
      </c>
      <c r="AI114" s="265">
        <v>11</v>
      </c>
      <c r="AJ114" s="265">
        <v>12</v>
      </c>
      <c r="AK114" s="265">
        <v>1</v>
      </c>
      <c r="AL114" s="265">
        <v>2</v>
      </c>
      <c r="AM114" s="265">
        <v>3</v>
      </c>
      <c r="AN114" s="265">
        <v>4</v>
      </c>
      <c r="AO114" s="265">
        <v>5</v>
      </c>
      <c r="AP114" s="265">
        <v>6</v>
      </c>
      <c r="AQ114" s="265">
        <v>7</v>
      </c>
      <c r="AR114" s="265">
        <v>8</v>
      </c>
      <c r="AS114" s="265">
        <v>9</v>
      </c>
      <c r="AT114" s="265">
        <v>10</v>
      </c>
      <c r="AU114" s="265">
        <v>11</v>
      </c>
      <c r="AV114" s="265">
        <v>12</v>
      </c>
    </row>
    <row r="115" spans="1:48" x14ac:dyDescent="0.25">
      <c r="A115" s="4" t="str">
        <f>A10</f>
        <v>Alale, Doebi</v>
      </c>
      <c r="B115" s="4" t="str">
        <f t="shared" ref="B115:D115" si="41">B10</f>
        <v>TechSur</v>
      </c>
      <c r="C115" s="4" t="str">
        <f t="shared" si="41"/>
        <v>Cloud Architect-CDaaS-PaaS-SaaS-Cloud Hosting</v>
      </c>
      <c r="D115" s="4">
        <f t="shared" si="41"/>
        <v>149.08000000000001</v>
      </c>
      <c r="E115" s="6">
        <f t="shared" ref="E115:X115" si="42">$D115*E45</f>
        <v>0</v>
      </c>
      <c r="F115" s="6">
        <f t="shared" si="42"/>
        <v>0</v>
      </c>
      <c r="G115" s="6">
        <f t="shared" si="42"/>
        <v>0</v>
      </c>
      <c r="H115" s="6">
        <f t="shared" si="42"/>
        <v>0</v>
      </c>
      <c r="I115" s="6">
        <f t="shared" si="42"/>
        <v>0</v>
      </c>
      <c r="J115" s="6">
        <f t="shared" si="42"/>
        <v>0</v>
      </c>
      <c r="K115" s="6">
        <f t="shared" si="42"/>
        <v>21467.52</v>
      </c>
      <c r="L115" s="6">
        <f t="shared" si="42"/>
        <v>19082.240000000002</v>
      </c>
      <c r="M115" s="6">
        <f t="shared" si="42"/>
        <v>25045.440000000002</v>
      </c>
      <c r="N115" s="6">
        <f t="shared" si="42"/>
        <v>22660.160000000003</v>
      </c>
      <c r="O115" s="6">
        <f t="shared" si="42"/>
        <v>13119.04</v>
      </c>
      <c r="P115" s="6">
        <f t="shared" si="42"/>
        <v>26238.080000000002</v>
      </c>
      <c r="Q115" s="267">
        <f t="shared" si="42"/>
        <v>0</v>
      </c>
      <c r="R115" s="267">
        <f t="shared" si="42"/>
        <v>0</v>
      </c>
      <c r="S115" s="267">
        <f t="shared" si="42"/>
        <v>0</v>
      </c>
      <c r="T115" s="267">
        <f t="shared" si="42"/>
        <v>0</v>
      </c>
      <c r="U115" s="267">
        <f t="shared" si="42"/>
        <v>0</v>
      </c>
      <c r="V115" s="267">
        <f t="shared" si="42"/>
        <v>0</v>
      </c>
      <c r="W115" s="267">
        <f t="shared" si="42"/>
        <v>0</v>
      </c>
      <c r="X115" s="267">
        <f t="shared" si="42"/>
        <v>0</v>
      </c>
      <c r="Y115" s="266"/>
      <c r="Z115" s="266"/>
      <c r="AA115" s="266"/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</row>
    <row r="116" spans="1:48" x14ac:dyDescent="0.25">
      <c r="A116" s="4" t="str">
        <f t="shared" ref="A116:D116" si="43">A11</f>
        <v>Batia, John</v>
      </c>
      <c r="B116" s="4" t="str">
        <f t="shared" si="43"/>
        <v>Guidehouse</v>
      </c>
      <c r="C116" s="4" t="str">
        <f t="shared" si="43"/>
        <v>Software Engineer</v>
      </c>
      <c r="D116" s="4">
        <f t="shared" si="43"/>
        <v>149.08000000000001</v>
      </c>
      <c r="E116" s="6">
        <f t="shared" ref="E116:X117" si="44">$D116*E46</f>
        <v>0</v>
      </c>
      <c r="F116" s="6">
        <f t="shared" si="44"/>
        <v>0</v>
      </c>
      <c r="G116" s="6">
        <f t="shared" si="44"/>
        <v>9541.1200000000008</v>
      </c>
      <c r="H116" s="6">
        <f t="shared" si="44"/>
        <v>20274.88</v>
      </c>
      <c r="I116" s="6">
        <f t="shared" si="44"/>
        <v>9541.1200000000008</v>
      </c>
      <c r="J116" s="6">
        <f t="shared" si="44"/>
        <v>0</v>
      </c>
      <c r="K116" s="6">
        <f t="shared" si="44"/>
        <v>0</v>
      </c>
      <c r="L116" s="6">
        <f t="shared" si="44"/>
        <v>0</v>
      </c>
      <c r="M116" s="6">
        <f t="shared" si="44"/>
        <v>0</v>
      </c>
      <c r="N116" s="6">
        <f t="shared" si="44"/>
        <v>0</v>
      </c>
      <c r="O116" s="6">
        <f t="shared" si="44"/>
        <v>0</v>
      </c>
      <c r="P116" s="6">
        <f t="shared" si="44"/>
        <v>0</v>
      </c>
      <c r="Q116" s="267">
        <f t="shared" si="44"/>
        <v>0</v>
      </c>
      <c r="R116" s="267">
        <f t="shared" si="44"/>
        <v>0</v>
      </c>
      <c r="S116" s="267">
        <f t="shared" si="44"/>
        <v>0</v>
      </c>
      <c r="T116" s="267">
        <f t="shared" si="44"/>
        <v>0</v>
      </c>
      <c r="U116" s="267">
        <f t="shared" si="44"/>
        <v>0</v>
      </c>
      <c r="V116" s="267">
        <f t="shared" si="44"/>
        <v>0</v>
      </c>
      <c r="W116" s="267">
        <f t="shared" si="44"/>
        <v>0</v>
      </c>
      <c r="X116" s="267">
        <f t="shared" si="44"/>
        <v>0</v>
      </c>
      <c r="Y116" s="266"/>
      <c r="Z116" s="266"/>
      <c r="AA116" s="266"/>
      <c r="AB116" s="266"/>
      <c r="AC116" s="266"/>
      <c r="AD116" s="266"/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  <c r="AP116" s="266"/>
      <c r="AQ116" s="266"/>
      <c r="AR116" s="266"/>
      <c r="AS116" s="266"/>
      <c r="AT116" s="266"/>
      <c r="AU116" s="266"/>
      <c r="AV116" s="266"/>
    </row>
    <row r="117" spans="1:48" x14ac:dyDescent="0.25">
      <c r="A117" s="4" t="str">
        <f t="shared" ref="A117:D117" si="45">A12</f>
        <v xml:space="preserve">Duong, Hao (Ray) </v>
      </c>
      <c r="B117" s="4" t="str">
        <f t="shared" si="45"/>
        <v>JB Mgmt Solutions</v>
      </c>
      <c r="C117" s="4" t="str">
        <f t="shared" si="45"/>
        <v>Cloud Architect-CDaaS-PaaS-SaaS-Cloud Hosting</v>
      </c>
      <c r="D117" s="4">
        <f t="shared" si="45"/>
        <v>149.08000000000001</v>
      </c>
      <c r="E117" s="6">
        <f t="shared" si="44"/>
        <v>26238.080000000002</v>
      </c>
      <c r="F117" s="6">
        <f t="shared" si="44"/>
        <v>22660.160000000003</v>
      </c>
      <c r="G117" s="6">
        <f t="shared" si="44"/>
        <v>26238.080000000002</v>
      </c>
      <c r="H117" s="6">
        <f t="shared" si="44"/>
        <v>26238.080000000002</v>
      </c>
      <c r="I117" s="6">
        <f t="shared" si="44"/>
        <v>23852.800000000003</v>
      </c>
      <c r="J117" s="6">
        <f t="shared" si="44"/>
        <v>27430.720000000001</v>
      </c>
      <c r="K117" s="6">
        <f t="shared" si="44"/>
        <v>22660.160000000003</v>
      </c>
      <c r="L117" s="6">
        <f t="shared" si="44"/>
        <v>25045.440000000002</v>
      </c>
      <c r="M117" s="6">
        <f t="shared" ref="M117:P117" si="46">$D117*M47</f>
        <v>23852.800000000003</v>
      </c>
      <c r="N117" s="6">
        <f t="shared" si="46"/>
        <v>21169.360000000001</v>
      </c>
      <c r="O117" s="6">
        <f t="shared" si="46"/>
        <v>25045.440000000002</v>
      </c>
      <c r="P117" s="6">
        <f t="shared" si="46"/>
        <v>20274.88</v>
      </c>
      <c r="Q117" s="267"/>
      <c r="R117" s="267"/>
      <c r="S117" s="267"/>
      <c r="T117" s="267"/>
      <c r="U117" s="267"/>
      <c r="V117" s="267"/>
      <c r="W117" s="267"/>
      <c r="X117" s="267"/>
      <c r="Y117" s="266"/>
      <c r="Z117" s="266"/>
      <c r="AA117" s="266"/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</row>
    <row r="118" spans="1:48" x14ac:dyDescent="0.25">
      <c r="A118" s="4" t="str">
        <f t="shared" ref="A118:D118" si="47">A13</f>
        <v>Fongwa, Franklin</v>
      </c>
      <c r="B118" s="4" t="str">
        <f t="shared" si="47"/>
        <v>TechSur</v>
      </c>
      <c r="C118" s="4" t="str">
        <f t="shared" si="47"/>
        <v>Application Architect</v>
      </c>
      <c r="D118" s="4">
        <f t="shared" si="47"/>
        <v>148.91999999999999</v>
      </c>
      <c r="E118" s="6">
        <f t="shared" ref="E118:P118" si="48">$D118*E48</f>
        <v>26209.919999999998</v>
      </c>
      <c r="F118" s="6">
        <f t="shared" si="48"/>
        <v>16679.039999999997</v>
      </c>
      <c r="G118" s="6">
        <f t="shared" si="48"/>
        <v>26209.919999999998</v>
      </c>
      <c r="H118" s="6">
        <f t="shared" si="48"/>
        <v>20253.12</v>
      </c>
      <c r="I118" s="6">
        <f t="shared" si="48"/>
        <v>23827.199999999997</v>
      </c>
      <c r="J118" s="6">
        <f t="shared" si="48"/>
        <v>26209.919999999998</v>
      </c>
      <c r="K118" s="6">
        <f t="shared" si="48"/>
        <v>20253.12</v>
      </c>
      <c r="L118" s="6">
        <f t="shared" si="48"/>
        <v>11913.599999999999</v>
      </c>
      <c r="M118" s="6">
        <f t="shared" si="48"/>
        <v>10722.24</v>
      </c>
      <c r="N118" s="6">
        <f t="shared" si="48"/>
        <v>22635.839999999997</v>
      </c>
      <c r="O118" s="6">
        <f t="shared" si="48"/>
        <v>25018.559999999998</v>
      </c>
      <c r="P118" s="6">
        <f t="shared" si="48"/>
        <v>22635.839999999997</v>
      </c>
      <c r="Q118" s="267"/>
      <c r="R118" s="267"/>
      <c r="S118" s="267"/>
      <c r="T118" s="267"/>
      <c r="U118" s="267"/>
      <c r="V118" s="267"/>
      <c r="W118" s="267"/>
      <c r="X118" s="267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  <c r="AU118" s="266"/>
      <c r="AV118" s="266"/>
    </row>
    <row r="119" spans="1:48" x14ac:dyDescent="0.25">
      <c r="A119" s="4" t="str">
        <f t="shared" ref="A119:D119" si="49">A14</f>
        <v>Konathala, Muralidhar</v>
      </c>
      <c r="B119" s="4" t="str">
        <f t="shared" si="49"/>
        <v>TechSur</v>
      </c>
      <c r="C119" s="4" t="str">
        <f t="shared" si="49"/>
        <v>Solution Architect</v>
      </c>
      <c r="D119" s="4">
        <f t="shared" si="49"/>
        <v>149.08000000000001</v>
      </c>
      <c r="E119" s="6">
        <f t="shared" ref="E119:P119" si="50">$D119*E49</f>
        <v>0</v>
      </c>
      <c r="F119" s="6">
        <f t="shared" si="50"/>
        <v>0</v>
      </c>
      <c r="G119" s="6">
        <f t="shared" si="50"/>
        <v>0</v>
      </c>
      <c r="H119" s="6">
        <f t="shared" si="50"/>
        <v>0</v>
      </c>
      <c r="I119" s="6">
        <f t="shared" si="50"/>
        <v>0</v>
      </c>
      <c r="J119" s="6">
        <f t="shared" si="50"/>
        <v>0</v>
      </c>
      <c r="K119" s="6">
        <f t="shared" si="50"/>
        <v>0</v>
      </c>
      <c r="L119" s="6">
        <f t="shared" si="50"/>
        <v>0</v>
      </c>
      <c r="M119" s="6">
        <f t="shared" si="50"/>
        <v>0</v>
      </c>
      <c r="N119" s="6">
        <f t="shared" si="50"/>
        <v>0</v>
      </c>
      <c r="O119" s="6">
        <f t="shared" si="50"/>
        <v>0</v>
      </c>
      <c r="P119" s="6">
        <f t="shared" si="50"/>
        <v>0</v>
      </c>
      <c r="Q119" s="267"/>
      <c r="R119" s="267"/>
      <c r="S119" s="267"/>
      <c r="T119" s="267"/>
      <c r="U119" s="267"/>
      <c r="V119" s="267"/>
      <c r="W119" s="267"/>
      <c r="X119" s="267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</row>
    <row r="120" spans="1:48" x14ac:dyDescent="0.25">
      <c r="A120" s="4" t="str">
        <f t="shared" ref="A120:D120" si="51">A15</f>
        <v>Nasim, Muhammad Zain</v>
      </c>
      <c r="B120" s="4" t="str">
        <f t="shared" si="51"/>
        <v>Guidehouse</v>
      </c>
      <c r="C120" s="4" t="str">
        <f t="shared" si="51"/>
        <v>Solution Architect</v>
      </c>
      <c r="D120" s="4">
        <f t="shared" si="51"/>
        <v>149.08000000000001</v>
      </c>
      <c r="E120" s="6">
        <f t="shared" ref="E120:P120" si="52">$D120*E50</f>
        <v>26238.080000000002</v>
      </c>
      <c r="F120" s="6">
        <f t="shared" si="52"/>
        <v>22660.160000000003</v>
      </c>
      <c r="G120" s="6">
        <f t="shared" si="52"/>
        <v>26238.080000000002</v>
      </c>
      <c r="H120" s="6">
        <f t="shared" si="52"/>
        <v>26238.080000000002</v>
      </c>
      <c r="I120" s="6">
        <f t="shared" si="52"/>
        <v>23852.800000000003</v>
      </c>
      <c r="J120" s="6">
        <f t="shared" si="52"/>
        <v>25045.440000000002</v>
      </c>
      <c r="K120" s="6">
        <f t="shared" si="52"/>
        <v>23852.800000000003</v>
      </c>
      <c r="L120" s="6">
        <f t="shared" si="52"/>
        <v>5963.2000000000007</v>
      </c>
      <c r="M120" s="6">
        <f t="shared" si="52"/>
        <v>25045.440000000002</v>
      </c>
      <c r="N120" s="6">
        <f t="shared" si="52"/>
        <v>22660.160000000003</v>
      </c>
      <c r="O120" s="6">
        <f t="shared" si="52"/>
        <v>23852.800000000003</v>
      </c>
      <c r="P120" s="6">
        <f t="shared" si="52"/>
        <v>0</v>
      </c>
      <c r="Q120" s="267"/>
      <c r="R120" s="267"/>
      <c r="S120" s="267"/>
      <c r="T120" s="267"/>
      <c r="U120" s="267"/>
      <c r="V120" s="267"/>
      <c r="W120" s="267"/>
      <c r="X120" s="267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  <c r="AV120" s="266"/>
    </row>
    <row r="121" spans="1:48" x14ac:dyDescent="0.25">
      <c r="A121" s="4" t="str">
        <f t="shared" ref="A121:D121" si="53">A16</f>
        <v xml:space="preserve">Obiagwu, Jackson </v>
      </c>
      <c r="B121" s="4" t="str">
        <f t="shared" si="53"/>
        <v>TechSur</v>
      </c>
      <c r="C121" s="4" t="str">
        <f t="shared" si="53"/>
        <v>Cloud Engineer</v>
      </c>
      <c r="D121" s="4">
        <f t="shared" si="53"/>
        <v>149.08000000000001</v>
      </c>
      <c r="E121" s="6">
        <f t="shared" ref="E121:P121" si="54">$D121*E51</f>
        <v>0</v>
      </c>
      <c r="F121" s="6">
        <f t="shared" si="54"/>
        <v>0</v>
      </c>
      <c r="G121" s="6">
        <f t="shared" si="54"/>
        <v>0</v>
      </c>
      <c r="H121" s="6">
        <f t="shared" si="54"/>
        <v>0</v>
      </c>
      <c r="I121" s="6">
        <f t="shared" si="54"/>
        <v>0</v>
      </c>
      <c r="J121" s="6">
        <f t="shared" si="54"/>
        <v>0</v>
      </c>
      <c r="K121" s="6">
        <f t="shared" si="54"/>
        <v>0</v>
      </c>
      <c r="L121" s="6">
        <f t="shared" si="54"/>
        <v>0</v>
      </c>
      <c r="M121" s="6">
        <f t="shared" si="54"/>
        <v>0</v>
      </c>
      <c r="N121" s="6">
        <f t="shared" si="54"/>
        <v>0</v>
      </c>
      <c r="O121" s="6">
        <f t="shared" si="54"/>
        <v>0</v>
      </c>
      <c r="P121" s="6">
        <f t="shared" si="54"/>
        <v>0</v>
      </c>
      <c r="Q121" s="267"/>
      <c r="R121" s="267"/>
      <c r="S121" s="267"/>
      <c r="T121" s="267"/>
      <c r="U121" s="267"/>
      <c r="V121" s="267"/>
      <c r="W121" s="267"/>
      <c r="X121" s="267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</row>
    <row r="122" spans="1:48" x14ac:dyDescent="0.25">
      <c r="A122" s="4" t="str">
        <f t="shared" ref="A122:D122" si="55">A17</f>
        <v>Plascencia, Armando</v>
      </c>
      <c r="B122" s="4" t="str">
        <f t="shared" si="55"/>
        <v>TechSur</v>
      </c>
      <c r="C122" s="4" t="str">
        <f t="shared" si="55"/>
        <v>Cloud Engineer</v>
      </c>
      <c r="D122" s="4">
        <f t="shared" si="55"/>
        <v>149.08000000000001</v>
      </c>
      <c r="E122" s="6">
        <f t="shared" ref="E122:P131" si="56">$D122*E52</f>
        <v>0</v>
      </c>
      <c r="F122" s="6">
        <f t="shared" si="56"/>
        <v>0</v>
      </c>
      <c r="G122" s="6">
        <f t="shared" si="56"/>
        <v>0</v>
      </c>
      <c r="H122" s="6">
        <f t="shared" si="56"/>
        <v>0</v>
      </c>
      <c r="I122" s="6">
        <f t="shared" si="56"/>
        <v>0</v>
      </c>
      <c r="J122" s="6">
        <f t="shared" si="56"/>
        <v>0</v>
      </c>
      <c r="K122" s="6">
        <f t="shared" si="56"/>
        <v>0</v>
      </c>
      <c r="L122" s="6">
        <f t="shared" si="56"/>
        <v>0</v>
      </c>
      <c r="M122" s="6">
        <f t="shared" si="56"/>
        <v>0</v>
      </c>
      <c r="N122" s="6">
        <f t="shared" si="56"/>
        <v>0</v>
      </c>
      <c r="O122" s="6">
        <f t="shared" si="56"/>
        <v>0</v>
      </c>
      <c r="P122" s="6">
        <f t="shared" si="56"/>
        <v>0</v>
      </c>
      <c r="Q122" s="267"/>
      <c r="R122" s="267"/>
      <c r="S122" s="267"/>
      <c r="T122" s="267"/>
      <c r="U122" s="267"/>
      <c r="V122" s="267"/>
      <c r="W122" s="267"/>
      <c r="X122" s="267"/>
      <c r="Y122" s="266"/>
      <c r="Z122" s="266"/>
      <c r="AA122" s="266"/>
      <c r="AB122" s="266"/>
      <c r="AC122" s="266"/>
      <c r="AD122" s="266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  <c r="AP122" s="266"/>
      <c r="AQ122" s="266"/>
      <c r="AR122" s="266"/>
      <c r="AS122" s="266"/>
      <c r="AT122" s="266"/>
      <c r="AU122" s="266"/>
      <c r="AV122" s="266"/>
    </row>
    <row r="123" spans="1:48" x14ac:dyDescent="0.25">
      <c r="A123" s="4" t="str">
        <f t="shared" ref="A123:D123" si="57">A18</f>
        <v xml:space="preserve">Valapadsu, Praveen </v>
      </c>
      <c r="B123" s="4" t="str">
        <f t="shared" si="57"/>
        <v>TechSur</v>
      </c>
      <c r="C123" s="4" t="str">
        <f t="shared" si="57"/>
        <v>Solution Architect</v>
      </c>
      <c r="D123" s="4">
        <f t="shared" si="57"/>
        <v>149.08000000000001</v>
      </c>
      <c r="E123" s="6">
        <f t="shared" si="56"/>
        <v>0</v>
      </c>
      <c r="F123" s="6">
        <f t="shared" si="56"/>
        <v>0</v>
      </c>
      <c r="G123" s="6">
        <f t="shared" si="56"/>
        <v>0</v>
      </c>
      <c r="H123" s="6">
        <f t="shared" si="56"/>
        <v>0</v>
      </c>
      <c r="I123" s="6">
        <f t="shared" si="56"/>
        <v>1192.6400000000001</v>
      </c>
      <c r="J123" s="6">
        <f t="shared" si="56"/>
        <v>26238.080000000002</v>
      </c>
      <c r="K123" s="6">
        <f t="shared" si="56"/>
        <v>21467.52</v>
      </c>
      <c r="L123" s="6">
        <f t="shared" si="56"/>
        <v>10733.76</v>
      </c>
      <c r="M123" s="6">
        <f t="shared" si="56"/>
        <v>0</v>
      </c>
      <c r="N123" s="6">
        <f t="shared" si="56"/>
        <v>0</v>
      </c>
      <c r="O123" s="6">
        <f t="shared" si="56"/>
        <v>0</v>
      </c>
      <c r="P123" s="6">
        <f t="shared" si="56"/>
        <v>0</v>
      </c>
      <c r="Q123" s="267"/>
      <c r="R123" s="267"/>
      <c r="S123" s="267"/>
      <c r="T123" s="267"/>
      <c r="U123" s="267"/>
      <c r="V123" s="267"/>
      <c r="W123" s="267"/>
      <c r="X123" s="267"/>
      <c r="Y123" s="266"/>
      <c r="Z123" s="266"/>
      <c r="AA123" s="266"/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</row>
    <row r="124" spans="1:48" x14ac:dyDescent="0.25">
      <c r="A124" s="4" t="str">
        <f t="shared" ref="A124:D124" si="58">A19</f>
        <v>Reddy, Ravi</v>
      </c>
      <c r="B124" s="4" t="str">
        <f t="shared" si="58"/>
        <v>TechSur</v>
      </c>
      <c r="C124" s="4" t="str">
        <f t="shared" si="58"/>
        <v>Solution Architect</v>
      </c>
      <c r="D124" s="4">
        <f t="shared" si="58"/>
        <v>149.08000000000001</v>
      </c>
      <c r="E124" s="6">
        <f t="shared" si="56"/>
        <v>0</v>
      </c>
      <c r="F124" s="6">
        <f t="shared" si="56"/>
        <v>5963.2000000000007</v>
      </c>
      <c r="G124" s="6">
        <f t="shared" si="56"/>
        <v>0</v>
      </c>
      <c r="H124" s="6">
        <f t="shared" si="56"/>
        <v>0</v>
      </c>
      <c r="I124" s="6">
        <f t="shared" si="56"/>
        <v>0</v>
      </c>
      <c r="J124" s="6">
        <f t="shared" si="56"/>
        <v>0</v>
      </c>
      <c r="K124" s="6">
        <f t="shared" si="56"/>
        <v>0</v>
      </c>
      <c r="L124" s="6">
        <f t="shared" si="56"/>
        <v>0</v>
      </c>
      <c r="M124" s="6">
        <f t="shared" si="56"/>
        <v>0</v>
      </c>
      <c r="N124" s="6">
        <f t="shared" si="56"/>
        <v>0</v>
      </c>
      <c r="O124" s="6">
        <f t="shared" si="56"/>
        <v>0</v>
      </c>
      <c r="P124" s="6">
        <f t="shared" si="56"/>
        <v>0</v>
      </c>
      <c r="Q124" s="267"/>
      <c r="R124" s="267"/>
      <c r="S124" s="267"/>
      <c r="T124" s="267"/>
      <c r="U124" s="267"/>
      <c r="V124" s="267"/>
      <c r="W124" s="267"/>
      <c r="X124" s="267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6"/>
      <c r="AU124" s="266"/>
      <c r="AV124" s="266"/>
    </row>
    <row r="125" spans="1:48" x14ac:dyDescent="0.25">
      <c r="A125" s="4" t="str">
        <f t="shared" ref="A125:D125" si="59">A20</f>
        <v>Selvarajah, Jagan</v>
      </c>
      <c r="B125" s="4" t="str">
        <f t="shared" si="59"/>
        <v>JB Mgmt Solutions</v>
      </c>
      <c r="C125" s="4" t="str">
        <f t="shared" si="59"/>
        <v>Cloud Architect-CDaaS-PaaS-SaaS-Cloud Hosting</v>
      </c>
      <c r="D125" s="4">
        <f t="shared" si="59"/>
        <v>149.08000000000001</v>
      </c>
      <c r="E125" s="6">
        <f t="shared" si="56"/>
        <v>0</v>
      </c>
      <c r="F125" s="6">
        <f t="shared" si="56"/>
        <v>0</v>
      </c>
      <c r="G125" s="6">
        <f t="shared" si="56"/>
        <v>0</v>
      </c>
      <c r="H125" s="6">
        <f t="shared" si="56"/>
        <v>0</v>
      </c>
      <c r="I125" s="6">
        <f t="shared" si="56"/>
        <v>0</v>
      </c>
      <c r="J125" s="6">
        <f t="shared" si="56"/>
        <v>0</v>
      </c>
      <c r="K125" s="6">
        <f t="shared" si="56"/>
        <v>10733.76</v>
      </c>
      <c r="L125" s="6">
        <f t="shared" si="56"/>
        <v>25045.440000000002</v>
      </c>
      <c r="M125" s="6">
        <f t="shared" si="56"/>
        <v>25045.440000000002</v>
      </c>
      <c r="N125" s="6">
        <f t="shared" si="56"/>
        <v>22660.160000000003</v>
      </c>
      <c r="O125" s="6">
        <f t="shared" si="56"/>
        <v>25045.440000000002</v>
      </c>
      <c r="P125" s="6">
        <f t="shared" si="56"/>
        <v>26238.080000000002</v>
      </c>
      <c r="Q125" s="267"/>
      <c r="R125" s="267"/>
      <c r="S125" s="267"/>
      <c r="T125" s="267"/>
      <c r="U125" s="267"/>
      <c r="V125" s="267"/>
      <c r="W125" s="267"/>
      <c r="X125" s="267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</row>
    <row r="126" spans="1:48" x14ac:dyDescent="0.25">
      <c r="A126" s="4" t="str">
        <f t="shared" ref="A126:D126" si="60">A21</f>
        <v>Shabab, Mudassar</v>
      </c>
      <c r="B126" s="4" t="str">
        <f t="shared" si="60"/>
        <v>TechSur</v>
      </c>
      <c r="C126" s="4" t="str">
        <f t="shared" si="60"/>
        <v>CSP Console/Dashboard - Financials</v>
      </c>
      <c r="D126" s="4">
        <f t="shared" si="60"/>
        <v>149.08000000000001</v>
      </c>
      <c r="E126" s="6">
        <f t="shared" si="56"/>
        <v>26238.080000000002</v>
      </c>
      <c r="F126" s="6">
        <f t="shared" si="56"/>
        <v>20274.88</v>
      </c>
      <c r="G126" s="6">
        <f t="shared" si="56"/>
        <v>23852.800000000003</v>
      </c>
      <c r="H126" s="6">
        <f t="shared" si="56"/>
        <v>26238.080000000002</v>
      </c>
      <c r="I126" s="6">
        <f t="shared" si="56"/>
        <v>19082.240000000002</v>
      </c>
      <c r="J126" s="6">
        <f t="shared" si="56"/>
        <v>1192.6400000000001</v>
      </c>
      <c r="K126" s="6">
        <f t="shared" si="56"/>
        <v>0</v>
      </c>
      <c r="L126" s="6">
        <f t="shared" si="56"/>
        <v>0</v>
      </c>
      <c r="M126" s="6">
        <f t="shared" si="56"/>
        <v>0</v>
      </c>
      <c r="N126" s="6">
        <f t="shared" si="56"/>
        <v>0</v>
      </c>
      <c r="O126" s="6">
        <f t="shared" si="56"/>
        <v>0</v>
      </c>
      <c r="P126" s="6">
        <f t="shared" si="56"/>
        <v>0</v>
      </c>
      <c r="Q126" s="267"/>
      <c r="R126" s="267"/>
      <c r="S126" s="267"/>
      <c r="T126" s="267"/>
      <c r="U126" s="267"/>
      <c r="V126" s="267"/>
      <c r="W126" s="267"/>
      <c r="X126" s="267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  <c r="AU126" s="266"/>
      <c r="AV126" s="266"/>
    </row>
    <row r="127" spans="1:48" x14ac:dyDescent="0.25">
      <c r="A127" s="4" t="str">
        <f t="shared" ref="A127:D127" si="61">A22</f>
        <v>Syed, Moinuddin</v>
      </c>
      <c r="B127" s="4" t="str">
        <f t="shared" si="61"/>
        <v>TechSur</v>
      </c>
      <c r="C127" s="4" t="str">
        <f t="shared" si="61"/>
        <v>Cloud Architect-CDaaS-PaaS-SaaS-Cloud Hosting</v>
      </c>
      <c r="D127" s="4">
        <f t="shared" si="61"/>
        <v>149.08000000000001</v>
      </c>
      <c r="E127" s="6">
        <f t="shared" ref="E127:L127" si="62">$D127*E57</f>
        <v>0</v>
      </c>
      <c r="F127" s="6">
        <f t="shared" si="62"/>
        <v>0</v>
      </c>
      <c r="G127" s="6">
        <f t="shared" si="62"/>
        <v>0</v>
      </c>
      <c r="H127" s="6">
        <f t="shared" si="62"/>
        <v>0</v>
      </c>
      <c r="I127" s="6">
        <f t="shared" si="62"/>
        <v>0</v>
      </c>
      <c r="J127" s="6">
        <f t="shared" si="62"/>
        <v>15504.320000000002</v>
      </c>
      <c r="K127" s="6">
        <f t="shared" si="62"/>
        <v>22660.160000000003</v>
      </c>
      <c r="L127" s="6">
        <f t="shared" si="62"/>
        <v>23256.480000000003</v>
      </c>
      <c r="M127" s="6">
        <f t="shared" si="56"/>
        <v>25045.440000000002</v>
      </c>
      <c r="N127" s="6">
        <f t="shared" si="56"/>
        <v>22660.160000000003</v>
      </c>
      <c r="O127" s="6">
        <f t="shared" si="56"/>
        <v>20274.88</v>
      </c>
      <c r="P127" s="6">
        <v>26238.080000000002</v>
      </c>
      <c r="Q127" s="267"/>
      <c r="R127" s="267"/>
      <c r="S127" s="267"/>
      <c r="T127" s="267"/>
      <c r="U127" s="267"/>
      <c r="V127" s="267"/>
      <c r="W127" s="267"/>
      <c r="X127" s="267"/>
      <c r="Y127" s="266"/>
      <c r="Z127" s="266"/>
      <c r="AA127" s="266"/>
      <c r="AB127" s="266"/>
      <c r="AC127" s="266"/>
      <c r="AD127" s="266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</row>
    <row r="128" spans="1:48" x14ac:dyDescent="0.25">
      <c r="A128" s="4" t="str">
        <f t="shared" ref="A128:D128" si="63">A23</f>
        <v>Williams, James</v>
      </c>
      <c r="B128" s="4" t="str">
        <f t="shared" si="63"/>
        <v>TechSur</v>
      </c>
      <c r="C128" s="4" t="str">
        <f t="shared" si="63"/>
        <v>Solution Architect</v>
      </c>
      <c r="D128" s="4">
        <f t="shared" si="63"/>
        <v>149.08000000000001</v>
      </c>
      <c r="E128" s="6">
        <f t="shared" ref="E128:L128" si="64">$D128*E58</f>
        <v>4770.5600000000004</v>
      </c>
      <c r="F128" s="6">
        <f t="shared" si="64"/>
        <v>19082.240000000002</v>
      </c>
      <c r="G128" s="6">
        <f t="shared" si="64"/>
        <v>26238.080000000002</v>
      </c>
      <c r="H128" s="6">
        <f t="shared" si="64"/>
        <v>26238.080000000002</v>
      </c>
      <c r="I128" s="6">
        <f t="shared" si="64"/>
        <v>10733.76</v>
      </c>
      <c r="J128" s="6">
        <f t="shared" si="64"/>
        <v>0</v>
      </c>
      <c r="K128" s="6">
        <f t="shared" si="64"/>
        <v>0</v>
      </c>
      <c r="L128" s="6">
        <f t="shared" si="64"/>
        <v>0</v>
      </c>
      <c r="M128" s="6">
        <f t="shared" si="56"/>
        <v>0</v>
      </c>
      <c r="N128" s="6">
        <f t="shared" si="56"/>
        <v>0</v>
      </c>
      <c r="O128" s="6">
        <f t="shared" si="56"/>
        <v>0</v>
      </c>
      <c r="P128" s="6"/>
      <c r="Q128" s="267"/>
      <c r="R128" s="267"/>
      <c r="S128" s="267"/>
      <c r="T128" s="267"/>
      <c r="U128" s="267"/>
      <c r="V128" s="267"/>
      <c r="W128" s="267"/>
      <c r="X128" s="267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  <c r="AU128" s="266"/>
      <c r="AV128" s="266"/>
    </row>
    <row r="129" spans="1:48" x14ac:dyDescent="0.25">
      <c r="A129" s="4" t="str">
        <f t="shared" ref="A129:D129" si="65">A24</f>
        <v xml:space="preserve">Yun, Steve </v>
      </c>
      <c r="B129" s="4" t="str">
        <f t="shared" si="65"/>
        <v>TechSur</v>
      </c>
      <c r="C129" s="4" t="str">
        <f t="shared" si="65"/>
        <v>CSP Console/Dashboard - Financials</v>
      </c>
      <c r="D129" s="4">
        <f t="shared" si="65"/>
        <v>149.08000000000001</v>
      </c>
      <c r="E129" s="6">
        <f t="shared" ref="E129:L129" si="66">$D129*E59</f>
        <v>24449.120000000003</v>
      </c>
      <c r="F129" s="6">
        <f t="shared" si="66"/>
        <v>22660.160000000003</v>
      </c>
      <c r="G129" s="6">
        <f t="shared" si="66"/>
        <v>19976.72</v>
      </c>
      <c r="H129" s="6">
        <f t="shared" si="66"/>
        <v>26238.080000000002</v>
      </c>
      <c r="I129" s="6">
        <f t="shared" si="66"/>
        <v>23852.800000000003</v>
      </c>
      <c r="J129" s="6">
        <f t="shared" si="66"/>
        <v>25045.440000000002</v>
      </c>
      <c r="K129" s="6">
        <f t="shared" si="66"/>
        <v>21020.280000000002</v>
      </c>
      <c r="L129" s="6">
        <f t="shared" si="66"/>
        <v>22958.320000000003</v>
      </c>
      <c r="M129" s="6">
        <f t="shared" si="56"/>
        <v>19082.240000000002</v>
      </c>
      <c r="N129" s="6">
        <f t="shared" si="56"/>
        <v>22212.920000000002</v>
      </c>
      <c r="O129" s="6">
        <f t="shared" si="56"/>
        <v>23852.800000000003</v>
      </c>
      <c r="P129" s="6">
        <v>21467.52</v>
      </c>
      <c r="Q129" s="267"/>
      <c r="R129" s="267"/>
      <c r="S129" s="267"/>
      <c r="T129" s="267"/>
      <c r="U129" s="267"/>
      <c r="V129" s="267"/>
      <c r="W129" s="267"/>
      <c r="X129" s="267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</row>
    <row r="130" spans="1:48" x14ac:dyDescent="0.25">
      <c r="A130" s="4"/>
      <c r="B130" s="4"/>
      <c r="C130" s="4"/>
      <c r="D130" s="4"/>
      <c r="E130" s="6"/>
      <c r="F130" s="6"/>
      <c r="G130" s="6"/>
      <c r="H130" s="6"/>
      <c r="I130" s="6"/>
      <c r="J130" s="6"/>
      <c r="K130" s="6"/>
      <c r="L130" s="6"/>
      <c r="M130" s="6">
        <f t="shared" si="56"/>
        <v>0</v>
      </c>
      <c r="N130" s="6"/>
      <c r="O130" s="6"/>
      <c r="P130" s="6"/>
      <c r="Q130" s="267"/>
      <c r="R130" s="267"/>
      <c r="S130" s="267"/>
      <c r="T130" s="267"/>
      <c r="U130" s="267"/>
      <c r="V130" s="267"/>
      <c r="W130" s="267"/>
      <c r="X130" s="267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  <c r="AV130" s="266"/>
    </row>
    <row r="131" spans="1:48" x14ac:dyDescent="0.25">
      <c r="A131" s="4"/>
      <c r="B131" s="4"/>
      <c r="C131" s="4"/>
      <c r="D131" s="4"/>
      <c r="E131" s="6"/>
      <c r="F131" s="6"/>
      <c r="G131" s="6"/>
      <c r="H131" s="6"/>
      <c r="I131" s="6"/>
      <c r="J131" s="6"/>
      <c r="K131" s="6"/>
      <c r="L131" s="6"/>
      <c r="M131" s="6">
        <f t="shared" si="56"/>
        <v>0</v>
      </c>
      <c r="N131" s="6"/>
      <c r="O131" s="6"/>
      <c r="P131" s="6"/>
      <c r="Q131" s="267"/>
      <c r="R131" s="267"/>
      <c r="S131" s="267"/>
      <c r="T131" s="267"/>
      <c r="U131" s="267"/>
      <c r="V131" s="267"/>
      <c r="W131" s="267"/>
      <c r="X131" s="267"/>
      <c r="Y131" s="266"/>
      <c r="Z131" s="266"/>
      <c r="AA131" s="266"/>
      <c r="AB131" s="266"/>
      <c r="AC131" s="266"/>
      <c r="AD131" s="266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</row>
    <row r="132" spans="1:48" x14ac:dyDescent="0.25">
      <c r="A132" s="4"/>
      <c r="B132" s="4"/>
      <c r="C132" s="4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67"/>
      <c r="R132" s="267"/>
      <c r="S132" s="267"/>
      <c r="T132" s="267"/>
      <c r="U132" s="267"/>
      <c r="V132" s="267"/>
      <c r="W132" s="267"/>
      <c r="X132" s="267"/>
      <c r="Y132" s="266"/>
      <c r="Z132" s="266"/>
      <c r="AA132" s="266"/>
      <c r="AB132" s="266"/>
      <c r="AC132" s="266"/>
      <c r="AD132" s="266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  <c r="AP132" s="266"/>
      <c r="AQ132" s="266"/>
      <c r="AR132" s="266"/>
      <c r="AS132" s="266"/>
      <c r="AT132" s="266"/>
      <c r="AU132" s="266"/>
      <c r="AV132" s="266"/>
    </row>
    <row r="133" spans="1:48" x14ac:dyDescent="0.25">
      <c r="A133" s="4"/>
      <c r="B133" s="4"/>
      <c r="C133" s="4"/>
      <c r="D133" s="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67"/>
      <c r="R133" s="267"/>
      <c r="S133" s="267"/>
      <c r="T133" s="267"/>
      <c r="U133" s="267"/>
      <c r="V133" s="267"/>
      <c r="W133" s="267"/>
      <c r="X133" s="267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</row>
    <row r="134" spans="1:48" x14ac:dyDescent="0.25">
      <c r="A134" s="4"/>
      <c r="B134" s="4"/>
      <c r="C134" s="4"/>
      <c r="D134" s="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67"/>
      <c r="R134" s="267"/>
      <c r="S134" s="267"/>
      <c r="T134" s="267"/>
      <c r="U134" s="267"/>
      <c r="V134" s="267"/>
      <c r="W134" s="267"/>
      <c r="X134" s="267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</row>
    <row r="135" spans="1:48" x14ac:dyDescent="0.25">
      <c r="A135" s="4"/>
      <c r="B135" s="4"/>
      <c r="C135" s="4"/>
      <c r="D135" s="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67"/>
      <c r="R135" s="267"/>
      <c r="S135" s="267"/>
      <c r="T135" s="267"/>
      <c r="U135" s="267"/>
      <c r="V135" s="267"/>
      <c r="W135" s="267"/>
      <c r="X135" s="267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</row>
    <row r="136" spans="1:48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67"/>
      <c r="R136" s="267"/>
      <c r="S136" s="267"/>
      <c r="T136" s="267"/>
      <c r="U136" s="267"/>
      <c r="V136" s="267"/>
      <c r="W136" s="267"/>
      <c r="X136" s="267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  <c r="AV136" s="266"/>
    </row>
    <row r="137" spans="1:48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67"/>
      <c r="R137" s="267"/>
      <c r="S137" s="267"/>
      <c r="T137" s="267"/>
      <c r="U137" s="267"/>
      <c r="V137" s="267"/>
      <c r="W137" s="267"/>
      <c r="X137" s="267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</row>
    <row r="138" spans="1:48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267"/>
      <c r="R138" s="267"/>
      <c r="S138" s="267"/>
      <c r="T138" s="267"/>
      <c r="U138" s="267"/>
      <c r="V138" s="267"/>
      <c r="W138" s="267"/>
      <c r="X138" s="267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  <c r="AV138" s="266"/>
    </row>
    <row r="139" spans="1:48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267"/>
      <c r="R139" s="267"/>
      <c r="S139" s="267"/>
      <c r="T139" s="267"/>
      <c r="U139" s="267"/>
      <c r="V139" s="267"/>
      <c r="W139" s="267"/>
      <c r="X139" s="267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</row>
    <row r="140" spans="1:48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267"/>
      <c r="R140" s="267"/>
      <c r="S140" s="267"/>
      <c r="T140" s="267"/>
      <c r="U140" s="267"/>
      <c r="V140" s="267"/>
      <c r="W140" s="267"/>
      <c r="X140" s="267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  <c r="AV140" s="266"/>
    </row>
    <row r="141" spans="1:48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267"/>
      <c r="R141" s="267"/>
      <c r="S141" s="267"/>
      <c r="T141" s="267"/>
      <c r="U141" s="267"/>
      <c r="V141" s="267"/>
      <c r="W141" s="267"/>
      <c r="X141" s="267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</row>
    <row r="142" spans="1:48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267"/>
      <c r="R142" s="267"/>
      <c r="S142" s="267"/>
      <c r="T142" s="267"/>
      <c r="U142" s="267"/>
      <c r="V142" s="267"/>
      <c r="W142" s="267"/>
      <c r="X142" s="267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  <c r="AV142" s="266"/>
    </row>
    <row r="143" spans="1:48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267"/>
      <c r="R143" s="267"/>
      <c r="S143" s="267"/>
      <c r="T143" s="267"/>
      <c r="U143" s="267"/>
      <c r="V143" s="267"/>
      <c r="W143" s="267"/>
      <c r="X143" s="267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</row>
    <row r="144" spans="1:48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267"/>
      <c r="R144" s="267"/>
      <c r="S144" s="267"/>
      <c r="T144" s="267"/>
      <c r="U144" s="267"/>
      <c r="V144" s="267"/>
      <c r="W144" s="267"/>
      <c r="X144" s="267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  <c r="AV144" s="266"/>
    </row>
    <row r="145" spans="1:48" x14ac:dyDescent="0.25">
      <c r="E145" s="7">
        <f t="shared" ref="E145:AV145" si="67">SUM(E115:E144)</f>
        <v>134143.84</v>
      </c>
      <c r="F145" s="7">
        <f t="shared" si="67"/>
        <v>129979.84000000001</v>
      </c>
      <c r="G145" s="7">
        <f t="shared" si="67"/>
        <v>158294.80000000002</v>
      </c>
      <c r="H145" s="7">
        <f t="shared" si="67"/>
        <v>171718.40000000002</v>
      </c>
      <c r="I145" s="7">
        <f t="shared" si="67"/>
        <v>135935.36000000002</v>
      </c>
      <c r="J145" s="7">
        <f t="shared" si="67"/>
        <v>146666.56</v>
      </c>
      <c r="K145" s="7">
        <f t="shared" si="67"/>
        <v>164115.32</v>
      </c>
      <c r="L145" s="7">
        <f t="shared" si="67"/>
        <v>143998.48000000001</v>
      </c>
      <c r="M145" s="7">
        <f t="shared" si="67"/>
        <v>153839.04000000001</v>
      </c>
      <c r="N145" s="7">
        <f t="shared" si="67"/>
        <v>156658.76000000004</v>
      </c>
      <c r="O145" s="7">
        <f t="shared" si="67"/>
        <v>156208.96000000002</v>
      </c>
      <c r="P145" s="7">
        <f t="shared" si="67"/>
        <v>143092.48000000001</v>
      </c>
      <c r="Q145" s="7">
        <f t="shared" si="67"/>
        <v>0</v>
      </c>
      <c r="R145" s="7">
        <f t="shared" si="67"/>
        <v>0</v>
      </c>
      <c r="S145" s="7">
        <f t="shared" si="67"/>
        <v>0</v>
      </c>
      <c r="T145" s="7">
        <f t="shared" si="67"/>
        <v>0</v>
      </c>
      <c r="U145" s="7">
        <f t="shared" si="67"/>
        <v>0</v>
      </c>
      <c r="V145" s="7">
        <f t="shared" si="67"/>
        <v>0</v>
      </c>
      <c r="W145" s="7">
        <f t="shared" si="67"/>
        <v>0</v>
      </c>
      <c r="X145" s="7">
        <f t="shared" si="67"/>
        <v>0</v>
      </c>
      <c r="Y145" s="7">
        <f t="shared" si="67"/>
        <v>0</v>
      </c>
      <c r="Z145" s="7">
        <f t="shared" si="67"/>
        <v>0</v>
      </c>
      <c r="AA145" s="7">
        <f t="shared" si="67"/>
        <v>0</v>
      </c>
      <c r="AB145" s="7">
        <f t="shared" si="67"/>
        <v>0</v>
      </c>
      <c r="AC145" s="7">
        <f t="shared" si="67"/>
        <v>0</v>
      </c>
      <c r="AD145" s="7">
        <f t="shared" si="67"/>
        <v>0</v>
      </c>
      <c r="AE145" s="7">
        <f t="shared" si="67"/>
        <v>0</v>
      </c>
      <c r="AF145" s="7">
        <f t="shared" si="67"/>
        <v>0</v>
      </c>
      <c r="AG145" s="7">
        <f t="shared" si="67"/>
        <v>0</v>
      </c>
      <c r="AH145" s="7">
        <f t="shared" si="67"/>
        <v>0</v>
      </c>
      <c r="AI145" s="7">
        <f t="shared" si="67"/>
        <v>0</v>
      </c>
      <c r="AJ145" s="7">
        <f t="shared" si="67"/>
        <v>0</v>
      </c>
      <c r="AK145" s="7">
        <f t="shared" si="67"/>
        <v>0</v>
      </c>
      <c r="AL145" s="7">
        <f t="shared" si="67"/>
        <v>0</v>
      </c>
      <c r="AM145" s="7">
        <f t="shared" si="67"/>
        <v>0</v>
      </c>
      <c r="AN145" s="7">
        <f t="shared" si="67"/>
        <v>0</v>
      </c>
      <c r="AO145" s="7">
        <f t="shared" si="67"/>
        <v>0</v>
      </c>
      <c r="AP145" s="7">
        <f t="shared" si="67"/>
        <v>0</v>
      </c>
      <c r="AQ145" s="7">
        <f t="shared" si="67"/>
        <v>0</v>
      </c>
      <c r="AR145" s="7">
        <f t="shared" si="67"/>
        <v>0</v>
      </c>
      <c r="AS145" s="7">
        <f t="shared" si="67"/>
        <v>0</v>
      </c>
      <c r="AT145" s="7">
        <f t="shared" si="67"/>
        <v>0</v>
      </c>
      <c r="AU145" s="7">
        <f t="shared" si="67"/>
        <v>0</v>
      </c>
      <c r="AV145" s="7">
        <f t="shared" si="67"/>
        <v>0</v>
      </c>
    </row>
    <row r="146" spans="1:48" x14ac:dyDescent="0.25">
      <c r="E146" s="25">
        <f>E145+'AO Call 5'!F167</f>
        <v>821356.23999999987</v>
      </c>
      <c r="K146" s="7"/>
      <c r="L146" s="25">
        <f>SUM(E145:L145)</f>
        <v>1184852.6000000001</v>
      </c>
      <c r="P146" s="25">
        <f>SUM(E145:P145)</f>
        <v>1794651.84</v>
      </c>
    </row>
    <row r="147" spans="1:48" x14ac:dyDescent="0.25">
      <c r="L147" s="25">
        <f>B4-L146</f>
        <v>818475.39999999991</v>
      </c>
      <c r="P147" s="25">
        <f>B4-P146</f>
        <v>208676.15999999992</v>
      </c>
    </row>
    <row r="148" spans="1:48" x14ac:dyDescent="0.25">
      <c r="A148" s="31" t="s">
        <v>186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spans="1:48" x14ac:dyDescent="0.25">
      <c r="E149" s="625">
        <v>2024</v>
      </c>
      <c r="F149" s="626"/>
      <c r="G149" s="626"/>
      <c r="H149" s="626"/>
      <c r="I149" s="626"/>
      <c r="J149" s="626"/>
      <c r="K149" s="626"/>
      <c r="L149" s="627"/>
      <c r="M149" s="625">
        <v>2025</v>
      </c>
      <c r="N149" s="626"/>
      <c r="O149" s="626"/>
      <c r="P149" s="626"/>
      <c r="Q149" s="626"/>
      <c r="R149" s="626"/>
      <c r="S149" s="626"/>
      <c r="T149" s="626"/>
      <c r="U149" s="626"/>
      <c r="V149" s="626"/>
      <c r="W149" s="626"/>
      <c r="X149" s="627"/>
      <c r="Y149" s="625">
        <v>2026</v>
      </c>
      <c r="Z149" s="626"/>
      <c r="AA149" s="626"/>
      <c r="AB149" s="626"/>
      <c r="AC149" s="626"/>
      <c r="AD149" s="626"/>
      <c r="AE149" s="626"/>
      <c r="AF149" s="626"/>
      <c r="AG149" s="626"/>
      <c r="AH149" s="626"/>
      <c r="AI149" s="626"/>
      <c r="AJ149" s="627"/>
      <c r="AK149" s="625">
        <v>2027</v>
      </c>
      <c r="AL149" s="626"/>
      <c r="AM149" s="626"/>
      <c r="AN149" s="626"/>
      <c r="AO149" s="626"/>
      <c r="AP149" s="626"/>
      <c r="AQ149" s="626"/>
      <c r="AR149" s="626"/>
      <c r="AS149" s="626"/>
      <c r="AT149" s="626"/>
      <c r="AU149" s="626"/>
      <c r="AV149" s="627"/>
    </row>
    <row r="150" spans="1:48" x14ac:dyDescent="0.25">
      <c r="C150" s="11" t="s">
        <v>105</v>
      </c>
      <c r="D150" s="11" t="s">
        <v>106</v>
      </c>
      <c r="E150" s="12">
        <v>5</v>
      </c>
      <c r="F150" s="12">
        <v>6</v>
      </c>
      <c r="G150" s="12">
        <v>7</v>
      </c>
      <c r="H150" s="12">
        <v>8</v>
      </c>
      <c r="I150" s="11">
        <v>9</v>
      </c>
      <c r="J150" s="11">
        <v>10</v>
      </c>
      <c r="K150" s="11">
        <v>11</v>
      </c>
      <c r="L150" s="11">
        <v>12</v>
      </c>
      <c r="M150" s="11">
        <v>1</v>
      </c>
      <c r="N150" s="11">
        <v>2</v>
      </c>
      <c r="O150" s="11">
        <v>3</v>
      </c>
      <c r="P150" s="11">
        <v>4</v>
      </c>
      <c r="Q150" s="265">
        <v>5</v>
      </c>
      <c r="R150" s="265">
        <v>6</v>
      </c>
      <c r="S150" s="265">
        <v>7</v>
      </c>
      <c r="T150" s="265">
        <v>8</v>
      </c>
      <c r="U150" s="265">
        <v>9</v>
      </c>
      <c r="V150" s="265">
        <v>10</v>
      </c>
      <c r="W150" s="265">
        <v>11</v>
      </c>
      <c r="X150" s="265">
        <v>12</v>
      </c>
      <c r="Y150" s="265">
        <v>1</v>
      </c>
      <c r="Z150" s="265">
        <v>2</v>
      </c>
      <c r="AA150" s="265">
        <v>3</v>
      </c>
      <c r="AB150" s="265">
        <v>4</v>
      </c>
      <c r="AC150" s="265">
        <v>5</v>
      </c>
      <c r="AD150" s="265">
        <v>6</v>
      </c>
      <c r="AE150" s="265">
        <v>7</v>
      </c>
      <c r="AF150" s="265">
        <v>8</v>
      </c>
      <c r="AG150" s="265">
        <v>9</v>
      </c>
      <c r="AH150" s="265">
        <v>10</v>
      </c>
      <c r="AI150" s="265">
        <v>11</v>
      </c>
      <c r="AJ150" s="265">
        <v>12</v>
      </c>
      <c r="AK150" s="265">
        <v>1</v>
      </c>
      <c r="AL150" s="265">
        <v>2</v>
      </c>
      <c r="AM150" s="265">
        <v>3</v>
      </c>
      <c r="AN150" s="265">
        <v>4</v>
      </c>
      <c r="AO150" s="265">
        <v>5</v>
      </c>
      <c r="AP150" s="265">
        <v>6</v>
      </c>
      <c r="AQ150" s="265">
        <v>7</v>
      </c>
      <c r="AR150" s="265">
        <v>8</v>
      </c>
      <c r="AS150" s="265">
        <v>9</v>
      </c>
      <c r="AT150" s="265">
        <v>10</v>
      </c>
      <c r="AU150" s="265">
        <v>11</v>
      </c>
      <c r="AV150" s="265">
        <v>12</v>
      </c>
    </row>
    <row r="151" spans="1:48" x14ac:dyDescent="0.25">
      <c r="C151" s="4"/>
      <c r="D151" s="26"/>
      <c r="E151" s="6">
        <f>E145</f>
        <v>134143.84</v>
      </c>
      <c r="F151" s="4"/>
      <c r="G151" s="4"/>
      <c r="H151" s="4"/>
      <c r="I151" s="4"/>
      <c r="J151" s="4"/>
      <c r="K151" s="4"/>
      <c r="L151" s="4"/>
      <c r="M151" s="13"/>
      <c r="N151" s="13"/>
      <c r="O151" s="23"/>
      <c r="P151" s="13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</row>
    <row r="152" spans="1:48" x14ac:dyDescent="0.25">
      <c r="C152" s="4" t="s">
        <v>931</v>
      </c>
      <c r="D152" s="26">
        <v>45481</v>
      </c>
      <c r="E152" s="4"/>
      <c r="F152" s="6">
        <f>F145</f>
        <v>129979.84000000001</v>
      </c>
      <c r="G152" s="4"/>
      <c r="H152" s="4"/>
      <c r="I152" s="4"/>
      <c r="J152" s="4"/>
      <c r="K152" s="4"/>
      <c r="L152" s="4"/>
      <c r="M152" s="13"/>
      <c r="N152" s="13"/>
      <c r="O152" s="23"/>
      <c r="P152" s="13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  <c r="AD152" s="266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266"/>
      <c r="AR152" s="266"/>
      <c r="AS152" s="266"/>
      <c r="AT152" s="266"/>
      <c r="AU152" s="266"/>
      <c r="AV152" s="266"/>
    </row>
    <row r="153" spans="1:48" x14ac:dyDescent="0.25">
      <c r="C153" s="4" t="s">
        <v>932</v>
      </c>
      <c r="D153" s="26">
        <v>45512</v>
      </c>
      <c r="E153" s="4"/>
      <c r="F153" s="4"/>
      <c r="G153" s="6">
        <f>G145</f>
        <v>158294.80000000002</v>
      </c>
      <c r="H153" s="4"/>
      <c r="I153" s="4"/>
      <c r="J153" s="4"/>
      <c r="K153" s="4"/>
      <c r="L153" s="4"/>
      <c r="M153" s="13"/>
      <c r="N153" s="13"/>
      <c r="O153" s="23"/>
      <c r="P153" s="13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</row>
    <row r="154" spans="1:48" x14ac:dyDescent="0.25">
      <c r="C154" s="4" t="s">
        <v>933</v>
      </c>
      <c r="D154" s="26">
        <v>45544</v>
      </c>
      <c r="E154" s="4"/>
      <c r="F154" s="4"/>
      <c r="G154" s="4"/>
      <c r="H154" s="6">
        <v>171718.39999999999</v>
      </c>
      <c r="I154" s="4"/>
      <c r="J154" s="4"/>
      <c r="K154" s="4"/>
      <c r="L154" s="4"/>
      <c r="M154" s="13"/>
      <c r="N154" s="13"/>
      <c r="O154" s="23"/>
      <c r="P154" s="13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  <c r="AD154" s="266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  <c r="AV154" s="266"/>
    </row>
    <row r="155" spans="1:48" x14ac:dyDescent="0.25">
      <c r="C155" s="412" t="s">
        <v>934</v>
      </c>
      <c r="D155" s="413">
        <v>45615</v>
      </c>
      <c r="E155" s="412"/>
      <c r="F155" s="412"/>
      <c r="G155" s="412"/>
      <c r="H155" s="412"/>
      <c r="I155" s="415">
        <v>23852.799999999999</v>
      </c>
      <c r="J155" s="4"/>
      <c r="K155" s="4"/>
      <c r="L155" s="4"/>
      <c r="M155" s="13"/>
      <c r="N155" s="13"/>
      <c r="O155" s="23"/>
      <c r="P155" s="13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</row>
    <row r="156" spans="1:48" x14ac:dyDescent="0.25">
      <c r="C156" s="410" t="s">
        <v>935</v>
      </c>
      <c r="D156" s="411">
        <v>45607</v>
      </c>
      <c r="E156" s="410"/>
      <c r="F156" s="410"/>
      <c r="G156" s="410"/>
      <c r="H156" s="410"/>
      <c r="I156" s="133"/>
      <c r="J156" s="136">
        <v>170519.36</v>
      </c>
      <c r="K156" s="4"/>
      <c r="L156" s="4"/>
      <c r="M156" s="13"/>
      <c r="N156" s="13"/>
      <c r="O156" s="23"/>
      <c r="P156" s="13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  <c r="AD156" s="266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  <c r="AP156" s="266"/>
      <c r="AQ156" s="266"/>
      <c r="AR156" s="266"/>
      <c r="AS156" s="266"/>
      <c r="AT156" s="266"/>
      <c r="AU156" s="266"/>
      <c r="AV156" s="266"/>
    </row>
    <row r="157" spans="1:48" x14ac:dyDescent="0.25">
      <c r="C157" s="273" t="s">
        <v>936</v>
      </c>
      <c r="D157" s="272">
        <v>45572</v>
      </c>
      <c r="E157" s="273"/>
      <c r="F157" s="273"/>
      <c r="G157" s="273"/>
      <c r="H157" s="273"/>
      <c r="I157" s="6">
        <v>112082.56</v>
      </c>
      <c r="J157" s="6"/>
      <c r="K157" s="6"/>
      <c r="L157" s="4"/>
      <c r="M157" s="13"/>
      <c r="N157" s="13"/>
      <c r="O157" s="23"/>
      <c r="P157" s="13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</row>
    <row r="158" spans="1:48" x14ac:dyDescent="0.25">
      <c r="C158" s="412" t="s">
        <v>937</v>
      </c>
      <c r="D158" s="413">
        <v>45615</v>
      </c>
      <c r="E158" s="414"/>
      <c r="F158" s="414"/>
      <c r="G158" s="414"/>
      <c r="H158" s="414"/>
      <c r="I158" s="412"/>
      <c r="J158" s="415">
        <v>146666.56</v>
      </c>
      <c r="K158" s="6"/>
      <c r="L158" s="6"/>
      <c r="M158" s="13"/>
      <c r="N158" s="13"/>
      <c r="O158" s="23"/>
      <c r="P158" s="13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  <c r="AD158" s="266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  <c r="AP158" s="266"/>
      <c r="AQ158" s="266"/>
      <c r="AR158" s="266"/>
      <c r="AS158" s="266"/>
      <c r="AT158" s="266"/>
      <c r="AU158" s="266"/>
      <c r="AV158" s="266"/>
    </row>
    <row r="159" spans="1:48" x14ac:dyDescent="0.25">
      <c r="C159" s="412" t="s">
        <v>938</v>
      </c>
      <c r="D159" s="413">
        <v>45637</v>
      </c>
      <c r="E159" s="412"/>
      <c r="F159" s="412"/>
      <c r="G159" s="412"/>
      <c r="H159" s="412"/>
      <c r="I159" s="412"/>
      <c r="J159" s="415"/>
      <c r="K159" s="415">
        <v>164115.32</v>
      </c>
      <c r="L159" s="4"/>
      <c r="M159" s="23"/>
      <c r="N159" s="13"/>
      <c r="O159" s="23"/>
      <c r="P159" s="13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</row>
    <row r="160" spans="1:48" x14ac:dyDescent="0.25">
      <c r="C160" s="13" t="s">
        <v>939</v>
      </c>
      <c r="D160" s="29">
        <v>45665</v>
      </c>
      <c r="E160" s="4"/>
      <c r="F160" s="4"/>
      <c r="G160" s="4"/>
      <c r="H160" s="4"/>
      <c r="I160" s="4"/>
      <c r="J160" s="6"/>
      <c r="K160" s="4"/>
      <c r="L160" s="4">
        <v>143998.48000000001</v>
      </c>
      <c r="M160" s="13"/>
      <c r="N160" s="23"/>
      <c r="O160" s="23"/>
      <c r="P160" s="13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  <c r="AU160" s="266"/>
      <c r="AV160" s="266"/>
    </row>
    <row r="161" spans="3:48" x14ac:dyDescent="0.25">
      <c r="C161" s="60" t="s">
        <v>940</v>
      </c>
      <c r="D161" s="86">
        <v>45688</v>
      </c>
      <c r="E161" s="4"/>
      <c r="F161" s="4"/>
      <c r="G161" s="4"/>
      <c r="H161" s="4"/>
      <c r="I161" s="4"/>
      <c r="J161" s="6"/>
      <c r="K161" s="4"/>
      <c r="L161" s="4"/>
      <c r="M161" s="13">
        <v>153839.04000000001</v>
      </c>
      <c r="N161" s="13"/>
      <c r="O161" s="23"/>
      <c r="P161" s="13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</row>
    <row r="162" spans="3:48" x14ac:dyDescent="0.25">
      <c r="C162" s="60" t="s">
        <v>941</v>
      </c>
      <c r="D162" s="86">
        <v>45721</v>
      </c>
      <c r="E162" s="4"/>
      <c r="F162" s="4"/>
      <c r="G162" s="4"/>
      <c r="H162" s="4"/>
      <c r="I162" s="4"/>
      <c r="J162" s="6"/>
      <c r="K162" s="4"/>
      <c r="L162" s="4"/>
      <c r="M162" s="60"/>
      <c r="N162" s="60">
        <v>156658.76</v>
      </c>
      <c r="O162" s="23"/>
      <c r="P162" s="61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  <c r="AU162" s="266"/>
      <c r="AV162" s="266"/>
    </row>
    <row r="163" spans="3:48" x14ac:dyDescent="0.25">
      <c r="C163" s="60" t="s">
        <v>942</v>
      </c>
      <c r="D163" s="86">
        <v>45751</v>
      </c>
      <c r="E163" s="4"/>
      <c r="F163" s="4"/>
      <c r="G163" s="4"/>
      <c r="H163" s="4"/>
      <c r="I163" s="4"/>
      <c r="J163" s="6"/>
      <c r="K163" s="4"/>
      <c r="L163" s="4"/>
      <c r="M163" s="60"/>
      <c r="N163" s="60"/>
      <c r="O163" s="60">
        <v>156208.95999999999</v>
      </c>
      <c r="P163" s="60"/>
      <c r="Q163" s="267"/>
      <c r="R163" s="267"/>
      <c r="S163" s="267"/>
      <c r="T163" s="267"/>
      <c r="U163" s="267"/>
      <c r="V163" s="267"/>
      <c r="W163" s="267"/>
      <c r="X163" s="267"/>
      <c r="Y163" s="266"/>
      <c r="Z163" s="266"/>
      <c r="AA163" s="266"/>
      <c r="AB163" s="266"/>
      <c r="AC163" s="266"/>
      <c r="AD163" s="266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</row>
    <row r="164" spans="3:48" x14ac:dyDescent="0.25">
      <c r="C164" s="483" t="s">
        <v>943</v>
      </c>
      <c r="D164" s="484">
        <v>45784</v>
      </c>
      <c r="E164" s="89"/>
      <c r="F164" s="89"/>
      <c r="G164" s="89"/>
      <c r="H164" s="89"/>
      <c r="I164" s="89"/>
      <c r="J164" s="90"/>
      <c r="K164" s="89"/>
      <c r="L164" s="89"/>
      <c r="M164" s="145"/>
      <c r="N164" s="145"/>
      <c r="O164" s="145"/>
      <c r="P164" s="145">
        <v>166945.28</v>
      </c>
      <c r="Q164" s="485"/>
      <c r="R164" s="485"/>
      <c r="S164" s="485"/>
      <c r="T164" s="485"/>
      <c r="U164" s="485"/>
      <c r="V164" s="485"/>
      <c r="W164" s="485"/>
      <c r="X164" s="485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  <c r="AO164" s="486"/>
      <c r="AP164" s="486"/>
      <c r="AQ164" s="486"/>
      <c r="AR164" s="486"/>
      <c r="AS164" s="486"/>
      <c r="AT164" s="486"/>
      <c r="AU164" s="486"/>
      <c r="AV164" s="486"/>
    </row>
    <row r="165" spans="3:48" x14ac:dyDescent="0.25">
      <c r="C165" s="9"/>
      <c r="D165" s="93" t="s">
        <v>39</v>
      </c>
      <c r="E165" s="30">
        <f t="shared" ref="E165:O165" si="68">SUM(E151:E164)</f>
        <v>134143.84</v>
      </c>
      <c r="F165" s="30">
        <f t="shared" si="68"/>
        <v>129979.84000000001</v>
      </c>
      <c r="G165" s="30">
        <f t="shared" si="68"/>
        <v>158294.80000000002</v>
      </c>
      <c r="H165" s="30">
        <f t="shared" si="68"/>
        <v>171718.39999999999</v>
      </c>
      <c r="I165" s="30">
        <f t="shared" si="68"/>
        <v>135935.35999999999</v>
      </c>
      <c r="J165" s="30">
        <f t="shared" si="68"/>
        <v>317185.91999999998</v>
      </c>
      <c r="K165" s="30">
        <f t="shared" si="68"/>
        <v>164115.32</v>
      </c>
      <c r="L165" s="30">
        <f t="shared" si="68"/>
        <v>143998.48000000001</v>
      </c>
      <c r="M165" s="30">
        <f t="shared" si="68"/>
        <v>153839.04000000001</v>
      </c>
      <c r="N165" s="30">
        <f t="shared" si="68"/>
        <v>156658.76</v>
      </c>
      <c r="O165" s="30">
        <f t="shared" si="68"/>
        <v>156208.95999999999</v>
      </c>
      <c r="P165" s="30">
        <f>SUM(P151:P164)</f>
        <v>166945.28</v>
      </c>
      <c r="Q165" s="30">
        <f t="shared" ref="Q165:AV165" si="69">SUM(Q151:Q163)</f>
        <v>0</v>
      </c>
      <c r="R165" s="30">
        <f t="shared" si="69"/>
        <v>0</v>
      </c>
      <c r="S165" s="30">
        <f t="shared" si="69"/>
        <v>0</v>
      </c>
      <c r="T165" s="30">
        <f t="shared" si="69"/>
        <v>0</v>
      </c>
      <c r="U165" s="30">
        <f t="shared" si="69"/>
        <v>0</v>
      </c>
      <c r="V165" s="30">
        <f t="shared" si="69"/>
        <v>0</v>
      </c>
      <c r="W165" s="30">
        <f t="shared" si="69"/>
        <v>0</v>
      </c>
      <c r="X165" s="30">
        <f t="shared" si="69"/>
        <v>0</v>
      </c>
      <c r="Y165" s="30">
        <f t="shared" si="69"/>
        <v>0</v>
      </c>
      <c r="Z165" s="30">
        <f t="shared" si="69"/>
        <v>0</v>
      </c>
      <c r="AA165" s="30">
        <f t="shared" si="69"/>
        <v>0</v>
      </c>
      <c r="AB165" s="30">
        <f t="shared" si="69"/>
        <v>0</v>
      </c>
      <c r="AC165" s="30">
        <f t="shared" si="69"/>
        <v>0</v>
      </c>
      <c r="AD165" s="30">
        <f t="shared" si="69"/>
        <v>0</v>
      </c>
      <c r="AE165" s="30">
        <f t="shared" si="69"/>
        <v>0</v>
      </c>
      <c r="AF165" s="30">
        <f t="shared" si="69"/>
        <v>0</v>
      </c>
      <c r="AG165" s="30">
        <f t="shared" si="69"/>
        <v>0</v>
      </c>
      <c r="AH165" s="30">
        <f t="shared" si="69"/>
        <v>0</v>
      </c>
      <c r="AI165" s="30">
        <f t="shared" si="69"/>
        <v>0</v>
      </c>
      <c r="AJ165" s="30">
        <f t="shared" si="69"/>
        <v>0</v>
      </c>
      <c r="AK165" s="30">
        <f t="shared" si="69"/>
        <v>0</v>
      </c>
      <c r="AL165" s="30">
        <f t="shared" si="69"/>
        <v>0</v>
      </c>
      <c r="AM165" s="30">
        <f t="shared" si="69"/>
        <v>0</v>
      </c>
      <c r="AN165" s="30">
        <f t="shared" si="69"/>
        <v>0</v>
      </c>
      <c r="AO165" s="30">
        <f t="shared" si="69"/>
        <v>0</v>
      </c>
      <c r="AP165" s="30">
        <f t="shared" si="69"/>
        <v>0</v>
      </c>
      <c r="AQ165" s="30">
        <f t="shared" si="69"/>
        <v>0</v>
      </c>
      <c r="AR165" s="30">
        <f t="shared" si="69"/>
        <v>0</v>
      </c>
      <c r="AS165" s="30">
        <f t="shared" si="69"/>
        <v>0</v>
      </c>
      <c r="AT165" s="30">
        <f t="shared" si="69"/>
        <v>0</v>
      </c>
      <c r="AU165" s="30">
        <f t="shared" si="69"/>
        <v>0</v>
      </c>
      <c r="AV165" s="30">
        <f t="shared" si="69"/>
        <v>0</v>
      </c>
    </row>
    <row r="167" spans="3:48" x14ac:dyDescent="0.25">
      <c r="E167" s="25"/>
    </row>
    <row r="168" spans="3:48" x14ac:dyDescent="0.25">
      <c r="E168" s="25"/>
      <c r="I168" s="25"/>
    </row>
    <row r="169" spans="3:48" x14ac:dyDescent="0.25">
      <c r="I169" s="25"/>
    </row>
  </sheetData>
  <sortState xmlns:xlrd2="http://schemas.microsoft.com/office/spreadsheetml/2017/richdata2" ref="A10:P24">
    <sortCondition ref="A10:A24"/>
  </sortState>
  <mergeCells count="20">
    <mergeCell ref="E149:L149"/>
    <mergeCell ref="E113:L113"/>
    <mergeCell ref="M113:X113"/>
    <mergeCell ref="E78:L78"/>
    <mergeCell ref="E8:L8"/>
    <mergeCell ref="E43:L43"/>
    <mergeCell ref="M8:X8"/>
    <mergeCell ref="M78:X78"/>
    <mergeCell ref="Y8:AJ8"/>
    <mergeCell ref="AK8:AV8"/>
    <mergeCell ref="M43:X43"/>
    <mergeCell ref="Y43:AJ43"/>
    <mergeCell ref="AK43:AV43"/>
    <mergeCell ref="Y78:AJ78"/>
    <mergeCell ref="AK78:AV78"/>
    <mergeCell ref="Y113:AJ113"/>
    <mergeCell ref="AK113:AV113"/>
    <mergeCell ref="M149:X149"/>
    <mergeCell ref="Y149:AJ149"/>
    <mergeCell ref="AK149:AV149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0BFD-9802-42DD-842B-3DD06D57AE60}">
  <sheetPr>
    <tabColor theme="2"/>
  </sheetPr>
  <dimension ref="A2:AC171"/>
  <sheetViews>
    <sheetView topLeftCell="A54" workbookViewId="0">
      <selection activeCell="A79" sqref="A79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4.5703125" hidden="1" customWidth="1"/>
    <col min="6" max="6" width="11.28515625" bestFit="1" customWidth="1"/>
    <col min="7" max="7" width="12.7109375" bestFit="1" customWidth="1"/>
    <col min="8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4" width="12.7109375" bestFit="1" customWidth="1"/>
    <col min="15" max="18" width="12.28515625" bestFit="1" customWidth="1"/>
    <col min="19" max="25" width="12.28515625" customWidth="1"/>
    <col min="26" max="27" width="13.7109375" bestFit="1" customWidth="1"/>
    <col min="28" max="28" width="13.5703125" bestFit="1" customWidth="1"/>
    <col min="29" max="29" width="13.28515625" bestFit="1" customWidth="1"/>
  </cols>
  <sheetData>
    <row r="2" spans="1:29" x14ac:dyDescent="0.25">
      <c r="A2" s="9" t="s">
        <v>81</v>
      </c>
      <c r="B2" t="s">
        <v>944</v>
      </c>
    </row>
    <row r="3" spans="1:29" x14ac:dyDescent="0.25">
      <c r="A3" s="9" t="s">
        <v>83</v>
      </c>
      <c r="B3" t="s">
        <v>662</v>
      </c>
    </row>
    <row r="4" spans="1:29" x14ac:dyDescent="0.25">
      <c r="A4" s="9" t="s">
        <v>85</v>
      </c>
      <c r="B4" s="25">
        <v>1028368</v>
      </c>
    </row>
    <row r="5" spans="1:29" x14ac:dyDescent="0.25">
      <c r="A5" s="9"/>
      <c r="B5" s="25"/>
    </row>
    <row r="6" spans="1:29" x14ac:dyDescent="0.25">
      <c r="A6" s="31" t="s">
        <v>86</v>
      </c>
      <c r="B6" s="31"/>
      <c r="C6" s="31"/>
      <c r="D6" s="31"/>
      <c r="E6" s="31"/>
      <c r="F6" s="624" t="s">
        <v>87</v>
      </c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624"/>
      <c r="W6" s="624"/>
      <c r="X6" s="624"/>
      <c r="Y6" s="624"/>
      <c r="Z6" s="624"/>
      <c r="AA6" s="31"/>
      <c r="AB6" s="31"/>
      <c r="AC6" s="31"/>
    </row>
    <row r="7" spans="1:29" x14ac:dyDescent="0.25">
      <c r="A7" s="9"/>
      <c r="B7" s="9"/>
      <c r="C7" s="9"/>
      <c r="D7" s="9"/>
      <c r="E7" s="9"/>
      <c r="F7" s="625">
        <v>2023</v>
      </c>
      <c r="G7" s="626"/>
      <c r="H7" s="626"/>
      <c r="I7" s="626"/>
      <c r="J7" s="626"/>
      <c r="K7" s="626"/>
      <c r="L7" s="626"/>
      <c r="M7" s="627"/>
      <c r="N7" s="625">
        <v>2024</v>
      </c>
      <c r="O7" s="626"/>
      <c r="P7" s="626"/>
      <c r="Q7" s="626"/>
      <c r="R7" s="627"/>
      <c r="S7" s="166"/>
      <c r="T7" s="166"/>
      <c r="U7" s="166"/>
      <c r="V7" s="166"/>
      <c r="W7" s="166"/>
      <c r="X7" s="166"/>
      <c r="Y7" s="166"/>
      <c r="Z7" s="10"/>
      <c r="AA7" s="9"/>
      <c r="AB7" s="9"/>
      <c r="AC7" s="9"/>
    </row>
    <row r="8" spans="1:29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/>
      <c r="F8" s="12">
        <v>5</v>
      </c>
      <c r="G8" s="12">
        <v>6</v>
      </c>
      <c r="H8" s="12">
        <v>7</v>
      </c>
      <c r="I8" s="12">
        <v>8</v>
      </c>
      <c r="J8" s="11">
        <v>9</v>
      </c>
      <c r="K8" s="11">
        <v>10</v>
      </c>
      <c r="L8" s="11">
        <v>11</v>
      </c>
      <c r="M8" s="275">
        <v>12</v>
      </c>
      <c r="N8" s="11">
        <v>1</v>
      </c>
      <c r="O8" s="11">
        <v>2</v>
      </c>
      <c r="P8" s="11">
        <v>3</v>
      </c>
      <c r="Q8" s="11">
        <v>4</v>
      </c>
      <c r="R8" s="14">
        <v>5</v>
      </c>
      <c r="S8" s="164">
        <v>6</v>
      </c>
      <c r="T8" s="164">
        <v>7</v>
      </c>
      <c r="U8" s="164">
        <v>8</v>
      </c>
      <c r="V8" s="164">
        <v>9</v>
      </c>
      <c r="W8" s="164">
        <v>10</v>
      </c>
      <c r="X8" s="164">
        <v>11</v>
      </c>
      <c r="Y8" s="164">
        <v>12</v>
      </c>
      <c r="Z8" s="11" t="s">
        <v>92</v>
      </c>
      <c r="AA8" s="11" t="s">
        <v>93</v>
      </c>
      <c r="AB8" s="11" t="s">
        <v>94</v>
      </c>
      <c r="AC8" s="11" t="s">
        <v>95</v>
      </c>
    </row>
    <row r="9" spans="1:29" x14ac:dyDescent="0.25">
      <c r="A9" s="4" t="s">
        <v>945</v>
      </c>
      <c r="B9" s="4" t="s">
        <v>97</v>
      </c>
      <c r="C9" s="4" t="s">
        <v>898</v>
      </c>
      <c r="D9" s="6">
        <v>146.15</v>
      </c>
      <c r="E9" s="6"/>
      <c r="F9" s="4"/>
      <c r="G9" s="4"/>
      <c r="H9" s="4"/>
      <c r="I9" s="4">
        <v>32</v>
      </c>
      <c r="J9" s="4">
        <v>160</v>
      </c>
      <c r="K9" s="4">
        <v>168</v>
      </c>
      <c r="L9" s="4">
        <v>160</v>
      </c>
      <c r="M9" s="273">
        <v>160</v>
      </c>
      <c r="N9" s="4">
        <v>167.2</v>
      </c>
      <c r="O9" s="4">
        <v>152</v>
      </c>
      <c r="P9" s="4">
        <v>159.6</v>
      </c>
      <c r="Q9" s="4">
        <f>21*8*0.95</f>
        <v>159.6</v>
      </c>
      <c r="R9" s="13">
        <f>22*8*0.95</f>
        <v>167.2</v>
      </c>
      <c r="S9" s="165"/>
      <c r="T9" s="165"/>
      <c r="U9" s="165"/>
      <c r="V9" s="165"/>
      <c r="W9" s="165"/>
      <c r="X9" s="165"/>
      <c r="Y9" s="165"/>
      <c r="Z9" s="4"/>
      <c r="AA9" s="4">
        <f>SUM(F9:R9)</f>
        <v>1485.6</v>
      </c>
      <c r="AB9" s="6">
        <f>Z9*D9</f>
        <v>0</v>
      </c>
      <c r="AC9" s="6">
        <f>SUM(AA9*D9)</f>
        <v>217120.44</v>
      </c>
    </row>
    <row r="10" spans="1:29" x14ac:dyDescent="0.25">
      <c r="A10" t="s">
        <v>946</v>
      </c>
      <c r="B10" s="4" t="s">
        <v>97</v>
      </c>
      <c r="C10" s="4" t="s">
        <v>899</v>
      </c>
      <c r="D10" s="6">
        <v>146</v>
      </c>
      <c r="E10" s="6"/>
      <c r="F10" s="4"/>
      <c r="G10" s="4">
        <v>20</v>
      </c>
      <c r="H10" s="4">
        <v>128</v>
      </c>
      <c r="I10" s="4">
        <v>184</v>
      </c>
      <c r="J10" s="4">
        <v>128</v>
      </c>
      <c r="K10" s="4">
        <v>144</v>
      </c>
      <c r="L10" s="4">
        <v>160</v>
      </c>
      <c r="M10" s="273">
        <v>89</v>
      </c>
      <c r="N10" s="4">
        <v>167.2</v>
      </c>
      <c r="O10" s="4">
        <v>152</v>
      </c>
      <c r="P10" s="4">
        <v>159.6</v>
      </c>
      <c r="Q10" s="4">
        <f>21*8*0.95</f>
        <v>159.6</v>
      </c>
      <c r="R10" s="13">
        <f>22*8*0.95</f>
        <v>167.2</v>
      </c>
      <c r="S10" s="165"/>
      <c r="T10" s="165"/>
      <c r="U10" s="165"/>
      <c r="V10" s="165"/>
      <c r="W10" s="165"/>
      <c r="X10" s="165"/>
      <c r="Y10" s="165"/>
      <c r="Z10" s="4"/>
      <c r="AA10" s="4">
        <f t="shared" ref="AA10:AA12" si="0">SUM(F10:R10)</f>
        <v>1658.6</v>
      </c>
      <c r="AB10" s="6">
        <f t="shared" ref="AB10:AB12" si="1">Z10*D10</f>
        <v>0</v>
      </c>
      <c r="AC10" s="6">
        <f t="shared" ref="AC10:AC12" si="2">SUM(AA10*D10)</f>
        <v>242155.59999999998</v>
      </c>
    </row>
    <row r="11" spans="1:29" x14ac:dyDescent="0.25">
      <c r="A11" s="4" t="s">
        <v>947</v>
      </c>
      <c r="B11" s="4" t="s">
        <v>97</v>
      </c>
      <c r="C11" s="4" t="s">
        <v>898</v>
      </c>
      <c r="D11" s="6">
        <v>146.15</v>
      </c>
      <c r="E11" s="6"/>
      <c r="F11" s="4"/>
      <c r="G11" s="4"/>
      <c r="H11" s="4"/>
      <c r="I11" s="4">
        <v>32</v>
      </c>
      <c r="J11" s="4">
        <v>160</v>
      </c>
      <c r="K11" s="4">
        <v>168</v>
      </c>
      <c r="L11" s="4">
        <v>160</v>
      </c>
      <c r="M11" s="273">
        <v>160</v>
      </c>
      <c r="N11" s="4">
        <v>167.2</v>
      </c>
      <c r="O11" s="4">
        <v>152</v>
      </c>
      <c r="P11" s="4">
        <v>159.6</v>
      </c>
      <c r="Q11" s="4">
        <f t="shared" ref="Q11:Q12" si="3">21*8*0.95</f>
        <v>159.6</v>
      </c>
      <c r="R11" s="13">
        <f t="shared" ref="R11:R12" si="4">22*8*0.95</f>
        <v>167.2</v>
      </c>
      <c r="S11" s="165"/>
      <c r="T11" s="165"/>
      <c r="U11" s="165"/>
      <c r="V11" s="165"/>
      <c r="W11" s="165"/>
      <c r="X11" s="165"/>
      <c r="Y11" s="165"/>
      <c r="Z11" s="4"/>
      <c r="AA11" s="4">
        <f t="shared" si="0"/>
        <v>1485.6</v>
      </c>
      <c r="AB11" s="6">
        <f t="shared" si="1"/>
        <v>0</v>
      </c>
      <c r="AC11" s="6">
        <f t="shared" si="2"/>
        <v>217120.44</v>
      </c>
    </row>
    <row r="12" spans="1:29" x14ac:dyDescent="0.25">
      <c r="A12" s="4" t="s">
        <v>948</v>
      </c>
      <c r="B12" s="4" t="s">
        <v>97</v>
      </c>
      <c r="C12" s="4" t="s">
        <v>899</v>
      </c>
      <c r="D12" s="6">
        <v>146</v>
      </c>
      <c r="E12" s="6"/>
      <c r="F12" s="4"/>
      <c r="G12" s="4"/>
      <c r="H12" s="4">
        <v>152</v>
      </c>
      <c r="I12" s="4">
        <v>184</v>
      </c>
      <c r="J12" s="4">
        <v>160</v>
      </c>
      <c r="K12" s="4">
        <v>168</v>
      </c>
      <c r="L12" s="4">
        <v>160</v>
      </c>
      <c r="M12" s="273">
        <v>144</v>
      </c>
      <c r="N12" s="4">
        <v>167.2</v>
      </c>
      <c r="O12" s="4">
        <v>152</v>
      </c>
      <c r="P12" s="4">
        <v>159.6</v>
      </c>
      <c r="Q12" s="4">
        <f t="shared" si="3"/>
        <v>159.6</v>
      </c>
      <c r="R12" s="13">
        <f t="shared" si="4"/>
        <v>167.2</v>
      </c>
      <c r="S12" s="165"/>
      <c r="T12" s="165"/>
      <c r="U12" s="165"/>
      <c r="V12" s="165"/>
      <c r="W12" s="165"/>
      <c r="X12" s="165"/>
      <c r="Y12" s="165"/>
      <c r="Z12" s="4"/>
      <c r="AA12" s="4">
        <f t="shared" si="0"/>
        <v>1773.6</v>
      </c>
      <c r="AB12" s="6">
        <f t="shared" si="1"/>
        <v>0</v>
      </c>
      <c r="AC12" s="6">
        <f t="shared" si="2"/>
        <v>258945.59999999998</v>
      </c>
    </row>
    <row r="13" spans="1:29" x14ac:dyDescent="0.25">
      <c r="A13" s="4"/>
      <c r="B13" s="4"/>
      <c r="C13" s="4"/>
      <c r="D13" s="6"/>
      <c r="E13" s="6"/>
      <c r="F13" s="4"/>
      <c r="G13" s="4"/>
      <c r="H13" s="4"/>
      <c r="I13" s="4"/>
      <c r="J13" s="4"/>
      <c r="K13" s="4"/>
      <c r="L13" s="4"/>
      <c r="M13" s="273"/>
      <c r="N13" s="4"/>
      <c r="O13" s="4"/>
      <c r="P13" s="4"/>
      <c r="Q13" s="4"/>
      <c r="R13" s="13"/>
      <c r="S13" s="165"/>
      <c r="T13" s="165"/>
      <c r="U13" s="165"/>
      <c r="V13" s="165"/>
      <c r="W13" s="165"/>
      <c r="X13" s="165"/>
      <c r="Y13" s="165"/>
      <c r="Z13" s="4"/>
      <c r="AA13" s="4"/>
      <c r="AB13" s="6"/>
      <c r="AC13" s="6"/>
    </row>
    <row r="14" spans="1:29" x14ac:dyDescent="0.25">
      <c r="A14" s="4"/>
      <c r="B14" s="4"/>
      <c r="C14" s="4"/>
      <c r="D14" s="6"/>
      <c r="E14" s="6"/>
      <c r="F14" s="4"/>
      <c r="G14" s="4"/>
      <c r="H14" s="4"/>
      <c r="I14" s="4"/>
      <c r="J14" s="4"/>
      <c r="K14" s="4"/>
      <c r="L14" s="4"/>
      <c r="M14" s="273"/>
      <c r="N14" s="4"/>
      <c r="O14" s="4"/>
      <c r="P14" s="4"/>
      <c r="Q14" s="4"/>
      <c r="R14" s="13"/>
      <c r="S14" s="165"/>
      <c r="T14" s="165"/>
      <c r="U14" s="165"/>
      <c r="V14" s="165"/>
      <c r="W14" s="165"/>
      <c r="X14" s="165"/>
      <c r="Y14" s="165"/>
      <c r="Z14" s="4"/>
      <c r="AA14" s="4"/>
      <c r="AB14" s="6"/>
      <c r="AC14" s="6"/>
    </row>
    <row r="15" spans="1:29" x14ac:dyDescent="0.25">
      <c r="A15" s="4"/>
      <c r="B15" s="4"/>
      <c r="C15" s="4"/>
      <c r="D15" s="6"/>
      <c r="E15" s="6"/>
      <c r="F15" s="4"/>
      <c r="G15" s="4"/>
      <c r="H15" s="4"/>
      <c r="I15" s="4"/>
      <c r="J15" s="4"/>
      <c r="K15" s="4"/>
      <c r="L15" s="4"/>
      <c r="M15" s="273"/>
      <c r="N15" s="4"/>
      <c r="O15" s="4"/>
      <c r="P15" s="4"/>
      <c r="Q15" s="4"/>
      <c r="R15" s="13"/>
      <c r="S15" s="165"/>
      <c r="T15" s="165"/>
      <c r="U15" s="165"/>
      <c r="V15" s="165"/>
      <c r="W15" s="165"/>
      <c r="X15" s="165"/>
      <c r="Y15" s="165"/>
      <c r="Z15" s="4"/>
      <c r="AA15" s="4"/>
      <c r="AB15" s="6"/>
      <c r="AC15" s="6"/>
    </row>
    <row r="16" spans="1:29" x14ac:dyDescent="0.25">
      <c r="A16" s="4"/>
      <c r="B16" s="4"/>
      <c r="C16" s="4"/>
      <c r="D16" s="6"/>
      <c r="E16" s="6"/>
      <c r="F16" s="4"/>
      <c r="G16" s="4"/>
      <c r="H16" s="4"/>
      <c r="I16" s="4"/>
      <c r="J16" s="4"/>
      <c r="K16" s="4"/>
      <c r="L16" s="4"/>
      <c r="M16" s="273"/>
      <c r="N16" s="4"/>
      <c r="O16" s="4"/>
      <c r="P16" s="4"/>
      <c r="Q16" s="4"/>
      <c r="R16" s="13"/>
      <c r="S16" s="165"/>
      <c r="T16" s="165"/>
      <c r="U16" s="165"/>
      <c r="V16" s="165"/>
      <c r="W16" s="165"/>
      <c r="X16" s="165"/>
      <c r="Y16" s="165"/>
      <c r="Z16" s="4"/>
      <c r="AA16" s="4"/>
      <c r="AB16" s="6"/>
      <c r="AC16" s="6"/>
    </row>
    <row r="17" spans="1:29" x14ac:dyDescent="0.25">
      <c r="A17" s="4"/>
      <c r="B17" s="4"/>
      <c r="C17" s="4"/>
      <c r="D17" s="6"/>
      <c r="E17" s="6"/>
      <c r="F17" s="4"/>
      <c r="G17" s="4"/>
      <c r="H17" s="4"/>
      <c r="I17" s="4"/>
      <c r="J17" s="4"/>
      <c r="K17" s="4"/>
      <c r="L17" s="4"/>
      <c r="M17" s="273"/>
      <c r="N17" s="4"/>
      <c r="O17" s="4"/>
      <c r="P17" s="4"/>
      <c r="Q17" s="4"/>
      <c r="R17" s="13"/>
      <c r="S17" s="165"/>
      <c r="T17" s="165"/>
      <c r="U17" s="165"/>
      <c r="V17" s="165"/>
      <c r="W17" s="165"/>
      <c r="X17" s="165"/>
      <c r="Y17" s="165"/>
      <c r="Z17" s="4"/>
      <c r="AA17" s="4">
        <f t="shared" ref="AA17:AA38" si="5">SUM(F17:R17)</f>
        <v>0</v>
      </c>
      <c r="AB17" s="6">
        <f t="shared" ref="AB17:AB38" si="6">Z17*D17</f>
        <v>0</v>
      </c>
      <c r="AC17" s="6">
        <f t="shared" ref="AC17:AC38" si="7">SUM(AA17*D17)</f>
        <v>0</v>
      </c>
    </row>
    <row r="18" spans="1:29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273"/>
      <c r="N18" s="4"/>
      <c r="O18" s="4"/>
      <c r="P18" s="4"/>
      <c r="Q18" s="4"/>
      <c r="R18" s="13"/>
      <c r="S18" s="165"/>
      <c r="T18" s="165"/>
      <c r="U18" s="165"/>
      <c r="V18" s="165"/>
      <c r="W18" s="165"/>
      <c r="X18" s="165"/>
      <c r="Y18" s="165"/>
      <c r="Z18" s="4"/>
      <c r="AA18" s="4">
        <f t="shared" si="5"/>
        <v>0</v>
      </c>
      <c r="AB18" s="6">
        <f t="shared" si="6"/>
        <v>0</v>
      </c>
      <c r="AC18" s="6">
        <f t="shared" si="7"/>
        <v>0</v>
      </c>
    </row>
    <row r="19" spans="1:29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273"/>
      <c r="N19" s="4"/>
      <c r="O19" s="4"/>
      <c r="P19" s="4"/>
      <c r="Q19" s="4"/>
      <c r="R19" s="13"/>
      <c r="S19" s="165"/>
      <c r="T19" s="165"/>
      <c r="U19" s="165"/>
      <c r="V19" s="165"/>
      <c r="W19" s="165"/>
      <c r="X19" s="165"/>
      <c r="Y19" s="165"/>
      <c r="Z19" s="4"/>
      <c r="AA19" s="4">
        <f t="shared" si="5"/>
        <v>0</v>
      </c>
      <c r="AB19" s="6">
        <f t="shared" si="6"/>
        <v>0</v>
      </c>
      <c r="AC19" s="6">
        <f t="shared" si="7"/>
        <v>0</v>
      </c>
    </row>
    <row r="20" spans="1:29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273"/>
      <c r="N20" s="4"/>
      <c r="O20" s="4"/>
      <c r="P20" s="4"/>
      <c r="Q20" s="4"/>
      <c r="R20" s="13"/>
      <c r="S20" s="165"/>
      <c r="T20" s="165"/>
      <c r="U20" s="165"/>
      <c r="V20" s="165"/>
      <c r="W20" s="165"/>
      <c r="X20" s="165"/>
      <c r="Y20" s="165"/>
      <c r="Z20" s="4"/>
      <c r="AA20" s="4">
        <f t="shared" si="5"/>
        <v>0</v>
      </c>
      <c r="AB20" s="6">
        <f t="shared" si="6"/>
        <v>0</v>
      </c>
      <c r="AC20" s="6">
        <f t="shared" si="7"/>
        <v>0</v>
      </c>
    </row>
    <row r="21" spans="1:29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273"/>
      <c r="N21" s="4"/>
      <c r="O21" s="4"/>
      <c r="P21" s="4"/>
      <c r="Q21" s="4"/>
      <c r="R21" s="13"/>
      <c r="S21" s="165"/>
      <c r="T21" s="165"/>
      <c r="U21" s="165"/>
      <c r="V21" s="165"/>
      <c r="W21" s="165"/>
      <c r="X21" s="165"/>
      <c r="Y21" s="165"/>
      <c r="Z21" s="4"/>
      <c r="AA21" s="4">
        <f t="shared" si="5"/>
        <v>0</v>
      </c>
      <c r="AB21" s="6">
        <f t="shared" si="6"/>
        <v>0</v>
      </c>
      <c r="AC21" s="6">
        <f t="shared" si="7"/>
        <v>0</v>
      </c>
    </row>
    <row r="22" spans="1:29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273"/>
      <c r="N22" s="4"/>
      <c r="O22" s="4"/>
      <c r="P22" s="4"/>
      <c r="Q22" s="4"/>
      <c r="R22" s="13"/>
      <c r="S22" s="165"/>
      <c r="T22" s="165"/>
      <c r="U22" s="165"/>
      <c r="V22" s="165"/>
      <c r="W22" s="165"/>
      <c r="X22" s="165"/>
      <c r="Y22" s="165"/>
      <c r="Z22" s="4"/>
      <c r="AA22" s="4">
        <f t="shared" si="5"/>
        <v>0</v>
      </c>
      <c r="AB22" s="6">
        <f t="shared" si="6"/>
        <v>0</v>
      </c>
      <c r="AC22" s="6">
        <f t="shared" si="7"/>
        <v>0</v>
      </c>
    </row>
    <row r="23" spans="1:29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273"/>
      <c r="N23" s="4"/>
      <c r="O23" s="4"/>
      <c r="P23" s="4"/>
      <c r="Q23" s="4"/>
      <c r="R23" s="13"/>
      <c r="S23" s="165"/>
      <c r="T23" s="165"/>
      <c r="U23" s="165"/>
      <c r="V23" s="165"/>
      <c r="W23" s="165"/>
      <c r="X23" s="165"/>
      <c r="Y23" s="165"/>
      <c r="Z23" s="4"/>
      <c r="AA23" s="4">
        <f t="shared" si="5"/>
        <v>0</v>
      </c>
      <c r="AB23" s="6">
        <f t="shared" si="6"/>
        <v>0</v>
      </c>
      <c r="AC23" s="6">
        <f t="shared" si="7"/>
        <v>0</v>
      </c>
    </row>
    <row r="24" spans="1:29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273"/>
      <c r="N24" s="4"/>
      <c r="O24" s="4"/>
      <c r="P24" s="4"/>
      <c r="Q24" s="4"/>
      <c r="R24" s="13"/>
      <c r="S24" s="165"/>
      <c r="T24" s="165"/>
      <c r="U24" s="165"/>
      <c r="V24" s="165"/>
      <c r="W24" s="165"/>
      <c r="X24" s="165"/>
      <c r="Y24" s="165"/>
      <c r="Z24" s="4"/>
      <c r="AA24" s="4">
        <f t="shared" si="5"/>
        <v>0</v>
      </c>
      <c r="AB24" s="6">
        <f t="shared" si="6"/>
        <v>0</v>
      </c>
      <c r="AC24" s="6">
        <f t="shared" si="7"/>
        <v>0</v>
      </c>
    </row>
    <row r="25" spans="1:29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273"/>
      <c r="N25" s="4"/>
      <c r="O25" s="4"/>
      <c r="P25" s="4"/>
      <c r="Q25" s="4"/>
      <c r="R25" s="13"/>
      <c r="S25" s="165"/>
      <c r="T25" s="165"/>
      <c r="U25" s="165"/>
      <c r="V25" s="165"/>
      <c r="W25" s="165"/>
      <c r="X25" s="165"/>
      <c r="Y25" s="165"/>
      <c r="Z25" s="4"/>
      <c r="AA25" s="4">
        <f t="shared" si="5"/>
        <v>0</v>
      </c>
      <c r="AB25" s="6">
        <f t="shared" si="6"/>
        <v>0</v>
      </c>
      <c r="AC25" s="6">
        <f t="shared" si="7"/>
        <v>0</v>
      </c>
    </row>
    <row r="26" spans="1:29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273"/>
      <c r="N26" s="4"/>
      <c r="O26" s="4"/>
      <c r="P26" s="4"/>
      <c r="Q26" s="4"/>
      <c r="R26" s="13"/>
      <c r="S26" s="165"/>
      <c r="T26" s="165"/>
      <c r="U26" s="165"/>
      <c r="V26" s="165"/>
      <c r="W26" s="165"/>
      <c r="X26" s="165"/>
      <c r="Y26" s="165"/>
      <c r="Z26" s="4"/>
      <c r="AA26" s="4">
        <f t="shared" si="5"/>
        <v>0</v>
      </c>
      <c r="AB26" s="6">
        <f t="shared" si="6"/>
        <v>0</v>
      </c>
      <c r="AC26" s="6">
        <f t="shared" si="7"/>
        <v>0</v>
      </c>
    </row>
    <row r="27" spans="1:29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273"/>
      <c r="N27" s="4"/>
      <c r="O27" s="4"/>
      <c r="P27" s="4"/>
      <c r="Q27" s="4"/>
      <c r="R27" s="13"/>
      <c r="S27" s="165"/>
      <c r="T27" s="165"/>
      <c r="U27" s="165"/>
      <c r="V27" s="165"/>
      <c r="W27" s="165"/>
      <c r="X27" s="165"/>
      <c r="Y27" s="165"/>
      <c r="Z27" s="4"/>
      <c r="AA27" s="4">
        <f t="shared" si="5"/>
        <v>0</v>
      </c>
      <c r="AB27" s="6">
        <f t="shared" si="6"/>
        <v>0</v>
      </c>
      <c r="AC27" s="6">
        <f t="shared" si="7"/>
        <v>0</v>
      </c>
    </row>
    <row r="28" spans="1:29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273"/>
      <c r="N28" s="4"/>
      <c r="O28" s="4"/>
      <c r="P28" s="4"/>
      <c r="Q28" s="4"/>
      <c r="R28" s="13"/>
      <c r="S28" s="165"/>
      <c r="T28" s="165"/>
      <c r="U28" s="165"/>
      <c r="V28" s="165"/>
      <c r="W28" s="165"/>
      <c r="X28" s="165"/>
      <c r="Y28" s="165"/>
      <c r="Z28" s="4"/>
      <c r="AA28" s="4">
        <f t="shared" si="5"/>
        <v>0</v>
      </c>
      <c r="AB28" s="6">
        <f t="shared" si="6"/>
        <v>0</v>
      </c>
      <c r="AC28" s="6">
        <f t="shared" si="7"/>
        <v>0</v>
      </c>
    </row>
    <row r="29" spans="1:29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273"/>
      <c r="N29" s="4"/>
      <c r="O29" s="4"/>
      <c r="P29" s="4"/>
      <c r="Q29" s="4"/>
      <c r="R29" s="13"/>
      <c r="S29" s="165"/>
      <c r="T29" s="165"/>
      <c r="U29" s="165"/>
      <c r="V29" s="165"/>
      <c r="W29" s="165"/>
      <c r="X29" s="165"/>
      <c r="Y29" s="165"/>
      <c r="Z29" s="4"/>
      <c r="AA29" s="4">
        <f t="shared" si="5"/>
        <v>0</v>
      </c>
      <c r="AB29" s="6">
        <f t="shared" si="6"/>
        <v>0</v>
      </c>
      <c r="AC29" s="6">
        <f t="shared" si="7"/>
        <v>0</v>
      </c>
    </row>
    <row r="30" spans="1:29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273"/>
      <c r="N30" s="4"/>
      <c r="O30" s="4"/>
      <c r="P30" s="4"/>
      <c r="Q30" s="4"/>
      <c r="R30" s="13"/>
      <c r="S30" s="165"/>
      <c r="T30" s="165"/>
      <c r="U30" s="165"/>
      <c r="V30" s="165"/>
      <c r="W30" s="165"/>
      <c r="X30" s="165"/>
      <c r="Y30" s="165"/>
      <c r="Z30" s="4"/>
      <c r="AA30" s="4">
        <f t="shared" si="5"/>
        <v>0</v>
      </c>
      <c r="AB30" s="6">
        <f t="shared" si="6"/>
        <v>0</v>
      </c>
      <c r="AC30" s="6">
        <f t="shared" si="7"/>
        <v>0</v>
      </c>
    </row>
    <row r="31" spans="1:29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273"/>
      <c r="N31" s="4"/>
      <c r="O31" s="4"/>
      <c r="P31" s="4"/>
      <c r="Q31" s="4"/>
      <c r="R31" s="13"/>
      <c r="S31" s="165"/>
      <c r="T31" s="165"/>
      <c r="U31" s="165"/>
      <c r="V31" s="165"/>
      <c r="W31" s="165"/>
      <c r="X31" s="165"/>
      <c r="Y31" s="165"/>
      <c r="Z31" s="4"/>
      <c r="AA31" s="4">
        <f t="shared" si="5"/>
        <v>0</v>
      </c>
      <c r="AB31" s="6">
        <f t="shared" si="6"/>
        <v>0</v>
      </c>
      <c r="AC31" s="6">
        <f t="shared" si="7"/>
        <v>0</v>
      </c>
    </row>
    <row r="32" spans="1:29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273"/>
      <c r="N32" s="4"/>
      <c r="O32" s="4"/>
      <c r="P32" s="4"/>
      <c r="Q32" s="4"/>
      <c r="R32" s="13"/>
      <c r="S32" s="165"/>
      <c r="T32" s="165"/>
      <c r="U32" s="165"/>
      <c r="V32" s="165"/>
      <c r="W32" s="165"/>
      <c r="X32" s="165"/>
      <c r="Y32" s="165"/>
      <c r="Z32" s="4"/>
      <c r="AA32" s="4">
        <f t="shared" si="5"/>
        <v>0</v>
      </c>
      <c r="AB32" s="6">
        <f t="shared" si="6"/>
        <v>0</v>
      </c>
      <c r="AC32" s="6">
        <f t="shared" si="7"/>
        <v>0</v>
      </c>
    </row>
    <row r="33" spans="1:29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273"/>
      <c r="N33" s="4"/>
      <c r="O33" s="4"/>
      <c r="P33" s="4"/>
      <c r="Q33" s="4"/>
      <c r="R33" s="13"/>
      <c r="S33" s="165"/>
      <c r="T33" s="165"/>
      <c r="U33" s="165"/>
      <c r="V33" s="165"/>
      <c r="W33" s="165"/>
      <c r="X33" s="165"/>
      <c r="Y33" s="165"/>
      <c r="Z33" s="4"/>
      <c r="AA33" s="4">
        <f t="shared" si="5"/>
        <v>0</v>
      </c>
      <c r="AB33" s="6">
        <f t="shared" si="6"/>
        <v>0</v>
      </c>
      <c r="AC33" s="6">
        <f t="shared" si="7"/>
        <v>0</v>
      </c>
    </row>
    <row r="34" spans="1:29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273"/>
      <c r="N34" s="4"/>
      <c r="O34" s="4"/>
      <c r="P34" s="4"/>
      <c r="Q34" s="4"/>
      <c r="R34" s="13"/>
      <c r="S34" s="165"/>
      <c r="T34" s="165"/>
      <c r="U34" s="165"/>
      <c r="V34" s="165"/>
      <c r="W34" s="165"/>
      <c r="X34" s="165"/>
      <c r="Y34" s="165"/>
      <c r="Z34" s="4"/>
      <c r="AA34" s="4">
        <f t="shared" si="5"/>
        <v>0</v>
      </c>
      <c r="AB34" s="6">
        <f t="shared" si="6"/>
        <v>0</v>
      </c>
      <c r="AC34" s="6">
        <f t="shared" si="7"/>
        <v>0</v>
      </c>
    </row>
    <row r="35" spans="1:29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273"/>
      <c r="N35" s="4"/>
      <c r="O35" s="4"/>
      <c r="P35" s="4"/>
      <c r="Q35" s="4"/>
      <c r="R35" s="13"/>
      <c r="S35" s="165"/>
      <c r="T35" s="165"/>
      <c r="U35" s="165"/>
      <c r="V35" s="165"/>
      <c r="W35" s="165"/>
      <c r="X35" s="165"/>
      <c r="Y35" s="165"/>
      <c r="Z35" s="4"/>
      <c r="AA35" s="4">
        <f t="shared" si="5"/>
        <v>0</v>
      </c>
      <c r="AB35" s="6">
        <f t="shared" si="6"/>
        <v>0</v>
      </c>
      <c r="AC35" s="6">
        <f t="shared" si="7"/>
        <v>0</v>
      </c>
    </row>
    <row r="36" spans="1:29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273"/>
      <c r="N36" s="4"/>
      <c r="O36" s="4"/>
      <c r="P36" s="4"/>
      <c r="Q36" s="4"/>
      <c r="R36" s="13"/>
      <c r="S36" s="165"/>
      <c r="T36" s="165"/>
      <c r="U36" s="165"/>
      <c r="V36" s="165"/>
      <c r="W36" s="165"/>
      <c r="X36" s="165"/>
      <c r="Y36" s="165"/>
      <c r="Z36" s="4"/>
      <c r="AA36" s="4">
        <f t="shared" si="5"/>
        <v>0</v>
      </c>
      <c r="AB36" s="6">
        <f t="shared" si="6"/>
        <v>0</v>
      </c>
      <c r="AC36" s="6">
        <f t="shared" si="7"/>
        <v>0</v>
      </c>
    </row>
    <row r="37" spans="1:29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273"/>
      <c r="N37" s="4"/>
      <c r="O37" s="4"/>
      <c r="P37" s="4"/>
      <c r="Q37" s="4"/>
      <c r="R37" s="13"/>
      <c r="S37" s="165"/>
      <c r="T37" s="165"/>
      <c r="U37" s="165"/>
      <c r="V37" s="165"/>
      <c r="W37" s="165"/>
      <c r="X37" s="165"/>
      <c r="Y37" s="165"/>
      <c r="Z37" s="4"/>
      <c r="AA37" s="4">
        <f t="shared" si="5"/>
        <v>0</v>
      </c>
      <c r="AB37" s="6">
        <f t="shared" si="6"/>
        <v>0</v>
      </c>
      <c r="AC37" s="6">
        <f t="shared" si="7"/>
        <v>0</v>
      </c>
    </row>
    <row r="38" spans="1:29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273"/>
      <c r="N38" s="4"/>
      <c r="O38" s="4"/>
      <c r="P38" s="4"/>
      <c r="Q38" s="4"/>
      <c r="R38" s="13"/>
      <c r="S38" s="165"/>
      <c r="T38" s="165"/>
      <c r="U38" s="165"/>
      <c r="V38" s="165"/>
      <c r="W38" s="165"/>
      <c r="X38" s="165"/>
      <c r="Y38" s="165"/>
      <c r="Z38" s="4"/>
      <c r="AA38" s="4">
        <f t="shared" si="5"/>
        <v>0</v>
      </c>
      <c r="AB38" s="6">
        <f t="shared" si="6"/>
        <v>0</v>
      </c>
      <c r="AC38" s="6">
        <f t="shared" si="7"/>
        <v>0</v>
      </c>
    </row>
    <row r="39" spans="1:29" ht="15.75" thickBot="1" x14ac:dyDescent="0.3">
      <c r="F39" s="28">
        <f t="shared" ref="F39:AC39" si="8">SUM(F9:F38)</f>
        <v>0</v>
      </c>
      <c r="G39" s="28">
        <f t="shared" si="8"/>
        <v>20</v>
      </c>
      <c r="H39" s="28">
        <f t="shared" si="8"/>
        <v>280</v>
      </c>
      <c r="I39" s="28">
        <f t="shared" si="8"/>
        <v>432</v>
      </c>
      <c r="J39" s="28">
        <f t="shared" si="8"/>
        <v>608</v>
      </c>
      <c r="K39" s="28">
        <f t="shared" si="8"/>
        <v>648</v>
      </c>
      <c r="L39" s="28">
        <f t="shared" si="8"/>
        <v>640</v>
      </c>
      <c r="M39" s="28">
        <f t="shared" si="8"/>
        <v>553</v>
      </c>
      <c r="N39" s="28">
        <f t="shared" si="8"/>
        <v>668.8</v>
      </c>
      <c r="O39" s="28">
        <f t="shared" si="8"/>
        <v>608</v>
      </c>
      <c r="P39" s="28">
        <f t="shared" si="8"/>
        <v>638.4</v>
      </c>
      <c r="Q39" s="28">
        <f t="shared" si="8"/>
        <v>638.4</v>
      </c>
      <c r="R39" s="28">
        <f t="shared" si="8"/>
        <v>668.8</v>
      </c>
      <c r="S39" s="28">
        <f t="shared" si="8"/>
        <v>0</v>
      </c>
      <c r="T39" s="28">
        <f t="shared" si="8"/>
        <v>0</v>
      </c>
      <c r="U39" s="28">
        <f t="shared" si="8"/>
        <v>0</v>
      </c>
      <c r="V39" s="28">
        <f t="shared" si="8"/>
        <v>0</v>
      </c>
      <c r="W39" s="28">
        <f t="shared" si="8"/>
        <v>0</v>
      </c>
      <c r="X39" s="28">
        <f t="shared" si="8"/>
        <v>0</v>
      </c>
      <c r="Y39" s="28">
        <f t="shared" si="8"/>
        <v>0</v>
      </c>
      <c r="Z39" s="28">
        <f t="shared" si="8"/>
        <v>0</v>
      </c>
      <c r="AA39" s="28">
        <f t="shared" si="8"/>
        <v>6403.4</v>
      </c>
      <c r="AB39" s="8">
        <f t="shared" si="8"/>
        <v>0</v>
      </c>
      <c r="AC39" s="8">
        <f t="shared" si="8"/>
        <v>935342.07999999996</v>
      </c>
    </row>
    <row r="40" spans="1:29" ht="15.75" thickTop="1" x14ac:dyDescent="0.25"/>
    <row r="41" spans="1:29" x14ac:dyDescent="0.25">
      <c r="A41" s="31" t="s">
        <v>102</v>
      </c>
      <c r="B41" s="31"/>
      <c r="C41" s="31"/>
      <c r="D41" s="31"/>
      <c r="E41" s="31"/>
      <c r="F41" s="624" t="s">
        <v>87</v>
      </c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31"/>
      <c r="AB41" s="31"/>
      <c r="AC41" s="31"/>
    </row>
    <row r="42" spans="1:29" x14ac:dyDescent="0.25">
      <c r="A42" s="9"/>
      <c r="B42" s="9"/>
      <c r="C42" s="9"/>
      <c r="D42" s="9"/>
      <c r="E42" s="9"/>
      <c r="F42" s="625">
        <v>2023</v>
      </c>
      <c r="G42" s="626"/>
      <c r="H42" s="626"/>
      <c r="I42" s="626"/>
      <c r="J42" s="626"/>
      <c r="K42" s="626"/>
      <c r="L42" s="626"/>
      <c r="M42" s="627"/>
      <c r="N42" s="625">
        <v>2024</v>
      </c>
      <c r="O42" s="626"/>
      <c r="P42" s="626"/>
      <c r="Q42" s="626"/>
      <c r="R42" s="627"/>
      <c r="S42" s="166"/>
      <c r="T42" s="166"/>
      <c r="U42" s="166"/>
      <c r="V42" s="166"/>
      <c r="W42" s="166"/>
      <c r="X42" s="166"/>
      <c r="Y42" s="166"/>
      <c r="Z42" s="10"/>
      <c r="AA42" s="9"/>
      <c r="AB42" s="9"/>
      <c r="AC42" s="9"/>
    </row>
    <row r="43" spans="1:29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/>
      <c r="F43" s="12">
        <v>5</v>
      </c>
      <c r="G43" s="12">
        <v>6</v>
      </c>
      <c r="H43" s="12">
        <v>7</v>
      </c>
      <c r="I43" s="12">
        <v>8</v>
      </c>
      <c r="J43" s="11">
        <v>9</v>
      </c>
      <c r="K43" s="11">
        <v>10</v>
      </c>
      <c r="L43" s="11">
        <v>11</v>
      </c>
      <c r="M43" s="275">
        <v>12</v>
      </c>
      <c r="N43" s="11">
        <v>1</v>
      </c>
      <c r="O43" s="11">
        <v>2</v>
      </c>
      <c r="P43" s="11">
        <v>3</v>
      </c>
      <c r="Q43" s="11">
        <v>4</v>
      </c>
      <c r="R43" s="11">
        <v>5</v>
      </c>
      <c r="S43" s="164">
        <v>6</v>
      </c>
      <c r="T43" s="164">
        <v>7</v>
      </c>
      <c r="U43" s="164">
        <v>8</v>
      </c>
      <c r="V43" s="164">
        <v>9</v>
      </c>
      <c r="W43" s="164">
        <v>10</v>
      </c>
      <c r="X43" s="164">
        <v>11</v>
      </c>
      <c r="Y43" s="164">
        <v>12</v>
      </c>
      <c r="Z43" s="11" t="s">
        <v>92</v>
      </c>
      <c r="AA43" s="11" t="s">
        <v>93</v>
      </c>
      <c r="AB43" s="11" t="s">
        <v>94</v>
      </c>
      <c r="AC43" s="11" t="s">
        <v>95</v>
      </c>
    </row>
    <row r="44" spans="1:29" x14ac:dyDescent="0.25">
      <c r="A44" s="4" t="s">
        <v>945</v>
      </c>
      <c r="B44" s="4" t="s">
        <v>97</v>
      </c>
      <c r="C44" s="4" t="s">
        <v>898</v>
      </c>
      <c r="D44" s="6">
        <v>146.15</v>
      </c>
      <c r="E44" s="6"/>
      <c r="F44" s="4"/>
      <c r="G44" s="4"/>
      <c r="H44" s="4"/>
      <c r="I44" s="4">
        <v>32</v>
      </c>
      <c r="J44" s="4">
        <v>160</v>
      </c>
      <c r="K44" s="4">
        <v>168</v>
      </c>
      <c r="L44" s="4">
        <v>160</v>
      </c>
      <c r="M44" s="273">
        <v>160</v>
      </c>
      <c r="N44" s="4">
        <v>160</v>
      </c>
      <c r="O44" s="4">
        <v>152</v>
      </c>
      <c r="P44" s="4">
        <v>160</v>
      </c>
      <c r="Q44" s="4">
        <v>160</v>
      </c>
      <c r="R44" s="4">
        <v>144</v>
      </c>
      <c r="S44" s="165"/>
      <c r="T44" s="165"/>
      <c r="U44" s="165"/>
      <c r="V44" s="165"/>
      <c r="W44" s="165"/>
      <c r="X44" s="165"/>
      <c r="Y44" s="165"/>
      <c r="Z44" s="4"/>
      <c r="AA44" s="4">
        <f>SUM(F44:R44)</f>
        <v>1456</v>
      </c>
      <c r="AB44" s="6">
        <f>Z44*D44</f>
        <v>0</v>
      </c>
      <c r="AC44" s="6">
        <f>SUM(AA44*D44)</f>
        <v>212794.4</v>
      </c>
    </row>
    <row r="45" spans="1:29" x14ac:dyDescent="0.25">
      <c r="A45" t="s">
        <v>946</v>
      </c>
      <c r="B45" s="4" t="s">
        <v>97</v>
      </c>
      <c r="C45" s="4" t="s">
        <v>899</v>
      </c>
      <c r="D45" s="6">
        <v>146</v>
      </c>
      <c r="E45" s="6"/>
      <c r="F45" s="4"/>
      <c r="G45" s="4">
        <v>20</v>
      </c>
      <c r="H45" s="4">
        <v>128</v>
      </c>
      <c r="I45" s="4">
        <v>184</v>
      </c>
      <c r="J45" s="4">
        <v>128</v>
      </c>
      <c r="K45" s="4">
        <v>144</v>
      </c>
      <c r="L45" s="4">
        <v>160</v>
      </c>
      <c r="M45" s="273">
        <v>89</v>
      </c>
      <c r="N45" s="4">
        <v>168</v>
      </c>
      <c r="O45" s="4">
        <v>160</v>
      </c>
      <c r="P45" s="4">
        <v>168</v>
      </c>
      <c r="Q45" s="4">
        <v>176</v>
      </c>
      <c r="R45" s="4">
        <v>144</v>
      </c>
      <c r="S45" s="165"/>
      <c r="T45" s="165"/>
      <c r="U45" s="165"/>
      <c r="V45" s="165"/>
      <c r="W45" s="165"/>
      <c r="X45" s="165"/>
      <c r="Y45" s="165"/>
      <c r="Z45" s="4"/>
      <c r="AA45" s="4">
        <f t="shared" ref="AA45:AA73" si="9">SUM(F45:R45)</f>
        <v>1669</v>
      </c>
      <c r="AB45" s="6">
        <f t="shared" ref="AB45:AB73" si="10">Z45*D45</f>
        <v>0</v>
      </c>
      <c r="AC45" s="6">
        <f t="shared" ref="AC45:AC73" si="11">SUM(AA45*D45)</f>
        <v>243674</v>
      </c>
    </row>
    <row r="46" spans="1:29" x14ac:dyDescent="0.25">
      <c r="A46" s="4" t="s">
        <v>947</v>
      </c>
      <c r="B46" s="4" t="s">
        <v>97</v>
      </c>
      <c r="C46" s="4" t="s">
        <v>898</v>
      </c>
      <c r="D46" s="6">
        <v>146.15</v>
      </c>
      <c r="E46" s="6"/>
      <c r="F46" s="4"/>
      <c r="G46" s="4"/>
      <c r="H46" s="4"/>
      <c r="I46" s="4">
        <v>32</v>
      </c>
      <c r="J46" s="4">
        <v>160</v>
      </c>
      <c r="K46" s="4">
        <v>168</v>
      </c>
      <c r="L46" s="4">
        <v>160</v>
      </c>
      <c r="M46" s="273">
        <v>160</v>
      </c>
      <c r="N46" s="4">
        <v>168</v>
      </c>
      <c r="O46" s="4">
        <v>160</v>
      </c>
      <c r="P46" s="4">
        <v>168</v>
      </c>
      <c r="Q46" s="4">
        <v>176</v>
      </c>
      <c r="R46" s="4">
        <v>144</v>
      </c>
      <c r="S46" s="165"/>
      <c r="T46" s="165"/>
      <c r="U46" s="165"/>
      <c r="V46" s="165"/>
      <c r="W46" s="165"/>
      <c r="X46" s="165"/>
      <c r="Y46" s="165"/>
      <c r="Z46" s="4"/>
      <c r="AA46" s="4">
        <f t="shared" si="9"/>
        <v>1496</v>
      </c>
      <c r="AB46" s="6">
        <f t="shared" si="10"/>
        <v>0</v>
      </c>
      <c r="AC46" s="6">
        <f t="shared" si="11"/>
        <v>218640.4</v>
      </c>
    </row>
    <row r="47" spans="1:29" x14ac:dyDescent="0.25">
      <c r="A47" s="4" t="s">
        <v>948</v>
      </c>
      <c r="B47" s="4" t="s">
        <v>97</v>
      </c>
      <c r="C47" s="4" t="s">
        <v>899</v>
      </c>
      <c r="D47" s="6">
        <v>146</v>
      </c>
      <c r="E47" s="6"/>
      <c r="F47" s="4"/>
      <c r="G47" s="4"/>
      <c r="H47" s="4">
        <v>152</v>
      </c>
      <c r="I47" s="4">
        <v>184</v>
      </c>
      <c r="J47" s="4">
        <v>160</v>
      </c>
      <c r="K47" s="4">
        <v>168</v>
      </c>
      <c r="L47" s="4">
        <v>160</v>
      </c>
      <c r="M47" s="273">
        <v>144</v>
      </c>
      <c r="N47" s="4">
        <v>168</v>
      </c>
      <c r="O47" s="4">
        <v>144</v>
      </c>
      <c r="P47" s="4">
        <v>168</v>
      </c>
      <c r="Q47" s="4">
        <v>0</v>
      </c>
      <c r="R47" s="4">
        <v>0</v>
      </c>
      <c r="S47" s="165"/>
      <c r="T47" s="165"/>
      <c r="U47" s="165"/>
      <c r="V47" s="165"/>
      <c r="W47" s="165"/>
      <c r="X47" s="165"/>
      <c r="Y47" s="165"/>
      <c r="Z47" s="4"/>
      <c r="AA47" s="4">
        <f t="shared" si="9"/>
        <v>1448</v>
      </c>
      <c r="AB47" s="6">
        <f t="shared" si="10"/>
        <v>0</v>
      </c>
      <c r="AC47" s="6">
        <f t="shared" si="11"/>
        <v>211408</v>
      </c>
    </row>
    <row r="48" spans="1:29" x14ac:dyDescent="0.25">
      <c r="A48" s="4"/>
      <c r="B48" s="4"/>
      <c r="C48" s="4"/>
      <c r="D48" s="6"/>
      <c r="E48" s="6"/>
      <c r="F48" s="4"/>
      <c r="G48" s="4"/>
      <c r="H48" s="4"/>
      <c r="I48" s="4"/>
      <c r="J48" s="4"/>
      <c r="K48" s="4"/>
      <c r="L48" s="4"/>
      <c r="M48" s="273"/>
      <c r="N48" s="4"/>
      <c r="O48" s="4"/>
      <c r="P48" s="4"/>
      <c r="Q48" s="4"/>
      <c r="R48" s="4"/>
      <c r="S48" s="165"/>
      <c r="T48" s="165"/>
      <c r="U48" s="165"/>
      <c r="V48" s="165"/>
      <c r="W48" s="165"/>
      <c r="X48" s="165"/>
      <c r="Y48" s="165"/>
      <c r="Z48" s="4"/>
      <c r="AA48" s="4"/>
      <c r="AB48" s="6"/>
      <c r="AC48" s="6"/>
    </row>
    <row r="49" spans="1:29" x14ac:dyDescent="0.25">
      <c r="A49" s="4"/>
      <c r="B49" s="4"/>
      <c r="C49" s="4"/>
      <c r="D49" s="6"/>
      <c r="E49" s="6"/>
      <c r="F49" s="4"/>
      <c r="G49" s="4"/>
      <c r="H49" s="4"/>
      <c r="I49" s="4"/>
      <c r="J49" s="4"/>
      <c r="K49" s="4"/>
      <c r="L49" s="4"/>
      <c r="M49" s="273"/>
      <c r="N49" s="4"/>
      <c r="O49" s="4"/>
      <c r="P49" s="4"/>
      <c r="Q49" s="4"/>
      <c r="R49" s="4"/>
      <c r="S49" s="165"/>
      <c r="T49" s="165"/>
      <c r="U49" s="165"/>
      <c r="V49" s="165"/>
      <c r="W49" s="165"/>
      <c r="X49" s="165"/>
      <c r="Y49" s="165"/>
      <c r="Z49" s="4"/>
      <c r="AA49" s="4"/>
      <c r="AB49" s="6"/>
      <c r="AC49" s="6"/>
    </row>
    <row r="50" spans="1:29" x14ac:dyDescent="0.25">
      <c r="A50" s="4"/>
      <c r="B50" s="4"/>
      <c r="C50" s="4"/>
      <c r="D50" s="6"/>
      <c r="E50" s="6"/>
      <c r="F50" s="4"/>
      <c r="G50" s="4"/>
      <c r="H50" s="4"/>
      <c r="I50" s="4"/>
      <c r="J50" s="4"/>
      <c r="K50" s="4"/>
      <c r="L50" s="4"/>
      <c r="M50" s="273"/>
      <c r="N50" s="4"/>
      <c r="O50" s="4"/>
      <c r="P50" s="4"/>
      <c r="Q50" s="4"/>
      <c r="R50" s="4"/>
      <c r="S50" s="165"/>
      <c r="T50" s="165"/>
      <c r="U50" s="165"/>
      <c r="V50" s="165"/>
      <c r="W50" s="165"/>
      <c r="X50" s="165"/>
      <c r="Y50" s="165"/>
      <c r="Z50" s="4"/>
      <c r="AA50" s="4"/>
      <c r="AB50" s="6"/>
      <c r="AC50" s="6"/>
    </row>
    <row r="51" spans="1:29" x14ac:dyDescent="0.25">
      <c r="A51" s="4"/>
      <c r="B51" s="4"/>
      <c r="C51" s="4"/>
      <c r="D51" s="6"/>
      <c r="E51" s="6"/>
      <c r="F51" s="4"/>
      <c r="G51" s="4"/>
      <c r="H51" s="4"/>
      <c r="I51" s="4"/>
      <c r="J51" s="4"/>
      <c r="K51" s="4"/>
      <c r="L51" s="4"/>
      <c r="M51" s="273"/>
      <c r="N51" s="4"/>
      <c r="O51" s="4"/>
      <c r="P51" s="4"/>
      <c r="Q51" s="4"/>
      <c r="R51" s="4"/>
      <c r="S51" s="165"/>
      <c r="T51" s="165"/>
      <c r="U51" s="165"/>
      <c r="V51" s="165"/>
      <c r="W51" s="165"/>
      <c r="X51" s="165"/>
      <c r="Y51" s="165"/>
      <c r="Z51" s="4"/>
      <c r="AA51" s="4"/>
      <c r="AB51" s="6"/>
      <c r="AC51" s="6"/>
    </row>
    <row r="52" spans="1:29" x14ac:dyDescent="0.25">
      <c r="A52" s="4"/>
      <c r="B52" s="4"/>
      <c r="C52" s="4"/>
      <c r="D52" s="6"/>
      <c r="E52" s="6"/>
      <c r="F52" s="4"/>
      <c r="G52" s="4"/>
      <c r="H52" s="4"/>
      <c r="I52" s="4"/>
      <c r="J52" s="4"/>
      <c r="K52" s="4"/>
      <c r="L52" s="4"/>
      <c r="M52" s="273"/>
      <c r="N52" s="4"/>
      <c r="O52" s="4"/>
      <c r="P52" s="4"/>
      <c r="Q52" s="4"/>
      <c r="R52" s="4"/>
      <c r="S52" s="165"/>
      <c r="T52" s="165"/>
      <c r="U52" s="165"/>
      <c r="V52" s="165"/>
      <c r="W52" s="165"/>
      <c r="X52" s="165"/>
      <c r="Y52" s="165"/>
      <c r="Z52" s="4"/>
      <c r="AA52" s="4">
        <f t="shared" si="9"/>
        <v>0</v>
      </c>
      <c r="AB52" s="6">
        <f t="shared" si="10"/>
        <v>0</v>
      </c>
      <c r="AC52" s="6">
        <f t="shared" si="11"/>
        <v>0</v>
      </c>
    </row>
    <row r="53" spans="1:29" x14ac:dyDescent="0.25">
      <c r="A53" s="4"/>
      <c r="B53" s="4"/>
      <c r="C53" s="4"/>
      <c r="D53" s="6"/>
      <c r="E53" s="6"/>
      <c r="F53" s="4"/>
      <c r="G53" s="4"/>
      <c r="H53" s="4"/>
      <c r="I53" s="4"/>
      <c r="J53" s="4"/>
      <c r="K53" s="4"/>
      <c r="L53" s="4"/>
      <c r="M53" s="273"/>
      <c r="N53" s="4"/>
      <c r="O53" s="4"/>
      <c r="P53" s="4"/>
      <c r="Q53" s="4"/>
      <c r="R53" s="4"/>
      <c r="S53" s="165"/>
      <c r="T53" s="165"/>
      <c r="U53" s="165"/>
      <c r="V53" s="165"/>
      <c r="W53" s="165"/>
      <c r="X53" s="165"/>
      <c r="Y53" s="165"/>
      <c r="Z53" s="4"/>
      <c r="AA53" s="4">
        <f t="shared" si="9"/>
        <v>0</v>
      </c>
      <c r="AB53" s="6">
        <f t="shared" si="10"/>
        <v>0</v>
      </c>
      <c r="AC53" s="6">
        <f t="shared" si="11"/>
        <v>0</v>
      </c>
    </row>
    <row r="54" spans="1:29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273"/>
      <c r="N54" s="4"/>
      <c r="O54" s="4"/>
      <c r="P54" s="4"/>
      <c r="Q54" s="4"/>
      <c r="R54" s="4"/>
      <c r="S54" s="165"/>
      <c r="T54" s="165"/>
      <c r="U54" s="165"/>
      <c r="V54" s="165"/>
      <c r="W54" s="165"/>
      <c r="X54" s="165"/>
      <c r="Y54" s="165"/>
      <c r="Z54" s="4"/>
      <c r="AA54" s="4">
        <f t="shared" si="9"/>
        <v>0</v>
      </c>
      <c r="AB54" s="6">
        <f t="shared" si="10"/>
        <v>0</v>
      </c>
      <c r="AC54" s="6">
        <f t="shared" si="11"/>
        <v>0</v>
      </c>
    </row>
    <row r="55" spans="1:29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273"/>
      <c r="N55" s="4"/>
      <c r="O55" s="4"/>
      <c r="P55" s="4"/>
      <c r="Q55" s="4"/>
      <c r="R55" s="4"/>
      <c r="S55" s="165"/>
      <c r="T55" s="165"/>
      <c r="U55" s="165"/>
      <c r="V55" s="165"/>
      <c r="W55" s="165"/>
      <c r="X55" s="165"/>
      <c r="Y55" s="165"/>
      <c r="Z55" s="4"/>
      <c r="AA55" s="4">
        <f t="shared" si="9"/>
        <v>0</v>
      </c>
      <c r="AB55" s="6">
        <f t="shared" si="10"/>
        <v>0</v>
      </c>
      <c r="AC55" s="6">
        <f t="shared" si="11"/>
        <v>0</v>
      </c>
    </row>
    <row r="56" spans="1:29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273"/>
      <c r="N56" s="4"/>
      <c r="O56" s="4"/>
      <c r="P56" s="4"/>
      <c r="Q56" s="4"/>
      <c r="R56" s="4"/>
      <c r="S56" s="165"/>
      <c r="T56" s="165"/>
      <c r="U56" s="165"/>
      <c r="V56" s="165"/>
      <c r="W56" s="165"/>
      <c r="X56" s="165"/>
      <c r="Y56" s="165"/>
      <c r="Z56" s="4"/>
      <c r="AA56" s="4">
        <f t="shared" si="9"/>
        <v>0</v>
      </c>
      <c r="AB56" s="6">
        <f t="shared" si="10"/>
        <v>0</v>
      </c>
      <c r="AC56" s="6">
        <f t="shared" si="11"/>
        <v>0</v>
      </c>
    </row>
    <row r="57" spans="1:29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273"/>
      <c r="N57" s="4"/>
      <c r="O57" s="4"/>
      <c r="P57" s="4"/>
      <c r="Q57" s="4"/>
      <c r="R57" s="4"/>
      <c r="S57" s="165"/>
      <c r="T57" s="165"/>
      <c r="U57" s="165"/>
      <c r="V57" s="165"/>
      <c r="W57" s="165"/>
      <c r="X57" s="165"/>
      <c r="Y57" s="165"/>
      <c r="Z57" s="4"/>
      <c r="AA57" s="4">
        <f t="shared" si="9"/>
        <v>0</v>
      </c>
      <c r="AB57" s="6">
        <f t="shared" si="10"/>
        <v>0</v>
      </c>
      <c r="AC57" s="6">
        <f t="shared" si="11"/>
        <v>0</v>
      </c>
    </row>
    <row r="58" spans="1:29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273"/>
      <c r="N58" s="4"/>
      <c r="O58" s="4"/>
      <c r="P58" s="4"/>
      <c r="Q58" s="4"/>
      <c r="R58" s="4"/>
      <c r="S58" s="165"/>
      <c r="T58" s="165"/>
      <c r="U58" s="165"/>
      <c r="V58" s="165"/>
      <c r="W58" s="165"/>
      <c r="X58" s="165"/>
      <c r="Y58" s="165"/>
      <c r="Z58" s="4"/>
      <c r="AA58" s="4">
        <f t="shared" si="9"/>
        <v>0</v>
      </c>
      <c r="AB58" s="6">
        <f t="shared" si="10"/>
        <v>0</v>
      </c>
      <c r="AC58" s="6">
        <f t="shared" si="11"/>
        <v>0</v>
      </c>
    </row>
    <row r="59" spans="1:29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273"/>
      <c r="N59" s="4"/>
      <c r="O59" s="4"/>
      <c r="P59" s="4"/>
      <c r="Q59" s="4"/>
      <c r="R59" s="4"/>
      <c r="S59" s="165"/>
      <c r="T59" s="165"/>
      <c r="U59" s="165"/>
      <c r="V59" s="165"/>
      <c r="W59" s="165"/>
      <c r="X59" s="165"/>
      <c r="Y59" s="165"/>
      <c r="Z59" s="4"/>
      <c r="AA59" s="4">
        <f t="shared" si="9"/>
        <v>0</v>
      </c>
      <c r="AB59" s="6">
        <f t="shared" si="10"/>
        <v>0</v>
      </c>
      <c r="AC59" s="6">
        <f t="shared" si="11"/>
        <v>0</v>
      </c>
    </row>
    <row r="60" spans="1:29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273"/>
      <c r="N60" s="4"/>
      <c r="O60" s="4"/>
      <c r="P60" s="4"/>
      <c r="Q60" s="4"/>
      <c r="R60" s="4"/>
      <c r="S60" s="165"/>
      <c r="T60" s="165"/>
      <c r="U60" s="165"/>
      <c r="V60" s="165"/>
      <c r="W60" s="165"/>
      <c r="X60" s="165"/>
      <c r="Y60" s="165"/>
      <c r="Z60" s="4"/>
      <c r="AA60" s="4">
        <f t="shared" si="9"/>
        <v>0</v>
      </c>
      <c r="AB60" s="6">
        <f t="shared" si="10"/>
        <v>0</v>
      </c>
      <c r="AC60" s="6">
        <f t="shared" si="11"/>
        <v>0</v>
      </c>
    </row>
    <row r="61" spans="1:29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273"/>
      <c r="N61" s="4"/>
      <c r="O61" s="4"/>
      <c r="P61" s="4"/>
      <c r="Q61" s="4"/>
      <c r="R61" s="4"/>
      <c r="S61" s="165"/>
      <c r="T61" s="165"/>
      <c r="U61" s="165"/>
      <c r="V61" s="165"/>
      <c r="W61" s="165"/>
      <c r="X61" s="165"/>
      <c r="Y61" s="165"/>
      <c r="Z61" s="4"/>
      <c r="AA61" s="4">
        <f t="shared" si="9"/>
        <v>0</v>
      </c>
      <c r="AB61" s="6">
        <f t="shared" si="10"/>
        <v>0</v>
      </c>
      <c r="AC61" s="6">
        <f t="shared" si="11"/>
        <v>0</v>
      </c>
    </row>
    <row r="62" spans="1:29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273"/>
      <c r="N62" s="4"/>
      <c r="O62" s="4"/>
      <c r="P62" s="4"/>
      <c r="Q62" s="4"/>
      <c r="R62" s="4"/>
      <c r="S62" s="165"/>
      <c r="T62" s="165"/>
      <c r="U62" s="165"/>
      <c r="V62" s="165"/>
      <c r="W62" s="165"/>
      <c r="X62" s="165"/>
      <c r="Y62" s="165"/>
      <c r="Z62" s="4"/>
      <c r="AA62" s="4">
        <f t="shared" si="9"/>
        <v>0</v>
      </c>
      <c r="AB62" s="6">
        <f t="shared" si="10"/>
        <v>0</v>
      </c>
      <c r="AC62" s="6">
        <f t="shared" si="11"/>
        <v>0</v>
      </c>
    </row>
    <row r="63" spans="1:29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273"/>
      <c r="N63" s="4"/>
      <c r="O63" s="4"/>
      <c r="P63" s="4"/>
      <c r="Q63" s="4"/>
      <c r="R63" s="4"/>
      <c r="S63" s="165"/>
      <c r="T63" s="165"/>
      <c r="U63" s="165"/>
      <c r="V63" s="165"/>
      <c r="W63" s="165"/>
      <c r="X63" s="165"/>
      <c r="Y63" s="165"/>
      <c r="Z63" s="4"/>
      <c r="AA63" s="4">
        <f t="shared" si="9"/>
        <v>0</v>
      </c>
      <c r="AB63" s="6">
        <f t="shared" si="10"/>
        <v>0</v>
      </c>
      <c r="AC63" s="6">
        <f t="shared" si="11"/>
        <v>0</v>
      </c>
    </row>
    <row r="64" spans="1:29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273"/>
      <c r="N64" s="4"/>
      <c r="O64" s="4"/>
      <c r="P64" s="4"/>
      <c r="Q64" s="4"/>
      <c r="R64" s="4"/>
      <c r="S64" s="165"/>
      <c r="T64" s="165"/>
      <c r="U64" s="165"/>
      <c r="V64" s="165"/>
      <c r="W64" s="165"/>
      <c r="X64" s="165"/>
      <c r="Y64" s="165"/>
      <c r="Z64" s="4"/>
      <c r="AA64" s="4">
        <f t="shared" si="9"/>
        <v>0</v>
      </c>
      <c r="AB64" s="6">
        <f t="shared" si="10"/>
        <v>0</v>
      </c>
      <c r="AC64" s="6">
        <f t="shared" si="11"/>
        <v>0</v>
      </c>
    </row>
    <row r="65" spans="1:29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273"/>
      <c r="N65" s="4"/>
      <c r="O65" s="4"/>
      <c r="P65" s="4"/>
      <c r="Q65" s="4"/>
      <c r="R65" s="4"/>
      <c r="S65" s="165"/>
      <c r="T65" s="165"/>
      <c r="U65" s="165"/>
      <c r="V65" s="165"/>
      <c r="W65" s="165"/>
      <c r="X65" s="165"/>
      <c r="Y65" s="165"/>
      <c r="Z65" s="4"/>
      <c r="AA65" s="4">
        <f t="shared" si="9"/>
        <v>0</v>
      </c>
      <c r="AB65" s="6">
        <f t="shared" si="10"/>
        <v>0</v>
      </c>
      <c r="AC65" s="6">
        <f t="shared" si="11"/>
        <v>0</v>
      </c>
    </row>
    <row r="66" spans="1:29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273"/>
      <c r="N66" s="4"/>
      <c r="O66" s="4"/>
      <c r="P66" s="4"/>
      <c r="Q66" s="4"/>
      <c r="R66" s="4"/>
      <c r="S66" s="165"/>
      <c r="T66" s="165"/>
      <c r="U66" s="165"/>
      <c r="V66" s="165"/>
      <c r="W66" s="165"/>
      <c r="X66" s="165"/>
      <c r="Y66" s="165"/>
      <c r="Z66" s="4"/>
      <c r="AA66" s="4">
        <f t="shared" si="9"/>
        <v>0</v>
      </c>
      <c r="AB66" s="6">
        <f t="shared" si="10"/>
        <v>0</v>
      </c>
      <c r="AC66" s="6">
        <f t="shared" si="11"/>
        <v>0</v>
      </c>
    </row>
    <row r="67" spans="1:29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273"/>
      <c r="N67" s="4"/>
      <c r="O67" s="4"/>
      <c r="P67" s="4"/>
      <c r="Q67" s="4"/>
      <c r="R67" s="4"/>
      <c r="S67" s="165"/>
      <c r="T67" s="165"/>
      <c r="U67" s="165"/>
      <c r="V67" s="165"/>
      <c r="W67" s="165"/>
      <c r="X67" s="165"/>
      <c r="Y67" s="165"/>
      <c r="Z67" s="4"/>
      <c r="AA67" s="4">
        <f t="shared" si="9"/>
        <v>0</v>
      </c>
      <c r="AB67" s="6">
        <f t="shared" si="10"/>
        <v>0</v>
      </c>
      <c r="AC67" s="6">
        <f t="shared" si="11"/>
        <v>0</v>
      </c>
    </row>
    <row r="68" spans="1:29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273"/>
      <c r="N68" s="4"/>
      <c r="O68" s="4"/>
      <c r="P68" s="4"/>
      <c r="Q68" s="4"/>
      <c r="R68" s="4"/>
      <c r="S68" s="165"/>
      <c r="T68" s="165"/>
      <c r="U68" s="165"/>
      <c r="V68" s="165"/>
      <c r="W68" s="165"/>
      <c r="X68" s="165"/>
      <c r="Y68" s="165"/>
      <c r="Z68" s="4"/>
      <c r="AA68" s="4">
        <f t="shared" si="9"/>
        <v>0</v>
      </c>
      <c r="AB68" s="6">
        <f t="shared" si="10"/>
        <v>0</v>
      </c>
      <c r="AC68" s="6">
        <f t="shared" si="11"/>
        <v>0</v>
      </c>
    </row>
    <row r="69" spans="1:29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273"/>
      <c r="N69" s="4"/>
      <c r="O69" s="4"/>
      <c r="P69" s="4"/>
      <c r="Q69" s="4"/>
      <c r="R69" s="4"/>
      <c r="S69" s="165"/>
      <c r="T69" s="165"/>
      <c r="U69" s="165"/>
      <c r="V69" s="165"/>
      <c r="W69" s="165"/>
      <c r="X69" s="165"/>
      <c r="Y69" s="165"/>
      <c r="Z69" s="4"/>
      <c r="AA69" s="4">
        <f t="shared" si="9"/>
        <v>0</v>
      </c>
      <c r="AB69" s="6">
        <f t="shared" si="10"/>
        <v>0</v>
      </c>
      <c r="AC69" s="6">
        <f t="shared" si="11"/>
        <v>0</v>
      </c>
    </row>
    <row r="70" spans="1:29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273"/>
      <c r="N70" s="4"/>
      <c r="O70" s="4"/>
      <c r="P70" s="4"/>
      <c r="Q70" s="4"/>
      <c r="R70" s="4"/>
      <c r="S70" s="165"/>
      <c r="T70" s="165"/>
      <c r="U70" s="165"/>
      <c r="V70" s="165"/>
      <c r="W70" s="165"/>
      <c r="X70" s="165"/>
      <c r="Y70" s="165"/>
      <c r="Z70" s="4"/>
      <c r="AA70" s="4">
        <f t="shared" si="9"/>
        <v>0</v>
      </c>
      <c r="AB70" s="6">
        <f t="shared" si="10"/>
        <v>0</v>
      </c>
      <c r="AC70" s="6">
        <f t="shared" si="11"/>
        <v>0</v>
      </c>
    </row>
    <row r="71" spans="1:29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273"/>
      <c r="N71" s="4"/>
      <c r="O71" s="4"/>
      <c r="P71" s="4"/>
      <c r="Q71" s="4"/>
      <c r="R71" s="4"/>
      <c r="S71" s="165"/>
      <c r="T71" s="165"/>
      <c r="U71" s="165"/>
      <c r="V71" s="165"/>
      <c r="W71" s="165"/>
      <c r="X71" s="165"/>
      <c r="Y71" s="165"/>
      <c r="Z71" s="4"/>
      <c r="AA71" s="4">
        <f t="shared" si="9"/>
        <v>0</v>
      </c>
      <c r="AB71" s="6">
        <f t="shared" si="10"/>
        <v>0</v>
      </c>
      <c r="AC71" s="6">
        <f t="shared" si="11"/>
        <v>0</v>
      </c>
    </row>
    <row r="72" spans="1:29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273"/>
      <c r="N72" s="4"/>
      <c r="O72" s="4"/>
      <c r="P72" s="4"/>
      <c r="Q72" s="4"/>
      <c r="R72" s="4"/>
      <c r="S72" s="165"/>
      <c r="T72" s="165"/>
      <c r="U72" s="165"/>
      <c r="V72" s="165"/>
      <c r="W72" s="165"/>
      <c r="X72" s="165"/>
      <c r="Y72" s="165"/>
      <c r="Z72" s="4"/>
      <c r="AA72" s="4">
        <f t="shared" si="9"/>
        <v>0</v>
      </c>
      <c r="AB72" s="6">
        <f t="shared" si="10"/>
        <v>0</v>
      </c>
      <c r="AC72" s="6">
        <f t="shared" si="11"/>
        <v>0</v>
      </c>
    </row>
    <row r="73" spans="1:29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273"/>
      <c r="N73" s="4"/>
      <c r="O73" s="4"/>
      <c r="P73" s="4"/>
      <c r="Q73" s="4"/>
      <c r="R73" s="4"/>
      <c r="S73" s="165"/>
      <c r="T73" s="165"/>
      <c r="U73" s="165"/>
      <c r="V73" s="165"/>
      <c r="W73" s="165"/>
      <c r="X73" s="165"/>
      <c r="Y73" s="165"/>
      <c r="Z73" s="4"/>
      <c r="AA73" s="4">
        <f t="shared" si="9"/>
        <v>0</v>
      </c>
      <c r="AB73" s="6">
        <f t="shared" si="10"/>
        <v>0</v>
      </c>
      <c r="AC73" s="6">
        <f t="shared" si="11"/>
        <v>0</v>
      </c>
    </row>
    <row r="74" spans="1:29" ht="15.75" thickBot="1" x14ac:dyDescent="0.3">
      <c r="F74" s="28">
        <f t="shared" ref="F74:AC74" si="12">SUM(F44:F73)</f>
        <v>0</v>
      </c>
      <c r="G74" s="28">
        <f t="shared" si="12"/>
        <v>20</v>
      </c>
      <c r="H74" s="28">
        <f t="shared" si="12"/>
        <v>280</v>
      </c>
      <c r="I74" s="28">
        <f t="shared" si="12"/>
        <v>432</v>
      </c>
      <c r="J74" s="28">
        <f t="shared" si="12"/>
        <v>608</v>
      </c>
      <c r="K74" s="28">
        <f t="shared" si="12"/>
        <v>648</v>
      </c>
      <c r="L74" s="28">
        <f t="shared" si="12"/>
        <v>640</v>
      </c>
      <c r="M74" s="28">
        <f t="shared" si="12"/>
        <v>553</v>
      </c>
      <c r="N74" s="28">
        <f t="shared" si="12"/>
        <v>664</v>
      </c>
      <c r="O74" s="28">
        <f t="shared" si="12"/>
        <v>616</v>
      </c>
      <c r="P74" s="28">
        <f t="shared" si="12"/>
        <v>664</v>
      </c>
      <c r="Q74" s="28">
        <f t="shared" si="12"/>
        <v>512</v>
      </c>
      <c r="R74" s="28">
        <f t="shared" si="12"/>
        <v>432</v>
      </c>
      <c r="S74" s="28">
        <f t="shared" si="12"/>
        <v>0</v>
      </c>
      <c r="T74" s="28">
        <f t="shared" si="12"/>
        <v>0</v>
      </c>
      <c r="U74" s="28">
        <f t="shared" si="12"/>
        <v>0</v>
      </c>
      <c r="V74" s="28">
        <f t="shared" si="12"/>
        <v>0</v>
      </c>
      <c r="W74" s="28">
        <f t="shared" si="12"/>
        <v>0</v>
      </c>
      <c r="X74" s="28">
        <f t="shared" si="12"/>
        <v>0</v>
      </c>
      <c r="Y74" s="28">
        <f t="shared" si="12"/>
        <v>0</v>
      </c>
      <c r="Z74" s="28">
        <f t="shared" si="12"/>
        <v>0</v>
      </c>
      <c r="AA74" s="28">
        <f t="shared" si="12"/>
        <v>6069</v>
      </c>
      <c r="AB74" s="8">
        <f t="shared" si="12"/>
        <v>0</v>
      </c>
      <c r="AC74" s="8">
        <f t="shared" si="12"/>
        <v>886516.8</v>
      </c>
    </row>
    <row r="75" spans="1:29" ht="15.75" thickTop="1" x14ac:dyDescent="0.25">
      <c r="C75" s="25"/>
      <c r="D75" s="25"/>
      <c r="E75" s="25"/>
      <c r="F75" s="25"/>
      <c r="G75" s="25"/>
      <c r="AB75" s="7"/>
      <c r="AC75" s="7"/>
    </row>
    <row r="76" spans="1:29" x14ac:dyDescent="0.25">
      <c r="A76" s="31" t="s">
        <v>144</v>
      </c>
      <c r="B76" s="31"/>
      <c r="C76" s="31"/>
      <c r="D76" s="31"/>
      <c r="E76" s="31"/>
      <c r="F76" s="624" t="s">
        <v>87</v>
      </c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32"/>
      <c r="AB76" s="32"/>
      <c r="AC76" s="32"/>
    </row>
    <row r="77" spans="1:29" x14ac:dyDescent="0.25">
      <c r="A77" s="9"/>
      <c r="B77" s="9"/>
      <c r="C77" s="9"/>
      <c r="D77" s="9"/>
      <c r="E77" s="9"/>
      <c r="F77" s="625">
        <v>2023</v>
      </c>
      <c r="G77" s="626"/>
      <c r="H77" s="626"/>
      <c r="I77" s="626"/>
      <c r="J77" s="626"/>
      <c r="K77" s="626"/>
      <c r="L77" s="626"/>
      <c r="M77" s="627"/>
      <c r="N77" s="625">
        <v>2024</v>
      </c>
      <c r="O77" s="626"/>
      <c r="P77" s="626"/>
      <c r="Q77" s="626"/>
      <c r="R77" s="627"/>
      <c r="S77" s="166"/>
      <c r="T77" s="166"/>
      <c r="U77" s="166"/>
      <c r="V77" s="166"/>
      <c r="W77" s="166"/>
      <c r="X77" s="166"/>
      <c r="Y77" s="166"/>
      <c r="Z77" s="10"/>
    </row>
    <row r="78" spans="1:29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2"/>
      <c r="F78" s="12">
        <v>5</v>
      </c>
      <c r="G78" s="12">
        <v>6</v>
      </c>
      <c r="H78" s="12">
        <v>7</v>
      </c>
      <c r="I78" s="12">
        <v>8</v>
      </c>
      <c r="J78" s="11">
        <v>9</v>
      </c>
      <c r="K78" s="11">
        <v>10</v>
      </c>
      <c r="L78" s="11">
        <v>11</v>
      </c>
      <c r="M78" s="275">
        <v>12</v>
      </c>
      <c r="N78" s="11">
        <v>1</v>
      </c>
      <c r="O78" s="11">
        <v>2</v>
      </c>
      <c r="P78" s="11">
        <v>3</v>
      </c>
      <c r="Q78" s="11">
        <v>4</v>
      </c>
      <c r="R78" s="14">
        <v>5</v>
      </c>
      <c r="S78" s="164">
        <v>6</v>
      </c>
      <c r="T78" s="164">
        <v>7</v>
      </c>
      <c r="U78" s="164">
        <v>8</v>
      </c>
      <c r="V78" s="164">
        <v>9</v>
      </c>
      <c r="W78" s="164">
        <v>10</v>
      </c>
      <c r="X78" s="164">
        <v>11</v>
      </c>
      <c r="Y78" s="164">
        <v>12</v>
      </c>
      <c r="Z78" s="11"/>
    </row>
    <row r="79" spans="1:29" x14ac:dyDescent="0.25">
      <c r="A79" s="4" t="s">
        <v>945</v>
      </c>
      <c r="B79" s="4" t="s">
        <v>97</v>
      </c>
      <c r="C79" s="4" t="s">
        <v>898</v>
      </c>
      <c r="D79" s="6">
        <v>146.15</v>
      </c>
      <c r="E79" s="6"/>
      <c r="F79" s="6">
        <f>F9*$D9</f>
        <v>0</v>
      </c>
      <c r="G79" s="6">
        <f t="shared" ref="G79:Y79" si="13">G9*$D9</f>
        <v>0</v>
      </c>
      <c r="H79" s="6">
        <f t="shared" si="13"/>
        <v>0</v>
      </c>
      <c r="I79" s="6">
        <f t="shared" si="13"/>
        <v>4676.8</v>
      </c>
      <c r="J79" s="6">
        <f t="shared" si="13"/>
        <v>23384</v>
      </c>
      <c r="K79" s="6">
        <f t="shared" si="13"/>
        <v>24553.200000000001</v>
      </c>
      <c r="L79" s="6">
        <f t="shared" si="13"/>
        <v>23384</v>
      </c>
      <c r="M79" s="6">
        <f t="shared" si="13"/>
        <v>23384</v>
      </c>
      <c r="N79" s="6">
        <f t="shared" si="13"/>
        <v>24436.28</v>
      </c>
      <c r="O79" s="6">
        <f t="shared" si="13"/>
        <v>22214.799999999999</v>
      </c>
      <c r="P79" s="6">
        <f t="shared" si="13"/>
        <v>23325.54</v>
      </c>
      <c r="Q79" s="6">
        <f t="shared" si="13"/>
        <v>23325.54</v>
      </c>
      <c r="R79" s="6">
        <f t="shared" si="13"/>
        <v>24436.28</v>
      </c>
      <c r="S79" s="6">
        <f t="shared" si="13"/>
        <v>0</v>
      </c>
      <c r="T79" s="6">
        <f t="shared" si="13"/>
        <v>0</v>
      </c>
      <c r="U79" s="6">
        <f t="shared" si="13"/>
        <v>0</v>
      </c>
      <c r="V79" s="6">
        <f t="shared" si="13"/>
        <v>0</v>
      </c>
      <c r="W79" s="6">
        <f t="shared" si="13"/>
        <v>0</v>
      </c>
      <c r="X79" s="6">
        <f t="shared" si="13"/>
        <v>0</v>
      </c>
      <c r="Y79" s="6">
        <f t="shared" si="13"/>
        <v>0</v>
      </c>
      <c r="Z79" s="4"/>
    </row>
    <row r="80" spans="1:29" x14ac:dyDescent="0.25">
      <c r="A80" t="s">
        <v>946</v>
      </c>
      <c r="B80" s="4" t="s">
        <v>97</v>
      </c>
      <c r="C80" s="4" t="s">
        <v>899</v>
      </c>
      <c r="D80" s="6">
        <v>146</v>
      </c>
      <c r="E80" s="6"/>
      <c r="F80" s="6">
        <f t="shared" ref="F80:Y80" si="14">F10*$D10</f>
        <v>0</v>
      </c>
      <c r="G80" s="6">
        <f t="shared" si="14"/>
        <v>2920</v>
      </c>
      <c r="H80" s="6">
        <f t="shared" si="14"/>
        <v>18688</v>
      </c>
      <c r="I80" s="6">
        <f t="shared" si="14"/>
        <v>26864</v>
      </c>
      <c r="J80" s="6">
        <f t="shared" si="14"/>
        <v>18688</v>
      </c>
      <c r="K80" s="6">
        <f t="shared" si="14"/>
        <v>21024</v>
      </c>
      <c r="L80" s="6">
        <f t="shared" si="14"/>
        <v>23360</v>
      </c>
      <c r="M80" s="6">
        <f t="shared" si="14"/>
        <v>12994</v>
      </c>
      <c r="N80" s="6">
        <f t="shared" si="14"/>
        <v>24411.199999999997</v>
      </c>
      <c r="O80" s="6">
        <f t="shared" si="14"/>
        <v>22192</v>
      </c>
      <c r="P80" s="6">
        <f t="shared" si="14"/>
        <v>23301.599999999999</v>
      </c>
      <c r="Q80" s="6">
        <f t="shared" si="14"/>
        <v>23301.599999999999</v>
      </c>
      <c r="R80" s="6">
        <f t="shared" si="14"/>
        <v>24411.199999999997</v>
      </c>
      <c r="S80" s="6">
        <f t="shared" si="14"/>
        <v>0</v>
      </c>
      <c r="T80" s="6">
        <f t="shared" si="14"/>
        <v>0</v>
      </c>
      <c r="U80" s="6">
        <f t="shared" si="14"/>
        <v>0</v>
      </c>
      <c r="V80" s="6">
        <f t="shared" si="14"/>
        <v>0</v>
      </c>
      <c r="W80" s="6">
        <f t="shared" si="14"/>
        <v>0</v>
      </c>
      <c r="X80" s="6">
        <f t="shared" si="14"/>
        <v>0</v>
      </c>
      <c r="Y80" s="6">
        <f t="shared" si="14"/>
        <v>0</v>
      </c>
      <c r="Z80" s="4"/>
    </row>
    <row r="81" spans="1:26" x14ac:dyDescent="0.25">
      <c r="A81" s="4" t="s">
        <v>947</v>
      </c>
      <c r="B81" s="4" t="s">
        <v>97</v>
      </c>
      <c r="C81" s="4" t="s">
        <v>898</v>
      </c>
      <c r="D81" s="6">
        <v>146.15</v>
      </c>
      <c r="E81" s="6"/>
      <c r="F81" s="6">
        <f t="shared" ref="F81:Y81" si="15">F11*$D11</f>
        <v>0</v>
      </c>
      <c r="G81" s="6">
        <f t="shared" si="15"/>
        <v>0</v>
      </c>
      <c r="H81" s="6">
        <f t="shared" si="15"/>
        <v>0</v>
      </c>
      <c r="I81" s="6">
        <f t="shared" si="15"/>
        <v>4676.8</v>
      </c>
      <c r="J81" s="6">
        <f t="shared" si="15"/>
        <v>23384</v>
      </c>
      <c r="K81" s="6">
        <f t="shared" si="15"/>
        <v>24553.200000000001</v>
      </c>
      <c r="L81" s="6">
        <f t="shared" si="15"/>
        <v>23384</v>
      </c>
      <c r="M81" s="6">
        <f t="shared" si="15"/>
        <v>23384</v>
      </c>
      <c r="N81" s="6">
        <f t="shared" si="15"/>
        <v>24436.28</v>
      </c>
      <c r="O81" s="6">
        <f t="shared" si="15"/>
        <v>22214.799999999999</v>
      </c>
      <c r="P81" s="6">
        <f t="shared" si="15"/>
        <v>23325.54</v>
      </c>
      <c r="Q81" s="6">
        <f t="shared" si="15"/>
        <v>23325.54</v>
      </c>
      <c r="R81" s="6">
        <f t="shared" si="15"/>
        <v>24436.28</v>
      </c>
      <c r="S81" s="6">
        <f t="shared" si="15"/>
        <v>0</v>
      </c>
      <c r="T81" s="6">
        <f t="shared" si="15"/>
        <v>0</v>
      </c>
      <c r="U81" s="6">
        <f t="shared" si="15"/>
        <v>0</v>
      </c>
      <c r="V81" s="6">
        <f t="shared" si="15"/>
        <v>0</v>
      </c>
      <c r="W81" s="6">
        <f t="shared" si="15"/>
        <v>0</v>
      </c>
      <c r="X81" s="6">
        <f t="shared" si="15"/>
        <v>0</v>
      </c>
      <c r="Y81" s="6">
        <f t="shared" si="15"/>
        <v>0</v>
      </c>
      <c r="Z81" s="4"/>
    </row>
    <row r="82" spans="1:26" x14ac:dyDescent="0.25">
      <c r="A82" s="4" t="s">
        <v>948</v>
      </c>
      <c r="B82" s="4" t="s">
        <v>97</v>
      </c>
      <c r="C82" s="4" t="s">
        <v>899</v>
      </c>
      <c r="D82" s="6">
        <v>146</v>
      </c>
      <c r="E82" s="6"/>
      <c r="F82" s="6">
        <f t="shared" ref="F82:Y82" si="16">F12*$D12</f>
        <v>0</v>
      </c>
      <c r="G82" s="6">
        <f t="shared" si="16"/>
        <v>0</v>
      </c>
      <c r="H82" s="6">
        <f t="shared" si="16"/>
        <v>22192</v>
      </c>
      <c r="I82" s="6">
        <f t="shared" si="16"/>
        <v>26864</v>
      </c>
      <c r="J82" s="6">
        <f t="shared" si="16"/>
        <v>23360</v>
      </c>
      <c r="K82" s="6">
        <f t="shared" si="16"/>
        <v>24528</v>
      </c>
      <c r="L82" s="6">
        <f t="shared" si="16"/>
        <v>23360</v>
      </c>
      <c r="M82" s="6">
        <f t="shared" si="16"/>
        <v>21024</v>
      </c>
      <c r="N82" s="6">
        <f t="shared" si="16"/>
        <v>24411.199999999997</v>
      </c>
      <c r="O82" s="6">
        <f t="shared" si="16"/>
        <v>22192</v>
      </c>
      <c r="P82" s="6">
        <f t="shared" si="16"/>
        <v>23301.599999999999</v>
      </c>
      <c r="Q82" s="6">
        <f t="shared" si="16"/>
        <v>23301.599999999999</v>
      </c>
      <c r="R82" s="6">
        <f t="shared" si="16"/>
        <v>24411.199999999997</v>
      </c>
      <c r="S82" s="6">
        <f t="shared" si="16"/>
        <v>0</v>
      </c>
      <c r="T82" s="6">
        <f t="shared" si="16"/>
        <v>0</v>
      </c>
      <c r="U82" s="6">
        <f t="shared" si="16"/>
        <v>0</v>
      </c>
      <c r="V82" s="6">
        <f t="shared" si="16"/>
        <v>0</v>
      </c>
      <c r="W82" s="6">
        <f t="shared" si="16"/>
        <v>0</v>
      </c>
      <c r="X82" s="6">
        <f t="shared" si="16"/>
        <v>0</v>
      </c>
      <c r="Y82" s="6">
        <f t="shared" si="16"/>
        <v>0</v>
      </c>
      <c r="Z82" s="4"/>
    </row>
    <row r="83" spans="1:26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274"/>
      <c r="N83" s="6"/>
      <c r="O83" s="6"/>
      <c r="P83" s="6"/>
      <c r="Q83" s="6"/>
      <c r="R83" s="61"/>
      <c r="S83" s="157"/>
      <c r="T83" s="157"/>
      <c r="U83" s="157"/>
      <c r="V83" s="157"/>
      <c r="W83" s="157"/>
      <c r="X83" s="157"/>
      <c r="Y83" s="157"/>
      <c r="Z83" s="4"/>
    </row>
    <row r="84" spans="1:26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274"/>
      <c r="N84" s="6"/>
      <c r="O84" s="6"/>
      <c r="P84" s="6"/>
      <c r="Q84" s="6"/>
      <c r="R84" s="61"/>
      <c r="S84" s="157"/>
      <c r="T84" s="157"/>
      <c r="U84" s="157"/>
      <c r="V84" s="157"/>
      <c r="W84" s="157"/>
      <c r="X84" s="157"/>
      <c r="Y84" s="157"/>
      <c r="Z84" s="4"/>
    </row>
    <row r="85" spans="1:26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274"/>
      <c r="N85" s="6"/>
      <c r="O85" s="6"/>
      <c r="P85" s="6"/>
      <c r="Q85" s="6"/>
      <c r="R85" s="61"/>
      <c r="S85" s="157"/>
      <c r="T85" s="157"/>
      <c r="U85" s="157"/>
      <c r="V85" s="157"/>
      <c r="W85" s="157"/>
      <c r="X85" s="157"/>
      <c r="Y85" s="157"/>
      <c r="Z85" s="4"/>
    </row>
    <row r="86" spans="1:26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274"/>
      <c r="N86" s="6"/>
      <c r="O86" s="6"/>
      <c r="P86" s="6"/>
      <c r="Q86" s="6"/>
      <c r="R86" s="61"/>
      <c r="S86" s="157"/>
      <c r="T86" s="157"/>
      <c r="U86" s="157"/>
      <c r="V86" s="157"/>
      <c r="W86" s="157"/>
      <c r="X86" s="157"/>
      <c r="Y86" s="157"/>
      <c r="Z86" s="4"/>
    </row>
    <row r="87" spans="1:26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274"/>
      <c r="N87" s="6"/>
      <c r="O87" s="6"/>
      <c r="P87" s="6"/>
      <c r="Q87" s="6"/>
      <c r="R87" s="23"/>
      <c r="S87" s="157"/>
      <c r="T87" s="157"/>
      <c r="U87" s="157"/>
      <c r="V87" s="157"/>
      <c r="W87" s="157"/>
      <c r="X87" s="157"/>
      <c r="Y87" s="157"/>
      <c r="Z87" s="4"/>
    </row>
    <row r="88" spans="1:26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274"/>
      <c r="N88" s="6"/>
      <c r="O88" s="6"/>
      <c r="P88" s="6"/>
      <c r="Q88" s="6"/>
      <c r="R88" s="23"/>
      <c r="S88" s="157"/>
      <c r="T88" s="157"/>
      <c r="U88" s="157"/>
      <c r="V88" s="157"/>
      <c r="W88" s="157"/>
      <c r="X88" s="157"/>
      <c r="Y88" s="157"/>
      <c r="Z88" s="4"/>
    </row>
    <row r="89" spans="1:26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274"/>
      <c r="N89" s="6"/>
      <c r="O89" s="6"/>
      <c r="P89" s="6"/>
      <c r="Q89" s="6"/>
      <c r="R89" s="23"/>
      <c r="S89" s="157"/>
      <c r="T89" s="157"/>
      <c r="U89" s="157"/>
      <c r="V89" s="157"/>
      <c r="W89" s="157"/>
      <c r="X89" s="157"/>
      <c r="Y89" s="157"/>
      <c r="Z89" s="4"/>
    </row>
    <row r="90" spans="1:26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274"/>
      <c r="N90" s="6"/>
      <c r="O90" s="6"/>
      <c r="P90" s="6"/>
      <c r="Q90" s="6"/>
      <c r="R90" s="23"/>
      <c r="S90" s="157"/>
      <c r="T90" s="157"/>
      <c r="U90" s="157"/>
      <c r="V90" s="157"/>
      <c r="W90" s="157"/>
      <c r="X90" s="157"/>
      <c r="Y90" s="157"/>
      <c r="Z90" s="4"/>
    </row>
    <row r="91" spans="1:26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274"/>
      <c r="N91" s="6"/>
      <c r="O91" s="6"/>
      <c r="P91" s="6"/>
      <c r="Q91" s="6"/>
      <c r="R91" s="23"/>
      <c r="S91" s="157"/>
      <c r="T91" s="157"/>
      <c r="U91" s="157"/>
      <c r="V91" s="157"/>
      <c r="W91" s="157"/>
      <c r="X91" s="157"/>
      <c r="Y91" s="157"/>
      <c r="Z91" s="4"/>
    </row>
    <row r="92" spans="1:26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274"/>
      <c r="N92" s="6"/>
      <c r="O92" s="6"/>
      <c r="P92" s="6"/>
      <c r="Q92" s="6"/>
      <c r="R92" s="23"/>
      <c r="S92" s="157"/>
      <c r="T92" s="157"/>
      <c r="U92" s="157"/>
      <c r="V92" s="157"/>
      <c r="W92" s="157"/>
      <c r="X92" s="157"/>
      <c r="Y92" s="157"/>
      <c r="Z92" s="4"/>
    </row>
    <row r="93" spans="1:26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274"/>
      <c r="N93" s="6"/>
      <c r="O93" s="6"/>
      <c r="P93" s="6"/>
      <c r="Q93" s="6"/>
      <c r="R93" s="23"/>
      <c r="S93" s="157"/>
      <c r="T93" s="157"/>
      <c r="U93" s="157"/>
      <c r="V93" s="157"/>
      <c r="W93" s="157"/>
      <c r="X93" s="157"/>
      <c r="Y93" s="157"/>
      <c r="Z93" s="4"/>
    </row>
    <row r="94" spans="1:26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274"/>
      <c r="N94" s="6"/>
      <c r="O94" s="6"/>
      <c r="P94" s="6"/>
      <c r="Q94" s="6"/>
      <c r="R94" s="23"/>
      <c r="S94" s="157"/>
      <c r="T94" s="157"/>
      <c r="U94" s="157"/>
      <c r="V94" s="157"/>
      <c r="W94" s="157"/>
      <c r="X94" s="157"/>
      <c r="Y94" s="157"/>
      <c r="Z94" s="4"/>
    </row>
    <row r="95" spans="1:26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274"/>
      <c r="N95" s="6"/>
      <c r="O95" s="6"/>
      <c r="P95" s="6"/>
      <c r="Q95" s="6"/>
      <c r="R95" s="23"/>
      <c r="S95" s="157"/>
      <c r="T95" s="157"/>
      <c r="U95" s="157"/>
      <c r="V95" s="157"/>
      <c r="W95" s="157"/>
      <c r="X95" s="157"/>
      <c r="Y95" s="157"/>
      <c r="Z95" s="4"/>
    </row>
    <row r="96" spans="1:26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274"/>
      <c r="N96" s="6"/>
      <c r="O96" s="6"/>
      <c r="P96" s="6"/>
      <c r="Q96" s="6"/>
      <c r="R96" s="23"/>
      <c r="S96" s="157"/>
      <c r="T96" s="157"/>
      <c r="U96" s="157"/>
      <c r="V96" s="157"/>
      <c r="W96" s="157"/>
      <c r="X96" s="157"/>
      <c r="Y96" s="157"/>
      <c r="Z96" s="4"/>
    </row>
    <row r="97" spans="1:2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274"/>
      <c r="N97" s="6"/>
      <c r="O97" s="6"/>
      <c r="P97" s="6"/>
      <c r="Q97" s="6"/>
      <c r="R97" s="23"/>
      <c r="S97" s="157"/>
      <c r="T97" s="157"/>
      <c r="U97" s="157"/>
      <c r="V97" s="157"/>
      <c r="W97" s="157"/>
      <c r="X97" s="157"/>
      <c r="Y97" s="157"/>
      <c r="Z97" s="4"/>
    </row>
    <row r="98" spans="1:2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274"/>
      <c r="N98" s="6"/>
      <c r="O98" s="6"/>
      <c r="P98" s="6"/>
      <c r="Q98" s="6"/>
      <c r="R98" s="23"/>
      <c r="S98" s="157"/>
      <c r="T98" s="157"/>
      <c r="U98" s="157"/>
      <c r="V98" s="157"/>
      <c r="W98" s="157"/>
      <c r="X98" s="157"/>
      <c r="Y98" s="157"/>
      <c r="Z98" s="4"/>
    </row>
    <row r="99" spans="1:2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274"/>
      <c r="N99" s="6"/>
      <c r="O99" s="6"/>
      <c r="P99" s="6"/>
      <c r="Q99" s="6"/>
      <c r="R99" s="23"/>
      <c r="S99" s="157"/>
      <c r="T99" s="157"/>
      <c r="U99" s="157"/>
      <c r="V99" s="157"/>
      <c r="W99" s="157"/>
      <c r="X99" s="157"/>
      <c r="Y99" s="157"/>
      <c r="Z99" s="4"/>
    </row>
    <row r="100" spans="1:2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274"/>
      <c r="N100" s="6"/>
      <c r="O100" s="6"/>
      <c r="P100" s="6"/>
      <c r="Q100" s="6"/>
      <c r="R100" s="23"/>
      <c r="S100" s="157"/>
      <c r="T100" s="157"/>
      <c r="U100" s="157"/>
      <c r="V100" s="157"/>
      <c r="W100" s="157"/>
      <c r="X100" s="157"/>
      <c r="Y100" s="157"/>
      <c r="Z100" s="4"/>
    </row>
    <row r="101" spans="1:2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274"/>
      <c r="N101" s="6"/>
      <c r="O101" s="6"/>
      <c r="P101" s="6"/>
      <c r="Q101" s="6"/>
      <c r="R101" s="23"/>
      <c r="S101" s="157"/>
      <c r="T101" s="157"/>
      <c r="U101" s="157"/>
      <c r="V101" s="157"/>
      <c r="W101" s="157"/>
      <c r="X101" s="157"/>
      <c r="Y101" s="157"/>
      <c r="Z101" s="4"/>
    </row>
    <row r="102" spans="1:2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274"/>
      <c r="N102" s="6"/>
      <c r="O102" s="6"/>
      <c r="P102" s="6"/>
      <c r="Q102" s="6"/>
      <c r="R102" s="23"/>
      <c r="S102" s="157"/>
      <c r="T102" s="157"/>
      <c r="U102" s="157"/>
      <c r="V102" s="157"/>
      <c r="W102" s="157"/>
      <c r="X102" s="157"/>
      <c r="Y102" s="157"/>
      <c r="Z102" s="4"/>
    </row>
    <row r="103" spans="1:2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274"/>
      <c r="N103" s="6"/>
      <c r="O103" s="6"/>
      <c r="P103" s="6"/>
      <c r="Q103" s="6"/>
      <c r="R103" s="23"/>
      <c r="S103" s="157"/>
      <c r="T103" s="157"/>
      <c r="U103" s="157"/>
      <c r="V103" s="157"/>
      <c r="W103" s="157"/>
      <c r="X103" s="157"/>
      <c r="Y103" s="157"/>
      <c r="Z103" s="4"/>
    </row>
    <row r="104" spans="1:2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274"/>
      <c r="N104" s="6"/>
      <c r="O104" s="6"/>
      <c r="P104" s="6"/>
      <c r="Q104" s="6"/>
      <c r="R104" s="23"/>
      <c r="S104" s="157"/>
      <c r="T104" s="157"/>
      <c r="U104" s="157"/>
      <c r="V104" s="157"/>
      <c r="W104" s="157"/>
      <c r="X104" s="157"/>
      <c r="Y104" s="157"/>
      <c r="Z104" s="4"/>
    </row>
    <row r="105" spans="1:2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274"/>
      <c r="N105" s="6"/>
      <c r="O105" s="6"/>
      <c r="P105" s="6"/>
      <c r="Q105" s="6"/>
      <c r="R105" s="23"/>
      <c r="S105" s="157"/>
      <c r="T105" s="157"/>
      <c r="U105" s="157"/>
      <c r="V105" s="157"/>
      <c r="W105" s="157"/>
      <c r="X105" s="157"/>
      <c r="Y105" s="157"/>
      <c r="Z105" s="4"/>
    </row>
    <row r="106" spans="1:2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274"/>
      <c r="N106" s="6"/>
      <c r="O106" s="6"/>
      <c r="P106" s="6"/>
      <c r="Q106" s="6"/>
      <c r="R106" s="23"/>
      <c r="S106" s="157"/>
      <c r="T106" s="157"/>
      <c r="U106" s="157"/>
      <c r="V106" s="157"/>
      <c r="W106" s="157"/>
      <c r="X106" s="157"/>
      <c r="Y106" s="157"/>
      <c r="Z106" s="4"/>
    </row>
    <row r="107" spans="1:2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274"/>
      <c r="N107" s="6"/>
      <c r="O107" s="6"/>
      <c r="P107" s="6"/>
      <c r="Q107" s="6"/>
      <c r="R107" s="23"/>
      <c r="S107" s="157"/>
      <c r="T107" s="157"/>
      <c r="U107" s="157"/>
      <c r="V107" s="157"/>
      <c r="W107" s="157"/>
      <c r="X107" s="157"/>
      <c r="Y107" s="157"/>
      <c r="Z107" s="4"/>
    </row>
    <row r="108" spans="1:2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274"/>
      <c r="N108" s="6"/>
      <c r="O108" s="6"/>
      <c r="P108" s="6"/>
      <c r="Q108" s="6"/>
      <c r="R108" s="23"/>
      <c r="S108" s="157"/>
      <c r="T108" s="157"/>
      <c r="U108" s="157"/>
      <c r="V108" s="157"/>
      <c r="W108" s="157"/>
      <c r="X108" s="157"/>
      <c r="Y108" s="157"/>
      <c r="Z108" s="4"/>
    </row>
    <row r="109" spans="1:29" x14ac:dyDescent="0.25">
      <c r="F109" s="7">
        <f t="shared" ref="F109:Y109" si="17">SUM(F79:F108)</f>
        <v>0</v>
      </c>
      <c r="G109" s="7">
        <f t="shared" si="17"/>
        <v>2920</v>
      </c>
      <c r="H109" s="7">
        <f t="shared" si="17"/>
        <v>40880</v>
      </c>
      <c r="I109" s="7">
        <f t="shared" si="17"/>
        <v>63081.599999999999</v>
      </c>
      <c r="J109" s="7">
        <f t="shared" si="17"/>
        <v>88816</v>
      </c>
      <c r="K109" s="7">
        <f t="shared" si="17"/>
        <v>94658.4</v>
      </c>
      <c r="L109" s="7">
        <f t="shared" si="17"/>
        <v>93488</v>
      </c>
      <c r="M109" s="7">
        <f t="shared" si="17"/>
        <v>80786</v>
      </c>
      <c r="N109" s="7">
        <f t="shared" si="17"/>
        <v>97694.959999999992</v>
      </c>
      <c r="O109" s="7">
        <f t="shared" si="17"/>
        <v>88813.6</v>
      </c>
      <c r="P109" s="7">
        <f t="shared" si="17"/>
        <v>93254.28</v>
      </c>
      <c r="Q109" s="7">
        <f t="shared" si="17"/>
        <v>93254.28</v>
      </c>
      <c r="R109" s="7">
        <f t="shared" si="17"/>
        <v>97694.959999999992</v>
      </c>
      <c r="S109" s="7">
        <f t="shared" si="17"/>
        <v>0</v>
      </c>
      <c r="T109" s="7">
        <f t="shared" si="17"/>
        <v>0</v>
      </c>
      <c r="U109" s="7">
        <f t="shared" si="17"/>
        <v>0</v>
      </c>
      <c r="V109" s="7">
        <f t="shared" si="17"/>
        <v>0</v>
      </c>
      <c r="W109" s="7">
        <f t="shared" si="17"/>
        <v>0</v>
      </c>
      <c r="X109" s="7">
        <f t="shared" si="17"/>
        <v>0</v>
      </c>
      <c r="Y109" s="7">
        <f t="shared" si="17"/>
        <v>0</v>
      </c>
    </row>
    <row r="110" spans="1:29" x14ac:dyDescent="0.25">
      <c r="C110" s="25"/>
      <c r="D110" s="25"/>
      <c r="E110" s="25"/>
      <c r="F110" s="25"/>
      <c r="G110" s="25"/>
      <c r="AB110" s="7"/>
      <c r="AC110" s="7"/>
    </row>
    <row r="111" spans="1:29" x14ac:dyDescent="0.25">
      <c r="A111" s="31" t="s">
        <v>949</v>
      </c>
      <c r="B111" s="31"/>
      <c r="C111" s="31"/>
      <c r="D111" s="31"/>
      <c r="E111" s="31"/>
      <c r="F111" s="624" t="s">
        <v>87</v>
      </c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32"/>
      <c r="AB111" s="32"/>
      <c r="AC111" s="32"/>
    </row>
    <row r="112" spans="1:29" x14ac:dyDescent="0.25">
      <c r="A112" s="9"/>
      <c r="B112" s="9"/>
      <c r="C112" s="9"/>
      <c r="D112" s="9"/>
      <c r="E112" s="9"/>
      <c r="F112" s="625">
        <v>2023</v>
      </c>
      <c r="G112" s="626"/>
      <c r="H112" s="626"/>
      <c r="I112" s="626"/>
      <c r="J112" s="626"/>
      <c r="K112" s="626"/>
      <c r="L112" s="626"/>
      <c r="M112" s="627"/>
      <c r="N112" s="625">
        <v>2024</v>
      </c>
      <c r="O112" s="626"/>
      <c r="P112" s="626"/>
      <c r="Q112" s="626"/>
      <c r="R112" s="627"/>
      <c r="S112" s="166"/>
      <c r="T112" s="166"/>
      <c r="U112" s="166"/>
      <c r="V112" s="166"/>
      <c r="W112" s="166"/>
      <c r="X112" s="166"/>
      <c r="Y112" s="166"/>
      <c r="Z112" s="10"/>
    </row>
    <row r="113" spans="1:26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2"/>
      <c r="F113" s="12">
        <v>5</v>
      </c>
      <c r="G113" s="12">
        <v>6</v>
      </c>
      <c r="H113" s="12">
        <v>7</v>
      </c>
      <c r="I113" s="12">
        <v>8</v>
      </c>
      <c r="J113" s="11">
        <v>9</v>
      </c>
      <c r="K113" s="11">
        <v>10</v>
      </c>
      <c r="L113" s="11">
        <v>11</v>
      </c>
      <c r="M113" s="275">
        <v>12</v>
      </c>
      <c r="N113" s="11">
        <v>1</v>
      </c>
      <c r="O113" s="11">
        <v>2</v>
      </c>
      <c r="P113" s="11">
        <v>3</v>
      </c>
      <c r="Q113" s="11">
        <v>4</v>
      </c>
      <c r="R113" s="11">
        <v>5</v>
      </c>
      <c r="S113" s="164">
        <v>6</v>
      </c>
      <c r="T113" s="164">
        <v>7</v>
      </c>
      <c r="U113" s="164">
        <v>8</v>
      </c>
      <c r="V113" s="164">
        <v>9</v>
      </c>
      <c r="W113" s="164">
        <v>10</v>
      </c>
      <c r="X113" s="164">
        <v>11</v>
      </c>
      <c r="Y113" s="164">
        <v>12</v>
      </c>
      <c r="Z113" s="11"/>
    </row>
    <row r="114" spans="1:26" x14ac:dyDescent="0.25">
      <c r="A114" s="4" t="s">
        <v>945</v>
      </c>
      <c r="B114" s="4" t="s">
        <v>97</v>
      </c>
      <c r="C114" s="4" t="s">
        <v>898</v>
      </c>
      <c r="D114" s="6">
        <v>146.15</v>
      </c>
      <c r="E114" s="6"/>
      <c r="F114" s="6">
        <f t="shared" ref="F114:R114" si="18">$D114*F44</f>
        <v>0</v>
      </c>
      <c r="G114" s="6">
        <f t="shared" si="18"/>
        <v>0</v>
      </c>
      <c r="H114" s="6">
        <f t="shared" si="18"/>
        <v>0</v>
      </c>
      <c r="I114" s="6">
        <f t="shared" si="18"/>
        <v>4676.8</v>
      </c>
      <c r="J114" s="6">
        <f t="shared" si="18"/>
        <v>23384</v>
      </c>
      <c r="K114" s="6">
        <f t="shared" si="18"/>
        <v>24553.200000000001</v>
      </c>
      <c r="L114" s="6">
        <f t="shared" si="18"/>
        <v>23384</v>
      </c>
      <c r="M114" s="274">
        <f t="shared" si="18"/>
        <v>23384</v>
      </c>
      <c r="N114" s="6">
        <f t="shared" si="18"/>
        <v>23384</v>
      </c>
      <c r="O114" s="6">
        <f t="shared" si="18"/>
        <v>22214.799999999999</v>
      </c>
      <c r="P114" s="6">
        <f t="shared" si="18"/>
        <v>23384</v>
      </c>
      <c r="Q114" s="6">
        <f t="shared" si="18"/>
        <v>23384</v>
      </c>
      <c r="R114" s="6">
        <f t="shared" si="18"/>
        <v>21045.600000000002</v>
      </c>
      <c r="S114" s="157">
        <f t="shared" ref="S114:Y114" si="19">$D114*S44</f>
        <v>0</v>
      </c>
      <c r="T114" s="157">
        <f t="shared" si="19"/>
        <v>0</v>
      </c>
      <c r="U114" s="157">
        <f t="shared" si="19"/>
        <v>0</v>
      </c>
      <c r="V114" s="157">
        <f t="shared" si="19"/>
        <v>0</v>
      </c>
      <c r="W114" s="157">
        <f t="shared" si="19"/>
        <v>0</v>
      </c>
      <c r="X114" s="157">
        <f t="shared" si="19"/>
        <v>0</v>
      </c>
      <c r="Y114" s="157">
        <f t="shared" si="19"/>
        <v>0</v>
      </c>
      <c r="Z114" s="4"/>
    </row>
    <row r="115" spans="1:26" x14ac:dyDescent="0.25">
      <c r="A115" t="s">
        <v>946</v>
      </c>
      <c r="B115" s="4" t="s">
        <v>97</v>
      </c>
      <c r="C115" s="4" t="s">
        <v>899</v>
      </c>
      <c r="D115" s="6">
        <v>146</v>
      </c>
      <c r="E115" s="6"/>
      <c r="F115" s="6">
        <f t="shared" ref="F115:R115" si="20">$D115*F45</f>
        <v>0</v>
      </c>
      <c r="G115" s="6">
        <f t="shared" si="20"/>
        <v>2920</v>
      </c>
      <c r="H115" s="6">
        <f t="shared" si="20"/>
        <v>18688</v>
      </c>
      <c r="I115" s="6">
        <f t="shared" si="20"/>
        <v>26864</v>
      </c>
      <c r="J115" s="6">
        <f t="shared" si="20"/>
        <v>18688</v>
      </c>
      <c r="K115" s="6">
        <f t="shared" si="20"/>
        <v>21024</v>
      </c>
      <c r="L115" s="6">
        <f t="shared" si="20"/>
        <v>23360</v>
      </c>
      <c r="M115" s="274">
        <f t="shared" si="20"/>
        <v>12994</v>
      </c>
      <c r="N115" s="6">
        <f t="shared" si="20"/>
        <v>24528</v>
      </c>
      <c r="O115" s="6">
        <f t="shared" si="20"/>
        <v>23360</v>
      </c>
      <c r="P115" s="6">
        <f t="shared" si="20"/>
        <v>24528</v>
      </c>
      <c r="Q115" s="6">
        <f t="shared" si="20"/>
        <v>25696</v>
      </c>
      <c r="R115" s="6">
        <f t="shared" si="20"/>
        <v>21024</v>
      </c>
      <c r="S115" s="157">
        <f t="shared" ref="S115:Y115" si="21">$D115*S45</f>
        <v>0</v>
      </c>
      <c r="T115" s="157">
        <f t="shared" si="21"/>
        <v>0</v>
      </c>
      <c r="U115" s="157">
        <f t="shared" si="21"/>
        <v>0</v>
      </c>
      <c r="V115" s="157">
        <f t="shared" si="21"/>
        <v>0</v>
      </c>
      <c r="W115" s="157">
        <f t="shared" si="21"/>
        <v>0</v>
      </c>
      <c r="X115" s="157">
        <f t="shared" si="21"/>
        <v>0</v>
      </c>
      <c r="Y115" s="157">
        <f t="shared" si="21"/>
        <v>0</v>
      </c>
      <c r="Z115" s="4"/>
    </row>
    <row r="116" spans="1:26" x14ac:dyDescent="0.25">
      <c r="A116" s="4" t="s">
        <v>947</v>
      </c>
      <c r="B116" s="4" t="s">
        <v>97</v>
      </c>
      <c r="C116" s="4" t="s">
        <v>898</v>
      </c>
      <c r="D116" s="6">
        <v>146.15</v>
      </c>
      <c r="E116" s="6"/>
      <c r="F116" s="6">
        <f t="shared" ref="F116:R116" si="22">$D116*F46</f>
        <v>0</v>
      </c>
      <c r="G116" s="6">
        <f t="shared" si="22"/>
        <v>0</v>
      </c>
      <c r="H116" s="6">
        <f t="shared" si="22"/>
        <v>0</v>
      </c>
      <c r="I116" s="6">
        <f t="shared" si="22"/>
        <v>4676.8</v>
      </c>
      <c r="J116" s="6">
        <f t="shared" si="22"/>
        <v>23384</v>
      </c>
      <c r="K116" s="6">
        <f t="shared" si="22"/>
        <v>24553.200000000001</v>
      </c>
      <c r="L116" s="6">
        <f t="shared" si="22"/>
        <v>23384</v>
      </c>
      <c r="M116" s="274">
        <f t="shared" si="22"/>
        <v>23384</v>
      </c>
      <c r="N116" s="6">
        <f t="shared" si="22"/>
        <v>24553.200000000001</v>
      </c>
      <c r="O116" s="6">
        <f t="shared" si="22"/>
        <v>23384</v>
      </c>
      <c r="P116" s="6">
        <f t="shared" si="22"/>
        <v>24553.200000000001</v>
      </c>
      <c r="Q116" s="6">
        <f t="shared" si="22"/>
        <v>25722.400000000001</v>
      </c>
      <c r="R116" s="6">
        <f t="shared" si="22"/>
        <v>21045.600000000002</v>
      </c>
      <c r="S116" s="157">
        <f t="shared" ref="S116:Y116" si="23">$D116*S46</f>
        <v>0</v>
      </c>
      <c r="T116" s="157">
        <f t="shared" si="23"/>
        <v>0</v>
      </c>
      <c r="U116" s="157">
        <f t="shared" si="23"/>
        <v>0</v>
      </c>
      <c r="V116" s="157">
        <f t="shared" si="23"/>
        <v>0</v>
      </c>
      <c r="W116" s="157">
        <f t="shared" si="23"/>
        <v>0</v>
      </c>
      <c r="X116" s="157">
        <f t="shared" si="23"/>
        <v>0</v>
      </c>
      <c r="Y116" s="157">
        <f t="shared" si="23"/>
        <v>0</v>
      </c>
      <c r="Z116" s="4"/>
    </row>
    <row r="117" spans="1:26" x14ac:dyDescent="0.25">
      <c r="A117" s="4" t="s">
        <v>948</v>
      </c>
      <c r="B117" s="4" t="s">
        <v>97</v>
      </c>
      <c r="C117" s="4" t="s">
        <v>899</v>
      </c>
      <c r="D117" s="6">
        <v>146</v>
      </c>
      <c r="E117" s="6"/>
      <c r="F117" s="6">
        <f t="shared" ref="F117:R117" si="24">$D117*F47</f>
        <v>0</v>
      </c>
      <c r="G117" s="6">
        <f t="shared" si="24"/>
        <v>0</v>
      </c>
      <c r="H117" s="6">
        <f t="shared" si="24"/>
        <v>22192</v>
      </c>
      <c r="I117" s="6">
        <f t="shared" si="24"/>
        <v>26864</v>
      </c>
      <c r="J117" s="6">
        <f t="shared" si="24"/>
        <v>23360</v>
      </c>
      <c r="K117" s="6">
        <f t="shared" si="24"/>
        <v>24528</v>
      </c>
      <c r="L117" s="6">
        <f t="shared" si="24"/>
        <v>23360</v>
      </c>
      <c r="M117" s="274">
        <f t="shared" si="24"/>
        <v>21024</v>
      </c>
      <c r="N117" s="6">
        <f t="shared" si="24"/>
        <v>24528</v>
      </c>
      <c r="O117" s="6">
        <f t="shared" si="24"/>
        <v>21024</v>
      </c>
      <c r="P117" s="6">
        <f t="shared" si="24"/>
        <v>24528</v>
      </c>
      <c r="Q117" s="6">
        <f t="shared" si="24"/>
        <v>0</v>
      </c>
      <c r="R117" s="6">
        <f t="shared" si="24"/>
        <v>0</v>
      </c>
      <c r="S117" s="157">
        <f t="shared" ref="S117:Y117" si="25">$D117*S47</f>
        <v>0</v>
      </c>
      <c r="T117" s="157">
        <f t="shared" si="25"/>
        <v>0</v>
      </c>
      <c r="U117" s="157">
        <f t="shared" si="25"/>
        <v>0</v>
      </c>
      <c r="V117" s="157">
        <f t="shared" si="25"/>
        <v>0</v>
      </c>
      <c r="W117" s="157">
        <f t="shared" si="25"/>
        <v>0</v>
      </c>
      <c r="X117" s="157">
        <f t="shared" si="25"/>
        <v>0</v>
      </c>
      <c r="Y117" s="157">
        <f t="shared" si="25"/>
        <v>0</v>
      </c>
      <c r="Z117" s="4"/>
    </row>
    <row r="118" spans="1:26" x14ac:dyDescent="0.25">
      <c r="A118" s="4"/>
      <c r="B118" s="4"/>
      <c r="C118" s="4"/>
      <c r="D118" s="6"/>
      <c r="E118" s="6"/>
      <c r="F118" s="6"/>
      <c r="G118" s="6"/>
      <c r="H118" s="6"/>
      <c r="I118" s="6"/>
      <c r="J118" s="6"/>
      <c r="K118" s="6"/>
      <c r="L118" s="6"/>
      <c r="M118" s="274"/>
      <c r="N118" s="6"/>
      <c r="O118" s="6"/>
      <c r="P118" s="6"/>
      <c r="Q118" s="6"/>
      <c r="R118" s="6"/>
      <c r="S118" s="157"/>
      <c r="T118" s="157"/>
      <c r="U118" s="157"/>
      <c r="V118" s="157"/>
      <c r="W118" s="157"/>
      <c r="X118" s="157"/>
      <c r="Y118" s="157"/>
      <c r="Z118" s="4"/>
    </row>
    <row r="119" spans="1:26" x14ac:dyDescent="0.25">
      <c r="A119" s="4"/>
      <c r="B119" s="4"/>
      <c r="C119" s="4"/>
      <c r="D119" s="6"/>
      <c r="E119" s="6"/>
      <c r="F119" s="6"/>
      <c r="G119" s="6"/>
      <c r="H119" s="6"/>
      <c r="I119" s="6"/>
      <c r="J119" s="6"/>
      <c r="K119" s="6"/>
      <c r="L119" s="6"/>
      <c r="M119" s="274"/>
      <c r="N119" s="6"/>
      <c r="O119" s="6"/>
      <c r="P119" s="6"/>
      <c r="Q119" s="6"/>
      <c r="R119" s="6"/>
      <c r="S119" s="157"/>
      <c r="T119" s="157"/>
      <c r="U119" s="157"/>
      <c r="V119" s="157"/>
      <c r="W119" s="157"/>
      <c r="X119" s="157"/>
      <c r="Y119" s="157"/>
      <c r="Z119" s="4"/>
    </row>
    <row r="120" spans="1:26" x14ac:dyDescent="0.25">
      <c r="A120" s="4"/>
      <c r="B120" s="4"/>
      <c r="C120" s="4"/>
      <c r="D120" s="6"/>
      <c r="E120" s="6"/>
      <c r="F120" s="6"/>
      <c r="G120" s="6"/>
      <c r="H120" s="6"/>
      <c r="I120" s="6"/>
      <c r="J120" s="6"/>
      <c r="K120" s="6"/>
      <c r="L120" s="6"/>
      <c r="M120" s="274"/>
      <c r="N120" s="6"/>
      <c r="O120" s="6"/>
      <c r="P120" s="6"/>
      <c r="Q120" s="6"/>
      <c r="R120" s="6"/>
      <c r="S120" s="157"/>
      <c r="T120" s="157"/>
      <c r="U120" s="157"/>
      <c r="V120" s="157"/>
      <c r="W120" s="157"/>
      <c r="X120" s="157"/>
      <c r="Y120" s="157"/>
      <c r="Z120" s="4"/>
    </row>
    <row r="121" spans="1:26" x14ac:dyDescent="0.25">
      <c r="A121" s="4"/>
      <c r="B121" s="4"/>
      <c r="C121" s="4"/>
      <c r="D121" s="6"/>
      <c r="E121" s="6"/>
      <c r="F121" s="6"/>
      <c r="G121" s="6"/>
      <c r="H121" s="6"/>
      <c r="I121" s="6"/>
      <c r="J121" s="6"/>
      <c r="K121" s="6"/>
      <c r="L121" s="6"/>
      <c r="M121" s="274"/>
      <c r="N121" s="6"/>
      <c r="O121" s="6"/>
      <c r="P121" s="6"/>
      <c r="Q121" s="6"/>
      <c r="R121" s="6"/>
      <c r="S121" s="157"/>
      <c r="T121" s="157"/>
      <c r="U121" s="157"/>
      <c r="V121" s="157"/>
      <c r="W121" s="157"/>
      <c r="X121" s="157"/>
      <c r="Y121" s="157"/>
      <c r="Z121" s="4"/>
    </row>
    <row r="122" spans="1:26" x14ac:dyDescent="0.25">
      <c r="A122" s="4"/>
      <c r="B122" s="4"/>
      <c r="C122" s="4"/>
      <c r="D122" s="6"/>
      <c r="E122" s="6"/>
      <c r="F122" s="6"/>
      <c r="G122" s="6"/>
      <c r="H122" s="6"/>
      <c r="I122" s="6"/>
      <c r="J122" s="6"/>
      <c r="K122" s="6"/>
      <c r="L122" s="6"/>
      <c r="M122" s="274"/>
      <c r="N122" s="6"/>
      <c r="O122" s="6"/>
      <c r="P122" s="6"/>
      <c r="Q122" s="6"/>
      <c r="R122" s="6"/>
      <c r="S122" s="157"/>
      <c r="T122" s="157"/>
      <c r="U122" s="157"/>
      <c r="V122" s="157"/>
      <c r="W122" s="157"/>
      <c r="X122" s="157"/>
      <c r="Y122" s="157"/>
      <c r="Z122" s="4"/>
    </row>
    <row r="123" spans="1:26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274"/>
      <c r="N123" s="6"/>
      <c r="O123" s="6"/>
      <c r="P123" s="6"/>
      <c r="Q123" s="6"/>
      <c r="R123" s="6"/>
      <c r="S123" s="157"/>
      <c r="T123" s="157"/>
      <c r="U123" s="157"/>
      <c r="V123" s="157"/>
      <c r="W123" s="157"/>
      <c r="X123" s="157"/>
      <c r="Y123" s="157"/>
      <c r="Z123" s="4"/>
    </row>
    <row r="124" spans="1:26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274"/>
      <c r="N124" s="6"/>
      <c r="O124" s="6"/>
      <c r="P124" s="6"/>
      <c r="Q124" s="6"/>
      <c r="R124" s="6"/>
      <c r="S124" s="157"/>
      <c r="T124" s="157"/>
      <c r="U124" s="157"/>
      <c r="V124" s="157"/>
      <c r="W124" s="157"/>
      <c r="X124" s="157"/>
      <c r="Y124" s="157"/>
      <c r="Z124" s="4"/>
    </row>
    <row r="125" spans="1:26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274"/>
      <c r="N125" s="6"/>
      <c r="O125" s="6"/>
      <c r="P125" s="6"/>
      <c r="Q125" s="6"/>
      <c r="R125" s="6"/>
      <c r="S125" s="157"/>
      <c r="T125" s="157"/>
      <c r="U125" s="157"/>
      <c r="V125" s="157"/>
      <c r="W125" s="157"/>
      <c r="X125" s="157"/>
      <c r="Y125" s="157"/>
      <c r="Z125" s="4"/>
    </row>
    <row r="126" spans="1:26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274"/>
      <c r="N126" s="6"/>
      <c r="O126" s="6"/>
      <c r="P126" s="6"/>
      <c r="Q126" s="6"/>
      <c r="R126" s="6"/>
      <c r="S126" s="157"/>
      <c r="T126" s="157"/>
      <c r="U126" s="157"/>
      <c r="V126" s="157"/>
      <c r="W126" s="157"/>
      <c r="X126" s="157"/>
      <c r="Y126" s="157"/>
      <c r="Z126" s="4"/>
    </row>
    <row r="127" spans="1:26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274"/>
      <c r="N127" s="6"/>
      <c r="O127" s="6"/>
      <c r="P127" s="6"/>
      <c r="Q127" s="6"/>
      <c r="R127" s="6"/>
      <c r="S127" s="157"/>
      <c r="T127" s="157"/>
      <c r="U127" s="157"/>
      <c r="V127" s="157"/>
      <c r="W127" s="157"/>
      <c r="X127" s="157"/>
      <c r="Y127" s="157"/>
      <c r="Z127" s="4"/>
    </row>
    <row r="128" spans="1:26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274"/>
      <c r="N128" s="6"/>
      <c r="O128" s="6"/>
      <c r="P128" s="6"/>
      <c r="Q128" s="6"/>
      <c r="R128" s="6"/>
      <c r="S128" s="157"/>
      <c r="T128" s="157"/>
      <c r="U128" s="157"/>
      <c r="V128" s="157"/>
      <c r="W128" s="157"/>
      <c r="X128" s="157"/>
      <c r="Y128" s="157"/>
      <c r="Z128" s="4"/>
    </row>
    <row r="129" spans="1:26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274"/>
      <c r="N129" s="6"/>
      <c r="O129" s="6"/>
      <c r="P129" s="6"/>
      <c r="Q129" s="6"/>
      <c r="R129" s="6"/>
      <c r="S129" s="157"/>
      <c r="T129" s="157"/>
      <c r="U129" s="157"/>
      <c r="V129" s="157"/>
      <c r="W129" s="157"/>
      <c r="X129" s="157"/>
      <c r="Y129" s="157"/>
      <c r="Z129" s="4"/>
    </row>
    <row r="130" spans="1:26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274"/>
      <c r="N130" s="6"/>
      <c r="O130" s="6"/>
      <c r="P130" s="6"/>
      <c r="Q130" s="6"/>
      <c r="R130" s="6"/>
      <c r="S130" s="157"/>
      <c r="T130" s="157"/>
      <c r="U130" s="157"/>
      <c r="V130" s="157"/>
      <c r="W130" s="157"/>
      <c r="X130" s="157"/>
      <c r="Y130" s="157"/>
      <c r="Z130" s="4"/>
    </row>
    <row r="131" spans="1:26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274"/>
      <c r="N131" s="6"/>
      <c r="O131" s="6"/>
      <c r="P131" s="6"/>
      <c r="Q131" s="6"/>
      <c r="R131" s="6"/>
      <c r="S131" s="157"/>
      <c r="T131" s="157"/>
      <c r="U131" s="157"/>
      <c r="V131" s="157"/>
      <c r="W131" s="157"/>
      <c r="X131" s="157"/>
      <c r="Y131" s="157"/>
      <c r="Z131" s="4"/>
    </row>
    <row r="132" spans="1:26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274"/>
      <c r="N132" s="6"/>
      <c r="O132" s="6"/>
      <c r="P132" s="6"/>
      <c r="Q132" s="6"/>
      <c r="R132" s="6"/>
      <c r="S132" s="157"/>
      <c r="T132" s="157"/>
      <c r="U132" s="157"/>
      <c r="V132" s="157"/>
      <c r="W132" s="157"/>
      <c r="X132" s="157"/>
      <c r="Y132" s="157"/>
      <c r="Z132" s="4"/>
    </row>
    <row r="133" spans="1:26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274"/>
      <c r="N133" s="6"/>
      <c r="O133" s="6"/>
      <c r="P133" s="6"/>
      <c r="Q133" s="6"/>
      <c r="R133" s="6"/>
      <c r="S133" s="157"/>
      <c r="T133" s="157"/>
      <c r="U133" s="157"/>
      <c r="V133" s="157"/>
      <c r="W133" s="157"/>
      <c r="X133" s="157"/>
      <c r="Y133" s="157"/>
      <c r="Z133" s="4"/>
    </row>
    <row r="134" spans="1:26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274"/>
      <c r="N134" s="6"/>
      <c r="O134" s="6"/>
      <c r="P134" s="6"/>
      <c r="Q134" s="6"/>
      <c r="R134" s="6"/>
      <c r="S134" s="157"/>
      <c r="T134" s="157"/>
      <c r="U134" s="157"/>
      <c r="V134" s="157"/>
      <c r="W134" s="157"/>
      <c r="X134" s="157"/>
      <c r="Y134" s="157"/>
      <c r="Z134" s="4"/>
    </row>
    <row r="135" spans="1:26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274"/>
      <c r="N135" s="6"/>
      <c r="O135" s="6"/>
      <c r="P135" s="6"/>
      <c r="Q135" s="6"/>
      <c r="R135" s="6"/>
      <c r="S135" s="157"/>
      <c r="T135" s="157"/>
      <c r="U135" s="157"/>
      <c r="V135" s="157"/>
      <c r="W135" s="157"/>
      <c r="X135" s="157"/>
      <c r="Y135" s="157"/>
      <c r="Z135" s="4"/>
    </row>
    <row r="136" spans="1:26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274"/>
      <c r="N136" s="6"/>
      <c r="O136" s="6"/>
      <c r="P136" s="6"/>
      <c r="Q136" s="6"/>
      <c r="R136" s="6"/>
      <c r="S136" s="157"/>
      <c r="T136" s="157"/>
      <c r="U136" s="157"/>
      <c r="V136" s="157"/>
      <c r="W136" s="157"/>
      <c r="X136" s="157"/>
      <c r="Y136" s="157"/>
      <c r="Z136" s="4"/>
    </row>
    <row r="137" spans="1:26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274"/>
      <c r="N137" s="6"/>
      <c r="O137" s="6"/>
      <c r="P137" s="6"/>
      <c r="Q137" s="6"/>
      <c r="R137" s="6"/>
      <c r="S137" s="157"/>
      <c r="T137" s="157"/>
      <c r="U137" s="157"/>
      <c r="V137" s="157"/>
      <c r="W137" s="157"/>
      <c r="X137" s="157"/>
      <c r="Y137" s="157"/>
      <c r="Z137" s="4"/>
    </row>
    <row r="138" spans="1:26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274"/>
      <c r="N138" s="6"/>
      <c r="O138" s="6"/>
      <c r="P138" s="6"/>
      <c r="Q138" s="6"/>
      <c r="R138" s="6"/>
      <c r="S138" s="157"/>
      <c r="T138" s="157"/>
      <c r="U138" s="157"/>
      <c r="V138" s="157"/>
      <c r="W138" s="157"/>
      <c r="X138" s="157"/>
      <c r="Y138" s="157"/>
      <c r="Z138" s="4"/>
    </row>
    <row r="139" spans="1:26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274"/>
      <c r="N139" s="6"/>
      <c r="O139" s="6"/>
      <c r="P139" s="6"/>
      <c r="Q139" s="6"/>
      <c r="R139" s="6"/>
      <c r="S139" s="157"/>
      <c r="T139" s="157"/>
      <c r="U139" s="157"/>
      <c r="V139" s="157"/>
      <c r="W139" s="157"/>
      <c r="X139" s="157"/>
      <c r="Y139" s="157"/>
      <c r="Z139" s="4"/>
    </row>
    <row r="140" spans="1:26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274"/>
      <c r="N140" s="6"/>
      <c r="O140" s="6"/>
      <c r="P140" s="6"/>
      <c r="Q140" s="6"/>
      <c r="R140" s="6"/>
      <c r="S140" s="157"/>
      <c r="T140" s="157"/>
      <c r="U140" s="157"/>
      <c r="V140" s="157"/>
      <c r="W140" s="157"/>
      <c r="X140" s="157"/>
      <c r="Y140" s="157"/>
      <c r="Z140" s="4"/>
    </row>
    <row r="141" spans="1:26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274"/>
      <c r="N141" s="6"/>
      <c r="O141" s="6"/>
      <c r="P141" s="6"/>
      <c r="Q141" s="6"/>
      <c r="R141" s="6"/>
      <c r="S141" s="157"/>
      <c r="T141" s="157"/>
      <c r="U141" s="157"/>
      <c r="V141" s="157"/>
      <c r="W141" s="157"/>
      <c r="X141" s="157"/>
      <c r="Y141" s="157"/>
      <c r="Z141" s="4"/>
    </row>
    <row r="142" spans="1:26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274"/>
      <c r="N142" s="6"/>
      <c r="O142" s="6"/>
      <c r="P142" s="6"/>
      <c r="Q142" s="6"/>
      <c r="R142" s="6"/>
      <c r="S142" s="157"/>
      <c r="T142" s="157"/>
      <c r="U142" s="157"/>
      <c r="V142" s="157"/>
      <c r="W142" s="157"/>
      <c r="X142" s="157"/>
      <c r="Y142" s="157"/>
      <c r="Z142" s="4"/>
    </row>
    <row r="143" spans="1:26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274"/>
      <c r="N143" s="6"/>
      <c r="O143" s="6"/>
      <c r="P143" s="6"/>
      <c r="Q143" s="6"/>
      <c r="R143" s="6"/>
      <c r="S143" s="157"/>
      <c r="T143" s="157"/>
      <c r="U143" s="157"/>
      <c r="V143" s="157"/>
      <c r="W143" s="157"/>
      <c r="X143" s="157"/>
      <c r="Y143" s="157"/>
      <c r="Z143" s="4"/>
    </row>
    <row r="144" spans="1:26" x14ac:dyDescent="0.25">
      <c r="F144" s="7">
        <f t="shared" ref="F144:Y144" si="26">SUM(F114:F143)</f>
        <v>0</v>
      </c>
      <c r="G144" s="7">
        <f t="shared" si="26"/>
        <v>2920</v>
      </c>
      <c r="H144" s="7">
        <f t="shared" si="26"/>
        <v>40880</v>
      </c>
      <c r="I144" s="7">
        <f t="shared" si="26"/>
        <v>63081.599999999999</v>
      </c>
      <c r="J144" s="7">
        <f t="shared" si="26"/>
        <v>88816</v>
      </c>
      <c r="K144" s="7">
        <f t="shared" si="26"/>
        <v>94658.4</v>
      </c>
      <c r="L144" s="7">
        <f t="shared" si="26"/>
        <v>93488</v>
      </c>
      <c r="M144" s="7">
        <f t="shared" si="26"/>
        <v>80786</v>
      </c>
      <c r="N144" s="7">
        <f t="shared" si="26"/>
        <v>96993.2</v>
      </c>
      <c r="O144" s="7">
        <f t="shared" si="26"/>
        <v>89982.8</v>
      </c>
      <c r="P144" s="7">
        <f t="shared" si="26"/>
        <v>96993.2</v>
      </c>
      <c r="Q144" s="7">
        <f t="shared" si="26"/>
        <v>74802.399999999994</v>
      </c>
      <c r="R144" s="7">
        <f t="shared" si="26"/>
        <v>63115.200000000012</v>
      </c>
      <c r="S144" s="7">
        <f t="shared" si="26"/>
        <v>0</v>
      </c>
      <c r="T144" s="7">
        <f t="shared" si="26"/>
        <v>0</v>
      </c>
      <c r="U144" s="7">
        <f t="shared" si="26"/>
        <v>0</v>
      </c>
      <c r="V144" s="7">
        <f t="shared" si="26"/>
        <v>0</v>
      </c>
      <c r="W144" s="7">
        <f t="shared" si="26"/>
        <v>0</v>
      </c>
      <c r="X144" s="7">
        <f t="shared" si="26"/>
        <v>0</v>
      </c>
      <c r="Y144" s="7">
        <f t="shared" si="26"/>
        <v>0</v>
      </c>
    </row>
    <row r="145" spans="1:29" x14ac:dyDescent="0.25">
      <c r="L145" s="7"/>
      <c r="M145" s="25">
        <f>SUM(F144:M144)</f>
        <v>464630</v>
      </c>
      <c r="R145" s="25">
        <f>SUM(F144:R144)</f>
        <v>886516.8</v>
      </c>
    </row>
    <row r="146" spans="1:29" x14ac:dyDescent="0.25">
      <c r="M146" s="25">
        <f>B4-M145</f>
        <v>563738</v>
      </c>
      <c r="R146" s="25">
        <f>B4-R145</f>
        <v>141851.19999999995</v>
      </c>
    </row>
    <row r="148" spans="1:29" x14ac:dyDescent="0.25">
      <c r="A148" s="31" t="s">
        <v>186</v>
      </c>
      <c r="B148" s="32"/>
      <c r="C148" s="32"/>
      <c r="D148" s="32"/>
      <c r="E148" s="32"/>
      <c r="F148" s="625">
        <v>2023</v>
      </c>
      <c r="G148" s="626"/>
      <c r="H148" s="626"/>
      <c r="I148" s="626"/>
      <c r="J148" s="626"/>
      <c r="K148" s="626"/>
      <c r="L148" s="626"/>
      <c r="M148" s="627"/>
      <c r="N148" s="625">
        <v>2024</v>
      </c>
      <c r="O148" s="626"/>
      <c r="P148" s="626"/>
      <c r="Q148" s="626"/>
      <c r="R148" s="627"/>
      <c r="S148" s="107"/>
      <c r="T148" s="107"/>
      <c r="U148" s="107"/>
      <c r="V148" s="107"/>
      <c r="W148" s="107"/>
      <c r="X148" s="107"/>
      <c r="Y148" s="107"/>
      <c r="Z148" s="32"/>
      <c r="AA148" s="32"/>
      <c r="AB148" s="32"/>
      <c r="AC148" s="32"/>
    </row>
    <row r="149" spans="1:29" x14ac:dyDescent="0.25">
      <c r="C149" s="11" t="s">
        <v>105</v>
      </c>
      <c r="D149" s="11" t="s">
        <v>106</v>
      </c>
      <c r="E149" s="12"/>
      <c r="F149" s="12">
        <v>5</v>
      </c>
      <c r="G149" s="12">
        <v>6</v>
      </c>
      <c r="H149" s="12">
        <v>7</v>
      </c>
      <c r="I149" s="12">
        <v>8</v>
      </c>
      <c r="J149" s="62">
        <v>9</v>
      </c>
      <c r="K149" s="11">
        <v>10</v>
      </c>
      <c r="L149" s="11">
        <v>11</v>
      </c>
      <c r="M149" s="275">
        <v>12</v>
      </c>
      <c r="N149" s="14">
        <v>1</v>
      </c>
      <c r="O149" s="14">
        <v>2</v>
      </c>
      <c r="P149" s="14">
        <v>3</v>
      </c>
      <c r="Q149" s="11">
        <v>4</v>
      </c>
      <c r="R149" s="11">
        <v>5</v>
      </c>
      <c r="S149" s="164">
        <v>6</v>
      </c>
      <c r="T149" s="164">
        <v>7</v>
      </c>
      <c r="U149" s="164">
        <v>8</v>
      </c>
      <c r="V149" s="164">
        <v>9</v>
      </c>
      <c r="W149" s="164">
        <v>10</v>
      </c>
      <c r="X149" s="164">
        <v>11</v>
      </c>
      <c r="Y149" s="164">
        <v>12</v>
      </c>
    </row>
    <row r="150" spans="1:29" x14ac:dyDescent="0.25">
      <c r="C150" s="4"/>
      <c r="D150" s="26"/>
      <c r="E150" s="26"/>
      <c r="F150" s="6">
        <f>F144</f>
        <v>0</v>
      </c>
      <c r="G150" s="4"/>
      <c r="H150" s="4"/>
      <c r="I150" s="4"/>
      <c r="J150" s="60"/>
      <c r="K150" s="4"/>
      <c r="L150" s="4"/>
      <c r="M150" s="273"/>
      <c r="N150" s="60"/>
      <c r="O150" s="60"/>
      <c r="P150" s="60"/>
      <c r="Q150" s="4"/>
      <c r="R150" s="4"/>
      <c r="S150" s="165"/>
      <c r="T150" s="165"/>
      <c r="U150" s="165"/>
      <c r="V150" s="165"/>
      <c r="W150" s="165"/>
      <c r="X150" s="165"/>
      <c r="Y150" s="165"/>
    </row>
    <row r="151" spans="1:29" x14ac:dyDescent="0.25">
      <c r="C151" s="4" t="s">
        <v>950</v>
      </c>
      <c r="D151" s="26">
        <v>45118</v>
      </c>
      <c r="E151" s="26"/>
      <c r="F151" s="4"/>
      <c r="G151" s="6">
        <f>G$144</f>
        <v>2920</v>
      </c>
      <c r="H151" s="4"/>
      <c r="I151" s="4"/>
      <c r="J151" s="60"/>
      <c r="K151" s="4"/>
      <c r="L151" s="4"/>
      <c r="M151" s="273"/>
      <c r="N151" s="60"/>
      <c r="O151" s="60"/>
      <c r="P151" s="60"/>
      <c r="Q151" s="4"/>
      <c r="R151" s="4"/>
      <c r="S151" s="165"/>
      <c r="T151" s="165"/>
      <c r="U151" s="165"/>
      <c r="V151" s="165"/>
      <c r="W151" s="165"/>
      <c r="X151" s="165"/>
      <c r="Y151" s="165"/>
    </row>
    <row r="152" spans="1:29" x14ac:dyDescent="0.25">
      <c r="C152" s="4" t="s">
        <v>951</v>
      </c>
      <c r="D152" s="26">
        <v>45146</v>
      </c>
      <c r="E152" s="26"/>
      <c r="F152" s="4"/>
      <c r="G152" s="4"/>
      <c r="H152" s="6">
        <f>H$144</f>
        <v>40880</v>
      </c>
      <c r="I152" s="4"/>
      <c r="J152" s="60"/>
      <c r="K152" s="4"/>
      <c r="L152" s="4"/>
      <c r="M152" s="273"/>
      <c r="N152" s="60"/>
      <c r="O152" s="60"/>
      <c r="P152" s="60"/>
      <c r="Q152" s="4"/>
      <c r="R152" s="4"/>
      <c r="S152" s="165"/>
      <c r="T152" s="165"/>
      <c r="U152" s="165"/>
      <c r="V152" s="165"/>
      <c r="W152" s="165"/>
      <c r="X152" s="165"/>
      <c r="Y152" s="165"/>
    </row>
    <row r="153" spans="1:29" x14ac:dyDescent="0.25">
      <c r="C153" s="4" t="s">
        <v>952</v>
      </c>
      <c r="D153" s="26">
        <v>45181</v>
      </c>
      <c r="E153" s="26"/>
      <c r="F153" s="4"/>
      <c r="G153" s="4"/>
      <c r="H153" s="4"/>
      <c r="I153" s="6">
        <f>I$144</f>
        <v>63081.599999999999</v>
      </c>
      <c r="J153" s="60"/>
      <c r="K153" s="4"/>
      <c r="L153" s="4"/>
      <c r="M153" s="273"/>
      <c r="N153" s="60"/>
      <c r="O153" s="60"/>
      <c r="P153" s="60"/>
      <c r="Q153" s="4"/>
      <c r="R153" s="4"/>
      <c r="S153" s="165"/>
      <c r="T153" s="165"/>
      <c r="U153" s="165"/>
      <c r="V153" s="165"/>
      <c r="W153" s="165"/>
      <c r="X153" s="165"/>
      <c r="Y153" s="165"/>
    </row>
    <row r="154" spans="1:29" x14ac:dyDescent="0.25">
      <c r="C154" s="60" t="s">
        <v>107</v>
      </c>
      <c r="D154" s="86"/>
      <c r="E154" s="86"/>
      <c r="F154" s="4"/>
      <c r="G154" s="4"/>
      <c r="H154" s="4"/>
      <c r="I154" s="60"/>
      <c r="J154" s="61">
        <f>J$144</f>
        <v>88816</v>
      </c>
      <c r="K154" s="4"/>
      <c r="L154" s="4"/>
      <c r="M154" s="273"/>
      <c r="N154" s="60"/>
      <c r="O154" s="60"/>
      <c r="P154" s="60"/>
      <c r="Q154" s="4"/>
      <c r="R154" s="4"/>
      <c r="S154" s="165"/>
      <c r="T154" s="165"/>
      <c r="U154" s="165"/>
      <c r="V154" s="165"/>
      <c r="W154" s="165"/>
      <c r="X154" s="165"/>
      <c r="Y154" s="165"/>
    </row>
    <row r="155" spans="1:29" x14ac:dyDescent="0.25">
      <c r="C155" s="4" t="s">
        <v>953</v>
      </c>
      <c r="D155" s="26">
        <v>45244</v>
      </c>
      <c r="E155" s="26"/>
      <c r="F155" s="4"/>
      <c r="G155" s="4"/>
      <c r="H155" s="4"/>
      <c r="I155" s="60"/>
      <c r="J155" s="60"/>
      <c r="K155" s="6">
        <f>K$144</f>
        <v>94658.4</v>
      </c>
      <c r="L155" s="4"/>
      <c r="M155" s="273"/>
      <c r="N155" s="60"/>
      <c r="O155" s="60"/>
      <c r="P155" s="60"/>
      <c r="Q155" s="4"/>
      <c r="R155" s="4"/>
      <c r="S155" s="165"/>
      <c r="T155" s="165"/>
      <c r="U155" s="165"/>
      <c r="V155" s="165"/>
      <c r="W155" s="165"/>
      <c r="X155" s="165"/>
      <c r="Y155" s="165"/>
    </row>
    <row r="156" spans="1:29" x14ac:dyDescent="0.25">
      <c r="C156" s="4" t="s">
        <v>954</v>
      </c>
      <c r="D156" s="26">
        <v>45272</v>
      </c>
      <c r="E156" s="26"/>
      <c r="F156" s="4"/>
      <c r="G156" s="4"/>
      <c r="H156" s="4"/>
      <c r="I156" s="4"/>
      <c r="J156" s="4"/>
      <c r="K156" s="6"/>
      <c r="L156" s="6">
        <f>L$144</f>
        <v>93488</v>
      </c>
      <c r="M156" s="273"/>
      <c r="N156" s="60"/>
      <c r="O156" s="60"/>
      <c r="P156" s="60"/>
      <c r="Q156" s="4"/>
      <c r="R156" s="4"/>
      <c r="S156" s="165"/>
      <c r="T156" s="165"/>
      <c r="U156" s="165"/>
      <c r="V156" s="165"/>
      <c r="W156" s="165"/>
      <c r="X156" s="165"/>
      <c r="Y156" s="165"/>
    </row>
    <row r="157" spans="1:29" ht="30" x14ac:dyDescent="0.25">
      <c r="C157" s="271" t="s">
        <v>955</v>
      </c>
      <c r="D157" s="272">
        <v>45302</v>
      </c>
      <c r="E157" s="272"/>
      <c r="F157" s="273"/>
      <c r="G157" s="273"/>
      <c r="H157" s="273"/>
      <c r="I157" s="273"/>
      <c r="J157" s="273"/>
      <c r="K157" s="274"/>
      <c r="L157" s="273"/>
      <c r="M157" s="274">
        <f>M$144</f>
        <v>80786</v>
      </c>
      <c r="N157" s="60"/>
      <c r="O157" s="60"/>
      <c r="P157" s="60"/>
      <c r="Q157" s="4"/>
      <c r="R157" s="4"/>
      <c r="S157" s="165"/>
      <c r="T157" s="165"/>
      <c r="U157" s="165"/>
      <c r="V157" s="165"/>
      <c r="W157" s="165"/>
      <c r="X157" s="165"/>
      <c r="Y157" s="165"/>
    </row>
    <row r="158" spans="1:29" x14ac:dyDescent="0.25">
      <c r="C158" s="4" t="s">
        <v>956</v>
      </c>
      <c r="D158" s="26">
        <v>45334</v>
      </c>
      <c r="E158" s="26"/>
      <c r="F158" s="4"/>
      <c r="G158" s="4"/>
      <c r="H158" s="4"/>
      <c r="I158" s="4"/>
      <c r="J158" s="4"/>
      <c r="K158" s="6"/>
      <c r="L158" s="4"/>
      <c r="M158" s="4"/>
      <c r="N158" s="6">
        <f>N$144</f>
        <v>96993.2</v>
      </c>
      <c r="O158" s="60"/>
      <c r="P158" s="60"/>
      <c r="Q158" s="4"/>
      <c r="R158" s="4"/>
      <c r="S158" s="165"/>
      <c r="T158" s="165"/>
      <c r="U158" s="165"/>
      <c r="V158" s="165"/>
      <c r="W158" s="165"/>
      <c r="X158" s="165"/>
      <c r="Y158" s="165"/>
    </row>
    <row r="159" spans="1:29" x14ac:dyDescent="0.25">
      <c r="C159" s="4" t="s">
        <v>957</v>
      </c>
      <c r="D159" s="26">
        <v>45359</v>
      </c>
      <c r="E159" s="26"/>
      <c r="F159" s="4"/>
      <c r="G159" s="4"/>
      <c r="H159" s="4"/>
      <c r="I159" s="4"/>
      <c r="J159" s="4"/>
      <c r="K159" s="6"/>
      <c r="L159" s="4"/>
      <c r="M159" s="4"/>
      <c r="N159" s="4"/>
      <c r="O159" s="6">
        <f>O$144</f>
        <v>89982.8</v>
      </c>
      <c r="P159" s="60"/>
      <c r="Q159" s="4"/>
      <c r="R159" s="4"/>
      <c r="S159" s="165"/>
      <c r="T159" s="165"/>
      <c r="U159" s="165"/>
      <c r="V159" s="165"/>
      <c r="W159" s="165"/>
      <c r="X159" s="165"/>
      <c r="Y159" s="165"/>
    </row>
    <row r="160" spans="1:29" x14ac:dyDescent="0.25">
      <c r="C160" s="60" t="s">
        <v>119</v>
      </c>
      <c r="D160" s="86"/>
      <c r="E160" s="86"/>
      <c r="F160" s="4"/>
      <c r="G160" s="4"/>
      <c r="H160" s="4"/>
      <c r="I160" s="60"/>
      <c r="J160" s="60"/>
      <c r="K160" s="61"/>
      <c r="L160" s="60"/>
      <c r="M160" s="60"/>
      <c r="N160" s="60"/>
      <c r="O160" s="60"/>
      <c r="P160" s="61">
        <f>P$144</f>
        <v>96993.2</v>
      </c>
      <c r="Q160" s="4"/>
      <c r="R160" s="4"/>
      <c r="S160" s="165"/>
      <c r="T160" s="165"/>
      <c r="U160" s="165"/>
      <c r="V160" s="165"/>
      <c r="W160" s="165"/>
      <c r="X160" s="165"/>
      <c r="Y160" s="165"/>
    </row>
    <row r="161" spans="3:25" x14ac:dyDescent="0.25">
      <c r="C161" t="s">
        <v>958</v>
      </c>
      <c r="D161" s="26">
        <v>45421</v>
      </c>
      <c r="E161" s="26"/>
      <c r="F161" s="4"/>
      <c r="G161" s="4"/>
      <c r="H161" s="4"/>
      <c r="I161" s="4"/>
      <c r="J161" s="4"/>
      <c r="K161" s="6"/>
      <c r="L161" s="4"/>
      <c r="M161" s="4"/>
      <c r="N161" s="4"/>
      <c r="O161" s="4"/>
      <c r="P161" s="4"/>
      <c r="Q161" s="6">
        <f>Q$144</f>
        <v>74802.399999999994</v>
      </c>
      <c r="R161" s="4"/>
      <c r="S161" s="165"/>
      <c r="T161" s="165"/>
      <c r="U161" s="165"/>
      <c r="V161" s="165"/>
      <c r="W161" s="165"/>
      <c r="X161" s="165"/>
      <c r="Y161" s="165"/>
    </row>
    <row r="162" spans="3:25" x14ac:dyDescent="0.25">
      <c r="C162" s="4" t="s">
        <v>959</v>
      </c>
      <c r="D162" s="26">
        <v>45453</v>
      </c>
      <c r="E162" s="26"/>
      <c r="F162" s="4"/>
      <c r="G162" s="4"/>
      <c r="H162" s="4"/>
      <c r="I162" s="4"/>
      <c r="J162" s="4"/>
      <c r="K162" s="6"/>
      <c r="L162" s="4"/>
      <c r="M162" s="4"/>
      <c r="N162" s="4"/>
      <c r="O162" s="4"/>
      <c r="P162" s="4"/>
      <c r="Q162" s="4"/>
      <c r="R162" s="6">
        <f>R$144</f>
        <v>63115.200000000012</v>
      </c>
      <c r="S162" s="157">
        <f t="shared" ref="S162:Y162" si="27">S$144</f>
        <v>0</v>
      </c>
      <c r="T162" s="157">
        <f t="shared" si="27"/>
        <v>0</v>
      </c>
      <c r="U162" s="157">
        <f t="shared" si="27"/>
        <v>0</v>
      </c>
      <c r="V162" s="157">
        <f t="shared" si="27"/>
        <v>0</v>
      </c>
      <c r="W162" s="157">
        <f t="shared" si="27"/>
        <v>0</v>
      </c>
      <c r="X162" s="157">
        <f t="shared" si="27"/>
        <v>0</v>
      </c>
      <c r="Y162" s="157">
        <f t="shared" si="27"/>
        <v>0</v>
      </c>
    </row>
    <row r="163" spans="3:25" x14ac:dyDescent="0.25">
      <c r="C163" s="9"/>
      <c r="D163" s="93" t="s">
        <v>39</v>
      </c>
      <c r="E163" s="93"/>
      <c r="F163" s="30">
        <f>SUM(F150:F162)</f>
        <v>0</v>
      </c>
      <c r="G163" s="30">
        <f t="shared" ref="G163:R163" si="28">SUM(G150:G162)</f>
        <v>2920</v>
      </c>
      <c r="H163" s="30">
        <f t="shared" si="28"/>
        <v>40880</v>
      </c>
      <c r="I163" s="30">
        <f t="shared" si="28"/>
        <v>63081.599999999999</v>
      </c>
      <c r="J163" s="30">
        <f t="shared" si="28"/>
        <v>88816</v>
      </c>
      <c r="K163" s="30">
        <f t="shared" si="28"/>
        <v>94658.4</v>
      </c>
      <c r="L163" s="30">
        <f t="shared" si="28"/>
        <v>93488</v>
      </c>
      <c r="M163" s="30">
        <f t="shared" si="28"/>
        <v>80786</v>
      </c>
      <c r="N163" s="30">
        <f t="shared" si="28"/>
        <v>96993.2</v>
      </c>
      <c r="O163" s="30">
        <f t="shared" si="28"/>
        <v>89982.8</v>
      </c>
      <c r="P163" s="30">
        <f t="shared" si="28"/>
        <v>96993.2</v>
      </c>
      <c r="Q163" s="30">
        <f t="shared" si="28"/>
        <v>74802.399999999994</v>
      </c>
      <c r="R163" s="30">
        <f t="shared" si="28"/>
        <v>63115.200000000012</v>
      </c>
      <c r="S163" s="30">
        <f t="shared" ref="S163:Y163" si="29">SUM(S150:S162)</f>
        <v>0</v>
      </c>
      <c r="T163" s="30">
        <f t="shared" si="29"/>
        <v>0</v>
      </c>
      <c r="U163" s="30">
        <f t="shared" si="29"/>
        <v>0</v>
      </c>
      <c r="V163" s="30">
        <f t="shared" si="29"/>
        <v>0</v>
      </c>
      <c r="W163" s="30">
        <f t="shared" si="29"/>
        <v>0</v>
      </c>
      <c r="X163" s="30">
        <f t="shared" si="29"/>
        <v>0</v>
      </c>
      <c r="Y163" s="30">
        <f t="shared" si="29"/>
        <v>0</v>
      </c>
    </row>
    <row r="164" spans="3:25" x14ac:dyDescent="0.25">
      <c r="D164" s="12" t="s">
        <v>503</v>
      </c>
      <c r="E164" s="12"/>
      <c r="F164" s="30" t="e">
        <f>F163-#REF!</f>
        <v>#REF!</v>
      </c>
      <c r="G164" s="30" t="e">
        <f>G163-#REF!</f>
        <v>#REF!</v>
      </c>
      <c r="H164" s="30" t="e">
        <f>H163-#REF!</f>
        <v>#REF!</v>
      </c>
      <c r="I164" s="30" t="e">
        <f>I163-#REF!</f>
        <v>#REF!</v>
      </c>
      <c r="J164" s="30" t="e">
        <f>J163-#REF!</f>
        <v>#REF!</v>
      </c>
      <c r="K164" s="30" t="e">
        <f>K163-#REF!</f>
        <v>#REF!</v>
      </c>
      <c r="L164" s="30" t="e">
        <f>L163-#REF!</f>
        <v>#REF!</v>
      </c>
      <c r="M164" s="30" t="e">
        <f>M163-#REF!</f>
        <v>#REF!</v>
      </c>
      <c r="N164" s="30" t="e">
        <f>N163-#REF!</f>
        <v>#REF!</v>
      </c>
      <c r="O164" s="30" t="e">
        <f>O163-#REF!</f>
        <v>#REF!</v>
      </c>
      <c r="P164" s="30" t="e">
        <f>P163-#REF!</f>
        <v>#REF!</v>
      </c>
      <c r="Q164" s="30" t="e">
        <f>Q163-#REF!</f>
        <v>#REF!</v>
      </c>
      <c r="R164" s="30" t="e">
        <f>R163-#REF!</f>
        <v>#REF!</v>
      </c>
      <c r="S164" s="30" t="e">
        <f>S163-#REF!</f>
        <v>#REF!</v>
      </c>
      <c r="T164" s="30" t="e">
        <f>T163-#REF!</f>
        <v>#REF!</v>
      </c>
      <c r="U164" s="30" t="e">
        <f>U163-#REF!</f>
        <v>#REF!</v>
      </c>
      <c r="V164" s="30" t="e">
        <f>V163-#REF!</f>
        <v>#REF!</v>
      </c>
      <c r="W164" s="30" t="e">
        <f>W163-#REF!</f>
        <v>#REF!</v>
      </c>
      <c r="X164" s="30" t="e">
        <f>X163-#REF!</f>
        <v>#REF!</v>
      </c>
      <c r="Y164" s="30" t="e">
        <f>Y163-#REF!</f>
        <v>#REF!</v>
      </c>
    </row>
    <row r="165" spans="3:25" x14ac:dyDescent="0.25">
      <c r="D165" s="11" t="s">
        <v>504</v>
      </c>
      <c r="E165" s="11"/>
      <c r="F165" s="27" t="e">
        <f>F164/#REF!</f>
        <v>#REF!</v>
      </c>
      <c r="G165" s="27" t="e">
        <f>G164/#REF!</f>
        <v>#REF!</v>
      </c>
      <c r="H165" s="27" t="e">
        <f>H164/#REF!</f>
        <v>#REF!</v>
      </c>
      <c r="I165" s="27" t="e">
        <f>I164/#REF!</f>
        <v>#REF!</v>
      </c>
      <c r="J165" s="27" t="e">
        <f>J164/#REF!</f>
        <v>#REF!</v>
      </c>
      <c r="K165" s="27" t="e">
        <f>K164/#REF!</f>
        <v>#REF!</v>
      </c>
      <c r="L165" s="27" t="e">
        <f>L164/#REF!</f>
        <v>#REF!</v>
      </c>
      <c r="M165" s="27" t="e">
        <f>M164/#REF!</f>
        <v>#REF!</v>
      </c>
      <c r="N165" s="27" t="e">
        <f>N164/#REF!</f>
        <v>#REF!</v>
      </c>
      <c r="O165" s="27" t="e">
        <f>O164/#REF!</f>
        <v>#REF!</v>
      </c>
      <c r="P165" s="27" t="e">
        <f>P164/#REF!</f>
        <v>#REF!</v>
      </c>
      <c r="Q165" s="27" t="e">
        <f>Q164/#REF!</f>
        <v>#REF!</v>
      </c>
      <c r="R165" s="27" t="e">
        <f>R164/#REF!</f>
        <v>#REF!</v>
      </c>
      <c r="S165" s="27" t="e">
        <f>S164/#REF!</f>
        <v>#REF!</v>
      </c>
      <c r="T165" s="27" t="e">
        <f>T164/#REF!</f>
        <v>#REF!</v>
      </c>
      <c r="U165" s="27" t="e">
        <f>U164/#REF!</f>
        <v>#REF!</v>
      </c>
      <c r="V165" s="27" t="e">
        <f>V164/#REF!</f>
        <v>#REF!</v>
      </c>
      <c r="W165" s="27" t="e">
        <f>W164/#REF!</f>
        <v>#REF!</v>
      </c>
      <c r="X165" s="27" t="e">
        <f>X164/#REF!</f>
        <v>#REF!</v>
      </c>
      <c r="Y165" s="27" t="e">
        <f>Y164/#REF!</f>
        <v>#REF!</v>
      </c>
    </row>
    <row r="168" spans="3:25" x14ac:dyDescent="0.25">
      <c r="G168" s="25"/>
    </row>
    <row r="170" spans="3:25" x14ac:dyDescent="0.25">
      <c r="N170" s="25"/>
    </row>
    <row r="171" spans="3:25" x14ac:dyDescent="0.25">
      <c r="N171" s="25"/>
    </row>
  </sheetData>
  <mergeCells count="14">
    <mergeCell ref="F148:M148"/>
    <mergeCell ref="N148:R148"/>
    <mergeCell ref="F111:Z111"/>
    <mergeCell ref="F112:M112"/>
    <mergeCell ref="N112:R112"/>
    <mergeCell ref="F76:Z76"/>
    <mergeCell ref="F77:M77"/>
    <mergeCell ref="N77:R77"/>
    <mergeCell ref="F6:Z6"/>
    <mergeCell ref="F7:M7"/>
    <mergeCell ref="N7:R7"/>
    <mergeCell ref="F41:Z41"/>
    <mergeCell ref="F42:M42"/>
    <mergeCell ref="N42:R4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7D67-3D9D-437E-A12F-C4AE38F21A49}">
  <sheetPr>
    <tabColor theme="2" tint="-0.249977111117893"/>
  </sheetPr>
  <dimension ref="A2:AW173"/>
  <sheetViews>
    <sheetView workbookViewId="0">
      <pane xSplit="1" topLeftCell="B1" activePane="topRight" state="frozen"/>
      <selection pane="topRight" activeCell="A19" sqref="A19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4.5703125" hidden="1" customWidth="1"/>
    <col min="6" max="6" width="11.28515625" bestFit="1" customWidth="1"/>
    <col min="7" max="7" width="12.7109375" bestFit="1" customWidth="1"/>
    <col min="8" max="9" width="11.7109375" bestFit="1" customWidth="1"/>
    <col min="10" max="10" width="12.28515625" bestFit="1" customWidth="1"/>
    <col min="11" max="11" width="11.7109375" bestFit="1" customWidth="1"/>
    <col min="12" max="12" width="13.28515625" bestFit="1" customWidth="1"/>
    <col min="13" max="14" width="12.7109375" bestFit="1" customWidth="1"/>
    <col min="15" max="18" width="12.28515625" bestFit="1" customWidth="1"/>
    <col min="19" max="25" width="12.28515625" customWidth="1"/>
  </cols>
  <sheetData>
    <row r="2" spans="1:49" x14ac:dyDescent="0.25">
      <c r="A2" s="9" t="s">
        <v>81</v>
      </c>
      <c r="B2" t="s">
        <v>944</v>
      </c>
      <c r="C2" t="s">
        <v>944</v>
      </c>
    </row>
    <row r="3" spans="1:49" x14ac:dyDescent="0.25">
      <c r="A3" s="9" t="s">
        <v>83</v>
      </c>
      <c r="B3" t="s">
        <v>626</v>
      </c>
      <c r="C3" t="s">
        <v>960</v>
      </c>
    </row>
    <row r="4" spans="1:49" x14ac:dyDescent="0.25">
      <c r="A4" s="9" t="s">
        <v>85</v>
      </c>
      <c r="B4" s="25">
        <v>858086.40000000002</v>
      </c>
      <c r="C4">
        <v>886516.8</v>
      </c>
    </row>
    <row r="5" spans="1:49" x14ac:dyDescent="0.25">
      <c r="A5" s="9"/>
      <c r="B5" s="25"/>
    </row>
    <row r="6" spans="1:49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49" x14ac:dyDescent="0.25">
      <c r="A7" s="9"/>
      <c r="B7" s="9"/>
      <c r="C7" s="9"/>
      <c r="D7" s="466" t="s">
        <v>33</v>
      </c>
      <c r="E7" s="39">
        <v>22</v>
      </c>
      <c r="F7" s="39">
        <v>22</v>
      </c>
      <c r="G7" s="39">
        <v>20</v>
      </c>
      <c r="H7" s="39">
        <v>23</v>
      </c>
      <c r="I7" s="39">
        <v>19</v>
      </c>
      <c r="J7" s="39">
        <v>21</v>
      </c>
      <c r="K7" s="39">
        <v>21</v>
      </c>
      <c r="L7" s="39">
        <v>20</v>
      </c>
      <c r="M7" s="39">
        <v>22</v>
      </c>
      <c r="N7" s="39">
        <v>20</v>
      </c>
      <c r="O7" s="39">
        <v>21</v>
      </c>
      <c r="P7" s="39">
        <v>20</v>
      </c>
      <c r="Q7" s="39">
        <v>22</v>
      </c>
      <c r="R7" s="39">
        <v>22</v>
      </c>
      <c r="S7" s="39">
        <v>20</v>
      </c>
      <c r="T7" s="39">
        <v>23</v>
      </c>
      <c r="U7" s="39">
        <v>19</v>
      </c>
      <c r="V7" s="39">
        <v>21</v>
      </c>
      <c r="W7" s="39">
        <v>21</v>
      </c>
      <c r="X7" s="39">
        <v>20</v>
      </c>
      <c r="Y7" s="39">
        <v>22</v>
      </c>
      <c r="Z7" s="39">
        <v>20</v>
      </c>
      <c r="AA7" s="39">
        <v>21</v>
      </c>
      <c r="AB7" s="39">
        <v>20</v>
      </c>
      <c r="AC7" s="39">
        <v>22</v>
      </c>
      <c r="AD7" s="39">
        <v>22</v>
      </c>
      <c r="AE7" s="39">
        <v>20</v>
      </c>
      <c r="AF7" s="39">
        <v>23</v>
      </c>
      <c r="AG7" s="39">
        <v>19</v>
      </c>
      <c r="AH7" s="39">
        <v>21</v>
      </c>
      <c r="AI7" s="39">
        <v>21</v>
      </c>
      <c r="AJ7" s="39">
        <v>20</v>
      </c>
      <c r="AK7" s="39">
        <v>22</v>
      </c>
      <c r="AL7" s="39">
        <v>20</v>
      </c>
      <c r="AM7" s="39">
        <v>21</v>
      </c>
      <c r="AN7" s="39">
        <v>20</v>
      </c>
      <c r="AO7" s="39">
        <v>22</v>
      </c>
      <c r="AP7" s="39">
        <v>22</v>
      </c>
      <c r="AQ7" s="39">
        <v>20</v>
      </c>
      <c r="AR7" s="39">
        <v>23</v>
      </c>
      <c r="AS7" s="39">
        <v>19</v>
      </c>
      <c r="AT7" s="39">
        <v>21</v>
      </c>
      <c r="AU7" s="39">
        <v>21</v>
      </c>
      <c r="AV7" s="39">
        <v>20</v>
      </c>
    </row>
    <row r="8" spans="1:49" x14ac:dyDescent="0.25">
      <c r="A8" s="9"/>
      <c r="B8" s="9"/>
      <c r="C8" s="9"/>
      <c r="D8" s="9"/>
      <c r="E8" s="9"/>
      <c r="F8" s="625">
        <v>2024</v>
      </c>
      <c r="G8" s="626"/>
      <c r="H8" s="626"/>
      <c r="I8" s="626"/>
      <c r="J8" s="626"/>
      <c r="K8" s="626"/>
      <c r="L8" s="626"/>
      <c r="M8" s="627"/>
      <c r="N8" s="625">
        <v>2025</v>
      </c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7"/>
      <c r="Z8" s="625">
        <v>2026</v>
      </c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7"/>
      <c r="AL8" s="625">
        <v>2027</v>
      </c>
      <c r="AM8" s="626"/>
      <c r="AN8" s="626"/>
      <c r="AO8" s="626"/>
      <c r="AP8" s="626"/>
      <c r="AQ8" s="626"/>
      <c r="AR8" s="626"/>
      <c r="AS8" s="626"/>
      <c r="AT8" s="626"/>
      <c r="AU8" s="626"/>
      <c r="AV8" s="626"/>
      <c r="AW8" s="627"/>
    </row>
    <row r="9" spans="1:49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2"/>
      <c r="F9" s="12">
        <v>5</v>
      </c>
      <c r="G9" s="12">
        <v>6</v>
      </c>
      <c r="H9" s="12">
        <v>7</v>
      </c>
      <c r="I9" s="12">
        <v>8</v>
      </c>
      <c r="J9" s="11">
        <v>9</v>
      </c>
      <c r="K9" s="11">
        <v>10</v>
      </c>
      <c r="L9" s="11">
        <v>11</v>
      </c>
      <c r="M9" s="11">
        <v>12</v>
      </c>
      <c r="N9" s="11">
        <v>1</v>
      </c>
      <c r="O9" s="11">
        <v>2</v>
      </c>
      <c r="P9" s="11">
        <v>3</v>
      </c>
      <c r="Q9" s="11">
        <v>4</v>
      </c>
      <c r="R9" s="11">
        <v>5</v>
      </c>
      <c r="S9" s="14">
        <v>6</v>
      </c>
      <c r="T9" s="14">
        <v>7</v>
      </c>
      <c r="U9" s="14">
        <v>8</v>
      </c>
      <c r="V9" s="14">
        <v>9</v>
      </c>
      <c r="W9" s="14">
        <v>10</v>
      </c>
      <c r="X9" s="14">
        <v>11</v>
      </c>
      <c r="Y9" s="14">
        <v>12</v>
      </c>
      <c r="Z9" s="14">
        <v>1</v>
      </c>
      <c r="AA9" s="14">
        <v>2</v>
      </c>
      <c r="AB9" s="14">
        <v>3</v>
      </c>
      <c r="AC9" s="14">
        <v>4</v>
      </c>
      <c r="AD9" s="14">
        <v>5</v>
      </c>
      <c r="AE9" s="265">
        <v>6</v>
      </c>
      <c r="AF9" s="265">
        <v>7</v>
      </c>
      <c r="AG9" s="265">
        <v>8</v>
      </c>
      <c r="AH9" s="265">
        <v>9</v>
      </c>
      <c r="AI9" s="265">
        <v>10</v>
      </c>
      <c r="AJ9" s="265">
        <v>11</v>
      </c>
      <c r="AK9" s="265">
        <v>12</v>
      </c>
      <c r="AL9" s="265">
        <v>1</v>
      </c>
      <c r="AM9" s="265">
        <v>2</v>
      </c>
      <c r="AN9" s="265">
        <v>3</v>
      </c>
      <c r="AO9" s="265">
        <v>4</v>
      </c>
      <c r="AP9" s="265">
        <v>5</v>
      </c>
      <c r="AQ9" s="265">
        <v>6</v>
      </c>
      <c r="AR9" s="265">
        <v>7</v>
      </c>
      <c r="AS9" s="265">
        <v>8</v>
      </c>
      <c r="AT9" s="265">
        <v>9</v>
      </c>
      <c r="AU9" s="265">
        <v>10</v>
      </c>
      <c r="AV9" s="265">
        <v>11</v>
      </c>
      <c r="AW9" s="265">
        <v>12</v>
      </c>
    </row>
    <row r="10" spans="1:49" x14ac:dyDescent="0.25">
      <c r="A10" s="4" t="s">
        <v>945</v>
      </c>
      <c r="B10" s="4" t="s">
        <v>97</v>
      </c>
      <c r="C10" s="4" t="s">
        <v>898</v>
      </c>
      <c r="D10" s="6">
        <v>149.08000000000001</v>
      </c>
      <c r="E10" s="6"/>
      <c r="F10" s="4">
        <v>32</v>
      </c>
      <c r="G10" s="4">
        <v>160</v>
      </c>
      <c r="H10" s="4">
        <v>160</v>
      </c>
      <c r="I10" s="4">
        <v>160</v>
      </c>
      <c r="J10" s="4">
        <v>160</v>
      </c>
      <c r="K10" s="4">
        <v>160</v>
      </c>
      <c r="L10" s="4">
        <v>160</v>
      </c>
      <c r="M10" s="4">
        <v>160</v>
      </c>
      <c r="N10" s="4">
        <f>(N$7-1)*8</f>
        <v>152</v>
      </c>
      <c r="O10" s="4">
        <f t="shared" ref="O10:AD12" si="0">(O$7-1)*8</f>
        <v>160</v>
      </c>
      <c r="P10" s="4">
        <f t="shared" si="0"/>
        <v>152</v>
      </c>
      <c r="Q10" s="4">
        <f t="shared" si="0"/>
        <v>168</v>
      </c>
      <c r="R10" s="4">
        <f t="shared" si="0"/>
        <v>168</v>
      </c>
      <c r="S10" s="13">
        <f t="shared" si="0"/>
        <v>152</v>
      </c>
      <c r="T10" s="13">
        <f t="shared" si="0"/>
        <v>176</v>
      </c>
      <c r="U10" s="13">
        <f t="shared" si="0"/>
        <v>144</v>
      </c>
      <c r="V10" s="13">
        <f t="shared" si="0"/>
        <v>160</v>
      </c>
      <c r="W10" s="13">
        <f t="shared" si="0"/>
        <v>160</v>
      </c>
      <c r="X10" s="13">
        <f t="shared" si="0"/>
        <v>152</v>
      </c>
      <c r="Y10" s="13">
        <f t="shared" si="0"/>
        <v>168</v>
      </c>
      <c r="Z10" s="13">
        <f t="shared" si="0"/>
        <v>152</v>
      </c>
      <c r="AA10" s="13">
        <f t="shared" si="0"/>
        <v>160</v>
      </c>
      <c r="AB10" s="13">
        <f t="shared" si="0"/>
        <v>152</v>
      </c>
      <c r="AC10" s="13">
        <f t="shared" si="0"/>
        <v>168</v>
      </c>
      <c r="AD10" s="13">
        <f t="shared" si="0"/>
        <v>168</v>
      </c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</row>
    <row r="11" spans="1:49" x14ac:dyDescent="0.25">
      <c r="A11" t="s">
        <v>946</v>
      </c>
      <c r="B11" s="4" t="s">
        <v>97</v>
      </c>
      <c r="C11" s="4" t="s">
        <v>899</v>
      </c>
      <c r="D11" s="6">
        <v>148.91999999999999</v>
      </c>
      <c r="E11" s="6"/>
      <c r="F11" s="4">
        <v>32</v>
      </c>
      <c r="G11" s="4">
        <v>160</v>
      </c>
      <c r="H11" s="4">
        <v>160</v>
      </c>
      <c r="I11" s="4">
        <v>160</v>
      </c>
      <c r="J11" s="4">
        <v>160</v>
      </c>
      <c r="K11" s="4">
        <v>160</v>
      </c>
      <c r="L11" s="4">
        <v>160</v>
      </c>
      <c r="M11" s="4">
        <v>160</v>
      </c>
      <c r="N11" s="4">
        <f t="shared" ref="N11:N12" si="1">(N$7-1)*8</f>
        <v>152</v>
      </c>
      <c r="O11" s="4">
        <f t="shared" si="0"/>
        <v>160</v>
      </c>
      <c r="P11" s="4">
        <f t="shared" si="0"/>
        <v>152</v>
      </c>
      <c r="Q11" s="4">
        <f t="shared" si="0"/>
        <v>168</v>
      </c>
      <c r="R11" s="4">
        <f t="shared" si="0"/>
        <v>168</v>
      </c>
      <c r="S11" s="13">
        <f t="shared" si="0"/>
        <v>152</v>
      </c>
      <c r="T11" s="13">
        <f t="shared" si="0"/>
        <v>176</v>
      </c>
      <c r="U11" s="13">
        <f t="shared" si="0"/>
        <v>144</v>
      </c>
      <c r="V11" s="13">
        <f t="shared" si="0"/>
        <v>160</v>
      </c>
      <c r="W11" s="13">
        <f t="shared" si="0"/>
        <v>160</v>
      </c>
      <c r="X11" s="13">
        <f t="shared" si="0"/>
        <v>152</v>
      </c>
      <c r="Y11" s="13">
        <f t="shared" si="0"/>
        <v>168</v>
      </c>
      <c r="Z11" s="13">
        <f t="shared" si="0"/>
        <v>152</v>
      </c>
      <c r="AA11" s="13">
        <f t="shared" si="0"/>
        <v>160</v>
      </c>
      <c r="AB11" s="13">
        <f t="shared" si="0"/>
        <v>152</v>
      </c>
      <c r="AC11" s="13">
        <f t="shared" si="0"/>
        <v>168</v>
      </c>
      <c r="AD11" s="13">
        <f t="shared" si="0"/>
        <v>168</v>
      </c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</row>
    <row r="12" spans="1:49" x14ac:dyDescent="0.25">
      <c r="A12" s="4" t="s">
        <v>947</v>
      </c>
      <c r="B12" s="4" t="s">
        <v>97</v>
      </c>
      <c r="C12" s="4" t="s">
        <v>898</v>
      </c>
      <c r="D12" s="6">
        <v>149.08000000000001</v>
      </c>
      <c r="E12" s="6"/>
      <c r="F12" s="4">
        <v>32</v>
      </c>
      <c r="G12" s="4">
        <v>160</v>
      </c>
      <c r="H12" s="4">
        <v>160</v>
      </c>
      <c r="I12" s="4">
        <v>160</v>
      </c>
      <c r="J12" s="4">
        <v>160</v>
      </c>
      <c r="K12" s="4">
        <v>160</v>
      </c>
      <c r="L12" s="4">
        <v>160</v>
      </c>
      <c r="M12" s="4">
        <v>160</v>
      </c>
      <c r="N12" s="4">
        <f t="shared" si="1"/>
        <v>152</v>
      </c>
      <c r="O12" s="4">
        <f t="shared" si="0"/>
        <v>160</v>
      </c>
      <c r="P12" s="4">
        <v>80</v>
      </c>
      <c r="Q12" s="4">
        <v>0</v>
      </c>
      <c r="R12" s="4">
        <v>0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</row>
    <row r="13" spans="1:49" x14ac:dyDescent="0.25">
      <c r="A13" s="4"/>
      <c r="B13" s="4"/>
      <c r="C13" s="4"/>
      <c r="D13" s="6"/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</row>
    <row r="14" spans="1:49" x14ac:dyDescent="0.25">
      <c r="A14" s="4"/>
      <c r="B14" s="4"/>
      <c r="C14" s="4"/>
      <c r="D14" s="6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</row>
    <row r="15" spans="1:49" x14ac:dyDescent="0.25">
      <c r="A15" s="4"/>
      <c r="B15" s="4"/>
      <c r="C15" s="4"/>
      <c r="D15" s="6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</row>
    <row r="16" spans="1:49" x14ac:dyDescent="0.25">
      <c r="A16" s="4"/>
      <c r="B16" s="4"/>
      <c r="C16" s="4"/>
      <c r="D16" s="6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</row>
    <row r="17" spans="1:49" x14ac:dyDescent="0.25">
      <c r="A17" s="4"/>
      <c r="B17" s="4"/>
      <c r="C17" s="4"/>
      <c r="D17" s="6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</row>
    <row r="18" spans="1:49" x14ac:dyDescent="0.25">
      <c r="A18" s="4"/>
      <c r="B18" s="4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</row>
    <row r="19" spans="1:49" x14ac:dyDescent="0.25">
      <c r="A19" s="4"/>
      <c r="B19" s="4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</row>
    <row r="20" spans="1:49" x14ac:dyDescent="0.25">
      <c r="A20" s="4"/>
      <c r="B20" s="4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</row>
    <row r="21" spans="1:49" x14ac:dyDescent="0.25">
      <c r="A21" s="4"/>
      <c r="B21" s="4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</row>
    <row r="22" spans="1:49" x14ac:dyDescent="0.25">
      <c r="A22" s="4"/>
      <c r="B22" s="4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</row>
    <row r="23" spans="1:49" x14ac:dyDescent="0.25">
      <c r="A23" s="4"/>
      <c r="B23" s="4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</row>
    <row r="24" spans="1:49" x14ac:dyDescent="0.25">
      <c r="A24" s="4"/>
      <c r="B24" s="4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</row>
    <row r="25" spans="1:49" x14ac:dyDescent="0.25">
      <c r="A25" s="4"/>
      <c r="B25" s="4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</row>
    <row r="26" spans="1:49" x14ac:dyDescent="0.25">
      <c r="A26" s="4"/>
      <c r="B26" s="4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</row>
    <row r="27" spans="1:49" x14ac:dyDescent="0.25">
      <c r="A27" s="4"/>
      <c r="B27" s="4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</row>
    <row r="28" spans="1:49" x14ac:dyDescent="0.25">
      <c r="A28" s="4"/>
      <c r="B28" s="4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</row>
    <row r="29" spans="1:49" x14ac:dyDescent="0.25">
      <c r="A29" s="4"/>
      <c r="B29" s="4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</row>
    <row r="30" spans="1:49" x14ac:dyDescent="0.25">
      <c r="A30" s="4"/>
      <c r="B30" s="4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</row>
    <row r="31" spans="1:49" x14ac:dyDescent="0.25">
      <c r="A31" s="4"/>
      <c r="B31" s="4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</row>
    <row r="32" spans="1:49" x14ac:dyDescent="0.25">
      <c r="A32" s="4"/>
      <c r="B32" s="4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</row>
    <row r="33" spans="1:49" x14ac:dyDescent="0.25">
      <c r="A33" s="4"/>
      <c r="B33" s="4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</row>
    <row r="34" spans="1:49" x14ac:dyDescent="0.25">
      <c r="A34" s="4"/>
      <c r="B34" s="4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</row>
    <row r="35" spans="1:49" x14ac:dyDescent="0.25">
      <c r="A35" s="4"/>
      <c r="B35" s="4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</row>
    <row r="36" spans="1:49" x14ac:dyDescent="0.25">
      <c r="A36" s="4"/>
      <c r="B36" s="4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</row>
    <row r="37" spans="1:49" x14ac:dyDescent="0.25">
      <c r="A37" s="4"/>
      <c r="B37" s="4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</row>
    <row r="38" spans="1:49" x14ac:dyDescent="0.25">
      <c r="A38" s="4"/>
      <c r="B38" s="4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</row>
    <row r="39" spans="1:49" x14ac:dyDescent="0.25">
      <c r="A39" s="4"/>
      <c r="B39" s="4"/>
      <c r="C39" s="4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</row>
    <row r="40" spans="1:49" x14ac:dyDescent="0.25">
      <c r="F40" s="28">
        <f t="shared" ref="F40:X40" si="2">SUM(F10:F39)</f>
        <v>96</v>
      </c>
      <c r="G40" s="28">
        <f t="shared" si="2"/>
        <v>480</v>
      </c>
      <c r="H40" s="28">
        <f t="shared" si="2"/>
        <v>480</v>
      </c>
      <c r="I40" s="28">
        <f t="shared" si="2"/>
        <v>480</v>
      </c>
      <c r="J40" s="28">
        <f t="shared" si="2"/>
        <v>480</v>
      </c>
      <c r="K40" s="28">
        <f t="shared" si="2"/>
        <v>480</v>
      </c>
      <c r="L40" s="28">
        <f t="shared" si="2"/>
        <v>480</v>
      </c>
      <c r="M40" s="28">
        <f t="shared" si="2"/>
        <v>480</v>
      </c>
      <c r="N40" s="28">
        <f t="shared" si="2"/>
        <v>456</v>
      </c>
      <c r="O40" s="28">
        <f t="shared" si="2"/>
        <v>480</v>
      </c>
      <c r="P40" s="28">
        <f t="shared" si="2"/>
        <v>384</v>
      </c>
      <c r="Q40" s="28">
        <f t="shared" si="2"/>
        <v>336</v>
      </c>
      <c r="R40" s="28">
        <f t="shared" si="2"/>
        <v>336</v>
      </c>
      <c r="S40" s="28">
        <f t="shared" si="2"/>
        <v>304</v>
      </c>
      <c r="T40" s="28">
        <f t="shared" si="2"/>
        <v>352</v>
      </c>
      <c r="U40" s="28">
        <f t="shared" si="2"/>
        <v>288</v>
      </c>
      <c r="V40" s="28">
        <f t="shared" si="2"/>
        <v>320</v>
      </c>
      <c r="W40" s="28">
        <f t="shared" si="2"/>
        <v>320</v>
      </c>
      <c r="X40" s="28">
        <f t="shared" si="2"/>
        <v>304</v>
      </c>
      <c r="Y40" s="28">
        <f>SUM(Y10:Y39)</f>
        <v>336</v>
      </c>
      <c r="Z40" s="28">
        <f t="shared" ref="Z40:AW40" si="3">SUM(Z10:Z39)</f>
        <v>304</v>
      </c>
      <c r="AA40" s="28">
        <f t="shared" si="3"/>
        <v>320</v>
      </c>
      <c r="AB40" s="28">
        <f t="shared" si="3"/>
        <v>304</v>
      </c>
      <c r="AC40" s="28">
        <f t="shared" si="3"/>
        <v>336</v>
      </c>
      <c r="AD40" s="28">
        <f t="shared" si="3"/>
        <v>336</v>
      </c>
      <c r="AE40" s="28">
        <f t="shared" si="3"/>
        <v>0</v>
      </c>
      <c r="AF40" s="28">
        <f t="shared" si="3"/>
        <v>0</v>
      </c>
      <c r="AG40" s="28">
        <f t="shared" si="3"/>
        <v>0</v>
      </c>
      <c r="AH40" s="28">
        <f t="shared" si="3"/>
        <v>0</v>
      </c>
      <c r="AI40" s="28">
        <f t="shared" si="3"/>
        <v>0</v>
      </c>
      <c r="AJ40" s="28">
        <f t="shared" si="3"/>
        <v>0</v>
      </c>
      <c r="AK40" s="28">
        <f t="shared" si="3"/>
        <v>0</v>
      </c>
      <c r="AL40" s="28">
        <f t="shared" si="3"/>
        <v>0</v>
      </c>
      <c r="AM40" s="28">
        <f t="shared" si="3"/>
        <v>0</v>
      </c>
      <c r="AN40" s="28">
        <f t="shared" si="3"/>
        <v>0</v>
      </c>
      <c r="AO40" s="28">
        <f t="shared" si="3"/>
        <v>0</v>
      </c>
      <c r="AP40" s="28">
        <f t="shared" si="3"/>
        <v>0</v>
      </c>
      <c r="AQ40" s="28">
        <f t="shared" si="3"/>
        <v>0</v>
      </c>
      <c r="AR40" s="28">
        <f t="shared" si="3"/>
        <v>0</v>
      </c>
      <c r="AS40" s="28">
        <f t="shared" si="3"/>
        <v>0</v>
      </c>
      <c r="AT40" s="28">
        <f t="shared" si="3"/>
        <v>0</v>
      </c>
      <c r="AU40" s="28">
        <f t="shared" si="3"/>
        <v>0</v>
      </c>
      <c r="AV40" s="28">
        <f t="shared" si="3"/>
        <v>0</v>
      </c>
      <c r="AW40" s="28">
        <f t="shared" si="3"/>
        <v>0</v>
      </c>
    </row>
    <row r="42" spans="1:49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49" x14ac:dyDescent="0.25">
      <c r="A43" s="9"/>
      <c r="B43" s="9"/>
      <c r="C43" s="9"/>
      <c r="D43" s="9"/>
      <c r="E43" s="9"/>
      <c r="F43" s="625">
        <v>2024</v>
      </c>
      <c r="G43" s="626"/>
      <c r="H43" s="626"/>
      <c r="I43" s="626"/>
      <c r="J43" s="626"/>
      <c r="K43" s="626"/>
      <c r="L43" s="626"/>
      <c r="M43" s="627"/>
      <c r="N43" s="625">
        <v>2025</v>
      </c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7"/>
      <c r="Z43" s="625">
        <v>2026</v>
      </c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7"/>
      <c r="AL43" s="625">
        <v>2027</v>
      </c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7"/>
    </row>
    <row r="44" spans="1:49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2"/>
      <c r="F44" s="12">
        <v>5</v>
      </c>
      <c r="G44" s="12">
        <v>6</v>
      </c>
      <c r="H44" s="12">
        <v>7</v>
      </c>
      <c r="I44" s="12">
        <v>8</v>
      </c>
      <c r="J44" s="11">
        <v>9</v>
      </c>
      <c r="K44" s="11">
        <v>10</v>
      </c>
      <c r="L44" s="11">
        <v>11</v>
      </c>
      <c r="M44" s="11">
        <v>12</v>
      </c>
      <c r="N44" s="11">
        <v>1</v>
      </c>
      <c r="O44" s="11">
        <v>2</v>
      </c>
      <c r="P44" s="11">
        <v>3</v>
      </c>
      <c r="Q44" s="11">
        <v>4</v>
      </c>
      <c r="R44" s="11">
        <v>5</v>
      </c>
      <c r="S44" s="14">
        <v>6</v>
      </c>
      <c r="T44" s="14">
        <v>7</v>
      </c>
      <c r="U44" s="14">
        <v>8</v>
      </c>
      <c r="V44" s="14">
        <v>9</v>
      </c>
      <c r="W44" s="14">
        <v>10</v>
      </c>
      <c r="X44" s="14">
        <v>11</v>
      </c>
      <c r="Y44" s="14">
        <v>12</v>
      </c>
      <c r="Z44" s="14">
        <v>1</v>
      </c>
      <c r="AA44" s="14">
        <v>2</v>
      </c>
      <c r="AB44" s="14">
        <v>3</v>
      </c>
      <c r="AC44" s="14">
        <v>4</v>
      </c>
      <c r="AD44" s="14">
        <v>5</v>
      </c>
      <c r="AE44" s="265">
        <v>6</v>
      </c>
      <c r="AF44" s="265">
        <v>7</v>
      </c>
      <c r="AG44" s="265">
        <v>8</v>
      </c>
      <c r="AH44" s="265">
        <v>9</v>
      </c>
      <c r="AI44" s="265">
        <v>10</v>
      </c>
      <c r="AJ44" s="265">
        <v>11</v>
      </c>
      <c r="AK44" s="265">
        <v>12</v>
      </c>
      <c r="AL44" s="265">
        <v>1</v>
      </c>
      <c r="AM44" s="265">
        <v>2</v>
      </c>
      <c r="AN44" s="265">
        <v>3</v>
      </c>
      <c r="AO44" s="265">
        <v>4</v>
      </c>
      <c r="AP44" s="265">
        <v>5</v>
      </c>
      <c r="AQ44" s="265">
        <v>6</v>
      </c>
      <c r="AR44" s="265">
        <v>7</v>
      </c>
      <c r="AS44" s="265">
        <v>8</v>
      </c>
      <c r="AT44" s="265">
        <v>9</v>
      </c>
      <c r="AU44" s="265">
        <v>10</v>
      </c>
      <c r="AV44" s="265">
        <v>11</v>
      </c>
      <c r="AW44" s="265">
        <v>12</v>
      </c>
    </row>
    <row r="45" spans="1:49" x14ac:dyDescent="0.25">
      <c r="A45" s="4" t="str">
        <f>A10</f>
        <v>Mohana Molabanti</v>
      </c>
      <c r="B45" s="4" t="str">
        <f t="shared" ref="B45:D45" si="4">B10</f>
        <v>TechSur</v>
      </c>
      <c r="C45" s="4" t="str">
        <f t="shared" si="4"/>
        <v>Application Architect</v>
      </c>
      <c r="D45" s="4">
        <f t="shared" si="4"/>
        <v>149.08000000000001</v>
      </c>
      <c r="E45" s="6"/>
      <c r="F45" s="4">
        <v>32</v>
      </c>
      <c r="G45" s="4">
        <v>144</v>
      </c>
      <c r="H45" s="4">
        <v>168</v>
      </c>
      <c r="I45" s="4">
        <v>160</v>
      </c>
      <c r="J45" s="4">
        <v>152</v>
      </c>
      <c r="K45" s="4">
        <v>168</v>
      </c>
      <c r="L45" s="4">
        <v>144</v>
      </c>
      <c r="M45" s="4">
        <v>160</v>
      </c>
      <c r="N45" s="4">
        <v>168</v>
      </c>
      <c r="O45" s="4">
        <v>144</v>
      </c>
      <c r="P45" s="4">
        <v>160</v>
      </c>
      <c r="Q45" s="4">
        <v>176</v>
      </c>
      <c r="R45" s="4">
        <v>136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</row>
    <row r="46" spans="1:49" x14ac:dyDescent="0.25">
      <c r="A46" s="4" t="str">
        <f t="shared" ref="A46:D46" si="5">A11</f>
        <v>Kapil Bulchandani</v>
      </c>
      <c r="B46" s="4" t="str">
        <f t="shared" si="5"/>
        <v>TechSur</v>
      </c>
      <c r="C46" s="4" t="str">
        <f t="shared" si="5"/>
        <v>Solution Architect</v>
      </c>
      <c r="D46" s="4">
        <f t="shared" si="5"/>
        <v>148.91999999999999</v>
      </c>
      <c r="E46" s="6"/>
      <c r="F46" s="4">
        <v>32</v>
      </c>
      <c r="G46" s="4">
        <v>112</v>
      </c>
      <c r="H46" s="4">
        <v>152</v>
      </c>
      <c r="I46" s="4">
        <v>176</v>
      </c>
      <c r="J46" s="4">
        <v>160</v>
      </c>
      <c r="K46" s="4">
        <v>169</v>
      </c>
      <c r="L46" s="4">
        <v>152</v>
      </c>
      <c r="M46" s="4">
        <v>128</v>
      </c>
      <c r="N46" s="4">
        <v>168</v>
      </c>
      <c r="O46" s="4">
        <v>72</v>
      </c>
      <c r="P46" s="4">
        <v>128</v>
      </c>
      <c r="Q46" s="4">
        <v>176</v>
      </c>
      <c r="R46" s="4">
        <v>128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6"/>
    </row>
    <row r="47" spans="1:49" x14ac:dyDescent="0.25">
      <c r="A47" s="4" t="str">
        <f t="shared" ref="A47:D47" si="6">A12</f>
        <v>Vinay Gudapati</v>
      </c>
      <c r="B47" s="4" t="str">
        <f t="shared" si="6"/>
        <v>TechSur</v>
      </c>
      <c r="C47" s="4" t="str">
        <f t="shared" si="6"/>
        <v>Application Architect</v>
      </c>
      <c r="D47" s="4">
        <f t="shared" si="6"/>
        <v>149.08000000000001</v>
      </c>
      <c r="E47" s="6"/>
      <c r="F47" s="4">
        <v>32</v>
      </c>
      <c r="G47" s="4">
        <v>152</v>
      </c>
      <c r="H47" s="4">
        <v>120</v>
      </c>
      <c r="I47" s="4">
        <v>0</v>
      </c>
      <c r="J47" s="4">
        <v>148</v>
      </c>
      <c r="K47" s="4">
        <v>176</v>
      </c>
      <c r="L47" s="4">
        <v>152</v>
      </c>
      <c r="M47" s="4">
        <v>168</v>
      </c>
      <c r="N47" s="4">
        <v>168</v>
      </c>
      <c r="O47" s="4">
        <v>136</v>
      </c>
      <c r="P47" s="4">
        <v>96</v>
      </c>
      <c r="Q47" s="4"/>
      <c r="R47" s="60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</row>
    <row r="48" spans="1:49" x14ac:dyDescent="0.25">
      <c r="A48" s="4"/>
      <c r="B48" s="4"/>
      <c r="C48" s="4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</row>
    <row r="49" spans="1:49" x14ac:dyDescent="0.25">
      <c r="A49" s="4"/>
      <c r="B49" s="4"/>
      <c r="C49" s="4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</row>
    <row r="50" spans="1:49" x14ac:dyDescent="0.25">
      <c r="A50" s="4"/>
      <c r="B50" s="4"/>
      <c r="C50" s="4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6"/>
    </row>
    <row r="51" spans="1:49" x14ac:dyDescent="0.25">
      <c r="A51" s="4"/>
      <c r="B51" s="4"/>
      <c r="C51" s="4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</row>
    <row r="52" spans="1:49" x14ac:dyDescent="0.25">
      <c r="A52" s="4"/>
      <c r="B52" s="4"/>
      <c r="C52" s="4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6"/>
    </row>
    <row r="53" spans="1:49" x14ac:dyDescent="0.25">
      <c r="A53" s="4"/>
      <c r="B53" s="4"/>
      <c r="C53" s="4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</row>
    <row r="54" spans="1:49" x14ac:dyDescent="0.25">
      <c r="A54" s="4"/>
      <c r="B54" s="4"/>
      <c r="C54" s="4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</row>
    <row r="55" spans="1:49" x14ac:dyDescent="0.25">
      <c r="A55" s="4"/>
      <c r="B55" s="4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</row>
    <row r="56" spans="1:49" x14ac:dyDescent="0.25">
      <c r="A56" s="4"/>
      <c r="B56" s="4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  <c r="AV56" s="266"/>
      <c r="AW56" s="266"/>
    </row>
    <row r="57" spans="1:49" x14ac:dyDescent="0.25">
      <c r="A57" s="4"/>
      <c r="B57" s="4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</row>
    <row r="58" spans="1:49" x14ac:dyDescent="0.25">
      <c r="A58" s="4"/>
      <c r="B58" s="4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</row>
    <row r="59" spans="1:49" x14ac:dyDescent="0.25">
      <c r="A59" s="4"/>
      <c r="B59" s="4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</row>
    <row r="60" spans="1:49" x14ac:dyDescent="0.25">
      <c r="A60" s="4"/>
      <c r="B60" s="4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  <c r="AV60" s="266"/>
      <c r="AW60" s="266"/>
    </row>
    <row r="61" spans="1:49" x14ac:dyDescent="0.25">
      <c r="A61" s="4"/>
      <c r="B61" s="4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</row>
    <row r="62" spans="1:49" x14ac:dyDescent="0.25">
      <c r="A62" s="4"/>
      <c r="B62" s="4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  <c r="AV62" s="266"/>
      <c r="AW62" s="266"/>
    </row>
    <row r="63" spans="1:49" x14ac:dyDescent="0.25">
      <c r="A63" s="4"/>
      <c r="B63" s="4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</row>
    <row r="64" spans="1:49" x14ac:dyDescent="0.25">
      <c r="A64" s="4"/>
      <c r="B64" s="4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  <c r="AW64" s="266"/>
    </row>
    <row r="65" spans="1:49" x14ac:dyDescent="0.25">
      <c r="A65" s="4"/>
      <c r="B65" s="4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  <c r="AW65" s="266"/>
    </row>
    <row r="66" spans="1:49" x14ac:dyDescent="0.25">
      <c r="A66" s="4"/>
      <c r="B66" s="4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  <c r="AW66" s="266"/>
    </row>
    <row r="67" spans="1:49" x14ac:dyDescent="0.25">
      <c r="A67" s="4"/>
      <c r="B67" s="4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</row>
    <row r="68" spans="1:49" x14ac:dyDescent="0.25">
      <c r="A68" s="4"/>
      <c r="B68" s="4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  <c r="AW68" s="266"/>
    </row>
    <row r="69" spans="1:49" x14ac:dyDescent="0.25">
      <c r="A69" s="4"/>
      <c r="B69" s="4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</row>
    <row r="70" spans="1:49" x14ac:dyDescent="0.25">
      <c r="A70" s="4"/>
      <c r="B70" s="4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  <c r="AV70" s="266"/>
      <c r="AW70" s="266"/>
    </row>
    <row r="71" spans="1:49" x14ac:dyDescent="0.25">
      <c r="A71" s="4"/>
      <c r="B71" s="4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</row>
    <row r="72" spans="1:49" x14ac:dyDescent="0.25">
      <c r="A72" s="4"/>
      <c r="B72" s="4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</row>
    <row r="73" spans="1:49" x14ac:dyDescent="0.25">
      <c r="A73" s="4"/>
      <c r="B73" s="4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  <c r="AW73" s="266"/>
    </row>
    <row r="74" spans="1:49" x14ac:dyDescent="0.25">
      <c r="A74" s="4"/>
      <c r="B74" s="4"/>
      <c r="C74" s="4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  <c r="AV74" s="266"/>
      <c r="AW74" s="266"/>
    </row>
    <row r="75" spans="1:49" x14ac:dyDescent="0.25">
      <c r="F75" s="28">
        <f t="shared" ref="F75:AW75" si="7">SUM(F45:F74)</f>
        <v>96</v>
      </c>
      <c r="G75" s="28">
        <f t="shared" si="7"/>
        <v>408</v>
      </c>
      <c r="H75" s="28">
        <f t="shared" si="7"/>
        <v>440</v>
      </c>
      <c r="I75" s="28">
        <f t="shared" si="7"/>
        <v>336</v>
      </c>
      <c r="J75" s="28">
        <f t="shared" si="7"/>
        <v>460</v>
      </c>
      <c r="K75" s="28">
        <f t="shared" si="7"/>
        <v>513</v>
      </c>
      <c r="L75" s="28">
        <f t="shared" si="7"/>
        <v>448</v>
      </c>
      <c r="M75" s="28">
        <f t="shared" si="7"/>
        <v>456</v>
      </c>
      <c r="N75" s="28">
        <f t="shared" si="7"/>
        <v>504</v>
      </c>
      <c r="O75" s="28">
        <f t="shared" si="7"/>
        <v>352</v>
      </c>
      <c r="P75" s="28">
        <f t="shared" si="7"/>
        <v>384</v>
      </c>
      <c r="Q75" s="28">
        <f t="shared" si="7"/>
        <v>352</v>
      </c>
      <c r="R75" s="28">
        <f t="shared" si="7"/>
        <v>264</v>
      </c>
      <c r="S75" s="28">
        <f t="shared" si="7"/>
        <v>0</v>
      </c>
      <c r="T75" s="28">
        <f t="shared" si="7"/>
        <v>0</v>
      </c>
      <c r="U75" s="28">
        <f t="shared" si="7"/>
        <v>0</v>
      </c>
      <c r="V75" s="28">
        <f t="shared" si="7"/>
        <v>0</v>
      </c>
      <c r="W75" s="28">
        <f t="shared" si="7"/>
        <v>0</v>
      </c>
      <c r="X75" s="28">
        <f t="shared" si="7"/>
        <v>0</v>
      </c>
      <c r="Y75" s="28">
        <f t="shared" si="7"/>
        <v>0</v>
      </c>
      <c r="Z75" s="28">
        <f t="shared" si="7"/>
        <v>0</v>
      </c>
      <c r="AA75" s="28">
        <f t="shared" si="7"/>
        <v>0</v>
      </c>
      <c r="AB75" s="28">
        <f t="shared" si="7"/>
        <v>0</v>
      </c>
      <c r="AC75" s="28">
        <f t="shared" si="7"/>
        <v>0</v>
      </c>
      <c r="AD75" s="28">
        <f t="shared" si="7"/>
        <v>0</v>
      </c>
      <c r="AE75" s="28">
        <f t="shared" si="7"/>
        <v>0</v>
      </c>
      <c r="AF75" s="28">
        <f t="shared" si="7"/>
        <v>0</v>
      </c>
      <c r="AG75" s="28">
        <f t="shared" si="7"/>
        <v>0</v>
      </c>
      <c r="AH75" s="28">
        <f t="shared" si="7"/>
        <v>0</v>
      </c>
      <c r="AI75" s="28">
        <f t="shared" si="7"/>
        <v>0</v>
      </c>
      <c r="AJ75" s="28">
        <f t="shared" si="7"/>
        <v>0</v>
      </c>
      <c r="AK75" s="28">
        <f t="shared" si="7"/>
        <v>0</v>
      </c>
      <c r="AL75" s="28">
        <f t="shared" si="7"/>
        <v>0</v>
      </c>
      <c r="AM75" s="28">
        <f t="shared" si="7"/>
        <v>0</v>
      </c>
      <c r="AN75" s="28">
        <f t="shared" si="7"/>
        <v>0</v>
      </c>
      <c r="AO75" s="28">
        <f t="shared" si="7"/>
        <v>0</v>
      </c>
      <c r="AP75" s="28">
        <f t="shared" si="7"/>
        <v>0</v>
      </c>
      <c r="AQ75" s="28">
        <f t="shared" si="7"/>
        <v>0</v>
      </c>
      <c r="AR75" s="28">
        <f t="shared" si="7"/>
        <v>0</v>
      </c>
      <c r="AS75" s="28">
        <f t="shared" si="7"/>
        <v>0</v>
      </c>
      <c r="AT75" s="28">
        <f t="shared" si="7"/>
        <v>0</v>
      </c>
      <c r="AU75" s="28">
        <f t="shared" si="7"/>
        <v>0</v>
      </c>
      <c r="AV75" s="28">
        <f t="shared" si="7"/>
        <v>0</v>
      </c>
      <c r="AW75" s="28">
        <f t="shared" si="7"/>
        <v>0</v>
      </c>
    </row>
    <row r="76" spans="1:49" x14ac:dyDescent="0.25">
      <c r="C76" s="25"/>
      <c r="D76" s="25"/>
      <c r="E76" s="25"/>
      <c r="F76" s="25"/>
      <c r="G76" s="25"/>
    </row>
    <row r="77" spans="1:49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49" x14ac:dyDescent="0.25">
      <c r="A78" s="9"/>
      <c r="B78" s="9"/>
      <c r="C78" s="9"/>
      <c r="D78" s="9"/>
      <c r="E78" s="9"/>
      <c r="F78" s="625">
        <v>2024</v>
      </c>
      <c r="G78" s="626"/>
      <c r="H78" s="626"/>
      <c r="I78" s="626"/>
      <c r="J78" s="626"/>
      <c r="K78" s="626"/>
      <c r="L78" s="626"/>
      <c r="M78" s="627"/>
      <c r="N78" s="625">
        <v>2025</v>
      </c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7"/>
      <c r="Z78" s="625">
        <v>2026</v>
      </c>
      <c r="AA78" s="626"/>
      <c r="AB78" s="626"/>
      <c r="AC78" s="626"/>
      <c r="AD78" s="626"/>
      <c r="AE78" s="626"/>
      <c r="AF78" s="626"/>
      <c r="AG78" s="626"/>
      <c r="AH78" s="626"/>
      <c r="AI78" s="626"/>
      <c r="AJ78" s="626"/>
      <c r="AK78" s="627"/>
      <c r="AL78" s="625">
        <v>2027</v>
      </c>
      <c r="AM78" s="626"/>
      <c r="AN78" s="626"/>
      <c r="AO78" s="626"/>
      <c r="AP78" s="626"/>
      <c r="AQ78" s="626"/>
      <c r="AR78" s="626"/>
      <c r="AS78" s="626"/>
      <c r="AT78" s="626"/>
      <c r="AU78" s="626"/>
      <c r="AV78" s="626"/>
      <c r="AW78" s="627"/>
    </row>
    <row r="79" spans="1:49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2"/>
      <c r="F79" s="12">
        <v>5</v>
      </c>
      <c r="G79" s="12">
        <v>6</v>
      </c>
      <c r="H79" s="12">
        <v>7</v>
      </c>
      <c r="I79" s="12">
        <v>8</v>
      </c>
      <c r="J79" s="11">
        <v>9</v>
      </c>
      <c r="K79" s="11">
        <v>10</v>
      </c>
      <c r="L79" s="11">
        <v>11</v>
      </c>
      <c r="M79" s="11">
        <v>12</v>
      </c>
      <c r="N79" s="11">
        <v>1</v>
      </c>
      <c r="O79" s="11">
        <v>2</v>
      </c>
      <c r="P79" s="11">
        <v>3</v>
      </c>
      <c r="Q79" s="11">
        <v>4</v>
      </c>
      <c r="R79" s="11">
        <v>5</v>
      </c>
      <c r="S79" s="14">
        <v>6</v>
      </c>
      <c r="T79" s="14">
        <v>7</v>
      </c>
      <c r="U79" s="14">
        <v>8</v>
      </c>
      <c r="V79" s="14">
        <v>9</v>
      </c>
      <c r="W79" s="14">
        <v>10</v>
      </c>
      <c r="X79" s="14">
        <v>11</v>
      </c>
      <c r="Y79" s="14">
        <v>12</v>
      </c>
      <c r="Z79" s="14">
        <v>1</v>
      </c>
      <c r="AA79" s="14">
        <v>2</v>
      </c>
      <c r="AB79" s="14">
        <v>3</v>
      </c>
      <c r="AC79" s="14">
        <v>4</v>
      </c>
      <c r="AD79" s="14">
        <v>5</v>
      </c>
      <c r="AE79" s="265">
        <v>6</v>
      </c>
      <c r="AF79" s="265">
        <v>7</v>
      </c>
      <c r="AG79" s="265">
        <v>8</v>
      </c>
      <c r="AH79" s="265">
        <v>9</v>
      </c>
      <c r="AI79" s="265">
        <v>10</v>
      </c>
      <c r="AJ79" s="265">
        <v>11</v>
      </c>
      <c r="AK79" s="265">
        <v>12</v>
      </c>
      <c r="AL79" s="265">
        <v>1</v>
      </c>
      <c r="AM79" s="265">
        <v>2</v>
      </c>
      <c r="AN79" s="265">
        <v>3</v>
      </c>
      <c r="AO79" s="265">
        <v>4</v>
      </c>
      <c r="AP79" s="265">
        <v>5</v>
      </c>
      <c r="AQ79" s="265">
        <v>6</v>
      </c>
      <c r="AR79" s="265">
        <v>7</v>
      </c>
      <c r="AS79" s="265">
        <v>8</v>
      </c>
      <c r="AT79" s="265">
        <v>9</v>
      </c>
      <c r="AU79" s="265">
        <v>10</v>
      </c>
      <c r="AV79" s="265">
        <v>11</v>
      </c>
      <c r="AW79" s="265">
        <v>12</v>
      </c>
    </row>
    <row r="80" spans="1:49" x14ac:dyDescent="0.25">
      <c r="A80" s="4" t="str">
        <f>A10</f>
        <v>Mohana Molabanti</v>
      </c>
      <c r="B80" s="4" t="str">
        <f t="shared" ref="B80:D80" si="8">B10</f>
        <v>TechSur</v>
      </c>
      <c r="C80" s="4" t="str">
        <f t="shared" si="8"/>
        <v>Application Architect</v>
      </c>
      <c r="D80" s="4">
        <f t="shared" si="8"/>
        <v>149.08000000000001</v>
      </c>
      <c r="E80" s="6"/>
      <c r="F80" s="6">
        <f>F10*$D10</f>
        <v>4770.5600000000004</v>
      </c>
      <c r="G80" s="6">
        <f t="shared" ref="G80:X80" si="9">G10*$D10</f>
        <v>23852.800000000003</v>
      </c>
      <c r="H80" s="6">
        <f t="shared" si="9"/>
        <v>23852.800000000003</v>
      </c>
      <c r="I80" s="6">
        <f t="shared" si="9"/>
        <v>23852.800000000003</v>
      </c>
      <c r="J80" s="6">
        <f t="shared" si="9"/>
        <v>23852.800000000003</v>
      </c>
      <c r="K80" s="6">
        <f t="shared" si="9"/>
        <v>23852.800000000003</v>
      </c>
      <c r="L80" s="6">
        <f t="shared" si="9"/>
        <v>23852.800000000003</v>
      </c>
      <c r="M80" s="6">
        <f t="shared" si="9"/>
        <v>23852.800000000003</v>
      </c>
      <c r="N80" s="6">
        <f t="shared" si="9"/>
        <v>22660.160000000003</v>
      </c>
      <c r="O80" s="6">
        <f t="shared" si="9"/>
        <v>23852.800000000003</v>
      </c>
      <c r="P80" s="6">
        <f t="shared" si="9"/>
        <v>22660.160000000003</v>
      </c>
      <c r="Q80" s="6">
        <f t="shared" si="9"/>
        <v>25045.440000000002</v>
      </c>
      <c r="R80" s="6">
        <f t="shared" si="9"/>
        <v>25045.440000000002</v>
      </c>
      <c r="S80" s="23">
        <f t="shared" si="9"/>
        <v>22660.160000000003</v>
      </c>
      <c r="T80" s="23">
        <f t="shared" si="9"/>
        <v>26238.080000000002</v>
      </c>
      <c r="U80" s="23">
        <f t="shared" si="9"/>
        <v>21467.52</v>
      </c>
      <c r="V80" s="23">
        <f t="shared" si="9"/>
        <v>23852.800000000003</v>
      </c>
      <c r="W80" s="23">
        <f t="shared" si="9"/>
        <v>23852.800000000003</v>
      </c>
      <c r="X80" s="23">
        <f t="shared" si="9"/>
        <v>22660.160000000003</v>
      </c>
      <c r="Y80" s="23">
        <f>Y10*$D10</f>
        <v>25045.440000000002</v>
      </c>
      <c r="Z80" s="23">
        <f t="shared" ref="Z80:AD80" si="10">Z10*$D10</f>
        <v>22660.160000000003</v>
      </c>
      <c r="AA80" s="23">
        <f t="shared" si="10"/>
        <v>23852.800000000003</v>
      </c>
      <c r="AB80" s="23">
        <f t="shared" si="10"/>
        <v>22660.160000000003</v>
      </c>
      <c r="AC80" s="23">
        <f t="shared" si="10"/>
        <v>25045.440000000002</v>
      </c>
      <c r="AD80" s="23">
        <f t="shared" si="10"/>
        <v>25045.440000000002</v>
      </c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  <c r="AV80" s="266"/>
      <c r="AW80" s="266"/>
    </row>
    <row r="81" spans="1:49" x14ac:dyDescent="0.25">
      <c r="A81" s="4" t="str">
        <f t="shared" ref="A81:D81" si="11">A11</f>
        <v>Kapil Bulchandani</v>
      </c>
      <c r="B81" s="4" t="str">
        <f t="shared" si="11"/>
        <v>TechSur</v>
      </c>
      <c r="C81" s="4" t="str">
        <f t="shared" si="11"/>
        <v>Solution Architect</v>
      </c>
      <c r="D81" s="4">
        <f t="shared" si="11"/>
        <v>148.91999999999999</v>
      </c>
      <c r="E81" s="6"/>
      <c r="F81" s="6">
        <f t="shared" ref="F81:X82" si="12">F11*$D11</f>
        <v>4765.4399999999996</v>
      </c>
      <c r="G81" s="6">
        <f t="shared" si="12"/>
        <v>23827.199999999997</v>
      </c>
      <c r="H81" s="6">
        <f t="shared" si="12"/>
        <v>23827.199999999997</v>
      </c>
      <c r="I81" s="6">
        <f t="shared" si="12"/>
        <v>23827.199999999997</v>
      </c>
      <c r="J81" s="6">
        <f t="shared" si="12"/>
        <v>23827.199999999997</v>
      </c>
      <c r="K81" s="6">
        <f t="shared" si="12"/>
        <v>23827.199999999997</v>
      </c>
      <c r="L81" s="6">
        <f t="shared" si="12"/>
        <v>23827.199999999997</v>
      </c>
      <c r="M81" s="6">
        <f t="shared" si="12"/>
        <v>23827.199999999997</v>
      </c>
      <c r="N81" s="6">
        <f t="shared" si="12"/>
        <v>22635.839999999997</v>
      </c>
      <c r="O81" s="6">
        <f t="shared" si="12"/>
        <v>23827.199999999997</v>
      </c>
      <c r="P81" s="6">
        <f t="shared" si="12"/>
        <v>22635.839999999997</v>
      </c>
      <c r="Q81" s="6">
        <f t="shared" si="12"/>
        <v>25018.559999999998</v>
      </c>
      <c r="R81" s="6">
        <f t="shared" si="12"/>
        <v>25018.559999999998</v>
      </c>
      <c r="S81" s="23">
        <f t="shared" si="12"/>
        <v>22635.839999999997</v>
      </c>
      <c r="T81" s="23">
        <f t="shared" si="12"/>
        <v>26209.919999999998</v>
      </c>
      <c r="U81" s="23">
        <f t="shared" si="12"/>
        <v>21444.48</v>
      </c>
      <c r="V81" s="23">
        <f t="shared" si="12"/>
        <v>23827.199999999997</v>
      </c>
      <c r="W81" s="23">
        <f t="shared" si="12"/>
        <v>23827.199999999997</v>
      </c>
      <c r="X81" s="23">
        <f t="shared" si="12"/>
        <v>22635.839999999997</v>
      </c>
      <c r="Y81" s="23">
        <f>Y11*$D11</f>
        <v>25018.559999999998</v>
      </c>
      <c r="Z81" s="23">
        <f t="shared" ref="Z81:AD81" si="13">Z11*$D11</f>
        <v>22635.839999999997</v>
      </c>
      <c r="AA81" s="23">
        <f t="shared" si="13"/>
        <v>23827.199999999997</v>
      </c>
      <c r="AB81" s="23">
        <f t="shared" si="13"/>
        <v>22635.839999999997</v>
      </c>
      <c r="AC81" s="23">
        <f t="shared" si="13"/>
        <v>25018.559999999998</v>
      </c>
      <c r="AD81" s="23">
        <f t="shared" si="13"/>
        <v>25018.559999999998</v>
      </c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</row>
    <row r="82" spans="1:49" x14ac:dyDescent="0.25">
      <c r="A82" s="4" t="str">
        <f t="shared" ref="A82:D82" si="14">A12</f>
        <v>Vinay Gudapati</v>
      </c>
      <c r="B82" s="4" t="str">
        <f t="shared" si="14"/>
        <v>TechSur</v>
      </c>
      <c r="C82" s="4" t="str">
        <f t="shared" si="14"/>
        <v>Application Architect</v>
      </c>
      <c r="D82" s="4">
        <f t="shared" si="14"/>
        <v>149.08000000000001</v>
      </c>
      <c r="E82" s="6"/>
      <c r="F82" s="6">
        <f t="shared" si="12"/>
        <v>4770.5600000000004</v>
      </c>
      <c r="G82" s="6">
        <f t="shared" si="12"/>
        <v>23852.800000000003</v>
      </c>
      <c r="H82" s="6">
        <f t="shared" si="12"/>
        <v>23852.800000000003</v>
      </c>
      <c r="I82" s="6">
        <f t="shared" si="12"/>
        <v>23852.800000000003</v>
      </c>
      <c r="J82" s="6">
        <f t="shared" si="12"/>
        <v>23852.800000000003</v>
      </c>
      <c r="K82" s="6">
        <f t="shared" si="12"/>
        <v>23852.800000000003</v>
      </c>
      <c r="L82" s="6">
        <f t="shared" si="12"/>
        <v>23852.800000000003</v>
      </c>
      <c r="M82" s="6">
        <f t="shared" si="12"/>
        <v>23852.800000000003</v>
      </c>
      <c r="N82" s="6">
        <f t="shared" si="12"/>
        <v>22660.160000000003</v>
      </c>
      <c r="O82" s="6">
        <f t="shared" si="12"/>
        <v>23852.800000000003</v>
      </c>
      <c r="P82" s="6">
        <f t="shared" si="12"/>
        <v>11926.400000000001</v>
      </c>
      <c r="Q82" s="6">
        <f t="shared" si="12"/>
        <v>0</v>
      </c>
      <c r="R82" s="6">
        <f t="shared" si="12"/>
        <v>0</v>
      </c>
      <c r="S82" s="23">
        <f t="shared" si="12"/>
        <v>0</v>
      </c>
      <c r="T82" s="23">
        <f t="shared" si="12"/>
        <v>0</v>
      </c>
      <c r="U82" s="23">
        <f t="shared" si="12"/>
        <v>0</v>
      </c>
      <c r="V82" s="23">
        <f t="shared" si="12"/>
        <v>0</v>
      </c>
      <c r="W82" s="23">
        <f t="shared" si="12"/>
        <v>0</v>
      </c>
      <c r="X82" s="23">
        <f t="shared" si="12"/>
        <v>0</v>
      </c>
      <c r="Y82" s="23">
        <f>Y12*$D12</f>
        <v>0</v>
      </c>
      <c r="Z82" s="23">
        <f t="shared" ref="Z82:AD82" si="15">Z12*$D12</f>
        <v>0</v>
      </c>
      <c r="AA82" s="23">
        <f t="shared" si="15"/>
        <v>0</v>
      </c>
      <c r="AB82" s="23">
        <f t="shared" si="15"/>
        <v>0</v>
      </c>
      <c r="AC82" s="23">
        <f t="shared" si="15"/>
        <v>0</v>
      </c>
      <c r="AD82" s="23">
        <f t="shared" si="15"/>
        <v>0</v>
      </c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  <c r="AW82" s="266"/>
    </row>
    <row r="83" spans="1:49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23"/>
      <c r="T83" s="23"/>
      <c r="U83" s="23"/>
      <c r="V83" s="23"/>
      <c r="W83" s="23"/>
      <c r="X83" s="23"/>
      <c r="Y83" s="23"/>
      <c r="Z83" s="13"/>
      <c r="AA83" s="13"/>
      <c r="AB83" s="13"/>
      <c r="AC83" s="13"/>
      <c r="AD83" s="13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</row>
    <row r="84" spans="1:49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23"/>
      <c r="T84" s="23"/>
      <c r="U84" s="23"/>
      <c r="V84" s="23"/>
      <c r="W84" s="23"/>
      <c r="X84" s="23"/>
      <c r="Y84" s="23"/>
      <c r="Z84" s="13"/>
      <c r="AA84" s="13"/>
      <c r="AB84" s="13"/>
      <c r="AC84" s="13"/>
      <c r="AD84" s="13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  <c r="AW84" s="266"/>
    </row>
    <row r="85" spans="1:49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23"/>
      <c r="T85" s="23"/>
      <c r="U85" s="23"/>
      <c r="V85" s="23"/>
      <c r="W85" s="23"/>
      <c r="X85" s="23"/>
      <c r="Y85" s="23"/>
      <c r="Z85" s="13"/>
      <c r="AA85" s="13"/>
      <c r="AB85" s="13"/>
      <c r="AC85" s="13"/>
      <c r="AD85" s="13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</row>
    <row r="86" spans="1:49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23"/>
      <c r="T86" s="23"/>
      <c r="U86" s="23"/>
      <c r="V86" s="23"/>
      <c r="W86" s="23"/>
      <c r="X86" s="23"/>
      <c r="Y86" s="23"/>
      <c r="Z86" s="13"/>
      <c r="AA86" s="13"/>
      <c r="AB86" s="13"/>
      <c r="AC86" s="13"/>
      <c r="AD86" s="13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  <c r="AW86" s="266"/>
    </row>
    <row r="87" spans="1:49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23"/>
      <c r="T87" s="23"/>
      <c r="U87" s="23"/>
      <c r="V87" s="23"/>
      <c r="W87" s="23"/>
      <c r="X87" s="23"/>
      <c r="Y87" s="23"/>
      <c r="Z87" s="13"/>
      <c r="AA87" s="13"/>
      <c r="AB87" s="13"/>
      <c r="AC87" s="13"/>
      <c r="AD87" s="13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  <c r="AW87" s="266"/>
    </row>
    <row r="88" spans="1:49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23"/>
      <c r="T88" s="23"/>
      <c r="U88" s="23"/>
      <c r="V88" s="23"/>
      <c r="W88" s="23"/>
      <c r="X88" s="23"/>
      <c r="Y88" s="23"/>
      <c r="Z88" s="13"/>
      <c r="AA88" s="13"/>
      <c r="AB88" s="13"/>
      <c r="AC88" s="13"/>
      <c r="AD88" s="13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  <c r="AP88" s="266"/>
      <c r="AQ88" s="266"/>
      <c r="AR88" s="266"/>
      <c r="AS88" s="266"/>
      <c r="AT88" s="266"/>
      <c r="AU88" s="266"/>
      <c r="AV88" s="266"/>
      <c r="AW88" s="266"/>
    </row>
    <row r="89" spans="1:49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23"/>
      <c r="T89" s="23"/>
      <c r="U89" s="23"/>
      <c r="V89" s="23"/>
      <c r="W89" s="23"/>
      <c r="X89" s="23"/>
      <c r="Y89" s="23"/>
      <c r="Z89" s="13"/>
      <c r="AA89" s="13"/>
      <c r="AB89" s="13"/>
      <c r="AC89" s="13"/>
      <c r="AD89" s="13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</row>
    <row r="90" spans="1:49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23"/>
      <c r="T90" s="23"/>
      <c r="U90" s="23"/>
      <c r="V90" s="23"/>
      <c r="W90" s="23"/>
      <c r="X90" s="23"/>
      <c r="Y90" s="23"/>
      <c r="Z90" s="13"/>
      <c r="AA90" s="13"/>
      <c r="AB90" s="13"/>
      <c r="AC90" s="13"/>
      <c r="AD90" s="13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  <c r="AP90" s="266"/>
      <c r="AQ90" s="266"/>
      <c r="AR90" s="266"/>
      <c r="AS90" s="266"/>
      <c r="AT90" s="266"/>
      <c r="AU90" s="266"/>
      <c r="AV90" s="266"/>
      <c r="AW90" s="266"/>
    </row>
    <row r="91" spans="1:49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23"/>
      <c r="T91" s="23"/>
      <c r="U91" s="23"/>
      <c r="V91" s="23"/>
      <c r="W91" s="23"/>
      <c r="X91" s="23"/>
      <c r="Y91" s="23"/>
      <c r="Z91" s="13"/>
      <c r="AA91" s="13"/>
      <c r="AB91" s="13"/>
      <c r="AC91" s="13"/>
      <c r="AD91" s="13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  <c r="AW91" s="266"/>
    </row>
    <row r="92" spans="1:49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23"/>
      <c r="T92" s="23"/>
      <c r="U92" s="23"/>
      <c r="V92" s="23"/>
      <c r="W92" s="23"/>
      <c r="X92" s="23"/>
      <c r="Y92" s="23"/>
      <c r="Z92" s="13"/>
      <c r="AA92" s="13"/>
      <c r="AB92" s="13"/>
      <c r="AC92" s="13"/>
      <c r="AD92" s="13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  <c r="AP92" s="266"/>
      <c r="AQ92" s="266"/>
      <c r="AR92" s="266"/>
      <c r="AS92" s="266"/>
      <c r="AT92" s="266"/>
      <c r="AU92" s="266"/>
      <c r="AV92" s="266"/>
      <c r="AW92" s="266"/>
    </row>
    <row r="93" spans="1:49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23"/>
      <c r="T93" s="23"/>
      <c r="U93" s="23"/>
      <c r="V93" s="23"/>
      <c r="W93" s="23"/>
      <c r="X93" s="23"/>
      <c r="Y93" s="23"/>
      <c r="Z93" s="13"/>
      <c r="AA93" s="13"/>
      <c r="AB93" s="13"/>
      <c r="AC93" s="13"/>
      <c r="AD93" s="13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  <c r="AW93" s="266"/>
    </row>
    <row r="94" spans="1:49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23"/>
      <c r="T94" s="23"/>
      <c r="U94" s="23"/>
      <c r="V94" s="23"/>
      <c r="W94" s="23"/>
      <c r="X94" s="23"/>
      <c r="Y94" s="23"/>
      <c r="Z94" s="13"/>
      <c r="AA94" s="13"/>
      <c r="AB94" s="13"/>
      <c r="AC94" s="13"/>
      <c r="AD94" s="13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  <c r="AP94" s="266"/>
      <c r="AQ94" s="266"/>
      <c r="AR94" s="266"/>
      <c r="AS94" s="266"/>
      <c r="AT94" s="266"/>
      <c r="AU94" s="266"/>
      <c r="AV94" s="266"/>
      <c r="AW94" s="266"/>
    </row>
    <row r="95" spans="1:49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23"/>
      <c r="T95" s="23"/>
      <c r="U95" s="23"/>
      <c r="V95" s="23"/>
      <c r="W95" s="23"/>
      <c r="X95" s="23"/>
      <c r="Y95" s="23"/>
      <c r="Z95" s="13"/>
      <c r="AA95" s="13"/>
      <c r="AB95" s="13"/>
      <c r="AC95" s="13"/>
      <c r="AD95" s="13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  <c r="AW95" s="266"/>
    </row>
    <row r="96" spans="1:49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23"/>
      <c r="T96" s="23"/>
      <c r="U96" s="23"/>
      <c r="V96" s="23"/>
      <c r="W96" s="23"/>
      <c r="X96" s="23"/>
      <c r="Y96" s="23"/>
      <c r="Z96" s="13"/>
      <c r="AA96" s="13"/>
      <c r="AB96" s="13"/>
      <c r="AC96" s="13"/>
      <c r="AD96" s="13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  <c r="AV96" s="266"/>
      <c r="AW96" s="266"/>
    </row>
    <row r="97" spans="1:4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23"/>
      <c r="T97" s="23"/>
      <c r="U97" s="23"/>
      <c r="V97" s="23"/>
      <c r="W97" s="23"/>
      <c r="X97" s="23"/>
      <c r="Y97" s="23"/>
      <c r="Z97" s="13"/>
      <c r="AA97" s="13"/>
      <c r="AB97" s="13"/>
      <c r="AC97" s="13"/>
      <c r="AD97" s="13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  <c r="AW97" s="266"/>
    </row>
    <row r="98" spans="1:4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23"/>
      <c r="T98" s="23"/>
      <c r="U98" s="23"/>
      <c r="V98" s="23"/>
      <c r="W98" s="23"/>
      <c r="X98" s="23"/>
      <c r="Y98" s="23"/>
      <c r="Z98" s="13"/>
      <c r="AA98" s="13"/>
      <c r="AB98" s="13"/>
      <c r="AC98" s="13"/>
      <c r="AD98" s="13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  <c r="AV98" s="266"/>
      <c r="AW98" s="266"/>
    </row>
    <row r="99" spans="1:4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23"/>
      <c r="T99" s="23"/>
      <c r="U99" s="23"/>
      <c r="V99" s="23"/>
      <c r="W99" s="23"/>
      <c r="X99" s="23"/>
      <c r="Y99" s="23"/>
      <c r="Z99" s="13"/>
      <c r="AA99" s="13"/>
      <c r="AB99" s="13"/>
      <c r="AC99" s="13"/>
      <c r="AD99" s="13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</row>
    <row r="100" spans="1:4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23"/>
      <c r="T100" s="23"/>
      <c r="U100" s="23"/>
      <c r="V100" s="23"/>
      <c r="W100" s="23"/>
      <c r="X100" s="23"/>
      <c r="Y100" s="23"/>
      <c r="Z100" s="13"/>
      <c r="AA100" s="13"/>
      <c r="AB100" s="13"/>
      <c r="AC100" s="13"/>
      <c r="AD100" s="13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  <c r="AV100" s="266"/>
      <c r="AW100" s="266"/>
    </row>
    <row r="101" spans="1:4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23"/>
      <c r="T101" s="23"/>
      <c r="U101" s="23"/>
      <c r="V101" s="23"/>
      <c r="W101" s="23"/>
      <c r="X101" s="23"/>
      <c r="Y101" s="23"/>
      <c r="Z101" s="13"/>
      <c r="AA101" s="13"/>
      <c r="AB101" s="13"/>
      <c r="AC101" s="13"/>
      <c r="AD101" s="13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  <c r="AW101" s="266"/>
    </row>
    <row r="102" spans="1:4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23"/>
      <c r="T102" s="23"/>
      <c r="U102" s="23"/>
      <c r="V102" s="23"/>
      <c r="W102" s="23"/>
      <c r="X102" s="23"/>
      <c r="Y102" s="23"/>
      <c r="Z102" s="13"/>
      <c r="AA102" s="13"/>
      <c r="AB102" s="13"/>
      <c r="AC102" s="13"/>
      <c r="AD102" s="13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  <c r="AP102" s="266"/>
      <c r="AQ102" s="266"/>
      <c r="AR102" s="266"/>
      <c r="AS102" s="266"/>
      <c r="AT102" s="266"/>
      <c r="AU102" s="266"/>
      <c r="AV102" s="266"/>
      <c r="AW102" s="266"/>
    </row>
    <row r="103" spans="1:4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23"/>
      <c r="T103" s="23"/>
      <c r="U103" s="23"/>
      <c r="V103" s="23"/>
      <c r="W103" s="23"/>
      <c r="X103" s="23"/>
      <c r="Y103" s="23"/>
      <c r="Z103" s="13"/>
      <c r="AA103" s="13"/>
      <c r="AB103" s="13"/>
      <c r="AC103" s="13"/>
      <c r="AD103" s="13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  <c r="AW103" s="266"/>
    </row>
    <row r="104" spans="1:4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23"/>
      <c r="T104" s="23"/>
      <c r="U104" s="23"/>
      <c r="V104" s="23"/>
      <c r="W104" s="23"/>
      <c r="X104" s="23"/>
      <c r="Y104" s="23"/>
      <c r="Z104" s="13"/>
      <c r="AA104" s="13"/>
      <c r="AB104" s="13"/>
      <c r="AC104" s="13"/>
      <c r="AD104" s="13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  <c r="AP104" s="266"/>
      <c r="AQ104" s="266"/>
      <c r="AR104" s="266"/>
      <c r="AS104" s="266"/>
      <c r="AT104" s="266"/>
      <c r="AU104" s="266"/>
      <c r="AV104" s="266"/>
      <c r="AW104" s="266"/>
    </row>
    <row r="105" spans="1:4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23"/>
      <c r="T105" s="23"/>
      <c r="U105" s="23"/>
      <c r="V105" s="23"/>
      <c r="W105" s="23"/>
      <c r="X105" s="23"/>
      <c r="Y105" s="23"/>
      <c r="Z105" s="13"/>
      <c r="AA105" s="13"/>
      <c r="AB105" s="13"/>
      <c r="AC105" s="13"/>
      <c r="AD105" s="13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</row>
    <row r="106" spans="1:4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23"/>
      <c r="T106" s="23"/>
      <c r="U106" s="23"/>
      <c r="V106" s="23"/>
      <c r="W106" s="23"/>
      <c r="X106" s="23"/>
      <c r="Y106" s="23"/>
      <c r="Z106" s="13"/>
      <c r="AA106" s="13"/>
      <c r="AB106" s="13"/>
      <c r="AC106" s="13"/>
      <c r="AD106" s="13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  <c r="AV106" s="266"/>
      <c r="AW106" s="266"/>
    </row>
    <row r="107" spans="1:4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23"/>
      <c r="T107" s="23"/>
      <c r="U107" s="23"/>
      <c r="V107" s="23"/>
      <c r="W107" s="23"/>
      <c r="X107" s="23"/>
      <c r="Y107" s="23"/>
      <c r="Z107" s="13"/>
      <c r="AA107" s="13"/>
      <c r="AB107" s="13"/>
      <c r="AC107" s="13"/>
      <c r="AD107" s="13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</row>
    <row r="108" spans="1:4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23"/>
      <c r="T108" s="23"/>
      <c r="U108" s="23"/>
      <c r="V108" s="23"/>
      <c r="W108" s="23"/>
      <c r="X108" s="23"/>
      <c r="Y108" s="23"/>
      <c r="Z108" s="13"/>
      <c r="AA108" s="13"/>
      <c r="AB108" s="13"/>
      <c r="AC108" s="13"/>
      <c r="AD108" s="13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  <c r="AV108" s="266"/>
      <c r="AW108" s="266"/>
    </row>
    <row r="109" spans="1:49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23"/>
      <c r="T109" s="23"/>
      <c r="U109" s="23"/>
      <c r="V109" s="23"/>
      <c r="W109" s="23"/>
      <c r="X109" s="23"/>
      <c r="Y109" s="23"/>
      <c r="Z109" s="13"/>
      <c r="AA109" s="13"/>
      <c r="AB109" s="13"/>
      <c r="AC109" s="13"/>
      <c r="AD109" s="13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  <c r="AW109" s="266"/>
    </row>
    <row r="110" spans="1:49" x14ac:dyDescent="0.25">
      <c r="F110" s="7">
        <f t="shared" ref="F110:AW110" si="16">SUM(F80:F109)</f>
        <v>14306.560000000001</v>
      </c>
      <c r="G110" s="7">
        <f t="shared" si="16"/>
        <v>71532.800000000003</v>
      </c>
      <c r="H110" s="7">
        <f t="shared" si="16"/>
        <v>71532.800000000003</v>
      </c>
      <c r="I110" s="7">
        <f t="shared" si="16"/>
        <v>71532.800000000003</v>
      </c>
      <c r="J110" s="7">
        <f t="shared" si="16"/>
        <v>71532.800000000003</v>
      </c>
      <c r="K110" s="7">
        <f t="shared" si="16"/>
        <v>71532.800000000003</v>
      </c>
      <c r="L110" s="7">
        <f t="shared" si="16"/>
        <v>71532.800000000003</v>
      </c>
      <c r="M110" s="7">
        <f t="shared" si="16"/>
        <v>71532.800000000003</v>
      </c>
      <c r="N110" s="7">
        <f t="shared" si="16"/>
        <v>67956.160000000003</v>
      </c>
      <c r="O110" s="7">
        <f t="shared" si="16"/>
        <v>71532.800000000003</v>
      </c>
      <c r="P110" s="7">
        <f t="shared" si="16"/>
        <v>57222.400000000001</v>
      </c>
      <c r="Q110" s="7">
        <f t="shared" si="16"/>
        <v>50064</v>
      </c>
      <c r="R110" s="7">
        <f t="shared" si="16"/>
        <v>50064</v>
      </c>
      <c r="S110" s="7">
        <f t="shared" si="16"/>
        <v>45296</v>
      </c>
      <c r="T110" s="7">
        <f t="shared" si="16"/>
        <v>52448</v>
      </c>
      <c r="U110" s="7">
        <f t="shared" si="16"/>
        <v>42912</v>
      </c>
      <c r="V110" s="7">
        <f t="shared" si="16"/>
        <v>47680</v>
      </c>
      <c r="W110" s="7">
        <f t="shared" si="16"/>
        <v>47680</v>
      </c>
      <c r="X110" s="7">
        <f t="shared" si="16"/>
        <v>45296</v>
      </c>
      <c r="Y110" s="7">
        <f t="shared" si="16"/>
        <v>50064</v>
      </c>
      <c r="Z110" s="7">
        <f t="shared" si="16"/>
        <v>45296</v>
      </c>
      <c r="AA110" s="7">
        <f t="shared" si="16"/>
        <v>47680</v>
      </c>
      <c r="AB110" s="7">
        <f t="shared" si="16"/>
        <v>45296</v>
      </c>
      <c r="AC110" s="7">
        <f t="shared" si="16"/>
        <v>50064</v>
      </c>
      <c r="AD110" s="7">
        <f t="shared" si="16"/>
        <v>50064</v>
      </c>
      <c r="AE110" s="7">
        <f t="shared" si="16"/>
        <v>0</v>
      </c>
      <c r="AF110" s="7">
        <f t="shared" si="16"/>
        <v>0</v>
      </c>
      <c r="AG110" s="7">
        <f t="shared" si="16"/>
        <v>0</v>
      </c>
      <c r="AH110" s="7">
        <f t="shared" si="16"/>
        <v>0</v>
      </c>
      <c r="AI110" s="7">
        <f t="shared" si="16"/>
        <v>0</v>
      </c>
      <c r="AJ110" s="7">
        <f t="shared" si="16"/>
        <v>0</v>
      </c>
      <c r="AK110" s="7">
        <f t="shared" si="16"/>
        <v>0</v>
      </c>
      <c r="AL110" s="7">
        <f t="shared" si="16"/>
        <v>0</v>
      </c>
      <c r="AM110" s="7">
        <f t="shared" si="16"/>
        <v>0</v>
      </c>
      <c r="AN110" s="7">
        <f t="shared" si="16"/>
        <v>0</v>
      </c>
      <c r="AO110" s="7">
        <f t="shared" si="16"/>
        <v>0</v>
      </c>
      <c r="AP110" s="7">
        <f t="shared" si="16"/>
        <v>0</v>
      </c>
      <c r="AQ110" s="7">
        <f t="shared" si="16"/>
        <v>0</v>
      </c>
      <c r="AR110" s="7">
        <f t="shared" si="16"/>
        <v>0</v>
      </c>
      <c r="AS110" s="7">
        <f t="shared" si="16"/>
        <v>0</v>
      </c>
      <c r="AT110" s="7">
        <f t="shared" si="16"/>
        <v>0</v>
      </c>
      <c r="AU110" s="7">
        <f t="shared" si="16"/>
        <v>0</v>
      </c>
      <c r="AV110" s="7">
        <f t="shared" si="16"/>
        <v>0</v>
      </c>
      <c r="AW110" s="7">
        <f t="shared" si="16"/>
        <v>0</v>
      </c>
    </row>
    <row r="111" spans="1:49" x14ac:dyDescent="0.25">
      <c r="C111" s="25"/>
      <c r="D111" s="25"/>
      <c r="E111" s="25"/>
      <c r="F111" s="25"/>
      <c r="G111" s="25"/>
    </row>
    <row r="112" spans="1:49" x14ac:dyDescent="0.25">
      <c r="A112" s="31" t="s">
        <v>949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x14ac:dyDescent="0.25">
      <c r="A113" s="9"/>
      <c r="B113" s="9"/>
      <c r="C113" s="9"/>
      <c r="D113" s="9"/>
      <c r="E113" s="9"/>
      <c r="F113" s="625">
        <v>2024</v>
      </c>
      <c r="G113" s="626"/>
      <c r="H113" s="626"/>
      <c r="I113" s="626"/>
      <c r="J113" s="626"/>
      <c r="K113" s="626"/>
      <c r="L113" s="626"/>
      <c r="M113" s="627"/>
      <c r="N113" s="625">
        <v>2025</v>
      </c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7"/>
      <c r="Z113" s="625">
        <v>2026</v>
      </c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7"/>
      <c r="AL113" s="625">
        <v>2027</v>
      </c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7"/>
    </row>
    <row r="114" spans="1:49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2"/>
      <c r="F114" s="12">
        <v>5</v>
      </c>
      <c r="G114" s="12">
        <v>6</v>
      </c>
      <c r="H114" s="12">
        <v>7</v>
      </c>
      <c r="I114" s="12">
        <v>8</v>
      </c>
      <c r="J114" s="11">
        <v>9</v>
      </c>
      <c r="K114" s="11">
        <v>10</v>
      </c>
      <c r="L114" s="11">
        <v>11</v>
      </c>
      <c r="M114" s="11">
        <v>12</v>
      </c>
      <c r="N114" s="11">
        <v>1</v>
      </c>
      <c r="O114" s="11">
        <v>2</v>
      </c>
      <c r="P114" s="11">
        <v>3</v>
      </c>
      <c r="Q114" s="11">
        <v>4</v>
      </c>
      <c r="R114" s="11">
        <v>5</v>
      </c>
      <c r="S114" s="14">
        <v>6</v>
      </c>
      <c r="T114" s="14">
        <v>7</v>
      </c>
      <c r="U114" s="14">
        <v>8</v>
      </c>
      <c r="V114" s="14">
        <v>9</v>
      </c>
      <c r="W114" s="14">
        <v>10</v>
      </c>
      <c r="X114" s="14">
        <v>11</v>
      </c>
      <c r="Y114" s="14">
        <v>12</v>
      </c>
      <c r="Z114" s="14">
        <v>1</v>
      </c>
      <c r="AA114" s="14">
        <v>2</v>
      </c>
      <c r="AB114" s="14">
        <v>3</v>
      </c>
      <c r="AC114" s="14">
        <v>4</v>
      </c>
      <c r="AD114" s="14">
        <v>5</v>
      </c>
      <c r="AE114" s="265">
        <v>6</v>
      </c>
      <c r="AF114" s="265">
        <v>7</v>
      </c>
      <c r="AG114" s="265">
        <v>8</v>
      </c>
      <c r="AH114" s="265">
        <v>9</v>
      </c>
      <c r="AI114" s="265">
        <v>10</v>
      </c>
      <c r="AJ114" s="265">
        <v>11</v>
      </c>
      <c r="AK114" s="265">
        <v>12</v>
      </c>
      <c r="AL114" s="265">
        <v>1</v>
      </c>
      <c r="AM114" s="265">
        <v>2</v>
      </c>
      <c r="AN114" s="265">
        <v>3</v>
      </c>
      <c r="AO114" s="265">
        <v>4</v>
      </c>
      <c r="AP114" s="265">
        <v>5</v>
      </c>
      <c r="AQ114" s="265">
        <v>6</v>
      </c>
      <c r="AR114" s="265">
        <v>7</v>
      </c>
      <c r="AS114" s="265">
        <v>8</v>
      </c>
      <c r="AT114" s="265">
        <v>9</v>
      </c>
      <c r="AU114" s="265">
        <v>10</v>
      </c>
      <c r="AV114" s="265">
        <v>11</v>
      </c>
      <c r="AW114" s="265">
        <v>12</v>
      </c>
    </row>
    <row r="115" spans="1:49" x14ac:dyDescent="0.25">
      <c r="A115" s="4" t="str">
        <f>A10</f>
        <v>Mohana Molabanti</v>
      </c>
      <c r="B115" s="4" t="str">
        <f t="shared" ref="B115:D115" si="17">B10</f>
        <v>TechSur</v>
      </c>
      <c r="C115" s="4" t="str">
        <f t="shared" si="17"/>
        <v>Application Architect</v>
      </c>
      <c r="D115" s="4">
        <f t="shared" si="17"/>
        <v>149.08000000000001</v>
      </c>
      <c r="E115" s="6"/>
      <c r="F115" s="6">
        <f t="shared" ref="F115:Y117" si="18">$D115*F45</f>
        <v>4770.5600000000004</v>
      </c>
      <c r="G115" s="6">
        <f t="shared" si="18"/>
        <v>21467.52</v>
      </c>
      <c r="H115" s="6">
        <f t="shared" si="18"/>
        <v>25045.440000000002</v>
      </c>
      <c r="I115" s="6">
        <f t="shared" si="18"/>
        <v>23852.800000000003</v>
      </c>
      <c r="J115" s="6">
        <f t="shared" si="18"/>
        <v>22660.160000000003</v>
      </c>
      <c r="K115" s="6">
        <f t="shared" si="18"/>
        <v>25045.440000000002</v>
      </c>
      <c r="L115" s="6">
        <f t="shared" si="18"/>
        <v>21467.52</v>
      </c>
      <c r="M115" s="6">
        <f t="shared" si="18"/>
        <v>23852.800000000003</v>
      </c>
      <c r="N115" s="6">
        <f t="shared" si="18"/>
        <v>25045.440000000002</v>
      </c>
      <c r="O115" s="6">
        <f t="shared" si="18"/>
        <v>21467.52</v>
      </c>
      <c r="P115" s="6">
        <f t="shared" si="18"/>
        <v>23852.800000000003</v>
      </c>
      <c r="Q115" s="6">
        <f t="shared" si="18"/>
        <v>26238.080000000002</v>
      </c>
      <c r="R115" s="6">
        <f t="shared" si="18"/>
        <v>20274.88</v>
      </c>
      <c r="S115" s="23">
        <f t="shared" si="18"/>
        <v>0</v>
      </c>
      <c r="T115" s="23">
        <f t="shared" si="18"/>
        <v>0</v>
      </c>
      <c r="U115" s="23">
        <f t="shared" si="18"/>
        <v>0</v>
      </c>
      <c r="V115" s="23">
        <f t="shared" si="18"/>
        <v>0</v>
      </c>
      <c r="W115" s="23">
        <f t="shared" si="18"/>
        <v>0</v>
      </c>
      <c r="X115" s="23">
        <f t="shared" si="18"/>
        <v>0</v>
      </c>
      <c r="Y115" s="23">
        <f t="shared" si="18"/>
        <v>0</v>
      </c>
      <c r="Z115" s="23">
        <f t="shared" ref="Z115:AD115" si="19">$D115*Z45</f>
        <v>0</v>
      </c>
      <c r="AA115" s="23">
        <f t="shared" si="19"/>
        <v>0</v>
      </c>
      <c r="AB115" s="23">
        <f t="shared" si="19"/>
        <v>0</v>
      </c>
      <c r="AC115" s="23">
        <f t="shared" si="19"/>
        <v>0</v>
      </c>
      <c r="AD115" s="23">
        <f t="shared" si="19"/>
        <v>0</v>
      </c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  <c r="AW115" s="266"/>
    </row>
    <row r="116" spans="1:49" x14ac:dyDescent="0.25">
      <c r="A116" s="4" t="str">
        <f t="shared" ref="A116:D116" si="20">A11</f>
        <v>Kapil Bulchandani</v>
      </c>
      <c r="B116" s="4" t="str">
        <f t="shared" si="20"/>
        <v>TechSur</v>
      </c>
      <c r="C116" s="4" t="str">
        <f t="shared" si="20"/>
        <v>Solution Architect</v>
      </c>
      <c r="D116" s="4">
        <f t="shared" si="20"/>
        <v>148.91999999999999</v>
      </c>
      <c r="E116" s="6"/>
      <c r="F116" s="6">
        <f t="shared" si="18"/>
        <v>4765.4399999999996</v>
      </c>
      <c r="G116" s="6">
        <f t="shared" si="18"/>
        <v>16679.039999999997</v>
      </c>
      <c r="H116" s="6">
        <f t="shared" si="18"/>
        <v>22635.839999999997</v>
      </c>
      <c r="I116" s="6">
        <f t="shared" si="18"/>
        <v>26209.919999999998</v>
      </c>
      <c r="J116" s="6">
        <f t="shared" si="18"/>
        <v>23827.199999999997</v>
      </c>
      <c r="K116" s="6">
        <f t="shared" si="18"/>
        <v>25167.48</v>
      </c>
      <c r="L116" s="6">
        <f t="shared" si="18"/>
        <v>22635.839999999997</v>
      </c>
      <c r="M116" s="6">
        <f t="shared" si="18"/>
        <v>19061.759999999998</v>
      </c>
      <c r="N116" s="6">
        <f t="shared" si="18"/>
        <v>25018.559999999998</v>
      </c>
      <c r="O116" s="6">
        <f t="shared" si="18"/>
        <v>10722.24</v>
      </c>
      <c r="P116" s="6">
        <f t="shared" si="18"/>
        <v>19061.759999999998</v>
      </c>
      <c r="Q116" s="6">
        <f t="shared" si="18"/>
        <v>26209.919999999998</v>
      </c>
      <c r="R116" s="6">
        <f t="shared" si="18"/>
        <v>19061.759999999998</v>
      </c>
      <c r="S116" s="23">
        <f t="shared" si="18"/>
        <v>0</v>
      </c>
      <c r="T116" s="23">
        <f t="shared" si="18"/>
        <v>0</v>
      </c>
      <c r="U116" s="23">
        <f t="shared" si="18"/>
        <v>0</v>
      </c>
      <c r="V116" s="23">
        <f t="shared" si="18"/>
        <v>0</v>
      </c>
      <c r="W116" s="23">
        <f t="shared" si="18"/>
        <v>0</v>
      </c>
      <c r="X116" s="23">
        <f t="shared" si="18"/>
        <v>0</v>
      </c>
      <c r="Y116" s="23">
        <f t="shared" si="18"/>
        <v>0</v>
      </c>
      <c r="Z116" s="23">
        <f t="shared" ref="Z116:AD116" si="21">$D116*Z46</f>
        <v>0</v>
      </c>
      <c r="AA116" s="23">
        <f t="shared" si="21"/>
        <v>0</v>
      </c>
      <c r="AB116" s="23">
        <f t="shared" si="21"/>
        <v>0</v>
      </c>
      <c r="AC116" s="23">
        <f t="shared" si="21"/>
        <v>0</v>
      </c>
      <c r="AD116" s="23">
        <f t="shared" si="21"/>
        <v>0</v>
      </c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  <c r="AP116" s="266"/>
      <c r="AQ116" s="266"/>
      <c r="AR116" s="266"/>
      <c r="AS116" s="266"/>
      <c r="AT116" s="266"/>
      <c r="AU116" s="266"/>
      <c r="AV116" s="266"/>
      <c r="AW116" s="266"/>
    </row>
    <row r="117" spans="1:49" x14ac:dyDescent="0.25">
      <c r="A117" s="4" t="str">
        <f t="shared" ref="A117:D117" si="22">A12</f>
        <v>Vinay Gudapati</v>
      </c>
      <c r="B117" s="4" t="str">
        <f t="shared" si="22"/>
        <v>TechSur</v>
      </c>
      <c r="C117" s="4" t="str">
        <f t="shared" si="22"/>
        <v>Application Architect</v>
      </c>
      <c r="D117" s="4">
        <f t="shared" si="22"/>
        <v>149.08000000000001</v>
      </c>
      <c r="E117" s="6"/>
      <c r="F117" s="6">
        <f t="shared" si="18"/>
        <v>4770.5600000000004</v>
      </c>
      <c r="G117" s="6">
        <f t="shared" si="18"/>
        <v>22660.160000000003</v>
      </c>
      <c r="H117" s="6">
        <f t="shared" si="18"/>
        <v>17889.600000000002</v>
      </c>
      <c r="I117" s="6">
        <f t="shared" si="18"/>
        <v>0</v>
      </c>
      <c r="J117" s="6">
        <f t="shared" si="18"/>
        <v>22063.84</v>
      </c>
      <c r="K117" s="6">
        <f t="shared" si="18"/>
        <v>26238.080000000002</v>
      </c>
      <c r="L117" s="6">
        <f t="shared" si="18"/>
        <v>22660.160000000003</v>
      </c>
      <c r="M117" s="6">
        <f t="shared" si="18"/>
        <v>25045.440000000002</v>
      </c>
      <c r="N117" s="6">
        <f t="shared" si="18"/>
        <v>25045.440000000002</v>
      </c>
      <c r="O117" s="6">
        <f t="shared" si="18"/>
        <v>20274.88</v>
      </c>
      <c r="P117" s="6">
        <f t="shared" si="18"/>
        <v>14311.68</v>
      </c>
      <c r="Q117" s="6">
        <f t="shared" si="18"/>
        <v>0</v>
      </c>
      <c r="R117" s="6">
        <f t="shared" si="18"/>
        <v>0</v>
      </c>
      <c r="S117" s="23">
        <f t="shared" si="18"/>
        <v>0</v>
      </c>
      <c r="T117" s="23">
        <f t="shared" si="18"/>
        <v>0</v>
      </c>
      <c r="U117" s="23">
        <f t="shared" si="18"/>
        <v>0</v>
      </c>
      <c r="V117" s="23">
        <f t="shared" si="18"/>
        <v>0</v>
      </c>
      <c r="W117" s="23">
        <f t="shared" si="18"/>
        <v>0</v>
      </c>
      <c r="X117" s="23">
        <f t="shared" si="18"/>
        <v>0</v>
      </c>
      <c r="Y117" s="23">
        <f t="shared" si="18"/>
        <v>0</v>
      </c>
      <c r="Z117" s="23">
        <f t="shared" ref="Z117:AD117" si="23">$D117*Z47</f>
        <v>0</v>
      </c>
      <c r="AA117" s="23">
        <f t="shared" si="23"/>
        <v>0</v>
      </c>
      <c r="AB117" s="23">
        <f t="shared" si="23"/>
        <v>0</v>
      </c>
      <c r="AC117" s="23">
        <f t="shared" si="23"/>
        <v>0</v>
      </c>
      <c r="AD117" s="23">
        <f t="shared" si="23"/>
        <v>0</v>
      </c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  <c r="AW117" s="266"/>
    </row>
    <row r="118" spans="1:49" x14ac:dyDescent="0.25">
      <c r="A118" s="4"/>
      <c r="B118" s="4"/>
      <c r="C118" s="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23"/>
      <c r="T118" s="23"/>
      <c r="U118" s="23"/>
      <c r="V118" s="23"/>
      <c r="W118" s="23"/>
      <c r="X118" s="23"/>
      <c r="Y118" s="23"/>
      <c r="Z118" s="13"/>
      <c r="AA118" s="13"/>
      <c r="AB118" s="13"/>
      <c r="AC118" s="13"/>
      <c r="AD118" s="13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  <c r="AU118" s="266"/>
      <c r="AV118" s="266"/>
      <c r="AW118" s="266"/>
    </row>
    <row r="119" spans="1:49" x14ac:dyDescent="0.25">
      <c r="A119" s="4"/>
      <c r="B119" s="4"/>
      <c r="C119" s="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23"/>
      <c r="T119" s="23"/>
      <c r="U119" s="23"/>
      <c r="V119" s="23"/>
      <c r="W119" s="23"/>
      <c r="X119" s="23"/>
      <c r="Y119" s="23"/>
      <c r="Z119" s="13"/>
      <c r="AA119" s="13"/>
      <c r="AB119" s="13"/>
      <c r="AC119" s="13"/>
      <c r="AD119" s="13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  <c r="AW119" s="266"/>
    </row>
    <row r="120" spans="1:49" x14ac:dyDescent="0.25">
      <c r="A120" s="4"/>
      <c r="B120" s="4"/>
      <c r="C120" s="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23"/>
      <c r="T120" s="23"/>
      <c r="U120" s="23"/>
      <c r="V120" s="23"/>
      <c r="W120" s="23"/>
      <c r="X120" s="23"/>
      <c r="Y120" s="23"/>
      <c r="Z120" s="13"/>
      <c r="AA120" s="13"/>
      <c r="AB120" s="13"/>
      <c r="AC120" s="13"/>
      <c r="AD120" s="13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  <c r="AV120" s="266"/>
      <c r="AW120" s="266"/>
    </row>
    <row r="121" spans="1:49" x14ac:dyDescent="0.25">
      <c r="A121" s="4"/>
      <c r="B121" s="4"/>
      <c r="C121" s="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23"/>
      <c r="T121" s="23"/>
      <c r="U121" s="23"/>
      <c r="V121" s="23"/>
      <c r="W121" s="23"/>
      <c r="X121" s="23"/>
      <c r="Y121" s="23"/>
      <c r="Z121" s="13"/>
      <c r="AA121" s="13"/>
      <c r="AB121" s="13"/>
      <c r="AC121" s="13"/>
      <c r="AD121" s="13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  <c r="AW121" s="266"/>
    </row>
    <row r="122" spans="1:49" x14ac:dyDescent="0.25">
      <c r="A122" s="4"/>
      <c r="B122" s="4"/>
      <c r="C122" s="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23"/>
      <c r="T122" s="23"/>
      <c r="U122" s="23"/>
      <c r="V122" s="23"/>
      <c r="W122" s="23"/>
      <c r="X122" s="23"/>
      <c r="Y122" s="23"/>
      <c r="Z122" s="13"/>
      <c r="AA122" s="13"/>
      <c r="AB122" s="13"/>
      <c r="AC122" s="13"/>
      <c r="AD122" s="13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  <c r="AP122" s="266"/>
      <c r="AQ122" s="266"/>
      <c r="AR122" s="266"/>
      <c r="AS122" s="266"/>
      <c r="AT122" s="266"/>
      <c r="AU122" s="266"/>
      <c r="AV122" s="266"/>
      <c r="AW122" s="266"/>
    </row>
    <row r="123" spans="1:49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23"/>
      <c r="T123" s="23"/>
      <c r="U123" s="23"/>
      <c r="V123" s="23"/>
      <c r="W123" s="23"/>
      <c r="X123" s="23"/>
      <c r="Y123" s="23"/>
      <c r="Z123" s="13"/>
      <c r="AA123" s="13"/>
      <c r="AB123" s="13"/>
      <c r="AC123" s="13"/>
      <c r="AD123" s="13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  <c r="AW123" s="266"/>
    </row>
    <row r="124" spans="1:49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23"/>
      <c r="T124" s="23"/>
      <c r="U124" s="23"/>
      <c r="V124" s="23"/>
      <c r="W124" s="23"/>
      <c r="X124" s="23"/>
      <c r="Y124" s="23"/>
      <c r="Z124" s="13"/>
      <c r="AA124" s="13"/>
      <c r="AB124" s="13"/>
      <c r="AC124" s="13"/>
      <c r="AD124" s="13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6"/>
      <c r="AU124" s="266"/>
      <c r="AV124" s="266"/>
      <c r="AW124" s="266"/>
    </row>
    <row r="125" spans="1:49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23"/>
      <c r="T125" s="23"/>
      <c r="U125" s="23"/>
      <c r="V125" s="23"/>
      <c r="W125" s="23"/>
      <c r="X125" s="23"/>
      <c r="Y125" s="23"/>
      <c r="Z125" s="13"/>
      <c r="AA125" s="13"/>
      <c r="AB125" s="13"/>
      <c r="AC125" s="13"/>
      <c r="AD125" s="13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</row>
    <row r="126" spans="1:49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23"/>
      <c r="T126" s="23"/>
      <c r="U126" s="23"/>
      <c r="V126" s="23"/>
      <c r="W126" s="23"/>
      <c r="X126" s="23"/>
      <c r="Y126" s="23"/>
      <c r="Z126" s="13"/>
      <c r="AA126" s="13"/>
      <c r="AB126" s="13"/>
      <c r="AC126" s="13"/>
      <c r="AD126" s="13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  <c r="AU126" s="266"/>
      <c r="AV126" s="266"/>
      <c r="AW126" s="266"/>
    </row>
    <row r="127" spans="1:49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23"/>
      <c r="T127" s="23"/>
      <c r="U127" s="23"/>
      <c r="V127" s="23"/>
      <c r="W127" s="23"/>
      <c r="X127" s="23"/>
      <c r="Y127" s="23"/>
      <c r="Z127" s="13"/>
      <c r="AA127" s="13"/>
      <c r="AB127" s="13"/>
      <c r="AC127" s="13"/>
      <c r="AD127" s="13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</row>
    <row r="128" spans="1:49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23"/>
      <c r="T128" s="23"/>
      <c r="U128" s="23"/>
      <c r="V128" s="23"/>
      <c r="W128" s="23"/>
      <c r="X128" s="23"/>
      <c r="Y128" s="23"/>
      <c r="Z128" s="13"/>
      <c r="AA128" s="13"/>
      <c r="AB128" s="13"/>
      <c r="AC128" s="13"/>
      <c r="AD128" s="13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  <c r="AU128" s="266"/>
      <c r="AV128" s="266"/>
      <c r="AW128" s="266"/>
    </row>
    <row r="129" spans="1:49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23"/>
      <c r="T129" s="23"/>
      <c r="U129" s="23"/>
      <c r="V129" s="23"/>
      <c r="W129" s="23"/>
      <c r="X129" s="23"/>
      <c r="Y129" s="23"/>
      <c r="Z129" s="13"/>
      <c r="AA129" s="13"/>
      <c r="AB129" s="13"/>
      <c r="AC129" s="13"/>
      <c r="AD129" s="13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</row>
    <row r="130" spans="1:49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23"/>
      <c r="T130" s="23"/>
      <c r="U130" s="23"/>
      <c r="V130" s="23"/>
      <c r="W130" s="23"/>
      <c r="X130" s="23"/>
      <c r="Y130" s="23"/>
      <c r="Z130" s="13"/>
      <c r="AA130" s="13"/>
      <c r="AB130" s="13"/>
      <c r="AC130" s="13"/>
      <c r="AD130" s="13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  <c r="AV130" s="266"/>
      <c r="AW130" s="266"/>
    </row>
    <row r="131" spans="1:49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23"/>
      <c r="T131" s="23"/>
      <c r="U131" s="23"/>
      <c r="V131" s="23"/>
      <c r="W131" s="23"/>
      <c r="X131" s="23"/>
      <c r="Y131" s="23"/>
      <c r="Z131" s="13"/>
      <c r="AA131" s="13"/>
      <c r="AB131" s="13"/>
      <c r="AC131" s="13"/>
      <c r="AD131" s="13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</row>
    <row r="132" spans="1:49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23"/>
      <c r="T132" s="23"/>
      <c r="U132" s="23"/>
      <c r="V132" s="23"/>
      <c r="W132" s="23"/>
      <c r="X132" s="23"/>
      <c r="Y132" s="23"/>
      <c r="Z132" s="13"/>
      <c r="AA132" s="13"/>
      <c r="AB132" s="13"/>
      <c r="AC132" s="13"/>
      <c r="AD132" s="13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  <c r="AP132" s="266"/>
      <c r="AQ132" s="266"/>
      <c r="AR132" s="266"/>
      <c r="AS132" s="266"/>
      <c r="AT132" s="266"/>
      <c r="AU132" s="266"/>
      <c r="AV132" s="266"/>
      <c r="AW132" s="266"/>
    </row>
    <row r="133" spans="1:49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23"/>
      <c r="T133" s="23"/>
      <c r="U133" s="23"/>
      <c r="V133" s="23"/>
      <c r="W133" s="23"/>
      <c r="X133" s="23"/>
      <c r="Y133" s="23"/>
      <c r="Z133" s="13"/>
      <c r="AA133" s="13"/>
      <c r="AB133" s="13"/>
      <c r="AC133" s="13"/>
      <c r="AD133" s="13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  <c r="AW133" s="266"/>
    </row>
    <row r="134" spans="1:49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23"/>
      <c r="T134" s="23"/>
      <c r="U134" s="23"/>
      <c r="V134" s="23"/>
      <c r="W134" s="23"/>
      <c r="X134" s="23"/>
      <c r="Y134" s="23"/>
      <c r="Z134" s="13"/>
      <c r="AA134" s="13"/>
      <c r="AB134" s="13"/>
      <c r="AC134" s="13"/>
      <c r="AD134" s="13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  <c r="AW134" s="266"/>
    </row>
    <row r="135" spans="1:49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23"/>
      <c r="T135" s="23"/>
      <c r="U135" s="23"/>
      <c r="V135" s="23"/>
      <c r="W135" s="23"/>
      <c r="X135" s="23"/>
      <c r="Y135" s="23"/>
      <c r="Z135" s="13"/>
      <c r="AA135" s="13"/>
      <c r="AB135" s="13"/>
      <c r="AC135" s="13"/>
      <c r="AD135" s="13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</row>
    <row r="136" spans="1:49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23"/>
      <c r="T136" s="23"/>
      <c r="U136" s="23"/>
      <c r="V136" s="23"/>
      <c r="W136" s="23"/>
      <c r="X136" s="23"/>
      <c r="Y136" s="23"/>
      <c r="Z136" s="13"/>
      <c r="AA136" s="13"/>
      <c r="AB136" s="13"/>
      <c r="AC136" s="13"/>
      <c r="AD136" s="13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  <c r="AV136" s="266"/>
      <c r="AW136" s="266"/>
    </row>
    <row r="137" spans="1:49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23"/>
      <c r="T137" s="23"/>
      <c r="U137" s="23"/>
      <c r="V137" s="23"/>
      <c r="W137" s="23"/>
      <c r="X137" s="23"/>
      <c r="Y137" s="23"/>
      <c r="Z137" s="13"/>
      <c r="AA137" s="13"/>
      <c r="AB137" s="13"/>
      <c r="AC137" s="13"/>
      <c r="AD137" s="13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</row>
    <row r="138" spans="1:49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23"/>
      <c r="T138" s="23"/>
      <c r="U138" s="23"/>
      <c r="V138" s="23"/>
      <c r="W138" s="23"/>
      <c r="X138" s="23"/>
      <c r="Y138" s="23"/>
      <c r="Z138" s="13"/>
      <c r="AA138" s="13"/>
      <c r="AB138" s="13"/>
      <c r="AC138" s="13"/>
      <c r="AD138" s="13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  <c r="AV138" s="266"/>
      <c r="AW138" s="266"/>
    </row>
    <row r="139" spans="1:49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23"/>
      <c r="T139" s="23"/>
      <c r="U139" s="23"/>
      <c r="V139" s="23"/>
      <c r="W139" s="23"/>
      <c r="X139" s="23"/>
      <c r="Y139" s="23"/>
      <c r="Z139" s="13"/>
      <c r="AA139" s="13"/>
      <c r="AB139" s="13"/>
      <c r="AC139" s="13"/>
      <c r="AD139" s="13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</row>
    <row r="140" spans="1:49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23"/>
      <c r="T140" s="23"/>
      <c r="U140" s="23"/>
      <c r="V140" s="23"/>
      <c r="W140" s="23"/>
      <c r="X140" s="23"/>
      <c r="Y140" s="23"/>
      <c r="Z140" s="13"/>
      <c r="AA140" s="13"/>
      <c r="AB140" s="13"/>
      <c r="AC140" s="13"/>
      <c r="AD140" s="13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  <c r="AV140" s="266"/>
      <c r="AW140" s="266"/>
    </row>
    <row r="141" spans="1:49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23"/>
      <c r="T141" s="23"/>
      <c r="U141" s="23"/>
      <c r="V141" s="23"/>
      <c r="W141" s="23"/>
      <c r="X141" s="23"/>
      <c r="Y141" s="23"/>
      <c r="Z141" s="13"/>
      <c r="AA141" s="13"/>
      <c r="AB141" s="13"/>
      <c r="AC141" s="13"/>
      <c r="AD141" s="13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</row>
    <row r="142" spans="1:49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23"/>
      <c r="T142" s="23"/>
      <c r="U142" s="23"/>
      <c r="V142" s="23"/>
      <c r="W142" s="23"/>
      <c r="X142" s="23"/>
      <c r="Y142" s="23"/>
      <c r="Z142" s="13"/>
      <c r="AA142" s="13"/>
      <c r="AB142" s="13"/>
      <c r="AC142" s="13"/>
      <c r="AD142" s="13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  <c r="AV142" s="266"/>
      <c r="AW142" s="266"/>
    </row>
    <row r="143" spans="1:49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23"/>
      <c r="T143" s="23"/>
      <c r="U143" s="23"/>
      <c r="V143" s="23"/>
      <c r="W143" s="23"/>
      <c r="X143" s="23"/>
      <c r="Y143" s="23"/>
      <c r="Z143" s="13"/>
      <c r="AA143" s="13"/>
      <c r="AB143" s="13"/>
      <c r="AC143" s="13"/>
      <c r="AD143" s="13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</row>
    <row r="144" spans="1:49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23"/>
      <c r="T144" s="23"/>
      <c r="U144" s="23"/>
      <c r="V144" s="23"/>
      <c r="W144" s="23"/>
      <c r="X144" s="23"/>
      <c r="Y144" s="23"/>
      <c r="Z144" s="13"/>
      <c r="AA144" s="13"/>
      <c r="AB144" s="13"/>
      <c r="AC144" s="13"/>
      <c r="AD144" s="13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  <c r="AV144" s="266"/>
      <c r="AW144" s="266"/>
    </row>
    <row r="145" spans="1:49" x14ac:dyDescent="0.25">
      <c r="F145" s="7">
        <f t="shared" ref="F145:AW145" si="24">SUM(F115:F144)</f>
        <v>14306.560000000001</v>
      </c>
      <c r="G145" s="7">
        <f t="shared" si="24"/>
        <v>60806.720000000001</v>
      </c>
      <c r="H145" s="7">
        <f t="shared" si="24"/>
        <v>65570.880000000005</v>
      </c>
      <c r="I145" s="7">
        <f t="shared" si="24"/>
        <v>50062.720000000001</v>
      </c>
      <c r="J145" s="7">
        <f t="shared" si="24"/>
        <v>68551.199999999997</v>
      </c>
      <c r="K145" s="7">
        <f t="shared" si="24"/>
        <v>76451</v>
      </c>
      <c r="L145" s="7">
        <f t="shared" si="24"/>
        <v>66763.520000000004</v>
      </c>
      <c r="M145" s="7">
        <f t="shared" si="24"/>
        <v>67960</v>
      </c>
      <c r="N145" s="7">
        <f t="shared" si="24"/>
        <v>75109.440000000002</v>
      </c>
      <c r="O145" s="7">
        <f t="shared" si="24"/>
        <v>52464.639999999999</v>
      </c>
      <c r="P145" s="7">
        <f t="shared" si="24"/>
        <v>57226.239999999998</v>
      </c>
      <c r="Q145" s="7">
        <f t="shared" si="24"/>
        <v>52448</v>
      </c>
      <c r="R145" s="7">
        <f t="shared" si="24"/>
        <v>39336.639999999999</v>
      </c>
      <c r="S145" s="7">
        <f t="shared" si="24"/>
        <v>0</v>
      </c>
      <c r="T145" s="7">
        <f t="shared" si="24"/>
        <v>0</v>
      </c>
      <c r="U145" s="7">
        <f t="shared" si="24"/>
        <v>0</v>
      </c>
      <c r="V145" s="7">
        <f t="shared" si="24"/>
        <v>0</v>
      </c>
      <c r="W145" s="7">
        <f t="shared" si="24"/>
        <v>0</v>
      </c>
      <c r="X145" s="7">
        <f t="shared" si="24"/>
        <v>0</v>
      </c>
      <c r="Y145" s="7">
        <f t="shared" si="24"/>
        <v>0</v>
      </c>
      <c r="Z145" s="7">
        <f t="shared" si="24"/>
        <v>0</v>
      </c>
      <c r="AA145" s="7">
        <f t="shared" si="24"/>
        <v>0</v>
      </c>
      <c r="AB145" s="7">
        <f t="shared" si="24"/>
        <v>0</v>
      </c>
      <c r="AC145" s="7">
        <f t="shared" si="24"/>
        <v>0</v>
      </c>
      <c r="AD145" s="7">
        <f t="shared" si="24"/>
        <v>0</v>
      </c>
      <c r="AE145" s="7">
        <f t="shared" si="24"/>
        <v>0</v>
      </c>
      <c r="AF145" s="7">
        <f t="shared" si="24"/>
        <v>0</v>
      </c>
      <c r="AG145" s="7">
        <f t="shared" si="24"/>
        <v>0</v>
      </c>
      <c r="AH145" s="7">
        <f t="shared" si="24"/>
        <v>0</v>
      </c>
      <c r="AI145" s="7">
        <f t="shared" si="24"/>
        <v>0</v>
      </c>
      <c r="AJ145" s="7">
        <f t="shared" si="24"/>
        <v>0</v>
      </c>
      <c r="AK145" s="7">
        <f t="shared" si="24"/>
        <v>0</v>
      </c>
      <c r="AL145" s="7">
        <f t="shared" si="24"/>
        <v>0</v>
      </c>
      <c r="AM145" s="7">
        <f t="shared" si="24"/>
        <v>0</v>
      </c>
      <c r="AN145" s="7">
        <f t="shared" si="24"/>
        <v>0</v>
      </c>
      <c r="AO145" s="7">
        <f t="shared" si="24"/>
        <v>0</v>
      </c>
      <c r="AP145" s="7">
        <f t="shared" si="24"/>
        <v>0</v>
      </c>
      <c r="AQ145" s="7">
        <f t="shared" si="24"/>
        <v>0</v>
      </c>
      <c r="AR145" s="7">
        <f t="shared" si="24"/>
        <v>0</v>
      </c>
      <c r="AS145" s="7">
        <f t="shared" si="24"/>
        <v>0</v>
      </c>
      <c r="AT145" s="7">
        <f t="shared" si="24"/>
        <v>0</v>
      </c>
      <c r="AU145" s="7">
        <f t="shared" si="24"/>
        <v>0</v>
      </c>
      <c r="AV145" s="7">
        <f t="shared" si="24"/>
        <v>0</v>
      </c>
      <c r="AW145" s="7">
        <f t="shared" si="24"/>
        <v>0</v>
      </c>
    </row>
    <row r="146" spans="1:49" x14ac:dyDescent="0.25">
      <c r="L146" s="7"/>
      <c r="M146" s="25">
        <f>SUM(F145:M145)</f>
        <v>470472.60000000003</v>
      </c>
      <c r="R146" s="25">
        <f>SUM(F145:R145)</f>
        <v>747057.56</v>
      </c>
    </row>
    <row r="147" spans="1:49" x14ac:dyDescent="0.25">
      <c r="M147" s="25">
        <f>B4-M146</f>
        <v>387613.8</v>
      </c>
      <c r="R147" s="25">
        <f>B4-R146</f>
        <v>111028.83999999997</v>
      </c>
    </row>
    <row r="148" spans="1:49" x14ac:dyDescent="0.25">
      <c r="A148" s="31" t="s">
        <v>186</v>
      </c>
      <c r="B148" s="32"/>
      <c r="C148" s="32"/>
      <c r="D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</row>
    <row r="149" spans="1:49" x14ac:dyDescent="0.25">
      <c r="E149" s="32"/>
      <c r="F149" s="625">
        <v>2024</v>
      </c>
      <c r="G149" s="626"/>
      <c r="H149" s="626"/>
      <c r="I149" s="626"/>
      <c r="J149" s="626"/>
      <c r="K149" s="626"/>
      <c r="L149" s="626"/>
      <c r="M149" s="627"/>
      <c r="N149" s="625">
        <v>2025</v>
      </c>
      <c r="O149" s="626"/>
      <c r="P149" s="626"/>
      <c r="Q149" s="626"/>
      <c r="R149" s="626"/>
      <c r="S149" s="626"/>
      <c r="T149" s="626"/>
      <c r="U149" s="626"/>
      <c r="V149" s="626"/>
      <c r="W149" s="626"/>
      <c r="X149" s="626"/>
      <c r="Y149" s="627"/>
      <c r="Z149" s="625">
        <v>2026</v>
      </c>
      <c r="AA149" s="626"/>
      <c r="AB149" s="626"/>
      <c r="AC149" s="626"/>
      <c r="AD149" s="626"/>
      <c r="AE149" s="626"/>
      <c r="AF149" s="626"/>
      <c r="AG149" s="626"/>
      <c r="AH149" s="626"/>
      <c r="AI149" s="626"/>
      <c r="AJ149" s="626"/>
      <c r="AK149" s="627"/>
      <c r="AL149" s="625">
        <v>2027</v>
      </c>
      <c r="AM149" s="626"/>
      <c r="AN149" s="626"/>
      <c r="AO149" s="626"/>
      <c r="AP149" s="626"/>
      <c r="AQ149" s="626"/>
      <c r="AR149" s="626"/>
      <c r="AS149" s="626"/>
      <c r="AT149" s="626"/>
      <c r="AU149" s="626"/>
      <c r="AV149" s="626"/>
      <c r="AW149" s="627"/>
    </row>
    <row r="150" spans="1:49" x14ac:dyDescent="0.25">
      <c r="C150" s="11" t="s">
        <v>105</v>
      </c>
      <c r="D150" s="11" t="s">
        <v>106</v>
      </c>
      <c r="E150" s="12"/>
      <c r="F150" s="12">
        <v>5</v>
      </c>
      <c r="G150" s="12">
        <v>6</v>
      </c>
      <c r="H150" s="12">
        <v>7</v>
      </c>
      <c r="I150" s="12">
        <v>8</v>
      </c>
      <c r="J150" s="11">
        <v>9</v>
      </c>
      <c r="K150" s="11">
        <v>10</v>
      </c>
      <c r="L150" s="11">
        <v>11</v>
      </c>
      <c r="M150" s="11">
        <v>12</v>
      </c>
      <c r="N150" s="11">
        <v>1</v>
      </c>
      <c r="O150" s="11">
        <v>2</v>
      </c>
      <c r="P150" s="11">
        <v>3</v>
      </c>
      <c r="Q150" s="11">
        <v>4</v>
      </c>
      <c r="R150" s="11">
        <v>5</v>
      </c>
      <c r="S150" s="14">
        <v>6</v>
      </c>
      <c r="T150" s="14">
        <v>7</v>
      </c>
      <c r="U150" s="14">
        <v>8</v>
      </c>
      <c r="V150" s="14">
        <v>9</v>
      </c>
      <c r="W150" s="14">
        <v>10</v>
      </c>
      <c r="X150" s="14">
        <v>11</v>
      </c>
      <c r="Y150" s="14">
        <v>12</v>
      </c>
      <c r="Z150" s="14">
        <v>1</v>
      </c>
      <c r="AA150" s="14">
        <v>2</v>
      </c>
      <c r="AB150" s="14">
        <v>3</v>
      </c>
      <c r="AC150" s="14">
        <v>4</v>
      </c>
      <c r="AD150" s="14">
        <v>5</v>
      </c>
      <c r="AE150" s="265">
        <v>6</v>
      </c>
      <c r="AF150" s="265">
        <v>7</v>
      </c>
      <c r="AG150" s="265">
        <v>8</v>
      </c>
      <c r="AH150" s="265">
        <v>9</v>
      </c>
      <c r="AI150" s="265">
        <v>10</v>
      </c>
      <c r="AJ150" s="265">
        <v>11</v>
      </c>
      <c r="AK150" s="265">
        <v>12</v>
      </c>
      <c r="AL150" s="265">
        <v>1</v>
      </c>
      <c r="AM150" s="265">
        <v>2</v>
      </c>
      <c r="AN150" s="265">
        <v>3</v>
      </c>
      <c r="AO150" s="265">
        <v>4</v>
      </c>
      <c r="AP150" s="265">
        <v>5</v>
      </c>
      <c r="AQ150" s="265">
        <v>6</v>
      </c>
      <c r="AR150" s="265">
        <v>7</v>
      </c>
      <c r="AS150" s="265">
        <v>8</v>
      </c>
      <c r="AT150" s="265">
        <v>9</v>
      </c>
      <c r="AU150" s="265">
        <v>10</v>
      </c>
      <c r="AV150" s="265">
        <v>11</v>
      </c>
      <c r="AW150" s="265">
        <v>12</v>
      </c>
    </row>
    <row r="151" spans="1:49" x14ac:dyDescent="0.25">
      <c r="B151" s="25">
        <v>14306.560000000001</v>
      </c>
      <c r="C151" s="4" t="s">
        <v>123</v>
      </c>
      <c r="D151" s="26"/>
      <c r="E151" s="26"/>
      <c r="F151" s="6">
        <f>F145</f>
        <v>14306.560000000001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  <c r="AW151" s="266"/>
    </row>
    <row r="152" spans="1:49" x14ac:dyDescent="0.25">
      <c r="B152" s="25">
        <v>60806.720000000001</v>
      </c>
      <c r="C152" s="4" t="s">
        <v>961</v>
      </c>
      <c r="D152" s="26">
        <v>45481</v>
      </c>
      <c r="E152" s="26"/>
      <c r="F152" s="4"/>
      <c r="G152" s="6">
        <f>G$145</f>
        <v>60806.720000000001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266"/>
      <c r="AR152" s="266"/>
      <c r="AS152" s="266"/>
      <c r="AT152" s="266"/>
      <c r="AU152" s="266"/>
      <c r="AV152" s="266"/>
      <c r="AW152" s="266"/>
    </row>
    <row r="153" spans="1:49" x14ac:dyDescent="0.25">
      <c r="B153" s="25">
        <v>65570.880000000005</v>
      </c>
      <c r="C153" s="4" t="s">
        <v>962</v>
      </c>
      <c r="D153" s="26">
        <v>45512</v>
      </c>
      <c r="E153" s="26"/>
      <c r="F153" s="4"/>
      <c r="G153" s="4"/>
      <c r="H153" s="6">
        <f>H$145</f>
        <v>65570.880000000005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  <c r="AW153" s="266"/>
    </row>
    <row r="154" spans="1:49" x14ac:dyDescent="0.25">
      <c r="B154" s="25">
        <v>50062.720000000001</v>
      </c>
      <c r="C154" s="4" t="s">
        <v>963</v>
      </c>
      <c r="D154" s="26">
        <v>45535</v>
      </c>
      <c r="E154" s="26"/>
      <c r="F154" s="4"/>
      <c r="G154" s="4"/>
      <c r="H154" s="4"/>
      <c r="I154" s="6">
        <f>I$145</f>
        <v>50062.720000000001</v>
      </c>
      <c r="J154" s="4"/>
      <c r="K154" s="4"/>
      <c r="L154" s="4"/>
      <c r="M154" s="4"/>
      <c r="N154" s="4"/>
      <c r="O154" s="4"/>
      <c r="P154" s="4"/>
      <c r="Q154" s="4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  <c r="AV154" s="266"/>
      <c r="AW154" s="266"/>
    </row>
    <row r="155" spans="1:49" x14ac:dyDescent="0.25">
      <c r="B155" s="25">
        <v>68551.199999999997</v>
      </c>
      <c r="C155" s="4" t="s">
        <v>815</v>
      </c>
      <c r="D155" s="26">
        <v>45572</v>
      </c>
      <c r="E155" s="26"/>
      <c r="F155" s="4"/>
      <c r="G155" s="4"/>
      <c r="H155" s="4"/>
      <c r="I155" s="4"/>
      <c r="J155" s="6">
        <f>J$145</f>
        <v>68551.199999999997</v>
      </c>
      <c r="K155" s="4"/>
      <c r="L155" s="4"/>
      <c r="M155" s="4"/>
      <c r="N155" s="4"/>
      <c r="O155" s="4"/>
      <c r="P155" s="4"/>
      <c r="Q155" s="4"/>
      <c r="R155" s="4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  <c r="AW155" s="266"/>
    </row>
    <row r="156" spans="1:49" x14ac:dyDescent="0.25">
      <c r="B156" s="25">
        <v>76451</v>
      </c>
      <c r="C156" s="4" t="s">
        <v>964</v>
      </c>
      <c r="D156" s="26">
        <v>45607</v>
      </c>
      <c r="E156" s="26"/>
      <c r="F156" s="4"/>
      <c r="G156" s="4"/>
      <c r="H156" s="4"/>
      <c r="I156" s="4"/>
      <c r="J156" s="4"/>
      <c r="K156" s="6">
        <f>K145</f>
        <v>76451</v>
      </c>
      <c r="L156" s="4"/>
      <c r="M156" s="4"/>
      <c r="N156" s="4"/>
      <c r="O156" s="4"/>
      <c r="P156" s="4"/>
      <c r="Q156" s="4"/>
      <c r="R156" s="4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  <c r="AP156" s="266"/>
      <c r="AQ156" s="266"/>
      <c r="AR156" s="266"/>
      <c r="AS156" s="266"/>
      <c r="AT156" s="266"/>
      <c r="AU156" s="266"/>
      <c r="AV156" s="266"/>
      <c r="AW156" s="266"/>
    </row>
    <row r="157" spans="1:49" x14ac:dyDescent="0.25">
      <c r="B157" s="25">
        <v>66763.520000000004</v>
      </c>
      <c r="C157" s="4" t="s">
        <v>965</v>
      </c>
      <c r="D157" s="26">
        <v>45637</v>
      </c>
      <c r="E157" s="26"/>
      <c r="F157" s="4"/>
      <c r="G157" s="4"/>
      <c r="H157" s="4"/>
      <c r="I157" s="4"/>
      <c r="J157" s="4"/>
      <c r="K157" s="6"/>
      <c r="L157" s="6">
        <v>66763.520000000004</v>
      </c>
      <c r="M157" s="4"/>
      <c r="N157" s="4"/>
      <c r="O157" s="4"/>
      <c r="P157" s="4"/>
      <c r="Q157" s="4"/>
      <c r="R157" s="4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  <c r="AW157" s="266"/>
    </row>
    <row r="158" spans="1:49" x14ac:dyDescent="0.25">
      <c r="B158" s="25">
        <v>67960</v>
      </c>
      <c r="C158" s="49" t="s">
        <v>966</v>
      </c>
      <c r="D158" s="26">
        <v>45665</v>
      </c>
      <c r="E158" s="86"/>
      <c r="F158" s="4"/>
      <c r="G158" s="4"/>
      <c r="H158" s="4"/>
      <c r="I158" s="4"/>
      <c r="J158" s="4"/>
      <c r="K158" s="6"/>
      <c r="L158" s="4"/>
      <c r="M158" s="6">
        <v>67960</v>
      </c>
      <c r="N158" s="4"/>
      <c r="O158" s="4"/>
      <c r="P158" s="4"/>
      <c r="Q158" s="4"/>
      <c r="R158" s="4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  <c r="AP158" s="266"/>
      <c r="AQ158" s="266"/>
      <c r="AR158" s="266"/>
      <c r="AS158" s="266"/>
      <c r="AT158" s="266"/>
      <c r="AU158" s="266"/>
      <c r="AV158" s="266"/>
      <c r="AW158" s="266"/>
    </row>
    <row r="159" spans="1:49" x14ac:dyDescent="0.25">
      <c r="B159" s="25">
        <v>75109.440000000002</v>
      </c>
      <c r="C159" s="4" t="s">
        <v>967</v>
      </c>
      <c r="D159" s="26">
        <v>45688</v>
      </c>
      <c r="E159" s="86"/>
      <c r="F159" s="4"/>
      <c r="G159" s="4"/>
      <c r="H159" s="4"/>
      <c r="I159" s="4"/>
      <c r="J159" s="4"/>
      <c r="K159" s="6"/>
      <c r="L159" s="4"/>
      <c r="M159" s="4"/>
      <c r="N159" s="6">
        <v>75109.440000000002</v>
      </c>
      <c r="O159" s="4"/>
      <c r="P159" s="4"/>
      <c r="Q159" s="4"/>
      <c r="R159" s="4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  <c r="AW159" s="266"/>
    </row>
    <row r="160" spans="1:49" x14ac:dyDescent="0.25">
      <c r="B160" s="25">
        <v>52464.639999999999</v>
      </c>
      <c r="C160" s="4" t="s">
        <v>968</v>
      </c>
      <c r="D160" s="26">
        <v>45356</v>
      </c>
      <c r="E160" s="86"/>
      <c r="F160" s="4"/>
      <c r="G160" s="4"/>
      <c r="H160" s="4"/>
      <c r="I160" s="4"/>
      <c r="J160" s="4"/>
      <c r="K160" s="6"/>
      <c r="L160" s="4"/>
      <c r="M160" s="4"/>
      <c r="N160" s="4"/>
      <c r="O160" s="6">
        <v>52464.639999999999</v>
      </c>
      <c r="P160" s="4"/>
      <c r="Q160" s="4"/>
      <c r="R160" s="4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  <c r="AU160" s="266"/>
      <c r="AV160" s="266"/>
      <c r="AW160" s="266"/>
    </row>
    <row r="161" spans="2:49" x14ac:dyDescent="0.25">
      <c r="B161" s="25">
        <v>57226.239999999998</v>
      </c>
      <c r="C161" s="4" t="s">
        <v>969</v>
      </c>
      <c r="D161" s="26">
        <v>45751</v>
      </c>
      <c r="E161" s="86"/>
      <c r="F161" s="4"/>
      <c r="G161" s="4"/>
      <c r="H161" s="4"/>
      <c r="I161" s="4"/>
      <c r="J161" s="4"/>
      <c r="K161" s="6"/>
      <c r="L161" s="4"/>
      <c r="M161" s="4"/>
      <c r="N161" s="4"/>
      <c r="O161" s="4"/>
      <c r="P161" s="6">
        <v>57226.239999999998</v>
      </c>
      <c r="Q161" s="4"/>
      <c r="R161" s="4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  <c r="AW161" s="266"/>
    </row>
    <row r="162" spans="2:49" x14ac:dyDescent="0.25">
      <c r="B162" s="127">
        <v>52448</v>
      </c>
      <c r="C162" s="4" t="s">
        <v>970</v>
      </c>
      <c r="D162" s="26">
        <v>45784</v>
      </c>
      <c r="E162" s="86"/>
      <c r="F162" s="4"/>
      <c r="G162" s="4"/>
      <c r="H162" s="4"/>
      <c r="I162" s="4"/>
      <c r="J162" s="4"/>
      <c r="K162" s="6"/>
      <c r="L162" s="4"/>
      <c r="M162" s="4"/>
      <c r="N162" s="4"/>
      <c r="O162" s="4"/>
      <c r="P162" s="4"/>
      <c r="Q162" s="6">
        <v>52448</v>
      </c>
      <c r="R162" s="4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  <c r="AU162" s="266"/>
      <c r="AV162" s="266"/>
      <c r="AW162" s="266"/>
    </row>
    <row r="163" spans="2:49" x14ac:dyDescent="0.25">
      <c r="C163" s="60" t="s">
        <v>971</v>
      </c>
      <c r="D163" s="86">
        <v>45814</v>
      </c>
      <c r="E163" s="86"/>
      <c r="F163" s="4"/>
      <c r="G163" s="4"/>
      <c r="H163" s="4"/>
      <c r="I163" s="4"/>
      <c r="J163" s="4"/>
      <c r="K163" s="6"/>
      <c r="L163" s="4"/>
      <c r="M163" s="4"/>
      <c r="N163" s="4"/>
      <c r="O163" s="4"/>
      <c r="P163" s="4"/>
      <c r="Q163" s="4"/>
      <c r="R163" s="6">
        <v>39336.639999999999</v>
      </c>
      <c r="S163" s="23"/>
      <c r="T163" s="23"/>
      <c r="U163" s="23"/>
      <c r="V163" s="23"/>
      <c r="W163" s="23"/>
      <c r="X163" s="23"/>
      <c r="Y163" s="23"/>
      <c r="Z163" s="13"/>
      <c r="AA163" s="13"/>
      <c r="AB163" s="13"/>
      <c r="AC163" s="13"/>
      <c r="AD163" s="13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  <c r="AW163" s="266"/>
    </row>
    <row r="164" spans="2:49" x14ac:dyDescent="0.25">
      <c r="C164" s="9"/>
      <c r="D164" s="93" t="s">
        <v>39</v>
      </c>
      <c r="E164" s="93"/>
      <c r="F164" s="30">
        <f>SUM(F151:F163)</f>
        <v>14306.560000000001</v>
      </c>
      <c r="G164" s="30">
        <f t="shared" ref="G164:AW164" si="25">SUM(G151:G163)</f>
        <v>60806.720000000001</v>
      </c>
      <c r="H164" s="30">
        <f t="shared" si="25"/>
        <v>65570.880000000005</v>
      </c>
      <c r="I164" s="30">
        <f t="shared" si="25"/>
        <v>50062.720000000001</v>
      </c>
      <c r="J164" s="30">
        <f t="shared" si="25"/>
        <v>68551.199999999997</v>
      </c>
      <c r="K164" s="30">
        <f t="shared" si="25"/>
        <v>76451</v>
      </c>
      <c r="L164" s="30">
        <f t="shared" si="25"/>
        <v>66763.520000000004</v>
      </c>
      <c r="M164" s="30">
        <f t="shared" si="25"/>
        <v>67960</v>
      </c>
      <c r="N164" s="30">
        <f t="shared" si="25"/>
        <v>75109.440000000002</v>
      </c>
      <c r="O164" s="30">
        <f t="shared" si="25"/>
        <v>52464.639999999999</v>
      </c>
      <c r="P164" s="30">
        <f t="shared" si="25"/>
        <v>57226.239999999998</v>
      </c>
      <c r="Q164" s="30">
        <f t="shared" si="25"/>
        <v>52448</v>
      </c>
      <c r="R164" s="30">
        <f t="shared" si="25"/>
        <v>39336.639999999999</v>
      </c>
      <c r="S164" s="30">
        <f t="shared" si="25"/>
        <v>0</v>
      </c>
      <c r="T164" s="30">
        <f t="shared" si="25"/>
        <v>0</v>
      </c>
      <c r="U164" s="30">
        <f t="shared" si="25"/>
        <v>0</v>
      </c>
      <c r="V164" s="30">
        <f t="shared" si="25"/>
        <v>0</v>
      </c>
      <c r="W164" s="30">
        <f t="shared" si="25"/>
        <v>0</v>
      </c>
      <c r="X164" s="30">
        <f t="shared" si="25"/>
        <v>0</v>
      </c>
      <c r="Y164" s="30">
        <f t="shared" si="25"/>
        <v>0</v>
      </c>
      <c r="Z164" s="30">
        <f t="shared" si="25"/>
        <v>0</v>
      </c>
      <c r="AA164" s="30">
        <f t="shared" si="25"/>
        <v>0</v>
      </c>
      <c r="AB164" s="30">
        <f t="shared" si="25"/>
        <v>0</v>
      </c>
      <c r="AC164" s="30">
        <f t="shared" si="25"/>
        <v>0</v>
      </c>
      <c r="AD164" s="30">
        <f t="shared" si="25"/>
        <v>0</v>
      </c>
      <c r="AE164" s="30">
        <f t="shared" si="25"/>
        <v>0</v>
      </c>
      <c r="AF164" s="30">
        <f t="shared" si="25"/>
        <v>0</v>
      </c>
      <c r="AG164" s="30">
        <f t="shared" si="25"/>
        <v>0</v>
      </c>
      <c r="AH164" s="30">
        <f t="shared" si="25"/>
        <v>0</v>
      </c>
      <c r="AI164" s="30">
        <f t="shared" si="25"/>
        <v>0</v>
      </c>
      <c r="AJ164" s="30">
        <f t="shared" si="25"/>
        <v>0</v>
      </c>
      <c r="AK164" s="30">
        <f t="shared" si="25"/>
        <v>0</v>
      </c>
      <c r="AL164" s="30">
        <f t="shared" si="25"/>
        <v>0</v>
      </c>
      <c r="AM164" s="30">
        <f t="shared" si="25"/>
        <v>0</v>
      </c>
      <c r="AN164" s="30">
        <f t="shared" si="25"/>
        <v>0</v>
      </c>
      <c r="AO164" s="30">
        <f t="shared" si="25"/>
        <v>0</v>
      </c>
      <c r="AP164" s="30">
        <f t="shared" si="25"/>
        <v>0</v>
      </c>
      <c r="AQ164" s="30">
        <f t="shared" si="25"/>
        <v>0</v>
      </c>
      <c r="AR164" s="30">
        <f t="shared" si="25"/>
        <v>0</v>
      </c>
      <c r="AS164" s="30">
        <f t="shared" si="25"/>
        <v>0</v>
      </c>
      <c r="AT164" s="30">
        <f t="shared" si="25"/>
        <v>0</v>
      </c>
      <c r="AU164" s="30">
        <f t="shared" si="25"/>
        <v>0</v>
      </c>
      <c r="AV164" s="30">
        <f t="shared" si="25"/>
        <v>0</v>
      </c>
      <c r="AW164" s="30">
        <f t="shared" si="25"/>
        <v>0</v>
      </c>
    </row>
    <row r="167" spans="2:49" x14ac:dyDescent="0.25">
      <c r="G167" s="25"/>
    </row>
    <row r="168" spans="2:49" x14ac:dyDescent="0.25">
      <c r="F168" s="1">
        <v>45413</v>
      </c>
      <c r="G168" s="1">
        <v>45444</v>
      </c>
      <c r="H168" s="1">
        <v>45474</v>
      </c>
      <c r="I168" s="1">
        <v>45505</v>
      </c>
      <c r="J168" s="1">
        <v>45536</v>
      </c>
      <c r="K168" s="1">
        <v>45566</v>
      </c>
      <c r="L168" s="1">
        <v>45597</v>
      </c>
      <c r="M168" s="1">
        <v>45627</v>
      </c>
      <c r="N168" s="1">
        <v>45658</v>
      </c>
      <c r="O168" s="1">
        <v>45689</v>
      </c>
      <c r="P168" s="1">
        <v>45717</v>
      </c>
      <c r="Q168" s="1">
        <v>45748</v>
      </c>
      <c r="R168" s="1">
        <v>45778</v>
      </c>
    </row>
    <row r="169" spans="2:49" x14ac:dyDescent="0.25">
      <c r="D169" s="9" t="s">
        <v>27</v>
      </c>
      <c r="F169" s="25">
        <f>F110</f>
        <v>14306.560000000001</v>
      </c>
      <c r="G169" s="25">
        <f>F169+G110</f>
        <v>85839.360000000001</v>
      </c>
      <c r="H169" s="25">
        <f t="shared" ref="H169:R169" si="26">G169+H110</f>
        <v>157372.16</v>
      </c>
      <c r="I169" s="25">
        <f t="shared" si="26"/>
        <v>228904.96000000002</v>
      </c>
      <c r="J169" s="25">
        <f t="shared" si="26"/>
        <v>300437.76000000001</v>
      </c>
      <c r="K169" s="25">
        <f t="shared" si="26"/>
        <v>371970.56</v>
      </c>
      <c r="L169" s="25">
        <f t="shared" si="26"/>
        <v>443503.35999999999</v>
      </c>
      <c r="M169" s="25">
        <f t="shared" si="26"/>
        <v>515036.15999999997</v>
      </c>
      <c r="N169" s="25">
        <f t="shared" si="26"/>
        <v>582992.31999999995</v>
      </c>
      <c r="O169" s="25">
        <f t="shared" si="26"/>
        <v>654525.12</v>
      </c>
      <c r="P169" s="25">
        <f t="shared" si="26"/>
        <v>711747.52</v>
      </c>
      <c r="Q169" s="25">
        <f t="shared" si="26"/>
        <v>761811.52</v>
      </c>
      <c r="R169" s="25">
        <f t="shared" si="26"/>
        <v>811875.52</v>
      </c>
    </row>
    <row r="170" spans="2:49" x14ac:dyDescent="0.25">
      <c r="D170" s="9" t="s">
        <v>132</v>
      </c>
      <c r="F170" s="25">
        <f>F164</f>
        <v>14306.560000000001</v>
      </c>
      <c r="G170" s="25">
        <f>F170+G164</f>
        <v>75113.279999999999</v>
      </c>
      <c r="H170" s="25">
        <f t="shared" ref="H170:R170" si="27">G170+H164</f>
        <v>140684.16</v>
      </c>
      <c r="I170" s="25">
        <f t="shared" si="27"/>
        <v>190746.88</v>
      </c>
      <c r="J170" s="25">
        <f t="shared" si="27"/>
        <v>259298.08000000002</v>
      </c>
      <c r="K170" s="25">
        <f t="shared" si="27"/>
        <v>335749.08</v>
      </c>
      <c r="L170" s="25">
        <f t="shared" si="27"/>
        <v>402512.60000000003</v>
      </c>
      <c r="M170" s="25">
        <f t="shared" si="27"/>
        <v>470472.60000000003</v>
      </c>
      <c r="N170" s="25">
        <f t="shared" si="27"/>
        <v>545582.04</v>
      </c>
      <c r="O170" s="25">
        <f t="shared" si="27"/>
        <v>598046.68000000005</v>
      </c>
      <c r="P170" s="25">
        <f t="shared" si="27"/>
        <v>655272.92000000004</v>
      </c>
      <c r="Q170" s="25">
        <f t="shared" si="27"/>
        <v>707720.92</v>
      </c>
      <c r="R170" s="25">
        <f t="shared" si="27"/>
        <v>747057.56</v>
      </c>
    </row>
    <row r="171" spans="2:49" x14ac:dyDescent="0.25">
      <c r="D171" s="9" t="s">
        <v>133</v>
      </c>
      <c r="F171" s="25">
        <f>$B4</f>
        <v>858086.40000000002</v>
      </c>
      <c r="G171" s="25">
        <f t="shared" ref="G171:R171" si="28">$B4</f>
        <v>858086.40000000002</v>
      </c>
      <c r="H171" s="25">
        <f t="shared" si="28"/>
        <v>858086.40000000002</v>
      </c>
      <c r="I171" s="25">
        <f t="shared" si="28"/>
        <v>858086.40000000002</v>
      </c>
      <c r="J171" s="25">
        <f t="shared" si="28"/>
        <v>858086.40000000002</v>
      </c>
      <c r="K171" s="25">
        <f t="shared" si="28"/>
        <v>858086.40000000002</v>
      </c>
      <c r="L171" s="25">
        <f t="shared" si="28"/>
        <v>858086.40000000002</v>
      </c>
      <c r="M171" s="25">
        <f t="shared" si="28"/>
        <v>858086.40000000002</v>
      </c>
      <c r="N171" s="25">
        <f t="shared" si="28"/>
        <v>858086.40000000002</v>
      </c>
      <c r="O171" s="25">
        <f t="shared" si="28"/>
        <v>858086.40000000002</v>
      </c>
      <c r="P171" s="25">
        <f t="shared" si="28"/>
        <v>858086.40000000002</v>
      </c>
      <c r="Q171" s="25">
        <f t="shared" si="28"/>
        <v>858086.40000000002</v>
      </c>
      <c r="R171" s="25">
        <f t="shared" si="28"/>
        <v>858086.40000000002</v>
      </c>
    </row>
    <row r="172" spans="2:49" x14ac:dyDescent="0.25">
      <c r="D172" s="9" t="s">
        <v>198</v>
      </c>
      <c r="E172" s="25">
        <f t="shared" ref="E172:R172" si="29">E169-E170</f>
        <v>0</v>
      </c>
      <c r="F172" s="25">
        <f t="shared" si="29"/>
        <v>0</v>
      </c>
      <c r="G172" s="25">
        <f t="shared" si="29"/>
        <v>10726.080000000002</v>
      </c>
      <c r="H172" s="25">
        <f t="shared" si="29"/>
        <v>16688</v>
      </c>
      <c r="I172" s="25">
        <f t="shared" si="29"/>
        <v>38158.080000000016</v>
      </c>
      <c r="J172" s="25">
        <f t="shared" si="29"/>
        <v>41139.679999999993</v>
      </c>
      <c r="K172" s="25">
        <f t="shared" si="29"/>
        <v>36221.479999999981</v>
      </c>
      <c r="L172" s="25">
        <f t="shared" si="29"/>
        <v>40990.759999999951</v>
      </c>
      <c r="M172" s="25">
        <f t="shared" si="29"/>
        <v>44563.559999999939</v>
      </c>
      <c r="N172" s="25">
        <f t="shared" si="29"/>
        <v>37410.279999999912</v>
      </c>
      <c r="O172" s="25">
        <f t="shared" si="29"/>
        <v>56478.439999999944</v>
      </c>
      <c r="P172" s="25">
        <f t="shared" si="29"/>
        <v>56474.599999999977</v>
      </c>
      <c r="Q172" s="25">
        <f t="shared" si="29"/>
        <v>54090.599999999977</v>
      </c>
      <c r="R172" s="25">
        <f t="shared" si="29"/>
        <v>64817.959999999963</v>
      </c>
    </row>
    <row r="173" spans="2:49" x14ac:dyDescent="0.25">
      <c r="D173" s="9" t="s">
        <v>199</v>
      </c>
      <c r="E173" s="492" t="e">
        <f t="shared" ref="E173:R173" si="30">E170/E169</f>
        <v>#DIV/0!</v>
      </c>
      <c r="F173" s="492">
        <f t="shared" si="30"/>
        <v>1</v>
      </c>
      <c r="G173" s="492">
        <f t="shared" si="30"/>
        <v>0.87504473472309208</v>
      </c>
      <c r="H173" s="492">
        <f t="shared" si="30"/>
        <v>0.89395837230676634</v>
      </c>
      <c r="I173" s="492">
        <f t="shared" si="30"/>
        <v>0.83330164623780978</v>
      </c>
      <c r="J173" s="492">
        <f t="shared" si="30"/>
        <v>0.86306754517141926</v>
      </c>
      <c r="K173" s="492">
        <f t="shared" si="30"/>
        <v>0.90262272369082119</v>
      </c>
      <c r="L173" s="492">
        <f t="shared" si="30"/>
        <v>0.90757508578965451</v>
      </c>
      <c r="M173" s="492">
        <f t="shared" si="30"/>
        <v>0.91347489077271793</v>
      </c>
      <c r="N173" s="492">
        <f t="shared" si="30"/>
        <v>0.93583057835135819</v>
      </c>
      <c r="O173" s="492">
        <f t="shared" si="30"/>
        <v>0.91371081372705765</v>
      </c>
      <c r="P173" s="492">
        <f t="shared" si="30"/>
        <v>0.92065360480637859</v>
      </c>
      <c r="Q173" s="492">
        <f t="shared" si="30"/>
        <v>0.928997398201592</v>
      </c>
      <c r="R173" s="492">
        <f t="shared" si="30"/>
        <v>0.9201626870089642</v>
      </c>
    </row>
  </sheetData>
  <mergeCells count="20">
    <mergeCell ref="F8:M8"/>
    <mergeCell ref="F43:M43"/>
    <mergeCell ref="N8:Y8"/>
    <mergeCell ref="Z8:AK8"/>
    <mergeCell ref="F149:M149"/>
    <mergeCell ref="F78:M78"/>
    <mergeCell ref="F113:M113"/>
    <mergeCell ref="N113:Y113"/>
    <mergeCell ref="Z113:AK113"/>
    <mergeCell ref="AL113:AW113"/>
    <mergeCell ref="N149:Y149"/>
    <mergeCell ref="Z149:AK149"/>
    <mergeCell ref="AL149:AW149"/>
    <mergeCell ref="AL8:AW8"/>
    <mergeCell ref="N43:Y43"/>
    <mergeCell ref="Z43:AK43"/>
    <mergeCell ref="AL43:AW43"/>
    <mergeCell ref="N78:Y78"/>
    <mergeCell ref="Z78:AK78"/>
    <mergeCell ref="AL78:AW78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7905-4320-4592-B525-09EA877045F7}">
  <sheetPr>
    <tabColor theme="2" tint="-9.9978637043366805E-2"/>
  </sheetPr>
  <dimension ref="A2:U95"/>
  <sheetViews>
    <sheetView workbookViewId="0">
      <selection activeCell="B17" sqref="B1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.7109375" bestFit="1" customWidth="1"/>
    <col min="6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19" width="13.7109375" bestFit="1" customWidth="1"/>
    <col min="20" max="20" width="13.5703125" bestFit="1" customWidth="1"/>
    <col min="21" max="21" width="13.28515625" bestFit="1" customWidth="1"/>
  </cols>
  <sheetData>
    <row r="2" spans="1:21" x14ac:dyDescent="0.25">
      <c r="A2" s="9" t="s">
        <v>81</v>
      </c>
      <c r="B2" t="s">
        <v>309</v>
      </c>
      <c r="C2" s="25">
        <f>C3/4</f>
        <v>9003.7999999999993</v>
      </c>
      <c r="D2" t="s">
        <v>972</v>
      </c>
      <c r="E2" s="131">
        <f>E4/E3</f>
        <v>172.82950572427504</v>
      </c>
    </row>
    <row r="3" spans="1:21" x14ac:dyDescent="0.25">
      <c r="A3" s="9" t="s">
        <v>83</v>
      </c>
      <c r="B3" t="s">
        <v>973</v>
      </c>
      <c r="C3" s="25">
        <f>B4/2</f>
        <v>36015.199999999997</v>
      </c>
      <c r="E3">
        <v>145.87</v>
      </c>
      <c r="F3">
        <v>135</v>
      </c>
    </row>
    <row r="4" spans="1:21" x14ac:dyDescent="0.25">
      <c r="A4" s="9" t="s">
        <v>85</v>
      </c>
      <c r="B4" s="25">
        <v>72030.399999999994</v>
      </c>
      <c r="C4" t="s">
        <v>974</v>
      </c>
      <c r="D4" s="25">
        <f>B4*0.85</f>
        <v>61225.84</v>
      </c>
      <c r="E4" s="25">
        <f>D4-(B4/2)</f>
        <v>25210.639999999999</v>
      </c>
    </row>
    <row r="6" spans="1:21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  <c r="U6" s="31"/>
    </row>
    <row r="7" spans="1:21" x14ac:dyDescent="0.25">
      <c r="A7" s="9"/>
      <c r="B7" s="9"/>
      <c r="C7" s="9"/>
      <c r="D7" s="9"/>
      <c r="E7" s="625">
        <v>2023</v>
      </c>
      <c r="F7" s="626"/>
      <c r="G7" s="626"/>
      <c r="H7" s="626"/>
      <c r="I7" s="626"/>
      <c r="J7" s="626"/>
      <c r="K7" s="626"/>
      <c r="L7" s="627"/>
      <c r="M7" s="625">
        <v>2024</v>
      </c>
      <c r="N7" s="626"/>
      <c r="O7" s="626"/>
      <c r="P7" s="626"/>
      <c r="Q7" s="627"/>
      <c r="R7" s="10"/>
      <c r="S7" s="9"/>
      <c r="T7" s="9"/>
      <c r="U7" s="9"/>
    </row>
    <row r="8" spans="1:21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79">
        <v>5</v>
      </c>
      <c r="F8" s="79">
        <v>6</v>
      </c>
      <c r="G8" s="12">
        <v>7</v>
      </c>
      <c r="H8" s="12">
        <v>8</v>
      </c>
      <c r="I8" s="11">
        <v>9</v>
      </c>
      <c r="J8" s="11">
        <v>10</v>
      </c>
      <c r="K8" s="11">
        <v>11</v>
      </c>
      <c r="L8" s="108">
        <v>12</v>
      </c>
      <c r="M8" s="14">
        <v>1</v>
      </c>
      <c r="N8" s="14">
        <v>2</v>
      </c>
      <c r="O8" s="14">
        <v>3</v>
      </c>
      <c r="P8" s="14">
        <v>4</v>
      </c>
      <c r="Q8" s="14">
        <v>5</v>
      </c>
      <c r="R8" s="11" t="s">
        <v>92</v>
      </c>
      <c r="S8" s="11" t="s">
        <v>93</v>
      </c>
      <c r="T8" s="11" t="s">
        <v>94</v>
      </c>
      <c r="U8" s="11" t="s">
        <v>95</v>
      </c>
    </row>
    <row r="9" spans="1:21" x14ac:dyDescent="0.25">
      <c r="A9" s="4" t="s">
        <v>99</v>
      </c>
      <c r="B9" s="4" t="s">
        <v>97</v>
      </c>
      <c r="C9" s="4" t="s">
        <v>592</v>
      </c>
      <c r="D9" s="6">
        <v>134.5</v>
      </c>
      <c r="E9" s="60"/>
      <c r="F9" s="60"/>
      <c r="G9" s="4">
        <v>11</v>
      </c>
      <c r="H9" s="4">
        <v>40</v>
      </c>
      <c r="I9" s="4">
        <v>54</v>
      </c>
      <c r="J9" s="4">
        <v>18</v>
      </c>
      <c r="K9" s="4">
        <v>6</v>
      </c>
      <c r="L9" s="100"/>
      <c r="M9" s="13"/>
      <c r="N9" s="13"/>
      <c r="O9" s="13"/>
      <c r="P9" s="13"/>
      <c r="Q9" s="13"/>
      <c r="R9" s="4"/>
      <c r="S9" s="4">
        <f>SUM(E9:Q9)</f>
        <v>129</v>
      </c>
      <c r="T9" s="6">
        <f>R9*D9</f>
        <v>0</v>
      </c>
      <c r="U9" s="6">
        <f>SUM(S9*D9)</f>
        <v>17350.5</v>
      </c>
    </row>
    <row r="10" spans="1:21" x14ac:dyDescent="0.25">
      <c r="A10" t="s">
        <v>975</v>
      </c>
      <c r="B10" s="4" t="s">
        <v>976</v>
      </c>
      <c r="C10" s="4" t="s">
        <v>592</v>
      </c>
      <c r="D10" s="6"/>
      <c r="E10" s="60"/>
      <c r="F10" s="60"/>
      <c r="G10" s="4"/>
      <c r="H10" s="4"/>
      <c r="I10" s="4"/>
      <c r="J10" s="4"/>
      <c r="K10" s="4"/>
      <c r="L10" s="100"/>
      <c r="M10" s="13"/>
      <c r="N10" s="13"/>
      <c r="O10" s="13"/>
      <c r="P10" s="13"/>
      <c r="Q10" s="13"/>
      <c r="R10" s="4"/>
      <c r="S10" s="4">
        <f t="shared" ref="S10:S38" si="0">SUM(E10:Q10)</f>
        <v>0</v>
      </c>
      <c r="T10" s="6">
        <f t="shared" ref="T10:T38" si="1">R10*D10</f>
        <v>0</v>
      </c>
      <c r="U10" s="6">
        <f t="shared" ref="U10:U38" si="2">SUM(S10*D10)</f>
        <v>0</v>
      </c>
    </row>
    <row r="11" spans="1:21" x14ac:dyDescent="0.25">
      <c r="A11" s="4"/>
      <c r="B11" s="4"/>
      <c r="C11" s="4"/>
      <c r="D11" s="6"/>
      <c r="E11" s="60"/>
      <c r="F11" s="60"/>
      <c r="G11" s="4"/>
      <c r="H11" s="4"/>
      <c r="I11" s="4"/>
      <c r="J11" s="4"/>
      <c r="K11" s="4"/>
      <c r="L11" s="100"/>
      <c r="M11" s="13"/>
      <c r="N11" s="13"/>
      <c r="O11" s="13"/>
      <c r="P11" s="13"/>
      <c r="Q11" s="13"/>
      <c r="R11" s="4"/>
      <c r="S11" s="4">
        <f t="shared" si="0"/>
        <v>0</v>
      </c>
      <c r="T11" s="6">
        <f t="shared" si="1"/>
        <v>0</v>
      </c>
      <c r="U11" s="6">
        <f t="shared" si="2"/>
        <v>0</v>
      </c>
    </row>
    <row r="12" spans="1:21" x14ac:dyDescent="0.25">
      <c r="A12" s="4" t="s">
        <v>977</v>
      </c>
      <c r="B12" s="4"/>
      <c r="C12" s="4" t="s">
        <v>978</v>
      </c>
      <c r="D12" s="6">
        <v>135</v>
      </c>
      <c r="E12" s="60"/>
      <c r="F12" s="60"/>
      <c r="G12" s="4"/>
      <c r="H12" s="4">
        <v>5</v>
      </c>
      <c r="I12" s="4">
        <v>0</v>
      </c>
      <c r="J12" s="4">
        <v>0</v>
      </c>
      <c r="K12" s="4"/>
      <c r="L12" s="100"/>
      <c r="M12" s="13"/>
      <c r="N12" s="13"/>
      <c r="O12" s="13"/>
      <c r="P12" s="13"/>
      <c r="Q12" s="13"/>
      <c r="R12" s="4"/>
      <c r="S12" s="4">
        <f t="shared" si="0"/>
        <v>5</v>
      </c>
      <c r="T12" s="6">
        <f t="shared" si="1"/>
        <v>0</v>
      </c>
      <c r="U12" s="6">
        <f t="shared" si="2"/>
        <v>675</v>
      </c>
    </row>
    <row r="13" spans="1:21" x14ac:dyDescent="0.25">
      <c r="A13" s="4"/>
      <c r="B13" s="4"/>
      <c r="C13" s="4"/>
      <c r="D13" s="6"/>
      <c r="E13" s="60"/>
      <c r="F13" s="60"/>
      <c r="G13" s="4"/>
      <c r="H13" s="4"/>
      <c r="I13" s="4"/>
      <c r="J13" s="4"/>
      <c r="K13" s="4"/>
      <c r="L13" s="100"/>
      <c r="M13" s="13"/>
      <c r="N13" s="13"/>
      <c r="O13" s="13"/>
      <c r="P13" s="13"/>
      <c r="Q13" s="13"/>
      <c r="R13" s="4"/>
      <c r="S13" s="4"/>
      <c r="T13" s="6"/>
      <c r="U13" s="6"/>
    </row>
    <row r="14" spans="1:21" x14ac:dyDescent="0.25">
      <c r="A14" s="4"/>
      <c r="B14" s="4"/>
      <c r="C14" s="4"/>
      <c r="D14" s="6"/>
      <c r="E14" s="60"/>
      <c r="F14" s="60"/>
      <c r="G14" s="4"/>
      <c r="H14" s="4"/>
      <c r="I14" s="4"/>
      <c r="J14" s="4"/>
      <c r="K14" s="4"/>
      <c r="L14" s="100"/>
      <c r="M14" s="13"/>
      <c r="N14" s="13"/>
      <c r="O14" s="13"/>
      <c r="P14" s="13"/>
      <c r="Q14" s="13"/>
      <c r="R14" s="4"/>
      <c r="S14" s="4"/>
      <c r="T14" s="6"/>
      <c r="U14" s="6"/>
    </row>
    <row r="15" spans="1:21" x14ac:dyDescent="0.25">
      <c r="A15" s="4"/>
      <c r="B15" s="4"/>
      <c r="C15" s="4"/>
      <c r="D15" s="6"/>
      <c r="E15" s="60"/>
      <c r="F15" s="60"/>
      <c r="G15" s="4"/>
      <c r="H15" s="4"/>
      <c r="I15" s="4"/>
      <c r="J15" s="4"/>
      <c r="K15" s="4"/>
      <c r="L15" s="100"/>
      <c r="M15" s="13"/>
      <c r="N15" s="13"/>
      <c r="O15" s="13"/>
      <c r="P15" s="13"/>
      <c r="Q15" s="13"/>
      <c r="R15" s="4"/>
      <c r="S15" s="4"/>
      <c r="T15" s="6"/>
      <c r="U15" s="6"/>
    </row>
    <row r="16" spans="1:21" x14ac:dyDescent="0.25">
      <c r="A16" s="4"/>
      <c r="B16" s="4"/>
      <c r="C16" s="4"/>
      <c r="D16" s="6"/>
      <c r="E16" s="60"/>
      <c r="F16" s="60"/>
      <c r="G16" s="4"/>
      <c r="H16" s="4"/>
      <c r="I16" s="4"/>
      <c r="J16" s="4"/>
      <c r="K16" s="4"/>
      <c r="L16" s="100"/>
      <c r="M16" s="13"/>
      <c r="N16" s="13"/>
      <c r="O16" s="13"/>
      <c r="P16" s="13"/>
      <c r="Q16" s="13"/>
      <c r="R16" s="4"/>
      <c r="S16" s="4"/>
      <c r="T16" s="6"/>
      <c r="U16" s="6"/>
    </row>
    <row r="17" spans="1:21" x14ac:dyDescent="0.25">
      <c r="A17" s="4"/>
      <c r="B17" s="4"/>
      <c r="C17" s="4"/>
      <c r="D17" s="6"/>
      <c r="E17" s="60"/>
      <c r="F17" s="60"/>
      <c r="G17" s="4"/>
      <c r="H17" s="4"/>
      <c r="I17" s="4"/>
      <c r="J17" s="4"/>
      <c r="K17" s="4"/>
      <c r="L17" s="100"/>
      <c r="M17" s="13"/>
      <c r="N17" s="13"/>
      <c r="O17" s="13"/>
      <c r="P17" s="13"/>
      <c r="Q17" s="13"/>
      <c r="R17" s="4"/>
      <c r="S17" s="4">
        <f t="shared" si="0"/>
        <v>0</v>
      </c>
      <c r="T17" s="6">
        <f t="shared" si="1"/>
        <v>0</v>
      </c>
      <c r="U17" s="6">
        <f t="shared" si="2"/>
        <v>0</v>
      </c>
    </row>
    <row r="18" spans="1:21" x14ac:dyDescent="0.25">
      <c r="A18" s="4"/>
      <c r="B18" s="4"/>
      <c r="C18" s="4"/>
      <c r="D18" s="6"/>
      <c r="E18" s="60"/>
      <c r="F18" s="60"/>
      <c r="G18" s="4"/>
      <c r="H18" s="4"/>
      <c r="I18" s="4"/>
      <c r="J18" s="4"/>
      <c r="K18" s="4"/>
      <c r="L18" s="100"/>
      <c r="M18" s="13"/>
      <c r="N18" s="13"/>
      <c r="O18" s="13"/>
      <c r="P18" s="13"/>
      <c r="Q18" s="13"/>
      <c r="R18" s="4"/>
      <c r="S18" s="4">
        <f t="shared" si="0"/>
        <v>0</v>
      </c>
      <c r="T18" s="6">
        <f t="shared" si="1"/>
        <v>0</v>
      </c>
      <c r="U18" s="6">
        <f t="shared" si="2"/>
        <v>0</v>
      </c>
    </row>
    <row r="19" spans="1:21" x14ac:dyDescent="0.25">
      <c r="A19" s="4"/>
      <c r="B19" s="4"/>
      <c r="C19" s="4"/>
      <c r="D19" s="6"/>
      <c r="E19" s="60"/>
      <c r="F19" s="60"/>
      <c r="G19" s="4"/>
      <c r="H19" s="4"/>
      <c r="I19" s="4"/>
      <c r="J19" s="4"/>
      <c r="K19" s="4"/>
      <c r="L19" s="100"/>
      <c r="M19" s="13"/>
      <c r="N19" s="13"/>
      <c r="O19" s="13"/>
      <c r="P19" s="13"/>
      <c r="Q19" s="13"/>
      <c r="R19" s="4"/>
      <c r="S19" s="4">
        <f t="shared" si="0"/>
        <v>0</v>
      </c>
      <c r="T19" s="6">
        <f t="shared" si="1"/>
        <v>0</v>
      </c>
      <c r="U19" s="6">
        <f t="shared" si="2"/>
        <v>0</v>
      </c>
    </row>
    <row r="20" spans="1:21" x14ac:dyDescent="0.25">
      <c r="A20" s="4"/>
      <c r="B20" s="4"/>
      <c r="C20" s="4"/>
      <c r="D20" s="6"/>
      <c r="E20" s="60"/>
      <c r="F20" s="60"/>
      <c r="G20" s="4"/>
      <c r="H20" s="4"/>
      <c r="I20" s="4"/>
      <c r="J20" s="4"/>
      <c r="K20" s="4"/>
      <c r="L20" s="100"/>
      <c r="M20" s="13"/>
      <c r="N20" s="13"/>
      <c r="O20" s="13"/>
      <c r="P20" s="13"/>
      <c r="Q20" s="13"/>
      <c r="R20" s="4"/>
      <c r="S20" s="4">
        <f t="shared" si="0"/>
        <v>0</v>
      </c>
      <c r="T20" s="6">
        <f t="shared" si="1"/>
        <v>0</v>
      </c>
      <c r="U20" s="6">
        <f t="shared" si="2"/>
        <v>0</v>
      </c>
    </row>
    <row r="21" spans="1:21" x14ac:dyDescent="0.25">
      <c r="A21" s="4"/>
      <c r="B21" s="4"/>
      <c r="C21" s="4"/>
      <c r="D21" s="6"/>
      <c r="E21" s="60"/>
      <c r="F21" s="60"/>
      <c r="G21" s="4"/>
      <c r="H21" s="4"/>
      <c r="I21" s="4"/>
      <c r="J21" s="4"/>
      <c r="K21" s="4"/>
      <c r="L21" s="100"/>
      <c r="M21" s="13"/>
      <c r="N21" s="13"/>
      <c r="O21" s="13"/>
      <c r="P21" s="13"/>
      <c r="Q21" s="13"/>
      <c r="R21" s="4"/>
      <c r="S21" s="4">
        <f t="shared" si="0"/>
        <v>0</v>
      </c>
      <c r="T21" s="6">
        <f t="shared" si="1"/>
        <v>0</v>
      </c>
      <c r="U21" s="6">
        <f t="shared" si="2"/>
        <v>0</v>
      </c>
    </row>
    <row r="22" spans="1:21" x14ac:dyDescent="0.25">
      <c r="A22" s="4"/>
      <c r="B22" s="4"/>
      <c r="C22" s="4"/>
      <c r="D22" s="6"/>
      <c r="E22" s="60"/>
      <c r="F22" s="60"/>
      <c r="G22" s="4"/>
      <c r="H22" s="4"/>
      <c r="I22" s="4"/>
      <c r="J22" s="4"/>
      <c r="K22" s="4"/>
      <c r="L22" s="100"/>
      <c r="M22" s="13"/>
      <c r="N22" s="13"/>
      <c r="O22" s="13"/>
      <c r="P22" s="13"/>
      <c r="Q22" s="13"/>
      <c r="R22" s="4"/>
      <c r="S22" s="4">
        <f t="shared" si="0"/>
        <v>0</v>
      </c>
      <c r="T22" s="6">
        <f t="shared" si="1"/>
        <v>0</v>
      </c>
      <c r="U22" s="6">
        <f t="shared" si="2"/>
        <v>0</v>
      </c>
    </row>
    <row r="23" spans="1:21" x14ac:dyDescent="0.25">
      <c r="A23" s="4"/>
      <c r="B23" s="4"/>
      <c r="C23" s="4"/>
      <c r="D23" s="6"/>
      <c r="E23" s="60"/>
      <c r="F23" s="60"/>
      <c r="G23" s="4"/>
      <c r="H23" s="4"/>
      <c r="I23" s="4"/>
      <c r="J23" s="4"/>
      <c r="K23" s="4"/>
      <c r="L23" s="100"/>
      <c r="M23" s="13"/>
      <c r="N23" s="13"/>
      <c r="O23" s="13"/>
      <c r="P23" s="13"/>
      <c r="Q23" s="13"/>
      <c r="R23" s="4"/>
      <c r="S23" s="4">
        <f t="shared" si="0"/>
        <v>0</v>
      </c>
      <c r="T23" s="6">
        <f t="shared" si="1"/>
        <v>0</v>
      </c>
      <c r="U23" s="6">
        <f t="shared" si="2"/>
        <v>0</v>
      </c>
    </row>
    <row r="24" spans="1:21" x14ac:dyDescent="0.25">
      <c r="A24" s="4"/>
      <c r="B24" s="4"/>
      <c r="C24" s="4"/>
      <c r="D24" s="6"/>
      <c r="E24" s="60"/>
      <c r="F24" s="60"/>
      <c r="G24" s="4"/>
      <c r="H24" s="4"/>
      <c r="I24" s="4"/>
      <c r="J24" s="4"/>
      <c r="K24" s="4"/>
      <c r="L24" s="100"/>
      <c r="M24" s="13"/>
      <c r="N24" s="13"/>
      <c r="O24" s="13"/>
      <c r="P24" s="13"/>
      <c r="Q24" s="13"/>
      <c r="R24" s="4"/>
      <c r="S24" s="4">
        <f t="shared" si="0"/>
        <v>0</v>
      </c>
      <c r="T24" s="6">
        <f t="shared" si="1"/>
        <v>0</v>
      </c>
      <c r="U24" s="6">
        <f t="shared" si="2"/>
        <v>0</v>
      </c>
    </row>
    <row r="25" spans="1:21" x14ac:dyDescent="0.25">
      <c r="A25" s="4"/>
      <c r="B25" s="4"/>
      <c r="C25" s="4"/>
      <c r="D25" s="6"/>
      <c r="E25" s="60"/>
      <c r="F25" s="60"/>
      <c r="G25" s="4"/>
      <c r="H25" s="4"/>
      <c r="I25" s="4"/>
      <c r="J25" s="4"/>
      <c r="K25" s="4"/>
      <c r="L25" s="100"/>
      <c r="M25" s="13"/>
      <c r="N25" s="13"/>
      <c r="O25" s="13"/>
      <c r="P25" s="13"/>
      <c r="Q25" s="13"/>
      <c r="R25" s="4"/>
      <c r="S25" s="4">
        <f t="shared" si="0"/>
        <v>0</v>
      </c>
      <c r="T25" s="6">
        <f t="shared" si="1"/>
        <v>0</v>
      </c>
      <c r="U25" s="6">
        <f t="shared" si="2"/>
        <v>0</v>
      </c>
    </row>
    <row r="26" spans="1:21" x14ac:dyDescent="0.25">
      <c r="A26" s="4"/>
      <c r="B26" s="4"/>
      <c r="C26" s="4"/>
      <c r="D26" s="6"/>
      <c r="E26" s="60"/>
      <c r="F26" s="60"/>
      <c r="G26" s="4"/>
      <c r="H26" s="4"/>
      <c r="I26" s="4"/>
      <c r="J26" s="4"/>
      <c r="K26" s="4"/>
      <c r="L26" s="100"/>
      <c r="M26" s="13"/>
      <c r="N26" s="13"/>
      <c r="O26" s="13"/>
      <c r="P26" s="13"/>
      <c r="Q26" s="13"/>
      <c r="R26" s="4"/>
      <c r="S26" s="4">
        <f t="shared" si="0"/>
        <v>0</v>
      </c>
      <c r="T26" s="6">
        <f t="shared" si="1"/>
        <v>0</v>
      </c>
      <c r="U26" s="6">
        <f t="shared" si="2"/>
        <v>0</v>
      </c>
    </row>
    <row r="27" spans="1:21" x14ac:dyDescent="0.25">
      <c r="A27" s="4"/>
      <c r="B27" s="4"/>
      <c r="C27" s="4"/>
      <c r="D27" s="6"/>
      <c r="E27" s="60"/>
      <c r="F27" s="60"/>
      <c r="G27" s="4"/>
      <c r="H27" s="4"/>
      <c r="I27" s="4"/>
      <c r="J27" s="4"/>
      <c r="K27" s="4"/>
      <c r="L27" s="100"/>
      <c r="M27" s="13"/>
      <c r="N27" s="13"/>
      <c r="O27" s="13"/>
      <c r="P27" s="13"/>
      <c r="Q27" s="13"/>
      <c r="R27" s="4"/>
      <c r="S27" s="4">
        <f t="shared" si="0"/>
        <v>0</v>
      </c>
      <c r="T27" s="6">
        <f t="shared" si="1"/>
        <v>0</v>
      </c>
      <c r="U27" s="6">
        <f t="shared" si="2"/>
        <v>0</v>
      </c>
    </row>
    <row r="28" spans="1:21" x14ac:dyDescent="0.25">
      <c r="A28" s="4"/>
      <c r="B28" s="4"/>
      <c r="C28" s="4"/>
      <c r="D28" s="6"/>
      <c r="E28" s="60"/>
      <c r="F28" s="60"/>
      <c r="G28" s="4"/>
      <c r="H28" s="4"/>
      <c r="I28" s="4"/>
      <c r="J28" s="4"/>
      <c r="K28" s="4"/>
      <c r="L28" s="100"/>
      <c r="M28" s="13"/>
      <c r="N28" s="13"/>
      <c r="O28" s="13"/>
      <c r="P28" s="13"/>
      <c r="Q28" s="13"/>
      <c r="R28" s="4"/>
      <c r="S28" s="4">
        <f t="shared" si="0"/>
        <v>0</v>
      </c>
      <c r="T28" s="6">
        <f t="shared" si="1"/>
        <v>0</v>
      </c>
      <c r="U28" s="6">
        <f t="shared" si="2"/>
        <v>0</v>
      </c>
    </row>
    <row r="29" spans="1:21" x14ac:dyDescent="0.25">
      <c r="A29" s="4"/>
      <c r="B29" s="4"/>
      <c r="C29" s="4"/>
      <c r="D29" s="6"/>
      <c r="E29" s="60"/>
      <c r="F29" s="60"/>
      <c r="G29" s="4"/>
      <c r="H29" s="4"/>
      <c r="I29" s="4"/>
      <c r="J29" s="4"/>
      <c r="K29" s="4"/>
      <c r="L29" s="100"/>
      <c r="M29" s="13"/>
      <c r="N29" s="13"/>
      <c r="O29" s="13"/>
      <c r="P29" s="13"/>
      <c r="Q29" s="13"/>
      <c r="R29" s="4"/>
      <c r="S29" s="4">
        <f t="shared" si="0"/>
        <v>0</v>
      </c>
      <c r="T29" s="6">
        <f t="shared" si="1"/>
        <v>0</v>
      </c>
      <c r="U29" s="6">
        <f t="shared" si="2"/>
        <v>0</v>
      </c>
    </row>
    <row r="30" spans="1:21" x14ac:dyDescent="0.25">
      <c r="A30" s="4"/>
      <c r="B30" s="4"/>
      <c r="C30" s="4"/>
      <c r="D30" s="6"/>
      <c r="E30" s="60"/>
      <c r="F30" s="60"/>
      <c r="G30" s="4"/>
      <c r="H30" s="4"/>
      <c r="I30" s="4"/>
      <c r="J30" s="4"/>
      <c r="K30" s="4"/>
      <c r="L30" s="100"/>
      <c r="M30" s="13"/>
      <c r="N30" s="13"/>
      <c r="O30" s="13"/>
      <c r="P30" s="13"/>
      <c r="Q30" s="13"/>
      <c r="R30" s="4"/>
      <c r="S30" s="4">
        <f t="shared" si="0"/>
        <v>0</v>
      </c>
      <c r="T30" s="6">
        <f t="shared" si="1"/>
        <v>0</v>
      </c>
      <c r="U30" s="6">
        <f t="shared" si="2"/>
        <v>0</v>
      </c>
    </row>
    <row r="31" spans="1:21" x14ac:dyDescent="0.25">
      <c r="A31" s="4"/>
      <c r="B31" s="4"/>
      <c r="C31" s="4"/>
      <c r="D31" s="6"/>
      <c r="E31" s="60"/>
      <c r="F31" s="60"/>
      <c r="G31" s="4"/>
      <c r="H31" s="4"/>
      <c r="I31" s="4"/>
      <c r="J31" s="4"/>
      <c r="K31" s="4"/>
      <c r="L31" s="100"/>
      <c r="M31" s="13"/>
      <c r="N31" s="13"/>
      <c r="O31" s="13"/>
      <c r="P31" s="13"/>
      <c r="Q31" s="13"/>
      <c r="R31" s="4"/>
      <c r="S31" s="4">
        <f t="shared" si="0"/>
        <v>0</v>
      </c>
      <c r="T31" s="6">
        <f t="shared" si="1"/>
        <v>0</v>
      </c>
      <c r="U31" s="6">
        <f t="shared" si="2"/>
        <v>0</v>
      </c>
    </row>
    <row r="32" spans="1:21" x14ac:dyDescent="0.25">
      <c r="A32" s="4"/>
      <c r="B32" s="4"/>
      <c r="C32" s="4"/>
      <c r="D32" s="6"/>
      <c r="E32" s="60"/>
      <c r="F32" s="60"/>
      <c r="G32" s="4"/>
      <c r="H32" s="4"/>
      <c r="I32" s="4"/>
      <c r="J32" s="4"/>
      <c r="K32" s="4"/>
      <c r="L32" s="100"/>
      <c r="M32" s="13"/>
      <c r="N32" s="13"/>
      <c r="O32" s="13"/>
      <c r="P32" s="13"/>
      <c r="Q32" s="13"/>
      <c r="R32" s="4"/>
      <c r="S32" s="4">
        <f t="shared" si="0"/>
        <v>0</v>
      </c>
      <c r="T32" s="6">
        <f t="shared" si="1"/>
        <v>0</v>
      </c>
      <c r="U32" s="6">
        <f t="shared" si="2"/>
        <v>0</v>
      </c>
    </row>
    <row r="33" spans="1:21" x14ac:dyDescent="0.25">
      <c r="A33" s="4"/>
      <c r="B33" s="4"/>
      <c r="C33" s="4"/>
      <c r="D33" s="6"/>
      <c r="E33" s="60"/>
      <c r="F33" s="60"/>
      <c r="G33" s="4"/>
      <c r="H33" s="4"/>
      <c r="I33" s="4"/>
      <c r="J33" s="4"/>
      <c r="K33" s="4"/>
      <c r="L33" s="100"/>
      <c r="M33" s="13"/>
      <c r="N33" s="13"/>
      <c r="O33" s="13"/>
      <c r="P33" s="13"/>
      <c r="Q33" s="13"/>
      <c r="R33" s="4"/>
      <c r="S33" s="4">
        <f t="shared" si="0"/>
        <v>0</v>
      </c>
      <c r="T33" s="6">
        <f t="shared" si="1"/>
        <v>0</v>
      </c>
      <c r="U33" s="6">
        <f t="shared" si="2"/>
        <v>0</v>
      </c>
    </row>
    <row r="34" spans="1:21" x14ac:dyDescent="0.25">
      <c r="A34" s="4"/>
      <c r="B34" s="4"/>
      <c r="C34" s="4"/>
      <c r="D34" s="6"/>
      <c r="E34" s="60"/>
      <c r="F34" s="60"/>
      <c r="G34" s="4"/>
      <c r="H34" s="4"/>
      <c r="I34" s="4"/>
      <c r="J34" s="4"/>
      <c r="K34" s="4"/>
      <c r="L34" s="100"/>
      <c r="M34" s="13"/>
      <c r="N34" s="13"/>
      <c r="O34" s="13"/>
      <c r="P34" s="13"/>
      <c r="Q34" s="13"/>
      <c r="R34" s="4"/>
      <c r="S34" s="4">
        <f t="shared" si="0"/>
        <v>0</v>
      </c>
      <c r="T34" s="6">
        <f t="shared" si="1"/>
        <v>0</v>
      </c>
      <c r="U34" s="6">
        <f t="shared" si="2"/>
        <v>0</v>
      </c>
    </row>
    <row r="35" spans="1:21" x14ac:dyDescent="0.25">
      <c r="A35" s="4"/>
      <c r="B35" s="4"/>
      <c r="C35" s="4"/>
      <c r="D35" s="6"/>
      <c r="E35" s="60"/>
      <c r="F35" s="60"/>
      <c r="G35" s="4"/>
      <c r="H35" s="4"/>
      <c r="I35" s="4"/>
      <c r="J35" s="4"/>
      <c r="K35" s="4"/>
      <c r="L35" s="100"/>
      <c r="M35" s="13"/>
      <c r="N35" s="13"/>
      <c r="O35" s="13"/>
      <c r="P35" s="13"/>
      <c r="Q35" s="13"/>
      <c r="R35" s="4"/>
      <c r="S35" s="4">
        <f t="shared" si="0"/>
        <v>0</v>
      </c>
      <c r="T35" s="6">
        <f t="shared" si="1"/>
        <v>0</v>
      </c>
      <c r="U35" s="6">
        <f t="shared" si="2"/>
        <v>0</v>
      </c>
    </row>
    <row r="36" spans="1:21" x14ac:dyDescent="0.25">
      <c r="A36" s="4"/>
      <c r="B36" s="4"/>
      <c r="C36" s="4"/>
      <c r="D36" s="6"/>
      <c r="E36" s="60"/>
      <c r="F36" s="60"/>
      <c r="G36" s="4"/>
      <c r="H36" s="4"/>
      <c r="I36" s="4"/>
      <c r="J36" s="4"/>
      <c r="K36" s="4"/>
      <c r="L36" s="100"/>
      <c r="M36" s="13"/>
      <c r="N36" s="13"/>
      <c r="O36" s="13"/>
      <c r="P36" s="13"/>
      <c r="Q36" s="13"/>
      <c r="R36" s="4"/>
      <c r="S36" s="4">
        <f t="shared" si="0"/>
        <v>0</v>
      </c>
      <c r="T36" s="6">
        <f t="shared" si="1"/>
        <v>0</v>
      </c>
      <c r="U36" s="6">
        <f t="shared" si="2"/>
        <v>0</v>
      </c>
    </row>
    <row r="37" spans="1:21" x14ac:dyDescent="0.25">
      <c r="A37" s="4"/>
      <c r="B37" s="4"/>
      <c r="C37" s="4"/>
      <c r="D37" s="6"/>
      <c r="E37" s="60"/>
      <c r="F37" s="60"/>
      <c r="G37" s="4"/>
      <c r="H37" s="4"/>
      <c r="I37" s="4"/>
      <c r="J37" s="4"/>
      <c r="K37" s="4"/>
      <c r="L37" s="100"/>
      <c r="M37" s="13"/>
      <c r="N37" s="13"/>
      <c r="O37" s="13"/>
      <c r="P37" s="13"/>
      <c r="Q37" s="13"/>
      <c r="R37" s="4"/>
      <c r="S37" s="4">
        <f t="shared" si="0"/>
        <v>0</v>
      </c>
      <c r="T37" s="6">
        <f t="shared" si="1"/>
        <v>0</v>
      </c>
      <c r="U37" s="6">
        <f t="shared" si="2"/>
        <v>0</v>
      </c>
    </row>
    <row r="38" spans="1:21" x14ac:dyDescent="0.25">
      <c r="A38" s="4"/>
      <c r="B38" s="4"/>
      <c r="C38" s="4"/>
      <c r="D38" s="6"/>
      <c r="E38" s="60"/>
      <c r="F38" s="60"/>
      <c r="G38" s="4"/>
      <c r="H38" s="4"/>
      <c r="I38" s="4"/>
      <c r="J38" s="4"/>
      <c r="K38" s="4"/>
      <c r="L38" s="100"/>
      <c r="M38" s="13"/>
      <c r="N38" s="13"/>
      <c r="O38" s="13"/>
      <c r="P38" s="13"/>
      <c r="Q38" s="13"/>
      <c r="R38" s="4"/>
      <c r="S38" s="4">
        <f t="shared" si="0"/>
        <v>0</v>
      </c>
      <c r="T38" s="6">
        <f t="shared" si="1"/>
        <v>0</v>
      </c>
      <c r="U38" s="6">
        <f t="shared" si="2"/>
        <v>0</v>
      </c>
    </row>
    <row r="39" spans="1:21" ht="15.75" thickBot="1" x14ac:dyDescent="0.3">
      <c r="E39" s="28">
        <f t="shared" ref="E39:U39" si="3">SUM(E9:E38)</f>
        <v>0</v>
      </c>
      <c r="F39" s="28">
        <f t="shared" si="3"/>
        <v>0</v>
      </c>
      <c r="G39" s="28">
        <f t="shared" si="3"/>
        <v>11</v>
      </c>
      <c r="H39" s="28">
        <f t="shared" si="3"/>
        <v>45</v>
      </c>
      <c r="I39" s="28">
        <f t="shared" si="3"/>
        <v>54</v>
      </c>
      <c r="J39" s="28">
        <f t="shared" si="3"/>
        <v>18</v>
      </c>
      <c r="K39" s="28">
        <f t="shared" si="3"/>
        <v>6</v>
      </c>
      <c r="L39" s="28">
        <f t="shared" si="3"/>
        <v>0</v>
      </c>
      <c r="M39" s="28">
        <f t="shared" si="3"/>
        <v>0</v>
      </c>
      <c r="N39" s="28">
        <f t="shared" si="3"/>
        <v>0</v>
      </c>
      <c r="O39" s="28">
        <f t="shared" si="3"/>
        <v>0</v>
      </c>
      <c r="P39" s="28">
        <f t="shared" si="3"/>
        <v>0</v>
      </c>
      <c r="Q39" s="28">
        <f t="shared" si="3"/>
        <v>0</v>
      </c>
      <c r="R39" s="28">
        <f t="shared" si="3"/>
        <v>0</v>
      </c>
      <c r="S39" s="28">
        <f t="shared" si="3"/>
        <v>134</v>
      </c>
      <c r="T39" s="8">
        <f t="shared" si="3"/>
        <v>0</v>
      </c>
      <c r="U39" s="8">
        <f t="shared" si="3"/>
        <v>18025.5</v>
      </c>
    </row>
    <row r="40" spans="1:21" ht="15.75" thickTop="1" x14ac:dyDescent="0.25">
      <c r="T40" s="7"/>
      <c r="U40" s="7"/>
    </row>
    <row r="41" spans="1:21" x14ac:dyDescent="0.25">
      <c r="A41" s="31" t="s">
        <v>103</v>
      </c>
      <c r="B41" s="31"/>
      <c r="C41" s="31"/>
      <c r="D41" s="31"/>
      <c r="E41" s="624" t="s">
        <v>87</v>
      </c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32"/>
      <c r="T41" s="32"/>
      <c r="U41" s="32"/>
    </row>
    <row r="42" spans="1:21" x14ac:dyDescent="0.25">
      <c r="A42" s="9"/>
      <c r="B42" s="9"/>
      <c r="C42" s="9"/>
      <c r="D42" s="9"/>
      <c r="E42" s="625">
        <v>2023</v>
      </c>
      <c r="F42" s="626"/>
      <c r="G42" s="626"/>
      <c r="H42" s="626"/>
      <c r="I42" s="626"/>
      <c r="J42" s="626"/>
      <c r="K42" s="626"/>
      <c r="L42" s="627"/>
      <c r="M42" s="625">
        <v>2024</v>
      </c>
      <c r="N42" s="626"/>
      <c r="O42" s="626"/>
      <c r="P42" s="626"/>
      <c r="Q42" s="627"/>
      <c r="R42" s="10"/>
    </row>
    <row r="43" spans="1:21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79">
        <v>5</v>
      </c>
      <c r="F43" s="79">
        <v>6</v>
      </c>
      <c r="G43" s="12">
        <v>7</v>
      </c>
      <c r="H43" s="12">
        <v>8</v>
      </c>
      <c r="I43" s="11">
        <v>9</v>
      </c>
      <c r="J43" s="11">
        <v>10</v>
      </c>
      <c r="K43" s="11">
        <v>11</v>
      </c>
      <c r="L43" s="108">
        <v>12</v>
      </c>
      <c r="M43" s="14">
        <v>1</v>
      </c>
      <c r="N43" s="14">
        <v>2</v>
      </c>
      <c r="O43" s="14">
        <v>3</v>
      </c>
      <c r="P43" s="14">
        <v>4</v>
      </c>
      <c r="Q43" s="14">
        <v>5</v>
      </c>
      <c r="R43" s="11"/>
    </row>
    <row r="44" spans="1:21" x14ac:dyDescent="0.25">
      <c r="A44" s="4"/>
      <c r="B44" s="4"/>
      <c r="C44" s="4"/>
      <c r="D44" s="6"/>
      <c r="E44" s="61"/>
      <c r="F44" s="61"/>
      <c r="G44" s="6"/>
      <c r="H44" s="6"/>
      <c r="I44" s="6"/>
      <c r="J44" s="6"/>
      <c r="K44" s="6"/>
      <c r="L44" s="101"/>
      <c r="M44" s="61"/>
      <c r="N44" s="61"/>
      <c r="O44" s="61"/>
      <c r="P44" s="61"/>
      <c r="Q44" s="61"/>
      <c r="R44" s="4"/>
    </row>
    <row r="45" spans="1:21" x14ac:dyDescent="0.25">
      <c r="B45" s="4"/>
      <c r="C45" s="4"/>
      <c r="D45" s="6"/>
      <c r="E45" s="61"/>
      <c r="F45" s="61"/>
      <c r="G45" s="6"/>
      <c r="H45" s="6"/>
      <c r="I45" s="6"/>
      <c r="J45" s="6"/>
      <c r="K45" s="6"/>
      <c r="L45" s="101"/>
      <c r="M45" s="61"/>
      <c r="N45" s="61"/>
      <c r="O45" s="61"/>
      <c r="P45" s="61"/>
      <c r="Q45" s="61"/>
      <c r="R45" s="4"/>
    </row>
    <row r="46" spans="1:21" x14ac:dyDescent="0.25">
      <c r="A46" s="4"/>
      <c r="B46" s="4"/>
      <c r="C46" s="4"/>
      <c r="D46" s="6"/>
      <c r="E46" s="61"/>
      <c r="F46" s="61"/>
      <c r="G46" s="6"/>
      <c r="H46" s="6"/>
      <c r="I46" s="6"/>
      <c r="J46" s="6"/>
      <c r="K46" s="6"/>
      <c r="L46" s="101"/>
      <c r="M46" s="61"/>
      <c r="N46" s="61"/>
      <c r="O46" s="61"/>
      <c r="P46" s="61"/>
      <c r="Q46" s="61"/>
      <c r="R46" s="4"/>
    </row>
    <row r="47" spans="1:21" x14ac:dyDescent="0.25">
      <c r="A47" s="4"/>
      <c r="B47" s="4"/>
      <c r="C47" s="4"/>
      <c r="D47" s="6"/>
      <c r="E47" s="61"/>
      <c r="F47" s="61"/>
      <c r="G47" s="6"/>
      <c r="H47" s="6"/>
      <c r="I47" s="6"/>
      <c r="J47" s="6"/>
      <c r="K47" s="6"/>
      <c r="L47" s="101"/>
      <c r="M47" s="61"/>
      <c r="N47" s="61"/>
      <c r="O47" s="61"/>
      <c r="P47" s="61"/>
      <c r="Q47" s="61"/>
      <c r="R47" s="4"/>
    </row>
    <row r="48" spans="1:21" x14ac:dyDescent="0.25">
      <c r="A48" s="4"/>
      <c r="B48" s="4"/>
      <c r="C48" s="4"/>
      <c r="D48" s="6"/>
      <c r="E48" s="61"/>
      <c r="F48" s="61"/>
      <c r="G48" s="6"/>
      <c r="H48" s="6"/>
      <c r="I48" s="6"/>
      <c r="J48" s="6"/>
      <c r="K48" s="6"/>
      <c r="L48" s="101"/>
      <c r="M48" s="61"/>
      <c r="N48" s="61"/>
      <c r="O48" s="61"/>
      <c r="P48" s="61"/>
      <c r="Q48" s="61"/>
      <c r="R48" s="4"/>
    </row>
    <row r="49" spans="1:18" x14ac:dyDescent="0.25">
      <c r="A49" s="4"/>
      <c r="B49" s="4"/>
      <c r="C49" s="4"/>
      <c r="D49" s="6"/>
      <c r="E49" s="61"/>
      <c r="F49" s="61"/>
      <c r="G49" s="6"/>
      <c r="H49" s="6"/>
      <c r="I49" s="6"/>
      <c r="J49" s="6"/>
      <c r="K49" s="6"/>
      <c r="L49" s="101"/>
      <c r="M49" s="61"/>
      <c r="N49" s="61"/>
      <c r="O49" s="61"/>
      <c r="P49" s="61"/>
      <c r="Q49" s="61"/>
      <c r="R49" s="4"/>
    </row>
    <row r="50" spans="1:18" x14ac:dyDescent="0.25">
      <c r="A50" s="4"/>
      <c r="B50" s="4"/>
      <c r="C50" s="4"/>
      <c r="D50" s="6"/>
      <c r="E50" s="61"/>
      <c r="F50" s="61"/>
      <c r="G50" s="6"/>
      <c r="H50" s="6"/>
      <c r="I50" s="6"/>
      <c r="J50" s="6"/>
      <c r="K50" s="6"/>
      <c r="L50" s="101"/>
      <c r="M50" s="61"/>
      <c r="N50" s="61"/>
      <c r="O50" s="61"/>
      <c r="P50" s="61"/>
      <c r="Q50" s="61"/>
      <c r="R50" s="4"/>
    </row>
    <row r="51" spans="1:18" x14ac:dyDescent="0.25">
      <c r="A51" s="4"/>
      <c r="B51" s="4"/>
      <c r="C51" s="4"/>
      <c r="D51" s="6"/>
      <c r="E51" s="61"/>
      <c r="F51" s="61"/>
      <c r="G51" s="6"/>
      <c r="H51" s="6"/>
      <c r="I51" s="6"/>
      <c r="J51" s="6"/>
      <c r="K51" s="6"/>
      <c r="L51" s="101"/>
      <c r="M51" s="61"/>
      <c r="N51" s="61"/>
      <c r="O51" s="61"/>
      <c r="P51" s="61"/>
      <c r="Q51" s="61"/>
      <c r="R51" s="4"/>
    </row>
    <row r="52" spans="1:18" x14ac:dyDescent="0.25">
      <c r="A52" s="4"/>
      <c r="B52" s="4"/>
      <c r="C52" s="4"/>
      <c r="D52" s="6"/>
      <c r="E52" s="61"/>
      <c r="F52" s="61"/>
      <c r="G52" s="6"/>
      <c r="H52" s="6"/>
      <c r="I52" s="6"/>
      <c r="J52" s="6"/>
      <c r="K52" s="6"/>
      <c r="L52" s="101"/>
      <c r="M52" s="23"/>
      <c r="N52" s="23"/>
      <c r="O52" s="23"/>
      <c r="P52" s="23"/>
      <c r="Q52" s="23"/>
      <c r="R52" s="4"/>
    </row>
    <row r="53" spans="1:18" x14ac:dyDescent="0.25">
      <c r="A53" s="4"/>
      <c r="B53" s="4"/>
      <c r="C53" s="4"/>
      <c r="D53" s="6"/>
      <c r="E53" s="61"/>
      <c r="F53" s="61"/>
      <c r="G53" s="6"/>
      <c r="H53" s="6"/>
      <c r="I53" s="6"/>
      <c r="J53" s="6"/>
      <c r="K53" s="6"/>
      <c r="L53" s="101"/>
      <c r="M53" s="23"/>
      <c r="N53" s="23"/>
      <c r="O53" s="23"/>
      <c r="P53" s="23"/>
      <c r="Q53" s="23"/>
      <c r="R53" s="4"/>
    </row>
    <row r="54" spans="1:18" x14ac:dyDescent="0.25">
      <c r="A54" s="4"/>
      <c r="B54" s="4"/>
      <c r="C54" s="4"/>
      <c r="D54" s="6"/>
      <c r="E54" s="61"/>
      <c r="F54" s="61"/>
      <c r="G54" s="6"/>
      <c r="H54" s="6"/>
      <c r="I54" s="6"/>
      <c r="J54" s="6"/>
      <c r="K54" s="6"/>
      <c r="L54" s="101"/>
      <c r="M54" s="23"/>
      <c r="N54" s="23"/>
      <c r="O54" s="23"/>
      <c r="P54" s="23"/>
      <c r="Q54" s="23"/>
      <c r="R54" s="4"/>
    </row>
    <row r="55" spans="1:18" x14ac:dyDescent="0.25">
      <c r="A55" s="4"/>
      <c r="B55" s="4"/>
      <c r="C55" s="4"/>
      <c r="D55" s="6"/>
      <c r="E55" s="61"/>
      <c r="F55" s="61"/>
      <c r="G55" s="6"/>
      <c r="H55" s="6"/>
      <c r="I55" s="6"/>
      <c r="J55" s="6"/>
      <c r="K55" s="6"/>
      <c r="L55" s="101"/>
      <c r="M55" s="23"/>
      <c r="N55" s="23"/>
      <c r="O55" s="23"/>
      <c r="P55" s="23"/>
      <c r="Q55" s="23"/>
      <c r="R55" s="4"/>
    </row>
    <row r="56" spans="1:18" x14ac:dyDescent="0.25">
      <c r="A56" s="4"/>
      <c r="B56" s="4"/>
      <c r="C56" s="4"/>
      <c r="D56" s="6"/>
      <c r="E56" s="61"/>
      <c r="F56" s="61"/>
      <c r="G56" s="6"/>
      <c r="H56" s="6"/>
      <c r="I56" s="6"/>
      <c r="J56" s="6"/>
      <c r="K56" s="6"/>
      <c r="L56" s="101"/>
      <c r="M56" s="23"/>
      <c r="N56" s="23"/>
      <c r="O56" s="23"/>
      <c r="P56" s="23"/>
      <c r="Q56" s="23"/>
      <c r="R56" s="4"/>
    </row>
    <row r="57" spans="1:18" x14ac:dyDescent="0.25">
      <c r="A57" s="4"/>
      <c r="B57" s="4"/>
      <c r="C57" s="4"/>
      <c r="D57" s="6"/>
      <c r="E57" s="61"/>
      <c r="F57" s="61"/>
      <c r="G57" s="6"/>
      <c r="H57" s="6"/>
      <c r="I57" s="6"/>
      <c r="J57" s="6"/>
      <c r="K57" s="6"/>
      <c r="L57" s="101"/>
      <c r="M57" s="23"/>
      <c r="N57" s="23"/>
      <c r="O57" s="23"/>
      <c r="P57" s="23"/>
      <c r="Q57" s="23"/>
      <c r="R57" s="4"/>
    </row>
    <row r="58" spans="1:18" x14ac:dyDescent="0.25">
      <c r="A58" s="4"/>
      <c r="B58" s="4"/>
      <c r="C58" s="4"/>
      <c r="D58" s="6"/>
      <c r="E58" s="61"/>
      <c r="F58" s="61"/>
      <c r="G58" s="6"/>
      <c r="H58" s="6"/>
      <c r="I58" s="6"/>
      <c r="J58" s="6"/>
      <c r="K58" s="6"/>
      <c r="L58" s="101"/>
      <c r="M58" s="23"/>
      <c r="N58" s="23"/>
      <c r="O58" s="23"/>
      <c r="P58" s="23"/>
      <c r="Q58" s="23"/>
      <c r="R58" s="4"/>
    </row>
    <row r="59" spans="1:18" x14ac:dyDescent="0.25">
      <c r="A59" s="4"/>
      <c r="B59" s="4"/>
      <c r="C59" s="4"/>
      <c r="D59" s="6"/>
      <c r="E59" s="61"/>
      <c r="F59" s="61"/>
      <c r="G59" s="6"/>
      <c r="H59" s="6"/>
      <c r="I59" s="6"/>
      <c r="J59" s="6"/>
      <c r="K59" s="6"/>
      <c r="L59" s="101"/>
      <c r="M59" s="23"/>
      <c r="N59" s="23"/>
      <c r="O59" s="23"/>
      <c r="P59" s="23"/>
      <c r="Q59" s="23"/>
      <c r="R59" s="4"/>
    </row>
    <row r="60" spans="1:18" x14ac:dyDescent="0.25">
      <c r="A60" s="4"/>
      <c r="B60" s="4"/>
      <c r="C60" s="4"/>
      <c r="D60" s="6"/>
      <c r="E60" s="61"/>
      <c r="F60" s="61"/>
      <c r="G60" s="6"/>
      <c r="H60" s="6"/>
      <c r="I60" s="6"/>
      <c r="J60" s="6"/>
      <c r="K60" s="6"/>
      <c r="L60" s="101"/>
      <c r="M60" s="23"/>
      <c r="N60" s="23"/>
      <c r="O60" s="23"/>
      <c r="P60" s="23"/>
      <c r="Q60" s="23"/>
      <c r="R60" s="4"/>
    </row>
    <row r="61" spans="1:18" x14ac:dyDescent="0.25">
      <c r="A61" s="4"/>
      <c r="B61" s="4"/>
      <c r="C61" s="4"/>
      <c r="D61" s="6"/>
      <c r="E61" s="61"/>
      <c r="F61" s="61"/>
      <c r="G61" s="6"/>
      <c r="H61" s="6"/>
      <c r="I61" s="6"/>
      <c r="J61" s="6"/>
      <c r="K61" s="6"/>
      <c r="L61" s="101"/>
      <c r="M61" s="23"/>
      <c r="N61" s="23"/>
      <c r="O61" s="23"/>
      <c r="P61" s="23"/>
      <c r="Q61" s="23"/>
      <c r="R61" s="4"/>
    </row>
    <row r="62" spans="1:18" x14ac:dyDescent="0.25">
      <c r="A62" s="4"/>
      <c r="B62" s="4"/>
      <c r="C62" s="4"/>
      <c r="D62" s="6"/>
      <c r="E62" s="61"/>
      <c r="F62" s="61"/>
      <c r="G62" s="6"/>
      <c r="H62" s="6"/>
      <c r="I62" s="6"/>
      <c r="J62" s="6"/>
      <c r="K62" s="6"/>
      <c r="L62" s="101"/>
      <c r="M62" s="23"/>
      <c r="N62" s="23"/>
      <c r="O62" s="23"/>
      <c r="P62" s="23"/>
      <c r="Q62" s="23"/>
      <c r="R62" s="4"/>
    </row>
    <row r="63" spans="1:18" x14ac:dyDescent="0.25">
      <c r="A63" s="4"/>
      <c r="B63" s="4"/>
      <c r="C63" s="4"/>
      <c r="D63" s="6"/>
      <c r="E63" s="61"/>
      <c r="F63" s="61"/>
      <c r="G63" s="6"/>
      <c r="H63" s="6"/>
      <c r="I63" s="6"/>
      <c r="J63" s="6"/>
      <c r="K63" s="6"/>
      <c r="L63" s="101"/>
      <c r="M63" s="23"/>
      <c r="N63" s="23"/>
      <c r="O63" s="23"/>
      <c r="P63" s="23"/>
      <c r="Q63" s="23"/>
      <c r="R63" s="4"/>
    </row>
    <row r="64" spans="1:18" x14ac:dyDescent="0.25">
      <c r="A64" s="4"/>
      <c r="B64" s="4"/>
      <c r="C64" s="4"/>
      <c r="D64" s="6"/>
      <c r="E64" s="61"/>
      <c r="F64" s="61"/>
      <c r="G64" s="6"/>
      <c r="H64" s="6"/>
      <c r="I64" s="6"/>
      <c r="J64" s="6"/>
      <c r="K64" s="6"/>
      <c r="L64" s="101"/>
      <c r="M64" s="23"/>
      <c r="N64" s="23"/>
      <c r="O64" s="23"/>
      <c r="P64" s="23"/>
      <c r="Q64" s="23"/>
      <c r="R64" s="4"/>
    </row>
    <row r="65" spans="1:21" x14ac:dyDescent="0.25">
      <c r="A65" s="4"/>
      <c r="B65" s="4"/>
      <c r="C65" s="4"/>
      <c r="D65" s="6"/>
      <c r="E65" s="61"/>
      <c r="F65" s="61"/>
      <c r="G65" s="6"/>
      <c r="H65" s="6"/>
      <c r="I65" s="6"/>
      <c r="J65" s="6"/>
      <c r="K65" s="6"/>
      <c r="L65" s="101"/>
      <c r="M65" s="23"/>
      <c r="N65" s="23"/>
      <c r="O65" s="23"/>
      <c r="P65" s="23"/>
      <c r="Q65" s="23"/>
      <c r="R65" s="4"/>
    </row>
    <row r="66" spans="1:21" x14ac:dyDescent="0.25">
      <c r="A66" s="4"/>
      <c r="B66" s="4"/>
      <c r="C66" s="4"/>
      <c r="D66" s="6"/>
      <c r="E66" s="61"/>
      <c r="F66" s="61"/>
      <c r="G66" s="6"/>
      <c r="H66" s="6"/>
      <c r="I66" s="6"/>
      <c r="J66" s="6"/>
      <c r="K66" s="6"/>
      <c r="L66" s="101"/>
      <c r="M66" s="23"/>
      <c r="N66" s="23"/>
      <c r="O66" s="23"/>
      <c r="P66" s="23"/>
      <c r="Q66" s="23"/>
      <c r="R66" s="4"/>
    </row>
    <row r="67" spans="1:21" x14ac:dyDescent="0.25">
      <c r="A67" s="4"/>
      <c r="B67" s="4"/>
      <c r="C67" s="4"/>
      <c r="D67" s="6"/>
      <c r="E67" s="61"/>
      <c r="F67" s="61"/>
      <c r="G67" s="6"/>
      <c r="H67" s="6"/>
      <c r="I67" s="6"/>
      <c r="J67" s="6"/>
      <c r="K67" s="6"/>
      <c r="L67" s="101"/>
      <c r="M67" s="23"/>
      <c r="N67" s="23"/>
      <c r="O67" s="23"/>
      <c r="P67" s="23"/>
      <c r="Q67" s="23"/>
      <c r="R67" s="4"/>
    </row>
    <row r="68" spans="1:21" x14ac:dyDescent="0.25">
      <c r="A68" s="4"/>
      <c r="B68" s="4"/>
      <c r="C68" s="4"/>
      <c r="D68" s="6"/>
      <c r="E68" s="61"/>
      <c r="F68" s="61"/>
      <c r="G68" s="6"/>
      <c r="H68" s="6"/>
      <c r="I68" s="6"/>
      <c r="J68" s="6"/>
      <c r="K68" s="6"/>
      <c r="L68" s="101"/>
      <c r="M68" s="23"/>
      <c r="N68" s="23"/>
      <c r="O68" s="23"/>
      <c r="P68" s="23"/>
      <c r="Q68" s="23"/>
      <c r="R68" s="4"/>
    </row>
    <row r="69" spans="1:21" x14ac:dyDescent="0.25">
      <c r="A69" s="4"/>
      <c r="B69" s="4"/>
      <c r="C69" s="4"/>
      <c r="D69" s="6"/>
      <c r="E69" s="61"/>
      <c r="F69" s="61"/>
      <c r="G69" s="6"/>
      <c r="H69" s="6"/>
      <c r="I69" s="6"/>
      <c r="J69" s="6"/>
      <c r="K69" s="6"/>
      <c r="L69" s="101"/>
      <c r="M69" s="23"/>
      <c r="N69" s="23"/>
      <c r="O69" s="23"/>
      <c r="P69" s="23"/>
      <c r="Q69" s="23"/>
      <c r="R69" s="4"/>
    </row>
    <row r="70" spans="1:21" x14ac:dyDescent="0.25">
      <c r="A70" s="4"/>
      <c r="B70" s="4"/>
      <c r="C70" s="4"/>
      <c r="D70" s="6"/>
      <c r="E70" s="61"/>
      <c r="F70" s="61"/>
      <c r="G70" s="6"/>
      <c r="H70" s="6"/>
      <c r="I70" s="6"/>
      <c r="J70" s="6"/>
      <c r="K70" s="6"/>
      <c r="L70" s="101"/>
      <c r="M70" s="23"/>
      <c r="N70" s="23"/>
      <c r="O70" s="23"/>
      <c r="P70" s="23"/>
      <c r="Q70" s="23"/>
      <c r="R70" s="4"/>
    </row>
    <row r="71" spans="1:21" x14ac:dyDescent="0.25">
      <c r="A71" s="4"/>
      <c r="B71" s="4"/>
      <c r="C71" s="4"/>
      <c r="D71" s="6"/>
      <c r="E71" s="61"/>
      <c r="F71" s="61"/>
      <c r="G71" s="6"/>
      <c r="H71" s="6"/>
      <c r="I71" s="6"/>
      <c r="J71" s="6"/>
      <c r="K71" s="6"/>
      <c r="L71" s="101"/>
      <c r="M71" s="23"/>
      <c r="N71" s="23"/>
      <c r="O71" s="23"/>
      <c r="P71" s="23"/>
      <c r="Q71" s="23"/>
      <c r="R71" s="4"/>
    </row>
    <row r="72" spans="1:21" x14ac:dyDescent="0.25">
      <c r="A72" s="4"/>
      <c r="B72" s="4"/>
      <c r="C72" s="4"/>
      <c r="D72" s="6"/>
      <c r="E72" s="61"/>
      <c r="F72" s="61"/>
      <c r="G72" s="6"/>
      <c r="H72" s="6"/>
      <c r="I72" s="6"/>
      <c r="J72" s="6"/>
      <c r="K72" s="6"/>
      <c r="L72" s="101"/>
      <c r="M72" s="23"/>
      <c r="N72" s="23"/>
      <c r="O72" s="23"/>
      <c r="P72" s="23"/>
      <c r="Q72" s="23"/>
      <c r="R72" s="4"/>
    </row>
    <row r="73" spans="1:21" x14ac:dyDescent="0.25">
      <c r="A73" s="4"/>
      <c r="B73" s="4"/>
      <c r="C73" s="4"/>
      <c r="D73" s="6"/>
      <c r="E73" s="61"/>
      <c r="F73" s="61"/>
      <c r="G73" s="6"/>
      <c r="H73" s="6"/>
      <c r="I73" s="6"/>
      <c r="J73" s="6"/>
      <c r="K73" s="6"/>
      <c r="L73" s="101"/>
      <c r="M73" s="23"/>
      <c r="N73" s="23"/>
      <c r="O73" s="23"/>
      <c r="P73" s="23"/>
      <c r="Q73" s="23"/>
      <c r="R73" s="4"/>
    </row>
    <row r="74" spans="1:21" x14ac:dyDescent="0.25">
      <c r="E74" s="7">
        <f t="shared" ref="E74:Q74" si="4">SUM(E44:E73)</f>
        <v>0</v>
      </c>
      <c r="F74" s="7">
        <f t="shared" si="4"/>
        <v>0</v>
      </c>
      <c r="G74" s="7">
        <f t="shared" si="4"/>
        <v>0</v>
      </c>
      <c r="H74" s="7">
        <f t="shared" si="4"/>
        <v>0</v>
      </c>
      <c r="I74" s="7">
        <f t="shared" si="4"/>
        <v>0</v>
      </c>
      <c r="J74" s="7">
        <f t="shared" si="4"/>
        <v>0</v>
      </c>
      <c r="K74" s="7">
        <f t="shared" si="4"/>
        <v>0</v>
      </c>
      <c r="L74" s="7">
        <f t="shared" si="4"/>
        <v>0</v>
      </c>
      <c r="M74" s="7">
        <f t="shared" si="4"/>
        <v>0</v>
      </c>
      <c r="N74" s="7">
        <f t="shared" si="4"/>
        <v>0</v>
      </c>
      <c r="O74" s="7">
        <f t="shared" si="4"/>
        <v>0</v>
      </c>
      <c r="P74" s="7">
        <f t="shared" si="4"/>
        <v>0</v>
      </c>
      <c r="Q74" s="7">
        <f t="shared" si="4"/>
        <v>0</v>
      </c>
    </row>
    <row r="75" spans="1:21" x14ac:dyDescent="0.25">
      <c r="K75" s="7"/>
    </row>
    <row r="78" spans="1:21" x14ac:dyDescent="0.25">
      <c r="A78" s="31" t="s">
        <v>186</v>
      </c>
      <c r="B78" s="32"/>
      <c r="C78" s="32"/>
      <c r="D78" s="32"/>
      <c r="E78" s="625">
        <v>2023</v>
      </c>
      <c r="F78" s="626"/>
      <c r="G78" s="626"/>
      <c r="H78" s="626"/>
      <c r="I78" s="626"/>
      <c r="J78" s="626"/>
      <c r="K78" s="626"/>
      <c r="L78" s="627"/>
      <c r="M78" s="625">
        <v>2024</v>
      </c>
      <c r="N78" s="626"/>
      <c r="O78" s="626"/>
      <c r="P78" s="626"/>
      <c r="Q78" s="627"/>
      <c r="R78" s="32"/>
      <c r="S78" s="32"/>
      <c r="T78" s="32"/>
      <c r="U78" s="32"/>
    </row>
    <row r="79" spans="1:21" x14ac:dyDescent="0.25">
      <c r="C79" s="11" t="s">
        <v>105</v>
      </c>
      <c r="D79" s="11" t="s">
        <v>106</v>
      </c>
      <c r="E79" s="12">
        <v>5</v>
      </c>
      <c r="F79" s="12">
        <v>6</v>
      </c>
      <c r="G79" s="12">
        <v>7</v>
      </c>
      <c r="H79" s="12">
        <v>8</v>
      </c>
      <c r="I79" s="11">
        <v>9</v>
      </c>
      <c r="J79" s="11">
        <v>10</v>
      </c>
      <c r="K79" s="11">
        <v>11</v>
      </c>
      <c r="L79" s="108">
        <v>12</v>
      </c>
      <c r="M79" s="14">
        <v>1</v>
      </c>
      <c r="N79" s="14">
        <v>2</v>
      </c>
      <c r="O79" s="14">
        <v>3</v>
      </c>
      <c r="P79" s="14">
        <v>4</v>
      </c>
      <c r="Q79" s="14">
        <v>5</v>
      </c>
    </row>
    <row r="80" spans="1:21" x14ac:dyDescent="0.25">
      <c r="C80" s="4" t="s">
        <v>979</v>
      </c>
      <c r="D80" s="26"/>
      <c r="E80" s="6"/>
      <c r="F80" s="4"/>
      <c r="G80" s="6"/>
      <c r="H80" s="6">
        <f>B4/4</f>
        <v>18007.599999999999</v>
      </c>
      <c r="I80" s="6"/>
      <c r="J80" s="6"/>
      <c r="K80" s="6"/>
      <c r="L80" s="101"/>
      <c r="M80" s="60"/>
      <c r="N80" s="60"/>
      <c r="O80" s="60"/>
      <c r="P80" s="60"/>
      <c r="Q80" s="60"/>
    </row>
    <row r="81" spans="3:18" x14ac:dyDescent="0.25">
      <c r="C81" s="60" t="s">
        <v>107</v>
      </c>
      <c r="D81" s="86"/>
      <c r="E81" s="60"/>
      <c r="F81" s="61"/>
      <c r="G81" s="100"/>
      <c r="H81" s="6"/>
      <c r="I81" s="6">
        <v>18007.599999999999</v>
      </c>
      <c r="J81" s="6"/>
      <c r="K81" s="6"/>
      <c r="L81" s="100"/>
      <c r="M81" s="60"/>
      <c r="N81" s="60"/>
      <c r="O81" s="60"/>
      <c r="P81" s="60"/>
      <c r="Q81" s="60"/>
    </row>
    <row r="82" spans="3:18" x14ac:dyDescent="0.25">
      <c r="C82" s="60" t="s">
        <v>109</v>
      </c>
      <c r="D82" s="86"/>
      <c r="E82" s="60"/>
      <c r="F82" s="60"/>
      <c r="G82" s="101"/>
      <c r="H82" s="6"/>
      <c r="I82" s="6"/>
      <c r="J82" s="6">
        <v>18007.599999999999</v>
      </c>
      <c r="K82" s="6"/>
      <c r="L82" s="100"/>
      <c r="M82" s="60"/>
      <c r="N82" s="60"/>
      <c r="O82" s="60"/>
      <c r="P82" s="60"/>
      <c r="Q82" s="60"/>
    </row>
    <row r="83" spans="3:18" x14ac:dyDescent="0.25">
      <c r="C83" s="60" t="s">
        <v>111</v>
      </c>
      <c r="D83" s="86"/>
      <c r="E83" s="60"/>
      <c r="F83" s="60"/>
      <c r="G83" s="100"/>
      <c r="H83" s="6"/>
      <c r="I83" s="6"/>
      <c r="J83" s="6"/>
      <c r="K83" s="6">
        <v>18007.599999999999</v>
      </c>
      <c r="L83" s="100"/>
      <c r="M83" s="60"/>
      <c r="N83" s="60"/>
      <c r="O83" s="60"/>
      <c r="P83" s="60"/>
      <c r="Q83" s="60"/>
    </row>
    <row r="84" spans="3:18" x14ac:dyDescent="0.25">
      <c r="C84" s="60" t="s">
        <v>980</v>
      </c>
      <c r="D84" s="86">
        <v>45347</v>
      </c>
      <c r="E84" s="60"/>
      <c r="F84" s="60"/>
      <c r="G84" s="100"/>
      <c r="H84" s="4"/>
      <c r="I84" s="6"/>
      <c r="J84" s="4"/>
      <c r="K84" s="4"/>
      <c r="L84" s="100"/>
      <c r="M84" s="60"/>
      <c r="N84" s="60">
        <v>3541.31</v>
      </c>
      <c r="O84" s="60"/>
      <c r="P84" s="60"/>
      <c r="Q84" s="60"/>
    </row>
    <row r="85" spans="3:18" x14ac:dyDescent="0.25">
      <c r="C85" s="60"/>
      <c r="D85" s="86"/>
      <c r="E85" s="60"/>
      <c r="F85" s="60"/>
      <c r="G85" s="100"/>
      <c r="H85" s="4"/>
      <c r="I85" s="4"/>
      <c r="J85" s="6"/>
      <c r="K85" s="4"/>
      <c r="L85" s="100"/>
      <c r="M85" s="60"/>
      <c r="N85" s="60"/>
      <c r="O85" s="60"/>
      <c r="P85" s="60"/>
      <c r="Q85" s="60"/>
    </row>
    <row r="86" spans="3:18" x14ac:dyDescent="0.25">
      <c r="C86" s="60"/>
      <c r="D86" s="86"/>
      <c r="E86" s="60"/>
      <c r="F86" s="60"/>
      <c r="G86" s="100"/>
      <c r="H86" s="4"/>
      <c r="I86" s="4"/>
      <c r="J86" s="6"/>
      <c r="K86" s="6"/>
      <c r="L86" s="100"/>
      <c r="M86" s="60"/>
      <c r="N86" s="60"/>
      <c r="O86" s="60"/>
      <c r="P86" s="60"/>
      <c r="Q86" s="60"/>
    </row>
    <row r="87" spans="3:18" x14ac:dyDescent="0.25">
      <c r="C87" s="60"/>
      <c r="D87" s="86"/>
      <c r="E87" s="60"/>
      <c r="F87" s="60"/>
      <c r="G87" s="100"/>
      <c r="H87" s="4"/>
      <c r="I87" s="4"/>
      <c r="J87" s="6"/>
      <c r="K87" s="4"/>
      <c r="L87" s="101"/>
      <c r="M87" s="60"/>
      <c r="N87" s="60"/>
      <c r="O87" s="60"/>
      <c r="P87" s="60"/>
      <c r="Q87" s="60"/>
    </row>
    <row r="88" spans="3:18" x14ac:dyDescent="0.25">
      <c r="C88" s="60"/>
      <c r="D88" s="86"/>
      <c r="E88" s="60"/>
      <c r="F88" s="60"/>
      <c r="G88" s="100"/>
      <c r="H88" s="4"/>
      <c r="I88" s="4"/>
      <c r="J88" s="6"/>
      <c r="K88" s="4"/>
      <c r="L88" s="100"/>
      <c r="M88" s="61"/>
      <c r="N88" s="60"/>
      <c r="O88" s="60"/>
      <c r="P88" s="60"/>
      <c r="Q88" s="60"/>
    </row>
    <row r="89" spans="3:18" x14ac:dyDescent="0.25">
      <c r="C89" s="60"/>
      <c r="D89" s="86"/>
      <c r="E89" s="60"/>
      <c r="F89" s="60"/>
      <c r="G89" s="100"/>
      <c r="H89" s="4"/>
      <c r="I89" s="4"/>
      <c r="J89" s="6"/>
      <c r="K89" s="4"/>
      <c r="L89" s="100"/>
      <c r="M89" s="60"/>
      <c r="N89" s="61"/>
      <c r="O89" s="60"/>
      <c r="P89" s="60"/>
      <c r="Q89" s="60"/>
    </row>
    <row r="90" spans="3:18" x14ac:dyDescent="0.25">
      <c r="C90" s="60"/>
      <c r="D90" s="86"/>
      <c r="E90" s="60"/>
      <c r="F90" s="60"/>
      <c r="G90" s="100"/>
      <c r="H90" s="4"/>
      <c r="I90" s="4"/>
      <c r="J90" s="6"/>
      <c r="K90" s="4"/>
      <c r="L90" s="100"/>
      <c r="M90" s="60"/>
      <c r="N90" s="60"/>
      <c r="O90" s="61"/>
      <c r="P90" s="60"/>
      <c r="Q90" s="60"/>
    </row>
    <row r="91" spans="3:18" x14ac:dyDescent="0.25">
      <c r="C91" s="60"/>
      <c r="D91" s="86"/>
      <c r="E91" s="60"/>
      <c r="F91" s="60"/>
      <c r="G91" s="100"/>
      <c r="H91" s="4"/>
      <c r="I91" s="4"/>
      <c r="J91" s="6"/>
      <c r="K91" s="4"/>
      <c r="L91" s="100"/>
      <c r="M91" s="60"/>
      <c r="N91" s="60"/>
      <c r="O91" s="60"/>
      <c r="P91" s="61"/>
      <c r="Q91" s="60"/>
    </row>
    <row r="92" spans="3:18" x14ac:dyDescent="0.25">
      <c r="C92" s="60"/>
      <c r="D92" s="86"/>
      <c r="E92" s="60"/>
      <c r="F92" s="60"/>
      <c r="G92" s="100"/>
      <c r="H92" s="4"/>
      <c r="I92" s="4"/>
      <c r="J92" s="6"/>
      <c r="K92" s="4"/>
      <c r="L92" s="100"/>
      <c r="M92" s="60"/>
      <c r="N92" s="60"/>
      <c r="O92" s="60"/>
      <c r="P92" s="60"/>
      <c r="Q92" s="61"/>
    </row>
    <row r="93" spans="3:18" x14ac:dyDescent="0.25">
      <c r="C93" s="9"/>
      <c r="D93" s="93" t="s">
        <v>39</v>
      </c>
      <c r="E93" s="30">
        <f>SUM(E80:E92)</f>
        <v>0</v>
      </c>
      <c r="F93" s="30">
        <f t="shared" ref="F93:Q93" si="5">SUM(F80:F92)</f>
        <v>0</v>
      </c>
      <c r="G93" s="30">
        <f t="shared" si="5"/>
        <v>0</v>
      </c>
      <c r="H93" s="30">
        <f t="shared" si="5"/>
        <v>18007.599999999999</v>
      </c>
      <c r="I93" s="30">
        <f t="shared" si="5"/>
        <v>18007.599999999999</v>
      </c>
      <c r="J93" s="30">
        <f t="shared" si="5"/>
        <v>18007.599999999999</v>
      </c>
      <c r="K93" s="30">
        <f t="shared" si="5"/>
        <v>18007.599999999999</v>
      </c>
      <c r="L93" s="30">
        <f t="shared" si="5"/>
        <v>0</v>
      </c>
      <c r="M93" s="30">
        <f t="shared" si="5"/>
        <v>0</v>
      </c>
      <c r="N93" s="30">
        <f t="shared" si="5"/>
        <v>3541.31</v>
      </c>
      <c r="O93" s="30">
        <f t="shared" si="5"/>
        <v>0</v>
      </c>
      <c r="P93" s="30">
        <f t="shared" si="5"/>
        <v>0</v>
      </c>
      <c r="Q93" s="30">
        <f t="shared" si="5"/>
        <v>0</v>
      </c>
      <c r="R93" s="25">
        <f>SUM(E93:Q93)</f>
        <v>75571.709999999992</v>
      </c>
    </row>
    <row r="94" spans="3:18" x14ac:dyDescent="0.25">
      <c r="D94" s="12" t="s">
        <v>503</v>
      </c>
      <c r="E94" s="30" t="e">
        <f>E93-#REF!</f>
        <v>#REF!</v>
      </c>
      <c r="F94" s="30" t="e">
        <f>F93-#REF!</f>
        <v>#REF!</v>
      </c>
      <c r="G94" s="30" t="e">
        <f>G93-#REF!</f>
        <v>#REF!</v>
      </c>
      <c r="H94" s="30" t="e">
        <f>H93-#REF!</f>
        <v>#REF!</v>
      </c>
      <c r="I94" s="30" t="e">
        <f>I93-#REF!</f>
        <v>#REF!</v>
      </c>
      <c r="J94" s="30" t="e">
        <f>J93-#REF!</f>
        <v>#REF!</v>
      </c>
      <c r="K94" s="30" t="e">
        <f>K93-#REF!</f>
        <v>#REF!</v>
      </c>
      <c r="L94" s="30" t="e">
        <f>L93-#REF!</f>
        <v>#REF!</v>
      </c>
      <c r="M94" s="30" t="e">
        <f>M93-#REF!</f>
        <v>#REF!</v>
      </c>
      <c r="N94" s="30" t="e">
        <f>N93-#REF!</f>
        <v>#REF!</v>
      </c>
      <c r="O94" s="30" t="e">
        <f>O93-#REF!</f>
        <v>#REF!</v>
      </c>
      <c r="P94" s="30" t="e">
        <f>P93-#REF!</f>
        <v>#REF!</v>
      </c>
      <c r="Q94" s="30" t="e">
        <f>Q93-#REF!</f>
        <v>#REF!</v>
      </c>
      <c r="R94" s="25" t="e">
        <f>SUM(E94:Q94)</f>
        <v>#REF!</v>
      </c>
    </row>
    <row r="95" spans="3:18" x14ac:dyDescent="0.25">
      <c r="D95" s="11" t="s">
        <v>504</v>
      </c>
      <c r="E95" s="27" t="e">
        <f>E94/#REF!</f>
        <v>#REF!</v>
      </c>
      <c r="F95" s="27" t="e">
        <f>F94/#REF!</f>
        <v>#REF!</v>
      </c>
      <c r="G95" s="27" t="e">
        <f>G94/#REF!</f>
        <v>#REF!</v>
      </c>
      <c r="H95" s="27" t="e">
        <f>H94/#REF!</f>
        <v>#REF!</v>
      </c>
      <c r="I95" s="27" t="e">
        <f>I94/#REF!</f>
        <v>#REF!</v>
      </c>
      <c r="J95" s="27" t="e">
        <f>J94/#REF!</f>
        <v>#REF!</v>
      </c>
      <c r="K95" s="27" t="e">
        <f>K94/#REF!</f>
        <v>#REF!</v>
      </c>
      <c r="L95" s="27" t="e">
        <f>L94/#REF!</f>
        <v>#REF!</v>
      </c>
      <c r="M95" s="27" t="e">
        <f>M94/#REF!</f>
        <v>#REF!</v>
      </c>
      <c r="N95" s="27" t="e">
        <f>N94/#REF!</f>
        <v>#REF!</v>
      </c>
      <c r="O95" s="27" t="e">
        <f>O94/#REF!</f>
        <v>#REF!</v>
      </c>
      <c r="P95" s="27" t="e">
        <f>P94/#REF!</f>
        <v>#REF!</v>
      </c>
      <c r="Q95" s="27" t="e">
        <f>Q94/#REF!</f>
        <v>#REF!</v>
      </c>
      <c r="R95" s="27" t="e">
        <f>R94/R93</f>
        <v>#REF!</v>
      </c>
    </row>
  </sheetData>
  <mergeCells count="8">
    <mergeCell ref="E78:L78"/>
    <mergeCell ref="M78:Q78"/>
    <mergeCell ref="E6:R6"/>
    <mergeCell ref="E7:L7"/>
    <mergeCell ref="M7:Q7"/>
    <mergeCell ref="E41:R41"/>
    <mergeCell ref="E42:L42"/>
    <mergeCell ref="M42:Q42"/>
  </mergeCells>
  <pageMargins left="0.7" right="0.7" top="0.75" bottom="0.75" header="0.3" footer="0.3"/>
  <pageSetup orientation="portrait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B5D8-2619-4B64-896C-74FE5BF38A8C}">
  <sheetPr>
    <tabColor theme="2" tint="-9.9978637043366805E-2"/>
  </sheetPr>
  <dimension ref="A2:Q153"/>
  <sheetViews>
    <sheetView topLeftCell="A16" workbookViewId="0">
      <selection activeCell="C146" sqref="C14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7" width="10.140625" bestFit="1" customWidth="1"/>
  </cols>
  <sheetData>
    <row r="2" spans="1:17" x14ac:dyDescent="0.25">
      <c r="A2" s="9" t="s">
        <v>81</v>
      </c>
      <c r="B2" t="s">
        <v>981</v>
      </c>
    </row>
    <row r="3" spans="1:17" x14ac:dyDescent="0.25">
      <c r="A3" s="9" t="s">
        <v>83</v>
      </c>
      <c r="B3" t="s">
        <v>628</v>
      </c>
    </row>
    <row r="4" spans="1:17" x14ac:dyDescent="0.25">
      <c r="A4" s="9" t="s">
        <v>85</v>
      </c>
      <c r="B4" s="25">
        <v>173114.4</v>
      </c>
    </row>
    <row r="5" spans="1:17" x14ac:dyDescent="0.25">
      <c r="A5" s="9"/>
      <c r="B5" s="25"/>
    </row>
    <row r="6" spans="1:17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7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7"/>
      <c r="Q7" s="11">
        <v>2025</v>
      </c>
    </row>
    <row r="8" spans="1:17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12</v>
      </c>
    </row>
    <row r="9" spans="1:17" x14ac:dyDescent="0.25">
      <c r="A9" s="4" t="s">
        <v>982</v>
      </c>
      <c r="B9" s="4" t="s">
        <v>97</v>
      </c>
      <c r="C9" s="4" t="s">
        <v>159</v>
      </c>
      <c r="D9" s="125">
        <v>72.97</v>
      </c>
      <c r="E9" s="4"/>
      <c r="F9" s="4">
        <v>159.6</v>
      </c>
      <c r="G9" s="4">
        <v>159.6</v>
      </c>
      <c r="H9" s="4">
        <f>21*8*0.95</f>
        <v>159.6</v>
      </c>
      <c r="I9" s="4">
        <f>22*8*0.95</f>
        <v>167.2</v>
      </c>
      <c r="J9" s="4">
        <f t="shared" ref="J9:P9" si="0">21*8*0.95</f>
        <v>159.6</v>
      </c>
      <c r="K9" s="4">
        <f t="shared" si="0"/>
        <v>159.6</v>
      </c>
      <c r="L9" s="4">
        <f t="shared" si="0"/>
        <v>159.6</v>
      </c>
      <c r="M9" s="4">
        <f t="shared" si="0"/>
        <v>159.6</v>
      </c>
      <c r="N9" s="4">
        <f t="shared" si="0"/>
        <v>159.6</v>
      </c>
      <c r="O9" s="4">
        <f t="shared" si="0"/>
        <v>159.6</v>
      </c>
      <c r="P9" s="4">
        <f t="shared" si="0"/>
        <v>159.6</v>
      </c>
      <c r="Q9" s="4">
        <v>159</v>
      </c>
    </row>
    <row r="10" spans="1:17" x14ac:dyDescent="0.25">
      <c r="A10" t="s">
        <v>983</v>
      </c>
      <c r="B10" s="4" t="s">
        <v>976</v>
      </c>
      <c r="C10" s="4" t="s">
        <v>984</v>
      </c>
      <c r="D10" s="6"/>
      <c r="E10" s="4"/>
      <c r="F10" s="4">
        <v>50</v>
      </c>
      <c r="G10" s="4">
        <v>50</v>
      </c>
      <c r="H10" s="4">
        <v>50</v>
      </c>
      <c r="I10" s="4">
        <v>50</v>
      </c>
      <c r="J10" s="4">
        <v>50</v>
      </c>
      <c r="K10" s="4">
        <v>50</v>
      </c>
      <c r="L10" s="4">
        <v>50</v>
      </c>
      <c r="M10" s="4">
        <v>50</v>
      </c>
      <c r="N10" s="4">
        <v>50</v>
      </c>
      <c r="O10" s="4">
        <v>50</v>
      </c>
      <c r="P10" s="4">
        <v>50</v>
      </c>
      <c r="Q10" s="4"/>
    </row>
    <row r="11" spans="1:17" x14ac:dyDescent="0.25">
      <c r="A11" s="4" t="s">
        <v>985</v>
      </c>
      <c r="B11" s="4" t="s">
        <v>976</v>
      </c>
      <c r="C11" s="4" t="s">
        <v>984</v>
      </c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E39" s="28">
        <f t="shared" ref="E39:Q39" si="1">SUM(E9:E38)</f>
        <v>0</v>
      </c>
      <c r="F39" s="28">
        <f t="shared" si="1"/>
        <v>209.6</v>
      </c>
      <c r="G39" s="28">
        <f t="shared" si="1"/>
        <v>209.6</v>
      </c>
      <c r="H39" s="28">
        <f t="shared" si="1"/>
        <v>209.6</v>
      </c>
      <c r="I39" s="28">
        <f t="shared" si="1"/>
        <v>217.2</v>
      </c>
      <c r="J39" s="28">
        <f t="shared" si="1"/>
        <v>209.6</v>
      </c>
      <c r="K39" s="28">
        <f t="shared" si="1"/>
        <v>209.6</v>
      </c>
      <c r="L39" s="28">
        <f t="shared" si="1"/>
        <v>209.6</v>
      </c>
      <c r="M39" s="28">
        <f t="shared" si="1"/>
        <v>209.6</v>
      </c>
      <c r="N39" s="28">
        <f t="shared" si="1"/>
        <v>209.6</v>
      </c>
      <c r="O39" s="28">
        <f t="shared" si="1"/>
        <v>209.6</v>
      </c>
      <c r="P39" s="28">
        <f t="shared" si="1"/>
        <v>209.6</v>
      </c>
      <c r="Q39" s="28">
        <f t="shared" si="1"/>
        <v>159</v>
      </c>
    </row>
    <row r="41" spans="1:17" x14ac:dyDescent="0.25">
      <c r="A41" s="31" t="s">
        <v>102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17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/>
      <c r="K42" s="626"/>
      <c r="L42" s="626"/>
      <c r="M42" s="626"/>
      <c r="N42" s="626"/>
      <c r="O42" s="626"/>
      <c r="P42" s="627"/>
      <c r="Q42" s="11">
        <v>2025</v>
      </c>
    </row>
    <row r="43" spans="1:17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1</v>
      </c>
      <c r="F43" s="11">
        <v>2</v>
      </c>
      <c r="G43" s="11">
        <v>3</v>
      </c>
      <c r="H43" s="11">
        <v>4</v>
      </c>
      <c r="I43" s="11">
        <v>5</v>
      </c>
      <c r="J43" s="11">
        <v>6</v>
      </c>
      <c r="K43" s="121">
        <v>7</v>
      </c>
      <c r="L43" s="11">
        <v>8</v>
      </c>
      <c r="M43" s="11">
        <v>9</v>
      </c>
      <c r="N43" s="11">
        <v>10</v>
      </c>
      <c r="O43" s="11">
        <v>11</v>
      </c>
      <c r="P43" s="11">
        <v>12</v>
      </c>
      <c r="Q43" s="11">
        <v>1</v>
      </c>
    </row>
    <row r="44" spans="1:17" x14ac:dyDescent="0.25">
      <c r="A44" s="4" t="s">
        <v>982</v>
      </c>
      <c r="B44" s="4" t="s">
        <v>97</v>
      </c>
      <c r="C44" s="4" t="s">
        <v>159</v>
      </c>
      <c r="D44" s="6"/>
      <c r="E44" s="4">
        <v>96</v>
      </c>
      <c r="F44" s="4">
        <v>160</v>
      </c>
      <c r="G44" s="4">
        <v>168</v>
      </c>
      <c r="H44" s="4">
        <v>176</v>
      </c>
      <c r="I44" s="4">
        <v>176</v>
      </c>
      <c r="J44" s="4">
        <v>112</v>
      </c>
      <c r="K44" s="21">
        <v>144</v>
      </c>
      <c r="L44" s="4">
        <v>176</v>
      </c>
      <c r="M44" s="4">
        <v>152</v>
      </c>
      <c r="N44" s="4">
        <v>176</v>
      </c>
      <c r="O44" s="4">
        <f t="shared" ref="O44:P44" si="2">21*8*0.95</f>
        <v>159.6</v>
      </c>
      <c r="P44" s="4">
        <f t="shared" si="2"/>
        <v>159.6</v>
      </c>
      <c r="Q44" s="4">
        <v>160</v>
      </c>
    </row>
    <row r="45" spans="1:17" x14ac:dyDescent="0.25">
      <c r="A45" t="s">
        <v>983</v>
      </c>
      <c r="B45" s="4" t="s">
        <v>976</v>
      </c>
      <c r="C45" s="4" t="s">
        <v>984</v>
      </c>
      <c r="D45" s="6"/>
      <c r="E45" s="4"/>
      <c r="F45" s="4"/>
      <c r="G45" s="4">
        <v>16</v>
      </c>
      <c r="H45" s="4"/>
      <c r="I45" s="4"/>
      <c r="J45" s="4"/>
      <c r="K45" s="21"/>
      <c r="L45" s="4">
        <v>0</v>
      </c>
      <c r="M45" s="4">
        <v>0</v>
      </c>
      <c r="N45" s="4">
        <v>50</v>
      </c>
      <c r="O45" s="4">
        <v>50</v>
      </c>
      <c r="P45" s="4">
        <v>50</v>
      </c>
      <c r="Q45" s="4"/>
    </row>
    <row r="46" spans="1:17" x14ac:dyDescent="0.25">
      <c r="A46" s="4" t="s">
        <v>985</v>
      </c>
      <c r="B46" s="4" t="s">
        <v>976</v>
      </c>
      <c r="C46" s="4" t="s">
        <v>984</v>
      </c>
      <c r="D46" s="6"/>
      <c r="E46" s="4"/>
      <c r="F46" s="4"/>
      <c r="G46" s="4">
        <v>16.5</v>
      </c>
      <c r="H46" s="4"/>
      <c r="I46" s="4"/>
      <c r="J46" s="4"/>
      <c r="K46" s="21"/>
      <c r="L46" s="4"/>
      <c r="M46" s="4"/>
      <c r="N46" s="4"/>
      <c r="O46" s="4"/>
      <c r="P46" s="4"/>
      <c r="Q46" s="4"/>
    </row>
    <row r="47" spans="1:17" x14ac:dyDescent="0.25">
      <c r="A47" s="4"/>
      <c r="B47" s="4"/>
      <c r="C47" s="4"/>
      <c r="D47" s="6"/>
      <c r="E47" s="4"/>
      <c r="F47" s="4"/>
      <c r="G47" s="4"/>
      <c r="H47" s="4"/>
      <c r="I47" s="4"/>
      <c r="J47" s="4"/>
      <c r="K47" s="21"/>
      <c r="L47" s="4"/>
      <c r="M47" s="4"/>
      <c r="N47" s="4"/>
      <c r="O47" s="4"/>
      <c r="P47" s="4"/>
      <c r="Q47" s="4"/>
    </row>
    <row r="48" spans="1:17" x14ac:dyDescent="0.25">
      <c r="A48" s="4"/>
      <c r="B48" s="4"/>
      <c r="C48" s="4"/>
      <c r="D48" s="6"/>
      <c r="E48" s="4"/>
      <c r="F48" s="4"/>
      <c r="G48" s="4"/>
      <c r="H48" s="4"/>
      <c r="I48" s="4"/>
      <c r="J48" s="4"/>
      <c r="K48" s="21"/>
      <c r="L48" s="4"/>
      <c r="M48" s="4"/>
      <c r="N48" s="4"/>
      <c r="O48" s="4"/>
      <c r="P48" s="4"/>
      <c r="Q48" s="4"/>
    </row>
    <row r="49" spans="1:17" x14ac:dyDescent="0.25">
      <c r="A49" s="4"/>
      <c r="B49" s="4"/>
      <c r="C49" s="4"/>
      <c r="D49" s="6"/>
      <c r="E49" s="4"/>
      <c r="F49" s="4"/>
      <c r="G49" s="4"/>
      <c r="H49" s="4"/>
      <c r="I49" s="4"/>
      <c r="J49" s="4"/>
      <c r="K49" s="21"/>
      <c r="L49" s="4"/>
      <c r="M49" s="4"/>
      <c r="N49" s="4"/>
      <c r="O49" s="4"/>
      <c r="P49" s="4"/>
      <c r="Q49" s="4"/>
    </row>
    <row r="50" spans="1:17" x14ac:dyDescent="0.25">
      <c r="A50" s="4"/>
      <c r="B50" s="4"/>
      <c r="C50" s="4"/>
      <c r="D50" s="6"/>
      <c r="E50" s="4"/>
      <c r="F50" s="4"/>
      <c r="G50" s="4"/>
      <c r="H50" s="4"/>
      <c r="I50" s="4"/>
      <c r="J50" s="4"/>
      <c r="K50" s="21"/>
      <c r="L50" s="4"/>
      <c r="M50" s="4"/>
      <c r="N50" s="4"/>
      <c r="O50" s="4"/>
      <c r="P50" s="4"/>
      <c r="Q50" s="4"/>
    </row>
    <row r="51" spans="1:17" x14ac:dyDescent="0.25">
      <c r="A51" s="4"/>
      <c r="B51" s="4"/>
      <c r="C51" s="4"/>
      <c r="D51" s="6"/>
      <c r="E51" s="4"/>
      <c r="F51" s="4"/>
      <c r="G51" s="4"/>
      <c r="H51" s="4"/>
      <c r="I51" s="4"/>
      <c r="J51" s="4"/>
      <c r="K51" s="21"/>
      <c r="L51" s="4"/>
      <c r="M51" s="4"/>
      <c r="N51" s="4"/>
      <c r="O51" s="4"/>
      <c r="P51" s="4"/>
      <c r="Q51" s="4"/>
    </row>
    <row r="52" spans="1:17" x14ac:dyDescent="0.25">
      <c r="A52" s="4"/>
      <c r="B52" s="4"/>
      <c r="C52" s="4"/>
      <c r="D52" s="6"/>
      <c r="E52" s="4"/>
      <c r="F52" s="4"/>
      <c r="G52" s="4"/>
      <c r="H52" s="4"/>
      <c r="I52" s="4"/>
      <c r="J52" s="4"/>
      <c r="K52" s="21"/>
      <c r="L52" s="4"/>
      <c r="M52" s="4"/>
      <c r="N52" s="4"/>
      <c r="O52" s="4"/>
      <c r="P52" s="4"/>
      <c r="Q52" s="4"/>
    </row>
    <row r="53" spans="1:17" x14ac:dyDescent="0.25">
      <c r="A53" s="4"/>
      <c r="B53" s="4"/>
      <c r="C53" s="4"/>
      <c r="D53" s="6"/>
      <c r="E53" s="4"/>
      <c r="F53" s="4"/>
      <c r="G53" s="4"/>
      <c r="H53" s="4"/>
      <c r="I53" s="4"/>
      <c r="J53" s="4"/>
      <c r="K53" s="21"/>
      <c r="L53" s="4"/>
      <c r="M53" s="4"/>
      <c r="N53" s="4"/>
      <c r="O53" s="4"/>
      <c r="P53" s="4"/>
      <c r="Q53" s="4"/>
    </row>
    <row r="54" spans="1:17" x14ac:dyDescent="0.25">
      <c r="A54" s="4"/>
      <c r="B54" s="4"/>
      <c r="C54" s="4"/>
      <c r="D54" s="6"/>
      <c r="E54" s="4"/>
      <c r="F54" s="4"/>
      <c r="G54" s="4"/>
      <c r="H54" s="4"/>
      <c r="I54" s="4"/>
      <c r="J54" s="4"/>
      <c r="K54" s="21"/>
      <c r="L54" s="4"/>
      <c r="M54" s="4"/>
      <c r="N54" s="4"/>
      <c r="O54" s="4"/>
      <c r="P54" s="4"/>
      <c r="Q54" s="4"/>
    </row>
    <row r="55" spans="1:17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21"/>
      <c r="L55" s="4"/>
      <c r="M55" s="4"/>
      <c r="N55" s="4"/>
      <c r="O55" s="4"/>
      <c r="P55" s="4"/>
      <c r="Q55" s="4"/>
    </row>
    <row r="56" spans="1:17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21"/>
      <c r="L56" s="4"/>
      <c r="M56" s="4"/>
      <c r="N56" s="4"/>
      <c r="O56" s="4"/>
      <c r="P56" s="4"/>
      <c r="Q56" s="4"/>
    </row>
    <row r="57" spans="1:17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21"/>
      <c r="L57" s="4"/>
      <c r="M57" s="4"/>
      <c r="N57" s="4"/>
      <c r="O57" s="4"/>
      <c r="P57" s="4"/>
      <c r="Q57" s="4"/>
    </row>
    <row r="58" spans="1:17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21"/>
      <c r="L58" s="4"/>
      <c r="M58" s="4"/>
      <c r="N58" s="4"/>
      <c r="O58" s="4"/>
      <c r="P58" s="4"/>
      <c r="Q58" s="4"/>
    </row>
    <row r="59" spans="1:17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21"/>
      <c r="L59" s="4"/>
      <c r="M59" s="4"/>
      <c r="N59" s="4"/>
      <c r="O59" s="4"/>
      <c r="P59" s="4"/>
      <c r="Q59" s="4"/>
    </row>
    <row r="60" spans="1:17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21"/>
      <c r="L60" s="4"/>
      <c r="M60" s="4"/>
      <c r="N60" s="4"/>
      <c r="O60" s="4"/>
      <c r="P60" s="4"/>
      <c r="Q60" s="4"/>
    </row>
    <row r="61" spans="1:17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21"/>
      <c r="L61" s="4"/>
      <c r="M61" s="4"/>
      <c r="N61" s="4"/>
      <c r="O61" s="4"/>
      <c r="P61" s="4"/>
      <c r="Q61" s="4"/>
    </row>
    <row r="62" spans="1:17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21"/>
      <c r="L62" s="4"/>
      <c r="M62" s="4"/>
      <c r="N62" s="4"/>
      <c r="O62" s="4"/>
      <c r="P62" s="4"/>
      <c r="Q62" s="4"/>
    </row>
    <row r="63" spans="1:17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21"/>
      <c r="L63" s="4"/>
      <c r="M63" s="4"/>
      <c r="N63" s="4"/>
      <c r="O63" s="4"/>
      <c r="P63" s="4"/>
      <c r="Q63" s="4"/>
    </row>
    <row r="64" spans="1:17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21"/>
      <c r="L64" s="4"/>
      <c r="M64" s="4"/>
      <c r="N64" s="4"/>
      <c r="O64" s="4"/>
      <c r="P64" s="4"/>
      <c r="Q64" s="4"/>
    </row>
    <row r="65" spans="1:17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21"/>
      <c r="L65" s="4"/>
      <c r="M65" s="4"/>
      <c r="N65" s="4"/>
      <c r="O65" s="4"/>
      <c r="P65" s="4"/>
      <c r="Q65" s="4"/>
    </row>
    <row r="66" spans="1:17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21"/>
      <c r="L66" s="4"/>
      <c r="M66" s="4"/>
      <c r="N66" s="4"/>
      <c r="O66" s="4"/>
      <c r="P66" s="4"/>
      <c r="Q66" s="4"/>
    </row>
    <row r="67" spans="1:17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21"/>
      <c r="L67" s="4"/>
      <c r="M67" s="4"/>
      <c r="N67" s="4"/>
      <c r="O67" s="4"/>
      <c r="P67" s="4"/>
      <c r="Q67" s="4"/>
    </row>
    <row r="68" spans="1:17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21"/>
      <c r="L68" s="4"/>
      <c r="M68" s="4"/>
      <c r="N68" s="4"/>
      <c r="O68" s="4"/>
      <c r="P68" s="4"/>
      <c r="Q68" s="4"/>
    </row>
    <row r="69" spans="1:17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21"/>
      <c r="L69" s="4"/>
      <c r="M69" s="4"/>
      <c r="N69" s="4"/>
      <c r="O69" s="4"/>
      <c r="P69" s="4"/>
      <c r="Q69" s="4"/>
    </row>
    <row r="70" spans="1:17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21"/>
      <c r="L70" s="4"/>
      <c r="M70" s="4"/>
      <c r="N70" s="4"/>
      <c r="O70" s="4"/>
      <c r="P70" s="4"/>
      <c r="Q70" s="4"/>
    </row>
    <row r="71" spans="1:17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</row>
    <row r="72" spans="1:17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21"/>
      <c r="L72" s="4"/>
      <c r="M72" s="4"/>
      <c r="N72" s="4"/>
      <c r="O72" s="4"/>
      <c r="P72" s="4"/>
      <c r="Q72" s="4"/>
    </row>
    <row r="73" spans="1:17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21"/>
      <c r="L73" s="4"/>
      <c r="M73" s="4"/>
      <c r="N73" s="4"/>
      <c r="O73" s="4"/>
      <c r="P73" s="4"/>
      <c r="Q73" s="4"/>
    </row>
    <row r="74" spans="1:17" x14ac:dyDescent="0.25">
      <c r="E74" s="28">
        <f t="shared" ref="E74:Q74" si="3">SUM(E44:E73)</f>
        <v>96</v>
      </c>
      <c r="F74" s="28">
        <f t="shared" si="3"/>
        <v>160</v>
      </c>
      <c r="G74" s="28">
        <f t="shared" si="3"/>
        <v>200.5</v>
      </c>
      <c r="H74" s="28">
        <f t="shared" si="3"/>
        <v>176</v>
      </c>
      <c r="I74" s="28">
        <f t="shared" si="3"/>
        <v>176</v>
      </c>
      <c r="J74" s="28">
        <f t="shared" si="3"/>
        <v>112</v>
      </c>
      <c r="K74" s="28">
        <f t="shared" si="3"/>
        <v>144</v>
      </c>
      <c r="L74" s="28">
        <f t="shared" si="3"/>
        <v>176</v>
      </c>
      <c r="M74" s="28">
        <f t="shared" si="3"/>
        <v>152</v>
      </c>
      <c r="N74" s="28">
        <f t="shared" si="3"/>
        <v>226</v>
      </c>
      <c r="O74" s="28">
        <f t="shared" si="3"/>
        <v>209.6</v>
      </c>
      <c r="P74" s="28">
        <f t="shared" si="3"/>
        <v>209.6</v>
      </c>
      <c r="Q74" s="28">
        <f t="shared" si="3"/>
        <v>160</v>
      </c>
    </row>
    <row r="75" spans="1:17" x14ac:dyDescent="0.25">
      <c r="C75" s="25"/>
      <c r="D75" s="25"/>
    </row>
    <row r="76" spans="1:17" x14ac:dyDescent="0.25">
      <c r="A76" s="31" t="s">
        <v>949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1:17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/>
      <c r="K77" s="626"/>
      <c r="L77" s="626"/>
      <c r="M77" s="626"/>
      <c r="N77" s="626"/>
      <c r="O77" s="626"/>
      <c r="P77" s="627"/>
      <c r="Q77" s="11">
        <v>2025</v>
      </c>
    </row>
    <row r="78" spans="1:17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1</v>
      </c>
      <c r="F78" s="11">
        <v>2</v>
      </c>
      <c r="G78" s="11">
        <v>3</v>
      </c>
      <c r="H78" s="11">
        <v>4</v>
      </c>
      <c r="I78" s="11">
        <v>5</v>
      </c>
      <c r="J78" s="11">
        <v>6</v>
      </c>
      <c r="K78" s="11">
        <v>7</v>
      </c>
      <c r="L78" s="11">
        <v>8</v>
      </c>
      <c r="M78" s="11">
        <v>9</v>
      </c>
      <c r="N78" s="11">
        <v>10</v>
      </c>
      <c r="O78" s="11">
        <v>11</v>
      </c>
      <c r="P78" s="11">
        <v>12</v>
      </c>
      <c r="Q78" s="11">
        <v>1</v>
      </c>
    </row>
    <row r="79" spans="1:17" x14ac:dyDescent="0.25">
      <c r="A79" s="4"/>
      <c r="B79" s="4"/>
      <c r="C79" s="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4"/>
    </row>
    <row r="80" spans="1:17" x14ac:dyDescent="0.25">
      <c r="B80" s="4"/>
      <c r="C80" s="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4"/>
    </row>
    <row r="81" spans="1:17" x14ac:dyDescent="0.25">
      <c r="A81" s="4"/>
      <c r="B81" s="4"/>
      <c r="C81" s="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4"/>
    </row>
    <row r="82" spans="1:17" x14ac:dyDescent="0.25">
      <c r="A82" s="4"/>
      <c r="B82" s="4"/>
      <c r="C82" s="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4"/>
    </row>
    <row r="83" spans="1:17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4"/>
    </row>
    <row r="84" spans="1:17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4"/>
    </row>
    <row r="85" spans="1:17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4"/>
    </row>
    <row r="86" spans="1:17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4"/>
    </row>
    <row r="87" spans="1:17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4"/>
    </row>
    <row r="88" spans="1:17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4"/>
    </row>
    <row r="89" spans="1:17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4"/>
    </row>
    <row r="90" spans="1:17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4"/>
    </row>
    <row r="91" spans="1:17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4"/>
    </row>
    <row r="92" spans="1:17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4"/>
    </row>
    <row r="93" spans="1:17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4"/>
    </row>
    <row r="94" spans="1:17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4"/>
    </row>
    <row r="95" spans="1:17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4"/>
    </row>
    <row r="96" spans="1:17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4"/>
    </row>
    <row r="97" spans="1:17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</row>
    <row r="98" spans="1:17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</row>
    <row r="99" spans="1:17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</row>
    <row r="100" spans="1:17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</row>
    <row r="101" spans="1:17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</row>
    <row r="102" spans="1:17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</row>
    <row r="103" spans="1:17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</row>
    <row r="104" spans="1:17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</row>
    <row r="105" spans="1:17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</row>
    <row r="106" spans="1:17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</row>
    <row r="107" spans="1:17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</row>
    <row r="108" spans="1:17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</row>
    <row r="109" spans="1:17" x14ac:dyDescent="0.25">
      <c r="E109" s="7">
        <f t="shared" ref="E109:Q109" si="4">SUM(E79:E108)</f>
        <v>0</v>
      </c>
      <c r="F109" s="7">
        <f t="shared" si="4"/>
        <v>0</v>
      </c>
      <c r="G109" s="7">
        <f t="shared" si="4"/>
        <v>0</v>
      </c>
      <c r="H109" s="7">
        <f t="shared" si="4"/>
        <v>0</v>
      </c>
      <c r="I109" s="7">
        <f t="shared" si="4"/>
        <v>0</v>
      </c>
      <c r="J109" s="7">
        <f t="shared" si="4"/>
        <v>0</v>
      </c>
      <c r="K109" s="7">
        <f t="shared" si="4"/>
        <v>0</v>
      </c>
      <c r="L109" s="7">
        <f t="shared" si="4"/>
        <v>0</v>
      </c>
      <c r="M109" s="7">
        <f t="shared" si="4"/>
        <v>0</v>
      </c>
      <c r="N109" s="7">
        <f t="shared" si="4"/>
        <v>0</v>
      </c>
      <c r="O109" s="7">
        <f t="shared" si="4"/>
        <v>0</v>
      </c>
      <c r="P109" s="7">
        <f t="shared" si="4"/>
        <v>0</v>
      </c>
      <c r="Q109" s="7">
        <f t="shared" si="4"/>
        <v>0</v>
      </c>
    </row>
    <row r="110" spans="1:17" x14ac:dyDescent="0.25">
      <c r="I110" s="25">
        <f>SUM(E109:I109)</f>
        <v>0</v>
      </c>
    </row>
    <row r="111" spans="1:17" x14ac:dyDescent="0.25">
      <c r="I111" s="25">
        <f>B4-I110</f>
        <v>173114.4</v>
      </c>
    </row>
    <row r="113" spans="1:17" x14ac:dyDescent="0.25">
      <c r="A113" s="31" t="s">
        <v>149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1:17" x14ac:dyDescent="0.25">
      <c r="A114" s="9"/>
      <c r="E114" s="623">
        <v>2024</v>
      </c>
      <c r="F114" s="623"/>
      <c r="G114" s="623"/>
      <c r="H114" s="623"/>
      <c r="I114" s="623"/>
      <c r="J114" s="623"/>
      <c r="K114" s="623"/>
      <c r="L114" s="623"/>
      <c r="M114" s="623"/>
      <c r="N114" s="623"/>
      <c r="O114" s="623"/>
      <c r="P114" s="623"/>
      <c r="Q114" s="11">
        <v>2025</v>
      </c>
    </row>
    <row r="115" spans="1:17" x14ac:dyDescent="0.25">
      <c r="C115" s="11" t="s">
        <v>105</v>
      </c>
      <c r="D115" s="11" t="s">
        <v>106</v>
      </c>
      <c r="E115" s="11">
        <v>1</v>
      </c>
      <c r="F115" s="11">
        <v>2</v>
      </c>
      <c r="G115" s="11">
        <v>3</v>
      </c>
      <c r="H115" s="11">
        <v>4</v>
      </c>
      <c r="I115" s="11">
        <v>5</v>
      </c>
      <c r="J115" s="11">
        <v>6</v>
      </c>
      <c r="K115" s="11">
        <v>7</v>
      </c>
      <c r="L115" s="11">
        <v>8</v>
      </c>
      <c r="M115" s="11">
        <v>9</v>
      </c>
      <c r="N115" s="11">
        <v>10</v>
      </c>
      <c r="O115" s="11">
        <v>11</v>
      </c>
      <c r="P115" s="11">
        <v>12</v>
      </c>
      <c r="Q115" s="11">
        <v>1</v>
      </c>
    </row>
    <row r="116" spans="1:17" x14ac:dyDescent="0.25">
      <c r="C116" s="4"/>
      <c r="D116" s="26"/>
      <c r="E116" s="4"/>
      <c r="F116" s="6">
        <f>$B$4/12</f>
        <v>14426.199999999999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25">
      <c r="C117" s="4"/>
      <c r="D117" s="26"/>
      <c r="E117" s="4"/>
      <c r="F117" s="4"/>
      <c r="G117" s="6">
        <f>$B$4/12</f>
        <v>14426.199999999999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5">
      <c r="C118" s="4"/>
      <c r="D118" s="26"/>
      <c r="E118" s="4"/>
      <c r="F118" s="4"/>
      <c r="G118" s="4"/>
      <c r="H118" s="6">
        <f>$B$4/12</f>
        <v>14426.199999999999</v>
      </c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25">
      <c r="C119" s="4"/>
      <c r="D119" s="26"/>
      <c r="E119" s="4"/>
      <c r="F119" s="4"/>
      <c r="G119" s="4"/>
      <c r="H119" s="4"/>
      <c r="I119" s="6">
        <f>$B$4/12</f>
        <v>14426.199999999999</v>
      </c>
      <c r="J119" s="4"/>
      <c r="K119" s="4"/>
      <c r="L119" s="4"/>
      <c r="M119" s="4"/>
      <c r="N119" s="4"/>
      <c r="O119" s="4"/>
      <c r="P119" s="4"/>
      <c r="Q119" s="4"/>
    </row>
    <row r="120" spans="1:17" x14ac:dyDescent="0.25">
      <c r="C120" s="4"/>
      <c r="D120" s="26"/>
      <c r="E120" s="4"/>
      <c r="F120" s="4"/>
      <c r="G120" s="4"/>
      <c r="H120" s="4"/>
      <c r="I120" s="4"/>
      <c r="J120" s="6">
        <f>$B$4/12</f>
        <v>14426.199999999999</v>
      </c>
      <c r="K120" s="4"/>
      <c r="L120" s="4"/>
      <c r="M120" s="4"/>
      <c r="N120" s="4"/>
      <c r="O120" s="4"/>
      <c r="P120" s="4"/>
      <c r="Q120" s="4"/>
    </row>
    <row r="121" spans="1:17" x14ac:dyDescent="0.25">
      <c r="C121" s="4"/>
      <c r="D121" s="26"/>
      <c r="E121" s="4"/>
      <c r="F121" s="4"/>
      <c r="G121" s="4"/>
      <c r="H121" s="4"/>
      <c r="I121" s="4"/>
      <c r="J121" s="4"/>
      <c r="K121" s="6">
        <f>$B$4/12</f>
        <v>14426.199999999999</v>
      </c>
      <c r="L121" s="4"/>
      <c r="M121" s="4"/>
      <c r="N121" s="4"/>
      <c r="O121" s="4"/>
      <c r="P121" s="4"/>
      <c r="Q121" s="4"/>
    </row>
    <row r="122" spans="1:17" x14ac:dyDescent="0.25">
      <c r="C122" s="4"/>
      <c r="D122" s="26"/>
      <c r="E122" s="4"/>
      <c r="F122" s="4"/>
      <c r="G122" s="4"/>
      <c r="H122" s="4"/>
      <c r="I122" s="4"/>
      <c r="J122" s="4"/>
      <c r="K122" s="4"/>
      <c r="L122" s="6">
        <f>$B$4/12</f>
        <v>14426.199999999999</v>
      </c>
      <c r="M122" s="4"/>
      <c r="N122" s="4"/>
      <c r="O122" s="4"/>
      <c r="P122" s="4"/>
      <c r="Q122" s="4"/>
    </row>
    <row r="123" spans="1:17" x14ac:dyDescent="0.25">
      <c r="C123" s="49"/>
      <c r="D123" s="26"/>
      <c r="E123" s="4"/>
      <c r="F123" s="4"/>
      <c r="G123" s="4"/>
      <c r="H123" s="4"/>
      <c r="I123" s="4"/>
      <c r="J123" s="4"/>
      <c r="K123" s="4"/>
      <c r="L123" s="4"/>
      <c r="M123" s="6">
        <f>$B$4/12</f>
        <v>14426.199999999999</v>
      </c>
      <c r="N123" s="4"/>
      <c r="O123" s="4"/>
      <c r="P123" s="4"/>
      <c r="Q123" s="4"/>
    </row>
    <row r="124" spans="1:17" x14ac:dyDescent="0.25">
      <c r="C124" s="4"/>
      <c r="D124" s="26"/>
      <c r="E124" s="6">
        <f>E$109</f>
        <v>0</v>
      </c>
      <c r="F124" s="4"/>
      <c r="G124" s="4"/>
      <c r="H124" s="4"/>
      <c r="I124" s="4"/>
      <c r="J124" s="4"/>
      <c r="K124" s="4"/>
      <c r="L124" s="4"/>
      <c r="M124" s="4"/>
      <c r="N124" s="6">
        <f>$B$4/12</f>
        <v>14426.199999999999</v>
      </c>
      <c r="O124" s="4"/>
      <c r="P124" s="4"/>
      <c r="Q124" s="4"/>
    </row>
    <row r="125" spans="1:17" x14ac:dyDescent="0.25">
      <c r="C125" s="4"/>
      <c r="D125" s="26"/>
      <c r="E125" s="4"/>
      <c r="F125" s="6">
        <f>F$109</f>
        <v>0</v>
      </c>
      <c r="G125" s="4"/>
      <c r="H125" s="4"/>
      <c r="I125" s="4"/>
      <c r="J125" s="4"/>
      <c r="K125" s="4"/>
      <c r="L125" s="4"/>
      <c r="M125" s="4"/>
      <c r="N125" s="4"/>
      <c r="O125" s="6">
        <f>$B$4/12</f>
        <v>14426.199999999999</v>
      </c>
      <c r="P125" s="4"/>
      <c r="Q125" s="4"/>
    </row>
    <row r="126" spans="1:17" x14ac:dyDescent="0.25">
      <c r="C126" s="4"/>
      <c r="D126" s="26"/>
      <c r="E126" s="4"/>
      <c r="F126" s="4"/>
      <c r="G126" s="6">
        <f>G$109</f>
        <v>0</v>
      </c>
      <c r="H126" s="4"/>
      <c r="I126" s="4"/>
      <c r="J126" s="4"/>
      <c r="K126" s="4"/>
      <c r="L126" s="4"/>
      <c r="M126" s="4"/>
      <c r="N126" s="4"/>
      <c r="O126" s="4"/>
      <c r="P126" s="6">
        <f>$B$4/12</f>
        <v>14426.199999999999</v>
      </c>
      <c r="Q126" s="4"/>
    </row>
    <row r="127" spans="1:17" x14ac:dyDescent="0.25">
      <c r="C127" s="4"/>
      <c r="D127" s="26"/>
      <c r="E127" s="4"/>
      <c r="F127" s="4"/>
      <c r="G127" s="4"/>
      <c r="H127" s="6">
        <f>H$109</f>
        <v>0</v>
      </c>
      <c r="I127" s="4"/>
      <c r="J127" s="4"/>
      <c r="K127" s="4"/>
      <c r="L127" s="4"/>
      <c r="M127" s="4"/>
      <c r="N127" s="4"/>
      <c r="O127" s="4"/>
      <c r="P127" s="4"/>
      <c r="Q127" s="6">
        <f>$B$4/12</f>
        <v>14426.199999999999</v>
      </c>
    </row>
    <row r="128" spans="1:17" x14ac:dyDescent="0.25">
      <c r="C128" s="4"/>
      <c r="D128" s="26"/>
      <c r="E128" s="4"/>
      <c r="F128" s="4"/>
      <c r="G128" s="4"/>
      <c r="H128" s="4"/>
      <c r="I128" s="6">
        <f>I$109</f>
        <v>0</v>
      </c>
      <c r="J128" s="6">
        <f t="shared" ref="J128:P128" si="5">J$109</f>
        <v>0</v>
      </c>
      <c r="K128" s="6">
        <f t="shared" si="5"/>
        <v>0</v>
      </c>
      <c r="L128" s="6">
        <f t="shared" si="5"/>
        <v>0</v>
      </c>
      <c r="M128" s="6">
        <f t="shared" si="5"/>
        <v>0</v>
      </c>
      <c r="N128" s="6">
        <f t="shared" si="5"/>
        <v>0</v>
      </c>
      <c r="O128" s="6">
        <f t="shared" si="5"/>
        <v>0</v>
      </c>
      <c r="P128" s="6">
        <f t="shared" si="5"/>
        <v>0</v>
      </c>
      <c r="Q128" s="4"/>
    </row>
    <row r="129" spans="1:17" x14ac:dyDescent="0.25">
      <c r="C129" s="9"/>
      <c r="D129" s="93" t="s">
        <v>39</v>
      </c>
      <c r="E129" s="30">
        <f t="shared" ref="E129:Q129" si="6">SUM(E116:E128)</f>
        <v>0</v>
      </c>
      <c r="F129" s="30">
        <f t="shared" si="6"/>
        <v>14426.199999999999</v>
      </c>
      <c r="G129" s="30">
        <f t="shared" si="6"/>
        <v>14426.199999999999</v>
      </c>
      <c r="H129" s="30">
        <f t="shared" si="6"/>
        <v>14426.199999999999</v>
      </c>
      <c r="I129" s="30">
        <f t="shared" si="6"/>
        <v>14426.199999999999</v>
      </c>
      <c r="J129" s="30">
        <f t="shared" si="6"/>
        <v>14426.199999999999</v>
      </c>
      <c r="K129" s="30">
        <f t="shared" si="6"/>
        <v>14426.199999999999</v>
      </c>
      <c r="L129" s="30">
        <f t="shared" si="6"/>
        <v>14426.199999999999</v>
      </c>
      <c r="M129" s="30">
        <f t="shared" si="6"/>
        <v>14426.199999999999</v>
      </c>
      <c r="N129" s="30">
        <f t="shared" si="6"/>
        <v>14426.199999999999</v>
      </c>
      <c r="O129" s="30">
        <f t="shared" si="6"/>
        <v>14426.199999999999</v>
      </c>
      <c r="P129" s="30">
        <f t="shared" si="6"/>
        <v>14426.199999999999</v>
      </c>
      <c r="Q129" s="30">
        <f t="shared" si="6"/>
        <v>14426.199999999999</v>
      </c>
    </row>
    <row r="131" spans="1:17" x14ac:dyDescent="0.25">
      <c r="A131" s="31" t="s">
        <v>186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1:17" x14ac:dyDescent="0.25">
      <c r="A132" s="9"/>
      <c r="E132" s="623">
        <v>2024</v>
      </c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11">
        <v>2025</v>
      </c>
    </row>
    <row r="133" spans="1:17" x14ac:dyDescent="0.25">
      <c r="C133" s="11" t="s">
        <v>105</v>
      </c>
      <c r="D133" s="11" t="s">
        <v>106</v>
      </c>
      <c r="E133" s="12">
        <v>1</v>
      </c>
      <c r="F133" s="12">
        <v>2</v>
      </c>
      <c r="G133" s="12">
        <v>3</v>
      </c>
      <c r="H133" s="12">
        <v>4</v>
      </c>
      <c r="I133" s="12">
        <v>5</v>
      </c>
      <c r="J133" s="12">
        <v>6</v>
      </c>
      <c r="K133" s="12">
        <v>7</v>
      </c>
      <c r="L133" s="12">
        <v>8</v>
      </c>
      <c r="M133" s="12">
        <v>9</v>
      </c>
      <c r="N133" s="12">
        <v>10</v>
      </c>
      <c r="O133" s="12">
        <v>11</v>
      </c>
      <c r="P133" s="12">
        <v>12</v>
      </c>
      <c r="Q133" s="11">
        <v>1</v>
      </c>
    </row>
    <row r="134" spans="1:17" x14ac:dyDescent="0.25">
      <c r="C134" s="4" t="s">
        <v>986</v>
      </c>
      <c r="D134" s="26">
        <v>45351</v>
      </c>
      <c r="E134" s="4"/>
      <c r="F134" s="6">
        <f>$B$4/12</f>
        <v>14426.199999999999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25">
      <c r="C135" s="4" t="s">
        <v>119</v>
      </c>
      <c r="D135" s="26"/>
      <c r="E135" s="4"/>
      <c r="F135" s="4"/>
      <c r="G135" s="6">
        <f>$B$4/12</f>
        <v>14426.199999999999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x14ac:dyDescent="0.25">
      <c r="C136" s="4" t="s">
        <v>987</v>
      </c>
      <c r="D136" s="26">
        <v>45421</v>
      </c>
      <c r="E136" s="4"/>
      <c r="F136" s="4"/>
      <c r="G136" s="4"/>
      <c r="H136" s="6">
        <f>$B$4/12</f>
        <v>14426.199999999999</v>
      </c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25">
      <c r="C137" s="4" t="s">
        <v>988</v>
      </c>
      <c r="D137" s="26">
        <v>45453</v>
      </c>
      <c r="E137" s="4"/>
      <c r="F137" s="4"/>
      <c r="G137" s="4"/>
      <c r="H137" s="4"/>
      <c r="I137" s="6">
        <f>$B$4/12</f>
        <v>14426.199999999999</v>
      </c>
      <c r="J137" s="4"/>
      <c r="K137" s="4"/>
      <c r="L137" s="4"/>
      <c r="M137" s="4"/>
      <c r="N137" s="4"/>
      <c r="O137" s="4"/>
      <c r="P137" s="4"/>
      <c r="Q137" s="4"/>
    </row>
    <row r="138" spans="1:17" x14ac:dyDescent="0.25">
      <c r="C138" s="4" t="s">
        <v>989</v>
      </c>
      <c r="D138" s="26">
        <v>45481</v>
      </c>
      <c r="E138" s="4"/>
      <c r="F138" s="4"/>
      <c r="G138" s="4"/>
      <c r="H138" s="4"/>
      <c r="I138" s="4"/>
      <c r="J138" s="6">
        <f>$B$4/12</f>
        <v>14426.199999999999</v>
      </c>
      <c r="K138" s="4"/>
      <c r="L138" s="4"/>
      <c r="M138" s="4"/>
      <c r="N138" s="4"/>
      <c r="O138" s="4"/>
      <c r="P138" s="4"/>
      <c r="Q138" s="4"/>
    </row>
    <row r="139" spans="1:17" x14ac:dyDescent="0.25">
      <c r="C139" s="4" t="s">
        <v>990</v>
      </c>
      <c r="D139" s="26">
        <v>45517</v>
      </c>
      <c r="E139" s="4"/>
      <c r="F139" s="4"/>
      <c r="G139" s="4"/>
      <c r="H139" s="4"/>
      <c r="I139" s="4"/>
      <c r="J139" s="4"/>
      <c r="K139" s="6">
        <f>$B$4/12</f>
        <v>14426.199999999999</v>
      </c>
      <c r="L139" s="4"/>
      <c r="M139" s="4"/>
      <c r="N139" s="4"/>
      <c r="O139" s="4"/>
      <c r="P139" s="4"/>
      <c r="Q139" s="4"/>
    </row>
    <row r="140" spans="1:17" x14ac:dyDescent="0.25">
      <c r="C140" s="4" t="s">
        <v>991</v>
      </c>
      <c r="D140" s="26">
        <v>45544</v>
      </c>
      <c r="E140" s="4"/>
      <c r="F140" s="4"/>
      <c r="G140" s="4"/>
      <c r="H140" s="4"/>
      <c r="I140" s="4"/>
      <c r="J140" s="4"/>
      <c r="K140" s="4"/>
      <c r="L140" s="6">
        <f>$B$4/12</f>
        <v>14426.199999999999</v>
      </c>
      <c r="M140" s="4"/>
      <c r="N140" s="4"/>
      <c r="O140" s="4"/>
      <c r="P140" s="4"/>
      <c r="Q140" s="4"/>
    </row>
    <row r="141" spans="1:17" x14ac:dyDescent="0.25">
      <c r="C141" s="49" t="s">
        <v>992</v>
      </c>
      <c r="D141" s="26">
        <v>45572</v>
      </c>
      <c r="E141" s="4"/>
      <c r="F141" s="4"/>
      <c r="G141" s="4"/>
      <c r="H141" s="4"/>
      <c r="I141" s="4"/>
      <c r="J141" s="4"/>
      <c r="K141" s="4"/>
      <c r="L141" s="4"/>
      <c r="M141" s="6">
        <f>$B$4/12</f>
        <v>14426.199999999999</v>
      </c>
      <c r="N141" s="4"/>
      <c r="O141" s="4"/>
      <c r="P141" s="4"/>
      <c r="Q141" s="4"/>
    </row>
    <row r="142" spans="1:17" x14ac:dyDescent="0.25">
      <c r="C142" s="4" t="s">
        <v>993</v>
      </c>
      <c r="D142" s="26">
        <v>45607</v>
      </c>
      <c r="E142" s="6">
        <f>E$109</f>
        <v>0</v>
      </c>
      <c r="F142" s="4"/>
      <c r="G142" s="4"/>
      <c r="H142" s="4"/>
      <c r="I142" s="4"/>
      <c r="J142" s="4"/>
      <c r="K142" s="4"/>
      <c r="L142" s="4"/>
      <c r="M142" s="4"/>
      <c r="N142" s="6">
        <v>14426.2</v>
      </c>
      <c r="O142" s="4"/>
      <c r="P142" s="4"/>
      <c r="Q142" s="4"/>
    </row>
    <row r="143" spans="1:17" x14ac:dyDescent="0.25">
      <c r="C143" s="4" t="s">
        <v>111</v>
      </c>
      <c r="D143" s="26"/>
      <c r="E143" s="4"/>
      <c r="F143" s="6">
        <f>F$109</f>
        <v>0</v>
      </c>
      <c r="G143" s="4"/>
      <c r="H143" s="4"/>
      <c r="I143" s="4"/>
      <c r="J143" s="4"/>
      <c r="K143" s="4"/>
      <c r="L143" s="4"/>
      <c r="M143" s="4"/>
      <c r="N143" s="4"/>
      <c r="O143" s="6">
        <v>14426.2</v>
      </c>
      <c r="P143" s="4"/>
      <c r="Q143" s="4"/>
    </row>
    <row r="144" spans="1:17" x14ac:dyDescent="0.25">
      <c r="C144" s="4" t="s">
        <v>113</v>
      </c>
      <c r="D144" s="26"/>
      <c r="E144" s="4"/>
      <c r="F144" s="4"/>
      <c r="G144" s="6">
        <f>G$109</f>
        <v>0</v>
      </c>
      <c r="H144" s="4"/>
      <c r="I144" s="4"/>
      <c r="J144" s="4"/>
      <c r="K144" s="4"/>
      <c r="L144" s="4"/>
      <c r="M144" s="4"/>
      <c r="N144" s="4"/>
      <c r="O144" s="4"/>
      <c r="P144" s="6">
        <v>14426.2</v>
      </c>
      <c r="Q144" s="4"/>
    </row>
    <row r="145" spans="3:17" x14ac:dyDescent="0.25">
      <c r="C145" s="4"/>
      <c r="D145" s="26"/>
      <c r="E145" s="4"/>
      <c r="F145" s="4"/>
      <c r="G145" s="4"/>
      <c r="H145" s="6">
        <f>H$109</f>
        <v>0</v>
      </c>
      <c r="I145" s="4"/>
      <c r="J145" s="4"/>
      <c r="K145" s="4"/>
      <c r="L145" s="4"/>
      <c r="M145" s="4"/>
      <c r="N145" s="4"/>
      <c r="O145" s="4"/>
      <c r="P145" s="4"/>
      <c r="Q145" s="4"/>
    </row>
    <row r="146" spans="3:17" x14ac:dyDescent="0.25">
      <c r="C146" s="4"/>
      <c r="D146" s="26"/>
      <c r="E146" s="4"/>
      <c r="F146" s="4"/>
      <c r="G146" s="4"/>
      <c r="H146" s="4"/>
      <c r="I146" s="6">
        <f>I$109</f>
        <v>0</v>
      </c>
      <c r="J146" s="6">
        <f t="shared" ref="J146:P146" si="7">J$109</f>
        <v>0</v>
      </c>
      <c r="K146" s="6">
        <f t="shared" si="7"/>
        <v>0</v>
      </c>
      <c r="L146" s="6">
        <f t="shared" si="7"/>
        <v>0</v>
      </c>
      <c r="M146" s="6">
        <f t="shared" si="7"/>
        <v>0</v>
      </c>
      <c r="N146" s="6">
        <f t="shared" si="7"/>
        <v>0</v>
      </c>
      <c r="O146" s="6">
        <f t="shared" si="7"/>
        <v>0</v>
      </c>
      <c r="P146" s="6">
        <f t="shared" si="7"/>
        <v>0</v>
      </c>
      <c r="Q146" s="4"/>
    </row>
    <row r="147" spans="3:17" x14ac:dyDescent="0.25">
      <c r="C147" s="9"/>
      <c r="D147" s="93" t="s">
        <v>39</v>
      </c>
      <c r="E147" s="30">
        <f t="shared" ref="E147:Q147" si="8">SUM(E134:E146)</f>
        <v>0</v>
      </c>
      <c r="F147" s="30">
        <f t="shared" si="8"/>
        <v>14426.199999999999</v>
      </c>
      <c r="G147" s="30">
        <f t="shared" si="8"/>
        <v>14426.199999999999</v>
      </c>
      <c r="H147" s="30">
        <f t="shared" si="8"/>
        <v>14426.199999999999</v>
      </c>
      <c r="I147" s="30">
        <f t="shared" si="8"/>
        <v>14426.199999999999</v>
      </c>
      <c r="J147" s="30">
        <f t="shared" si="8"/>
        <v>14426.199999999999</v>
      </c>
      <c r="K147" s="30">
        <f t="shared" si="8"/>
        <v>14426.199999999999</v>
      </c>
      <c r="L147" s="30">
        <f t="shared" si="8"/>
        <v>14426.199999999999</v>
      </c>
      <c r="M147" s="30">
        <f t="shared" si="8"/>
        <v>14426.199999999999</v>
      </c>
      <c r="N147" s="30">
        <f t="shared" si="8"/>
        <v>14426.2</v>
      </c>
      <c r="O147" s="30">
        <f t="shared" si="8"/>
        <v>14426.2</v>
      </c>
      <c r="P147" s="30">
        <f t="shared" si="8"/>
        <v>14426.2</v>
      </c>
      <c r="Q147" s="30">
        <f t="shared" si="8"/>
        <v>0</v>
      </c>
    </row>
    <row r="152" spans="3:17" x14ac:dyDescent="0.25">
      <c r="E152" s="25"/>
    </row>
    <row r="153" spans="3:17" x14ac:dyDescent="0.25">
      <c r="E153" s="25"/>
    </row>
  </sheetData>
  <mergeCells count="5">
    <mergeCell ref="E132:P132"/>
    <mergeCell ref="E114:P114"/>
    <mergeCell ref="E7:P7"/>
    <mergeCell ref="E42:P42"/>
    <mergeCell ref="E77:P7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1F4C-6238-48D4-85D9-199E2E68F125}">
  <dimension ref="A2:AN156"/>
  <sheetViews>
    <sheetView topLeftCell="B1" workbookViewId="0">
      <selection activeCell="D135" sqref="D13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7" width="10.7109375" customWidth="1"/>
  </cols>
  <sheetData>
    <row r="2" spans="1:40" x14ac:dyDescent="0.25">
      <c r="A2" s="9" t="s">
        <v>81</v>
      </c>
      <c r="B2" t="s">
        <v>981</v>
      </c>
    </row>
    <row r="3" spans="1:40" x14ac:dyDescent="0.25">
      <c r="A3" s="9" t="s">
        <v>83</v>
      </c>
      <c r="B3" t="s">
        <v>994</v>
      </c>
      <c r="C3" t="s">
        <v>995</v>
      </c>
    </row>
    <row r="4" spans="1:40" x14ac:dyDescent="0.25">
      <c r="A4" s="9" t="s">
        <v>85</v>
      </c>
      <c r="B4" s="25">
        <v>142905.60000000001</v>
      </c>
    </row>
    <row r="5" spans="1:40" x14ac:dyDescent="0.25">
      <c r="A5" s="9"/>
      <c r="B5" s="25"/>
    </row>
    <row r="6" spans="1:40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x14ac:dyDescent="0.25">
      <c r="A7" s="9"/>
      <c r="B7" s="9"/>
      <c r="C7" s="9"/>
      <c r="D7" s="9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5">
        <v>2026</v>
      </c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7"/>
      <c r="AC7" s="625">
        <v>2027</v>
      </c>
      <c r="AD7" s="626"/>
      <c r="AE7" s="626"/>
      <c r="AF7" s="626"/>
      <c r="AG7" s="626"/>
      <c r="AH7" s="626"/>
      <c r="AI7" s="626"/>
      <c r="AJ7" s="626"/>
      <c r="AK7" s="626"/>
      <c r="AL7" s="626"/>
      <c r="AM7" s="626"/>
      <c r="AN7" s="627"/>
    </row>
    <row r="8" spans="1:40" x14ac:dyDescent="0.25">
      <c r="A8" s="9"/>
      <c r="B8" s="9"/>
      <c r="C8" s="9"/>
      <c r="D8" s="459" t="s">
        <v>33</v>
      </c>
      <c r="E8" s="345">
        <v>21</v>
      </c>
      <c r="F8" s="345">
        <v>20</v>
      </c>
      <c r="G8" s="345">
        <v>21</v>
      </c>
      <c r="H8" s="345">
        <v>22</v>
      </c>
      <c r="I8" s="345">
        <v>23</v>
      </c>
      <c r="J8" s="345">
        <v>19</v>
      </c>
      <c r="K8" s="345">
        <v>23</v>
      </c>
      <c r="L8" s="345">
        <v>22</v>
      </c>
      <c r="M8" s="345">
        <v>18</v>
      </c>
      <c r="N8" s="344">
        <v>21</v>
      </c>
      <c r="O8" s="344">
        <v>20</v>
      </c>
      <c r="P8" s="344">
        <v>20</v>
      </c>
      <c r="Q8" s="345">
        <v>21</v>
      </c>
      <c r="R8" s="345">
        <v>20</v>
      </c>
      <c r="S8" s="345">
        <v>21</v>
      </c>
      <c r="T8" s="345">
        <v>22</v>
      </c>
      <c r="U8" s="345">
        <v>23</v>
      </c>
      <c r="V8" s="345">
        <v>19</v>
      </c>
      <c r="W8" s="345">
        <v>23</v>
      </c>
      <c r="X8" s="345">
        <v>22</v>
      </c>
      <c r="Y8" s="345">
        <v>18</v>
      </c>
      <c r="Z8" s="344">
        <v>21</v>
      </c>
      <c r="AA8" s="344">
        <v>20</v>
      </c>
      <c r="AB8" s="344">
        <v>20</v>
      </c>
      <c r="AC8" s="345">
        <v>21</v>
      </c>
      <c r="AD8" s="345">
        <v>20</v>
      </c>
      <c r="AE8" s="345">
        <v>21</v>
      </c>
      <c r="AF8" s="345">
        <v>22</v>
      </c>
      <c r="AG8" s="345">
        <v>23</v>
      </c>
      <c r="AH8" s="345">
        <v>19</v>
      </c>
      <c r="AI8" s="345">
        <v>23</v>
      </c>
      <c r="AJ8" s="345">
        <v>22</v>
      </c>
      <c r="AK8" s="345">
        <v>18</v>
      </c>
      <c r="AL8" s="344">
        <v>21</v>
      </c>
      <c r="AM8" s="344">
        <v>20</v>
      </c>
      <c r="AN8" s="344">
        <v>20</v>
      </c>
    </row>
    <row r="9" spans="1:40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</v>
      </c>
      <c r="R9" s="14">
        <v>2</v>
      </c>
      <c r="S9" s="14">
        <v>3</v>
      </c>
      <c r="T9" s="14">
        <v>4</v>
      </c>
      <c r="U9" s="14">
        <v>5</v>
      </c>
      <c r="V9" s="14">
        <v>6</v>
      </c>
      <c r="W9" s="14">
        <v>7</v>
      </c>
      <c r="X9" s="14">
        <v>8</v>
      </c>
      <c r="Y9" s="14">
        <v>9</v>
      </c>
      <c r="Z9" s="14">
        <v>10</v>
      </c>
      <c r="AA9" s="14">
        <v>11</v>
      </c>
      <c r="AB9" s="14">
        <v>12</v>
      </c>
      <c r="AC9" s="14">
        <v>1</v>
      </c>
      <c r="AD9" s="14">
        <v>2</v>
      </c>
      <c r="AE9" s="14">
        <v>3</v>
      </c>
      <c r="AF9" s="14">
        <v>4</v>
      </c>
      <c r="AG9" s="14">
        <v>5</v>
      </c>
      <c r="AH9" s="14">
        <v>6</v>
      </c>
      <c r="AI9" s="14">
        <v>7</v>
      </c>
      <c r="AJ9" s="14">
        <v>8</v>
      </c>
      <c r="AK9" s="14">
        <v>9</v>
      </c>
      <c r="AL9" s="14">
        <v>10</v>
      </c>
      <c r="AM9" s="14">
        <v>11</v>
      </c>
      <c r="AN9" s="14">
        <v>12</v>
      </c>
    </row>
    <row r="10" spans="1:40" x14ac:dyDescent="0.25">
      <c r="A10" s="4" t="s">
        <v>982</v>
      </c>
      <c r="B10" s="4" t="s">
        <v>97</v>
      </c>
      <c r="C10" s="4" t="s">
        <v>159</v>
      </c>
      <c r="D10" s="125">
        <v>74.430000000000007</v>
      </c>
      <c r="E10" s="4">
        <v>8</v>
      </c>
      <c r="F10" s="4">
        <f>(F8-1)*8</f>
        <v>152</v>
      </c>
      <c r="G10" s="4">
        <f t="shared" ref="G10:AN10" si="0">(G8-1)*8</f>
        <v>160</v>
      </c>
      <c r="H10" s="4">
        <f t="shared" si="0"/>
        <v>168</v>
      </c>
      <c r="I10" s="4">
        <f t="shared" si="0"/>
        <v>176</v>
      </c>
      <c r="J10" s="4">
        <f t="shared" si="0"/>
        <v>144</v>
      </c>
      <c r="K10" s="4">
        <f t="shared" si="0"/>
        <v>176</v>
      </c>
      <c r="L10" s="4">
        <f t="shared" si="0"/>
        <v>168</v>
      </c>
      <c r="M10" s="4">
        <f t="shared" si="0"/>
        <v>136</v>
      </c>
      <c r="N10" s="4">
        <f t="shared" si="0"/>
        <v>160</v>
      </c>
      <c r="O10" s="4">
        <f t="shared" si="0"/>
        <v>152</v>
      </c>
      <c r="P10" s="4">
        <f t="shared" si="0"/>
        <v>152</v>
      </c>
      <c r="Q10" s="4">
        <f t="shared" si="0"/>
        <v>160</v>
      </c>
      <c r="R10" s="13">
        <f t="shared" si="0"/>
        <v>152</v>
      </c>
      <c r="S10" s="13">
        <f t="shared" si="0"/>
        <v>160</v>
      </c>
      <c r="T10" s="13">
        <f t="shared" si="0"/>
        <v>168</v>
      </c>
      <c r="U10" s="13">
        <f t="shared" si="0"/>
        <v>176</v>
      </c>
      <c r="V10" s="13">
        <f t="shared" si="0"/>
        <v>144</v>
      </c>
      <c r="W10" s="13">
        <f t="shared" si="0"/>
        <v>176</v>
      </c>
      <c r="X10" s="13">
        <f t="shared" si="0"/>
        <v>168</v>
      </c>
      <c r="Y10" s="13">
        <f t="shared" si="0"/>
        <v>136</v>
      </c>
      <c r="Z10" s="13">
        <f t="shared" si="0"/>
        <v>160</v>
      </c>
      <c r="AA10" s="13">
        <f t="shared" si="0"/>
        <v>152</v>
      </c>
      <c r="AB10" s="13">
        <f t="shared" si="0"/>
        <v>152</v>
      </c>
      <c r="AC10" s="13">
        <f t="shared" si="0"/>
        <v>160</v>
      </c>
      <c r="AD10" s="13">
        <f t="shared" si="0"/>
        <v>152</v>
      </c>
      <c r="AE10" s="13">
        <f t="shared" si="0"/>
        <v>160</v>
      </c>
      <c r="AF10" s="13">
        <f t="shared" si="0"/>
        <v>168</v>
      </c>
      <c r="AG10" s="13">
        <f t="shared" si="0"/>
        <v>176</v>
      </c>
      <c r="AH10" s="13">
        <f t="shared" si="0"/>
        <v>144</v>
      </c>
      <c r="AI10" s="13">
        <f t="shared" si="0"/>
        <v>176</v>
      </c>
      <c r="AJ10" s="13">
        <f t="shared" si="0"/>
        <v>168</v>
      </c>
      <c r="AK10" s="13">
        <f t="shared" si="0"/>
        <v>136</v>
      </c>
      <c r="AL10" s="13">
        <f t="shared" si="0"/>
        <v>160</v>
      </c>
      <c r="AM10" s="13">
        <f t="shared" si="0"/>
        <v>152</v>
      </c>
      <c r="AN10" s="13">
        <f t="shared" si="0"/>
        <v>152</v>
      </c>
    </row>
    <row r="11" spans="1:40" x14ac:dyDescent="0.25">
      <c r="A11" t="s">
        <v>983</v>
      </c>
      <c r="B11" s="4" t="s">
        <v>976</v>
      </c>
      <c r="C11" s="4" t="s">
        <v>984</v>
      </c>
      <c r="D11" s="6">
        <v>145.97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25">
      <c r="A12" s="4" t="s">
        <v>985</v>
      </c>
      <c r="B12" s="4" t="s">
        <v>976</v>
      </c>
      <c r="C12" s="4" t="s">
        <v>984</v>
      </c>
      <c r="D12" s="6">
        <v>145.97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"/>
      <c r="Q12" s="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25">
      <c r="A13" s="4"/>
      <c r="B13" s="4"/>
      <c r="C13" s="4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25">
      <c r="A14" s="4"/>
      <c r="B14" s="4"/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25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x14ac:dyDescent="0.25">
      <c r="E40" s="28">
        <f t="shared" ref="E40:AN40" si="1">SUM(E10:E39)</f>
        <v>8</v>
      </c>
      <c r="F40" s="28">
        <f t="shared" si="1"/>
        <v>152</v>
      </c>
      <c r="G40" s="28">
        <f t="shared" si="1"/>
        <v>160</v>
      </c>
      <c r="H40" s="28">
        <f t="shared" si="1"/>
        <v>168</v>
      </c>
      <c r="I40" s="28">
        <f t="shared" si="1"/>
        <v>176</v>
      </c>
      <c r="J40" s="28">
        <f t="shared" si="1"/>
        <v>144</v>
      </c>
      <c r="K40" s="28">
        <f t="shared" si="1"/>
        <v>176</v>
      </c>
      <c r="L40" s="28">
        <f t="shared" si="1"/>
        <v>168</v>
      </c>
      <c r="M40" s="28">
        <f t="shared" si="1"/>
        <v>136</v>
      </c>
      <c r="N40" s="28">
        <f t="shared" si="1"/>
        <v>160</v>
      </c>
      <c r="O40" s="28">
        <f t="shared" si="1"/>
        <v>152</v>
      </c>
      <c r="P40" s="28">
        <f t="shared" si="1"/>
        <v>152</v>
      </c>
      <c r="Q40" s="28">
        <f t="shared" si="1"/>
        <v>160</v>
      </c>
      <c r="R40" s="28">
        <f t="shared" si="1"/>
        <v>152</v>
      </c>
      <c r="S40" s="28">
        <f t="shared" si="1"/>
        <v>160</v>
      </c>
      <c r="T40" s="28">
        <f t="shared" si="1"/>
        <v>168</v>
      </c>
      <c r="U40" s="28">
        <f t="shared" si="1"/>
        <v>176</v>
      </c>
      <c r="V40" s="28">
        <f t="shared" si="1"/>
        <v>144</v>
      </c>
      <c r="W40" s="28">
        <f t="shared" si="1"/>
        <v>176</v>
      </c>
      <c r="X40" s="28">
        <f t="shared" si="1"/>
        <v>168</v>
      </c>
      <c r="Y40" s="28">
        <f t="shared" si="1"/>
        <v>136</v>
      </c>
      <c r="Z40" s="28">
        <f t="shared" si="1"/>
        <v>160</v>
      </c>
      <c r="AA40" s="28">
        <f t="shared" si="1"/>
        <v>152</v>
      </c>
      <c r="AB40" s="28">
        <f t="shared" si="1"/>
        <v>152</v>
      </c>
      <c r="AC40" s="28">
        <f t="shared" si="1"/>
        <v>160</v>
      </c>
      <c r="AD40" s="28">
        <f t="shared" si="1"/>
        <v>152</v>
      </c>
      <c r="AE40" s="28">
        <f t="shared" si="1"/>
        <v>160</v>
      </c>
      <c r="AF40" s="28">
        <f t="shared" si="1"/>
        <v>168</v>
      </c>
      <c r="AG40" s="28">
        <f t="shared" si="1"/>
        <v>176</v>
      </c>
      <c r="AH40" s="28">
        <f t="shared" si="1"/>
        <v>144</v>
      </c>
      <c r="AI40" s="28">
        <f t="shared" si="1"/>
        <v>176</v>
      </c>
      <c r="AJ40" s="28">
        <f t="shared" si="1"/>
        <v>168</v>
      </c>
      <c r="AK40" s="28">
        <f t="shared" si="1"/>
        <v>136</v>
      </c>
      <c r="AL40" s="28">
        <f t="shared" si="1"/>
        <v>160</v>
      </c>
      <c r="AM40" s="28">
        <f t="shared" si="1"/>
        <v>152</v>
      </c>
      <c r="AN40" s="28">
        <f t="shared" si="1"/>
        <v>152</v>
      </c>
    </row>
    <row r="42" spans="1:40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 x14ac:dyDescent="0.25">
      <c r="A43" s="9"/>
      <c r="B43" s="9"/>
      <c r="C43" s="9"/>
      <c r="D43" s="9"/>
      <c r="E43" s="625">
        <v>2025</v>
      </c>
      <c r="F43" s="626"/>
      <c r="G43" s="626"/>
      <c r="H43" s="626"/>
      <c r="I43" s="626"/>
      <c r="J43" s="626"/>
      <c r="K43" s="626"/>
      <c r="L43" s="626"/>
      <c r="M43" s="626"/>
      <c r="N43" s="626"/>
      <c r="O43" s="626"/>
      <c r="P43" s="627"/>
      <c r="Q43" s="623">
        <v>2026</v>
      </c>
      <c r="R43" s="623"/>
      <c r="S43" s="623"/>
      <c r="T43" s="623"/>
      <c r="U43" s="623"/>
      <c r="V43" s="623"/>
      <c r="W43" s="623"/>
      <c r="X43" s="623"/>
      <c r="Y43" s="623"/>
      <c r="Z43" s="623"/>
      <c r="AA43" s="623"/>
      <c r="AB43" s="623"/>
      <c r="AC43" s="623">
        <v>2027</v>
      </c>
      <c r="AD43" s="623"/>
      <c r="AE43" s="623"/>
      <c r="AF43" s="623"/>
      <c r="AG43" s="623"/>
      <c r="AH43" s="623"/>
      <c r="AI43" s="623"/>
      <c r="AJ43" s="623"/>
      <c r="AK43" s="623"/>
      <c r="AL43" s="623"/>
      <c r="AM43" s="623"/>
      <c r="AN43" s="623"/>
    </row>
    <row r="44" spans="1:40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1</v>
      </c>
      <c r="F44" s="11">
        <v>2</v>
      </c>
      <c r="G44" s="11">
        <v>3</v>
      </c>
      <c r="H44" s="11">
        <v>4</v>
      </c>
      <c r="I44" s="11">
        <v>5</v>
      </c>
      <c r="J44" s="11">
        <v>6</v>
      </c>
      <c r="K44" s="121">
        <v>7</v>
      </c>
      <c r="L44" s="11">
        <v>8</v>
      </c>
      <c r="M44" s="11">
        <v>9</v>
      </c>
      <c r="N44" s="11">
        <v>10</v>
      </c>
      <c r="O44" s="11">
        <v>11</v>
      </c>
      <c r="P44" s="11">
        <v>12</v>
      </c>
      <c r="Q44" s="11">
        <v>1</v>
      </c>
      <c r="R44" s="14">
        <v>2</v>
      </c>
      <c r="S44" s="14">
        <v>3</v>
      </c>
      <c r="T44" s="14">
        <v>4</v>
      </c>
      <c r="U44" s="14">
        <v>5</v>
      </c>
      <c r="V44" s="14">
        <v>6</v>
      </c>
      <c r="W44" s="14">
        <v>7</v>
      </c>
      <c r="X44" s="14">
        <v>8</v>
      </c>
      <c r="Y44" s="14">
        <v>9</v>
      </c>
      <c r="Z44" s="14">
        <v>10</v>
      </c>
      <c r="AA44" s="14">
        <v>11</v>
      </c>
      <c r="AB44" s="14">
        <v>12</v>
      </c>
      <c r="AC44" s="14">
        <v>1</v>
      </c>
      <c r="AD44" s="14">
        <v>2</v>
      </c>
      <c r="AE44" s="14">
        <v>3</v>
      </c>
      <c r="AF44" s="14">
        <v>4</v>
      </c>
      <c r="AG44" s="14">
        <v>5</v>
      </c>
      <c r="AH44" s="14">
        <v>6</v>
      </c>
      <c r="AI44" s="14">
        <v>7</v>
      </c>
      <c r="AJ44" s="14">
        <v>8</v>
      </c>
      <c r="AK44" s="14">
        <v>9</v>
      </c>
      <c r="AL44" s="14">
        <v>10</v>
      </c>
      <c r="AM44" s="14">
        <v>11</v>
      </c>
      <c r="AN44" s="14">
        <v>12</v>
      </c>
    </row>
    <row r="45" spans="1:40" x14ac:dyDescent="0.25">
      <c r="A45" s="4" t="str">
        <f>A10</f>
        <v>Nada Conway</v>
      </c>
      <c r="B45" s="4" t="str">
        <f t="shared" ref="B45:D45" si="2">B10</f>
        <v>TechSur</v>
      </c>
      <c r="C45" s="4" t="str">
        <f t="shared" si="2"/>
        <v>Communications Specialist</v>
      </c>
      <c r="D45" s="4">
        <f t="shared" si="2"/>
        <v>74.430000000000007</v>
      </c>
      <c r="E45" s="4">
        <v>8</v>
      </c>
      <c r="F45" s="60"/>
      <c r="G45" s="4">
        <v>58</v>
      </c>
      <c r="H45" s="4">
        <v>176</v>
      </c>
      <c r="I45" s="4">
        <v>168</v>
      </c>
      <c r="J45" s="4">
        <v>160</v>
      </c>
      <c r="K45" s="21"/>
      <c r="L45" s="4"/>
      <c r="M45" s="4">
        <v>168</v>
      </c>
      <c r="N45" s="4"/>
      <c r="O45" s="4">
        <v>80</v>
      </c>
      <c r="P45" s="4">
        <v>176</v>
      </c>
      <c r="Q45" s="4">
        <v>160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x14ac:dyDescent="0.25">
      <c r="A46" s="4" t="str">
        <f t="shared" ref="A46:D46" si="3">A11</f>
        <v>Ethan Sanders</v>
      </c>
      <c r="B46" s="4" t="str">
        <f t="shared" si="3"/>
        <v>Sundial Learning Systems</v>
      </c>
      <c r="C46" s="4" t="str">
        <f t="shared" si="3"/>
        <v>Agile Coach / Consultant</v>
      </c>
      <c r="D46" s="4">
        <f t="shared" si="3"/>
        <v>145.97</v>
      </c>
      <c r="E46" s="60"/>
      <c r="F46" s="60"/>
      <c r="G46" s="60"/>
      <c r="H46" s="60"/>
      <c r="I46" s="60"/>
      <c r="J46" s="60"/>
      <c r="K46" s="21"/>
      <c r="L46" s="4"/>
      <c r="M46" s="4"/>
      <c r="N46" s="4"/>
      <c r="O46" s="4"/>
      <c r="P46" s="4"/>
      <c r="Q46" s="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x14ac:dyDescent="0.25">
      <c r="A47" s="4" t="str">
        <f t="shared" ref="A47:D47" si="4">A12</f>
        <v>Scott Long</v>
      </c>
      <c r="B47" s="4" t="str">
        <f t="shared" si="4"/>
        <v>Sundial Learning Systems</v>
      </c>
      <c r="C47" s="4" t="str">
        <f t="shared" si="4"/>
        <v>Agile Coach / Consultant</v>
      </c>
      <c r="D47" s="4">
        <f t="shared" si="4"/>
        <v>145.97</v>
      </c>
      <c r="E47" s="60"/>
      <c r="F47" s="60"/>
      <c r="G47" s="60"/>
      <c r="H47" s="60"/>
      <c r="I47" s="60"/>
      <c r="J47" s="60"/>
      <c r="K47" s="21"/>
      <c r="L47" s="4"/>
      <c r="M47" s="4"/>
      <c r="N47" s="4"/>
      <c r="O47" s="4"/>
      <c r="P47" s="4"/>
      <c r="Q47" s="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x14ac:dyDescent="0.25">
      <c r="A48" s="4" t="s">
        <v>681</v>
      </c>
      <c r="B48" s="4"/>
      <c r="C48" s="4"/>
      <c r="D48" s="6"/>
      <c r="E48" s="60"/>
      <c r="F48" s="60"/>
      <c r="G48" s="4">
        <v>5.5</v>
      </c>
      <c r="H48" s="60"/>
      <c r="I48" s="60"/>
      <c r="J48" s="60"/>
      <c r="K48" s="21"/>
      <c r="L48" s="4"/>
      <c r="M48" s="4"/>
      <c r="N48" s="4"/>
      <c r="O48" s="4"/>
      <c r="P48" s="4"/>
      <c r="Q48" s="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25">
      <c r="A49" s="4"/>
      <c r="B49" s="4"/>
      <c r="C49" s="4"/>
      <c r="D49" s="6"/>
      <c r="E49" s="4"/>
      <c r="F49" s="4"/>
      <c r="G49" s="4"/>
      <c r="H49" s="4"/>
      <c r="I49" s="4"/>
      <c r="J49" s="4"/>
      <c r="K49" s="21"/>
      <c r="L49" s="4"/>
      <c r="M49" s="4"/>
      <c r="N49" s="4"/>
      <c r="O49" s="4"/>
      <c r="P49" s="4"/>
      <c r="Q49" s="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x14ac:dyDescent="0.25">
      <c r="A50" s="4"/>
      <c r="B50" s="4"/>
      <c r="C50" s="4"/>
      <c r="D50" s="6"/>
      <c r="E50" s="4"/>
      <c r="F50" s="4"/>
      <c r="G50" s="4"/>
      <c r="H50" s="4"/>
      <c r="I50" s="4"/>
      <c r="J50" s="4"/>
      <c r="K50" s="21"/>
      <c r="L50" s="4"/>
      <c r="M50" s="4"/>
      <c r="N50" s="4"/>
      <c r="O50" s="4"/>
      <c r="P50" s="4"/>
      <c r="Q50" s="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4"/>
      <c r="B51" s="4"/>
      <c r="C51" s="4"/>
      <c r="D51" s="6"/>
      <c r="E51" s="4"/>
      <c r="F51" s="4"/>
      <c r="G51" s="4"/>
      <c r="H51" s="4"/>
      <c r="I51" s="4"/>
      <c r="J51" s="4"/>
      <c r="K51" s="21"/>
      <c r="L51" s="4"/>
      <c r="M51" s="4"/>
      <c r="N51" s="4"/>
      <c r="O51" s="4"/>
      <c r="P51" s="4"/>
      <c r="Q51" s="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x14ac:dyDescent="0.25">
      <c r="A52" s="4"/>
      <c r="B52" s="4"/>
      <c r="C52" s="4"/>
      <c r="D52" s="6"/>
      <c r="E52" s="4"/>
      <c r="F52" s="4"/>
      <c r="G52" s="4"/>
      <c r="H52" s="4"/>
      <c r="I52" s="4"/>
      <c r="J52" s="4"/>
      <c r="K52" s="21"/>
      <c r="L52" s="4"/>
      <c r="M52" s="4"/>
      <c r="N52" s="4"/>
      <c r="O52" s="4"/>
      <c r="P52" s="4"/>
      <c r="Q52" s="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x14ac:dyDescent="0.25">
      <c r="A53" s="4"/>
      <c r="B53" s="4"/>
      <c r="C53" s="4"/>
      <c r="D53" s="6"/>
      <c r="E53" s="4"/>
      <c r="F53" s="4"/>
      <c r="G53" s="4"/>
      <c r="H53" s="4"/>
      <c r="I53" s="4"/>
      <c r="J53" s="4"/>
      <c r="K53" s="21"/>
      <c r="L53" s="4"/>
      <c r="M53" s="4"/>
      <c r="N53" s="4"/>
      <c r="O53" s="4"/>
      <c r="P53" s="4"/>
      <c r="Q53" s="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x14ac:dyDescent="0.25">
      <c r="A54" s="4"/>
      <c r="B54" s="4"/>
      <c r="C54" s="4"/>
      <c r="D54" s="6"/>
      <c r="E54" s="4"/>
      <c r="F54" s="4"/>
      <c r="G54" s="4"/>
      <c r="H54" s="4"/>
      <c r="I54" s="4"/>
      <c r="J54" s="4"/>
      <c r="K54" s="21"/>
      <c r="L54" s="4"/>
      <c r="M54" s="4"/>
      <c r="N54" s="4"/>
      <c r="O54" s="4"/>
      <c r="P54" s="4"/>
      <c r="Q54" s="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21"/>
      <c r="L55" s="4"/>
      <c r="M55" s="4"/>
      <c r="N55" s="4"/>
      <c r="O55" s="4"/>
      <c r="P55" s="4"/>
      <c r="Q55" s="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21"/>
      <c r="L56" s="4"/>
      <c r="M56" s="4"/>
      <c r="N56" s="4"/>
      <c r="O56" s="4"/>
      <c r="P56" s="4"/>
      <c r="Q56" s="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21"/>
      <c r="L57" s="4"/>
      <c r="M57" s="4"/>
      <c r="N57" s="4"/>
      <c r="O57" s="4"/>
      <c r="P57" s="4"/>
      <c r="Q57" s="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21"/>
      <c r="L58" s="4"/>
      <c r="M58" s="4"/>
      <c r="N58" s="4"/>
      <c r="O58" s="4"/>
      <c r="P58" s="4"/>
      <c r="Q58" s="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21"/>
      <c r="L59" s="4"/>
      <c r="M59" s="4"/>
      <c r="N59" s="4"/>
      <c r="O59" s="4"/>
      <c r="P59" s="4"/>
      <c r="Q59" s="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21"/>
      <c r="L60" s="4"/>
      <c r="M60" s="4"/>
      <c r="N60" s="4"/>
      <c r="O60" s="4"/>
      <c r="P60" s="4"/>
      <c r="Q60" s="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21"/>
      <c r="L61" s="4"/>
      <c r="M61" s="4"/>
      <c r="N61" s="4"/>
      <c r="O61" s="4"/>
      <c r="P61" s="4"/>
      <c r="Q61" s="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21"/>
      <c r="L62" s="4"/>
      <c r="M62" s="4"/>
      <c r="N62" s="4"/>
      <c r="O62" s="4"/>
      <c r="P62" s="4"/>
      <c r="Q62" s="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21"/>
      <c r="L63" s="4"/>
      <c r="M63" s="4"/>
      <c r="N63" s="4"/>
      <c r="O63" s="4"/>
      <c r="P63" s="4"/>
      <c r="Q63" s="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21"/>
      <c r="L64" s="4"/>
      <c r="M64" s="4"/>
      <c r="N64" s="4"/>
      <c r="O64" s="4"/>
      <c r="P64" s="4"/>
      <c r="Q64" s="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21"/>
      <c r="L65" s="4"/>
      <c r="M65" s="4"/>
      <c r="N65" s="4"/>
      <c r="O65" s="4"/>
      <c r="P65" s="4"/>
      <c r="Q65" s="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21"/>
      <c r="L66" s="4"/>
      <c r="M66" s="4"/>
      <c r="N66" s="4"/>
      <c r="O66" s="4"/>
      <c r="P66" s="4"/>
      <c r="Q66" s="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21"/>
      <c r="L67" s="4"/>
      <c r="M67" s="4"/>
      <c r="N67" s="4"/>
      <c r="O67" s="4"/>
      <c r="P67" s="4"/>
      <c r="Q67" s="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21"/>
      <c r="L68" s="4"/>
      <c r="M68" s="4"/>
      <c r="N68" s="4"/>
      <c r="O68" s="4"/>
      <c r="P68" s="4"/>
      <c r="Q68" s="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21"/>
      <c r="L69" s="4"/>
      <c r="M69" s="4"/>
      <c r="N69" s="4"/>
      <c r="O69" s="4"/>
      <c r="P69" s="4"/>
      <c r="Q69" s="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21"/>
      <c r="L70" s="4"/>
      <c r="M70" s="4"/>
      <c r="N70" s="4"/>
      <c r="O70" s="4"/>
      <c r="P70" s="4"/>
      <c r="Q70" s="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21"/>
      <c r="L72" s="4"/>
      <c r="M72" s="4"/>
      <c r="N72" s="4"/>
      <c r="O72" s="4"/>
      <c r="P72" s="4"/>
      <c r="Q72" s="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21"/>
      <c r="L73" s="4"/>
      <c r="M73" s="4"/>
      <c r="N73" s="4"/>
      <c r="O73" s="4"/>
      <c r="P73" s="4"/>
      <c r="Q73" s="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21"/>
      <c r="L74" s="4"/>
      <c r="M74" s="4"/>
      <c r="N74" s="4"/>
      <c r="O74" s="4"/>
      <c r="P74" s="4"/>
      <c r="Q74" s="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x14ac:dyDescent="0.25">
      <c r="E75" s="28">
        <f t="shared" ref="E75:AN75" si="5">SUM(E45:E74)</f>
        <v>8</v>
      </c>
      <c r="F75" s="28">
        <f t="shared" si="5"/>
        <v>0</v>
      </c>
      <c r="G75" s="28">
        <f t="shared" si="5"/>
        <v>63.5</v>
      </c>
      <c r="H75" s="28">
        <f t="shared" si="5"/>
        <v>176</v>
      </c>
      <c r="I75" s="28">
        <f t="shared" si="5"/>
        <v>168</v>
      </c>
      <c r="J75" s="28">
        <f t="shared" si="5"/>
        <v>160</v>
      </c>
      <c r="K75" s="28">
        <f t="shared" si="5"/>
        <v>0</v>
      </c>
      <c r="L75" s="28">
        <f t="shared" si="5"/>
        <v>0</v>
      </c>
      <c r="M75" s="28">
        <f t="shared" si="5"/>
        <v>168</v>
      </c>
      <c r="N75" s="28">
        <f t="shared" si="5"/>
        <v>0</v>
      </c>
      <c r="O75" s="28">
        <f t="shared" si="5"/>
        <v>80</v>
      </c>
      <c r="P75" s="28">
        <f t="shared" si="5"/>
        <v>176</v>
      </c>
      <c r="Q75" s="28">
        <f t="shared" si="5"/>
        <v>160</v>
      </c>
      <c r="R75" s="28">
        <f t="shared" si="5"/>
        <v>0</v>
      </c>
      <c r="S75" s="28">
        <f t="shared" si="5"/>
        <v>0</v>
      </c>
      <c r="T75" s="28">
        <f t="shared" si="5"/>
        <v>0</v>
      </c>
      <c r="U75" s="28">
        <f t="shared" si="5"/>
        <v>0</v>
      </c>
      <c r="V75" s="28">
        <f t="shared" si="5"/>
        <v>0</v>
      </c>
      <c r="W75" s="28">
        <f t="shared" si="5"/>
        <v>0</v>
      </c>
      <c r="X75" s="28">
        <f t="shared" si="5"/>
        <v>0</v>
      </c>
      <c r="Y75" s="28">
        <f t="shared" si="5"/>
        <v>0</v>
      </c>
      <c r="Z75" s="28">
        <f t="shared" si="5"/>
        <v>0</v>
      </c>
      <c r="AA75" s="28">
        <f t="shared" si="5"/>
        <v>0</v>
      </c>
      <c r="AB75" s="28">
        <f t="shared" si="5"/>
        <v>0</v>
      </c>
      <c r="AC75" s="28">
        <f t="shared" si="5"/>
        <v>0</v>
      </c>
      <c r="AD75" s="28">
        <f t="shared" si="5"/>
        <v>0</v>
      </c>
      <c r="AE75" s="28">
        <f t="shared" si="5"/>
        <v>0</v>
      </c>
      <c r="AF75" s="28">
        <f t="shared" si="5"/>
        <v>0</v>
      </c>
      <c r="AG75" s="28">
        <f t="shared" si="5"/>
        <v>0</v>
      </c>
      <c r="AH75" s="28">
        <f t="shared" si="5"/>
        <v>0</v>
      </c>
      <c r="AI75" s="28">
        <f t="shared" si="5"/>
        <v>0</v>
      </c>
      <c r="AJ75" s="28">
        <f t="shared" si="5"/>
        <v>0</v>
      </c>
      <c r="AK75" s="28">
        <f t="shared" si="5"/>
        <v>0</v>
      </c>
      <c r="AL75" s="28">
        <f t="shared" si="5"/>
        <v>0</v>
      </c>
      <c r="AM75" s="28">
        <f t="shared" si="5"/>
        <v>0</v>
      </c>
      <c r="AN75" s="28">
        <f t="shared" si="5"/>
        <v>0</v>
      </c>
    </row>
    <row r="76" spans="1:40" x14ac:dyDescent="0.25">
      <c r="C76" s="25"/>
      <c r="D76" s="25"/>
    </row>
    <row r="77" spans="1:40" x14ac:dyDescent="0.25">
      <c r="A77" s="31" t="s">
        <v>949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 x14ac:dyDescent="0.25">
      <c r="A78" s="9"/>
      <c r="B78" s="9"/>
      <c r="C78" s="9"/>
      <c r="D78" s="9"/>
      <c r="E78" s="623">
        <v>2025</v>
      </c>
      <c r="F78" s="623"/>
      <c r="G78" s="623"/>
      <c r="H78" s="623"/>
      <c r="I78" s="623"/>
      <c r="J78" s="623"/>
      <c r="K78" s="623"/>
      <c r="L78" s="623"/>
      <c r="M78" s="623"/>
      <c r="N78" s="623"/>
      <c r="O78" s="623"/>
      <c r="P78" s="623"/>
      <c r="Q78" s="623">
        <v>2026</v>
      </c>
      <c r="R78" s="623"/>
      <c r="S78" s="623"/>
      <c r="T78" s="623"/>
      <c r="U78" s="623"/>
      <c r="V78" s="623"/>
      <c r="W78" s="623"/>
      <c r="X78" s="623"/>
      <c r="Y78" s="623"/>
      <c r="Z78" s="623"/>
      <c r="AA78" s="623"/>
      <c r="AB78" s="623"/>
      <c r="AC78" s="623">
        <v>2027</v>
      </c>
      <c r="AD78" s="623"/>
      <c r="AE78" s="623"/>
      <c r="AF78" s="623"/>
      <c r="AG78" s="623"/>
      <c r="AH78" s="623"/>
      <c r="AI78" s="623"/>
      <c r="AJ78" s="623"/>
      <c r="AK78" s="623"/>
      <c r="AL78" s="623"/>
      <c r="AM78" s="623"/>
      <c r="AN78" s="623"/>
    </row>
    <row r="79" spans="1:40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1</v>
      </c>
      <c r="F79" s="11">
        <v>2</v>
      </c>
      <c r="G79" s="11">
        <v>3</v>
      </c>
      <c r="H79" s="11">
        <v>4</v>
      </c>
      <c r="I79" s="11">
        <v>5</v>
      </c>
      <c r="J79" s="11">
        <v>6</v>
      </c>
      <c r="K79" s="11">
        <v>7</v>
      </c>
      <c r="L79" s="11">
        <v>8</v>
      </c>
      <c r="M79" s="11">
        <v>9</v>
      </c>
      <c r="N79" s="11">
        <v>10</v>
      </c>
      <c r="O79" s="11">
        <v>11</v>
      </c>
      <c r="P79" s="11">
        <v>12</v>
      </c>
      <c r="Q79" s="11">
        <v>1</v>
      </c>
      <c r="R79" s="14">
        <v>2</v>
      </c>
      <c r="S79" s="14">
        <v>3</v>
      </c>
      <c r="T79" s="14">
        <v>4</v>
      </c>
      <c r="U79" s="14">
        <v>5</v>
      </c>
      <c r="V79" s="14">
        <v>6</v>
      </c>
      <c r="W79" s="14">
        <v>7</v>
      </c>
      <c r="X79" s="14">
        <v>8</v>
      </c>
      <c r="Y79" s="14">
        <v>9</v>
      </c>
      <c r="Z79" s="14">
        <v>10</v>
      </c>
      <c r="AA79" s="14">
        <v>11</v>
      </c>
      <c r="AB79" s="14">
        <v>12</v>
      </c>
      <c r="AC79" s="14">
        <v>1</v>
      </c>
      <c r="AD79" s="14">
        <v>2</v>
      </c>
      <c r="AE79" s="14">
        <v>3</v>
      </c>
      <c r="AF79" s="14">
        <v>4</v>
      </c>
      <c r="AG79" s="14">
        <v>5</v>
      </c>
      <c r="AH79" s="14">
        <v>6</v>
      </c>
      <c r="AI79" s="14">
        <v>7</v>
      </c>
      <c r="AJ79" s="14">
        <v>8</v>
      </c>
      <c r="AK79" s="14">
        <v>9</v>
      </c>
      <c r="AL79" s="14">
        <v>10</v>
      </c>
      <c r="AM79" s="14">
        <v>11</v>
      </c>
      <c r="AN79" s="14">
        <v>12</v>
      </c>
    </row>
    <row r="80" spans="1:40" x14ac:dyDescent="0.25">
      <c r="A80" s="4" t="str">
        <f>A10</f>
        <v>Nada Conway</v>
      </c>
      <c r="B80" s="4" t="str">
        <f t="shared" ref="B80:C80" si="6">B10</f>
        <v>TechSur</v>
      </c>
      <c r="C80" s="4" t="str">
        <f t="shared" si="6"/>
        <v>Communications Specialist</v>
      </c>
      <c r="D80" s="4" t="s">
        <v>304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x14ac:dyDescent="0.25">
      <c r="A81" s="4" t="str">
        <f t="shared" ref="A81:D81" si="7">A11</f>
        <v>Ethan Sanders</v>
      </c>
      <c r="B81" s="4" t="str">
        <f t="shared" si="7"/>
        <v>Sundial Learning Systems</v>
      </c>
      <c r="C81" s="4" t="str">
        <f t="shared" si="7"/>
        <v>Agile Coach / Consultant</v>
      </c>
      <c r="D81" s="4">
        <f t="shared" si="7"/>
        <v>145.97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x14ac:dyDescent="0.25">
      <c r="A82" s="4" t="str">
        <f t="shared" ref="A82:D82" si="8">A12</f>
        <v>Scott Long</v>
      </c>
      <c r="B82" s="4" t="str">
        <f t="shared" si="8"/>
        <v>Sundial Learning Systems</v>
      </c>
      <c r="C82" s="4" t="str">
        <f t="shared" si="8"/>
        <v>Agile Coach / Consultant</v>
      </c>
      <c r="D82" s="4">
        <f t="shared" si="8"/>
        <v>145.97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x14ac:dyDescent="0.25">
      <c r="A83" s="4"/>
      <c r="B83" s="4"/>
      <c r="C83" s="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x14ac:dyDescent="0.25">
      <c r="A84" s="4"/>
      <c r="B84" s="4"/>
      <c r="C84" s="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x14ac:dyDescent="0.25">
      <c r="E110" s="7">
        <f t="shared" ref="E110:AN110" si="9">SUM(E80:E109)</f>
        <v>0</v>
      </c>
      <c r="F110" s="7">
        <f t="shared" si="9"/>
        <v>0</v>
      </c>
      <c r="G110" s="7">
        <f t="shared" si="9"/>
        <v>0</v>
      </c>
      <c r="H110" s="7">
        <f t="shared" si="9"/>
        <v>0</v>
      </c>
      <c r="I110" s="7">
        <f t="shared" si="9"/>
        <v>0</v>
      </c>
      <c r="J110" s="7">
        <f t="shared" si="9"/>
        <v>0</v>
      </c>
      <c r="K110" s="7">
        <f t="shared" si="9"/>
        <v>0</v>
      </c>
      <c r="L110" s="7">
        <f t="shared" si="9"/>
        <v>0</v>
      </c>
      <c r="M110" s="7">
        <f t="shared" si="9"/>
        <v>0</v>
      </c>
      <c r="N110" s="7">
        <f t="shared" si="9"/>
        <v>0</v>
      </c>
      <c r="O110" s="7">
        <f t="shared" si="9"/>
        <v>0</v>
      </c>
      <c r="P110" s="7">
        <f t="shared" si="9"/>
        <v>0</v>
      </c>
      <c r="Q110" s="7">
        <f t="shared" si="9"/>
        <v>0</v>
      </c>
      <c r="R110" s="7">
        <f t="shared" si="9"/>
        <v>0</v>
      </c>
      <c r="S110" s="7">
        <f t="shared" si="9"/>
        <v>0</v>
      </c>
      <c r="T110" s="7">
        <f t="shared" si="9"/>
        <v>0</v>
      </c>
      <c r="U110" s="7">
        <f t="shared" si="9"/>
        <v>0</v>
      </c>
      <c r="V110" s="7">
        <f t="shared" si="9"/>
        <v>0</v>
      </c>
      <c r="W110" s="7">
        <f t="shared" si="9"/>
        <v>0</v>
      </c>
      <c r="X110" s="7">
        <f t="shared" si="9"/>
        <v>0</v>
      </c>
      <c r="Y110" s="7">
        <f t="shared" si="9"/>
        <v>0</v>
      </c>
      <c r="Z110" s="7">
        <f t="shared" si="9"/>
        <v>0</v>
      </c>
      <c r="AA110" s="7">
        <f t="shared" si="9"/>
        <v>0</v>
      </c>
      <c r="AB110" s="7">
        <f t="shared" si="9"/>
        <v>0</v>
      </c>
      <c r="AC110" s="7">
        <f t="shared" si="9"/>
        <v>0</v>
      </c>
      <c r="AD110" s="7">
        <f t="shared" si="9"/>
        <v>0</v>
      </c>
      <c r="AE110" s="7">
        <f t="shared" si="9"/>
        <v>0</v>
      </c>
      <c r="AF110" s="7">
        <f t="shared" si="9"/>
        <v>0</v>
      </c>
      <c r="AG110" s="7">
        <f t="shared" si="9"/>
        <v>0</v>
      </c>
      <c r="AH110" s="7">
        <f t="shared" si="9"/>
        <v>0</v>
      </c>
      <c r="AI110" s="7">
        <f t="shared" si="9"/>
        <v>0</v>
      </c>
      <c r="AJ110" s="7">
        <f t="shared" si="9"/>
        <v>0</v>
      </c>
      <c r="AK110" s="7">
        <f t="shared" si="9"/>
        <v>0</v>
      </c>
      <c r="AL110" s="7">
        <f t="shared" si="9"/>
        <v>0</v>
      </c>
      <c r="AM110" s="7">
        <f t="shared" si="9"/>
        <v>0</v>
      </c>
      <c r="AN110" s="7">
        <f t="shared" si="9"/>
        <v>0</v>
      </c>
    </row>
    <row r="111" spans="1:40" x14ac:dyDescent="0.25">
      <c r="I111" s="25"/>
    </row>
    <row r="112" spans="1:40" x14ac:dyDescent="0.25">
      <c r="I112" s="25"/>
    </row>
    <row r="113" spans="1:40" x14ac:dyDescent="0.25">
      <c r="A113" s="31" t="s">
        <v>149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</row>
    <row r="114" spans="1:40" x14ac:dyDescent="0.25">
      <c r="E114" s="623">
        <v>2025</v>
      </c>
      <c r="F114" s="623"/>
      <c r="G114" s="623"/>
      <c r="H114" s="623"/>
      <c r="I114" s="623"/>
      <c r="J114" s="623"/>
      <c r="K114" s="623"/>
      <c r="L114" s="623"/>
      <c r="M114" s="623"/>
      <c r="N114" s="623"/>
      <c r="O114" s="623"/>
      <c r="P114" s="623"/>
      <c r="Q114" s="623">
        <v>2026</v>
      </c>
      <c r="R114" s="623"/>
      <c r="S114" s="623"/>
      <c r="T114" s="623"/>
      <c r="U114" s="623"/>
      <c r="V114" s="623"/>
      <c r="W114" s="623"/>
      <c r="X114" s="623"/>
      <c r="Y114" s="623"/>
      <c r="Z114" s="623"/>
      <c r="AA114" s="623"/>
      <c r="AB114" s="623"/>
      <c r="AC114" s="623">
        <v>2027</v>
      </c>
      <c r="AD114" s="623"/>
      <c r="AE114" s="623"/>
      <c r="AF114" s="623"/>
      <c r="AG114" s="623"/>
      <c r="AH114" s="623"/>
      <c r="AI114" s="623"/>
      <c r="AJ114" s="623"/>
      <c r="AK114" s="623"/>
      <c r="AL114" s="623"/>
      <c r="AM114" s="623"/>
      <c r="AN114" s="623"/>
    </row>
    <row r="115" spans="1:40" x14ac:dyDescent="0.25">
      <c r="C115" s="11" t="s">
        <v>105</v>
      </c>
      <c r="D115" s="11" t="s">
        <v>106</v>
      </c>
      <c r="E115" s="11">
        <v>1</v>
      </c>
      <c r="F115" s="11">
        <v>2</v>
      </c>
      <c r="G115" s="11">
        <v>3</v>
      </c>
      <c r="H115" s="11">
        <v>4</v>
      </c>
      <c r="I115" s="11">
        <v>5</v>
      </c>
      <c r="J115" s="11">
        <v>6</v>
      </c>
      <c r="K115" s="11">
        <v>7</v>
      </c>
      <c r="L115" s="11">
        <v>8</v>
      </c>
      <c r="M115" s="11">
        <v>9</v>
      </c>
      <c r="N115" s="11">
        <v>10</v>
      </c>
      <c r="O115" s="11">
        <v>11</v>
      </c>
      <c r="P115" s="11">
        <v>12</v>
      </c>
      <c r="Q115" s="11">
        <v>1</v>
      </c>
      <c r="R115" s="14">
        <v>2</v>
      </c>
      <c r="S115" s="14">
        <v>3</v>
      </c>
      <c r="T115" s="14">
        <v>4</v>
      </c>
      <c r="U115" s="14">
        <v>5</v>
      </c>
      <c r="V115" s="14">
        <v>6</v>
      </c>
      <c r="W115" s="14">
        <v>7</v>
      </c>
      <c r="X115" s="14">
        <v>8</v>
      </c>
      <c r="Y115" s="14">
        <v>9</v>
      </c>
      <c r="Z115" s="14">
        <v>10</v>
      </c>
      <c r="AA115" s="14">
        <v>11</v>
      </c>
      <c r="AB115" s="14">
        <v>12</v>
      </c>
      <c r="AC115" s="14">
        <v>1</v>
      </c>
      <c r="AD115" s="14">
        <v>2</v>
      </c>
      <c r="AE115" s="14">
        <v>3</v>
      </c>
      <c r="AF115" s="14">
        <v>4</v>
      </c>
      <c r="AG115" s="14">
        <v>5</v>
      </c>
      <c r="AH115" s="14">
        <v>6</v>
      </c>
      <c r="AI115" s="14">
        <v>7</v>
      </c>
      <c r="AJ115" s="14">
        <v>8</v>
      </c>
      <c r="AK115" s="14">
        <v>9</v>
      </c>
      <c r="AL115" s="14">
        <v>10</v>
      </c>
      <c r="AM115" s="14">
        <v>11</v>
      </c>
      <c r="AN115" s="14">
        <v>12</v>
      </c>
    </row>
    <row r="116" spans="1:40" x14ac:dyDescent="0.25">
      <c r="C116" s="4" t="s">
        <v>117</v>
      </c>
      <c r="D116" s="26"/>
      <c r="E116" s="4"/>
      <c r="F116" s="6">
        <v>11908.800000000001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23">
        <v>11908.800000000001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23">
        <v>11908.800000000001</v>
      </c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x14ac:dyDescent="0.25">
      <c r="C117" s="4" t="s">
        <v>119</v>
      </c>
      <c r="D117" s="26"/>
      <c r="E117" s="4"/>
      <c r="F117" s="4"/>
      <c r="G117" s="6">
        <v>11908.800000000001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3"/>
      <c r="S117" s="23">
        <v>11908.800000000001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23">
        <v>11908.800000000001</v>
      </c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x14ac:dyDescent="0.25">
      <c r="C118" s="4" t="s">
        <v>121</v>
      </c>
      <c r="D118" s="26"/>
      <c r="E118" s="4"/>
      <c r="F118" s="4"/>
      <c r="G118" s="4"/>
      <c r="H118" s="6">
        <v>11908.800000000001</v>
      </c>
      <c r="I118" s="4"/>
      <c r="J118" s="4"/>
      <c r="K118" s="4"/>
      <c r="L118" s="4"/>
      <c r="M118" s="4"/>
      <c r="N118" s="4"/>
      <c r="O118" s="4"/>
      <c r="P118" s="4"/>
      <c r="Q118" s="4"/>
      <c r="R118" s="13"/>
      <c r="S118" s="13"/>
      <c r="T118" s="23">
        <v>11908.800000000001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23">
        <v>11908.800000000001</v>
      </c>
      <c r="AG118" s="13"/>
      <c r="AH118" s="13"/>
      <c r="AI118" s="13"/>
      <c r="AJ118" s="13"/>
      <c r="AK118" s="13"/>
      <c r="AL118" s="13"/>
      <c r="AM118" s="13"/>
      <c r="AN118" s="13"/>
    </row>
    <row r="119" spans="1:40" x14ac:dyDescent="0.25">
      <c r="C119" s="4" t="s">
        <v>123</v>
      </c>
      <c r="D119" s="26"/>
      <c r="E119" s="4"/>
      <c r="F119" s="4"/>
      <c r="G119" s="4"/>
      <c r="H119" s="4"/>
      <c r="I119" s="6">
        <v>11908.800000000001</v>
      </c>
      <c r="J119" s="4"/>
      <c r="K119" s="4"/>
      <c r="L119" s="4"/>
      <c r="M119" s="4"/>
      <c r="N119" s="4"/>
      <c r="O119" s="4"/>
      <c r="P119" s="4"/>
      <c r="Q119" s="4"/>
      <c r="R119" s="13"/>
      <c r="S119" s="13"/>
      <c r="T119" s="13"/>
      <c r="U119" s="23">
        <v>11908.800000000001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23">
        <v>11908.800000000001</v>
      </c>
      <c r="AH119" s="13"/>
      <c r="AI119" s="13"/>
      <c r="AJ119" s="13"/>
      <c r="AK119" s="13"/>
      <c r="AL119" s="13"/>
      <c r="AM119" s="13"/>
      <c r="AN119" s="13"/>
    </row>
    <row r="120" spans="1:40" x14ac:dyDescent="0.25">
      <c r="C120" s="4" t="s">
        <v>125</v>
      </c>
      <c r="D120" s="26"/>
      <c r="E120" s="4"/>
      <c r="F120" s="4"/>
      <c r="G120" s="4"/>
      <c r="H120" s="4"/>
      <c r="I120" s="4"/>
      <c r="J120" s="6">
        <v>11908.800000000001</v>
      </c>
      <c r="K120" s="4"/>
      <c r="L120" s="4"/>
      <c r="M120" s="4"/>
      <c r="N120" s="4"/>
      <c r="O120" s="4"/>
      <c r="P120" s="4"/>
      <c r="Q120" s="4"/>
      <c r="R120" s="13"/>
      <c r="S120" s="13"/>
      <c r="T120" s="13"/>
      <c r="U120" s="13"/>
      <c r="V120" s="23">
        <v>11908.800000000001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23">
        <v>11908.800000000001</v>
      </c>
      <c r="AI120" s="13"/>
      <c r="AJ120" s="13"/>
      <c r="AK120" s="13"/>
      <c r="AL120" s="13"/>
      <c r="AM120" s="13"/>
      <c r="AN120" s="13"/>
    </row>
    <row r="121" spans="1:40" x14ac:dyDescent="0.25">
      <c r="C121" s="4" t="s">
        <v>500</v>
      </c>
      <c r="D121" s="26"/>
      <c r="E121" s="4"/>
      <c r="F121" s="4"/>
      <c r="G121" s="4"/>
      <c r="H121" s="4"/>
      <c r="I121" s="4"/>
      <c r="J121" s="4"/>
      <c r="K121" s="6">
        <v>11908.800000000001</v>
      </c>
      <c r="L121" s="4"/>
      <c r="M121" s="4"/>
      <c r="N121" s="4"/>
      <c r="O121" s="4"/>
      <c r="P121" s="4"/>
      <c r="Q121" s="4"/>
      <c r="R121" s="13"/>
      <c r="S121" s="13"/>
      <c r="T121" s="13"/>
      <c r="U121" s="13"/>
      <c r="V121" s="13"/>
      <c r="W121" s="23">
        <v>11908.800000000001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3">
        <v>11908.800000000001</v>
      </c>
      <c r="AJ121" s="13"/>
      <c r="AK121" s="13"/>
      <c r="AL121" s="13"/>
      <c r="AM121" s="13"/>
      <c r="AN121" s="13"/>
    </row>
    <row r="122" spans="1:40" x14ac:dyDescent="0.25">
      <c r="C122" s="4" t="s">
        <v>501</v>
      </c>
      <c r="D122" s="26"/>
      <c r="E122" s="4"/>
      <c r="F122" s="4"/>
      <c r="G122" s="4"/>
      <c r="H122" s="4"/>
      <c r="I122" s="4"/>
      <c r="J122" s="4"/>
      <c r="K122" s="4"/>
      <c r="L122" s="6">
        <v>11908.800000000001</v>
      </c>
      <c r="M122" s="4"/>
      <c r="N122" s="4"/>
      <c r="O122" s="4"/>
      <c r="P122" s="4"/>
      <c r="Q122" s="4"/>
      <c r="R122" s="13"/>
      <c r="S122" s="13"/>
      <c r="T122" s="13"/>
      <c r="U122" s="13"/>
      <c r="V122" s="13"/>
      <c r="W122" s="13"/>
      <c r="X122" s="23">
        <v>11908.800000000001</v>
      </c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23">
        <v>11908.800000000001</v>
      </c>
      <c r="AK122" s="13"/>
      <c r="AL122" s="13"/>
      <c r="AM122" s="13"/>
      <c r="AN122" s="13"/>
    </row>
    <row r="123" spans="1:40" x14ac:dyDescent="0.25">
      <c r="C123" s="49" t="s">
        <v>107</v>
      </c>
      <c r="D123" s="26"/>
      <c r="E123" s="4"/>
      <c r="F123" s="4"/>
      <c r="G123" s="4"/>
      <c r="H123" s="4"/>
      <c r="I123" s="4"/>
      <c r="J123" s="4"/>
      <c r="K123" s="4"/>
      <c r="L123" s="4"/>
      <c r="M123" s="6">
        <v>11908.800000000001</v>
      </c>
      <c r="N123" s="4"/>
      <c r="O123" s="4"/>
      <c r="P123" s="4"/>
      <c r="Q123" s="4"/>
      <c r="R123" s="13"/>
      <c r="S123" s="13"/>
      <c r="T123" s="13"/>
      <c r="U123" s="13"/>
      <c r="V123" s="13"/>
      <c r="W123" s="13"/>
      <c r="X123" s="13"/>
      <c r="Y123" s="23">
        <v>11908.800000000001</v>
      </c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23">
        <v>11908.800000000001</v>
      </c>
      <c r="AL123" s="13"/>
      <c r="AM123" s="13"/>
      <c r="AN123" s="13"/>
    </row>
    <row r="124" spans="1:40" x14ac:dyDescent="0.25">
      <c r="C124" s="4" t="s">
        <v>109</v>
      </c>
      <c r="D124" s="26"/>
      <c r="E124" s="6"/>
      <c r="F124" s="4"/>
      <c r="G124" s="4"/>
      <c r="H124" s="4"/>
      <c r="I124" s="4"/>
      <c r="J124" s="4"/>
      <c r="K124" s="4"/>
      <c r="L124" s="4"/>
      <c r="M124" s="4"/>
      <c r="N124" s="6">
        <v>11908.800000000001</v>
      </c>
      <c r="O124" s="4"/>
      <c r="P124" s="4"/>
      <c r="Q124" s="4"/>
      <c r="R124" s="13"/>
      <c r="S124" s="13"/>
      <c r="T124" s="13"/>
      <c r="U124" s="13"/>
      <c r="V124" s="13"/>
      <c r="W124" s="13"/>
      <c r="X124" s="13"/>
      <c r="Y124" s="13"/>
      <c r="Z124" s="23">
        <v>11908.800000000001</v>
      </c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23">
        <v>11908.800000000001</v>
      </c>
      <c r="AM124" s="13"/>
      <c r="AN124" s="13"/>
    </row>
    <row r="125" spans="1:40" x14ac:dyDescent="0.25">
      <c r="C125" s="4" t="s">
        <v>111</v>
      </c>
      <c r="D125" s="26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6">
        <v>11908.800000000001</v>
      </c>
      <c r="P125" s="4"/>
      <c r="Q125" s="4"/>
      <c r="R125" s="13"/>
      <c r="S125" s="13"/>
      <c r="T125" s="13"/>
      <c r="U125" s="13"/>
      <c r="V125" s="13"/>
      <c r="W125" s="13"/>
      <c r="X125" s="13"/>
      <c r="Y125" s="13"/>
      <c r="Z125" s="13"/>
      <c r="AA125" s="23">
        <v>11908.800000000001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3">
        <v>11908.800000000001</v>
      </c>
      <c r="AN125" s="13"/>
    </row>
    <row r="126" spans="1:40" x14ac:dyDescent="0.25">
      <c r="C126" s="4" t="s">
        <v>113</v>
      </c>
      <c r="D126" s="26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6">
        <v>11908.800000000001</v>
      </c>
      <c r="Q126" s="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23">
        <v>11908.800000000001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23">
        <v>11908.800000000001</v>
      </c>
    </row>
    <row r="127" spans="1:40" x14ac:dyDescent="0.25">
      <c r="C127" s="4" t="s">
        <v>115</v>
      </c>
      <c r="D127" s="26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6">
        <v>11908.800000000001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23">
        <v>11908.800000000001</v>
      </c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x14ac:dyDescent="0.25">
      <c r="C128" s="4"/>
      <c r="D128" s="26"/>
      <c r="E128" s="4"/>
      <c r="F128" s="4"/>
      <c r="G128" s="4"/>
      <c r="H128" s="4"/>
      <c r="I128" s="6">
        <f>I$110</f>
        <v>0</v>
      </c>
      <c r="J128" s="6">
        <f t="shared" ref="J128:P128" si="10">J$110</f>
        <v>0</v>
      </c>
      <c r="K128" s="6">
        <f t="shared" si="10"/>
        <v>0</v>
      </c>
      <c r="L128" s="6">
        <f t="shared" si="10"/>
        <v>0</v>
      </c>
      <c r="M128" s="6">
        <f t="shared" si="10"/>
        <v>0</v>
      </c>
      <c r="N128" s="6">
        <f t="shared" si="10"/>
        <v>0</v>
      </c>
      <c r="O128" s="6">
        <f t="shared" si="10"/>
        <v>0</v>
      </c>
      <c r="P128" s="6">
        <f t="shared" si="10"/>
        <v>0</v>
      </c>
      <c r="Q128" s="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x14ac:dyDescent="0.25">
      <c r="C129" s="9"/>
      <c r="D129" s="93" t="s">
        <v>39</v>
      </c>
      <c r="E129" s="30">
        <f t="shared" ref="E129:AN129" si="11">SUM(E116:E128)</f>
        <v>0</v>
      </c>
      <c r="F129" s="30">
        <f t="shared" si="11"/>
        <v>11908.800000000001</v>
      </c>
      <c r="G129" s="30">
        <f t="shared" si="11"/>
        <v>11908.800000000001</v>
      </c>
      <c r="H129" s="30">
        <f t="shared" si="11"/>
        <v>11908.800000000001</v>
      </c>
      <c r="I129" s="30">
        <f t="shared" si="11"/>
        <v>11908.800000000001</v>
      </c>
      <c r="J129" s="30">
        <f t="shared" si="11"/>
        <v>11908.800000000001</v>
      </c>
      <c r="K129" s="30">
        <f t="shared" si="11"/>
        <v>11908.800000000001</v>
      </c>
      <c r="L129" s="30">
        <f t="shared" si="11"/>
        <v>11908.800000000001</v>
      </c>
      <c r="M129" s="30">
        <f t="shared" si="11"/>
        <v>11908.800000000001</v>
      </c>
      <c r="N129" s="30">
        <f t="shared" si="11"/>
        <v>11908.800000000001</v>
      </c>
      <c r="O129" s="30">
        <f t="shared" si="11"/>
        <v>11908.800000000001</v>
      </c>
      <c r="P129" s="30">
        <f t="shared" si="11"/>
        <v>11908.800000000001</v>
      </c>
      <c r="Q129" s="30">
        <f t="shared" si="11"/>
        <v>11908.800000000001</v>
      </c>
      <c r="R129" s="30">
        <f t="shared" si="11"/>
        <v>11908.800000000001</v>
      </c>
      <c r="S129" s="30">
        <f t="shared" si="11"/>
        <v>11908.800000000001</v>
      </c>
      <c r="T129" s="30">
        <f t="shared" si="11"/>
        <v>11908.800000000001</v>
      </c>
      <c r="U129" s="30">
        <f t="shared" si="11"/>
        <v>11908.800000000001</v>
      </c>
      <c r="V129" s="30">
        <f t="shared" si="11"/>
        <v>11908.800000000001</v>
      </c>
      <c r="W129" s="30">
        <f t="shared" si="11"/>
        <v>11908.800000000001</v>
      </c>
      <c r="X129" s="30">
        <f t="shared" si="11"/>
        <v>11908.800000000001</v>
      </c>
      <c r="Y129" s="30">
        <f t="shared" si="11"/>
        <v>11908.800000000001</v>
      </c>
      <c r="Z129" s="30">
        <f t="shared" si="11"/>
        <v>11908.800000000001</v>
      </c>
      <c r="AA129" s="30">
        <f t="shared" si="11"/>
        <v>11908.800000000001</v>
      </c>
      <c r="AB129" s="30">
        <f t="shared" si="11"/>
        <v>11908.800000000001</v>
      </c>
      <c r="AC129" s="30">
        <f t="shared" si="11"/>
        <v>11908.800000000001</v>
      </c>
      <c r="AD129" s="30">
        <f t="shared" si="11"/>
        <v>11908.800000000001</v>
      </c>
      <c r="AE129" s="30">
        <f t="shared" si="11"/>
        <v>11908.800000000001</v>
      </c>
      <c r="AF129" s="30">
        <f t="shared" si="11"/>
        <v>11908.800000000001</v>
      </c>
      <c r="AG129" s="30">
        <f t="shared" si="11"/>
        <v>11908.800000000001</v>
      </c>
      <c r="AH129" s="30">
        <f t="shared" si="11"/>
        <v>11908.800000000001</v>
      </c>
      <c r="AI129" s="30">
        <f t="shared" si="11"/>
        <v>11908.800000000001</v>
      </c>
      <c r="AJ129" s="30">
        <f t="shared" si="11"/>
        <v>11908.800000000001</v>
      </c>
      <c r="AK129" s="30">
        <f t="shared" si="11"/>
        <v>11908.800000000001</v>
      </c>
      <c r="AL129" s="30">
        <f t="shared" si="11"/>
        <v>11908.800000000001</v>
      </c>
      <c r="AM129" s="30">
        <f t="shared" si="11"/>
        <v>11908.800000000001</v>
      </c>
      <c r="AN129" s="30">
        <f t="shared" si="11"/>
        <v>11908.800000000001</v>
      </c>
    </row>
    <row r="131" spans="1:40" x14ac:dyDescent="0.25">
      <c r="A131" s="31" t="s">
        <v>186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</row>
    <row r="132" spans="1:40" x14ac:dyDescent="0.25">
      <c r="E132" s="623">
        <v>2025</v>
      </c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>
        <v>2026</v>
      </c>
      <c r="R132" s="623"/>
      <c r="S132" s="623"/>
      <c r="T132" s="623"/>
      <c r="U132" s="623"/>
      <c r="V132" s="623"/>
      <c r="W132" s="623"/>
      <c r="X132" s="623"/>
      <c r="Y132" s="623"/>
      <c r="Z132" s="623"/>
      <c r="AA132" s="623"/>
      <c r="AB132" s="623"/>
      <c r="AC132" s="623">
        <v>2027</v>
      </c>
      <c r="AD132" s="623"/>
      <c r="AE132" s="623"/>
      <c r="AF132" s="623"/>
      <c r="AG132" s="623"/>
      <c r="AH132" s="623"/>
      <c r="AI132" s="623"/>
      <c r="AJ132" s="623"/>
      <c r="AK132" s="623"/>
      <c r="AL132" s="623"/>
      <c r="AM132" s="623"/>
      <c r="AN132" s="623"/>
    </row>
    <row r="133" spans="1:40" x14ac:dyDescent="0.25">
      <c r="C133" s="11" t="s">
        <v>105</v>
      </c>
      <c r="D133" s="11" t="s">
        <v>106</v>
      </c>
      <c r="E133" s="11">
        <v>1</v>
      </c>
      <c r="F133" s="11">
        <v>2</v>
      </c>
      <c r="G133" s="11">
        <v>3</v>
      </c>
      <c r="H133" s="11">
        <v>4</v>
      </c>
      <c r="I133" s="11">
        <v>5</v>
      </c>
      <c r="J133" s="11">
        <v>6</v>
      </c>
      <c r="K133" s="11">
        <v>7</v>
      </c>
      <c r="L133" s="11">
        <v>8</v>
      </c>
      <c r="M133" s="11">
        <v>9</v>
      </c>
      <c r="N133" s="11">
        <v>10</v>
      </c>
      <c r="O133" s="11">
        <v>11</v>
      </c>
      <c r="P133" s="11">
        <v>12</v>
      </c>
      <c r="Q133" s="11">
        <v>1</v>
      </c>
      <c r="R133" s="14">
        <v>2</v>
      </c>
      <c r="S133" s="14">
        <v>3</v>
      </c>
      <c r="T133" s="14">
        <v>4</v>
      </c>
      <c r="U133" s="14">
        <v>5</v>
      </c>
      <c r="V133" s="14">
        <v>6</v>
      </c>
      <c r="W133" s="14">
        <v>7</v>
      </c>
      <c r="X133" s="14">
        <v>8</v>
      </c>
      <c r="Y133" s="14">
        <v>9</v>
      </c>
      <c r="Z133" s="14">
        <v>10</v>
      </c>
      <c r="AA133" s="14">
        <v>11</v>
      </c>
      <c r="AB133" s="14">
        <v>12</v>
      </c>
      <c r="AC133" s="14">
        <v>1</v>
      </c>
      <c r="AD133" s="14">
        <v>2</v>
      </c>
      <c r="AE133" s="14">
        <v>3</v>
      </c>
      <c r="AF133" s="14">
        <v>4</v>
      </c>
      <c r="AG133" s="14">
        <v>5</v>
      </c>
      <c r="AH133" s="14">
        <v>6</v>
      </c>
      <c r="AI133" s="14">
        <v>7</v>
      </c>
      <c r="AJ133" s="14">
        <v>8</v>
      </c>
      <c r="AK133" s="14">
        <v>9</v>
      </c>
      <c r="AL133" s="14">
        <v>10</v>
      </c>
      <c r="AM133" s="14">
        <v>11</v>
      </c>
      <c r="AN133" s="14">
        <v>12</v>
      </c>
    </row>
    <row r="134" spans="1:40" x14ac:dyDescent="0.25">
      <c r="C134" s="4" t="s">
        <v>996</v>
      </c>
      <c r="D134" s="26">
        <v>45721</v>
      </c>
      <c r="E134" s="4"/>
      <c r="F134" s="6">
        <v>11908.800000000001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x14ac:dyDescent="0.25">
      <c r="C135" s="4" t="s">
        <v>997</v>
      </c>
      <c r="D135" s="26">
        <v>45751</v>
      </c>
      <c r="E135" s="4"/>
      <c r="F135" s="4"/>
      <c r="G135" s="6">
        <v>11908.800000000001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x14ac:dyDescent="0.25">
      <c r="C136" s="4" t="s">
        <v>998</v>
      </c>
      <c r="D136" s="26"/>
      <c r="E136" s="4"/>
      <c r="F136" s="4"/>
      <c r="G136" s="4"/>
      <c r="H136" s="6">
        <v>11908.8</v>
      </c>
      <c r="I136" s="4"/>
      <c r="J136" s="4"/>
      <c r="K136" s="4"/>
      <c r="L136" s="4"/>
      <c r="M136" s="4"/>
      <c r="N136" s="4"/>
      <c r="O136" s="4"/>
      <c r="P136" s="4"/>
      <c r="Q136" s="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x14ac:dyDescent="0.25">
      <c r="C137" s="4" t="s">
        <v>999</v>
      </c>
      <c r="D137" s="26">
        <v>45814</v>
      </c>
      <c r="E137" s="4"/>
      <c r="F137" s="4"/>
      <c r="G137" s="4"/>
      <c r="H137" s="4"/>
      <c r="I137" s="6">
        <v>11908.8</v>
      </c>
      <c r="J137" s="4"/>
      <c r="K137" s="4"/>
      <c r="L137" s="4"/>
      <c r="M137" s="4"/>
      <c r="N137" s="4"/>
      <c r="O137" s="4"/>
      <c r="P137" s="4"/>
      <c r="Q137" s="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C138" s="4" t="s">
        <v>1000</v>
      </c>
      <c r="D138" s="26">
        <v>45845</v>
      </c>
      <c r="E138" s="4"/>
      <c r="F138" s="4"/>
      <c r="G138" s="4"/>
      <c r="H138" s="4"/>
      <c r="I138" s="4"/>
      <c r="J138" s="6">
        <v>11908.8</v>
      </c>
      <c r="K138" s="4"/>
      <c r="L138" s="4"/>
      <c r="M138" s="4"/>
      <c r="N138" s="4"/>
      <c r="O138" s="4"/>
      <c r="P138" s="4"/>
      <c r="Q138" s="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x14ac:dyDescent="0.25">
      <c r="C139" s="4" t="s">
        <v>1001</v>
      </c>
      <c r="D139" s="26">
        <v>45877</v>
      </c>
      <c r="E139" s="4"/>
      <c r="F139" s="4"/>
      <c r="G139" s="4"/>
      <c r="H139" s="4"/>
      <c r="I139" s="4"/>
      <c r="J139" s="4"/>
      <c r="K139" s="6">
        <v>11908.8</v>
      </c>
      <c r="L139" s="4"/>
      <c r="M139" s="4"/>
      <c r="N139" s="4"/>
      <c r="O139" s="4"/>
      <c r="P139" s="4"/>
      <c r="Q139" s="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x14ac:dyDescent="0.25">
      <c r="C140" s="4" t="s">
        <v>1002</v>
      </c>
      <c r="D140" s="26">
        <v>45905</v>
      </c>
      <c r="E140" s="4"/>
      <c r="F140" s="4"/>
      <c r="G140" s="4"/>
      <c r="H140" s="4"/>
      <c r="I140" s="4"/>
      <c r="J140" s="4"/>
      <c r="K140" s="4"/>
      <c r="L140" s="6">
        <v>11908.8</v>
      </c>
      <c r="M140" s="4"/>
      <c r="N140" s="4"/>
      <c r="O140" s="4"/>
      <c r="P140" s="4"/>
      <c r="Q140" s="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x14ac:dyDescent="0.25">
      <c r="C141" s="49" t="s">
        <v>107</v>
      </c>
      <c r="D141" s="26"/>
      <c r="E141" s="4"/>
      <c r="F141" s="4"/>
      <c r="G141" s="4"/>
      <c r="H141" s="4"/>
      <c r="I141" s="4"/>
      <c r="J141" s="4"/>
      <c r="K141" s="4"/>
      <c r="L141" s="4"/>
      <c r="M141" s="6">
        <v>11908.8</v>
      </c>
      <c r="N141" s="4"/>
      <c r="O141" s="4"/>
      <c r="P141" s="4"/>
      <c r="Q141" s="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x14ac:dyDescent="0.25">
      <c r="C142" s="4" t="s">
        <v>1003</v>
      </c>
      <c r="D142" s="26">
        <v>45967</v>
      </c>
      <c r="E142" s="6"/>
      <c r="F142" s="4"/>
      <c r="G142" s="4"/>
      <c r="H142" s="4"/>
      <c r="I142" s="4"/>
      <c r="J142" s="4"/>
      <c r="K142" s="4"/>
      <c r="L142" s="4"/>
      <c r="M142" s="4"/>
      <c r="N142" s="6">
        <v>11908.8</v>
      </c>
      <c r="O142" s="4"/>
      <c r="P142" s="4"/>
      <c r="Q142" s="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x14ac:dyDescent="0.25">
      <c r="C143" s="4" t="s">
        <v>1004</v>
      </c>
      <c r="D143" s="26">
        <v>46000</v>
      </c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6">
        <v>11908.8</v>
      </c>
      <c r="P143" s="4"/>
      <c r="Q143" s="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x14ac:dyDescent="0.25">
      <c r="C144" s="4" t="s">
        <v>1005</v>
      </c>
      <c r="D144" s="26">
        <v>46028</v>
      </c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6">
        <v>11908.8</v>
      </c>
      <c r="Q144" s="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3:40" x14ac:dyDescent="0.25">
      <c r="C145" s="4" t="s">
        <v>1006</v>
      </c>
      <c r="D145" s="26">
        <v>46059</v>
      </c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>
        <v>11908.8</v>
      </c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3:40" x14ac:dyDescent="0.25">
      <c r="C146" s="4"/>
      <c r="D146" s="26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6"/>
      <c r="P146" s="6"/>
      <c r="Q146" s="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3:40" x14ac:dyDescent="0.25">
      <c r="C147" s="9"/>
      <c r="D147" s="93" t="s">
        <v>39</v>
      </c>
      <c r="E147" s="30">
        <f t="shared" ref="E147:AN147" si="12">SUM(E134:E146)</f>
        <v>0</v>
      </c>
      <c r="F147" s="30">
        <f t="shared" si="12"/>
        <v>11908.800000000001</v>
      </c>
      <c r="G147" s="30">
        <f t="shared" si="12"/>
        <v>11908.800000000001</v>
      </c>
      <c r="H147" s="30">
        <f t="shared" si="12"/>
        <v>11908.8</v>
      </c>
      <c r="I147" s="30">
        <f t="shared" si="12"/>
        <v>11908.8</v>
      </c>
      <c r="J147" s="30">
        <f t="shared" si="12"/>
        <v>11908.8</v>
      </c>
      <c r="K147" s="30">
        <f t="shared" si="12"/>
        <v>11908.8</v>
      </c>
      <c r="L147" s="30">
        <f t="shared" si="12"/>
        <v>11908.8</v>
      </c>
      <c r="M147" s="30">
        <f t="shared" si="12"/>
        <v>11908.8</v>
      </c>
      <c r="N147" s="30">
        <f t="shared" si="12"/>
        <v>11908.8</v>
      </c>
      <c r="O147" s="30">
        <f t="shared" si="12"/>
        <v>11908.8</v>
      </c>
      <c r="P147" s="30">
        <f t="shared" si="12"/>
        <v>11908.8</v>
      </c>
      <c r="Q147" s="30">
        <f t="shared" si="12"/>
        <v>11908.8</v>
      </c>
      <c r="R147" s="30">
        <f t="shared" si="12"/>
        <v>0</v>
      </c>
      <c r="S147" s="30">
        <f t="shared" si="12"/>
        <v>0</v>
      </c>
      <c r="T147" s="30">
        <f t="shared" si="12"/>
        <v>0</v>
      </c>
      <c r="U147" s="30">
        <f t="shared" si="12"/>
        <v>0</v>
      </c>
      <c r="V147" s="30">
        <f t="shared" si="12"/>
        <v>0</v>
      </c>
      <c r="W147" s="30">
        <f t="shared" si="12"/>
        <v>0</v>
      </c>
      <c r="X147" s="30">
        <f t="shared" si="12"/>
        <v>0</v>
      </c>
      <c r="Y147" s="30">
        <f t="shared" si="12"/>
        <v>0</v>
      </c>
      <c r="Z147" s="30">
        <f t="shared" si="12"/>
        <v>0</v>
      </c>
      <c r="AA147" s="30">
        <f t="shared" si="12"/>
        <v>0</v>
      </c>
      <c r="AB147" s="30">
        <f t="shared" si="12"/>
        <v>0</v>
      </c>
      <c r="AC147" s="30">
        <f t="shared" si="12"/>
        <v>0</v>
      </c>
      <c r="AD147" s="30">
        <f t="shared" si="12"/>
        <v>0</v>
      </c>
      <c r="AE147" s="30">
        <f t="shared" si="12"/>
        <v>0</v>
      </c>
      <c r="AF147" s="30">
        <f t="shared" si="12"/>
        <v>0</v>
      </c>
      <c r="AG147" s="30">
        <f t="shared" si="12"/>
        <v>0</v>
      </c>
      <c r="AH147" s="30">
        <f t="shared" si="12"/>
        <v>0</v>
      </c>
      <c r="AI147" s="30">
        <f t="shared" si="12"/>
        <v>0</v>
      </c>
      <c r="AJ147" s="30">
        <f t="shared" si="12"/>
        <v>0</v>
      </c>
      <c r="AK147" s="30">
        <f t="shared" si="12"/>
        <v>0</v>
      </c>
      <c r="AL147" s="30">
        <f t="shared" si="12"/>
        <v>0</v>
      </c>
      <c r="AM147" s="30">
        <f t="shared" si="12"/>
        <v>0</v>
      </c>
      <c r="AN147" s="30">
        <f t="shared" si="12"/>
        <v>0</v>
      </c>
    </row>
    <row r="151" spans="3:40" x14ac:dyDescent="0.25">
      <c r="E151" s="493">
        <v>45658</v>
      </c>
      <c r="F151" s="494">
        <v>45689</v>
      </c>
      <c r="G151" s="494">
        <v>45717</v>
      </c>
      <c r="H151" s="494">
        <v>45748</v>
      </c>
      <c r="I151" s="494">
        <v>45778</v>
      </c>
      <c r="J151" s="494">
        <v>45809</v>
      </c>
      <c r="K151" s="494">
        <v>45839</v>
      </c>
      <c r="L151" s="494">
        <v>45870</v>
      </c>
      <c r="M151" s="499">
        <v>45901</v>
      </c>
      <c r="N151" s="499">
        <v>45931</v>
      </c>
      <c r="O151" s="499">
        <v>45962</v>
      </c>
      <c r="P151" s="499">
        <v>45992</v>
      </c>
      <c r="Q151" s="499">
        <v>46023</v>
      </c>
      <c r="R151" s="1"/>
    </row>
    <row r="152" spans="3:40" x14ac:dyDescent="0.25">
      <c r="D152" s="9" t="s">
        <v>27</v>
      </c>
      <c r="E152" s="25">
        <f>E129</f>
        <v>0</v>
      </c>
      <c r="F152" s="25">
        <f>F129</f>
        <v>11908.800000000001</v>
      </c>
      <c r="G152" s="25">
        <f t="shared" ref="G152:Q152" si="13">G129+F152</f>
        <v>23817.600000000002</v>
      </c>
      <c r="H152" s="25">
        <f t="shared" si="13"/>
        <v>35726.400000000001</v>
      </c>
      <c r="I152" s="25">
        <f t="shared" si="13"/>
        <v>47635.200000000004</v>
      </c>
      <c r="J152" s="25">
        <f t="shared" si="13"/>
        <v>59544.000000000007</v>
      </c>
      <c r="K152" s="25">
        <f t="shared" si="13"/>
        <v>71452.800000000003</v>
      </c>
      <c r="L152" s="25">
        <f t="shared" si="13"/>
        <v>83361.600000000006</v>
      </c>
      <c r="M152" s="497">
        <f t="shared" si="13"/>
        <v>95270.400000000009</v>
      </c>
      <c r="N152" s="497">
        <f t="shared" si="13"/>
        <v>107179.20000000001</v>
      </c>
      <c r="O152" s="497">
        <f t="shared" si="13"/>
        <v>119088.00000000001</v>
      </c>
      <c r="P152" s="497">
        <f t="shared" si="13"/>
        <v>130996.80000000002</v>
      </c>
      <c r="Q152" s="497">
        <f t="shared" si="13"/>
        <v>142905.60000000001</v>
      </c>
      <c r="R152" s="25"/>
    </row>
    <row r="153" spans="3:40" x14ac:dyDescent="0.25">
      <c r="D153" s="9" t="s">
        <v>132</v>
      </c>
      <c r="E153" s="495">
        <v>0</v>
      </c>
      <c r="F153" s="25">
        <f>F147</f>
        <v>11908.800000000001</v>
      </c>
      <c r="G153" s="25">
        <f t="shared" ref="G153:Q153" si="14">G147+F153</f>
        <v>23817.600000000002</v>
      </c>
      <c r="H153" s="25">
        <f t="shared" si="14"/>
        <v>35726.400000000001</v>
      </c>
      <c r="I153" s="25">
        <f t="shared" si="14"/>
        <v>47635.199999999997</v>
      </c>
      <c r="J153" s="25">
        <f t="shared" si="14"/>
        <v>59544</v>
      </c>
      <c r="K153" s="25">
        <f t="shared" si="14"/>
        <v>71452.800000000003</v>
      </c>
      <c r="L153" s="25">
        <f t="shared" si="14"/>
        <v>83361.600000000006</v>
      </c>
      <c r="M153" s="497">
        <f t="shared" si="14"/>
        <v>95270.400000000009</v>
      </c>
      <c r="N153" s="497">
        <f t="shared" si="14"/>
        <v>107179.20000000001</v>
      </c>
      <c r="O153" s="497">
        <f t="shared" si="14"/>
        <v>119088.00000000001</v>
      </c>
      <c r="P153" s="497">
        <f t="shared" si="14"/>
        <v>130996.80000000002</v>
      </c>
      <c r="Q153" s="497">
        <f t="shared" si="14"/>
        <v>142905.60000000001</v>
      </c>
      <c r="R153" s="25"/>
    </row>
    <row r="154" spans="3:40" x14ac:dyDescent="0.25">
      <c r="D154" s="9" t="s">
        <v>133</v>
      </c>
      <c r="E154" s="495">
        <f>B4</f>
        <v>142905.60000000001</v>
      </c>
      <c r="F154" s="25">
        <f>B4</f>
        <v>142905.60000000001</v>
      </c>
      <c r="G154" s="25">
        <f>B4</f>
        <v>142905.60000000001</v>
      </c>
      <c r="H154" s="25">
        <f>B4</f>
        <v>142905.60000000001</v>
      </c>
      <c r="I154" s="25">
        <f>B4</f>
        <v>142905.60000000001</v>
      </c>
      <c r="J154" s="25">
        <f>B4</f>
        <v>142905.60000000001</v>
      </c>
      <c r="K154" s="25">
        <f>B4</f>
        <v>142905.60000000001</v>
      </c>
      <c r="L154" s="25">
        <f>B4</f>
        <v>142905.60000000001</v>
      </c>
      <c r="M154" s="497">
        <f>B4</f>
        <v>142905.60000000001</v>
      </c>
      <c r="N154" s="497">
        <f>B4</f>
        <v>142905.60000000001</v>
      </c>
      <c r="O154" s="497">
        <f>B4</f>
        <v>142905.60000000001</v>
      </c>
      <c r="P154" s="497">
        <f>B4</f>
        <v>142905.60000000001</v>
      </c>
      <c r="Q154" s="497">
        <f>B4</f>
        <v>142905.60000000001</v>
      </c>
      <c r="R154" s="25"/>
    </row>
    <row r="155" spans="3:40" x14ac:dyDescent="0.25">
      <c r="D155" s="9" t="s">
        <v>198</v>
      </c>
      <c r="E155" s="25">
        <f t="shared" ref="E155:Q155" si="15">E152-E153</f>
        <v>0</v>
      </c>
      <c r="F155" s="25">
        <f t="shared" si="15"/>
        <v>0</v>
      </c>
      <c r="G155" s="25">
        <f t="shared" si="15"/>
        <v>0</v>
      </c>
      <c r="H155" s="25">
        <f t="shared" si="15"/>
        <v>0</v>
      </c>
      <c r="I155" s="25">
        <f t="shared" si="15"/>
        <v>0</v>
      </c>
      <c r="J155" s="25">
        <f t="shared" si="15"/>
        <v>0</v>
      </c>
      <c r="K155" s="25">
        <f t="shared" si="15"/>
        <v>0</v>
      </c>
      <c r="L155" s="25">
        <f t="shared" si="15"/>
        <v>0</v>
      </c>
      <c r="M155" s="497">
        <f t="shared" si="15"/>
        <v>0</v>
      </c>
      <c r="N155" s="497">
        <f t="shared" si="15"/>
        <v>0</v>
      </c>
      <c r="O155" s="497">
        <f t="shared" si="15"/>
        <v>0</v>
      </c>
      <c r="P155" s="497">
        <f t="shared" si="15"/>
        <v>0</v>
      </c>
      <c r="Q155" s="497">
        <f t="shared" si="15"/>
        <v>0</v>
      </c>
      <c r="R155" s="25"/>
    </row>
    <row r="156" spans="3:40" x14ac:dyDescent="0.25">
      <c r="D156" s="9" t="s">
        <v>199</v>
      </c>
      <c r="E156" s="492" t="e">
        <f t="shared" ref="E156:Q156" si="16">E153/E152</f>
        <v>#DIV/0!</v>
      </c>
      <c r="F156" s="492">
        <f t="shared" si="16"/>
        <v>1</v>
      </c>
      <c r="G156" s="492">
        <f t="shared" si="16"/>
        <v>1</v>
      </c>
      <c r="H156" s="492">
        <f t="shared" si="16"/>
        <v>1</v>
      </c>
      <c r="I156" s="492">
        <f t="shared" si="16"/>
        <v>0.99999999999999989</v>
      </c>
      <c r="J156" s="492">
        <f t="shared" si="16"/>
        <v>0.99999999999999989</v>
      </c>
      <c r="K156" s="492">
        <f t="shared" si="16"/>
        <v>1</v>
      </c>
      <c r="L156" s="492">
        <f t="shared" si="16"/>
        <v>1</v>
      </c>
      <c r="M156" s="498">
        <f t="shared" si="16"/>
        <v>1</v>
      </c>
      <c r="N156" s="498">
        <f t="shared" si="16"/>
        <v>1</v>
      </c>
      <c r="O156" s="498">
        <f t="shared" si="16"/>
        <v>1</v>
      </c>
      <c r="P156" s="498">
        <f t="shared" si="16"/>
        <v>1</v>
      </c>
      <c r="Q156" s="498">
        <f t="shared" si="16"/>
        <v>1</v>
      </c>
      <c r="R156" s="492"/>
    </row>
  </sheetData>
  <mergeCells count="15">
    <mergeCell ref="Q132:AB132"/>
    <mergeCell ref="AC132:AN132"/>
    <mergeCell ref="E114:P114"/>
    <mergeCell ref="E132:P132"/>
    <mergeCell ref="Q7:AB7"/>
    <mergeCell ref="AC7:AN7"/>
    <mergeCell ref="Q114:AB114"/>
    <mergeCell ref="AC114:AN114"/>
    <mergeCell ref="Q78:AB78"/>
    <mergeCell ref="AC78:AN78"/>
    <mergeCell ref="Q43:AB43"/>
    <mergeCell ref="AC43:AN43"/>
    <mergeCell ref="E7:P7"/>
    <mergeCell ref="E43:P43"/>
    <mergeCell ref="E78:P78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2B34-CEE6-4066-8ECB-0B3DE6441E6C}">
  <sheetPr>
    <tabColor theme="2" tint="-9.9978637043366805E-2"/>
  </sheetPr>
  <dimension ref="A2:T150"/>
  <sheetViews>
    <sheetView workbookViewId="0">
      <selection activeCell="N23" sqref="N23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1007</v>
      </c>
    </row>
    <row r="3" spans="1:20" x14ac:dyDescent="0.25">
      <c r="A3" s="9" t="s">
        <v>83</v>
      </c>
      <c r="B3" t="s">
        <v>665</v>
      </c>
      <c r="D3" t="s">
        <v>1008</v>
      </c>
    </row>
    <row r="4" spans="1:20" x14ac:dyDescent="0.25">
      <c r="A4" s="9" t="s">
        <v>85</v>
      </c>
      <c r="B4" s="25">
        <v>2066204.69</v>
      </c>
      <c r="D4" s="25">
        <f>SUM(E129:P129)</f>
        <v>548836.89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/>
      <c r="K7" s="626"/>
      <c r="L7" s="626"/>
      <c r="M7" s="626"/>
      <c r="N7" s="627"/>
      <c r="O7" s="625">
        <v>2025</v>
      </c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46">
        <v>3</v>
      </c>
      <c r="F8" s="146">
        <v>4</v>
      </c>
      <c r="G8" s="146">
        <v>5</v>
      </c>
      <c r="H8" s="146">
        <v>6</v>
      </c>
      <c r="I8" s="146">
        <v>7</v>
      </c>
      <c r="J8" s="146">
        <v>8</v>
      </c>
      <c r="K8" s="146">
        <v>9</v>
      </c>
      <c r="L8" s="146">
        <v>10</v>
      </c>
      <c r="M8" s="146">
        <v>11</v>
      </c>
      <c r="N8" s="146">
        <v>12</v>
      </c>
      <c r="O8" s="164">
        <v>1</v>
      </c>
      <c r="P8" s="164">
        <v>2</v>
      </c>
      <c r="Q8" s="11" t="s">
        <v>92</v>
      </c>
      <c r="R8" s="11" t="s">
        <v>93</v>
      </c>
      <c r="S8" s="11" t="s">
        <v>94</v>
      </c>
      <c r="T8" s="11" t="s">
        <v>95</v>
      </c>
    </row>
    <row r="9" spans="1:20" x14ac:dyDescent="0.25">
      <c r="A9" s="4" t="s">
        <v>831</v>
      </c>
      <c r="B9" s="4" t="s">
        <v>97</v>
      </c>
      <c r="C9" s="4" t="s">
        <v>355</v>
      </c>
      <c r="D9" s="120">
        <v>137.55000000000001</v>
      </c>
      <c r="E9" s="263">
        <v>24</v>
      </c>
      <c r="F9" s="263">
        <v>160</v>
      </c>
      <c r="G9" s="263">
        <v>160</v>
      </c>
      <c r="H9" s="263">
        <v>160</v>
      </c>
      <c r="I9" s="263">
        <v>160</v>
      </c>
      <c r="J9" s="263">
        <v>160</v>
      </c>
      <c r="K9" s="263">
        <v>160</v>
      </c>
      <c r="L9" s="263">
        <v>160</v>
      </c>
      <c r="M9" s="263">
        <v>160</v>
      </c>
      <c r="N9" s="263">
        <v>160</v>
      </c>
      <c r="O9" s="165">
        <v>160</v>
      </c>
      <c r="P9" s="165">
        <v>160</v>
      </c>
      <c r="Q9" s="4"/>
      <c r="R9" s="4">
        <f>SUM(E9:I9)</f>
        <v>664</v>
      </c>
      <c r="S9" s="6">
        <f>Q9*D9</f>
        <v>0</v>
      </c>
      <c r="T9" s="6">
        <f>SUM(R9*D9)</f>
        <v>91333.200000000012</v>
      </c>
    </row>
    <row r="10" spans="1:20" x14ac:dyDescent="0.25">
      <c r="A10" t="s">
        <v>1009</v>
      </c>
      <c r="B10" s="4" t="s">
        <v>835</v>
      </c>
      <c r="C10" s="4" t="s">
        <v>1010</v>
      </c>
      <c r="D10" s="6">
        <v>149.08000000000001</v>
      </c>
      <c r="E10" s="263"/>
      <c r="F10" s="263">
        <v>160</v>
      </c>
      <c r="G10" s="263">
        <v>160</v>
      </c>
      <c r="H10" s="263">
        <v>160</v>
      </c>
      <c r="I10" s="263">
        <v>160</v>
      </c>
      <c r="J10" s="263">
        <v>160</v>
      </c>
      <c r="K10" s="263">
        <v>160</v>
      </c>
      <c r="L10" s="263">
        <v>160</v>
      </c>
      <c r="M10" s="263">
        <v>160</v>
      </c>
      <c r="N10" s="263">
        <v>160</v>
      </c>
      <c r="O10" s="165">
        <v>160</v>
      </c>
      <c r="P10" s="165">
        <v>160</v>
      </c>
      <c r="Q10" s="4"/>
      <c r="R10" s="4">
        <f>SUM(E10:J10)</f>
        <v>800</v>
      </c>
      <c r="S10" s="6">
        <f>Q10*D10</f>
        <v>0</v>
      </c>
      <c r="T10" s="6">
        <f>SUM(R10*D10)</f>
        <v>119264.00000000001</v>
      </c>
    </row>
    <row r="11" spans="1:20" x14ac:dyDescent="0.25">
      <c r="A11" s="4" t="s">
        <v>1011</v>
      </c>
      <c r="B11" s="4" t="s">
        <v>97</v>
      </c>
      <c r="C11" s="4" t="s">
        <v>1010</v>
      </c>
      <c r="D11" s="6">
        <v>149.08000000000001</v>
      </c>
      <c r="E11" s="263"/>
      <c r="F11" s="263">
        <v>160</v>
      </c>
      <c r="G11" s="263">
        <v>160</v>
      </c>
      <c r="H11" s="263">
        <v>160</v>
      </c>
      <c r="I11" s="263">
        <v>160</v>
      </c>
      <c r="J11" s="263">
        <v>160</v>
      </c>
      <c r="K11" s="263">
        <v>160</v>
      </c>
      <c r="L11" s="263">
        <v>160</v>
      </c>
      <c r="M11" s="263">
        <v>160</v>
      </c>
      <c r="N11" s="263">
        <v>160</v>
      </c>
      <c r="O11" s="165">
        <v>160</v>
      </c>
      <c r="P11" s="165">
        <v>160</v>
      </c>
      <c r="Q11" s="4"/>
      <c r="R11" s="4">
        <f>SUM(E11:I11)</f>
        <v>640</v>
      </c>
      <c r="S11" s="6">
        <f>Q11*D11</f>
        <v>0</v>
      </c>
      <c r="T11" s="6">
        <f>SUM(R11*D11)</f>
        <v>95411.200000000012</v>
      </c>
    </row>
    <row r="12" spans="1:20" x14ac:dyDescent="0.25">
      <c r="A12" s="4" t="s">
        <v>1012</v>
      </c>
      <c r="B12" s="4" t="s">
        <v>97</v>
      </c>
      <c r="C12" s="4" t="s">
        <v>204</v>
      </c>
      <c r="D12" s="6">
        <v>148.91999999999999</v>
      </c>
      <c r="E12" s="263"/>
      <c r="F12" s="263">
        <v>160</v>
      </c>
      <c r="G12" s="263">
        <v>160</v>
      </c>
      <c r="H12" s="263">
        <v>160</v>
      </c>
      <c r="I12" s="263">
        <v>160</v>
      </c>
      <c r="J12" s="263">
        <v>160</v>
      </c>
      <c r="K12" s="263">
        <v>160</v>
      </c>
      <c r="L12" s="263">
        <v>160</v>
      </c>
      <c r="M12" s="263">
        <v>160</v>
      </c>
      <c r="N12" s="263">
        <v>160</v>
      </c>
      <c r="O12" s="165">
        <v>160</v>
      </c>
      <c r="P12" s="165">
        <v>160</v>
      </c>
      <c r="Q12" s="4"/>
      <c r="R12" s="4">
        <f>SUM(E12:I12)</f>
        <v>640</v>
      </c>
      <c r="S12" s="6">
        <f>Q12*D12</f>
        <v>0</v>
      </c>
      <c r="T12" s="6">
        <f>SUM(R12*D12)</f>
        <v>95308.799999999988</v>
      </c>
    </row>
    <row r="13" spans="1:20" x14ac:dyDescent="0.25">
      <c r="A13" s="4" t="s">
        <v>1013</v>
      </c>
      <c r="B13" s="4" t="s">
        <v>97</v>
      </c>
      <c r="C13" s="4" t="s">
        <v>1010</v>
      </c>
      <c r="D13" s="6">
        <v>149.08000000000001</v>
      </c>
      <c r="E13" s="263">
        <v>24</v>
      </c>
      <c r="F13" s="263">
        <v>160</v>
      </c>
      <c r="G13" s="263">
        <v>160</v>
      </c>
      <c r="H13" s="263">
        <v>160</v>
      </c>
      <c r="I13" s="263">
        <v>160</v>
      </c>
      <c r="J13" s="263">
        <v>160</v>
      </c>
      <c r="K13" s="263">
        <v>160</v>
      </c>
      <c r="L13" s="263">
        <v>160</v>
      </c>
      <c r="M13" s="263">
        <v>160</v>
      </c>
      <c r="N13" s="263">
        <v>160</v>
      </c>
      <c r="O13" s="165">
        <v>160</v>
      </c>
      <c r="P13" s="165">
        <v>160</v>
      </c>
      <c r="Q13" s="4"/>
      <c r="R13" s="4"/>
      <c r="S13" s="6"/>
      <c r="T13" s="6"/>
    </row>
    <row r="14" spans="1:20" x14ac:dyDescent="0.25">
      <c r="A14" s="4" t="s">
        <v>1014</v>
      </c>
      <c r="B14" s="4" t="s">
        <v>97</v>
      </c>
      <c r="C14" s="4" t="s">
        <v>388</v>
      </c>
      <c r="D14" s="6">
        <v>135.94999999999999</v>
      </c>
      <c r="E14" s="263"/>
      <c r="F14" s="263">
        <v>160</v>
      </c>
      <c r="G14" s="263">
        <v>160</v>
      </c>
      <c r="H14" s="263">
        <v>160</v>
      </c>
      <c r="I14" s="263">
        <v>160</v>
      </c>
      <c r="J14" s="263">
        <v>160</v>
      </c>
      <c r="K14" s="263">
        <v>160</v>
      </c>
      <c r="L14" s="263">
        <v>160</v>
      </c>
      <c r="M14" s="263">
        <v>160</v>
      </c>
      <c r="N14" s="263">
        <v>160</v>
      </c>
      <c r="O14" s="165">
        <v>160</v>
      </c>
      <c r="P14" s="165">
        <v>160</v>
      </c>
      <c r="Q14" s="4"/>
      <c r="R14" s="4"/>
      <c r="S14" s="6"/>
      <c r="T14" s="6"/>
    </row>
    <row r="15" spans="1:20" x14ac:dyDescent="0.25">
      <c r="A15" s="4" t="s">
        <v>1015</v>
      </c>
      <c r="B15" s="4" t="s">
        <v>97</v>
      </c>
      <c r="C15" s="4" t="s">
        <v>355</v>
      </c>
      <c r="D15" s="6">
        <v>137.55000000000001</v>
      </c>
      <c r="E15" s="263"/>
      <c r="F15" s="263">
        <v>160</v>
      </c>
      <c r="G15" s="263">
        <v>160</v>
      </c>
      <c r="H15" s="263">
        <v>160</v>
      </c>
      <c r="I15" s="263">
        <v>160</v>
      </c>
      <c r="J15" s="263">
        <v>160</v>
      </c>
      <c r="K15" s="263">
        <v>160</v>
      </c>
      <c r="L15" s="263">
        <v>160</v>
      </c>
      <c r="M15" s="263">
        <v>160</v>
      </c>
      <c r="N15" s="263">
        <v>160</v>
      </c>
      <c r="O15" s="165">
        <v>160</v>
      </c>
      <c r="P15" s="165">
        <v>160</v>
      </c>
      <c r="Q15" s="4"/>
      <c r="R15" s="4"/>
      <c r="S15" s="6"/>
      <c r="T15" s="6"/>
    </row>
    <row r="16" spans="1:20" x14ac:dyDescent="0.25">
      <c r="A16" s="4" t="s">
        <v>1016</v>
      </c>
      <c r="B16" s="4" t="s">
        <v>97</v>
      </c>
      <c r="C16" s="4" t="s">
        <v>321</v>
      </c>
      <c r="D16" s="6">
        <v>117.69</v>
      </c>
      <c r="E16" s="263"/>
      <c r="F16" s="263">
        <v>160</v>
      </c>
      <c r="G16" s="263">
        <v>160</v>
      </c>
      <c r="H16" s="263">
        <v>160</v>
      </c>
      <c r="I16" s="263">
        <v>160</v>
      </c>
      <c r="J16" s="263">
        <v>160</v>
      </c>
      <c r="K16" s="263">
        <v>160</v>
      </c>
      <c r="L16" s="263">
        <v>160</v>
      </c>
      <c r="M16" s="263">
        <v>160</v>
      </c>
      <c r="N16" s="263">
        <v>160</v>
      </c>
      <c r="O16" s="165">
        <v>160</v>
      </c>
      <c r="P16" s="165">
        <v>160</v>
      </c>
      <c r="Q16" s="4"/>
      <c r="R16" s="4"/>
      <c r="S16" s="6"/>
      <c r="T16" s="6"/>
    </row>
    <row r="17" spans="1:20" x14ac:dyDescent="0.25">
      <c r="A17" s="4" t="s">
        <v>1017</v>
      </c>
      <c r="B17" s="4" t="s">
        <v>97</v>
      </c>
      <c r="C17" s="4" t="s">
        <v>388</v>
      </c>
      <c r="D17" s="4">
        <v>135.94999999999999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165"/>
      <c r="P17" s="165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 t="s">
        <v>1018</v>
      </c>
      <c r="B18" s="4" t="s">
        <v>97</v>
      </c>
      <c r="C18" s="4" t="s">
        <v>1019</v>
      </c>
      <c r="D18" s="6">
        <v>96</v>
      </c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165"/>
      <c r="P18" s="165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165"/>
      <c r="P19" s="165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165"/>
      <c r="P20" s="165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165"/>
      <c r="P21" s="165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165"/>
      <c r="P22" s="165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165"/>
      <c r="P23" s="165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165"/>
      <c r="P24" s="165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165"/>
      <c r="P25" s="165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165"/>
      <c r="P26" s="165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165"/>
      <c r="P27" s="165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165"/>
      <c r="P28" s="165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165"/>
      <c r="P29" s="165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165"/>
      <c r="P30" s="165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165"/>
      <c r="P31" s="165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165"/>
      <c r="P32" s="165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165"/>
      <c r="P33" s="165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165"/>
      <c r="P34" s="165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165"/>
      <c r="P35" s="165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165"/>
      <c r="P36" s="165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165"/>
      <c r="P37" s="165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165"/>
      <c r="P38" s="165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48</v>
      </c>
      <c r="F39" s="28">
        <f t="shared" si="3"/>
        <v>1280</v>
      </c>
      <c r="G39" s="28">
        <f t="shared" si="3"/>
        <v>1280</v>
      </c>
      <c r="H39" s="28">
        <f t="shared" si="3"/>
        <v>1280</v>
      </c>
      <c r="I39" s="28">
        <f t="shared" si="3"/>
        <v>1280</v>
      </c>
      <c r="J39" s="28">
        <f t="shared" si="3"/>
        <v>1280</v>
      </c>
      <c r="K39" s="28">
        <f t="shared" si="3"/>
        <v>1280</v>
      </c>
      <c r="L39" s="28">
        <f t="shared" si="3"/>
        <v>1280</v>
      </c>
      <c r="M39" s="28">
        <f t="shared" si="3"/>
        <v>1280</v>
      </c>
      <c r="N39" s="28">
        <f t="shared" si="3"/>
        <v>1280</v>
      </c>
      <c r="O39" s="28">
        <f t="shared" si="3"/>
        <v>1280</v>
      </c>
      <c r="P39" s="28">
        <f t="shared" si="3"/>
        <v>1280</v>
      </c>
      <c r="Q39" s="28">
        <f t="shared" si="3"/>
        <v>0</v>
      </c>
      <c r="R39" s="28">
        <f t="shared" si="3"/>
        <v>2744</v>
      </c>
      <c r="S39" s="8">
        <f t="shared" si="3"/>
        <v>0</v>
      </c>
      <c r="T39" s="8">
        <f t="shared" si="3"/>
        <v>401317.2</v>
      </c>
    </row>
    <row r="40" spans="1:20" ht="15.75" thickTop="1" x14ac:dyDescent="0.25"/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/>
      <c r="K42" s="626"/>
      <c r="L42" s="626"/>
      <c r="M42" s="626"/>
      <c r="N42" s="627"/>
      <c r="O42" s="625">
        <v>2025</v>
      </c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3</v>
      </c>
      <c r="F43" s="11">
        <v>4</v>
      </c>
      <c r="G43" s="11">
        <v>5</v>
      </c>
      <c r="H43" s="11">
        <v>6</v>
      </c>
      <c r="I43" s="11">
        <v>7</v>
      </c>
      <c r="J43" s="11">
        <v>8</v>
      </c>
      <c r="K43" s="146">
        <v>9</v>
      </c>
      <c r="L43" s="146">
        <v>10</v>
      </c>
      <c r="M43" s="146">
        <v>11</v>
      </c>
      <c r="N43" s="146">
        <v>12</v>
      </c>
      <c r="O43" s="164">
        <v>1</v>
      </c>
      <c r="P43" s="164">
        <v>2</v>
      </c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s="4" t="str">
        <f>A9</f>
        <v>Melissa Goss</v>
      </c>
      <c r="B44" s="4" t="str">
        <f t="shared" ref="B44:D44" si="4">B9</f>
        <v>TechSur</v>
      </c>
      <c r="C44" s="4" t="str">
        <f t="shared" si="4"/>
        <v>Agile Coach/Consultant</v>
      </c>
      <c r="D44" s="4">
        <f t="shared" si="4"/>
        <v>137.55000000000001</v>
      </c>
      <c r="E44" s="4">
        <v>24</v>
      </c>
      <c r="F44" s="4">
        <v>176</v>
      </c>
      <c r="G44" s="4">
        <v>161</v>
      </c>
      <c r="H44" s="4">
        <v>152</v>
      </c>
      <c r="I44" s="4">
        <v>168</v>
      </c>
      <c r="J44" s="4">
        <v>172</v>
      </c>
      <c r="K44" s="4">
        <v>144</v>
      </c>
      <c r="L44" s="263">
        <v>160</v>
      </c>
      <c r="M44" s="263">
        <v>160</v>
      </c>
      <c r="N44" s="263">
        <v>160</v>
      </c>
      <c r="O44" s="165">
        <v>160</v>
      </c>
      <c r="P44" s="165">
        <v>160</v>
      </c>
      <c r="Q44" s="4"/>
      <c r="R44" s="4">
        <f>SUM(E44:I44)</f>
        <v>681</v>
      </c>
      <c r="S44" s="6">
        <f>Q44*D44</f>
        <v>0</v>
      </c>
      <c r="T44" s="6">
        <f>SUM(R44*D44)</f>
        <v>93671.55</v>
      </c>
    </row>
    <row r="45" spans="1:20" x14ac:dyDescent="0.25">
      <c r="A45" s="4" t="str">
        <f t="shared" ref="A45:D45" si="5">A10</f>
        <v>Xiomin Chen</v>
      </c>
      <c r="B45" s="4" t="str">
        <f t="shared" si="5"/>
        <v>Xsec</v>
      </c>
      <c r="C45" s="4" t="str">
        <f t="shared" si="5"/>
        <v>Cloud Architect- CDaaS-PaaS-Saas-Cloud Hosting</v>
      </c>
      <c r="D45" s="4">
        <f t="shared" si="5"/>
        <v>149.08000000000001</v>
      </c>
      <c r="E45" s="4"/>
      <c r="F45" s="4">
        <v>110</v>
      </c>
      <c r="G45" s="4">
        <v>115</v>
      </c>
      <c r="H45" s="4">
        <v>100</v>
      </c>
      <c r="I45" s="125">
        <v>104</v>
      </c>
      <c r="J45" s="125">
        <v>122</v>
      </c>
      <c r="K45" s="4">
        <v>125</v>
      </c>
      <c r="L45" s="263">
        <v>160</v>
      </c>
      <c r="M45" s="263">
        <v>160</v>
      </c>
      <c r="N45" s="263">
        <v>160</v>
      </c>
      <c r="O45" s="165">
        <v>160</v>
      </c>
      <c r="P45" s="165">
        <v>160</v>
      </c>
      <c r="Q45" s="4"/>
      <c r="R45" s="4">
        <f>SUM(E45:I45)</f>
        <v>429</v>
      </c>
      <c r="S45" s="6">
        <f>Q45*D45</f>
        <v>0</v>
      </c>
      <c r="T45" s="6">
        <f>SUM(R45*D45)</f>
        <v>63955.320000000007</v>
      </c>
    </row>
    <row r="46" spans="1:20" x14ac:dyDescent="0.25">
      <c r="A46" s="4" t="str">
        <f t="shared" ref="A46:D46" si="6">A11</f>
        <v>Senior Architect TBD</v>
      </c>
      <c r="B46" s="4" t="str">
        <f t="shared" si="6"/>
        <v>TechSur</v>
      </c>
      <c r="C46" s="4" t="str">
        <f t="shared" si="6"/>
        <v>Cloud Architect- CDaaS-PaaS-Saas-Cloud Hosting</v>
      </c>
      <c r="D46" s="4">
        <f t="shared" si="6"/>
        <v>149.08000000000001</v>
      </c>
      <c r="E46" s="4"/>
      <c r="F46" s="4"/>
      <c r="G46" s="4"/>
      <c r="H46" s="4"/>
      <c r="I46" s="4"/>
      <c r="J46" s="4"/>
      <c r="K46" s="263">
        <v>0</v>
      </c>
      <c r="L46" s="263">
        <v>160</v>
      </c>
      <c r="M46" s="263">
        <v>160</v>
      </c>
      <c r="N46" s="263">
        <v>160</v>
      </c>
      <c r="O46" s="165">
        <v>160</v>
      </c>
      <c r="P46" s="165">
        <v>160</v>
      </c>
      <c r="Q46" s="4"/>
      <c r="R46" s="4">
        <f>SUM(E46:I46)</f>
        <v>0</v>
      </c>
      <c r="S46" s="6">
        <f>Q46*D46</f>
        <v>0</v>
      </c>
      <c r="T46" s="6">
        <f>SUM(R46*D46)</f>
        <v>0</v>
      </c>
    </row>
    <row r="47" spans="1:20" x14ac:dyDescent="0.25">
      <c r="A47" s="4" t="str">
        <f t="shared" ref="A47:D47" si="7">A12</f>
        <v>Chaidi Obi</v>
      </c>
      <c r="B47" s="4" t="str">
        <f t="shared" si="7"/>
        <v>TechSur</v>
      </c>
      <c r="C47" s="4" t="str">
        <f t="shared" si="7"/>
        <v>Systems Integration Engineer</v>
      </c>
      <c r="D47" s="4">
        <f t="shared" si="7"/>
        <v>148.91999999999999</v>
      </c>
      <c r="E47" s="4"/>
      <c r="F47" s="4">
        <v>16</v>
      </c>
      <c r="G47" s="4">
        <v>16</v>
      </c>
      <c r="H47" s="4">
        <v>0</v>
      </c>
      <c r="I47" s="4"/>
      <c r="J47" s="4"/>
      <c r="K47" s="263"/>
      <c r="L47" s="263"/>
      <c r="M47" s="263"/>
      <c r="N47" s="263"/>
      <c r="O47" s="165"/>
      <c r="P47" s="165"/>
      <c r="Q47" s="4"/>
      <c r="R47" s="4">
        <f>SUM(E47:I47)</f>
        <v>32</v>
      </c>
      <c r="S47" s="6">
        <f>Q47*D47</f>
        <v>0</v>
      </c>
      <c r="T47" s="6">
        <f>SUM(R47*D47)</f>
        <v>4765.4399999999996</v>
      </c>
    </row>
    <row r="48" spans="1:20" x14ac:dyDescent="0.25">
      <c r="A48" s="4" t="str">
        <f t="shared" ref="A48:D48" si="8">A13</f>
        <v>Steve Turman (Senior Network Architect)</v>
      </c>
      <c r="B48" s="4" t="str">
        <f t="shared" si="8"/>
        <v>TechSur</v>
      </c>
      <c r="C48" s="4" t="str">
        <f t="shared" si="8"/>
        <v>Cloud Architect- CDaaS-PaaS-Saas-Cloud Hosting</v>
      </c>
      <c r="D48" s="4">
        <f t="shared" si="8"/>
        <v>149.08000000000001</v>
      </c>
      <c r="E48" s="4">
        <v>24</v>
      </c>
      <c r="F48" s="4">
        <v>176</v>
      </c>
      <c r="G48" s="4">
        <v>176</v>
      </c>
      <c r="H48" s="4">
        <v>144</v>
      </c>
      <c r="I48" s="4">
        <v>144</v>
      </c>
      <c r="J48" s="4"/>
      <c r="K48" s="263"/>
      <c r="L48" s="263"/>
      <c r="M48" s="263"/>
      <c r="N48" s="263"/>
      <c r="O48" s="165"/>
      <c r="P48" s="165"/>
      <c r="Q48" s="4"/>
      <c r="R48" s="4"/>
      <c r="S48" s="6"/>
      <c r="T48" s="6"/>
    </row>
    <row r="49" spans="1:20" x14ac:dyDescent="0.25">
      <c r="A49" s="4" t="str">
        <f t="shared" ref="A49:D49" si="9">A14</f>
        <v>Tinisha Walton</v>
      </c>
      <c r="B49" s="4" t="str">
        <f t="shared" si="9"/>
        <v>TechSur</v>
      </c>
      <c r="C49" s="4" t="str">
        <f t="shared" si="9"/>
        <v>Data Scientist</v>
      </c>
      <c r="D49" s="4">
        <f t="shared" si="9"/>
        <v>135.94999999999999</v>
      </c>
      <c r="E49" s="4"/>
      <c r="F49" s="4">
        <v>55.5</v>
      </c>
      <c r="G49" s="4">
        <v>160</v>
      </c>
      <c r="H49" s="4">
        <v>136</v>
      </c>
      <c r="I49" s="4">
        <v>72</v>
      </c>
      <c r="J49" s="4"/>
      <c r="K49" s="263"/>
      <c r="L49" s="263"/>
      <c r="M49" s="263"/>
      <c r="N49" s="263"/>
      <c r="O49" s="165"/>
      <c r="P49" s="165"/>
      <c r="Q49" s="4"/>
      <c r="R49" s="4"/>
      <c r="S49" s="6"/>
      <c r="T49" s="6"/>
    </row>
    <row r="50" spans="1:20" x14ac:dyDescent="0.25">
      <c r="A50" s="4" t="str">
        <f t="shared" ref="A50:D50" si="10">A15</f>
        <v>Senior Data Security Analyst</v>
      </c>
      <c r="B50" s="4" t="str">
        <f t="shared" si="10"/>
        <v>TechSur</v>
      </c>
      <c r="C50" s="4" t="str">
        <f t="shared" si="10"/>
        <v>Agile Coach/Consultant</v>
      </c>
      <c r="D50" s="4">
        <f t="shared" si="10"/>
        <v>137.55000000000001</v>
      </c>
      <c r="E50" s="4"/>
      <c r="F50" s="4"/>
      <c r="G50" s="4"/>
      <c r="H50" s="4"/>
      <c r="I50" s="4"/>
      <c r="J50" s="4"/>
      <c r="K50" s="263"/>
      <c r="L50" s="263"/>
      <c r="M50" s="263"/>
      <c r="N50" s="263"/>
      <c r="O50" s="165"/>
      <c r="P50" s="165"/>
      <c r="Q50" s="4"/>
      <c r="R50" s="4"/>
      <c r="S50" s="6"/>
      <c r="T50" s="6"/>
    </row>
    <row r="51" spans="1:20" x14ac:dyDescent="0.25">
      <c r="A51" s="4" t="str">
        <f t="shared" ref="A51:D51" si="11">A16</f>
        <v xml:space="preserve"> Leslie McCracken (Strategic Comms Specialist / Analyst)</v>
      </c>
      <c r="B51" s="4" t="str">
        <f t="shared" si="11"/>
        <v>TechSur</v>
      </c>
      <c r="C51" s="4" t="str">
        <f t="shared" si="11"/>
        <v>Information Systems Engineer</v>
      </c>
      <c r="D51" s="4">
        <f t="shared" si="11"/>
        <v>117.69</v>
      </c>
      <c r="E51" s="4"/>
      <c r="F51" s="4"/>
      <c r="G51" s="4">
        <v>152</v>
      </c>
      <c r="H51" s="4">
        <v>111</v>
      </c>
      <c r="I51" s="4">
        <v>136</v>
      </c>
      <c r="J51" s="4">
        <v>176</v>
      </c>
      <c r="K51" s="4">
        <v>160</v>
      </c>
      <c r="L51" s="263">
        <v>160</v>
      </c>
      <c r="M51" s="263">
        <v>160</v>
      </c>
      <c r="N51" s="263">
        <v>160</v>
      </c>
      <c r="O51" s="165">
        <v>160</v>
      </c>
      <c r="P51" s="165">
        <v>160</v>
      </c>
      <c r="Q51" s="4"/>
      <c r="R51" s="4"/>
      <c r="S51" s="6"/>
      <c r="T51" s="6"/>
    </row>
    <row r="52" spans="1:20" x14ac:dyDescent="0.25">
      <c r="A52" s="4" t="s">
        <v>1017</v>
      </c>
      <c r="B52" s="4" t="s">
        <v>97</v>
      </c>
      <c r="C52" s="4" t="s">
        <v>388</v>
      </c>
      <c r="D52" s="4">
        <v>135.94999999999999</v>
      </c>
      <c r="E52" s="4"/>
      <c r="F52" s="4"/>
      <c r="G52" s="4"/>
      <c r="H52" s="4"/>
      <c r="I52" s="4"/>
      <c r="J52" s="4">
        <v>120</v>
      </c>
      <c r="K52" s="4">
        <v>160</v>
      </c>
      <c r="L52" s="263"/>
      <c r="M52" s="263"/>
      <c r="N52" s="263"/>
      <c r="O52" s="165"/>
      <c r="P52" s="165"/>
      <c r="Q52" s="4"/>
      <c r="R52" s="4">
        <f t="shared" ref="R52:R73" si="12">SUM(E52:I52)</f>
        <v>0</v>
      </c>
      <c r="S52" s="6">
        <f t="shared" ref="S52:S73" si="13">Q52*D52</f>
        <v>0</v>
      </c>
      <c r="T52" s="6">
        <f t="shared" ref="T52:T73" si="14">SUM(R52*D52)</f>
        <v>0</v>
      </c>
    </row>
    <row r="53" spans="1:20" x14ac:dyDescent="0.25">
      <c r="A53" s="4" t="s">
        <v>1018</v>
      </c>
      <c r="B53" s="4" t="s">
        <v>97</v>
      </c>
      <c r="C53" s="4" t="s">
        <v>1019</v>
      </c>
      <c r="D53" s="6">
        <v>96</v>
      </c>
      <c r="E53" s="4"/>
      <c r="F53" s="4"/>
      <c r="G53" s="4"/>
      <c r="H53" s="4"/>
      <c r="I53" s="4"/>
      <c r="J53" s="4">
        <v>24</v>
      </c>
      <c r="K53" s="4">
        <v>144</v>
      </c>
      <c r="L53" s="263"/>
      <c r="M53" s="263"/>
      <c r="N53" s="263"/>
      <c r="O53" s="165"/>
      <c r="P53" s="165"/>
      <c r="Q53" s="4"/>
      <c r="R53" s="4">
        <f t="shared" si="12"/>
        <v>0</v>
      </c>
      <c r="S53" s="6">
        <f t="shared" si="13"/>
        <v>0</v>
      </c>
      <c r="T53" s="6">
        <f t="shared" si="14"/>
        <v>0</v>
      </c>
    </row>
    <row r="54" spans="1:20" x14ac:dyDescent="0.25">
      <c r="A54" s="133" t="s">
        <v>1020</v>
      </c>
      <c r="B54" s="133" t="s">
        <v>1021</v>
      </c>
      <c r="C54" s="133"/>
      <c r="D54" s="136"/>
      <c r="E54" s="133"/>
      <c r="F54" s="133"/>
      <c r="G54" s="133"/>
      <c r="H54" s="133"/>
      <c r="I54" s="133"/>
      <c r="J54" s="133"/>
      <c r="K54" s="133">
        <v>152</v>
      </c>
      <c r="L54" s="263"/>
      <c r="M54" s="263"/>
      <c r="N54" s="263"/>
      <c r="O54" s="165"/>
      <c r="P54" s="165"/>
      <c r="Q54" s="4"/>
      <c r="R54" s="4">
        <f t="shared" si="12"/>
        <v>0</v>
      </c>
      <c r="S54" s="6">
        <f t="shared" si="13"/>
        <v>0</v>
      </c>
      <c r="T54" s="6">
        <f t="shared" si="14"/>
        <v>0</v>
      </c>
    </row>
    <row r="55" spans="1:20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263"/>
      <c r="L55" s="263"/>
      <c r="M55" s="263"/>
      <c r="N55" s="263"/>
      <c r="O55" s="165"/>
      <c r="P55" s="165"/>
      <c r="Q55" s="4"/>
      <c r="R55" s="4">
        <f t="shared" si="12"/>
        <v>0</v>
      </c>
      <c r="S55" s="6">
        <f t="shared" si="13"/>
        <v>0</v>
      </c>
      <c r="T55" s="6">
        <f t="shared" si="14"/>
        <v>0</v>
      </c>
    </row>
    <row r="56" spans="1:20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263"/>
      <c r="L56" s="263"/>
      <c r="M56" s="263"/>
      <c r="N56" s="263"/>
      <c r="O56" s="165"/>
      <c r="P56" s="165"/>
      <c r="Q56" s="4"/>
      <c r="R56" s="4">
        <f t="shared" si="12"/>
        <v>0</v>
      </c>
      <c r="S56" s="6">
        <f t="shared" si="13"/>
        <v>0</v>
      </c>
      <c r="T56" s="6">
        <f t="shared" si="14"/>
        <v>0</v>
      </c>
    </row>
    <row r="57" spans="1:20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263"/>
      <c r="L57" s="263"/>
      <c r="M57" s="263"/>
      <c r="N57" s="263"/>
      <c r="O57" s="165"/>
      <c r="P57" s="165"/>
      <c r="Q57" s="4"/>
      <c r="R57" s="4">
        <f t="shared" si="12"/>
        <v>0</v>
      </c>
      <c r="S57" s="6">
        <f t="shared" si="13"/>
        <v>0</v>
      </c>
      <c r="T57" s="6">
        <f t="shared" si="14"/>
        <v>0</v>
      </c>
    </row>
    <row r="58" spans="1:20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263"/>
      <c r="L58" s="263"/>
      <c r="M58" s="263"/>
      <c r="N58" s="263"/>
      <c r="O58" s="165"/>
      <c r="P58" s="165"/>
      <c r="Q58" s="4"/>
      <c r="R58" s="4">
        <f t="shared" si="12"/>
        <v>0</v>
      </c>
      <c r="S58" s="6">
        <f t="shared" si="13"/>
        <v>0</v>
      </c>
      <c r="T58" s="6">
        <f t="shared" si="14"/>
        <v>0</v>
      </c>
    </row>
    <row r="59" spans="1:20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263"/>
      <c r="L59" s="263"/>
      <c r="M59" s="263"/>
      <c r="N59" s="263"/>
      <c r="O59" s="165"/>
      <c r="P59" s="165"/>
      <c r="Q59" s="4"/>
      <c r="R59" s="4">
        <f t="shared" si="12"/>
        <v>0</v>
      </c>
      <c r="S59" s="6">
        <f t="shared" si="13"/>
        <v>0</v>
      </c>
      <c r="T59" s="6">
        <f t="shared" si="14"/>
        <v>0</v>
      </c>
    </row>
    <row r="60" spans="1:20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263"/>
      <c r="L60" s="263"/>
      <c r="M60" s="263"/>
      <c r="N60" s="263"/>
      <c r="O60" s="165"/>
      <c r="P60" s="165"/>
      <c r="Q60" s="4"/>
      <c r="R60" s="4">
        <f t="shared" si="12"/>
        <v>0</v>
      </c>
      <c r="S60" s="6">
        <f t="shared" si="13"/>
        <v>0</v>
      </c>
      <c r="T60" s="6">
        <f t="shared" si="14"/>
        <v>0</v>
      </c>
    </row>
    <row r="61" spans="1:20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263"/>
      <c r="L61" s="263"/>
      <c r="M61" s="263"/>
      <c r="N61" s="263"/>
      <c r="O61" s="165"/>
      <c r="P61" s="165"/>
      <c r="Q61" s="4"/>
      <c r="R61" s="4">
        <f t="shared" si="12"/>
        <v>0</v>
      </c>
      <c r="S61" s="6">
        <f t="shared" si="13"/>
        <v>0</v>
      </c>
      <c r="T61" s="6">
        <f t="shared" si="14"/>
        <v>0</v>
      </c>
    </row>
    <row r="62" spans="1:20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263"/>
      <c r="L62" s="263"/>
      <c r="M62" s="263"/>
      <c r="N62" s="263"/>
      <c r="O62" s="165"/>
      <c r="P62" s="165"/>
      <c r="Q62" s="4"/>
      <c r="R62" s="4">
        <f t="shared" si="12"/>
        <v>0</v>
      </c>
      <c r="S62" s="6">
        <f t="shared" si="13"/>
        <v>0</v>
      </c>
      <c r="T62" s="6">
        <f t="shared" si="14"/>
        <v>0</v>
      </c>
    </row>
    <row r="63" spans="1:20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263"/>
      <c r="L63" s="263"/>
      <c r="M63" s="263"/>
      <c r="N63" s="263"/>
      <c r="O63" s="165"/>
      <c r="P63" s="165"/>
      <c r="Q63" s="4"/>
      <c r="R63" s="4">
        <f t="shared" si="12"/>
        <v>0</v>
      </c>
      <c r="S63" s="6">
        <f t="shared" si="13"/>
        <v>0</v>
      </c>
      <c r="T63" s="6">
        <f t="shared" si="14"/>
        <v>0</v>
      </c>
    </row>
    <row r="64" spans="1:20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263"/>
      <c r="L64" s="263"/>
      <c r="M64" s="263"/>
      <c r="N64" s="263"/>
      <c r="O64" s="165"/>
      <c r="P64" s="165"/>
      <c r="Q64" s="4"/>
      <c r="R64" s="4">
        <f t="shared" si="12"/>
        <v>0</v>
      </c>
      <c r="S64" s="6">
        <f t="shared" si="13"/>
        <v>0</v>
      </c>
      <c r="T64" s="6">
        <f t="shared" si="14"/>
        <v>0</v>
      </c>
    </row>
    <row r="65" spans="1:20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263"/>
      <c r="L65" s="263"/>
      <c r="M65" s="263"/>
      <c r="N65" s="263"/>
      <c r="O65" s="165"/>
      <c r="P65" s="165"/>
      <c r="Q65" s="4"/>
      <c r="R65" s="4">
        <f t="shared" si="12"/>
        <v>0</v>
      </c>
      <c r="S65" s="6">
        <f t="shared" si="13"/>
        <v>0</v>
      </c>
      <c r="T65" s="6">
        <f t="shared" si="14"/>
        <v>0</v>
      </c>
    </row>
    <row r="66" spans="1:20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263"/>
      <c r="L66" s="263"/>
      <c r="M66" s="263"/>
      <c r="N66" s="263"/>
      <c r="O66" s="165"/>
      <c r="P66" s="165"/>
      <c r="Q66" s="4"/>
      <c r="R66" s="4">
        <f t="shared" si="12"/>
        <v>0</v>
      </c>
      <c r="S66" s="6">
        <f t="shared" si="13"/>
        <v>0</v>
      </c>
      <c r="T66" s="6">
        <f t="shared" si="14"/>
        <v>0</v>
      </c>
    </row>
    <row r="67" spans="1:20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263"/>
      <c r="L67" s="263"/>
      <c r="M67" s="263"/>
      <c r="N67" s="263"/>
      <c r="O67" s="165"/>
      <c r="P67" s="165"/>
      <c r="Q67" s="4"/>
      <c r="R67" s="4">
        <f t="shared" si="12"/>
        <v>0</v>
      </c>
      <c r="S67" s="6">
        <f t="shared" si="13"/>
        <v>0</v>
      </c>
      <c r="T67" s="6">
        <f t="shared" si="14"/>
        <v>0</v>
      </c>
    </row>
    <row r="68" spans="1:20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263"/>
      <c r="L68" s="263"/>
      <c r="M68" s="263"/>
      <c r="N68" s="263"/>
      <c r="O68" s="165"/>
      <c r="P68" s="165"/>
      <c r="Q68" s="4"/>
      <c r="R68" s="4">
        <f t="shared" si="12"/>
        <v>0</v>
      </c>
      <c r="S68" s="6">
        <f t="shared" si="13"/>
        <v>0</v>
      </c>
      <c r="T68" s="6">
        <f t="shared" si="14"/>
        <v>0</v>
      </c>
    </row>
    <row r="69" spans="1:20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263"/>
      <c r="L69" s="263"/>
      <c r="M69" s="263"/>
      <c r="N69" s="263"/>
      <c r="O69" s="165"/>
      <c r="P69" s="165"/>
      <c r="Q69" s="4"/>
      <c r="R69" s="4">
        <f t="shared" si="12"/>
        <v>0</v>
      </c>
      <c r="S69" s="6">
        <f t="shared" si="13"/>
        <v>0</v>
      </c>
      <c r="T69" s="6">
        <f t="shared" si="14"/>
        <v>0</v>
      </c>
    </row>
    <row r="70" spans="1:20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263"/>
      <c r="L70" s="263"/>
      <c r="M70" s="263"/>
      <c r="N70" s="263"/>
      <c r="O70" s="165"/>
      <c r="P70" s="165"/>
      <c r="Q70" s="4"/>
      <c r="R70" s="4">
        <f t="shared" si="12"/>
        <v>0</v>
      </c>
      <c r="S70" s="6">
        <f t="shared" si="13"/>
        <v>0</v>
      </c>
      <c r="T70" s="6">
        <f t="shared" si="14"/>
        <v>0</v>
      </c>
    </row>
    <row r="71" spans="1:20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263"/>
      <c r="L71" s="263"/>
      <c r="M71" s="263"/>
      <c r="N71" s="263"/>
      <c r="O71" s="165"/>
      <c r="P71" s="165"/>
      <c r="Q71" s="4"/>
      <c r="R71" s="4">
        <f t="shared" si="12"/>
        <v>0</v>
      </c>
      <c r="S71" s="6">
        <f t="shared" si="13"/>
        <v>0</v>
      </c>
      <c r="T71" s="6">
        <f t="shared" si="14"/>
        <v>0</v>
      </c>
    </row>
    <row r="72" spans="1:20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263"/>
      <c r="L72" s="263"/>
      <c r="M72" s="263"/>
      <c r="N72" s="263"/>
      <c r="O72" s="165"/>
      <c r="P72" s="165"/>
      <c r="Q72" s="4"/>
      <c r="R72" s="4">
        <f t="shared" si="12"/>
        <v>0</v>
      </c>
      <c r="S72" s="6">
        <f t="shared" si="13"/>
        <v>0</v>
      </c>
      <c r="T72" s="6">
        <f t="shared" si="14"/>
        <v>0</v>
      </c>
    </row>
    <row r="73" spans="1:20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263"/>
      <c r="L73" s="263"/>
      <c r="M73" s="263"/>
      <c r="N73" s="263"/>
      <c r="O73" s="165"/>
      <c r="P73" s="165"/>
      <c r="Q73" s="4"/>
      <c r="R73" s="4">
        <f t="shared" si="12"/>
        <v>0</v>
      </c>
      <c r="S73" s="6">
        <f t="shared" si="13"/>
        <v>0</v>
      </c>
      <c r="T73" s="6">
        <f t="shared" si="14"/>
        <v>0</v>
      </c>
    </row>
    <row r="74" spans="1:20" ht="15.75" thickBot="1" x14ac:dyDescent="0.3">
      <c r="E74" s="28">
        <f t="shared" ref="E74:T74" si="15">SUM(E44:E73)</f>
        <v>48</v>
      </c>
      <c r="F74" s="28">
        <f t="shared" si="15"/>
        <v>533.5</v>
      </c>
      <c r="G74" s="28">
        <f t="shared" si="15"/>
        <v>780</v>
      </c>
      <c r="H74" s="28">
        <f t="shared" si="15"/>
        <v>643</v>
      </c>
      <c r="I74" s="28">
        <f t="shared" si="15"/>
        <v>624</v>
      </c>
      <c r="J74" s="28">
        <f t="shared" si="15"/>
        <v>614</v>
      </c>
      <c r="K74" s="28">
        <f t="shared" si="15"/>
        <v>885</v>
      </c>
      <c r="L74" s="28">
        <f t="shared" si="15"/>
        <v>640</v>
      </c>
      <c r="M74" s="28">
        <f t="shared" si="15"/>
        <v>640</v>
      </c>
      <c r="N74" s="28">
        <f t="shared" si="15"/>
        <v>640</v>
      </c>
      <c r="O74" s="28">
        <f t="shared" si="15"/>
        <v>640</v>
      </c>
      <c r="P74" s="28">
        <f t="shared" si="15"/>
        <v>640</v>
      </c>
      <c r="Q74" s="28">
        <f t="shared" si="15"/>
        <v>0</v>
      </c>
      <c r="R74" s="28">
        <f t="shared" si="15"/>
        <v>1142</v>
      </c>
      <c r="S74" s="8">
        <f t="shared" si="15"/>
        <v>0</v>
      </c>
      <c r="T74" s="8">
        <f t="shared" si="15"/>
        <v>162392.31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949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/>
      <c r="K77" s="626"/>
      <c r="L77" s="626"/>
      <c r="M77" s="626"/>
      <c r="N77" s="627"/>
      <c r="O77" s="625">
        <v>2025</v>
      </c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46">
        <v>3</v>
      </c>
      <c r="F78" s="146">
        <v>4</v>
      </c>
      <c r="G78" s="146">
        <v>5</v>
      </c>
      <c r="H78" s="146">
        <v>6</v>
      </c>
      <c r="I78" s="146">
        <v>7</v>
      </c>
      <c r="J78" s="146">
        <v>8</v>
      </c>
      <c r="K78" s="146">
        <v>9</v>
      </c>
      <c r="L78" s="146">
        <v>10</v>
      </c>
      <c r="M78" s="146">
        <v>11</v>
      </c>
      <c r="N78" s="146">
        <v>12</v>
      </c>
      <c r="O78" s="164">
        <v>1</v>
      </c>
      <c r="P78" s="164">
        <v>2</v>
      </c>
      <c r="Q78" s="11"/>
    </row>
    <row r="79" spans="1:20" x14ac:dyDescent="0.25">
      <c r="A79" s="4" t="str">
        <f>A44</f>
        <v>Melissa Goss</v>
      </c>
      <c r="B79" s="4" t="str">
        <f t="shared" ref="B79:D79" si="16">B44</f>
        <v>TechSur</v>
      </c>
      <c r="C79" s="4" t="str">
        <f t="shared" si="16"/>
        <v>Agile Coach/Consultant</v>
      </c>
      <c r="D79" s="4">
        <f t="shared" si="16"/>
        <v>137.55000000000001</v>
      </c>
      <c r="E79" s="262">
        <f>$D79*E44</f>
        <v>3301.2000000000003</v>
      </c>
      <c r="F79" s="262">
        <f t="shared" ref="F79:P79" si="17">$D79*F44</f>
        <v>24208.800000000003</v>
      </c>
      <c r="G79" s="262">
        <f t="shared" si="17"/>
        <v>22145.550000000003</v>
      </c>
      <c r="H79" s="262">
        <f t="shared" si="17"/>
        <v>20907.600000000002</v>
      </c>
      <c r="I79" s="262">
        <f t="shared" si="17"/>
        <v>23108.400000000001</v>
      </c>
      <c r="J79" s="262">
        <f t="shared" si="17"/>
        <v>23658.600000000002</v>
      </c>
      <c r="K79" s="262">
        <f t="shared" si="17"/>
        <v>19807.2</v>
      </c>
      <c r="L79" s="262">
        <f t="shared" si="17"/>
        <v>22008</v>
      </c>
      <c r="M79" s="262">
        <f t="shared" si="17"/>
        <v>22008</v>
      </c>
      <c r="N79" s="262">
        <f t="shared" si="17"/>
        <v>22008</v>
      </c>
      <c r="O79" s="262">
        <f t="shared" si="17"/>
        <v>22008</v>
      </c>
      <c r="P79" s="262">
        <f t="shared" si="17"/>
        <v>22008</v>
      </c>
      <c r="Q79" s="4"/>
    </row>
    <row r="80" spans="1:20" x14ac:dyDescent="0.25">
      <c r="A80" s="4" t="str">
        <f t="shared" ref="A80:D80" si="18">A45</f>
        <v>Xiomin Chen</v>
      </c>
      <c r="B80" s="4" t="str">
        <f t="shared" si="18"/>
        <v>Xsec</v>
      </c>
      <c r="C80" s="4" t="str">
        <f t="shared" si="18"/>
        <v>Cloud Architect- CDaaS-PaaS-Saas-Cloud Hosting</v>
      </c>
      <c r="D80" s="4">
        <f t="shared" si="18"/>
        <v>149.08000000000001</v>
      </c>
      <c r="E80" s="262">
        <f t="shared" ref="E80:P80" si="19">$D80*E45</f>
        <v>0</v>
      </c>
      <c r="F80" s="262">
        <f t="shared" si="19"/>
        <v>16398.800000000003</v>
      </c>
      <c r="G80" s="262">
        <f t="shared" si="19"/>
        <v>17144.2</v>
      </c>
      <c r="H80" s="262">
        <f t="shared" si="19"/>
        <v>14908.000000000002</v>
      </c>
      <c r="I80" s="262">
        <f t="shared" si="19"/>
        <v>15504.320000000002</v>
      </c>
      <c r="J80" s="262">
        <f t="shared" si="19"/>
        <v>18187.760000000002</v>
      </c>
      <c r="K80" s="262">
        <f t="shared" si="19"/>
        <v>18635</v>
      </c>
      <c r="L80" s="262">
        <f t="shared" si="19"/>
        <v>23852.800000000003</v>
      </c>
      <c r="M80" s="262">
        <f t="shared" si="19"/>
        <v>23852.800000000003</v>
      </c>
      <c r="N80" s="262">
        <f t="shared" si="19"/>
        <v>23852.800000000003</v>
      </c>
      <c r="O80" s="262">
        <f t="shared" si="19"/>
        <v>23852.800000000003</v>
      </c>
      <c r="P80" s="262">
        <f t="shared" si="19"/>
        <v>23852.800000000003</v>
      </c>
      <c r="Q80" s="4"/>
    </row>
    <row r="81" spans="1:17" x14ac:dyDescent="0.25">
      <c r="A81" s="4" t="str">
        <f t="shared" ref="A81:D81" si="20">A46</f>
        <v>Senior Architect TBD</v>
      </c>
      <c r="B81" s="4" t="str">
        <f t="shared" si="20"/>
        <v>TechSur</v>
      </c>
      <c r="C81" s="4" t="str">
        <f t="shared" si="20"/>
        <v>Cloud Architect- CDaaS-PaaS-Saas-Cloud Hosting</v>
      </c>
      <c r="D81" s="4">
        <f t="shared" si="20"/>
        <v>149.08000000000001</v>
      </c>
      <c r="E81" s="262">
        <f t="shared" ref="E81:P81" si="21">$D81*E46</f>
        <v>0</v>
      </c>
      <c r="F81" s="262">
        <f t="shared" si="21"/>
        <v>0</v>
      </c>
      <c r="G81" s="262">
        <f t="shared" si="21"/>
        <v>0</v>
      </c>
      <c r="H81" s="262">
        <f t="shared" si="21"/>
        <v>0</v>
      </c>
      <c r="I81" s="262">
        <f t="shared" si="21"/>
        <v>0</v>
      </c>
      <c r="J81" s="262">
        <f t="shared" si="21"/>
        <v>0</v>
      </c>
      <c r="K81" s="262">
        <f t="shared" si="21"/>
        <v>0</v>
      </c>
      <c r="L81" s="262">
        <f t="shared" si="21"/>
        <v>23852.800000000003</v>
      </c>
      <c r="M81" s="262">
        <f t="shared" si="21"/>
        <v>23852.800000000003</v>
      </c>
      <c r="N81" s="262">
        <f t="shared" si="21"/>
        <v>23852.800000000003</v>
      </c>
      <c r="O81" s="262">
        <f t="shared" si="21"/>
        <v>23852.800000000003</v>
      </c>
      <c r="P81" s="262">
        <f t="shared" si="21"/>
        <v>23852.800000000003</v>
      </c>
      <c r="Q81" s="4"/>
    </row>
    <row r="82" spans="1:17" x14ac:dyDescent="0.25">
      <c r="A82" s="4" t="str">
        <f t="shared" ref="A82:D82" si="22">A47</f>
        <v>Chaidi Obi</v>
      </c>
      <c r="B82" s="4" t="str">
        <f t="shared" si="22"/>
        <v>TechSur</v>
      </c>
      <c r="C82" s="4" t="str">
        <f t="shared" si="22"/>
        <v>Systems Integration Engineer</v>
      </c>
      <c r="D82" s="4">
        <f t="shared" si="22"/>
        <v>148.91999999999999</v>
      </c>
      <c r="E82" s="262">
        <f t="shared" ref="E82:P82" si="23">$D82*E47</f>
        <v>0</v>
      </c>
      <c r="F82" s="262">
        <f t="shared" si="23"/>
        <v>2382.7199999999998</v>
      </c>
      <c r="G82" s="262">
        <f t="shared" si="23"/>
        <v>2382.7199999999998</v>
      </c>
      <c r="H82" s="262">
        <f t="shared" si="23"/>
        <v>0</v>
      </c>
      <c r="I82" s="262">
        <f t="shared" si="23"/>
        <v>0</v>
      </c>
      <c r="J82" s="262">
        <f t="shared" si="23"/>
        <v>0</v>
      </c>
      <c r="K82" s="262">
        <f t="shared" si="23"/>
        <v>0</v>
      </c>
      <c r="L82" s="262">
        <f t="shared" si="23"/>
        <v>0</v>
      </c>
      <c r="M82" s="262">
        <f t="shared" si="23"/>
        <v>0</v>
      </c>
      <c r="N82" s="262">
        <f t="shared" si="23"/>
        <v>0</v>
      </c>
      <c r="O82" s="262">
        <f t="shared" si="23"/>
        <v>0</v>
      </c>
      <c r="P82" s="262">
        <f t="shared" si="23"/>
        <v>0</v>
      </c>
      <c r="Q82" s="4"/>
    </row>
    <row r="83" spans="1:17" x14ac:dyDescent="0.25">
      <c r="A83" s="4" t="str">
        <f t="shared" ref="A83:D83" si="24">A48</f>
        <v>Steve Turman (Senior Network Architect)</v>
      </c>
      <c r="B83" s="4" t="str">
        <f t="shared" si="24"/>
        <v>TechSur</v>
      </c>
      <c r="C83" s="4" t="str">
        <f t="shared" si="24"/>
        <v>Cloud Architect- CDaaS-PaaS-Saas-Cloud Hosting</v>
      </c>
      <c r="D83" s="4">
        <f t="shared" si="24"/>
        <v>149.08000000000001</v>
      </c>
      <c r="E83" s="262">
        <f t="shared" ref="E83:P83" si="25">$D83*E48</f>
        <v>3577.92</v>
      </c>
      <c r="F83" s="262">
        <f t="shared" si="25"/>
        <v>26238.080000000002</v>
      </c>
      <c r="G83" s="262">
        <f t="shared" si="25"/>
        <v>26238.080000000002</v>
      </c>
      <c r="H83" s="262">
        <f t="shared" si="25"/>
        <v>21467.52</v>
      </c>
      <c r="I83" s="262">
        <f t="shared" si="25"/>
        <v>21467.52</v>
      </c>
      <c r="J83" s="262">
        <f t="shared" si="25"/>
        <v>0</v>
      </c>
      <c r="K83" s="262">
        <f t="shared" si="25"/>
        <v>0</v>
      </c>
      <c r="L83" s="262">
        <f t="shared" si="25"/>
        <v>0</v>
      </c>
      <c r="M83" s="262">
        <f t="shared" si="25"/>
        <v>0</v>
      </c>
      <c r="N83" s="262">
        <f t="shared" si="25"/>
        <v>0</v>
      </c>
      <c r="O83" s="262">
        <f t="shared" si="25"/>
        <v>0</v>
      </c>
      <c r="P83" s="262">
        <f t="shared" si="25"/>
        <v>0</v>
      </c>
      <c r="Q83" s="4"/>
    </row>
    <row r="84" spans="1:17" x14ac:dyDescent="0.25">
      <c r="A84" s="4" t="str">
        <f t="shared" ref="A84:D84" si="26">A49</f>
        <v>Tinisha Walton</v>
      </c>
      <c r="B84" s="4" t="str">
        <f t="shared" si="26"/>
        <v>TechSur</v>
      </c>
      <c r="C84" s="4" t="str">
        <f t="shared" si="26"/>
        <v>Data Scientist</v>
      </c>
      <c r="D84" s="4">
        <f t="shared" si="26"/>
        <v>135.94999999999999</v>
      </c>
      <c r="E84" s="262">
        <f t="shared" ref="E84:P84" si="27">$D84*E49</f>
        <v>0</v>
      </c>
      <c r="F84" s="262">
        <f t="shared" si="27"/>
        <v>7545.2249999999995</v>
      </c>
      <c r="G84" s="262">
        <f t="shared" si="27"/>
        <v>21752</v>
      </c>
      <c r="H84" s="262">
        <f t="shared" si="27"/>
        <v>18489.199999999997</v>
      </c>
      <c r="I84" s="262">
        <f t="shared" si="27"/>
        <v>9788.4</v>
      </c>
      <c r="J84" s="262">
        <f t="shared" si="27"/>
        <v>0</v>
      </c>
      <c r="K84" s="262">
        <f t="shared" si="27"/>
        <v>0</v>
      </c>
      <c r="L84" s="262">
        <f t="shared" si="27"/>
        <v>0</v>
      </c>
      <c r="M84" s="262">
        <f t="shared" si="27"/>
        <v>0</v>
      </c>
      <c r="N84" s="262">
        <f t="shared" si="27"/>
        <v>0</v>
      </c>
      <c r="O84" s="262">
        <f t="shared" si="27"/>
        <v>0</v>
      </c>
      <c r="P84" s="262">
        <f t="shared" si="27"/>
        <v>0</v>
      </c>
      <c r="Q84" s="4"/>
    </row>
    <row r="85" spans="1:17" x14ac:dyDescent="0.25">
      <c r="A85" s="4" t="str">
        <f t="shared" ref="A85:D85" si="28">A50</f>
        <v>Senior Data Security Analyst</v>
      </c>
      <c r="B85" s="4" t="str">
        <f t="shared" si="28"/>
        <v>TechSur</v>
      </c>
      <c r="C85" s="4" t="str">
        <f t="shared" si="28"/>
        <v>Agile Coach/Consultant</v>
      </c>
      <c r="D85" s="4">
        <f t="shared" si="28"/>
        <v>137.55000000000001</v>
      </c>
      <c r="E85" s="262">
        <f t="shared" ref="E85:P85" si="29">$D85*E50</f>
        <v>0</v>
      </c>
      <c r="F85" s="262">
        <f t="shared" si="29"/>
        <v>0</v>
      </c>
      <c r="G85" s="262">
        <f t="shared" si="29"/>
        <v>0</v>
      </c>
      <c r="H85" s="262">
        <f t="shared" si="29"/>
        <v>0</v>
      </c>
      <c r="I85" s="262">
        <f t="shared" si="29"/>
        <v>0</v>
      </c>
      <c r="J85" s="262">
        <f t="shared" si="29"/>
        <v>0</v>
      </c>
      <c r="K85" s="262">
        <f t="shared" si="29"/>
        <v>0</v>
      </c>
      <c r="L85" s="262">
        <f t="shared" si="29"/>
        <v>0</v>
      </c>
      <c r="M85" s="262">
        <f t="shared" si="29"/>
        <v>0</v>
      </c>
      <c r="N85" s="262">
        <f t="shared" si="29"/>
        <v>0</v>
      </c>
      <c r="O85" s="262">
        <f t="shared" si="29"/>
        <v>0</v>
      </c>
      <c r="P85" s="262">
        <f t="shared" si="29"/>
        <v>0</v>
      </c>
      <c r="Q85" s="4"/>
    </row>
    <row r="86" spans="1:17" x14ac:dyDescent="0.25">
      <c r="A86" s="4" t="str">
        <f t="shared" ref="A86:D86" si="30">A51</f>
        <v xml:space="preserve"> Leslie McCracken (Strategic Comms Specialist / Analyst)</v>
      </c>
      <c r="B86" s="4" t="str">
        <f t="shared" si="30"/>
        <v>TechSur</v>
      </c>
      <c r="C86" s="4" t="str">
        <f t="shared" si="30"/>
        <v>Information Systems Engineer</v>
      </c>
      <c r="D86" s="4">
        <f t="shared" si="30"/>
        <v>117.69</v>
      </c>
      <c r="E86" s="262">
        <f t="shared" ref="E86:P86" si="31">$D86*E51</f>
        <v>0</v>
      </c>
      <c r="F86" s="262">
        <f t="shared" si="31"/>
        <v>0</v>
      </c>
      <c r="G86" s="262">
        <f t="shared" si="31"/>
        <v>17888.88</v>
      </c>
      <c r="H86" s="262">
        <f t="shared" si="31"/>
        <v>13063.59</v>
      </c>
      <c r="I86" s="262">
        <f t="shared" si="31"/>
        <v>16005.84</v>
      </c>
      <c r="J86" s="262">
        <f t="shared" si="31"/>
        <v>20713.439999999999</v>
      </c>
      <c r="K86" s="262">
        <f t="shared" si="31"/>
        <v>18830.400000000001</v>
      </c>
      <c r="L86" s="262">
        <f t="shared" si="31"/>
        <v>18830.400000000001</v>
      </c>
      <c r="M86" s="262">
        <f t="shared" si="31"/>
        <v>18830.400000000001</v>
      </c>
      <c r="N86" s="262">
        <f t="shared" si="31"/>
        <v>18830.400000000001</v>
      </c>
      <c r="O86" s="262">
        <f t="shared" si="31"/>
        <v>18830.400000000001</v>
      </c>
      <c r="P86" s="262">
        <f t="shared" si="31"/>
        <v>18830.400000000001</v>
      </c>
      <c r="Q86" s="4"/>
    </row>
    <row r="87" spans="1:17" x14ac:dyDescent="0.25">
      <c r="A87" s="4" t="s">
        <v>1017</v>
      </c>
      <c r="B87" s="4" t="s">
        <v>97</v>
      </c>
      <c r="C87" s="4" t="s">
        <v>388</v>
      </c>
      <c r="D87" s="4">
        <v>135.94999999999999</v>
      </c>
      <c r="E87" s="262">
        <f t="shared" ref="E87:P87" si="32">$D87*E52</f>
        <v>0</v>
      </c>
      <c r="F87" s="262">
        <f t="shared" si="32"/>
        <v>0</v>
      </c>
      <c r="G87" s="262">
        <f t="shared" si="32"/>
        <v>0</v>
      </c>
      <c r="H87" s="262">
        <f t="shared" si="32"/>
        <v>0</v>
      </c>
      <c r="I87" s="262">
        <f t="shared" si="32"/>
        <v>0</v>
      </c>
      <c r="J87" s="262">
        <f t="shared" si="32"/>
        <v>16313.999999999998</v>
      </c>
      <c r="K87" s="262">
        <f t="shared" si="32"/>
        <v>21752</v>
      </c>
      <c r="L87" s="262">
        <f t="shared" si="32"/>
        <v>0</v>
      </c>
      <c r="M87" s="262">
        <f t="shared" si="32"/>
        <v>0</v>
      </c>
      <c r="N87" s="262">
        <f t="shared" si="32"/>
        <v>0</v>
      </c>
      <c r="O87" s="262">
        <f t="shared" si="32"/>
        <v>0</v>
      </c>
      <c r="P87" s="262">
        <f t="shared" si="32"/>
        <v>0</v>
      </c>
      <c r="Q87" s="4"/>
    </row>
    <row r="88" spans="1:17" x14ac:dyDescent="0.25">
      <c r="A88" s="4" t="s">
        <v>1018</v>
      </c>
      <c r="B88" s="4" t="s">
        <v>97</v>
      </c>
      <c r="C88" s="4" t="s">
        <v>1019</v>
      </c>
      <c r="D88" s="6">
        <v>96</v>
      </c>
      <c r="E88" s="262">
        <f t="shared" ref="E88:P88" si="33">$D88*E53</f>
        <v>0</v>
      </c>
      <c r="F88" s="262">
        <f t="shared" si="33"/>
        <v>0</v>
      </c>
      <c r="G88" s="262">
        <f t="shared" si="33"/>
        <v>0</v>
      </c>
      <c r="H88" s="262">
        <f t="shared" si="33"/>
        <v>0</v>
      </c>
      <c r="I88" s="262">
        <f t="shared" si="33"/>
        <v>0</v>
      </c>
      <c r="J88" s="262">
        <f t="shared" si="33"/>
        <v>2304</v>
      </c>
      <c r="K88" s="262">
        <f t="shared" si="33"/>
        <v>13824</v>
      </c>
      <c r="L88" s="262">
        <f t="shared" si="33"/>
        <v>0</v>
      </c>
      <c r="M88" s="262">
        <f t="shared" si="33"/>
        <v>0</v>
      </c>
      <c r="N88" s="262">
        <f t="shared" si="33"/>
        <v>0</v>
      </c>
      <c r="O88" s="262">
        <f t="shared" si="33"/>
        <v>0</v>
      </c>
      <c r="P88" s="262">
        <f t="shared" si="33"/>
        <v>0</v>
      </c>
      <c r="Q88" s="4"/>
    </row>
    <row r="89" spans="1:17" x14ac:dyDescent="0.25">
      <c r="A89" s="4"/>
      <c r="B89" s="4"/>
      <c r="C89" s="4"/>
      <c r="D89" s="6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157"/>
      <c r="P89" s="157"/>
      <c r="Q89" s="4"/>
    </row>
    <row r="90" spans="1:17" x14ac:dyDescent="0.25">
      <c r="A90" s="4"/>
      <c r="B90" s="4"/>
      <c r="C90" s="4"/>
      <c r="D90" s="6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157"/>
      <c r="P90" s="157"/>
      <c r="Q90" s="4"/>
    </row>
    <row r="91" spans="1:17" x14ac:dyDescent="0.25">
      <c r="A91" s="4"/>
      <c r="B91" s="4"/>
      <c r="C91" s="4"/>
      <c r="D91" s="6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157"/>
      <c r="P91" s="157"/>
      <c r="Q91" s="4"/>
    </row>
    <row r="92" spans="1:17" x14ac:dyDescent="0.25">
      <c r="A92" s="4"/>
      <c r="B92" s="4"/>
      <c r="C92" s="4"/>
      <c r="D92" s="6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157"/>
      <c r="P92" s="157"/>
      <c r="Q92" s="4"/>
    </row>
    <row r="93" spans="1:17" x14ac:dyDescent="0.25">
      <c r="A93" s="4"/>
      <c r="B93" s="4"/>
      <c r="C93" s="4"/>
      <c r="D93" s="6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157"/>
      <c r="P93" s="157"/>
      <c r="Q93" s="4"/>
    </row>
    <row r="94" spans="1:17" x14ac:dyDescent="0.25">
      <c r="A94" s="4"/>
      <c r="B94" s="4"/>
      <c r="C94" s="4"/>
      <c r="D94" s="6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157"/>
      <c r="P94" s="157"/>
      <c r="Q94" s="4"/>
    </row>
    <row r="95" spans="1:17" x14ac:dyDescent="0.25">
      <c r="A95" s="4"/>
      <c r="B95" s="4"/>
      <c r="C95" s="4"/>
      <c r="D95" s="6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157"/>
      <c r="P95" s="157"/>
      <c r="Q95" s="4"/>
    </row>
    <row r="96" spans="1:17" x14ac:dyDescent="0.25">
      <c r="A96" s="4"/>
      <c r="B96" s="4"/>
      <c r="C96" s="4"/>
      <c r="D96" s="6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157"/>
      <c r="P96" s="157"/>
      <c r="Q96" s="4"/>
    </row>
    <row r="97" spans="1:17" x14ac:dyDescent="0.25">
      <c r="A97" s="4"/>
      <c r="B97" s="4"/>
      <c r="C97" s="4"/>
      <c r="D97" s="6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157"/>
      <c r="P97" s="157"/>
      <c r="Q97" s="4"/>
    </row>
    <row r="98" spans="1:17" x14ac:dyDescent="0.25">
      <c r="A98" s="4"/>
      <c r="B98" s="4"/>
      <c r="C98" s="4"/>
      <c r="D98" s="6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157"/>
      <c r="P98" s="157"/>
      <c r="Q98" s="4"/>
    </row>
    <row r="99" spans="1:17" x14ac:dyDescent="0.25">
      <c r="A99" s="4"/>
      <c r="B99" s="4"/>
      <c r="C99" s="4"/>
      <c r="D99" s="6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157"/>
      <c r="P99" s="157"/>
      <c r="Q99" s="4"/>
    </row>
    <row r="100" spans="1:17" x14ac:dyDescent="0.25">
      <c r="A100" s="4"/>
      <c r="B100" s="4"/>
      <c r="C100" s="4"/>
      <c r="D100" s="6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157"/>
      <c r="P100" s="157"/>
      <c r="Q100" s="4"/>
    </row>
    <row r="101" spans="1:17" x14ac:dyDescent="0.25">
      <c r="A101" s="4"/>
      <c r="B101" s="4"/>
      <c r="C101" s="4"/>
      <c r="D101" s="6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157"/>
      <c r="P101" s="157"/>
      <c r="Q101" s="4"/>
    </row>
    <row r="102" spans="1:17" x14ac:dyDescent="0.25">
      <c r="A102" s="4"/>
      <c r="B102" s="4"/>
      <c r="C102" s="4"/>
      <c r="D102" s="6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157"/>
      <c r="P102" s="157"/>
      <c r="Q102" s="4"/>
    </row>
    <row r="103" spans="1:17" x14ac:dyDescent="0.25">
      <c r="A103" s="4"/>
      <c r="B103" s="4"/>
      <c r="C103" s="4"/>
      <c r="D103" s="6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157"/>
      <c r="P103" s="157"/>
      <c r="Q103" s="4"/>
    </row>
    <row r="104" spans="1:17" x14ac:dyDescent="0.25">
      <c r="A104" s="4"/>
      <c r="B104" s="4"/>
      <c r="C104" s="4"/>
      <c r="D104" s="6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157"/>
      <c r="P104" s="157"/>
      <c r="Q104" s="4"/>
    </row>
    <row r="105" spans="1:17" x14ac:dyDescent="0.25">
      <c r="A105" s="4"/>
      <c r="B105" s="4"/>
      <c r="C105" s="4"/>
      <c r="D105" s="6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157"/>
      <c r="P105" s="157"/>
      <c r="Q105" s="4"/>
    </row>
    <row r="106" spans="1:17" x14ac:dyDescent="0.25">
      <c r="A106" s="4"/>
      <c r="B106" s="4"/>
      <c r="C106" s="4"/>
      <c r="D106" s="6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157"/>
      <c r="P106" s="157"/>
      <c r="Q106" s="4"/>
    </row>
    <row r="107" spans="1:17" x14ac:dyDescent="0.25">
      <c r="A107" s="4"/>
      <c r="B107" s="4"/>
      <c r="C107" s="4"/>
      <c r="D107" s="6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157"/>
      <c r="P107" s="157"/>
      <c r="Q107" s="4"/>
    </row>
    <row r="108" spans="1:17" x14ac:dyDescent="0.25">
      <c r="A108" s="4"/>
      <c r="B108" s="4"/>
      <c r="C108" s="4"/>
      <c r="D108" s="6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157"/>
      <c r="P108" s="157"/>
      <c r="Q108" s="4"/>
    </row>
    <row r="109" spans="1:17" x14ac:dyDescent="0.25">
      <c r="E109" s="7">
        <f t="shared" ref="E109:P109" si="34">SUM(E79:E108)</f>
        <v>6879.1200000000008</v>
      </c>
      <c r="F109" s="7">
        <f t="shared" si="34"/>
        <v>76773.625000000015</v>
      </c>
      <c r="G109" s="7">
        <f t="shared" si="34"/>
        <v>107551.43000000001</v>
      </c>
      <c r="H109" s="7">
        <f t="shared" si="34"/>
        <v>88835.91</v>
      </c>
      <c r="I109" s="7">
        <f t="shared" si="34"/>
        <v>85874.48</v>
      </c>
      <c r="J109" s="7">
        <f t="shared" si="34"/>
        <v>81177.8</v>
      </c>
      <c r="K109" s="7">
        <f t="shared" si="34"/>
        <v>92848.6</v>
      </c>
      <c r="L109" s="7">
        <f t="shared" si="34"/>
        <v>88544</v>
      </c>
      <c r="M109" s="7">
        <f t="shared" si="34"/>
        <v>88544</v>
      </c>
      <c r="N109" s="7">
        <f t="shared" si="34"/>
        <v>88544</v>
      </c>
      <c r="O109" s="7">
        <f t="shared" si="34"/>
        <v>88544</v>
      </c>
      <c r="P109" s="7">
        <f t="shared" si="34"/>
        <v>88544</v>
      </c>
    </row>
    <row r="110" spans="1:17" x14ac:dyDescent="0.25">
      <c r="I110" s="25">
        <f>SUM(E109:I109)</f>
        <v>365914.565</v>
      </c>
    </row>
    <row r="111" spans="1:17" x14ac:dyDescent="0.25">
      <c r="I111" s="25">
        <f>B4-I110</f>
        <v>1700290.125</v>
      </c>
    </row>
    <row r="113" spans="1:17" x14ac:dyDescent="0.25">
      <c r="A113" s="31" t="s">
        <v>149</v>
      </c>
      <c r="B113" s="32"/>
      <c r="C113" s="32"/>
      <c r="D113" s="32"/>
      <c r="E113" s="625">
        <v>2024</v>
      </c>
      <c r="F113" s="626"/>
      <c r="G113" s="626"/>
      <c r="H113" s="626"/>
      <c r="I113" s="626"/>
      <c r="J113" s="626"/>
      <c r="K113" s="626"/>
      <c r="L113" s="626"/>
      <c r="M113" s="626"/>
      <c r="N113" s="627"/>
      <c r="O113" s="625">
        <v>2025</v>
      </c>
      <c r="P113" s="627"/>
      <c r="Q113" s="32"/>
    </row>
    <row r="114" spans="1:17" x14ac:dyDescent="0.25">
      <c r="C114" s="11" t="s">
        <v>105</v>
      </c>
      <c r="D114" s="11" t="s">
        <v>106</v>
      </c>
      <c r="E114" s="146">
        <v>3</v>
      </c>
      <c r="F114" s="146">
        <v>4</v>
      </c>
      <c r="G114" s="146">
        <v>5</v>
      </c>
      <c r="H114" s="146">
        <v>6</v>
      </c>
      <c r="I114" s="146">
        <v>7</v>
      </c>
      <c r="J114" s="146">
        <v>8</v>
      </c>
      <c r="K114" s="146">
        <v>9</v>
      </c>
      <c r="L114" s="146">
        <v>10</v>
      </c>
      <c r="M114" s="146">
        <v>11</v>
      </c>
      <c r="N114" s="146">
        <v>12</v>
      </c>
      <c r="O114" s="265">
        <v>1</v>
      </c>
      <c r="P114" s="265">
        <v>2</v>
      </c>
      <c r="Q114" s="292" t="s">
        <v>147</v>
      </c>
    </row>
    <row r="115" spans="1:17" x14ac:dyDescent="0.25">
      <c r="C115" s="4" t="s">
        <v>1022</v>
      </c>
      <c r="D115" s="26"/>
      <c r="E115" s="262"/>
      <c r="F115" s="262">
        <v>129337.34</v>
      </c>
      <c r="G115" s="262"/>
      <c r="H115" s="262"/>
      <c r="I115" s="262"/>
      <c r="J115" s="262"/>
      <c r="K115" s="262"/>
      <c r="L115" s="262"/>
      <c r="M115" s="262"/>
      <c r="N115" s="262"/>
      <c r="O115" s="267"/>
      <c r="P115" s="267"/>
      <c r="Q115" s="4">
        <f>SUM(E115:P115)</f>
        <v>129337.34</v>
      </c>
    </row>
    <row r="116" spans="1:17" x14ac:dyDescent="0.25">
      <c r="C116" s="4" t="s">
        <v>1023</v>
      </c>
      <c r="D116" s="26"/>
      <c r="E116" s="262"/>
      <c r="F116" s="262"/>
      <c r="G116" s="262"/>
      <c r="H116" s="262">
        <v>129478.1</v>
      </c>
      <c r="I116" s="262"/>
      <c r="J116" s="262"/>
      <c r="K116" s="262"/>
      <c r="L116" s="262"/>
      <c r="M116" s="262"/>
      <c r="N116" s="262"/>
      <c r="O116" s="267"/>
      <c r="P116" s="267"/>
      <c r="Q116" s="4">
        <f t="shared" ref="Q116:Q127" si="35">SUM(E116:P116)</f>
        <v>129478.1</v>
      </c>
    </row>
    <row r="117" spans="1:17" x14ac:dyDescent="0.25">
      <c r="C117" s="4" t="s">
        <v>1024</v>
      </c>
      <c r="D117" s="26"/>
      <c r="E117" s="262"/>
      <c r="F117" s="262"/>
      <c r="G117" s="262"/>
      <c r="H117" s="262"/>
      <c r="I117" s="262">
        <f>580042.9/2</f>
        <v>290021.45</v>
      </c>
      <c r="J117" s="262"/>
      <c r="K117" s="262"/>
      <c r="L117" s="262"/>
      <c r="M117" s="262"/>
      <c r="N117" s="262"/>
      <c r="O117" s="267"/>
      <c r="P117" s="267"/>
      <c r="Q117" s="4">
        <f t="shared" si="35"/>
        <v>290021.45</v>
      </c>
    </row>
    <row r="118" spans="1:17" x14ac:dyDescent="0.25">
      <c r="C118" s="4" t="s">
        <v>1025</v>
      </c>
      <c r="D118" s="26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7"/>
      <c r="P118" s="267"/>
      <c r="Q118" s="4">
        <f t="shared" si="35"/>
        <v>0</v>
      </c>
    </row>
    <row r="119" spans="1:17" x14ac:dyDescent="0.25">
      <c r="C119" s="4" t="s">
        <v>1026</v>
      </c>
      <c r="D119" s="26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7"/>
      <c r="P119" s="267"/>
      <c r="Q119" s="4">
        <f t="shared" si="35"/>
        <v>0</v>
      </c>
    </row>
    <row r="120" spans="1:17" x14ac:dyDescent="0.25">
      <c r="C120" s="4" t="s">
        <v>1027</v>
      </c>
      <c r="D120" s="26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7"/>
      <c r="P120" s="267"/>
      <c r="Q120" s="4">
        <f t="shared" si="35"/>
        <v>0</v>
      </c>
    </row>
    <row r="121" spans="1:17" x14ac:dyDescent="0.25">
      <c r="C121" s="4" t="s">
        <v>1028</v>
      </c>
      <c r="D121" s="26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7"/>
      <c r="P121" s="267"/>
      <c r="Q121" s="4">
        <f t="shared" si="35"/>
        <v>0</v>
      </c>
    </row>
    <row r="122" spans="1:17" x14ac:dyDescent="0.25">
      <c r="C122" s="4" t="s">
        <v>1029</v>
      </c>
      <c r="D122" s="26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7"/>
      <c r="P122" s="267"/>
      <c r="Q122" s="4">
        <f t="shared" si="35"/>
        <v>0</v>
      </c>
    </row>
    <row r="123" spans="1:17" x14ac:dyDescent="0.25">
      <c r="C123" s="49" t="s">
        <v>1030</v>
      </c>
      <c r="D123" s="26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7"/>
      <c r="P123" s="267"/>
      <c r="Q123" s="4">
        <f t="shared" si="35"/>
        <v>0</v>
      </c>
    </row>
    <row r="124" spans="1:17" x14ac:dyDescent="0.25">
      <c r="C124" s="4" t="s">
        <v>1031</v>
      </c>
      <c r="D124" s="26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7"/>
      <c r="P124" s="267"/>
      <c r="Q124" s="4">
        <f t="shared" si="35"/>
        <v>0</v>
      </c>
    </row>
    <row r="125" spans="1:17" x14ac:dyDescent="0.25">
      <c r="C125" s="4" t="s">
        <v>1032</v>
      </c>
      <c r="D125" s="26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7"/>
      <c r="P125" s="267"/>
      <c r="Q125" s="4">
        <f t="shared" si="35"/>
        <v>0</v>
      </c>
    </row>
    <row r="126" spans="1:17" x14ac:dyDescent="0.25">
      <c r="C126" s="4" t="s">
        <v>1033</v>
      </c>
      <c r="D126" s="26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7"/>
      <c r="P126" s="267"/>
      <c r="Q126" s="4">
        <f t="shared" si="35"/>
        <v>0</v>
      </c>
    </row>
    <row r="127" spans="1:17" x14ac:dyDescent="0.25">
      <c r="C127" s="4" t="s">
        <v>1034</v>
      </c>
      <c r="D127" s="26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7"/>
      <c r="P127" s="267"/>
      <c r="Q127" s="4">
        <f t="shared" si="35"/>
        <v>0</v>
      </c>
    </row>
    <row r="128" spans="1:17" x14ac:dyDescent="0.25">
      <c r="C128" s="4"/>
      <c r="D128" s="26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7"/>
      <c r="P128" s="267"/>
      <c r="Q128" s="4"/>
    </row>
    <row r="129" spans="1:17" x14ac:dyDescent="0.25">
      <c r="C129" s="9"/>
      <c r="D129" s="93" t="s">
        <v>39</v>
      </c>
      <c r="E129" s="30">
        <f t="shared" ref="E129" si="36">SUM(E115:E128)</f>
        <v>0</v>
      </c>
      <c r="F129" s="30">
        <f>SUM(F115:F128)</f>
        <v>129337.34</v>
      </c>
      <c r="G129" s="30">
        <f t="shared" ref="G129:Q129" si="37">SUM(G115:G128)</f>
        <v>0</v>
      </c>
      <c r="H129" s="30">
        <f t="shared" si="37"/>
        <v>129478.1</v>
      </c>
      <c r="I129" s="30">
        <f t="shared" si="37"/>
        <v>290021.45</v>
      </c>
      <c r="J129" s="30">
        <f t="shared" si="37"/>
        <v>0</v>
      </c>
      <c r="K129" s="30">
        <f t="shared" si="37"/>
        <v>0</v>
      </c>
      <c r="L129" s="30">
        <f t="shared" si="37"/>
        <v>0</v>
      </c>
      <c r="M129" s="30">
        <f t="shared" si="37"/>
        <v>0</v>
      </c>
      <c r="N129" s="30">
        <f t="shared" si="37"/>
        <v>0</v>
      </c>
      <c r="O129" s="30">
        <f t="shared" si="37"/>
        <v>0</v>
      </c>
      <c r="P129" s="30">
        <f t="shared" si="37"/>
        <v>0</v>
      </c>
      <c r="Q129" s="30">
        <f t="shared" si="37"/>
        <v>548836.89</v>
      </c>
    </row>
    <row r="131" spans="1:17" x14ac:dyDescent="0.25">
      <c r="A131" s="31" t="s">
        <v>1035</v>
      </c>
      <c r="B131" s="32"/>
      <c r="C131" s="32"/>
      <c r="D131" s="32"/>
      <c r="E131" s="625">
        <v>2024</v>
      </c>
      <c r="F131" s="626"/>
      <c r="G131" s="626"/>
      <c r="H131" s="626"/>
      <c r="I131" s="626"/>
      <c r="J131" s="626"/>
      <c r="K131" s="626"/>
      <c r="L131" s="626"/>
      <c r="M131" s="626"/>
      <c r="N131" s="627"/>
      <c r="O131" s="625">
        <v>2025</v>
      </c>
      <c r="P131" s="627"/>
      <c r="Q131" s="32"/>
    </row>
    <row r="132" spans="1:17" x14ac:dyDescent="0.25">
      <c r="C132" s="11" t="s">
        <v>105</v>
      </c>
      <c r="D132" s="11" t="s">
        <v>106</v>
      </c>
      <c r="E132" s="146">
        <v>3</v>
      </c>
      <c r="F132" s="146">
        <v>4</v>
      </c>
      <c r="G132" s="146">
        <v>5</v>
      </c>
      <c r="H132" s="146">
        <v>6</v>
      </c>
      <c r="I132" s="146">
        <v>7</v>
      </c>
      <c r="J132" s="146">
        <v>8</v>
      </c>
      <c r="K132" s="146">
        <v>9</v>
      </c>
      <c r="L132" s="146">
        <v>10</v>
      </c>
      <c r="M132" s="146">
        <v>11</v>
      </c>
      <c r="N132" s="146">
        <v>12</v>
      </c>
      <c r="O132" s="265">
        <v>1</v>
      </c>
      <c r="P132" s="265">
        <v>2</v>
      </c>
      <c r="Q132" s="292" t="s">
        <v>147</v>
      </c>
    </row>
    <row r="133" spans="1:17" x14ac:dyDescent="0.25">
      <c r="C133" s="4" t="s">
        <v>1022</v>
      </c>
      <c r="D133" s="26"/>
      <c r="E133" s="262"/>
      <c r="F133" s="262">
        <v>129337.34</v>
      </c>
      <c r="G133" s="262"/>
      <c r="H133" s="262"/>
      <c r="I133" s="262"/>
      <c r="J133" s="262"/>
      <c r="K133" s="262"/>
      <c r="L133" s="262"/>
      <c r="M133" s="262"/>
      <c r="N133" s="262"/>
      <c r="O133" s="267"/>
      <c r="P133" s="267"/>
      <c r="Q133" s="4">
        <f>SUM(E133:P133)</f>
        <v>129337.34</v>
      </c>
    </row>
    <row r="134" spans="1:17" x14ac:dyDescent="0.25">
      <c r="C134" s="4" t="s">
        <v>1023</v>
      </c>
      <c r="D134" s="26"/>
      <c r="E134" s="262"/>
      <c r="F134" s="262"/>
      <c r="G134" s="262"/>
      <c r="H134" s="262">
        <v>129478.1</v>
      </c>
      <c r="I134" s="262"/>
      <c r="J134" s="262"/>
      <c r="K134" s="262"/>
      <c r="L134" s="262"/>
      <c r="M134" s="262"/>
      <c r="N134" s="262"/>
      <c r="O134" s="267"/>
      <c r="P134" s="267"/>
      <c r="Q134" s="4">
        <f t="shared" ref="Q134:Q145" si="38">SUM(E134:P134)</f>
        <v>129478.1</v>
      </c>
    </row>
    <row r="135" spans="1:17" x14ac:dyDescent="0.25">
      <c r="C135" s="4" t="s">
        <v>1024</v>
      </c>
      <c r="D135" s="26"/>
      <c r="E135" s="262"/>
      <c r="F135" s="262"/>
      <c r="G135" s="262"/>
      <c r="H135" s="262"/>
      <c r="I135" s="262">
        <f>580042.9/2</f>
        <v>290021.45</v>
      </c>
      <c r="J135" s="262"/>
      <c r="K135" s="262"/>
      <c r="L135" s="262"/>
      <c r="M135" s="262"/>
      <c r="N135" s="262"/>
      <c r="O135" s="267"/>
      <c r="P135" s="267"/>
      <c r="Q135" s="4">
        <f t="shared" si="38"/>
        <v>290021.45</v>
      </c>
    </row>
    <row r="136" spans="1:17" x14ac:dyDescent="0.25">
      <c r="C136" s="4" t="s">
        <v>1025</v>
      </c>
      <c r="D136" s="26"/>
      <c r="E136" s="262"/>
      <c r="F136" s="262"/>
      <c r="G136" s="262"/>
      <c r="H136" s="262"/>
      <c r="I136" s="262"/>
      <c r="J136" s="262"/>
      <c r="K136" s="262"/>
      <c r="L136" s="262">
        <f>580042.9/2</f>
        <v>290021.45</v>
      </c>
      <c r="M136" s="262"/>
      <c r="N136" s="262"/>
      <c r="O136" s="267"/>
      <c r="P136" s="267"/>
      <c r="Q136" s="4">
        <f t="shared" si="38"/>
        <v>290021.45</v>
      </c>
    </row>
    <row r="137" spans="1:17" x14ac:dyDescent="0.25">
      <c r="C137" s="4" t="s">
        <v>1026</v>
      </c>
      <c r="D137" s="26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7"/>
      <c r="P137" s="267"/>
      <c r="Q137" s="4">
        <f t="shared" si="38"/>
        <v>0</v>
      </c>
    </row>
    <row r="138" spans="1:17" x14ac:dyDescent="0.25">
      <c r="C138" s="4" t="s">
        <v>1027</v>
      </c>
      <c r="D138" s="26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7"/>
      <c r="P138" s="267"/>
      <c r="Q138" s="4">
        <f t="shared" si="38"/>
        <v>0</v>
      </c>
    </row>
    <row r="139" spans="1:17" x14ac:dyDescent="0.25">
      <c r="C139" s="4" t="s">
        <v>1028</v>
      </c>
      <c r="D139" s="26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7"/>
      <c r="P139" s="267"/>
      <c r="Q139" s="4">
        <f t="shared" si="38"/>
        <v>0</v>
      </c>
    </row>
    <row r="140" spans="1:17" x14ac:dyDescent="0.25">
      <c r="C140" s="4" t="s">
        <v>1029</v>
      </c>
      <c r="D140" s="26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7"/>
      <c r="P140" s="267"/>
      <c r="Q140" s="4">
        <f t="shared" si="38"/>
        <v>0</v>
      </c>
    </row>
    <row r="141" spans="1:17" x14ac:dyDescent="0.25">
      <c r="C141" s="49" t="s">
        <v>1030</v>
      </c>
      <c r="D141" s="26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7"/>
      <c r="P141" s="267"/>
      <c r="Q141" s="4">
        <f t="shared" si="38"/>
        <v>0</v>
      </c>
    </row>
    <row r="142" spans="1:17" x14ac:dyDescent="0.25">
      <c r="C142" s="4" t="s">
        <v>1031</v>
      </c>
      <c r="D142" s="26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7"/>
      <c r="P142" s="267"/>
      <c r="Q142" s="4">
        <f t="shared" si="38"/>
        <v>0</v>
      </c>
    </row>
    <row r="143" spans="1:17" x14ac:dyDescent="0.25">
      <c r="C143" s="4" t="s">
        <v>1032</v>
      </c>
      <c r="D143" s="26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7"/>
      <c r="P143" s="267"/>
      <c r="Q143" s="4">
        <f t="shared" si="38"/>
        <v>0</v>
      </c>
    </row>
    <row r="144" spans="1:17" x14ac:dyDescent="0.25">
      <c r="C144" s="4" t="s">
        <v>1033</v>
      </c>
      <c r="D144" s="26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7"/>
      <c r="P144" s="267"/>
      <c r="Q144" s="4">
        <f t="shared" si="38"/>
        <v>0</v>
      </c>
    </row>
    <row r="145" spans="3:17" x14ac:dyDescent="0.25">
      <c r="C145" s="4" t="s">
        <v>1034</v>
      </c>
      <c r="D145" s="26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7"/>
      <c r="P145" s="267"/>
      <c r="Q145" s="4">
        <f t="shared" si="38"/>
        <v>0</v>
      </c>
    </row>
    <row r="146" spans="3:17" x14ac:dyDescent="0.25">
      <c r="C146" s="4"/>
      <c r="D146" s="26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7"/>
      <c r="P146" s="267"/>
      <c r="Q146" s="4"/>
    </row>
    <row r="147" spans="3:17" x14ac:dyDescent="0.25">
      <c r="C147" s="9"/>
      <c r="D147" s="93" t="s">
        <v>39</v>
      </c>
      <c r="E147" s="30">
        <f t="shared" ref="E147" si="39">SUM(E133:E146)</f>
        <v>0</v>
      </c>
      <c r="F147" s="30">
        <f>SUM(F133:F146)</f>
        <v>129337.34</v>
      </c>
      <c r="G147" s="30">
        <f t="shared" ref="G147:Q147" si="40">SUM(G133:G146)</f>
        <v>0</v>
      </c>
      <c r="H147" s="30">
        <f t="shared" si="40"/>
        <v>129478.1</v>
      </c>
      <c r="I147" s="30">
        <f t="shared" si="40"/>
        <v>290021.45</v>
      </c>
      <c r="J147" s="30">
        <f t="shared" si="40"/>
        <v>0</v>
      </c>
      <c r="K147" s="30">
        <f t="shared" si="40"/>
        <v>0</v>
      </c>
      <c r="L147" s="30">
        <f t="shared" si="40"/>
        <v>290021.45</v>
      </c>
      <c r="M147" s="30">
        <f t="shared" si="40"/>
        <v>0</v>
      </c>
      <c r="N147" s="30">
        <f t="shared" si="40"/>
        <v>0</v>
      </c>
      <c r="O147" s="30">
        <f t="shared" si="40"/>
        <v>0</v>
      </c>
      <c r="P147" s="30">
        <f t="shared" si="40"/>
        <v>0</v>
      </c>
      <c r="Q147" s="30">
        <f t="shared" si="40"/>
        <v>838858.34000000008</v>
      </c>
    </row>
    <row r="150" spans="3:17" x14ac:dyDescent="0.25">
      <c r="Q150" s="25">
        <f>B4-Q147</f>
        <v>1227346.3499999999</v>
      </c>
    </row>
  </sheetData>
  <mergeCells count="13">
    <mergeCell ref="E131:N131"/>
    <mergeCell ref="O131:P131"/>
    <mergeCell ref="E6:Q6"/>
    <mergeCell ref="E41:Q41"/>
    <mergeCell ref="E76:Q76"/>
    <mergeCell ref="E7:N7"/>
    <mergeCell ref="O7:P7"/>
    <mergeCell ref="E42:N42"/>
    <mergeCell ref="O42:P42"/>
    <mergeCell ref="E77:N77"/>
    <mergeCell ref="O77:P77"/>
    <mergeCell ref="E113:N113"/>
    <mergeCell ref="O113:P113"/>
  </mergeCells>
  <pageMargins left="0.7" right="0.7" top="0.75" bottom="0.75" header="0.3" footer="0.3"/>
  <pageSetup orientation="portrait" horizontalDpi="1200" verticalDpi="12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DDE9-CDF3-4FD4-89F8-378DC7886402}">
  <sheetPr>
    <tabColor theme="2" tint="-9.9978637043366805E-2"/>
  </sheetPr>
  <dimension ref="A2:T169"/>
  <sheetViews>
    <sheetView topLeftCell="A135" workbookViewId="0">
      <selection activeCell="C155" sqref="C15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312</v>
      </c>
    </row>
    <row r="3" spans="1:20" x14ac:dyDescent="0.25">
      <c r="A3" s="9" t="s">
        <v>83</v>
      </c>
      <c r="B3" t="s">
        <v>666</v>
      </c>
    </row>
    <row r="4" spans="1:20" x14ac:dyDescent="0.25">
      <c r="A4" s="9" t="s">
        <v>85</v>
      </c>
      <c r="B4" s="25">
        <v>339782.40000000002</v>
      </c>
      <c r="C4">
        <v>339782.40000000002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/>
      <c r="K7" s="626"/>
      <c r="L7" s="626"/>
      <c r="M7" s="626"/>
      <c r="N7" s="627"/>
      <c r="O7" s="625">
        <v>2025</v>
      </c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3</v>
      </c>
      <c r="F8" s="11">
        <v>4</v>
      </c>
      <c r="G8" s="11">
        <v>5</v>
      </c>
      <c r="H8" s="11">
        <v>6</v>
      </c>
      <c r="I8" s="146">
        <v>7</v>
      </c>
      <c r="J8" s="146">
        <v>8</v>
      </c>
      <c r="K8" s="146">
        <v>9</v>
      </c>
      <c r="L8" s="146">
        <v>10</v>
      </c>
      <c r="M8" s="146">
        <v>11</v>
      </c>
      <c r="N8" s="146">
        <v>12</v>
      </c>
      <c r="O8" s="164">
        <v>1</v>
      </c>
      <c r="P8" s="164">
        <v>2</v>
      </c>
      <c r="Q8" s="11" t="s">
        <v>92</v>
      </c>
      <c r="R8" s="11" t="s">
        <v>93</v>
      </c>
      <c r="S8" s="11" t="s">
        <v>94</v>
      </c>
      <c r="T8" s="11" t="s">
        <v>95</v>
      </c>
    </row>
    <row r="9" spans="1:20" x14ac:dyDescent="0.25">
      <c r="A9" t="s">
        <v>271</v>
      </c>
      <c r="B9" s="4" t="s">
        <v>97</v>
      </c>
      <c r="C9" s="4" t="s">
        <v>204</v>
      </c>
      <c r="D9" s="120">
        <v>148.91999999999999</v>
      </c>
      <c r="E9" s="4"/>
      <c r="F9" s="4">
        <v>80</v>
      </c>
      <c r="G9" s="4">
        <v>160</v>
      </c>
      <c r="H9" s="4">
        <v>160</v>
      </c>
      <c r="I9" s="263">
        <v>160</v>
      </c>
      <c r="J9" s="263">
        <v>160</v>
      </c>
      <c r="K9" s="263">
        <v>160</v>
      </c>
      <c r="L9" s="263"/>
      <c r="M9" s="263"/>
      <c r="N9" s="263"/>
      <c r="O9" s="165"/>
      <c r="P9" s="165"/>
      <c r="Q9" s="4"/>
      <c r="R9" s="4">
        <f>SUM(E9:I9)</f>
        <v>560</v>
      </c>
      <c r="S9" s="6">
        <f>Q9*D9</f>
        <v>0</v>
      </c>
      <c r="T9" s="6">
        <f>SUM(R9*D9)</f>
        <v>83395.199999999997</v>
      </c>
    </row>
    <row r="10" spans="1:20" x14ac:dyDescent="0.25">
      <c r="A10" s="4" t="s">
        <v>1036</v>
      </c>
      <c r="B10" s="4" t="s">
        <v>97</v>
      </c>
      <c r="C10" s="4" t="s">
        <v>331</v>
      </c>
      <c r="D10" s="6">
        <v>107.1</v>
      </c>
      <c r="E10" s="4"/>
      <c r="F10" s="4">
        <v>80</v>
      </c>
      <c r="G10" s="4">
        <v>160</v>
      </c>
      <c r="H10" s="4">
        <v>160</v>
      </c>
      <c r="I10" s="263">
        <v>160</v>
      </c>
      <c r="J10" s="263">
        <v>160</v>
      </c>
      <c r="K10" s="263">
        <v>160</v>
      </c>
      <c r="L10" s="263"/>
      <c r="M10" s="263"/>
      <c r="N10" s="263"/>
      <c r="O10" s="165"/>
      <c r="P10" s="165"/>
      <c r="Q10" s="4"/>
      <c r="R10" s="4">
        <f>SUM(E10:J10)</f>
        <v>720</v>
      </c>
      <c r="S10" s="6">
        <f>Q10*D10</f>
        <v>0</v>
      </c>
      <c r="T10" s="6">
        <f>SUM(R10*D10)</f>
        <v>77112</v>
      </c>
    </row>
    <row r="11" spans="1:20" x14ac:dyDescent="0.25">
      <c r="A11" s="4" t="s">
        <v>1037</v>
      </c>
      <c r="B11" s="4" t="s">
        <v>97</v>
      </c>
      <c r="C11" s="4" t="s">
        <v>761</v>
      </c>
      <c r="D11" s="6">
        <v>97.92</v>
      </c>
      <c r="E11" s="4"/>
      <c r="F11" s="4">
        <v>80</v>
      </c>
      <c r="G11" s="4">
        <v>160</v>
      </c>
      <c r="H11" s="4">
        <v>160</v>
      </c>
      <c r="I11" s="263">
        <v>160</v>
      </c>
      <c r="J11" s="263">
        <v>160</v>
      </c>
      <c r="K11" s="263">
        <v>160</v>
      </c>
      <c r="L11" s="263"/>
      <c r="M11" s="263"/>
      <c r="N11" s="263"/>
      <c r="O11" s="165"/>
      <c r="P11" s="165"/>
      <c r="Q11" s="4"/>
      <c r="R11" s="4">
        <f>SUM(E11:I11)</f>
        <v>560</v>
      </c>
      <c r="S11" s="6">
        <f>Q11*D11</f>
        <v>0</v>
      </c>
      <c r="T11" s="6">
        <f>SUM(R11*D11)</f>
        <v>54835.200000000004</v>
      </c>
    </row>
    <row r="12" spans="1:20" x14ac:dyDescent="0.25">
      <c r="A12" s="4"/>
      <c r="B12" s="4"/>
      <c r="C12" s="4"/>
      <c r="D12" s="6"/>
      <c r="E12" s="4"/>
      <c r="F12" s="4"/>
      <c r="G12" s="4"/>
      <c r="H12" s="4"/>
      <c r="I12" s="263"/>
      <c r="J12" s="263"/>
      <c r="K12" s="263"/>
      <c r="L12" s="263"/>
      <c r="M12" s="263"/>
      <c r="N12" s="263"/>
      <c r="O12" s="165"/>
      <c r="P12" s="165"/>
      <c r="Q12" s="4"/>
      <c r="R12" s="4">
        <f>SUM(E12:I12)</f>
        <v>0</v>
      </c>
      <c r="S12" s="6">
        <f>Q12*D12</f>
        <v>0</v>
      </c>
      <c r="T12" s="6">
        <f>SUM(R12*D12)</f>
        <v>0</v>
      </c>
    </row>
    <row r="13" spans="1:20" x14ac:dyDescent="0.25">
      <c r="A13" s="4"/>
      <c r="B13" s="4"/>
      <c r="C13" s="4"/>
      <c r="D13" s="6"/>
      <c r="E13" s="4"/>
      <c r="F13" s="4"/>
      <c r="G13" s="4"/>
      <c r="H13" s="4"/>
      <c r="I13" s="263"/>
      <c r="J13" s="263"/>
      <c r="K13" s="263"/>
      <c r="L13" s="263"/>
      <c r="M13" s="263"/>
      <c r="N13" s="263"/>
      <c r="O13" s="165"/>
      <c r="P13" s="165"/>
      <c r="Q13" s="4"/>
      <c r="R13" s="4"/>
      <c r="S13" s="6"/>
      <c r="T13" s="6"/>
    </row>
    <row r="14" spans="1:20" x14ac:dyDescent="0.25">
      <c r="A14" s="4"/>
      <c r="B14" s="4"/>
      <c r="C14" s="4"/>
      <c r="D14" s="6"/>
      <c r="E14" s="4"/>
      <c r="F14" s="4"/>
      <c r="G14" s="4"/>
      <c r="H14" s="4"/>
      <c r="I14" s="263"/>
      <c r="J14" s="263"/>
      <c r="K14" s="263"/>
      <c r="L14" s="263"/>
      <c r="M14" s="263"/>
      <c r="N14" s="263"/>
      <c r="O14" s="165"/>
      <c r="P14" s="165"/>
      <c r="Q14" s="4"/>
      <c r="R14" s="4"/>
      <c r="S14" s="6"/>
      <c r="T14" s="6"/>
    </row>
    <row r="15" spans="1:20" x14ac:dyDescent="0.25">
      <c r="A15" s="4"/>
      <c r="B15" s="4"/>
      <c r="C15" s="4"/>
      <c r="D15" s="6" t="s">
        <v>1038</v>
      </c>
      <c r="E15" s="4"/>
      <c r="F15" s="4"/>
      <c r="G15" s="4"/>
      <c r="H15" s="4"/>
      <c r="I15" s="263"/>
      <c r="J15" s="263"/>
      <c r="K15" s="263"/>
      <c r="L15" s="263"/>
      <c r="M15" s="263"/>
      <c r="N15" s="263"/>
      <c r="O15" s="165"/>
      <c r="P15" s="165"/>
      <c r="Q15" s="4"/>
      <c r="R15" s="4"/>
      <c r="S15" s="6"/>
      <c r="T15" s="6"/>
    </row>
    <row r="16" spans="1:20" x14ac:dyDescent="0.25">
      <c r="A16" s="4"/>
      <c r="B16" s="4"/>
      <c r="C16" s="4"/>
      <c r="D16" s="6"/>
      <c r="E16" s="4"/>
      <c r="F16" s="4"/>
      <c r="G16" s="4"/>
      <c r="H16" s="4"/>
      <c r="I16" s="263"/>
      <c r="J16" s="263"/>
      <c r="K16" s="263"/>
      <c r="L16" s="263"/>
      <c r="M16" s="263"/>
      <c r="N16" s="263"/>
      <c r="O16" s="165"/>
      <c r="P16" s="165"/>
      <c r="Q16" s="4"/>
      <c r="R16" s="4"/>
      <c r="S16" s="6"/>
      <c r="T16" s="6"/>
    </row>
    <row r="17" spans="1:20" x14ac:dyDescent="0.25">
      <c r="A17" s="4"/>
      <c r="B17" s="4"/>
      <c r="C17" s="4"/>
      <c r="D17" s="6"/>
      <c r="E17" s="4"/>
      <c r="F17" s="4"/>
      <c r="G17" s="4"/>
      <c r="H17" s="4"/>
      <c r="I17" s="263"/>
      <c r="J17" s="263"/>
      <c r="K17" s="263"/>
      <c r="L17" s="263"/>
      <c r="M17" s="263"/>
      <c r="N17" s="263"/>
      <c r="O17" s="165"/>
      <c r="P17" s="165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/>
      <c r="B18" s="4"/>
      <c r="C18" s="4"/>
      <c r="D18" s="6"/>
      <c r="E18" s="4"/>
      <c r="F18" s="4"/>
      <c r="G18" s="4"/>
      <c r="H18" s="4"/>
      <c r="I18" s="263"/>
      <c r="J18" s="263"/>
      <c r="K18" s="263"/>
      <c r="L18" s="263"/>
      <c r="M18" s="263"/>
      <c r="N18" s="263"/>
      <c r="O18" s="165"/>
      <c r="P18" s="165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4"/>
      <c r="F19" s="4"/>
      <c r="G19" s="4"/>
      <c r="H19" s="4"/>
      <c r="I19" s="263"/>
      <c r="J19" s="263"/>
      <c r="K19" s="263"/>
      <c r="L19" s="263"/>
      <c r="M19" s="263"/>
      <c r="N19" s="263"/>
      <c r="O19" s="165"/>
      <c r="P19" s="165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4"/>
      <c r="F20" s="4"/>
      <c r="G20" s="4"/>
      <c r="H20" s="4"/>
      <c r="I20" s="263"/>
      <c r="J20" s="263"/>
      <c r="K20" s="263"/>
      <c r="L20" s="263"/>
      <c r="M20" s="263"/>
      <c r="N20" s="263"/>
      <c r="O20" s="165"/>
      <c r="P20" s="165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4"/>
      <c r="F21" s="4"/>
      <c r="G21" s="4"/>
      <c r="H21" s="4"/>
      <c r="I21" s="263"/>
      <c r="J21" s="263"/>
      <c r="K21" s="263"/>
      <c r="L21" s="263"/>
      <c r="M21" s="263"/>
      <c r="N21" s="263"/>
      <c r="O21" s="165"/>
      <c r="P21" s="165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4"/>
      <c r="F22" s="4"/>
      <c r="G22" s="4"/>
      <c r="H22" s="4"/>
      <c r="I22" s="263"/>
      <c r="J22" s="263"/>
      <c r="K22" s="263"/>
      <c r="L22" s="263"/>
      <c r="M22" s="263"/>
      <c r="N22" s="263"/>
      <c r="O22" s="165"/>
      <c r="P22" s="165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4"/>
      <c r="F23" s="4"/>
      <c r="G23" s="4"/>
      <c r="H23" s="4"/>
      <c r="I23" s="263"/>
      <c r="J23" s="263"/>
      <c r="K23" s="263"/>
      <c r="L23" s="263"/>
      <c r="M23" s="263"/>
      <c r="N23" s="263"/>
      <c r="O23" s="165"/>
      <c r="P23" s="165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4"/>
      <c r="F24" s="4"/>
      <c r="G24" s="4"/>
      <c r="H24" s="4"/>
      <c r="I24" s="263"/>
      <c r="J24" s="263"/>
      <c r="K24" s="263"/>
      <c r="L24" s="263"/>
      <c r="M24" s="263"/>
      <c r="N24" s="263"/>
      <c r="O24" s="165"/>
      <c r="P24" s="165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4"/>
      <c r="F25" s="4"/>
      <c r="G25" s="4"/>
      <c r="H25" s="4"/>
      <c r="I25" s="263"/>
      <c r="J25" s="263"/>
      <c r="K25" s="263"/>
      <c r="L25" s="263"/>
      <c r="M25" s="263"/>
      <c r="N25" s="263"/>
      <c r="O25" s="165"/>
      <c r="P25" s="165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4"/>
      <c r="F26" s="4"/>
      <c r="G26" s="4"/>
      <c r="H26" s="4"/>
      <c r="I26" s="263"/>
      <c r="J26" s="263"/>
      <c r="K26" s="263"/>
      <c r="L26" s="263"/>
      <c r="M26" s="263"/>
      <c r="N26" s="263"/>
      <c r="O26" s="165"/>
      <c r="P26" s="165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4"/>
      <c r="F27" s="4"/>
      <c r="G27" s="4"/>
      <c r="H27" s="4"/>
      <c r="I27" s="263"/>
      <c r="J27" s="263"/>
      <c r="K27" s="263"/>
      <c r="L27" s="263"/>
      <c r="M27" s="263"/>
      <c r="N27" s="263"/>
      <c r="O27" s="165"/>
      <c r="P27" s="165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4"/>
      <c r="F28" s="4"/>
      <c r="G28" s="4"/>
      <c r="H28" s="4"/>
      <c r="I28" s="263"/>
      <c r="J28" s="263"/>
      <c r="K28" s="263"/>
      <c r="L28" s="263"/>
      <c r="M28" s="263"/>
      <c r="N28" s="263"/>
      <c r="O28" s="165"/>
      <c r="P28" s="165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4"/>
      <c r="F29" s="4"/>
      <c r="G29" s="4"/>
      <c r="H29" s="4"/>
      <c r="I29" s="263"/>
      <c r="J29" s="263"/>
      <c r="K29" s="263"/>
      <c r="L29" s="263"/>
      <c r="M29" s="263"/>
      <c r="N29" s="263"/>
      <c r="O29" s="165"/>
      <c r="P29" s="165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4"/>
      <c r="F30" s="4"/>
      <c r="G30" s="4"/>
      <c r="H30" s="4"/>
      <c r="I30" s="263"/>
      <c r="J30" s="263"/>
      <c r="K30" s="263"/>
      <c r="L30" s="263"/>
      <c r="M30" s="263"/>
      <c r="N30" s="263"/>
      <c r="O30" s="165"/>
      <c r="P30" s="165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4"/>
      <c r="F31" s="4"/>
      <c r="G31" s="4"/>
      <c r="H31" s="4"/>
      <c r="I31" s="263"/>
      <c r="J31" s="263"/>
      <c r="K31" s="263"/>
      <c r="L31" s="263"/>
      <c r="M31" s="263"/>
      <c r="N31" s="263"/>
      <c r="O31" s="165"/>
      <c r="P31" s="165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4"/>
      <c r="F32" s="4"/>
      <c r="G32" s="4"/>
      <c r="H32" s="4"/>
      <c r="I32" s="263"/>
      <c r="J32" s="263"/>
      <c r="K32" s="263"/>
      <c r="L32" s="263"/>
      <c r="M32" s="263"/>
      <c r="N32" s="263"/>
      <c r="O32" s="165"/>
      <c r="P32" s="165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4"/>
      <c r="F33" s="4"/>
      <c r="G33" s="4"/>
      <c r="H33" s="4"/>
      <c r="I33" s="263"/>
      <c r="J33" s="263"/>
      <c r="K33" s="263"/>
      <c r="L33" s="263"/>
      <c r="M33" s="263"/>
      <c r="N33" s="263"/>
      <c r="O33" s="165"/>
      <c r="P33" s="165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4"/>
      <c r="F34" s="4"/>
      <c r="G34" s="4"/>
      <c r="H34" s="4"/>
      <c r="I34" s="263"/>
      <c r="J34" s="263"/>
      <c r="K34" s="263"/>
      <c r="L34" s="263"/>
      <c r="M34" s="263"/>
      <c r="N34" s="263"/>
      <c r="O34" s="165"/>
      <c r="P34" s="165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4"/>
      <c r="F35" s="4"/>
      <c r="G35" s="4"/>
      <c r="H35" s="4"/>
      <c r="I35" s="263"/>
      <c r="J35" s="263"/>
      <c r="K35" s="263"/>
      <c r="L35" s="263"/>
      <c r="M35" s="263"/>
      <c r="N35" s="263"/>
      <c r="O35" s="165"/>
      <c r="P35" s="165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4"/>
      <c r="F36" s="4"/>
      <c r="G36" s="4"/>
      <c r="H36" s="4"/>
      <c r="I36" s="263"/>
      <c r="J36" s="263"/>
      <c r="K36" s="263"/>
      <c r="L36" s="263"/>
      <c r="M36" s="263"/>
      <c r="N36" s="263"/>
      <c r="O36" s="165"/>
      <c r="P36" s="165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4"/>
      <c r="F37" s="4"/>
      <c r="G37" s="4"/>
      <c r="H37" s="4"/>
      <c r="I37" s="263"/>
      <c r="J37" s="263"/>
      <c r="K37" s="263"/>
      <c r="L37" s="263"/>
      <c r="M37" s="263"/>
      <c r="N37" s="263"/>
      <c r="O37" s="165"/>
      <c r="P37" s="165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4"/>
      <c r="F38" s="4"/>
      <c r="G38" s="4"/>
      <c r="H38" s="4"/>
      <c r="I38" s="263"/>
      <c r="J38" s="263"/>
      <c r="K38" s="263"/>
      <c r="L38" s="263"/>
      <c r="M38" s="263"/>
      <c r="N38" s="263"/>
      <c r="O38" s="165"/>
      <c r="P38" s="165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0</v>
      </c>
      <c r="F39" s="28">
        <f t="shared" si="3"/>
        <v>240</v>
      </c>
      <c r="G39" s="28">
        <f t="shared" si="3"/>
        <v>480</v>
      </c>
      <c r="H39" s="28">
        <f t="shared" si="3"/>
        <v>480</v>
      </c>
      <c r="I39" s="28">
        <f t="shared" si="3"/>
        <v>480</v>
      </c>
      <c r="J39" s="28">
        <f t="shared" si="3"/>
        <v>480</v>
      </c>
      <c r="K39" s="28">
        <f t="shared" si="3"/>
        <v>480</v>
      </c>
      <c r="L39" s="28">
        <f t="shared" si="3"/>
        <v>0</v>
      </c>
      <c r="M39" s="28">
        <f t="shared" si="3"/>
        <v>0</v>
      </c>
      <c r="N39" s="28">
        <f t="shared" si="3"/>
        <v>0</v>
      </c>
      <c r="O39" s="28">
        <f t="shared" si="3"/>
        <v>0</v>
      </c>
      <c r="P39" s="28">
        <f t="shared" si="3"/>
        <v>0</v>
      </c>
      <c r="Q39" s="28">
        <f t="shared" si="3"/>
        <v>0</v>
      </c>
      <c r="R39" s="28">
        <f t="shared" si="3"/>
        <v>1840</v>
      </c>
      <c r="S39" s="8">
        <f t="shared" si="3"/>
        <v>0</v>
      </c>
      <c r="T39" s="8">
        <f t="shared" si="3"/>
        <v>215342.40000000002</v>
      </c>
    </row>
    <row r="40" spans="1:20" ht="15.75" thickTop="1" x14ac:dyDescent="0.25"/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/>
      <c r="K42" s="626"/>
      <c r="L42" s="626"/>
      <c r="M42" s="626"/>
      <c r="N42" s="627"/>
      <c r="O42" s="625">
        <v>2025</v>
      </c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3</v>
      </c>
      <c r="F43" s="11">
        <v>4</v>
      </c>
      <c r="G43" s="11">
        <v>5</v>
      </c>
      <c r="H43" s="11">
        <v>6</v>
      </c>
      <c r="I43" s="11">
        <v>7</v>
      </c>
      <c r="J43" s="11">
        <v>8</v>
      </c>
      <c r="K43" s="11">
        <v>9</v>
      </c>
      <c r="L43" s="11">
        <v>10</v>
      </c>
      <c r="M43" s="265"/>
      <c r="N43" s="265">
        <v>12</v>
      </c>
      <c r="O43" s="265">
        <v>1</v>
      </c>
      <c r="P43" s="265">
        <v>2</v>
      </c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t="s">
        <v>271</v>
      </c>
      <c r="B44" s="4" t="s">
        <v>97</v>
      </c>
      <c r="C44" s="4" t="s">
        <v>272</v>
      </c>
      <c r="D44" s="120">
        <v>148.91999999999999</v>
      </c>
      <c r="E44" s="4"/>
      <c r="F44" s="4">
        <v>81</v>
      </c>
      <c r="G44" s="4">
        <v>165</v>
      </c>
      <c r="H44" s="4">
        <v>144</v>
      </c>
      <c r="I44" s="4">
        <v>172</v>
      </c>
      <c r="J44" s="4">
        <v>171</v>
      </c>
      <c r="K44" s="4">
        <v>44</v>
      </c>
      <c r="L44" s="4">
        <v>127</v>
      </c>
      <c r="M44" s="263"/>
      <c r="N44" s="263"/>
      <c r="O44" s="165"/>
      <c r="P44" s="165"/>
      <c r="Q44" s="4"/>
      <c r="R44" s="4">
        <f>SUM(E44:I44)</f>
        <v>562</v>
      </c>
      <c r="S44" s="6">
        <f>Q44*D44</f>
        <v>0</v>
      </c>
      <c r="T44" s="6">
        <f>SUM(R44*D44)</f>
        <v>83693.039999999994</v>
      </c>
    </row>
    <row r="45" spans="1:20" x14ac:dyDescent="0.25">
      <c r="A45" s="4" t="s">
        <v>1036</v>
      </c>
      <c r="B45" s="4" t="s">
        <v>97</v>
      </c>
      <c r="C45" s="4" t="s">
        <v>331</v>
      </c>
      <c r="D45" s="6">
        <v>107.1</v>
      </c>
      <c r="E45" s="4"/>
      <c r="F45" s="4">
        <v>128</v>
      </c>
      <c r="G45" s="4">
        <v>176</v>
      </c>
      <c r="H45" s="4">
        <v>152</v>
      </c>
      <c r="I45" s="4">
        <v>176</v>
      </c>
      <c r="J45" s="4">
        <v>176</v>
      </c>
      <c r="K45" s="4">
        <v>56</v>
      </c>
      <c r="L45" s="4">
        <v>176</v>
      </c>
      <c r="M45" s="263"/>
      <c r="N45" s="263"/>
      <c r="O45" s="165"/>
      <c r="P45" s="165"/>
      <c r="Q45" s="4"/>
      <c r="R45" s="4">
        <f>SUM(E45:I45)</f>
        <v>632</v>
      </c>
      <c r="S45" s="6">
        <f>Q45*D45</f>
        <v>0</v>
      </c>
      <c r="T45" s="6">
        <f>SUM(R45*D45)</f>
        <v>67687.199999999997</v>
      </c>
    </row>
    <row r="46" spans="1:20" x14ac:dyDescent="0.25">
      <c r="A46" s="4" t="s">
        <v>1037</v>
      </c>
      <c r="B46" s="4" t="s">
        <v>97</v>
      </c>
      <c r="C46" s="4" t="s">
        <v>274</v>
      </c>
      <c r="D46" s="6">
        <v>97.92</v>
      </c>
      <c r="E46" s="4"/>
      <c r="F46" s="4">
        <v>176</v>
      </c>
      <c r="G46" s="4">
        <v>176</v>
      </c>
      <c r="H46" s="4">
        <v>152</v>
      </c>
      <c r="I46" s="4">
        <v>24</v>
      </c>
      <c r="J46" s="4"/>
      <c r="K46" s="4"/>
      <c r="L46" s="4"/>
      <c r="M46" s="263"/>
      <c r="N46" s="263"/>
      <c r="O46" s="165"/>
      <c r="P46" s="165"/>
      <c r="Q46" s="4"/>
      <c r="R46" s="4">
        <f>SUM(E46:I46)</f>
        <v>528</v>
      </c>
      <c r="S46" s="6">
        <f>Q46*D46</f>
        <v>0</v>
      </c>
      <c r="T46" s="6">
        <f>SUM(R46*D46)</f>
        <v>51701.760000000002</v>
      </c>
    </row>
    <row r="47" spans="1:20" x14ac:dyDescent="0.25">
      <c r="A47" s="4" t="s">
        <v>273</v>
      </c>
      <c r="B47" s="4" t="s">
        <v>97</v>
      </c>
      <c r="C47" s="4" t="s">
        <v>274</v>
      </c>
      <c r="D47" s="6">
        <v>97.92</v>
      </c>
      <c r="E47" s="4"/>
      <c r="F47" s="4"/>
      <c r="G47" s="4"/>
      <c r="H47" s="4"/>
      <c r="I47" s="4"/>
      <c r="J47" s="4">
        <v>80</v>
      </c>
      <c r="K47" s="4">
        <v>56</v>
      </c>
      <c r="L47" s="4">
        <v>176</v>
      </c>
      <c r="M47" s="266"/>
      <c r="N47" s="266"/>
      <c r="O47" s="266"/>
      <c r="P47" s="266"/>
      <c r="Q47" s="4"/>
      <c r="R47" s="4">
        <f>SUM(E47:I47)</f>
        <v>0</v>
      </c>
      <c r="S47" s="6">
        <f>Q47*D47</f>
        <v>0</v>
      </c>
      <c r="T47" s="6">
        <f>SUM(R47*D47)</f>
        <v>0</v>
      </c>
    </row>
    <row r="48" spans="1:20" x14ac:dyDescent="0.25">
      <c r="A48" s="4"/>
      <c r="B48" s="4"/>
      <c r="C48" s="4"/>
      <c r="D48" s="6"/>
      <c r="E48" s="4"/>
      <c r="F48" s="4"/>
      <c r="G48" s="4"/>
      <c r="H48" s="4"/>
      <c r="I48" s="4"/>
      <c r="J48" s="4"/>
      <c r="K48" s="4"/>
      <c r="L48" s="4"/>
      <c r="M48" s="266"/>
      <c r="N48" s="266"/>
      <c r="O48" s="266"/>
      <c r="P48" s="266"/>
      <c r="Q48" s="4"/>
      <c r="R48" s="4"/>
      <c r="S48" s="6"/>
      <c r="T48" s="6"/>
    </row>
    <row r="49" spans="1:20" x14ac:dyDescent="0.25">
      <c r="A49" s="4"/>
      <c r="B49" s="4"/>
      <c r="C49" s="4"/>
      <c r="D49" s="6"/>
      <c r="E49" s="4"/>
      <c r="F49" s="4"/>
      <c r="G49" s="4"/>
      <c r="H49" s="4"/>
      <c r="I49" s="4"/>
      <c r="J49" s="4"/>
      <c r="K49" s="4"/>
      <c r="L49" s="4"/>
      <c r="M49" s="266"/>
      <c r="N49" s="266"/>
      <c r="O49" s="266"/>
      <c r="P49" s="266"/>
      <c r="Q49" s="4"/>
      <c r="R49" s="4"/>
      <c r="S49" s="6"/>
      <c r="T49" s="6"/>
    </row>
    <row r="50" spans="1:20" x14ac:dyDescent="0.25">
      <c r="A50" s="4"/>
      <c r="B50" s="4"/>
      <c r="C50" s="4"/>
      <c r="D50" s="6"/>
      <c r="E50" s="4"/>
      <c r="F50" s="4"/>
      <c r="G50" s="4"/>
      <c r="H50" s="4"/>
      <c r="I50" s="4"/>
      <c r="J50" s="4"/>
      <c r="K50" s="4"/>
      <c r="L50" s="4"/>
      <c r="M50" s="266"/>
      <c r="N50" s="266"/>
      <c r="O50" s="266"/>
      <c r="P50" s="266"/>
      <c r="Q50" s="4"/>
      <c r="R50" s="4"/>
      <c r="S50" s="6"/>
      <c r="T50" s="6"/>
    </row>
    <row r="51" spans="1:20" x14ac:dyDescent="0.25">
      <c r="A51" s="4"/>
      <c r="B51" s="4"/>
      <c r="C51" s="4"/>
      <c r="D51" s="6"/>
      <c r="E51" s="4"/>
      <c r="F51" s="4"/>
      <c r="G51" s="4"/>
      <c r="H51" s="4"/>
      <c r="I51" s="4"/>
      <c r="J51" s="4"/>
      <c r="K51" s="4"/>
      <c r="L51" s="4"/>
      <c r="M51" s="266"/>
      <c r="N51" s="266"/>
      <c r="O51" s="266"/>
      <c r="P51" s="266"/>
      <c r="Q51" s="4"/>
      <c r="R51" s="4"/>
      <c r="S51" s="6"/>
      <c r="T51" s="6"/>
    </row>
    <row r="52" spans="1:20" x14ac:dyDescent="0.25">
      <c r="A52" s="4"/>
      <c r="B52" s="4"/>
      <c r="C52" s="4"/>
      <c r="D52" s="6"/>
      <c r="E52" s="4"/>
      <c r="F52" s="4"/>
      <c r="G52" s="4"/>
      <c r="H52" s="4"/>
      <c r="I52" s="4"/>
      <c r="J52" s="4"/>
      <c r="K52" s="4"/>
      <c r="L52" s="4"/>
      <c r="M52" s="266"/>
      <c r="N52" s="266"/>
      <c r="O52" s="266"/>
      <c r="P52" s="266"/>
      <c r="Q52" s="4"/>
      <c r="R52" s="4">
        <f t="shared" ref="R52:R73" si="4">SUM(E52:I52)</f>
        <v>0</v>
      </c>
      <c r="S52" s="6">
        <f t="shared" ref="S52:S73" si="5">Q52*D52</f>
        <v>0</v>
      </c>
      <c r="T52" s="6">
        <f t="shared" ref="T52:T73" si="6">SUM(R52*D52)</f>
        <v>0</v>
      </c>
    </row>
    <row r="53" spans="1:20" x14ac:dyDescent="0.25">
      <c r="A53" s="4"/>
      <c r="B53" s="4"/>
      <c r="C53" s="4"/>
      <c r="D53" s="6"/>
      <c r="E53" s="4"/>
      <c r="F53" s="4"/>
      <c r="G53" s="4"/>
      <c r="H53" s="4"/>
      <c r="I53" s="4"/>
      <c r="J53" s="4"/>
      <c r="K53" s="4"/>
      <c r="L53" s="4"/>
      <c r="M53" s="266"/>
      <c r="N53" s="266"/>
      <c r="O53" s="266"/>
      <c r="P53" s="266"/>
      <c r="Q53" s="4"/>
      <c r="R53" s="4">
        <f t="shared" si="4"/>
        <v>0</v>
      </c>
      <c r="S53" s="6">
        <f t="shared" si="5"/>
        <v>0</v>
      </c>
      <c r="T53" s="6">
        <f t="shared" si="6"/>
        <v>0</v>
      </c>
    </row>
    <row r="54" spans="1:20" x14ac:dyDescent="0.25">
      <c r="A54" s="4"/>
      <c r="B54" s="4"/>
      <c r="C54" s="4"/>
      <c r="D54" s="6"/>
      <c r="E54" s="4"/>
      <c r="F54" s="4"/>
      <c r="G54" s="4"/>
      <c r="H54" s="4"/>
      <c r="I54" s="4"/>
      <c r="J54" s="4"/>
      <c r="K54" s="4"/>
      <c r="L54" s="4"/>
      <c r="M54" s="266"/>
      <c r="N54" s="266"/>
      <c r="O54" s="266"/>
      <c r="P54" s="266"/>
      <c r="Q54" s="4"/>
      <c r="R54" s="4">
        <f t="shared" si="4"/>
        <v>0</v>
      </c>
      <c r="S54" s="6">
        <f t="shared" si="5"/>
        <v>0</v>
      </c>
      <c r="T54" s="6">
        <f t="shared" si="6"/>
        <v>0</v>
      </c>
    </row>
    <row r="55" spans="1:20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266"/>
      <c r="N55" s="266"/>
      <c r="O55" s="266"/>
      <c r="P55" s="266"/>
      <c r="Q55" s="4"/>
      <c r="R55" s="4">
        <f t="shared" si="4"/>
        <v>0</v>
      </c>
      <c r="S55" s="6">
        <f t="shared" si="5"/>
        <v>0</v>
      </c>
      <c r="T55" s="6">
        <f t="shared" si="6"/>
        <v>0</v>
      </c>
    </row>
    <row r="56" spans="1:20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266"/>
      <c r="N56" s="266"/>
      <c r="O56" s="266"/>
      <c r="P56" s="266"/>
      <c r="Q56" s="4"/>
      <c r="R56" s="4">
        <f t="shared" si="4"/>
        <v>0</v>
      </c>
      <c r="S56" s="6">
        <f t="shared" si="5"/>
        <v>0</v>
      </c>
      <c r="T56" s="6">
        <f t="shared" si="6"/>
        <v>0</v>
      </c>
    </row>
    <row r="57" spans="1:20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266"/>
      <c r="N57" s="266"/>
      <c r="O57" s="266"/>
      <c r="P57" s="266"/>
      <c r="Q57" s="4"/>
      <c r="R57" s="4">
        <f t="shared" si="4"/>
        <v>0</v>
      </c>
      <c r="S57" s="6">
        <f t="shared" si="5"/>
        <v>0</v>
      </c>
      <c r="T57" s="6">
        <f t="shared" si="6"/>
        <v>0</v>
      </c>
    </row>
    <row r="58" spans="1:20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266"/>
      <c r="N58" s="266"/>
      <c r="O58" s="266"/>
      <c r="P58" s="266"/>
      <c r="Q58" s="4"/>
      <c r="R58" s="4">
        <f t="shared" si="4"/>
        <v>0</v>
      </c>
      <c r="S58" s="6">
        <f t="shared" si="5"/>
        <v>0</v>
      </c>
      <c r="T58" s="6">
        <f t="shared" si="6"/>
        <v>0</v>
      </c>
    </row>
    <row r="59" spans="1:20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266"/>
      <c r="N59" s="266"/>
      <c r="O59" s="266"/>
      <c r="P59" s="266"/>
      <c r="Q59" s="4"/>
      <c r="R59" s="4">
        <f t="shared" si="4"/>
        <v>0</v>
      </c>
      <c r="S59" s="6">
        <f t="shared" si="5"/>
        <v>0</v>
      </c>
      <c r="T59" s="6">
        <f t="shared" si="6"/>
        <v>0</v>
      </c>
    </row>
    <row r="60" spans="1:20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266"/>
      <c r="N60" s="266"/>
      <c r="O60" s="266"/>
      <c r="P60" s="266"/>
      <c r="Q60" s="4"/>
      <c r="R60" s="4">
        <f t="shared" si="4"/>
        <v>0</v>
      </c>
      <c r="S60" s="6">
        <f t="shared" si="5"/>
        <v>0</v>
      </c>
      <c r="T60" s="6">
        <f t="shared" si="6"/>
        <v>0</v>
      </c>
    </row>
    <row r="61" spans="1:20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266"/>
      <c r="N61" s="266"/>
      <c r="O61" s="266"/>
      <c r="P61" s="266"/>
      <c r="Q61" s="4"/>
      <c r="R61" s="4">
        <f t="shared" si="4"/>
        <v>0</v>
      </c>
      <c r="S61" s="6">
        <f t="shared" si="5"/>
        <v>0</v>
      </c>
      <c r="T61" s="6">
        <f t="shared" si="6"/>
        <v>0</v>
      </c>
    </row>
    <row r="62" spans="1:20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266"/>
      <c r="N62" s="266"/>
      <c r="O62" s="266"/>
      <c r="P62" s="266"/>
      <c r="Q62" s="4"/>
      <c r="R62" s="4">
        <f t="shared" si="4"/>
        <v>0</v>
      </c>
      <c r="S62" s="6">
        <f t="shared" si="5"/>
        <v>0</v>
      </c>
      <c r="T62" s="6">
        <f t="shared" si="6"/>
        <v>0</v>
      </c>
    </row>
    <row r="63" spans="1:20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266"/>
      <c r="N63" s="266"/>
      <c r="O63" s="266"/>
      <c r="P63" s="266"/>
      <c r="Q63" s="4"/>
      <c r="R63" s="4">
        <f t="shared" si="4"/>
        <v>0</v>
      </c>
      <c r="S63" s="6">
        <f t="shared" si="5"/>
        <v>0</v>
      </c>
      <c r="T63" s="6">
        <f t="shared" si="6"/>
        <v>0</v>
      </c>
    </row>
    <row r="64" spans="1:20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266"/>
      <c r="N64" s="266"/>
      <c r="O64" s="266"/>
      <c r="P64" s="266"/>
      <c r="Q64" s="4"/>
      <c r="R64" s="4">
        <f t="shared" si="4"/>
        <v>0</v>
      </c>
      <c r="S64" s="6">
        <f t="shared" si="5"/>
        <v>0</v>
      </c>
      <c r="T64" s="6">
        <f t="shared" si="6"/>
        <v>0</v>
      </c>
    </row>
    <row r="65" spans="1:20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266"/>
      <c r="N65" s="266"/>
      <c r="O65" s="266"/>
      <c r="P65" s="266"/>
      <c r="Q65" s="4"/>
      <c r="R65" s="4">
        <f t="shared" si="4"/>
        <v>0</v>
      </c>
      <c r="S65" s="6">
        <f t="shared" si="5"/>
        <v>0</v>
      </c>
      <c r="T65" s="6">
        <f t="shared" si="6"/>
        <v>0</v>
      </c>
    </row>
    <row r="66" spans="1:20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266"/>
      <c r="N66" s="266"/>
      <c r="O66" s="266"/>
      <c r="P66" s="266"/>
      <c r="Q66" s="4"/>
      <c r="R66" s="4">
        <f t="shared" si="4"/>
        <v>0</v>
      </c>
      <c r="S66" s="6">
        <f t="shared" si="5"/>
        <v>0</v>
      </c>
      <c r="T66" s="6">
        <f t="shared" si="6"/>
        <v>0</v>
      </c>
    </row>
    <row r="67" spans="1:20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266"/>
      <c r="N67" s="266"/>
      <c r="O67" s="266"/>
      <c r="P67" s="266"/>
      <c r="Q67" s="4"/>
      <c r="R67" s="4">
        <f t="shared" si="4"/>
        <v>0</v>
      </c>
      <c r="S67" s="6">
        <f t="shared" si="5"/>
        <v>0</v>
      </c>
      <c r="T67" s="6">
        <f t="shared" si="6"/>
        <v>0</v>
      </c>
    </row>
    <row r="68" spans="1:20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266"/>
      <c r="N68" s="266"/>
      <c r="O68" s="266"/>
      <c r="P68" s="266"/>
      <c r="Q68" s="4"/>
      <c r="R68" s="4">
        <f t="shared" si="4"/>
        <v>0</v>
      </c>
      <c r="S68" s="6">
        <f t="shared" si="5"/>
        <v>0</v>
      </c>
      <c r="T68" s="6">
        <f t="shared" si="6"/>
        <v>0</v>
      </c>
    </row>
    <row r="69" spans="1:20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266"/>
      <c r="N69" s="266"/>
      <c r="O69" s="266"/>
      <c r="P69" s="266"/>
      <c r="Q69" s="4"/>
      <c r="R69" s="4">
        <f t="shared" si="4"/>
        <v>0</v>
      </c>
      <c r="S69" s="6">
        <f t="shared" si="5"/>
        <v>0</v>
      </c>
      <c r="T69" s="6">
        <f t="shared" si="6"/>
        <v>0</v>
      </c>
    </row>
    <row r="70" spans="1:20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266"/>
      <c r="N70" s="266"/>
      <c r="O70" s="266"/>
      <c r="P70" s="266"/>
      <c r="Q70" s="4"/>
      <c r="R70" s="4">
        <f t="shared" si="4"/>
        <v>0</v>
      </c>
      <c r="S70" s="6">
        <f t="shared" si="5"/>
        <v>0</v>
      </c>
      <c r="T70" s="6">
        <f t="shared" si="6"/>
        <v>0</v>
      </c>
    </row>
    <row r="71" spans="1:20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266"/>
      <c r="N71" s="266"/>
      <c r="O71" s="266"/>
      <c r="P71" s="266"/>
      <c r="Q71" s="4"/>
      <c r="R71" s="4">
        <f t="shared" si="4"/>
        <v>0</v>
      </c>
      <c r="S71" s="6">
        <f t="shared" si="5"/>
        <v>0</v>
      </c>
      <c r="T71" s="6">
        <f t="shared" si="6"/>
        <v>0</v>
      </c>
    </row>
    <row r="72" spans="1:20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266"/>
      <c r="N72" s="266"/>
      <c r="O72" s="266"/>
      <c r="P72" s="266"/>
      <c r="Q72" s="4"/>
      <c r="R72" s="4">
        <f t="shared" si="4"/>
        <v>0</v>
      </c>
      <c r="S72" s="6">
        <f t="shared" si="5"/>
        <v>0</v>
      </c>
      <c r="T72" s="6">
        <f t="shared" si="6"/>
        <v>0</v>
      </c>
    </row>
    <row r="73" spans="1:20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266"/>
      <c r="N73" s="266"/>
      <c r="O73" s="266"/>
      <c r="P73" s="266"/>
      <c r="Q73" s="4"/>
      <c r="R73" s="4">
        <f t="shared" si="4"/>
        <v>0</v>
      </c>
      <c r="S73" s="6">
        <f t="shared" si="5"/>
        <v>0</v>
      </c>
      <c r="T73" s="6">
        <f t="shared" si="6"/>
        <v>0</v>
      </c>
    </row>
    <row r="74" spans="1:20" ht="15.75" thickBot="1" x14ac:dyDescent="0.3">
      <c r="E74" s="28">
        <f t="shared" ref="E74:T74" si="7">SUM(E44:E73)</f>
        <v>0</v>
      </c>
      <c r="F74" s="28">
        <f t="shared" si="7"/>
        <v>385</v>
      </c>
      <c r="G74" s="28">
        <f t="shared" si="7"/>
        <v>517</v>
      </c>
      <c r="H74" s="28">
        <f t="shared" si="7"/>
        <v>448</v>
      </c>
      <c r="I74" s="28">
        <f t="shared" si="7"/>
        <v>372</v>
      </c>
      <c r="J74" s="28">
        <f t="shared" si="7"/>
        <v>427</v>
      </c>
      <c r="K74" s="28">
        <f t="shared" si="7"/>
        <v>156</v>
      </c>
      <c r="L74" s="28">
        <f t="shared" si="7"/>
        <v>479</v>
      </c>
      <c r="M74" s="28">
        <f t="shared" si="7"/>
        <v>0</v>
      </c>
      <c r="N74" s="28">
        <f t="shared" si="7"/>
        <v>0</v>
      </c>
      <c r="O74" s="28">
        <f t="shared" si="7"/>
        <v>0</v>
      </c>
      <c r="P74" s="28">
        <f t="shared" si="7"/>
        <v>0</v>
      </c>
      <c r="Q74" s="28">
        <f t="shared" si="7"/>
        <v>0</v>
      </c>
      <c r="R74" s="28">
        <f t="shared" si="7"/>
        <v>1722</v>
      </c>
      <c r="S74" s="8">
        <f t="shared" si="7"/>
        <v>0</v>
      </c>
      <c r="T74" s="8">
        <f t="shared" si="7"/>
        <v>203082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144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/>
      <c r="K77" s="626"/>
      <c r="L77" s="626"/>
      <c r="M77" s="626"/>
      <c r="N77" s="627"/>
      <c r="O77" s="625">
        <v>2025</v>
      </c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3</v>
      </c>
      <c r="F78" s="11">
        <v>4</v>
      </c>
      <c r="G78" s="11">
        <v>5</v>
      </c>
      <c r="H78" s="11">
        <v>6</v>
      </c>
      <c r="I78" s="146">
        <v>7</v>
      </c>
      <c r="J78" s="146">
        <v>8</v>
      </c>
      <c r="K78" s="265">
        <v>9</v>
      </c>
      <c r="L78" s="265">
        <v>10</v>
      </c>
      <c r="M78" s="265">
        <v>11</v>
      </c>
      <c r="N78" s="265">
        <v>12</v>
      </c>
      <c r="O78" s="265">
        <v>1</v>
      </c>
      <c r="P78" s="265">
        <v>2</v>
      </c>
      <c r="Q78" s="11"/>
    </row>
    <row r="79" spans="1:20" x14ac:dyDescent="0.25">
      <c r="A79" t="s">
        <v>271</v>
      </c>
      <c r="B79" s="4" t="s">
        <v>97</v>
      </c>
      <c r="C79" s="4" t="s">
        <v>272</v>
      </c>
      <c r="D79" s="120">
        <v>148.91999999999999</v>
      </c>
      <c r="E79" s="6">
        <f>E9*$D9</f>
        <v>0</v>
      </c>
      <c r="F79" s="6">
        <f t="shared" ref="F79:P79" si="8">F9*$D9</f>
        <v>11913.599999999999</v>
      </c>
      <c r="G79" s="6">
        <f t="shared" si="8"/>
        <v>23827.199999999997</v>
      </c>
      <c r="H79" s="6">
        <f t="shared" si="8"/>
        <v>23827.199999999997</v>
      </c>
      <c r="I79" s="262">
        <f t="shared" si="8"/>
        <v>23827.199999999997</v>
      </c>
      <c r="J79" s="262">
        <f t="shared" si="8"/>
        <v>23827.199999999997</v>
      </c>
      <c r="K79" s="262">
        <f t="shared" si="8"/>
        <v>23827.199999999997</v>
      </c>
      <c r="L79" s="262">
        <f t="shared" si="8"/>
        <v>0</v>
      </c>
      <c r="M79" s="262">
        <f t="shared" si="8"/>
        <v>0</v>
      </c>
      <c r="N79" s="262">
        <f t="shared" si="8"/>
        <v>0</v>
      </c>
      <c r="O79" s="262">
        <f t="shared" si="8"/>
        <v>0</v>
      </c>
      <c r="P79" s="262">
        <f t="shared" si="8"/>
        <v>0</v>
      </c>
      <c r="Q79" s="4"/>
    </row>
    <row r="80" spans="1:20" x14ac:dyDescent="0.25">
      <c r="A80" s="4" t="s">
        <v>1036</v>
      </c>
      <c r="B80" s="4" t="s">
        <v>97</v>
      </c>
      <c r="C80" s="4" t="s">
        <v>331</v>
      </c>
      <c r="D80" s="6">
        <v>107.1</v>
      </c>
      <c r="E80" s="6">
        <f t="shared" ref="E80:P80" si="9">E10*$D10</f>
        <v>0</v>
      </c>
      <c r="F80" s="6">
        <f t="shared" si="9"/>
        <v>8568</v>
      </c>
      <c r="G80" s="6">
        <f t="shared" si="9"/>
        <v>17136</v>
      </c>
      <c r="H80" s="6">
        <f t="shared" si="9"/>
        <v>17136</v>
      </c>
      <c r="I80" s="262">
        <f t="shared" si="9"/>
        <v>17136</v>
      </c>
      <c r="J80" s="262">
        <f t="shared" si="9"/>
        <v>17136</v>
      </c>
      <c r="K80" s="262">
        <f t="shared" si="9"/>
        <v>17136</v>
      </c>
      <c r="L80" s="262">
        <f t="shared" si="9"/>
        <v>0</v>
      </c>
      <c r="M80" s="262">
        <f t="shared" si="9"/>
        <v>0</v>
      </c>
      <c r="N80" s="262">
        <f t="shared" si="9"/>
        <v>0</v>
      </c>
      <c r="O80" s="262">
        <f t="shared" si="9"/>
        <v>0</v>
      </c>
      <c r="P80" s="262">
        <f t="shared" si="9"/>
        <v>0</v>
      </c>
      <c r="Q80" s="4"/>
    </row>
    <row r="81" spans="1:17" x14ac:dyDescent="0.25">
      <c r="A81" s="4" t="s">
        <v>1037</v>
      </c>
      <c r="B81" s="4" t="s">
        <v>97</v>
      </c>
      <c r="C81" s="4" t="s">
        <v>274</v>
      </c>
      <c r="D81" s="6">
        <v>97.92</v>
      </c>
      <c r="E81" s="6">
        <f t="shared" ref="E81:P82" si="10">E11*$D11</f>
        <v>0</v>
      </c>
      <c r="F81" s="6">
        <f t="shared" si="10"/>
        <v>7833.6</v>
      </c>
      <c r="G81" s="6">
        <f t="shared" si="10"/>
        <v>15667.2</v>
      </c>
      <c r="H81" s="6">
        <f t="shared" si="10"/>
        <v>15667.2</v>
      </c>
      <c r="I81" s="262">
        <f t="shared" si="10"/>
        <v>15667.2</v>
      </c>
      <c r="J81" s="262">
        <f t="shared" si="10"/>
        <v>15667.2</v>
      </c>
      <c r="K81" s="262">
        <f t="shared" si="10"/>
        <v>15667.2</v>
      </c>
      <c r="L81" s="262">
        <f t="shared" si="10"/>
        <v>0</v>
      </c>
      <c r="M81" s="262">
        <f t="shared" si="10"/>
        <v>0</v>
      </c>
      <c r="N81" s="262">
        <f t="shared" si="10"/>
        <v>0</v>
      </c>
      <c r="O81" s="262">
        <f t="shared" si="10"/>
        <v>0</v>
      </c>
      <c r="P81" s="262">
        <f t="shared" si="10"/>
        <v>0</v>
      </c>
      <c r="Q81" s="4"/>
    </row>
    <row r="82" spans="1:17" x14ac:dyDescent="0.25">
      <c r="A82" s="4" t="s">
        <v>273</v>
      </c>
      <c r="B82" s="4" t="s">
        <v>97</v>
      </c>
      <c r="C82" s="4" t="s">
        <v>274</v>
      </c>
      <c r="D82" s="6">
        <v>97.92</v>
      </c>
      <c r="E82" s="6">
        <f t="shared" si="10"/>
        <v>0</v>
      </c>
      <c r="F82" s="6">
        <f t="shared" si="10"/>
        <v>0</v>
      </c>
      <c r="G82" s="6">
        <f t="shared" si="10"/>
        <v>0</v>
      </c>
      <c r="H82" s="6">
        <f t="shared" si="10"/>
        <v>0</v>
      </c>
      <c r="I82" s="262">
        <f t="shared" si="10"/>
        <v>0</v>
      </c>
      <c r="J82" s="262">
        <f t="shared" si="10"/>
        <v>0</v>
      </c>
      <c r="K82" s="267"/>
      <c r="L82" s="267"/>
      <c r="M82" s="267"/>
      <c r="N82" s="267"/>
      <c r="O82" s="267"/>
      <c r="P82" s="267"/>
      <c r="Q82" s="4"/>
    </row>
    <row r="83" spans="1:17" x14ac:dyDescent="0.25">
      <c r="A83" s="4"/>
      <c r="B83" s="4"/>
      <c r="C83" s="4"/>
      <c r="D83" s="6"/>
      <c r="E83" s="6"/>
      <c r="F83" s="6"/>
      <c r="G83" s="6"/>
      <c r="H83" s="6"/>
      <c r="I83" s="262"/>
      <c r="J83" s="262"/>
      <c r="K83" s="267"/>
      <c r="L83" s="267"/>
      <c r="M83" s="267"/>
      <c r="N83" s="267"/>
      <c r="O83" s="267"/>
      <c r="P83" s="267"/>
      <c r="Q83" s="4"/>
    </row>
    <row r="84" spans="1:17" x14ac:dyDescent="0.25">
      <c r="A84" s="4"/>
      <c r="B84" s="4"/>
      <c r="C84" s="4"/>
      <c r="D84" s="6"/>
      <c r="E84" s="6"/>
      <c r="F84" s="6"/>
      <c r="G84" s="6"/>
      <c r="H84" s="6"/>
      <c r="I84" s="262"/>
      <c r="J84" s="262"/>
      <c r="K84" s="267"/>
      <c r="L84" s="267"/>
      <c r="M84" s="267"/>
      <c r="N84" s="267"/>
      <c r="O84" s="267"/>
      <c r="P84" s="267"/>
      <c r="Q84" s="4"/>
    </row>
    <row r="85" spans="1:17" x14ac:dyDescent="0.25">
      <c r="A85" s="4"/>
      <c r="B85" s="4"/>
      <c r="C85" s="4"/>
      <c r="D85" s="6"/>
      <c r="E85" s="6"/>
      <c r="F85" s="6"/>
      <c r="G85" s="6"/>
      <c r="H85" s="6"/>
      <c r="I85" s="262"/>
      <c r="J85" s="262"/>
      <c r="K85" s="267"/>
      <c r="L85" s="267"/>
      <c r="M85" s="267"/>
      <c r="N85" s="267"/>
      <c r="O85" s="267"/>
      <c r="P85" s="267"/>
      <c r="Q85" s="4"/>
    </row>
    <row r="86" spans="1:17" x14ac:dyDescent="0.25">
      <c r="A86" s="4"/>
      <c r="B86" s="4"/>
      <c r="C86" s="4"/>
      <c r="D86" s="6"/>
      <c r="E86" s="6"/>
      <c r="F86" s="6"/>
      <c r="G86" s="6"/>
      <c r="H86" s="6"/>
      <c r="I86" s="262"/>
      <c r="J86" s="262"/>
      <c r="K86" s="267"/>
      <c r="L86" s="267"/>
      <c r="M86" s="267"/>
      <c r="N86" s="267"/>
      <c r="O86" s="267"/>
      <c r="P86" s="267"/>
      <c r="Q86" s="4"/>
    </row>
    <row r="87" spans="1:17" x14ac:dyDescent="0.25">
      <c r="A87" s="4"/>
      <c r="B87" s="4"/>
      <c r="C87" s="4"/>
      <c r="D87" s="6"/>
      <c r="E87" s="6"/>
      <c r="F87" s="6"/>
      <c r="G87" s="6"/>
      <c r="H87" s="6"/>
      <c r="I87" s="262"/>
      <c r="J87" s="262"/>
      <c r="K87" s="267"/>
      <c r="L87" s="267"/>
      <c r="M87" s="267"/>
      <c r="N87" s="267"/>
      <c r="O87" s="267"/>
      <c r="P87" s="267"/>
      <c r="Q87" s="4"/>
    </row>
    <row r="88" spans="1:17" x14ac:dyDescent="0.25">
      <c r="A88" s="4"/>
      <c r="B88" s="4"/>
      <c r="C88" s="4"/>
      <c r="D88" s="6"/>
      <c r="E88" s="6"/>
      <c r="F88" s="6"/>
      <c r="G88" s="6"/>
      <c r="H88" s="6"/>
      <c r="I88" s="262"/>
      <c r="J88" s="262"/>
      <c r="K88" s="267"/>
      <c r="L88" s="267"/>
      <c r="M88" s="267"/>
      <c r="N88" s="267"/>
      <c r="O88" s="267"/>
      <c r="P88" s="267"/>
      <c r="Q88" s="4"/>
    </row>
    <row r="89" spans="1:17" x14ac:dyDescent="0.25">
      <c r="A89" s="4"/>
      <c r="B89" s="4"/>
      <c r="C89" s="4"/>
      <c r="D89" s="6"/>
      <c r="E89" s="6"/>
      <c r="F89" s="6"/>
      <c r="G89" s="6"/>
      <c r="H89" s="6"/>
      <c r="I89" s="262"/>
      <c r="J89" s="262"/>
      <c r="K89" s="267"/>
      <c r="L89" s="267"/>
      <c r="M89" s="267"/>
      <c r="N89" s="267"/>
      <c r="O89" s="267"/>
      <c r="P89" s="267"/>
      <c r="Q89" s="4"/>
    </row>
    <row r="90" spans="1:17" x14ac:dyDescent="0.25">
      <c r="A90" s="4"/>
      <c r="B90" s="4"/>
      <c r="C90" s="4"/>
      <c r="D90" s="6"/>
      <c r="E90" s="6"/>
      <c r="F90" s="6"/>
      <c r="G90" s="6"/>
      <c r="H90" s="6"/>
      <c r="I90" s="262"/>
      <c r="J90" s="262"/>
      <c r="K90" s="267"/>
      <c r="L90" s="267"/>
      <c r="M90" s="267"/>
      <c r="N90" s="267"/>
      <c r="O90" s="267"/>
      <c r="P90" s="267"/>
      <c r="Q90" s="4"/>
    </row>
    <row r="91" spans="1:17" x14ac:dyDescent="0.25">
      <c r="A91" s="4"/>
      <c r="B91" s="4"/>
      <c r="C91" s="4"/>
      <c r="D91" s="6"/>
      <c r="E91" s="6"/>
      <c r="F91" s="6"/>
      <c r="G91" s="6"/>
      <c r="H91" s="6"/>
      <c r="I91" s="262"/>
      <c r="J91" s="262"/>
      <c r="K91" s="267"/>
      <c r="L91" s="267"/>
      <c r="M91" s="267"/>
      <c r="N91" s="267"/>
      <c r="O91" s="267"/>
      <c r="P91" s="267"/>
      <c r="Q91" s="4"/>
    </row>
    <row r="92" spans="1:17" x14ac:dyDescent="0.25">
      <c r="A92" s="4"/>
      <c r="B92" s="4"/>
      <c r="C92" s="4"/>
      <c r="D92" s="6"/>
      <c r="E92" s="6"/>
      <c r="F92" s="6"/>
      <c r="G92" s="6"/>
      <c r="H92" s="6"/>
      <c r="I92" s="262"/>
      <c r="J92" s="262"/>
      <c r="K92" s="267"/>
      <c r="L92" s="267"/>
      <c r="M92" s="267"/>
      <c r="N92" s="267"/>
      <c r="O92" s="267"/>
      <c r="P92" s="267"/>
      <c r="Q92" s="4"/>
    </row>
    <row r="93" spans="1:17" x14ac:dyDescent="0.25">
      <c r="A93" s="4"/>
      <c r="B93" s="4"/>
      <c r="C93" s="4"/>
      <c r="D93" s="6"/>
      <c r="E93" s="6"/>
      <c r="F93" s="6"/>
      <c r="G93" s="6"/>
      <c r="H93" s="6"/>
      <c r="I93" s="262"/>
      <c r="J93" s="262"/>
      <c r="K93" s="267"/>
      <c r="L93" s="267"/>
      <c r="M93" s="267"/>
      <c r="N93" s="267"/>
      <c r="O93" s="267"/>
      <c r="P93" s="267"/>
      <c r="Q93" s="4"/>
    </row>
    <row r="94" spans="1:17" x14ac:dyDescent="0.25">
      <c r="A94" s="4"/>
      <c r="B94" s="4"/>
      <c r="C94" s="4"/>
      <c r="D94" s="6"/>
      <c r="E94" s="6"/>
      <c r="F94" s="6"/>
      <c r="G94" s="6"/>
      <c r="H94" s="6"/>
      <c r="I94" s="262"/>
      <c r="J94" s="262"/>
      <c r="K94" s="267"/>
      <c r="L94" s="267"/>
      <c r="M94" s="267"/>
      <c r="N94" s="267"/>
      <c r="O94" s="267"/>
      <c r="P94" s="267"/>
      <c r="Q94" s="4"/>
    </row>
    <row r="95" spans="1:17" x14ac:dyDescent="0.25">
      <c r="A95" s="4"/>
      <c r="B95" s="4"/>
      <c r="C95" s="4"/>
      <c r="D95" s="6"/>
      <c r="E95" s="6"/>
      <c r="F95" s="6"/>
      <c r="G95" s="6"/>
      <c r="H95" s="6"/>
      <c r="I95" s="262"/>
      <c r="J95" s="262"/>
      <c r="K95" s="267"/>
      <c r="L95" s="267"/>
      <c r="M95" s="267"/>
      <c r="N95" s="267"/>
      <c r="O95" s="267"/>
      <c r="P95" s="267"/>
      <c r="Q95" s="4"/>
    </row>
    <row r="96" spans="1:17" x14ac:dyDescent="0.25">
      <c r="A96" s="4"/>
      <c r="B96" s="4"/>
      <c r="C96" s="4"/>
      <c r="D96" s="6"/>
      <c r="E96" s="6"/>
      <c r="F96" s="6"/>
      <c r="G96" s="6"/>
      <c r="H96" s="6"/>
      <c r="I96" s="262"/>
      <c r="J96" s="262"/>
      <c r="K96" s="267"/>
      <c r="L96" s="267"/>
      <c r="M96" s="267"/>
      <c r="N96" s="267"/>
      <c r="O96" s="267"/>
      <c r="P96" s="267"/>
      <c r="Q96" s="4"/>
    </row>
    <row r="97" spans="1:20" x14ac:dyDescent="0.25">
      <c r="A97" s="4"/>
      <c r="B97" s="4"/>
      <c r="C97" s="4"/>
      <c r="D97" s="6"/>
      <c r="E97" s="6"/>
      <c r="F97" s="6"/>
      <c r="G97" s="6"/>
      <c r="H97" s="6"/>
      <c r="I97" s="262"/>
      <c r="J97" s="262"/>
      <c r="K97" s="267"/>
      <c r="L97" s="267"/>
      <c r="M97" s="267"/>
      <c r="N97" s="267"/>
      <c r="O97" s="267"/>
      <c r="P97" s="267"/>
      <c r="Q97" s="4"/>
    </row>
    <row r="98" spans="1:20" x14ac:dyDescent="0.25">
      <c r="A98" s="4"/>
      <c r="B98" s="4"/>
      <c r="C98" s="4"/>
      <c r="D98" s="6"/>
      <c r="E98" s="6"/>
      <c r="F98" s="6"/>
      <c r="G98" s="6"/>
      <c r="H98" s="6"/>
      <c r="I98" s="262"/>
      <c r="J98" s="262"/>
      <c r="K98" s="267"/>
      <c r="L98" s="267"/>
      <c r="M98" s="267"/>
      <c r="N98" s="267"/>
      <c r="O98" s="267"/>
      <c r="P98" s="267"/>
      <c r="Q98" s="4"/>
    </row>
    <row r="99" spans="1:20" x14ac:dyDescent="0.25">
      <c r="A99" s="4"/>
      <c r="B99" s="4"/>
      <c r="C99" s="4"/>
      <c r="D99" s="6"/>
      <c r="E99" s="6"/>
      <c r="F99" s="6"/>
      <c r="G99" s="6"/>
      <c r="H99" s="6"/>
      <c r="I99" s="262"/>
      <c r="J99" s="262"/>
      <c r="K99" s="267"/>
      <c r="L99" s="267"/>
      <c r="M99" s="267"/>
      <c r="N99" s="267"/>
      <c r="O99" s="267"/>
      <c r="P99" s="267"/>
      <c r="Q99" s="4"/>
    </row>
    <row r="100" spans="1:20" x14ac:dyDescent="0.25">
      <c r="A100" s="4"/>
      <c r="B100" s="4"/>
      <c r="C100" s="4"/>
      <c r="D100" s="6"/>
      <c r="E100" s="6"/>
      <c r="F100" s="6"/>
      <c r="G100" s="6"/>
      <c r="H100" s="6"/>
      <c r="I100" s="262"/>
      <c r="J100" s="262"/>
      <c r="K100" s="267"/>
      <c r="L100" s="267"/>
      <c r="M100" s="267"/>
      <c r="N100" s="267"/>
      <c r="O100" s="267"/>
      <c r="P100" s="267"/>
      <c r="Q100" s="4"/>
    </row>
    <row r="101" spans="1:20" x14ac:dyDescent="0.25">
      <c r="A101" s="4"/>
      <c r="B101" s="4"/>
      <c r="C101" s="4"/>
      <c r="D101" s="6"/>
      <c r="E101" s="6"/>
      <c r="F101" s="6"/>
      <c r="G101" s="6"/>
      <c r="H101" s="6"/>
      <c r="I101" s="262"/>
      <c r="J101" s="262"/>
      <c r="K101" s="267"/>
      <c r="L101" s="267"/>
      <c r="M101" s="267"/>
      <c r="N101" s="267"/>
      <c r="O101" s="267"/>
      <c r="P101" s="267"/>
      <c r="Q101" s="4"/>
    </row>
    <row r="102" spans="1:20" x14ac:dyDescent="0.25">
      <c r="A102" s="4"/>
      <c r="B102" s="4"/>
      <c r="C102" s="4"/>
      <c r="D102" s="6"/>
      <c r="E102" s="6"/>
      <c r="F102" s="6"/>
      <c r="G102" s="6"/>
      <c r="H102" s="6"/>
      <c r="I102" s="262"/>
      <c r="J102" s="262"/>
      <c r="K102" s="267"/>
      <c r="L102" s="267"/>
      <c r="M102" s="267"/>
      <c r="N102" s="267"/>
      <c r="O102" s="267"/>
      <c r="P102" s="267"/>
      <c r="Q102" s="4"/>
    </row>
    <row r="103" spans="1:20" x14ac:dyDescent="0.25">
      <c r="A103" s="4"/>
      <c r="B103" s="4"/>
      <c r="C103" s="4"/>
      <c r="D103" s="6"/>
      <c r="E103" s="6"/>
      <c r="F103" s="6"/>
      <c r="G103" s="6"/>
      <c r="H103" s="6"/>
      <c r="I103" s="262"/>
      <c r="J103" s="262"/>
      <c r="K103" s="267"/>
      <c r="L103" s="267"/>
      <c r="M103" s="267"/>
      <c r="N103" s="267"/>
      <c r="O103" s="267"/>
      <c r="P103" s="267"/>
      <c r="Q103" s="4"/>
    </row>
    <row r="104" spans="1:20" x14ac:dyDescent="0.25">
      <c r="A104" s="4"/>
      <c r="B104" s="4"/>
      <c r="C104" s="4"/>
      <c r="D104" s="6"/>
      <c r="E104" s="6"/>
      <c r="F104" s="6"/>
      <c r="G104" s="6"/>
      <c r="H104" s="6"/>
      <c r="I104" s="262"/>
      <c r="J104" s="262"/>
      <c r="K104" s="267"/>
      <c r="L104" s="267"/>
      <c r="M104" s="267"/>
      <c r="N104" s="267"/>
      <c r="O104" s="267"/>
      <c r="P104" s="267"/>
      <c r="Q104" s="4"/>
    </row>
    <row r="105" spans="1:20" x14ac:dyDescent="0.25">
      <c r="A105" s="4"/>
      <c r="B105" s="4"/>
      <c r="C105" s="4"/>
      <c r="D105" s="6"/>
      <c r="E105" s="6"/>
      <c r="F105" s="6"/>
      <c r="G105" s="6"/>
      <c r="H105" s="6"/>
      <c r="I105" s="262"/>
      <c r="J105" s="262"/>
      <c r="K105" s="267"/>
      <c r="L105" s="267"/>
      <c r="M105" s="267"/>
      <c r="N105" s="267"/>
      <c r="O105" s="267"/>
      <c r="P105" s="267"/>
      <c r="Q105" s="4"/>
    </row>
    <row r="106" spans="1:20" x14ac:dyDescent="0.25">
      <c r="A106" s="4"/>
      <c r="B106" s="4"/>
      <c r="C106" s="4"/>
      <c r="D106" s="6"/>
      <c r="E106" s="6"/>
      <c r="F106" s="6"/>
      <c r="G106" s="6"/>
      <c r="H106" s="6"/>
      <c r="I106" s="262"/>
      <c r="J106" s="262"/>
      <c r="K106" s="267"/>
      <c r="L106" s="267"/>
      <c r="M106" s="267"/>
      <c r="N106" s="267"/>
      <c r="O106" s="267"/>
      <c r="P106" s="267"/>
      <c r="Q106" s="4"/>
    </row>
    <row r="107" spans="1:20" x14ac:dyDescent="0.25">
      <c r="A107" s="4"/>
      <c r="B107" s="4"/>
      <c r="C107" s="4"/>
      <c r="D107" s="6"/>
      <c r="E107" s="6"/>
      <c r="F107" s="6"/>
      <c r="G107" s="6"/>
      <c r="H107" s="6"/>
      <c r="I107" s="262"/>
      <c r="J107" s="262"/>
      <c r="K107" s="267"/>
      <c r="L107" s="267"/>
      <c r="M107" s="267"/>
      <c r="N107" s="267"/>
      <c r="O107" s="267"/>
      <c r="P107" s="267"/>
      <c r="Q107" s="4"/>
    </row>
    <row r="108" spans="1:20" x14ac:dyDescent="0.25">
      <c r="A108" s="4"/>
      <c r="B108" s="4"/>
      <c r="C108" s="4"/>
      <c r="D108" s="6"/>
      <c r="E108" s="6"/>
      <c r="F108" s="6"/>
      <c r="G108" s="6"/>
      <c r="H108" s="6"/>
      <c r="I108" s="262"/>
      <c r="J108" s="262"/>
      <c r="K108" s="267"/>
      <c r="L108" s="267"/>
      <c r="M108" s="267"/>
      <c r="N108" s="267"/>
      <c r="O108" s="267"/>
      <c r="P108" s="267"/>
      <c r="Q108" s="4"/>
    </row>
    <row r="109" spans="1:20" x14ac:dyDescent="0.25">
      <c r="E109" s="7">
        <f t="shared" ref="E109:P109" si="11">SUM(E79:E108)</f>
        <v>0</v>
      </c>
      <c r="F109" s="7">
        <f t="shared" si="11"/>
        <v>28315.199999999997</v>
      </c>
      <c r="G109" s="7">
        <f t="shared" si="11"/>
        <v>56630.399999999994</v>
      </c>
      <c r="H109" s="7">
        <f t="shared" si="11"/>
        <v>56630.399999999994</v>
      </c>
      <c r="I109" s="7">
        <f t="shared" si="11"/>
        <v>56630.399999999994</v>
      </c>
      <c r="J109" s="7">
        <f t="shared" si="11"/>
        <v>56630.399999999994</v>
      </c>
      <c r="K109" s="7">
        <f t="shared" si="11"/>
        <v>56630.399999999994</v>
      </c>
      <c r="L109" s="7">
        <f t="shared" si="11"/>
        <v>0</v>
      </c>
      <c r="M109" s="7">
        <f t="shared" si="11"/>
        <v>0</v>
      </c>
      <c r="N109" s="7">
        <f t="shared" si="11"/>
        <v>0</v>
      </c>
      <c r="O109" s="7">
        <f t="shared" si="11"/>
        <v>0</v>
      </c>
      <c r="P109" s="7">
        <f t="shared" si="11"/>
        <v>0</v>
      </c>
    </row>
    <row r="110" spans="1:20" x14ac:dyDescent="0.25">
      <c r="C110" s="25"/>
      <c r="D110" s="25"/>
      <c r="S110" s="7"/>
      <c r="T110" s="7"/>
    </row>
    <row r="111" spans="1:20" x14ac:dyDescent="0.25">
      <c r="A111" s="31" t="s">
        <v>949</v>
      </c>
      <c r="B111" s="31"/>
      <c r="C111" s="31"/>
      <c r="D111" s="31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32"/>
      <c r="S111" s="32"/>
      <c r="T111" s="32"/>
    </row>
    <row r="112" spans="1:20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/>
      <c r="J112" s="626"/>
      <c r="K112" s="626"/>
      <c r="L112" s="626"/>
      <c r="M112" s="626"/>
      <c r="N112" s="627"/>
      <c r="O112" s="625">
        <v>2025</v>
      </c>
      <c r="P112" s="627"/>
      <c r="Q112" s="10"/>
    </row>
    <row r="113" spans="1:17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3</v>
      </c>
      <c r="F113" s="11">
        <v>4</v>
      </c>
      <c r="G113" s="11">
        <v>5</v>
      </c>
      <c r="H113" s="11">
        <v>6</v>
      </c>
      <c r="I113" s="354">
        <v>7</v>
      </c>
      <c r="J113" s="354">
        <v>8</v>
      </c>
      <c r="K113" s="354">
        <v>9</v>
      </c>
      <c r="L113" s="265">
        <v>10</v>
      </c>
      <c r="M113" s="265">
        <v>11</v>
      </c>
      <c r="N113" s="265">
        <v>12</v>
      </c>
      <c r="O113" s="265">
        <v>1</v>
      </c>
      <c r="P113" s="265">
        <v>2</v>
      </c>
      <c r="Q113" s="11"/>
    </row>
    <row r="114" spans="1:17" x14ac:dyDescent="0.25">
      <c r="A114" t="s">
        <v>271</v>
      </c>
      <c r="B114" s="4" t="s">
        <v>97</v>
      </c>
      <c r="C114" s="4" t="s">
        <v>272</v>
      </c>
      <c r="D114" s="120">
        <v>148.91999999999999</v>
      </c>
      <c r="E114" s="6">
        <f>E44*$D114</f>
        <v>0</v>
      </c>
      <c r="F114" s="6">
        <f t="shared" ref="F114:P114" si="12">F44*$D114</f>
        <v>12062.519999999999</v>
      </c>
      <c r="G114" s="6">
        <f t="shared" si="12"/>
        <v>24571.8</v>
      </c>
      <c r="H114" s="6">
        <f t="shared" si="12"/>
        <v>21444.48</v>
      </c>
      <c r="I114" s="353">
        <f t="shared" si="12"/>
        <v>25614.239999999998</v>
      </c>
      <c r="J114" s="353">
        <f t="shared" si="12"/>
        <v>25465.319999999996</v>
      </c>
      <c r="K114" s="353">
        <f t="shared" si="12"/>
        <v>6552.48</v>
      </c>
      <c r="L114" s="296">
        <f t="shared" si="12"/>
        <v>18912.84</v>
      </c>
      <c r="M114" s="296">
        <f t="shared" si="12"/>
        <v>0</v>
      </c>
      <c r="N114" s="296">
        <f t="shared" si="12"/>
        <v>0</v>
      </c>
      <c r="O114" s="296">
        <f t="shared" si="12"/>
        <v>0</v>
      </c>
      <c r="P114" s="296">
        <f t="shared" si="12"/>
        <v>0</v>
      </c>
      <c r="Q114" s="4"/>
    </row>
    <row r="115" spans="1:17" x14ac:dyDescent="0.25">
      <c r="A115" s="4" t="s">
        <v>1036</v>
      </c>
      <c r="B115" s="4" t="s">
        <v>97</v>
      </c>
      <c r="C115" s="4" t="s">
        <v>331</v>
      </c>
      <c r="D115" s="6">
        <v>107.1</v>
      </c>
      <c r="E115" s="6">
        <f t="shared" ref="E115:P115" si="13">E45*$D115</f>
        <v>0</v>
      </c>
      <c r="F115" s="6">
        <f t="shared" si="13"/>
        <v>13708.8</v>
      </c>
      <c r="G115" s="6">
        <f t="shared" si="13"/>
        <v>18849.599999999999</v>
      </c>
      <c r="H115" s="6">
        <f t="shared" si="13"/>
        <v>16279.199999999999</v>
      </c>
      <c r="I115" s="353">
        <f t="shared" si="13"/>
        <v>18849.599999999999</v>
      </c>
      <c r="J115" s="353">
        <f t="shared" si="13"/>
        <v>18849.599999999999</v>
      </c>
      <c r="K115" s="353">
        <f t="shared" si="13"/>
        <v>5997.5999999999995</v>
      </c>
      <c r="L115" s="296">
        <f t="shared" si="13"/>
        <v>18849.599999999999</v>
      </c>
      <c r="M115" s="296">
        <f t="shared" si="13"/>
        <v>0</v>
      </c>
      <c r="N115" s="296">
        <f t="shared" si="13"/>
        <v>0</v>
      </c>
      <c r="O115" s="296">
        <f t="shared" si="13"/>
        <v>0</v>
      </c>
      <c r="P115" s="296">
        <f t="shared" si="13"/>
        <v>0</v>
      </c>
      <c r="Q115" s="4"/>
    </row>
    <row r="116" spans="1:17" x14ac:dyDescent="0.25">
      <c r="A116" s="4" t="s">
        <v>1037</v>
      </c>
      <c r="B116" s="4" t="s">
        <v>97</v>
      </c>
      <c r="C116" s="4" t="s">
        <v>274</v>
      </c>
      <c r="D116" s="6">
        <v>97.92</v>
      </c>
      <c r="E116" s="6">
        <f t="shared" ref="E116:P117" si="14">E46*$D116</f>
        <v>0</v>
      </c>
      <c r="F116" s="6">
        <f t="shared" si="14"/>
        <v>17233.920000000002</v>
      </c>
      <c r="G116" s="6">
        <f t="shared" si="14"/>
        <v>17233.920000000002</v>
      </c>
      <c r="H116" s="6">
        <f t="shared" si="14"/>
        <v>14883.84</v>
      </c>
      <c r="I116" s="353">
        <f t="shared" si="14"/>
        <v>2350.08</v>
      </c>
      <c r="J116" s="353">
        <f t="shared" si="14"/>
        <v>0</v>
      </c>
      <c r="K116" s="353">
        <f t="shared" si="14"/>
        <v>0</v>
      </c>
      <c r="L116" s="296">
        <f t="shared" si="14"/>
        <v>0</v>
      </c>
      <c r="M116" s="296">
        <f t="shared" si="14"/>
        <v>0</v>
      </c>
      <c r="N116" s="296">
        <f t="shared" si="14"/>
        <v>0</v>
      </c>
      <c r="O116" s="296">
        <f t="shared" si="14"/>
        <v>0</v>
      </c>
      <c r="P116" s="296">
        <f t="shared" si="14"/>
        <v>0</v>
      </c>
      <c r="Q116" s="4"/>
    </row>
    <row r="117" spans="1:17" x14ac:dyDescent="0.25">
      <c r="A117" s="4" t="s">
        <v>273</v>
      </c>
      <c r="B117" s="4" t="s">
        <v>97</v>
      </c>
      <c r="C117" s="4" t="s">
        <v>274</v>
      </c>
      <c r="D117" s="6">
        <v>97.92</v>
      </c>
      <c r="E117" s="6">
        <f t="shared" si="14"/>
        <v>0</v>
      </c>
      <c r="F117" s="6">
        <f t="shared" si="14"/>
        <v>0</v>
      </c>
      <c r="G117" s="6">
        <f t="shared" si="14"/>
        <v>0</v>
      </c>
      <c r="H117" s="6">
        <f t="shared" si="14"/>
        <v>0</v>
      </c>
      <c r="I117" s="353">
        <f t="shared" si="14"/>
        <v>0</v>
      </c>
      <c r="J117" s="353">
        <f t="shared" si="14"/>
        <v>7833.6</v>
      </c>
      <c r="K117" s="353">
        <f t="shared" si="14"/>
        <v>5483.52</v>
      </c>
      <c r="L117" s="267"/>
      <c r="M117" s="267"/>
      <c r="N117" s="267"/>
      <c r="O117" s="267"/>
      <c r="P117" s="267"/>
      <c r="Q117" s="4"/>
    </row>
    <row r="118" spans="1:17" x14ac:dyDescent="0.25">
      <c r="A118" s="4"/>
      <c r="B118" s="4"/>
      <c r="C118" s="4"/>
      <c r="D118" s="6"/>
      <c r="E118" s="6"/>
      <c r="F118" s="6"/>
      <c r="G118" s="6"/>
      <c r="H118" s="6"/>
      <c r="I118" s="353"/>
      <c r="J118" s="353"/>
      <c r="K118" s="353"/>
      <c r="L118" s="267"/>
      <c r="M118" s="267"/>
      <c r="N118" s="267"/>
      <c r="O118" s="267"/>
      <c r="P118" s="267"/>
      <c r="Q118" s="4"/>
    </row>
    <row r="119" spans="1:17" x14ac:dyDescent="0.25">
      <c r="A119" s="4"/>
      <c r="B119" s="4"/>
      <c r="C119" s="4"/>
      <c r="D119" s="6"/>
      <c r="E119" s="6"/>
      <c r="F119" s="6"/>
      <c r="G119" s="6"/>
      <c r="H119" s="6"/>
      <c r="I119" s="353"/>
      <c r="J119" s="353"/>
      <c r="K119" s="353"/>
      <c r="L119" s="267"/>
      <c r="M119" s="267"/>
      <c r="N119" s="267"/>
      <c r="O119" s="267"/>
      <c r="P119" s="267"/>
      <c r="Q119" s="4"/>
    </row>
    <row r="120" spans="1:17" x14ac:dyDescent="0.25">
      <c r="A120" s="4"/>
      <c r="B120" s="4"/>
      <c r="C120" s="4"/>
      <c r="D120" s="6"/>
      <c r="E120" s="6"/>
      <c r="F120" s="6"/>
      <c r="G120" s="6"/>
      <c r="H120" s="6"/>
      <c r="I120" s="353"/>
      <c r="J120" s="353"/>
      <c r="K120" s="353"/>
      <c r="L120" s="267"/>
      <c r="M120" s="267"/>
      <c r="N120" s="267"/>
      <c r="O120" s="267"/>
      <c r="P120" s="267"/>
      <c r="Q120" s="4"/>
    </row>
    <row r="121" spans="1:17" x14ac:dyDescent="0.25">
      <c r="A121" s="4"/>
      <c r="B121" s="4"/>
      <c r="C121" s="4"/>
      <c r="D121" s="6"/>
      <c r="E121" s="6"/>
      <c r="F121" s="6"/>
      <c r="G121" s="6"/>
      <c r="H121" s="6"/>
      <c r="I121" s="353"/>
      <c r="J121" s="353"/>
      <c r="K121" s="353"/>
      <c r="L121" s="267"/>
      <c r="M121" s="267"/>
      <c r="N121" s="267"/>
      <c r="O121" s="267"/>
      <c r="P121" s="267"/>
      <c r="Q121" s="4"/>
    </row>
    <row r="122" spans="1:17" x14ac:dyDescent="0.25">
      <c r="A122" s="4"/>
      <c r="B122" s="4"/>
      <c r="C122" s="4"/>
      <c r="D122" s="6"/>
      <c r="E122" s="6"/>
      <c r="F122" s="6"/>
      <c r="G122" s="6"/>
      <c r="H122" s="6"/>
      <c r="I122" s="353"/>
      <c r="J122" s="353"/>
      <c r="K122" s="353"/>
      <c r="L122" s="267"/>
      <c r="M122" s="267"/>
      <c r="N122" s="267"/>
      <c r="O122" s="267"/>
      <c r="P122" s="267"/>
      <c r="Q122" s="4"/>
    </row>
    <row r="123" spans="1:17" x14ac:dyDescent="0.25">
      <c r="A123" s="4"/>
      <c r="B123" s="4"/>
      <c r="C123" s="4"/>
      <c r="D123" s="6"/>
      <c r="E123" s="6"/>
      <c r="F123" s="6"/>
      <c r="G123" s="6"/>
      <c r="H123" s="6"/>
      <c r="I123" s="353"/>
      <c r="J123" s="353"/>
      <c r="K123" s="353"/>
      <c r="L123" s="267"/>
      <c r="M123" s="267"/>
      <c r="N123" s="267"/>
      <c r="O123" s="267"/>
      <c r="P123" s="267"/>
      <c r="Q123" s="4"/>
    </row>
    <row r="124" spans="1:17" x14ac:dyDescent="0.25">
      <c r="A124" s="4"/>
      <c r="B124" s="4"/>
      <c r="C124" s="4"/>
      <c r="D124" s="6"/>
      <c r="E124" s="6"/>
      <c r="F124" s="6"/>
      <c r="G124" s="6"/>
      <c r="H124" s="6"/>
      <c r="I124" s="353"/>
      <c r="J124" s="353"/>
      <c r="K124" s="353"/>
      <c r="L124" s="267"/>
      <c r="M124" s="267"/>
      <c r="N124" s="267"/>
      <c r="O124" s="267"/>
      <c r="P124" s="267"/>
      <c r="Q124" s="4"/>
    </row>
    <row r="125" spans="1:17" x14ac:dyDescent="0.25">
      <c r="A125" s="4"/>
      <c r="B125" s="4"/>
      <c r="C125" s="4"/>
      <c r="D125" s="6"/>
      <c r="E125" s="6"/>
      <c r="F125" s="6"/>
      <c r="G125" s="6"/>
      <c r="H125" s="6"/>
      <c r="I125" s="353"/>
      <c r="J125" s="353"/>
      <c r="K125" s="353"/>
      <c r="L125" s="267"/>
      <c r="M125" s="267"/>
      <c r="N125" s="267"/>
      <c r="O125" s="267"/>
      <c r="P125" s="267"/>
      <c r="Q125" s="4"/>
    </row>
    <row r="126" spans="1:17" x14ac:dyDescent="0.25">
      <c r="A126" s="4"/>
      <c r="B126" s="4"/>
      <c r="C126" s="4"/>
      <c r="D126" s="6"/>
      <c r="E126" s="6"/>
      <c r="F126" s="6"/>
      <c r="G126" s="6"/>
      <c r="H126" s="6"/>
      <c r="I126" s="353"/>
      <c r="J126" s="353"/>
      <c r="K126" s="353"/>
      <c r="L126" s="267"/>
      <c r="M126" s="267"/>
      <c r="N126" s="267"/>
      <c r="O126" s="267"/>
      <c r="P126" s="267"/>
      <c r="Q126" s="4"/>
    </row>
    <row r="127" spans="1:17" x14ac:dyDescent="0.25">
      <c r="A127" s="4"/>
      <c r="B127" s="4"/>
      <c r="C127" s="4"/>
      <c r="D127" s="6"/>
      <c r="E127" s="6"/>
      <c r="F127" s="6"/>
      <c r="G127" s="6"/>
      <c r="H127" s="6"/>
      <c r="I127" s="353"/>
      <c r="J127" s="353"/>
      <c r="K127" s="353"/>
      <c r="L127" s="267"/>
      <c r="M127" s="267"/>
      <c r="N127" s="267"/>
      <c r="O127" s="267"/>
      <c r="P127" s="267"/>
      <c r="Q127" s="4"/>
    </row>
    <row r="128" spans="1:17" x14ac:dyDescent="0.25">
      <c r="A128" s="4"/>
      <c r="B128" s="4"/>
      <c r="C128" s="4"/>
      <c r="D128" s="6"/>
      <c r="E128" s="6"/>
      <c r="F128" s="6"/>
      <c r="G128" s="6"/>
      <c r="H128" s="6"/>
      <c r="I128" s="353"/>
      <c r="J128" s="353"/>
      <c r="K128" s="353"/>
      <c r="L128" s="267"/>
      <c r="M128" s="267"/>
      <c r="N128" s="267"/>
      <c r="O128" s="267"/>
      <c r="P128" s="267"/>
      <c r="Q128" s="4"/>
    </row>
    <row r="129" spans="1:17" x14ac:dyDescent="0.25">
      <c r="A129" s="4"/>
      <c r="B129" s="4"/>
      <c r="C129" s="4"/>
      <c r="D129" s="6"/>
      <c r="E129" s="6"/>
      <c r="F129" s="6"/>
      <c r="G129" s="6"/>
      <c r="H129" s="6"/>
      <c r="I129" s="353"/>
      <c r="J129" s="353"/>
      <c r="K129" s="353"/>
      <c r="L129" s="267"/>
      <c r="M129" s="267"/>
      <c r="N129" s="267"/>
      <c r="O129" s="267"/>
      <c r="P129" s="267"/>
      <c r="Q129" s="4"/>
    </row>
    <row r="130" spans="1:17" x14ac:dyDescent="0.25">
      <c r="A130" s="4"/>
      <c r="B130" s="4"/>
      <c r="C130" s="4"/>
      <c r="D130" s="6"/>
      <c r="E130" s="6"/>
      <c r="F130" s="6"/>
      <c r="G130" s="6"/>
      <c r="H130" s="6"/>
      <c r="I130" s="353"/>
      <c r="J130" s="353"/>
      <c r="K130" s="353"/>
      <c r="L130" s="267"/>
      <c r="M130" s="267"/>
      <c r="N130" s="267"/>
      <c r="O130" s="267"/>
      <c r="P130" s="267"/>
      <c r="Q130" s="4"/>
    </row>
    <row r="131" spans="1:17" x14ac:dyDescent="0.25">
      <c r="A131" s="4"/>
      <c r="B131" s="4"/>
      <c r="C131" s="4"/>
      <c r="D131" s="6"/>
      <c r="E131" s="6"/>
      <c r="F131" s="6"/>
      <c r="G131" s="6"/>
      <c r="H131" s="6"/>
      <c r="I131" s="353"/>
      <c r="J131" s="353"/>
      <c r="K131" s="353"/>
      <c r="L131" s="267"/>
      <c r="M131" s="267"/>
      <c r="N131" s="267"/>
      <c r="O131" s="267"/>
      <c r="P131" s="267"/>
      <c r="Q131" s="4"/>
    </row>
    <row r="132" spans="1:17" x14ac:dyDescent="0.25">
      <c r="A132" s="4"/>
      <c r="B132" s="4"/>
      <c r="C132" s="4"/>
      <c r="D132" s="6"/>
      <c r="E132" s="6"/>
      <c r="F132" s="6"/>
      <c r="G132" s="6"/>
      <c r="H132" s="6"/>
      <c r="I132" s="353"/>
      <c r="J132" s="353"/>
      <c r="K132" s="353"/>
      <c r="L132" s="267"/>
      <c r="M132" s="267"/>
      <c r="N132" s="267"/>
      <c r="O132" s="267"/>
      <c r="P132" s="267"/>
      <c r="Q132" s="4"/>
    </row>
    <row r="133" spans="1:17" x14ac:dyDescent="0.25">
      <c r="A133" s="4"/>
      <c r="B133" s="4"/>
      <c r="C133" s="4"/>
      <c r="D133" s="6"/>
      <c r="E133" s="6"/>
      <c r="F133" s="6"/>
      <c r="G133" s="6"/>
      <c r="H133" s="6"/>
      <c r="I133" s="353"/>
      <c r="J133" s="353"/>
      <c r="K133" s="353"/>
      <c r="L133" s="267"/>
      <c r="M133" s="267"/>
      <c r="N133" s="267"/>
      <c r="O133" s="267"/>
      <c r="P133" s="267"/>
      <c r="Q133" s="4"/>
    </row>
    <row r="134" spans="1:17" x14ac:dyDescent="0.25">
      <c r="A134" s="4"/>
      <c r="B134" s="4"/>
      <c r="C134" s="4"/>
      <c r="D134" s="6"/>
      <c r="E134" s="6"/>
      <c r="F134" s="6"/>
      <c r="G134" s="6"/>
      <c r="H134" s="6"/>
      <c r="I134" s="353"/>
      <c r="J134" s="353"/>
      <c r="K134" s="353"/>
      <c r="L134" s="267"/>
      <c r="M134" s="267"/>
      <c r="N134" s="267"/>
      <c r="O134" s="267"/>
      <c r="P134" s="267"/>
      <c r="Q134" s="4"/>
    </row>
    <row r="135" spans="1:17" x14ac:dyDescent="0.25">
      <c r="A135" s="4"/>
      <c r="B135" s="4"/>
      <c r="C135" s="4"/>
      <c r="D135" s="6"/>
      <c r="E135" s="6"/>
      <c r="F135" s="6"/>
      <c r="G135" s="6"/>
      <c r="H135" s="6"/>
      <c r="I135" s="353"/>
      <c r="J135" s="353"/>
      <c r="K135" s="353"/>
      <c r="L135" s="267"/>
      <c r="M135" s="267"/>
      <c r="N135" s="267"/>
      <c r="O135" s="267"/>
      <c r="P135" s="267"/>
      <c r="Q135" s="4"/>
    </row>
    <row r="136" spans="1:17" x14ac:dyDescent="0.25">
      <c r="A136" s="4"/>
      <c r="B136" s="4"/>
      <c r="C136" s="4"/>
      <c r="D136" s="6"/>
      <c r="E136" s="6"/>
      <c r="F136" s="6"/>
      <c r="G136" s="6"/>
      <c r="H136" s="6"/>
      <c r="I136" s="353"/>
      <c r="J136" s="353"/>
      <c r="K136" s="353"/>
      <c r="L136" s="267"/>
      <c r="M136" s="267"/>
      <c r="N136" s="267"/>
      <c r="O136" s="267"/>
      <c r="P136" s="267"/>
      <c r="Q136" s="4"/>
    </row>
    <row r="137" spans="1:17" x14ac:dyDescent="0.25">
      <c r="A137" s="4"/>
      <c r="B137" s="4"/>
      <c r="C137" s="4"/>
      <c r="D137" s="6"/>
      <c r="E137" s="6"/>
      <c r="F137" s="6"/>
      <c r="G137" s="6"/>
      <c r="H137" s="6"/>
      <c r="I137" s="353"/>
      <c r="J137" s="353"/>
      <c r="K137" s="353"/>
      <c r="L137" s="267"/>
      <c r="M137" s="267"/>
      <c r="N137" s="267"/>
      <c r="O137" s="267"/>
      <c r="P137" s="267"/>
      <c r="Q137" s="4"/>
    </row>
    <row r="138" spans="1:17" x14ac:dyDescent="0.25">
      <c r="A138" s="4"/>
      <c r="B138" s="4"/>
      <c r="C138" s="4"/>
      <c r="D138" s="6"/>
      <c r="E138" s="6"/>
      <c r="F138" s="6"/>
      <c r="G138" s="6"/>
      <c r="H138" s="6"/>
      <c r="I138" s="353"/>
      <c r="J138" s="353"/>
      <c r="K138" s="353"/>
      <c r="L138" s="267"/>
      <c r="M138" s="267"/>
      <c r="N138" s="267"/>
      <c r="O138" s="267"/>
      <c r="P138" s="267"/>
      <c r="Q138" s="4"/>
    </row>
    <row r="139" spans="1:17" x14ac:dyDescent="0.25">
      <c r="A139" s="4"/>
      <c r="B139" s="4"/>
      <c r="C139" s="4"/>
      <c r="D139" s="6"/>
      <c r="E139" s="6"/>
      <c r="F139" s="6"/>
      <c r="G139" s="6"/>
      <c r="H139" s="6"/>
      <c r="I139" s="353"/>
      <c r="J139" s="353"/>
      <c r="K139" s="353"/>
      <c r="L139" s="267"/>
      <c r="M139" s="267"/>
      <c r="N139" s="267"/>
      <c r="O139" s="267"/>
      <c r="P139" s="267"/>
      <c r="Q139" s="4"/>
    </row>
    <row r="140" spans="1:17" x14ac:dyDescent="0.25">
      <c r="A140" s="4"/>
      <c r="B140" s="4"/>
      <c r="C140" s="4"/>
      <c r="D140" s="6"/>
      <c r="E140" s="6"/>
      <c r="F140" s="6"/>
      <c r="G140" s="6"/>
      <c r="H140" s="6"/>
      <c r="I140" s="353"/>
      <c r="J140" s="353"/>
      <c r="K140" s="353"/>
      <c r="L140" s="267"/>
      <c r="M140" s="267"/>
      <c r="N140" s="267"/>
      <c r="O140" s="267"/>
      <c r="P140" s="267"/>
      <c r="Q140" s="4"/>
    </row>
    <row r="141" spans="1:17" x14ac:dyDescent="0.25">
      <c r="A141" s="4"/>
      <c r="B141" s="4"/>
      <c r="C141" s="4"/>
      <c r="D141" s="6"/>
      <c r="E141" s="6"/>
      <c r="F141" s="6"/>
      <c r="G141" s="6"/>
      <c r="H141" s="6"/>
      <c r="I141" s="353"/>
      <c r="J141" s="353"/>
      <c r="K141" s="353"/>
      <c r="L141" s="267"/>
      <c r="M141" s="267"/>
      <c r="N141" s="267"/>
      <c r="O141" s="267"/>
      <c r="P141" s="267"/>
      <c r="Q141" s="4"/>
    </row>
    <row r="142" spans="1:17" x14ac:dyDescent="0.25">
      <c r="A142" s="4"/>
      <c r="B142" s="4"/>
      <c r="C142" s="4"/>
      <c r="D142" s="6"/>
      <c r="E142" s="6"/>
      <c r="F142" s="6"/>
      <c r="G142" s="6"/>
      <c r="H142" s="6"/>
      <c r="I142" s="353"/>
      <c r="J142" s="353"/>
      <c r="K142" s="353"/>
      <c r="L142" s="267"/>
      <c r="M142" s="267"/>
      <c r="N142" s="267"/>
      <c r="O142" s="267"/>
      <c r="P142" s="267"/>
      <c r="Q142" s="4"/>
    </row>
    <row r="143" spans="1:17" x14ac:dyDescent="0.25">
      <c r="A143" s="4"/>
      <c r="B143" s="4"/>
      <c r="C143" s="4"/>
      <c r="D143" s="6"/>
      <c r="E143" s="6"/>
      <c r="F143" s="6"/>
      <c r="G143" s="6"/>
      <c r="H143" s="6"/>
      <c r="I143" s="353"/>
      <c r="J143" s="353"/>
      <c r="K143" s="353"/>
      <c r="L143" s="267"/>
      <c r="M143" s="267"/>
      <c r="N143" s="267"/>
      <c r="O143" s="267"/>
      <c r="P143" s="267"/>
      <c r="Q143" s="4"/>
    </row>
    <row r="144" spans="1:17" x14ac:dyDescent="0.25">
      <c r="E144" s="7">
        <f t="shared" ref="E144:P144" si="15">SUM(E114:E143)</f>
        <v>0</v>
      </c>
      <c r="F144" s="7">
        <f t="shared" si="15"/>
        <v>43005.240000000005</v>
      </c>
      <c r="G144" s="7">
        <f t="shared" si="15"/>
        <v>60655.319999999992</v>
      </c>
      <c r="H144" s="7">
        <f t="shared" si="15"/>
        <v>52607.520000000004</v>
      </c>
      <c r="I144" s="7">
        <f t="shared" si="15"/>
        <v>46813.919999999998</v>
      </c>
      <c r="J144" s="7">
        <f t="shared" si="15"/>
        <v>52148.52</v>
      </c>
      <c r="K144" s="7">
        <f t="shared" si="15"/>
        <v>18033.599999999999</v>
      </c>
      <c r="L144" s="7">
        <f t="shared" si="15"/>
        <v>37762.44</v>
      </c>
      <c r="M144" s="7">
        <f t="shared" si="15"/>
        <v>0</v>
      </c>
      <c r="N144" s="7">
        <f t="shared" si="15"/>
        <v>0</v>
      </c>
      <c r="O144" s="7">
        <f t="shared" si="15"/>
        <v>0</v>
      </c>
      <c r="P144" s="7">
        <f t="shared" si="15"/>
        <v>0</v>
      </c>
    </row>
    <row r="145" spans="1:20" x14ac:dyDescent="0.25">
      <c r="I145" s="25">
        <f>SUM(E144:I144)</f>
        <v>203082</v>
      </c>
    </row>
    <row r="146" spans="1:20" x14ac:dyDescent="0.25">
      <c r="I146" s="25">
        <f>B4-I145</f>
        <v>136700.40000000002</v>
      </c>
    </row>
    <row r="148" spans="1:20" x14ac:dyDescent="0.25">
      <c r="A148" s="31" t="s">
        <v>186</v>
      </c>
      <c r="B148" s="32"/>
      <c r="C148" s="32"/>
      <c r="D148" s="32"/>
      <c r="E148" s="625">
        <v>2024</v>
      </c>
      <c r="F148" s="626"/>
      <c r="G148" s="626"/>
      <c r="H148" s="626"/>
      <c r="I148" s="626"/>
      <c r="J148" s="626"/>
      <c r="K148" s="626"/>
      <c r="L148" s="626"/>
      <c r="M148" s="626"/>
      <c r="N148" s="627"/>
      <c r="O148" s="625">
        <v>2025</v>
      </c>
      <c r="P148" s="627"/>
      <c r="Q148" s="32"/>
      <c r="R148" s="32"/>
      <c r="S148" s="32"/>
      <c r="T148" s="32"/>
    </row>
    <row r="149" spans="1:20" x14ac:dyDescent="0.25">
      <c r="C149" s="11" t="s">
        <v>105</v>
      </c>
      <c r="D149" s="11" t="s">
        <v>106</v>
      </c>
      <c r="E149" s="11">
        <v>3</v>
      </c>
      <c r="F149" s="11">
        <v>4</v>
      </c>
      <c r="G149" s="11">
        <v>5</v>
      </c>
      <c r="H149" s="11">
        <v>6</v>
      </c>
      <c r="I149" s="126">
        <v>7</v>
      </c>
      <c r="J149" s="11">
        <v>8</v>
      </c>
      <c r="K149" s="265">
        <v>9</v>
      </c>
      <c r="L149" s="265">
        <v>10</v>
      </c>
      <c r="M149" s="265">
        <v>11</v>
      </c>
      <c r="N149" s="265">
        <v>12</v>
      </c>
      <c r="O149" s="265">
        <v>1</v>
      </c>
      <c r="P149" s="265">
        <v>2</v>
      </c>
      <c r="Q149" s="292" t="s">
        <v>147</v>
      </c>
    </row>
    <row r="150" spans="1:20" x14ac:dyDescent="0.25">
      <c r="C150" s="4" t="s">
        <v>1039</v>
      </c>
      <c r="D150" s="26">
        <v>45421</v>
      </c>
      <c r="E150" s="6"/>
      <c r="F150" s="6">
        <f>F144</f>
        <v>43005.240000000005</v>
      </c>
      <c r="G150" s="6"/>
      <c r="H150" s="6"/>
      <c r="I150" s="120"/>
      <c r="J150" s="6"/>
      <c r="K150" s="267"/>
      <c r="L150" s="267"/>
      <c r="M150" s="267"/>
      <c r="N150" s="267"/>
      <c r="O150" s="267"/>
      <c r="P150" s="267"/>
      <c r="Q150" s="4">
        <f>SUM(E150:P150)</f>
        <v>43005.240000000005</v>
      </c>
    </row>
    <row r="151" spans="1:20" x14ac:dyDescent="0.25">
      <c r="C151" s="4" t="s">
        <v>1040</v>
      </c>
      <c r="D151" s="26">
        <v>45453</v>
      </c>
      <c r="E151" s="6"/>
      <c r="F151" s="6"/>
      <c r="G151" s="6">
        <f>G$144</f>
        <v>60655.319999999992</v>
      </c>
      <c r="H151" s="6"/>
      <c r="I151" s="120"/>
      <c r="J151" s="6"/>
      <c r="K151" s="267"/>
      <c r="L151" s="267"/>
      <c r="M151" s="267"/>
      <c r="N151" s="267"/>
      <c r="O151" s="267"/>
      <c r="P151" s="267"/>
      <c r="Q151" s="4">
        <f t="shared" ref="Q151:Q161" si="16">SUM(E151:P151)</f>
        <v>60655.319999999992</v>
      </c>
    </row>
    <row r="152" spans="1:20" x14ac:dyDescent="0.25">
      <c r="C152" s="4" t="s">
        <v>1041</v>
      </c>
      <c r="D152" s="26">
        <v>45481</v>
      </c>
      <c r="E152" s="6"/>
      <c r="F152" s="6"/>
      <c r="G152" s="6"/>
      <c r="H152" s="6">
        <f>H$144</f>
        <v>52607.520000000004</v>
      </c>
      <c r="I152" s="120"/>
      <c r="J152" s="6"/>
      <c r="K152" s="267"/>
      <c r="L152" s="267"/>
      <c r="M152" s="267"/>
      <c r="N152" s="267"/>
      <c r="O152" s="267"/>
      <c r="P152" s="267"/>
      <c r="Q152" s="4">
        <f t="shared" si="16"/>
        <v>52607.520000000004</v>
      </c>
    </row>
    <row r="153" spans="1:20" x14ac:dyDescent="0.25">
      <c r="C153" s="4" t="s">
        <v>1042</v>
      </c>
      <c r="D153" s="26">
        <v>45512</v>
      </c>
      <c r="E153" s="6"/>
      <c r="F153" s="6"/>
      <c r="G153" s="6"/>
      <c r="H153" s="6"/>
      <c r="I153" s="120">
        <f>I$144</f>
        <v>46813.919999999998</v>
      </c>
      <c r="J153" s="6"/>
      <c r="K153" s="267"/>
      <c r="L153" s="267"/>
      <c r="M153" s="267"/>
      <c r="N153" s="267"/>
      <c r="O153" s="267"/>
      <c r="P153" s="267"/>
      <c r="Q153" s="4">
        <f t="shared" si="16"/>
        <v>46813.919999999998</v>
      </c>
    </row>
    <row r="154" spans="1:20" x14ac:dyDescent="0.25">
      <c r="C154" s="4" t="s">
        <v>1043</v>
      </c>
      <c r="D154" s="26">
        <v>45544</v>
      </c>
      <c r="E154" s="6"/>
      <c r="F154" s="6"/>
      <c r="G154" s="6"/>
      <c r="H154" s="6"/>
      <c r="I154" s="120"/>
      <c r="J154" s="6">
        <f>J$144</f>
        <v>52148.52</v>
      </c>
      <c r="K154" s="267"/>
      <c r="L154" s="267"/>
      <c r="M154" s="267"/>
      <c r="N154" s="267"/>
      <c r="O154" s="267"/>
      <c r="P154" s="267"/>
      <c r="Q154" s="4">
        <f t="shared" si="16"/>
        <v>52148.52</v>
      </c>
    </row>
    <row r="155" spans="1:20" x14ac:dyDescent="0.25">
      <c r="C155" s="4"/>
      <c r="D155" s="26"/>
      <c r="E155" s="6"/>
      <c r="F155" s="6"/>
      <c r="G155" s="6"/>
      <c r="H155" s="6"/>
      <c r="I155" s="120"/>
      <c r="J155" s="6"/>
      <c r="K155" s="262">
        <f>K$144</f>
        <v>18033.599999999999</v>
      </c>
      <c r="L155" s="267"/>
      <c r="M155" s="267"/>
      <c r="N155" s="267"/>
      <c r="O155" s="267"/>
      <c r="P155" s="267"/>
      <c r="Q155" s="4">
        <f t="shared" si="16"/>
        <v>18033.599999999999</v>
      </c>
    </row>
    <row r="156" spans="1:20" x14ac:dyDescent="0.25">
      <c r="C156" s="4"/>
      <c r="D156" s="26"/>
      <c r="E156" s="6"/>
      <c r="F156" s="6"/>
      <c r="G156" s="6"/>
      <c r="H156" s="6"/>
      <c r="I156" s="120"/>
      <c r="J156" s="6"/>
      <c r="K156" s="267"/>
      <c r="L156" s="262">
        <f>L$144</f>
        <v>37762.44</v>
      </c>
      <c r="M156" s="267"/>
      <c r="N156" s="267"/>
      <c r="O156" s="267"/>
      <c r="P156" s="267"/>
      <c r="Q156" s="4">
        <f t="shared" si="16"/>
        <v>37762.44</v>
      </c>
    </row>
    <row r="157" spans="1:20" x14ac:dyDescent="0.25">
      <c r="C157" s="49"/>
      <c r="D157" s="26"/>
      <c r="E157" s="6"/>
      <c r="F157" s="6"/>
      <c r="G157" s="6"/>
      <c r="H157" s="6"/>
      <c r="I157" s="120"/>
      <c r="J157" s="6"/>
      <c r="K157" s="267"/>
      <c r="L157" s="267"/>
      <c r="M157" s="262">
        <f>M$144</f>
        <v>0</v>
      </c>
      <c r="N157" s="267"/>
      <c r="O157" s="267"/>
      <c r="P157" s="267"/>
      <c r="Q157" s="4">
        <f t="shared" si="16"/>
        <v>0</v>
      </c>
    </row>
    <row r="158" spans="1:20" x14ac:dyDescent="0.25">
      <c r="C158" s="4"/>
      <c r="D158" s="26"/>
      <c r="E158" s="6"/>
      <c r="F158" s="6"/>
      <c r="G158" s="6"/>
      <c r="H158" s="6"/>
      <c r="I158" s="120"/>
      <c r="J158" s="6"/>
      <c r="K158" s="267"/>
      <c r="L158" s="267"/>
      <c r="M158" s="267"/>
      <c r="N158" s="262">
        <f>N$144</f>
        <v>0</v>
      </c>
      <c r="O158" s="267"/>
      <c r="P158" s="267"/>
      <c r="Q158" s="4">
        <f t="shared" si="16"/>
        <v>0</v>
      </c>
    </row>
    <row r="159" spans="1:20" x14ac:dyDescent="0.25">
      <c r="C159" s="4"/>
      <c r="D159" s="26"/>
      <c r="E159" s="6"/>
      <c r="F159" s="6"/>
      <c r="G159" s="6"/>
      <c r="H159" s="6"/>
      <c r="I159" s="120"/>
      <c r="J159" s="6"/>
      <c r="K159" s="267"/>
      <c r="L159" s="267"/>
      <c r="M159" s="267"/>
      <c r="N159" s="267"/>
      <c r="O159" s="262">
        <f>O$144</f>
        <v>0</v>
      </c>
      <c r="P159" s="267"/>
      <c r="Q159" s="4">
        <f t="shared" si="16"/>
        <v>0</v>
      </c>
    </row>
    <row r="160" spans="1:20" x14ac:dyDescent="0.25">
      <c r="C160" s="4"/>
      <c r="D160" s="26"/>
      <c r="E160" s="6"/>
      <c r="F160" s="6"/>
      <c r="G160" s="6"/>
      <c r="H160" s="6"/>
      <c r="I160" s="120"/>
      <c r="J160" s="6"/>
      <c r="K160" s="267"/>
      <c r="L160" s="267"/>
      <c r="M160" s="267"/>
      <c r="N160" s="267"/>
      <c r="O160" s="267"/>
      <c r="P160" s="262">
        <f>P$144</f>
        <v>0</v>
      </c>
      <c r="Q160" s="4">
        <f t="shared" si="16"/>
        <v>0</v>
      </c>
    </row>
    <row r="161" spans="3:17" x14ac:dyDescent="0.25">
      <c r="C161" s="4"/>
      <c r="D161" s="26"/>
      <c r="E161" s="6"/>
      <c r="F161" s="6"/>
      <c r="G161" s="6"/>
      <c r="H161" s="6"/>
      <c r="I161" s="120"/>
      <c r="J161" s="6"/>
      <c r="K161" s="267"/>
      <c r="L161" s="267"/>
      <c r="M161" s="267"/>
      <c r="N161" s="267"/>
      <c r="O161" s="267"/>
      <c r="P161" s="267"/>
      <c r="Q161" s="4">
        <f t="shared" si="16"/>
        <v>0</v>
      </c>
    </row>
    <row r="162" spans="3:17" x14ac:dyDescent="0.25">
      <c r="C162" s="4"/>
      <c r="D162" s="26"/>
      <c r="E162" s="6"/>
      <c r="F162" s="6"/>
      <c r="G162" s="6"/>
      <c r="H162" s="6"/>
      <c r="I162" s="120"/>
      <c r="J162" s="6"/>
      <c r="K162" s="267"/>
      <c r="L162" s="267"/>
      <c r="M162" s="267"/>
      <c r="N162" s="267"/>
      <c r="O162" s="267"/>
      <c r="P162" s="267"/>
      <c r="Q162" s="4"/>
    </row>
    <row r="163" spans="3:17" x14ac:dyDescent="0.25">
      <c r="C163" s="9"/>
      <c r="D163" s="93" t="s">
        <v>39</v>
      </c>
      <c r="E163" s="30">
        <f t="shared" ref="E163:Q163" si="17">SUM(E150:E162)</f>
        <v>0</v>
      </c>
      <c r="F163" s="30">
        <f>SUM(F150:F162)</f>
        <v>43005.240000000005</v>
      </c>
      <c r="G163" s="30">
        <f t="shared" si="17"/>
        <v>60655.319999999992</v>
      </c>
      <c r="H163" s="30">
        <f t="shared" si="17"/>
        <v>52607.520000000004</v>
      </c>
      <c r="I163" s="30">
        <f t="shared" si="17"/>
        <v>46813.919999999998</v>
      </c>
      <c r="J163" s="30">
        <f t="shared" si="17"/>
        <v>52148.52</v>
      </c>
      <c r="K163" s="30">
        <f t="shared" si="17"/>
        <v>18033.599999999999</v>
      </c>
      <c r="L163" s="30">
        <f t="shared" si="17"/>
        <v>37762.44</v>
      </c>
      <c r="M163" s="30">
        <f t="shared" si="17"/>
        <v>0</v>
      </c>
      <c r="N163" s="30">
        <f t="shared" si="17"/>
        <v>0</v>
      </c>
      <c r="O163" s="30">
        <f t="shared" si="17"/>
        <v>0</v>
      </c>
      <c r="P163" s="30">
        <f t="shared" si="17"/>
        <v>0</v>
      </c>
      <c r="Q163" s="30">
        <f t="shared" si="17"/>
        <v>311026.56</v>
      </c>
    </row>
    <row r="165" spans="3:17" x14ac:dyDescent="0.25">
      <c r="F165" s="25">
        <f>SUM(F163:K163)</f>
        <v>273264.12</v>
      </c>
    </row>
    <row r="168" spans="3:17" x14ac:dyDescent="0.25">
      <c r="E168" s="25"/>
    </row>
    <row r="169" spans="3:17" x14ac:dyDescent="0.25">
      <c r="E169" s="25"/>
    </row>
  </sheetData>
  <mergeCells count="14">
    <mergeCell ref="E148:N148"/>
    <mergeCell ref="O148:P148"/>
    <mergeCell ref="E111:Q111"/>
    <mergeCell ref="E112:N112"/>
    <mergeCell ref="O112:P112"/>
    <mergeCell ref="E76:Q76"/>
    <mergeCell ref="E77:N77"/>
    <mergeCell ref="O77:P77"/>
    <mergeCell ref="E6:Q6"/>
    <mergeCell ref="E7:N7"/>
    <mergeCell ref="O7:P7"/>
    <mergeCell ref="E41:Q41"/>
    <mergeCell ref="E42:N42"/>
    <mergeCell ref="O42:P4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94AD-A638-4C50-8027-2BFA42C32985}">
  <sheetPr>
    <tabColor theme="2" tint="-9.9978637043366805E-2"/>
  </sheetPr>
  <dimension ref="A2:T169"/>
  <sheetViews>
    <sheetView workbookViewId="0">
      <selection activeCell="A117" sqref="A117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312</v>
      </c>
    </row>
    <row r="3" spans="1:20" x14ac:dyDescent="0.25">
      <c r="A3" s="9" t="s">
        <v>83</v>
      </c>
      <c r="B3" t="s">
        <v>667</v>
      </c>
    </row>
    <row r="4" spans="1:20" x14ac:dyDescent="0.25">
      <c r="A4" s="9" t="s">
        <v>85</v>
      </c>
      <c r="B4" s="25">
        <v>339782.40000000002</v>
      </c>
      <c r="C4">
        <v>339782.40000000002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>
        <v>2025</v>
      </c>
      <c r="J7" s="626"/>
      <c r="K7" s="626"/>
      <c r="L7" s="331"/>
      <c r="M7" s="331"/>
      <c r="N7" s="332"/>
      <c r="O7" s="625"/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9</v>
      </c>
      <c r="F8" s="11">
        <v>10</v>
      </c>
      <c r="G8" s="11">
        <v>11</v>
      </c>
      <c r="H8" s="11">
        <v>12</v>
      </c>
      <c r="I8" s="146">
        <v>1</v>
      </c>
      <c r="J8" s="146">
        <v>2</v>
      </c>
      <c r="K8" s="146">
        <v>3</v>
      </c>
      <c r="L8" s="146">
        <v>4</v>
      </c>
      <c r="M8" s="146">
        <v>5</v>
      </c>
      <c r="N8" s="146">
        <v>6</v>
      </c>
      <c r="O8" s="164"/>
      <c r="P8" s="164"/>
      <c r="Q8" s="11" t="s">
        <v>92</v>
      </c>
      <c r="R8" s="11" t="s">
        <v>93</v>
      </c>
      <c r="S8" s="11" t="s">
        <v>94</v>
      </c>
      <c r="T8" s="11" t="s">
        <v>95</v>
      </c>
    </row>
    <row r="9" spans="1:20" x14ac:dyDescent="0.25">
      <c r="A9" t="s">
        <v>271</v>
      </c>
      <c r="B9" s="4" t="s">
        <v>97</v>
      </c>
      <c r="C9" s="4" t="s">
        <v>204</v>
      </c>
      <c r="D9" s="120">
        <v>148.91999999999999</v>
      </c>
      <c r="E9" s="4"/>
      <c r="F9" s="4">
        <v>80</v>
      </c>
      <c r="G9" s="4">
        <v>160</v>
      </c>
      <c r="H9" s="4">
        <v>160</v>
      </c>
      <c r="I9" s="263">
        <v>160</v>
      </c>
      <c r="J9" s="263"/>
      <c r="K9" s="263"/>
      <c r="L9" s="263"/>
      <c r="M9" s="263"/>
      <c r="N9" s="263"/>
      <c r="O9" s="165"/>
      <c r="P9" s="165"/>
      <c r="Q9" s="4"/>
      <c r="R9" s="4">
        <f>SUM(E9:I9)</f>
        <v>560</v>
      </c>
      <c r="S9" s="6">
        <f>Q9*D9</f>
        <v>0</v>
      </c>
      <c r="T9" s="6">
        <f>SUM(R9*D9)</f>
        <v>83395.199999999997</v>
      </c>
    </row>
    <row r="10" spans="1:20" x14ac:dyDescent="0.25">
      <c r="A10" s="4" t="s">
        <v>1036</v>
      </c>
      <c r="B10" s="4" t="s">
        <v>97</v>
      </c>
      <c r="C10" s="4" t="s">
        <v>331</v>
      </c>
      <c r="D10" s="6">
        <v>107.1</v>
      </c>
      <c r="E10" s="4"/>
      <c r="F10" s="4">
        <v>80</v>
      </c>
      <c r="G10" s="4">
        <v>80</v>
      </c>
      <c r="H10" s="4"/>
      <c r="I10" s="263"/>
      <c r="J10" s="263"/>
      <c r="K10" s="263"/>
      <c r="L10" s="263"/>
      <c r="M10" s="263"/>
      <c r="N10" s="263"/>
      <c r="O10" s="165"/>
      <c r="P10" s="165"/>
      <c r="Q10" s="4"/>
      <c r="R10" s="4">
        <f>SUM(E10:J10)</f>
        <v>160</v>
      </c>
      <c r="S10" s="6">
        <f>Q10*D10</f>
        <v>0</v>
      </c>
      <c r="T10" s="6">
        <f>SUM(R10*D10)</f>
        <v>17136</v>
      </c>
    </row>
    <row r="11" spans="1:20" x14ac:dyDescent="0.25">
      <c r="A11" s="4" t="s">
        <v>1037</v>
      </c>
      <c r="B11" s="4" t="s">
        <v>97</v>
      </c>
      <c r="C11" s="4" t="s">
        <v>761</v>
      </c>
      <c r="D11" s="6">
        <v>97.92</v>
      </c>
      <c r="E11" s="4"/>
      <c r="F11" s="4">
        <v>80</v>
      </c>
      <c r="G11" s="4">
        <v>160</v>
      </c>
      <c r="H11" s="4">
        <v>160</v>
      </c>
      <c r="I11" s="263">
        <v>160</v>
      </c>
      <c r="J11" s="263"/>
      <c r="K11" s="263"/>
      <c r="L11" s="263"/>
      <c r="M11" s="263"/>
      <c r="N11" s="263"/>
      <c r="O11" s="165"/>
      <c r="P11" s="165"/>
      <c r="Q11" s="4"/>
      <c r="R11" s="4">
        <f>SUM(E11:I11)</f>
        <v>560</v>
      </c>
      <c r="S11" s="6">
        <f>Q11*D11</f>
        <v>0</v>
      </c>
      <c r="T11" s="6">
        <f>SUM(R11*D11)</f>
        <v>54835.200000000004</v>
      </c>
    </row>
    <row r="12" spans="1:20" x14ac:dyDescent="0.25">
      <c r="A12" s="4"/>
      <c r="B12" s="4"/>
      <c r="C12" s="4"/>
      <c r="D12" s="6"/>
      <c r="E12" s="4"/>
      <c r="F12" s="4"/>
      <c r="G12" s="4"/>
      <c r="H12" s="4"/>
      <c r="I12" s="263"/>
      <c r="J12" s="263"/>
      <c r="K12" s="263"/>
      <c r="L12" s="263"/>
      <c r="M12" s="263"/>
      <c r="N12" s="263"/>
      <c r="O12" s="165"/>
      <c r="P12" s="165"/>
      <c r="Q12" s="4"/>
      <c r="R12" s="4">
        <f>SUM(E12:I12)</f>
        <v>0</v>
      </c>
      <c r="S12" s="6">
        <f>Q12*D12</f>
        <v>0</v>
      </c>
      <c r="T12" s="6">
        <f>SUM(R12*D12)</f>
        <v>0</v>
      </c>
    </row>
    <row r="13" spans="1:20" x14ac:dyDescent="0.25">
      <c r="A13" s="4"/>
      <c r="B13" s="4"/>
      <c r="C13" s="4"/>
      <c r="D13" s="6"/>
      <c r="E13" s="4"/>
      <c r="F13" s="4"/>
      <c r="G13" s="4"/>
      <c r="H13" s="4"/>
      <c r="I13" s="263"/>
      <c r="J13" s="263"/>
      <c r="K13" s="263"/>
      <c r="L13" s="263"/>
      <c r="M13" s="263"/>
      <c r="N13" s="263"/>
      <c r="O13" s="165"/>
      <c r="P13" s="165"/>
      <c r="Q13" s="4"/>
      <c r="R13" s="4"/>
      <c r="S13" s="6"/>
      <c r="T13" s="6"/>
    </row>
    <row r="14" spans="1:20" x14ac:dyDescent="0.25">
      <c r="A14" s="4"/>
      <c r="B14" s="4"/>
      <c r="C14" s="4"/>
      <c r="D14" s="6"/>
      <c r="E14" s="4"/>
      <c r="F14" s="4"/>
      <c r="G14" s="4"/>
      <c r="H14" s="4"/>
      <c r="I14" s="263"/>
      <c r="J14" s="263"/>
      <c r="K14" s="263"/>
      <c r="L14" s="263"/>
      <c r="M14" s="263"/>
      <c r="N14" s="263"/>
      <c r="O14" s="165"/>
      <c r="P14" s="165"/>
      <c r="Q14" s="4"/>
      <c r="R14" s="4"/>
      <c r="S14" s="6"/>
      <c r="T14" s="6"/>
    </row>
    <row r="15" spans="1:20" x14ac:dyDescent="0.25">
      <c r="A15" s="4"/>
      <c r="B15" s="4"/>
      <c r="C15" s="4"/>
      <c r="D15" s="6" t="s">
        <v>1038</v>
      </c>
      <c r="E15" s="4"/>
      <c r="F15" s="4"/>
      <c r="G15" s="4"/>
      <c r="H15" s="4"/>
      <c r="I15" s="263"/>
      <c r="J15" s="263"/>
      <c r="K15" s="263"/>
      <c r="L15" s="263"/>
      <c r="M15" s="263"/>
      <c r="N15" s="263"/>
      <c r="O15" s="165"/>
      <c r="P15" s="165"/>
      <c r="Q15" s="4"/>
      <c r="R15" s="4"/>
      <c r="S15" s="6"/>
      <c r="T15" s="6"/>
    </row>
    <row r="16" spans="1:20" x14ac:dyDescent="0.25">
      <c r="A16" s="4"/>
      <c r="B16" s="4"/>
      <c r="C16" s="4"/>
      <c r="D16" s="6"/>
      <c r="E16" s="4"/>
      <c r="F16" s="4"/>
      <c r="G16" s="4"/>
      <c r="H16" s="4"/>
      <c r="I16" s="263"/>
      <c r="J16" s="263"/>
      <c r="K16" s="263"/>
      <c r="L16" s="263"/>
      <c r="M16" s="263"/>
      <c r="N16" s="263"/>
      <c r="O16" s="165"/>
      <c r="P16" s="165"/>
      <c r="Q16" s="4"/>
      <c r="R16" s="4"/>
      <c r="S16" s="6"/>
      <c r="T16" s="6"/>
    </row>
    <row r="17" spans="1:20" x14ac:dyDescent="0.25">
      <c r="A17" s="4"/>
      <c r="B17" s="4"/>
      <c r="C17" s="4"/>
      <c r="D17" s="6"/>
      <c r="E17" s="4"/>
      <c r="F17" s="4"/>
      <c r="G17" s="4"/>
      <c r="H17" s="4"/>
      <c r="I17" s="263"/>
      <c r="J17" s="263"/>
      <c r="K17" s="263"/>
      <c r="L17" s="263"/>
      <c r="M17" s="263"/>
      <c r="N17" s="263"/>
      <c r="O17" s="165"/>
      <c r="P17" s="165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/>
      <c r="B18" s="4"/>
      <c r="C18" s="4"/>
      <c r="D18" s="6"/>
      <c r="E18" s="4"/>
      <c r="F18" s="4"/>
      <c r="G18" s="4"/>
      <c r="H18" s="4"/>
      <c r="I18" s="263"/>
      <c r="J18" s="263"/>
      <c r="K18" s="263"/>
      <c r="L18" s="263"/>
      <c r="M18" s="263"/>
      <c r="N18" s="263"/>
      <c r="O18" s="165"/>
      <c r="P18" s="165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4"/>
      <c r="F19" s="4"/>
      <c r="G19" s="4"/>
      <c r="H19" s="4"/>
      <c r="I19" s="263"/>
      <c r="J19" s="263"/>
      <c r="K19" s="263"/>
      <c r="L19" s="263"/>
      <c r="M19" s="263"/>
      <c r="N19" s="263"/>
      <c r="O19" s="165"/>
      <c r="P19" s="165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4"/>
      <c r="F20" s="4"/>
      <c r="G20" s="4"/>
      <c r="H20" s="4"/>
      <c r="I20" s="263"/>
      <c r="J20" s="263"/>
      <c r="K20" s="263"/>
      <c r="L20" s="263"/>
      <c r="M20" s="263"/>
      <c r="N20" s="263"/>
      <c r="O20" s="165"/>
      <c r="P20" s="165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4"/>
      <c r="F21" s="4"/>
      <c r="G21" s="4"/>
      <c r="H21" s="4"/>
      <c r="I21" s="263"/>
      <c r="J21" s="263"/>
      <c r="K21" s="263"/>
      <c r="L21" s="263"/>
      <c r="M21" s="263"/>
      <c r="N21" s="263"/>
      <c r="O21" s="165"/>
      <c r="P21" s="165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4"/>
      <c r="F22" s="4"/>
      <c r="G22" s="4"/>
      <c r="H22" s="4"/>
      <c r="I22" s="263"/>
      <c r="J22" s="263"/>
      <c r="K22" s="263"/>
      <c r="L22" s="263"/>
      <c r="M22" s="263"/>
      <c r="N22" s="263"/>
      <c r="O22" s="165"/>
      <c r="P22" s="165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4"/>
      <c r="F23" s="4"/>
      <c r="G23" s="4"/>
      <c r="H23" s="4"/>
      <c r="I23" s="263"/>
      <c r="J23" s="263"/>
      <c r="K23" s="263"/>
      <c r="L23" s="263"/>
      <c r="M23" s="263"/>
      <c r="N23" s="263"/>
      <c r="O23" s="165"/>
      <c r="P23" s="165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4"/>
      <c r="F24" s="4"/>
      <c r="G24" s="4"/>
      <c r="H24" s="4"/>
      <c r="I24" s="263"/>
      <c r="J24" s="263"/>
      <c r="K24" s="263"/>
      <c r="L24" s="263"/>
      <c r="M24" s="263"/>
      <c r="N24" s="263"/>
      <c r="O24" s="165"/>
      <c r="P24" s="165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4"/>
      <c r="F25" s="4"/>
      <c r="G25" s="4"/>
      <c r="H25" s="4"/>
      <c r="I25" s="263"/>
      <c r="J25" s="263"/>
      <c r="K25" s="263"/>
      <c r="L25" s="263"/>
      <c r="M25" s="263"/>
      <c r="N25" s="263"/>
      <c r="O25" s="165"/>
      <c r="P25" s="165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4"/>
      <c r="F26" s="4"/>
      <c r="G26" s="4"/>
      <c r="H26" s="4"/>
      <c r="I26" s="263"/>
      <c r="J26" s="263"/>
      <c r="K26" s="263"/>
      <c r="L26" s="263"/>
      <c r="M26" s="263"/>
      <c r="N26" s="263"/>
      <c r="O26" s="165"/>
      <c r="P26" s="165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4"/>
      <c r="F27" s="4"/>
      <c r="G27" s="4"/>
      <c r="H27" s="4"/>
      <c r="I27" s="263"/>
      <c r="J27" s="263"/>
      <c r="K27" s="263"/>
      <c r="L27" s="263"/>
      <c r="M27" s="263"/>
      <c r="N27" s="263"/>
      <c r="O27" s="165"/>
      <c r="P27" s="165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4"/>
      <c r="F28" s="4"/>
      <c r="G28" s="4"/>
      <c r="H28" s="4"/>
      <c r="I28" s="263"/>
      <c r="J28" s="263"/>
      <c r="K28" s="263"/>
      <c r="L28" s="263"/>
      <c r="M28" s="263"/>
      <c r="N28" s="263"/>
      <c r="O28" s="165"/>
      <c r="P28" s="165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4"/>
      <c r="F29" s="4"/>
      <c r="G29" s="4"/>
      <c r="H29" s="4"/>
      <c r="I29" s="263"/>
      <c r="J29" s="263"/>
      <c r="K29" s="263"/>
      <c r="L29" s="263"/>
      <c r="M29" s="263"/>
      <c r="N29" s="263"/>
      <c r="O29" s="165"/>
      <c r="P29" s="165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4"/>
      <c r="F30" s="4"/>
      <c r="G30" s="4"/>
      <c r="H30" s="4"/>
      <c r="I30" s="263"/>
      <c r="J30" s="263"/>
      <c r="K30" s="263"/>
      <c r="L30" s="263"/>
      <c r="M30" s="263"/>
      <c r="N30" s="263"/>
      <c r="O30" s="165"/>
      <c r="P30" s="165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4"/>
      <c r="F31" s="4"/>
      <c r="G31" s="4"/>
      <c r="H31" s="4"/>
      <c r="I31" s="263"/>
      <c r="J31" s="263"/>
      <c r="K31" s="263"/>
      <c r="L31" s="263"/>
      <c r="M31" s="263"/>
      <c r="N31" s="263"/>
      <c r="O31" s="165"/>
      <c r="P31" s="165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4"/>
      <c r="F32" s="4"/>
      <c r="G32" s="4"/>
      <c r="H32" s="4"/>
      <c r="I32" s="263"/>
      <c r="J32" s="263"/>
      <c r="K32" s="263"/>
      <c r="L32" s="263"/>
      <c r="M32" s="263"/>
      <c r="N32" s="263"/>
      <c r="O32" s="165"/>
      <c r="P32" s="165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4"/>
      <c r="F33" s="4"/>
      <c r="G33" s="4"/>
      <c r="H33" s="4"/>
      <c r="I33" s="263"/>
      <c r="J33" s="263"/>
      <c r="K33" s="263"/>
      <c r="L33" s="263"/>
      <c r="M33" s="263"/>
      <c r="N33" s="263"/>
      <c r="O33" s="165"/>
      <c r="P33" s="165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4"/>
      <c r="F34" s="4"/>
      <c r="G34" s="4"/>
      <c r="H34" s="4"/>
      <c r="I34" s="263"/>
      <c r="J34" s="263"/>
      <c r="K34" s="263"/>
      <c r="L34" s="263"/>
      <c r="M34" s="263"/>
      <c r="N34" s="263"/>
      <c r="O34" s="165"/>
      <c r="P34" s="165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4"/>
      <c r="F35" s="4"/>
      <c r="G35" s="4"/>
      <c r="H35" s="4"/>
      <c r="I35" s="263"/>
      <c r="J35" s="263"/>
      <c r="K35" s="263"/>
      <c r="L35" s="263"/>
      <c r="M35" s="263"/>
      <c r="N35" s="263"/>
      <c r="O35" s="165"/>
      <c r="P35" s="165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4"/>
      <c r="F36" s="4"/>
      <c r="G36" s="4"/>
      <c r="H36" s="4"/>
      <c r="I36" s="263"/>
      <c r="J36" s="263"/>
      <c r="K36" s="263"/>
      <c r="L36" s="263"/>
      <c r="M36" s="263"/>
      <c r="N36" s="263"/>
      <c r="O36" s="165"/>
      <c r="P36" s="165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4"/>
      <c r="F37" s="4"/>
      <c r="G37" s="4"/>
      <c r="H37" s="4"/>
      <c r="I37" s="263"/>
      <c r="J37" s="263"/>
      <c r="K37" s="263"/>
      <c r="L37" s="263"/>
      <c r="M37" s="263"/>
      <c r="N37" s="263"/>
      <c r="O37" s="165"/>
      <c r="P37" s="165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4"/>
      <c r="F38" s="4"/>
      <c r="G38" s="4"/>
      <c r="H38" s="4"/>
      <c r="I38" s="263"/>
      <c r="J38" s="263"/>
      <c r="K38" s="263"/>
      <c r="L38" s="263"/>
      <c r="M38" s="263"/>
      <c r="N38" s="263"/>
      <c r="O38" s="165"/>
      <c r="P38" s="165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0</v>
      </c>
      <c r="F39" s="28">
        <f t="shared" si="3"/>
        <v>240</v>
      </c>
      <c r="G39" s="28">
        <f t="shared" si="3"/>
        <v>400</v>
      </c>
      <c r="H39" s="28">
        <f t="shared" si="3"/>
        <v>320</v>
      </c>
      <c r="I39" s="28">
        <f t="shared" si="3"/>
        <v>320</v>
      </c>
      <c r="J39" s="28">
        <f t="shared" si="3"/>
        <v>0</v>
      </c>
      <c r="K39" s="28">
        <f t="shared" si="3"/>
        <v>0</v>
      </c>
      <c r="L39" s="28">
        <f t="shared" si="3"/>
        <v>0</v>
      </c>
      <c r="M39" s="28">
        <f t="shared" si="3"/>
        <v>0</v>
      </c>
      <c r="N39" s="28">
        <f t="shared" si="3"/>
        <v>0</v>
      </c>
      <c r="O39" s="28">
        <f t="shared" si="3"/>
        <v>0</v>
      </c>
      <c r="P39" s="28">
        <f t="shared" si="3"/>
        <v>0</v>
      </c>
      <c r="Q39" s="28">
        <f t="shared" si="3"/>
        <v>0</v>
      </c>
      <c r="R39" s="28">
        <f t="shared" si="3"/>
        <v>1280</v>
      </c>
      <c r="S39" s="8">
        <f t="shared" si="3"/>
        <v>0</v>
      </c>
      <c r="T39" s="8">
        <f t="shared" si="3"/>
        <v>155366.39999999999</v>
      </c>
    </row>
    <row r="40" spans="1:20" ht="15.75" thickTop="1" x14ac:dyDescent="0.25"/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>
        <v>2025</v>
      </c>
      <c r="J42" s="626"/>
      <c r="K42" s="626"/>
      <c r="L42" s="331"/>
      <c r="M42" s="331"/>
      <c r="N42" s="332"/>
      <c r="O42" s="625"/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9</v>
      </c>
      <c r="F43" s="11">
        <v>10</v>
      </c>
      <c r="G43" s="11">
        <v>11</v>
      </c>
      <c r="H43" s="11">
        <v>12</v>
      </c>
      <c r="I43" s="146">
        <v>1</v>
      </c>
      <c r="J43" s="146">
        <v>2</v>
      </c>
      <c r="K43" s="146">
        <v>3</v>
      </c>
      <c r="L43" s="146">
        <v>4</v>
      </c>
      <c r="M43" s="146">
        <v>5</v>
      </c>
      <c r="N43" s="146">
        <v>6</v>
      </c>
      <c r="O43" s="164"/>
      <c r="P43" s="164"/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t="s">
        <v>271</v>
      </c>
      <c r="B44" s="4" t="s">
        <v>97</v>
      </c>
      <c r="C44" s="4" t="s">
        <v>272</v>
      </c>
      <c r="D44" s="120">
        <v>148.91999999999999</v>
      </c>
      <c r="E44" s="4">
        <v>96</v>
      </c>
      <c r="F44" s="4">
        <v>127</v>
      </c>
      <c r="G44" s="4">
        <v>94</v>
      </c>
      <c r="H44" s="4">
        <v>112</v>
      </c>
      <c r="I44" s="263">
        <v>84</v>
      </c>
      <c r="J44" s="263"/>
      <c r="K44" s="263"/>
      <c r="L44" s="263"/>
      <c r="M44" s="263"/>
      <c r="N44" s="263"/>
      <c r="O44" s="165"/>
      <c r="P44" s="165"/>
      <c r="Q44" s="4"/>
      <c r="R44" s="4">
        <f>SUM(E44:I44)</f>
        <v>513</v>
      </c>
      <c r="S44" s="6">
        <f>Q44*D44</f>
        <v>0</v>
      </c>
      <c r="T44" s="6">
        <f>SUM(R44*D44)</f>
        <v>76395.959999999992</v>
      </c>
    </row>
    <row r="45" spans="1:20" x14ac:dyDescent="0.25">
      <c r="A45" s="4" t="s">
        <v>1036</v>
      </c>
      <c r="B45" s="4" t="s">
        <v>97</v>
      </c>
      <c r="C45" s="4" t="s">
        <v>331</v>
      </c>
      <c r="D45" s="6">
        <v>107.1</v>
      </c>
      <c r="E45" s="4">
        <v>104</v>
      </c>
      <c r="F45" s="4">
        <v>176</v>
      </c>
      <c r="G45" s="4">
        <v>64</v>
      </c>
      <c r="H45" s="4"/>
      <c r="I45" s="263"/>
      <c r="J45" s="263"/>
      <c r="K45" s="263"/>
      <c r="L45" s="263"/>
      <c r="M45" s="263"/>
      <c r="N45" s="263"/>
      <c r="O45" s="165"/>
      <c r="P45" s="165"/>
      <c r="Q45" s="4"/>
      <c r="R45" s="4">
        <f>SUM(E45:I45)</f>
        <v>344</v>
      </c>
      <c r="S45" s="6">
        <f>Q45*D45</f>
        <v>0</v>
      </c>
      <c r="T45" s="6">
        <f>SUM(R45*D45)</f>
        <v>36842.400000000001</v>
      </c>
    </row>
    <row r="46" spans="1:20" x14ac:dyDescent="0.25">
      <c r="A46" s="4" t="s">
        <v>1037</v>
      </c>
      <c r="B46" s="4" t="s">
        <v>97</v>
      </c>
      <c r="C46" s="4" t="s">
        <v>274</v>
      </c>
      <c r="D46" s="6">
        <v>97.92</v>
      </c>
      <c r="E46" s="4"/>
      <c r="F46" s="4"/>
      <c r="G46" s="4"/>
      <c r="H46" s="4"/>
      <c r="I46" s="263"/>
      <c r="J46" s="263"/>
      <c r="K46" s="263"/>
      <c r="L46" s="263"/>
      <c r="M46" s="263"/>
      <c r="N46" s="263"/>
      <c r="O46" s="165"/>
      <c r="P46" s="165"/>
      <c r="Q46" s="4"/>
      <c r="R46" s="4">
        <f>SUM(E46:I46)</f>
        <v>0</v>
      </c>
      <c r="S46" s="6">
        <f>Q46*D46</f>
        <v>0</v>
      </c>
      <c r="T46" s="6">
        <f>SUM(R46*D46)</f>
        <v>0</v>
      </c>
    </row>
    <row r="47" spans="1:20" x14ac:dyDescent="0.25">
      <c r="A47" s="4" t="s">
        <v>273</v>
      </c>
      <c r="B47" s="4" t="s">
        <v>97</v>
      </c>
      <c r="C47" s="4" t="s">
        <v>274</v>
      </c>
      <c r="D47" s="6">
        <v>97.92</v>
      </c>
      <c r="E47" s="4">
        <v>104</v>
      </c>
      <c r="F47" s="4">
        <v>176</v>
      </c>
      <c r="G47" s="4">
        <v>152</v>
      </c>
      <c r="H47" s="4">
        <v>168</v>
      </c>
      <c r="I47" s="263">
        <v>96</v>
      </c>
      <c r="J47" s="263"/>
      <c r="K47" s="266"/>
      <c r="L47" s="266"/>
      <c r="M47" s="266"/>
      <c r="N47" s="266"/>
      <c r="O47" s="266"/>
      <c r="P47" s="266"/>
      <c r="Q47" s="4"/>
      <c r="R47" s="4">
        <f>SUM(E47:I47)</f>
        <v>696</v>
      </c>
      <c r="S47" s="6">
        <f>Q47*D47</f>
        <v>0</v>
      </c>
      <c r="T47" s="6">
        <f>SUM(R47*D47)</f>
        <v>68152.320000000007</v>
      </c>
    </row>
    <row r="48" spans="1:20" x14ac:dyDescent="0.25">
      <c r="A48" s="4"/>
      <c r="B48" s="4"/>
      <c r="C48" s="4"/>
      <c r="D48" s="6"/>
      <c r="E48" s="4"/>
      <c r="F48" s="4"/>
      <c r="G48" s="4"/>
      <c r="H48" s="4"/>
      <c r="I48" s="263"/>
      <c r="J48" s="263"/>
      <c r="K48" s="266"/>
      <c r="L48" s="266"/>
      <c r="M48" s="266"/>
      <c r="N48" s="266"/>
      <c r="O48" s="266"/>
      <c r="P48" s="266"/>
      <c r="Q48" s="4"/>
      <c r="R48" s="4"/>
      <c r="S48" s="6"/>
      <c r="T48" s="6"/>
    </row>
    <row r="49" spans="1:20" x14ac:dyDescent="0.25">
      <c r="A49" s="4"/>
      <c r="B49" s="4"/>
      <c r="C49" s="4"/>
      <c r="D49" s="6"/>
      <c r="E49" s="4"/>
      <c r="F49" s="4"/>
      <c r="G49" s="4"/>
      <c r="H49" s="4"/>
      <c r="I49" s="263"/>
      <c r="J49" s="263"/>
      <c r="K49" s="266"/>
      <c r="L49" s="266"/>
      <c r="M49" s="266"/>
      <c r="N49" s="266"/>
      <c r="O49" s="266"/>
      <c r="P49" s="266"/>
      <c r="Q49" s="4"/>
      <c r="R49" s="4"/>
      <c r="S49" s="6"/>
      <c r="T49" s="6"/>
    </row>
    <row r="50" spans="1:20" x14ac:dyDescent="0.25">
      <c r="A50" s="4"/>
      <c r="B50" s="4"/>
      <c r="C50" s="4"/>
      <c r="D50" s="6"/>
      <c r="E50" s="4"/>
      <c r="F50" s="4"/>
      <c r="G50" s="4"/>
      <c r="H50" s="4"/>
      <c r="I50" s="263"/>
      <c r="J50" s="263"/>
      <c r="K50" s="266"/>
      <c r="L50" s="266"/>
      <c r="M50" s="266"/>
      <c r="N50" s="266"/>
      <c r="O50" s="266"/>
      <c r="P50" s="266"/>
      <c r="Q50" s="4"/>
      <c r="R50" s="4"/>
      <c r="S50" s="6"/>
      <c r="T50" s="6"/>
    </row>
    <row r="51" spans="1:20" x14ac:dyDescent="0.25">
      <c r="A51" s="4"/>
      <c r="B51" s="4"/>
      <c r="C51" s="4"/>
      <c r="D51" s="6"/>
      <c r="E51" s="4"/>
      <c r="F51" s="4"/>
      <c r="G51" s="4"/>
      <c r="H51" s="4"/>
      <c r="I51" s="263"/>
      <c r="J51" s="263"/>
      <c r="K51" s="266"/>
      <c r="L51" s="266"/>
      <c r="M51" s="266"/>
      <c r="N51" s="266"/>
      <c r="O51" s="266"/>
      <c r="P51" s="266"/>
      <c r="Q51" s="4"/>
      <c r="R51" s="4"/>
      <c r="S51" s="6"/>
      <c r="T51" s="6"/>
    </row>
    <row r="52" spans="1:20" x14ac:dyDescent="0.25">
      <c r="A52" s="4"/>
      <c r="B52" s="4"/>
      <c r="C52" s="4"/>
      <c r="D52" s="6"/>
      <c r="E52" s="4"/>
      <c r="F52" s="4"/>
      <c r="G52" s="4"/>
      <c r="H52" s="4"/>
      <c r="I52" s="263"/>
      <c r="J52" s="263"/>
      <c r="K52" s="266"/>
      <c r="L52" s="266"/>
      <c r="M52" s="266"/>
      <c r="N52" s="266"/>
      <c r="O52" s="266"/>
      <c r="P52" s="266"/>
      <c r="Q52" s="4"/>
      <c r="R52" s="4">
        <f t="shared" ref="R52:R73" si="4">SUM(E52:I52)</f>
        <v>0</v>
      </c>
      <c r="S52" s="6">
        <f t="shared" ref="S52:S73" si="5">Q52*D52</f>
        <v>0</v>
      </c>
      <c r="T52" s="6">
        <f t="shared" ref="T52:T73" si="6">SUM(R52*D52)</f>
        <v>0</v>
      </c>
    </row>
    <row r="53" spans="1:20" x14ac:dyDescent="0.25">
      <c r="A53" s="4"/>
      <c r="B53" s="4"/>
      <c r="C53" s="4"/>
      <c r="D53" s="6"/>
      <c r="E53" s="4"/>
      <c r="F53" s="4"/>
      <c r="G53" s="4"/>
      <c r="H53" s="4"/>
      <c r="I53" s="263"/>
      <c r="J53" s="263"/>
      <c r="K53" s="266"/>
      <c r="L53" s="266"/>
      <c r="M53" s="266"/>
      <c r="N53" s="266"/>
      <c r="O53" s="266"/>
      <c r="P53" s="266"/>
      <c r="Q53" s="4"/>
      <c r="R53" s="4">
        <f t="shared" si="4"/>
        <v>0</v>
      </c>
      <c r="S53" s="6">
        <f t="shared" si="5"/>
        <v>0</v>
      </c>
      <c r="T53" s="6">
        <f t="shared" si="6"/>
        <v>0</v>
      </c>
    </row>
    <row r="54" spans="1:20" x14ac:dyDescent="0.25">
      <c r="A54" s="4"/>
      <c r="B54" s="4"/>
      <c r="C54" s="4"/>
      <c r="D54" s="6"/>
      <c r="E54" s="4"/>
      <c r="F54" s="4"/>
      <c r="G54" s="4"/>
      <c r="H54" s="4"/>
      <c r="I54" s="263"/>
      <c r="J54" s="263"/>
      <c r="K54" s="266"/>
      <c r="L54" s="266"/>
      <c r="M54" s="266"/>
      <c r="N54" s="266"/>
      <c r="O54" s="266"/>
      <c r="P54" s="266"/>
      <c r="Q54" s="4"/>
      <c r="R54" s="4">
        <f t="shared" si="4"/>
        <v>0</v>
      </c>
      <c r="S54" s="6">
        <f t="shared" si="5"/>
        <v>0</v>
      </c>
      <c r="T54" s="6">
        <f t="shared" si="6"/>
        <v>0</v>
      </c>
    </row>
    <row r="55" spans="1:20" x14ac:dyDescent="0.25">
      <c r="A55" s="4"/>
      <c r="B55" s="4"/>
      <c r="C55" s="4"/>
      <c r="D55" s="6"/>
      <c r="E55" s="4"/>
      <c r="F55" s="4"/>
      <c r="G55" s="4"/>
      <c r="H55" s="4"/>
      <c r="I55" s="263"/>
      <c r="J55" s="263"/>
      <c r="K55" s="266"/>
      <c r="L55" s="266"/>
      <c r="M55" s="266"/>
      <c r="N55" s="266"/>
      <c r="O55" s="266"/>
      <c r="P55" s="266"/>
      <c r="Q55" s="4"/>
      <c r="R55" s="4">
        <f t="shared" si="4"/>
        <v>0</v>
      </c>
      <c r="S55" s="6">
        <f t="shared" si="5"/>
        <v>0</v>
      </c>
      <c r="T55" s="6">
        <f t="shared" si="6"/>
        <v>0</v>
      </c>
    </row>
    <row r="56" spans="1:20" x14ac:dyDescent="0.25">
      <c r="A56" s="4"/>
      <c r="B56" s="4"/>
      <c r="C56" s="4"/>
      <c r="D56" s="6"/>
      <c r="E56" s="4"/>
      <c r="F56" s="4"/>
      <c r="G56" s="4"/>
      <c r="H56" s="4"/>
      <c r="I56" s="263"/>
      <c r="J56" s="263"/>
      <c r="K56" s="266"/>
      <c r="L56" s="266"/>
      <c r="M56" s="266"/>
      <c r="N56" s="266"/>
      <c r="O56" s="266"/>
      <c r="P56" s="266"/>
      <c r="Q56" s="4"/>
      <c r="R56" s="4">
        <f t="shared" si="4"/>
        <v>0</v>
      </c>
      <c r="S56" s="6">
        <f t="shared" si="5"/>
        <v>0</v>
      </c>
      <c r="T56" s="6">
        <f t="shared" si="6"/>
        <v>0</v>
      </c>
    </row>
    <row r="57" spans="1:20" x14ac:dyDescent="0.25">
      <c r="A57" s="4"/>
      <c r="B57" s="4"/>
      <c r="C57" s="4"/>
      <c r="D57" s="6"/>
      <c r="E57" s="4"/>
      <c r="F57" s="4"/>
      <c r="G57" s="4"/>
      <c r="H57" s="4"/>
      <c r="I57" s="263"/>
      <c r="J57" s="263"/>
      <c r="K57" s="266"/>
      <c r="L57" s="266"/>
      <c r="M57" s="266"/>
      <c r="N57" s="266"/>
      <c r="O57" s="266"/>
      <c r="P57" s="266"/>
      <c r="Q57" s="4"/>
      <c r="R57" s="4">
        <f t="shared" si="4"/>
        <v>0</v>
      </c>
      <c r="S57" s="6">
        <f t="shared" si="5"/>
        <v>0</v>
      </c>
      <c r="T57" s="6">
        <f t="shared" si="6"/>
        <v>0</v>
      </c>
    </row>
    <row r="58" spans="1:20" x14ac:dyDescent="0.25">
      <c r="A58" s="4"/>
      <c r="B58" s="4"/>
      <c r="C58" s="4"/>
      <c r="D58" s="6"/>
      <c r="E58" s="4"/>
      <c r="F58" s="4"/>
      <c r="G58" s="4"/>
      <c r="H58" s="4"/>
      <c r="I58" s="263"/>
      <c r="J58" s="263"/>
      <c r="K58" s="266"/>
      <c r="L58" s="266"/>
      <c r="M58" s="266"/>
      <c r="N58" s="266"/>
      <c r="O58" s="266"/>
      <c r="P58" s="266"/>
      <c r="Q58" s="4"/>
      <c r="R58" s="4">
        <f t="shared" si="4"/>
        <v>0</v>
      </c>
      <c r="S58" s="6">
        <f t="shared" si="5"/>
        <v>0</v>
      </c>
      <c r="T58" s="6">
        <f t="shared" si="6"/>
        <v>0</v>
      </c>
    </row>
    <row r="59" spans="1:20" x14ac:dyDescent="0.25">
      <c r="A59" s="4"/>
      <c r="B59" s="4"/>
      <c r="C59" s="4"/>
      <c r="D59" s="6"/>
      <c r="E59" s="4"/>
      <c r="F59" s="4"/>
      <c r="G59" s="4"/>
      <c r="H59" s="4"/>
      <c r="I59" s="263"/>
      <c r="J59" s="263"/>
      <c r="K59" s="266"/>
      <c r="L59" s="266"/>
      <c r="M59" s="266"/>
      <c r="N59" s="266"/>
      <c r="O59" s="266"/>
      <c r="P59" s="266"/>
      <c r="Q59" s="4"/>
      <c r="R59" s="4">
        <f t="shared" si="4"/>
        <v>0</v>
      </c>
      <c r="S59" s="6">
        <f t="shared" si="5"/>
        <v>0</v>
      </c>
      <c r="T59" s="6">
        <f t="shared" si="6"/>
        <v>0</v>
      </c>
    </row>
    <row r="60" spans="1:20" x14ac:dyDescent="0.25">
      <c r="A60" s="4"/>
      <c r="B60" s="4"/>
      <c r="C60" s="4"/>
      <c r="D60" s="6"/>
      <c r="E60" s="4"/>
      <c r="F60" s="4"/>
      <c r="G60" s="4"/>
      <c r="H60" s="4"/>
      <c r="I60" s="263"/>
      <c r="J60" s="263"/>
      <c r="K60" s="266"/>
      <c r="L60" s="266"/>
      <c r="M60" s="266"/>
      <c r="N60" s="266"/>
      <c r="O60" s="266"/>
      <c r="P60" s="266"/>
      <c r="Q60" s="4"/>
      <c r="R60" s="4">
        <f t="shared" si="4"/>
        <v>0</v>
      </c>
      <c r="S60" s="6">
        <f t="shared" si="5"/>
        <v>0</v>
      </c>
      <c r="T60" s="6">
        <f t="shared" si="6"/>
        <v>0</v>
      </c>
    </row>
    <row r="61" spans="1:20" x14ac:dyDescent="0.25">
      <c r="A61" s="4"/>
      <c r="B61" s="4"/>
      <c r="C61" s="4"/>
      <c r="D61" s="6"/>
      <c r="E61" s="4"/>
      <c r="F61" s="4"/>
      <c r="G61" s="4"/>
      <c r="H61" s="4"/>
      <c r="I61" s="263"/>
      <c r="J61" s="263"/>
      <c r="K61" s="266"/>
      <c r="L61" s="266"/>
      <c r="M61" s="266"/>
      <c r="N61" s="266"/>
      <c r="O61" s="266"/>
      <c r="P61" s="266"/>
      <c r="Q61" s="4"/>
      <c r="R61" s="4">
        <f t="shared" si="4"/>
        <v>0</v>
      </c>
      <c r="S61" s="6">
        <f t="shared" si="5"/>
        <v>0</v>
      </c>
      <c r="T61" s="6">
        <f t="shared" si="6"/>
        <v>0</v>
      </c>
    </row>
    <row r="62" spans="1:20" x14ac:dyDescent="0.25">
      <c r="A62" s="4"/>
      <c r="B62" s="4"/>
      <c r="C62" s="4"/>
      <c r="D62" s="6"/>
      <c r="E62" s="4"/>
      <c r="F62" s="4"/>
      <c r="G62" s="4"/>
      <c r="H62" s="4"/>
      <c r="I62" s="263"/>
      <c r="J62" s="263"/>
      <c r="K62" s="266"/>
      <c r="L62" s="266"/>
      <c r="M62" s="266"/>
      <c r="N62" s="266"/>
      <c r="O62" s="266"/>
      <c r="P62" s="266"/>
      <c r="Q62" s="4"/>
      <c r="R62" s="4">
        <f t="shared" si="4"/>
        <v>0</v>
      </c>
      <c r="S62" s="6">
        <f t="shared" si="5"/>
        <v>0</v>
      </c>
      <c r="T62" s="6">
        <f t="shared" si="6"/>
        <v>0</v>
      </c>
    </row>
    <row r="63" spans="1:20" x14ac:dyDescent="0.25">
      <c r="A63" s="4"/>
      <c r="B63" s="4"/>
      <c r="C63" s="4"/>
      <c r="D63" s="6"/>
      <c r="E63" s="4"/>
      <c r="F63" s="4"/>
      <c r="G63" s="4"/>
      <c r="H63" s="4"/>
      <c r="I63" s="263"/>
      <c r="J63" s="263"/>
      <c r="K63" s="266"/>
      <c r="L63" s="266"/>
      <c r="M63" s="266"/>
      <c r="N63" s="266"/>
      <c r="O63" s="266"/>
      <c r="P63" s="266"/>
      <c r="Q63" s="4"/>
      <c r="R63" s="4">
        <f t="shared" si="4"/>
        <v>0</v>
      </c>
      <c r="S63" s="6">
        <f t="shared" si="5"/>
        <v>0</v>
      </c>
      <c r="T63" s="6">
        <f t="shared" si="6"/>
        <v>0</v>
      </c>
    </row>
    <row r="64" spans="1:20" x14ac:dyDescent="0.25">
      <c r="A64" s="4"/>
      <c r="B64" s="4"/>
      <c r="C64" s="4"/>
      <c r="D64" s="6"/>
      <c r="E64" s="4"/>
      <c r="F64" s="4"/>
      <c r="G64" s="4"/>
      <c r="H64" s="4"/>
      <c r="I64" s="263"/>
      <c r="J64" s="263"/>
      <c r="K64" s="266"/>
      <c r="L64" s="266"/>
      <c r="M64" s="266"/>
      <c r="N64" s="266"/>
      <c r="O64" s="266"/>
      <c r="P64" s="266"/>
      <c r="Q64" s="4"/>
      <c r="R64" s="4">
        <f t="shared" si="4"/>
        <v>0</v>
      </c>
      <c r="S64" s="6">
        <f t="shared" si="5"/>
        <v>0</v>
      </c>
      <c r="T64" s="6">
        <f t="shared" si="6"/>
        <v>0</v>
      </c>
    </row>
    <row r="65" spans="1:20" x14ac:dyDescent="0.25">
      <c r="A65" s="4"/>
      <c r="B65" s="4"/>
      <c r="C65" s="4"/>
      <c r="D65" s="6"/>
      <c r="E65" s="4"/>
      <c r="F65" s="4"/>
      <c r="G65" s="4"/>
      <c r="H65" s="4"/>
      <c r="I65" s="263"/>
      <c r="J65" s="263"/>
      <c r="K65" s="266"/>
      <c r="L65" s="266"/>
      <c r="M65" s="266"/>
      <c r="N65" s="266"/>
      <c r="O65" s="266"/>
      <c r="P65" s="266"/>
      <c r="Q65" s="4"/>
      <c r="R65" s="4">
        <f t="shared" si="4"/>
        <v>0</v>
      </c>
      <c r="S65" s="6">
        <f t="shared" si="5"/>
        <v>0</v>
      </c>
      <c r="T65" s="6">
        <f t="shared" si="6"/>
        <v>0</v>
      </c>
    </row>
    <row r="66" spans="1:20" x14ac:dyDescent="0.25">
      <c r="A66" s="4"/>
      <c r="B66" s="4"/>
      <c r="C66" s="4"/>
      <c r="D66" s="6"/>
      <c r="E66" s="4"/>
      <c r="F66" s="4"/>
      <c r="G66" s="4"/>
      <c r="H66" s="4"/>
      <c r="I66" s="263"/>
      <c r="J66" s="263"/>
      <c r="K66" s="266"/>
      <c r="L66" s="266"/>
      <c r="M66" s="266"/>
      <c r="N66" s="266"/>
      <c r="O66" s="266"/>
      <c r="P66" s="266"/>
      <c r="Q66" s="4"/>
      <c r="R66" s="4">
        <f t="shared" si="4"/>
        <v>0</v>
      </c>
      <c r="S66" s="6">
        <f t="shared" si="5"/>
        <v>0</v>
      </c>
      <c r="T66" s="6">
        <f t="shared" si="6"/>
        <v>0</v>
      </c>
    </row>
    <row r="67" spans="1:20" x14ac:dyDescent="0.25">
      <c r="A67" s="4"/>
      <c r="B67" s="4"/>
      <c r="C67" s="4"/>
      <c r="D67" s="6"/>
      <c r="E67" s="4"/>
      <c r="F67" s="4"/>
      <c r="G67" s="4"/>
      <c r="H67" s="4"/>
      <c r="I67" s="263"/>
      <c r="J67" s="263"/>
      <c r="K67" s="266"/>
      <c r="L67" s="266"/>
      <c r="M67" s="266"/>
      <c r="N67" s="266"/>
      <c r="O67" s="266"/>
      <c r="P67" s="266"/>
      <c r="Q67" s="4"/>
      <c r="R67" s="4">
        <f t="shared" si="4"/>
        <v>0</v>
      </c>
      <c r="S67" s="6">
        <f t="shared" si="5"/>
        <v>0</v>
      </c>
      <c r="T67" s="6">
        <f t="shared" si="6"/>
        <v>0</v>
      </c>
    </row>
    <row r="68" spans="1:20" x14ac:dyDescent="0.25">
      <c r="A68" s="4"/>
      <c r="B68" s="4"/>
      <c r="C68" s="4"/>
      <c r="D68" s="6"/>
      <c r="E68" s="4"/>
      <c r="F68" s="4"/>
      <c r="G68" s="4"/>
      <c r="H68" s="4"/>
      <c r="I68" s="263"/>
      <c r="J68" s="263"/>
      <c r="K68" s="266"/>
      <c r="L68" s="266"/>
      <c r="M68" s="266"/>
      <c r="N68" s="266"/>
      <c r="O68" s="266"/>
      <c r="P68" s="266"/>
      <c r="Q68" s="4"/>
      <c r="R68" s="4">
        <f t="shared" si="4"/>
        <v>0</v>
      </c>
      <c r="S68" s="6">
        <f t="shared" si="5"/>
        <v>0</v>
      </c>
      <c r="T68" s="6">
        <f t="shared" si="6"/>
        <v>0</v>
      </c>
    </row>
    <row r="69" spans="1:20" x14ac:dyDescent="0.25">
      <c r="A69" s="4"/>
      <c r="B69" s="4"/>
      <c r="C69" s="4"/>
      <c r="D69" s="6"/>
      <c r="E69" s="4"/>
      <c r="F69" s="4"/>
      <c r="G69" s="4"/>
      <c r="H69" s="4"/>
      <c r="I69" s="263"/>
      <c r="J69" s="263"/>
      <c r="K69" s="266"/>
      <c r="L69" s="266"/>
      <c r="M69" s="266"/>
      <c r="N69" s="266"/>
      <c r="O69" s="266"/>
      <c r="P69" s="266"/>
      <c r="Q69" s="4"/>
      <c r="R69" s="4">
        <f t="shared" si="4"/>
        <v>0</v>
      </c>
      <c r="S69" s="6">
        <f t="shared" si="5"/>
        <v>0</v>
      </c>
      <c r="T69" s="6">
        <f t="shared" si="6"/>
        <v>0</v>
      </c>
    </row>
    <row r="70" spans="1:20" x14ac:dyDescent="0.25">
      <c r="A70" s="4"/>
      <c r="B70" s="4"/>
      <c r="C70" s="4"/>
      <c r="D70" s="6"/>
      <c r="E70" s="4"/>
      <c r="F70" s="4"/>
      <c r="G70" s="4"/>
      <c r="H70" s="4"/>
      <c r="I70" s="263"/>
      <c r="J70" s="263"/>
      <c r="K70" s="266"/>
      <c r="L70" s="266"/>
      <c r="M70" s="266"/>
      <c r="N70" s="266"/>
      <c r="O70" s="266"/>
      <c r="P70" s="266"/>
      <c r="Q70" s="4"/>
      <c r="R70" s="4">
        <f t="shared" si="4"/>
        <v>0</v>
      </c>
      <c r="S70" s="6">
        <f t="shared" si="5"/>
        <v>0</v>
      </c>
      <c r="T70" s="6">
        <f t="shared" si="6"/>
        <v>0</v>
      </c>
    </row>
    <row r="71" spans="1:20" x14ac:dyDescent="0.25">
      <c r="A71" s="4"/>
      <c r="B71" s="4"/>
      <c r="C71" s="4"/>
      <c r="D71" s="6"/>
      <c r="E71" s="4"/>
      <c r="F71" s="4"/>
      <c r="G71" s="4"/>
      <c r="H71" s="4"/>
      <c r="I71" s="263"/>
      <c r="J71" s="263"/>
      <c r="K71" s="266"/>
      <c r="L71" s="266"/>
      <c r="M71" s="266"/>
      <c r="N71" s="266"/>
      <c r="O71" s="266"/>
      <c r="P71" s="266"/>
      <c r="Q71" s="4"/>
      <c r="R71" s="4">
        <f t="shared" si="4"/>
        <v>0</v>
      </c>
      <c r="S71" s="6">
        <f t="shared" si="5"/>
        <v>0</v>
      </c>
      <c r="T71" s="6">
        <f t="shared" si="6"/>
        <v>0</v>
      </c>
    </row>
    <row r="72" spans="1:20" x14ac:dyDescent="0.25">
      <c r="A72" s="4"/>
      <c r="B72" s="4"/>
      <c r="C72" s="4"/>
      <c r="D72" s="6"/>
      <c r="E72" s="4"/>
      <c r="F72" s="4"/>
      <c r="G72" s="4"/>
      <c r="H72" s="4"/>
      <c r="I72" s="263"/>
      <c r="J72" s="263"/>
      <c r="K72" s="266"/>
      <c r="L72" s="266"/>
      <c r="M72" s="266"/>
      <c r="N72" s="266"/>
      <c r="O72" s="266"/>
      <c r="P72" s="266"/>
      <c r="Q72" s="4"/>
      <c r="R72" s="4">
        <f t="shared" si="4"/>
        <v>0</v>
      </c>
      <c r="S72" s="6">
        <f t="shared" si="5"/>
        <v>0</v>
      </c>
      <c r="T72" s="6">
        <f t="shared" si="6"/>
        <v>0</v>
      </c>
    </row>
    <row r="73" spans="1:20" x14ac:dyDescent="0.25">
      <c r="A73" s="4"/>
      <c r="B73" s="4"/>
      <c r="C73" s="4"/>
      <c r="D73" s="6"/>
      <c r="E73" s="4"/>
      <c r="F73" s="4"/>
      <c r="G73" s="4"/>
      <c r="H73" s="4"/>
      <c r="I73" s="263"/>
      <c r="J73" s="263"/>
      <c r="K73" s="266"/>
      <c r="L73" s="266"/>
      <c r="M73" s="266"/>
      <c r="N73" s="266"/>
      <c r="O73" s="266"/>
      <c r="P73" s="266"/>
      <c r="Q73" s="4"/>
      <c r="R73" s="4">
        <f t="shared" si="4"/>
        <v>0</v>
      </c>
      <c r="S73" s="6">
        <f t="shared" si="5"/>
        <v>0</v>
      </c>
      <c r="T73" s="6">
        <f t="shared" si="6"/>
        <v>0</v>
      </c>
    </row>
    <row r="74" spans="1:20" ht="15.75" thickBot="1" x14ac:dyDescent="0.3">
      <c r="E74" s="28">
        <f t="shared" ref="E74:T74" si="7">SUM(E44:E73)</f>
        <v>304</v>
      </c>
      <c r="F74" s="28">
        <f t="shared" si="7"/>
        <v>479</v>
      </c>
      <c r="G74" s="28">
        <f t="shared" si="7"/>
        <v>310</v>
      </c>
      <c r="H74" s="28">
        <f t="shared" si="7"/>
        <v>280</v>
      </c>
      <c r="I74" s="28">
        <f t="shared" si="7"/>
        <v>180</v>
      </c>
      <c r="J74" s="28">
        <f t="shared" si="7"/>
        <v>0</v>
      </c>
      <c r="K74" s="28">
        <f t="shared" si="7"/>
        <v>0</v>
      </c>
      <c r="L74" s="28">
        <f t="shared" si="7"/>
        <v>0</v>
      </c>
      <c r="M74" s="28">
        <f t="shared" si="7"/>
        <v>0</v>
      </c>
      <c r="N74" s="28">
        <f t="shared" si="7"/>
        <v>0</v>
      </c>
      <c r="O74" s="28">
        <f t="shared" si="7"/>
        <v>0</v>
      </c>
      <c r="P74" s="28">
        <f t="shared" si="7"/>
        <v>0</v>
      </c>
      <c r="Q74" s="28">
        <f t="shared" si="7"/>
        <v>0</v>
      </c>
      <c r="R74" s="28">
        <f t="shared" si="7"/>
        <v>1553</v>
      </c>
      <c r="S74" s="8">
        <f t="shared" si="7"/>
        <v>0</v>
      </c>
      <c r="T74" s="8">
        <f t="shared" si="7"/>
        <v>181390.68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144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>
        <v>2025</v>
      </c>
      <c r="J77" s="626"/>
      <c r="K77" s="626"/>
      <c r="L77" s="331"/>
      <c r="M77" s="331"/>
      <c r="N77" s="332"/>
      <c r="O77" s="625"/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9</v>
      </c>
      <c r="F78" s="11">
        <v>10</v>
      </c>
      <c r="G78" s="11">
        <v>11</v>
      </c>
      <c r="H78" s="11">
        <v>12</v>
      </c>
      <c r="I78" s="146">
        <v>1</v>
      </c>
      <c r="J78" s="146">
        <v>2</v>
      </c>
      <c r="K78" s="146">
        <v>3</v>
      </c>
      <c r="L78" s="146">
        <v>4</v>
      </c>
      <c r="M78" s="146">
        <v>5</v>
      </c>
      <c r="N78" s="146">
        <v>6</v>
      </c>
      <c r="O78" s="164"/>
      <c r="P78" s="164"/>
      <c r="Q78" s="11"/>
    </row>
    <row r="79" spans="1:20" x14ac:dyDescent="0.25">
      <c r="A79" t="s">
        <v>271</v>
      </c>
      <c r="B79" s="4" t="s">
        <v>97</v>
      </c>
      <c r="C79" s="4" t="s">
        <v>272</v>
      </c>
      <c r="D79" s="120">
        <v>148.91999999999999</v>
      </c>
      <c r="E79" s="6">
        <f>E9*$D9</f>
        <v>0</v>
      </c>
      <c r="F79" s="6">
        <f t="shared" ref="F79:P79" si="8">F9*$D9</f>
        <v>11913.599999999999</v>
      </c>
      <c r="G79" s="6">
        <f t="shared" si="8"/>
        <v>23827.199999999997</v>
      </c>
      <c r="H79" s="6">
        <f t="shared" si="8"/>
        <v>23827.199999999997</v>
      </c>
      <c r="I79" s="262">
        <f t="shared" si="8"/>
        <v>23827.199999999997</v>
      </c>
      <c r="J79" s="262">
        <f t="shared" si="8"/>
        <v>0</v>
      </c>
      <c r="K79" s="262">
        <f t="shared" si="8"/>
        <v>0</v>
      </c>
      <c r="L79" s="262">
        <f t="shared" si="8"/>
        <v>0</v>
      </c>
      <c r="M79" s="262">
        <f t="shared" si="8"/>
        <v>0</v>
      </c>
      <c r="N79" s="262">
        <f t="shared" si="8"/>
        <v>0</v>
      </c>
      <c r="O79" s="262">
        <f t="shared" si="8"/>
        <v>0</v>
      </c>
      <c r="P79" s="262">
        <f t="shared" si="8"/>
        <v>0</v>
      </c>
      <c r="Q79" s="4"/>
    </row>
    <row r="80" spans="1:20" x14ac:dyDescent="0.25">
      <c r="A80" s="4" t="s">
        <v>1036</v>
      </c>
      <c r="B80" s="4" t="s">
        <v>97</v>
      </c>
      <c r="C80" s="4" t="s">
        <v>331</v>
      </c>
      <c r="D80" s="6">
        <v>107.1</v>
      </c>
      <c r="E80" s="6">
        <f t="shared" ref="E80:P82" si="9">E10*$D10</f>
        <v>0</v>
      </c>
      <c r="F80" s="6">
        <f t="shared" si="9"/>
        <v>8568</v>
      </c>
      <c r="G80" s="6">
        <f t="shared" si="9"/>
        <v>8568</v>
      </c>
      <c r="H80" s="6">
        <f t="shared" si="9"/>
        <v>0</v>
      </c>
      <c r="I80" s="262">
        <f t="shared" si="9"/>
        <v>0</v>
      </c>
      <c r="J80" s="262">
        <f t="shared" si="9"/>
        <v>0</v>
      </c>
      <c r="K80" s="262">
        <f t="shared" si="9"/>
        <v>0</v>
      </c>
      <c r="L80" s="262">
        <f t="shared" si="9"/>
        <v>0</v>
      </c>
      <c r="M80" s="262">
        <f t="shared" si="9"/>
        <v>0</v>
      </c>
      <c r="N80" s="262">
        <f t="shared" si="9"/>
        <v>0</v>
      </c>
      <c r="O80" s="262">
        <f t="shared" si="9"/>
        <v>0</v>
      </c>
      <c r="P80" s="262">
        <f t="shared" si="9"/>
        <v>0</v>
      </c>
      <c r="Q80" s="4"/>
    </row>
    <row r="81" spans="1:17" x14ac:dyDescent="0.25">
      <c r="A81" s="4" t="s">
        <v>1037</v>
      </c>
      <c r="B81" s="4" t="s">
        <v>97</v>
      </c>
      <c r="C81" s="4" t="s">
        <v>274</v>
      </c>
      <c r="D81" s="6">
        <v>97.92</v>
      </c>
      <c r="E81" s="6">
        <f t="shared" si="9"/>
        <v>0</v>
      </c>
      <c r="F81" s="6">
        <f t="shared" si="9"/>
        <v>7833.6</v>
      </c>
      <c r="G81" s="6">
        <f t="shared" si="9"/>
        <v>15667.2</v>
      </c>
      <c r="H81" s="6">
        <f t="shared" si="9"/>
        <v>15667.2</v>
      </c>
      <c r="I81" s="262">
        <f t="shared" si="9"/>
        <v>15667.2</v>
      </c>
      <c r="J81" s="262">
        <f t="shared" si="9"/>
        <v>0</v>
      </c>
      <c r="K81" s="262">
        <f t="shared" si="9"/>
        <v>0</v>
      </c>
      <c r="L81" s="262">
        <f t="shared" si="9"/>
        <v>0</v>
      </c>
      <c r="M81" s="262">
        <f t="shared" si="9"/>
        <v>0</v>
      </c>
      <c r="N81" s="262">
        <f t="shared" si="9"/>
        <v>0</v>
      </c>
      <c r="O81" s="262">
        <f t="shared" si="9"/>
        <v>0</v>
      </c>
      <c r="P81" s="262">
        <f t="shared" si="9"/>
        <v>0</v>
      </c>
      <c r="Q81" s="4"/>
    </row>
    <row r="82" spans="1:17" x14ac:dyDescent="0.25">
      <c r="A82" s="4" t="s">
        <v>273</v>
      </c>
      <c r="B82" s="4" t="s">
        <v>97</v>
      </c>
      <c r="C82" s="4" t="s">
        <v>274</v>
      </c>
      <c r="D82" s="6">
        <v>97.92</v>
      </c>
      <c r="E82" s="6">
        <f t="shared" si="9"/>
        <v>0</v>
      </c>
      <c r="F82" s="6">
        <f t="shared" si="9"/>
        <v>0</v>
      </c>
      <c r="G82" s="6">
        <f t="shared" si="9"/>
        <v>0</v>
      </c>
      <c r="H82" s="6">
        <f t="shared" si="9"/>
        <v>0</v>
      </c>
      <c r="I82" s="262">
        <f t="shared" si="9"/>
        <v>0</v>
      </c>
      <c r="J82" s="262">
        <f t="shared" si="9"/>
        <v>0</v>
      </c>
      <c r="K82" s="267"/>
      <c r="L82" s="267"/>
      <c r="M82" s="267"/>
      <c r="N82" s="267"/>
      <c r="O82" s="267"/>
      <c r="P82" s="267"/>
      <c r="Q82" s="4"/>
    </row>
    <row r="83" spans="1:17" x14ac:dyDescent="0.25">
      <c r="A83" s="4"/>
      <c r="B83" s="4"/>
      <c r="C83" s="4"/>
      <c r="D83" s="6"/>
      <c r="E83" s="6"/>
      <c r="F83" s="6"/>
      <c r="G83" s="6"/>
      <c r="H83" s="6"/>
      <c r="I83" s="262"/>
      <c r="J83" s="262"/>
      <c r="K83" s="267"/>
      <c r="L83" s="267"/>
      <c r="M83" s="267"/>
      <c r="N83" s="267"/>
      <c r="O83" s="267"/>
      <c r="P83" s="267"/>
      <c r="Q83" s="4"/>
    </row>
    <row r="84" spans="1:17" x14ac:dyDescent="0.25">
      <c r="A84" s="4"/>
      <c r="B84" s="4"/>
      <c r="C84" s="4"/>
      <c r="D84" s="6"/>
      <c r="E84" s="6"/>
      <c r="F84" s="6"/>
      <c r="G84" s="6"/>
      <c r="H84" s="6"/>
      <c r="I84" s="262"/>
      <c r="J84" s="262"/>
      <c r="K84" s="267"/>
      <c r="L84" s="267"/>
      <c r="M84" s="267"/>
      <c r="N84" s="267"/>
      <c r="O84" s="267"/>
      <c r="P84" s="267"/>
      <c r="Q84" s="4"/>
    </row>
    <row r="85" spans="1:17" x14ac:dyDescent="0.25">
      <c r="A85" s="4"/>
      <c r="B85" s="4"/>
      <c r="C85" s="4"/>
      <c r="D85" s="6"/>
      <c r="E85" s="6"/>
      <c r="F85" s="6"/>
      <c r="G85" s="6"/>
      <c r="H85" s="6"/>
      <c r="I85" s="262"/>
      <c r="J85" s="262"/>
      <c r="K85" s="267"/>
      <c r="L85" s="267"/>
      <c r="M85" s="267"/>
      <c r="N85" s="267"/>
      <c r="O85" s="267"/>
      <c r="P85" s="267"/>
      <c r="Q85" s="4"/>
    </row>
    <row r="86" spans="1:17" x14ac:dyDescent="0.25">
      <c r="A86" s="4"/>
      <c r="B86" s="4"/>
      <c r="C86" s="4"/>
      <c r="D86" s="6"/>
      <c r="E86" s="6"/>
      <c r="F86" s="6"/>
      <c r="G86" s="6"/>
      <c r="H86" s="6"/>
      <c r="I86" s="262"/>
      <c r="J86" s="262"/>
      <c r="K86" s="267"/>
      <c r="L86" s="267"/>
      <c r="M86" s="267"/>
      <c r="N86" s="267"/>
      <c r="O86" s="267"/>
      <c r="P86" s="267"/>
      <c r="Q86" s="4"/>
    </row>
    <row r="87" spans="1:17" x14ac:dyDescent="0.25">
      <c r="A87" s="4"/>
      <c r="B87" s="4"/>
      <c r="C87" s="4"/>
      <c r="D87" s="6"/>
      <c r="E87" s="6"/>
      <c r="F87" s="6"/>
      <c r="G87" s="6"/>
      <c r="H87" s="6"/>
      <c r="I87" s="262"/>
      <c r="J87" s="262"/>
      <c r="K87" s="267"/>
      <c r="L87" s="267"/>
      <c r="M87" s="267"/>
      <c r="N87" s="267"/>
      <c r="O87" s="267"/>
      <c r="P87" s="267"/>
      <c r="Q87" s="4"/>
    </row>
    <row r="88" spans="1:17" x14ac:dyDescent="0.25">
      <c r="A88" s="4"/>
      <c r="B88" s="4"/>
      <c r="C88" s="4"/>
      <c r="D88" s="6"/>
      <c r="E88" s="6"/>
      <c r="F88" s="6"/>
      <c r="G88" s="6"/>
      <c r="H88" s="6"/>
      <c r="I88" s="262"/>
      <c r="J88" s="262"/>
      <c r="K88" s="267"/>
      <c r="L88" s="267"/>
      <c r="M88" s="267"/>
      <c r="N88" s="267"/>
      <c r="O88" s="267"/>
      <c r="P88" s="267"/>
      <c r="Q88" s="4"/>
    </row>
    <row r="89" spans="1:17" x14ac:dyDescent="0.25">
      <c r="A89" s="4"/>
      <c r="B89" s="4"/>
      <c r="C89" s="4"/>
      <c r="D89" s="6"/>
      <c r="E89" s="6"/>
      <c r="F89" s="6"/>
      <c r="G89" s="6"/>
      <c r="H89" s="6"/>
      <c r="I89" s="262"/>
      <c r="J89" s="262"/>
      <c r="K89" s="267"/>
      <c r="L89" s="267"/>
      <c r="M89" s="267"/>
      <c r="N89" s="267"/>
      <c r="O89" s="267"/>
      <c r="P89" s="267"/>
      <c r="Q89" s="4"/>
    </row>
    <row r="90" spans="1:17" x14ac:dyDescent="0.25">
      <c r="A90" s="4"/>
      <c r="B90" s="4"/>
      <c r="C90" s="4"/>
      <c r="D90" s="6"/>
      <c r="E90" s="6"/>
      <c r="F90" s="6"/>
      <c r="G90" s="6"/>
      <c r="H90" s="6"/>
      <c r="I90" s="262"/>
      <c r="J90" s="262"/>
      <c r="K90" s="267"/>
      <c r="L90" s="267"/>
      <c r="M90" s="267"/>
      <c r="N90" s="267"/>
      <c r="O90" s="267"/>
      <c r="P90" s="267"/>
      <c r="Q90" s="4"/>
    </row>
    <row r="91" spans="1:17" x14ac:dyDescent="0.25">
      <c r="A91" s="4"/>
      <c r="B91" s="4"/>
      <c r="C91" s="4"/>
      <c r="D91" s="6"/>
      <c r="E91" s="6"/>
      <c r="F91" s="6"/>
      <c r="G91" s="6"/>
      <c r="H91" s="6"/>
      <c r="I91" s="262"/>
      <c r="J91" s="262"/>
      <c r="K91" s="267"/>
      <c r="L91" s="267"/>
      <c r="M91" s="267"/>
      <c r="N91" s="267"/>
      <c r="O91" s="267"/>
      <c r="P91" s="267"/>
      <c r="Q91" s="4"/>
    </row>
    <row r="92" spans="1:17" x14ac:dyDescent="0.25">
      <c r="A92" s="4"/>
      <c r="B92" s="4"/>
      <c r="C92" s="4"/>
      <c r="D92" s="6"/>
      <c r="E92" s="6"/>
      <c r="F92" s="6"/>
      <c r="G92" s="6"/>
      <c r="H92" s="6"/>
      <c r="I92" s="262"/>
      <c r="J92" s="262"/>
      <c r="K92" s="267"/>
      <c r="L92" s="267"/>
      <c r="M92" s="267"/>
      <c r="N92" s="267"/>
      <c r="O92" s="267"/>
      <c r="P92" s="267"/>
      <c r="Q92" s="4"/>
    </row>
    <row r="93" spans="1:17" x14ac:dyDescent="0.25">
      <c r="A93" s="4"/>
      <c r="B93" s="4"/>
      <c r="C93" s="4"/>
      <c r="D93" s="6"/>
      <c r="E93" s="6"/>
      <c r="F93" s="6"/>
      <c r="G93" s="6"/>
      <c r="H93" s="6"/>
      <c r="I93" s="262"/>
      <c r="J93" s="262"/>
      <c r="K93" s="267"/>
      <c r="L93" s="267"/>
      <c r="M93" s="267"/>
      <c r="N93" s="267"/>
      <c r="O93" s="267"/>
      <c r="P93" s="267"/>
      <c r="Q93" s="4"/>
    </row>
    <row r="94" spans="1:17" x14ac:dyDescent="0.25">
      <c r="A94" s="4"/>
      <c r="B94" s="4"/>
      <c r="C94" s="4"/>
      <c r="D94" s="6"/>
      <c r="E94" s="6"/>
      <c r="F94" s="6"/>
      <c r="G94" s="6"/>
      <c r="H94" s="6"/>
      <c r="I94" s="262"/>
      <c r="J94" s="262"/>
      <c r="K94" s="267"/>
      <c r="L94" s="267"/>
      <c r="M94" s="267"/>
      <c r="N94" s="267"/>
      <c r="O94" s="267"/>
      <c r="P94" s="267"/>
      <c r="Q94" s="4"/>
    </row>
    <row r="95" spans="1:17" x14ac:dyDescent="0.25">
      <c r="A95" s="4"/>
      <c r="B95" s="4"/>
      <c r="C95" s="4"/>
      <c r="D95" s="6"/>
      <c r="E95" s="6"/>
      <c r="F95" s="6"/>
      <c r="G95" s="6"/>
      <c r="H95" s="6"/>
      <c r="I95" s="262"/>
      <c r="J95" s="262"/>
      <c r="K95" s="267"/>
      <c r="L95" s="267"/>
      <c r="M95" s="267"/>
      <c r="N95" s="267"/>
      <c r="O95" s="267"/>
      <c r="P95" s="267"/>
      <c r="Q95" s="4"/>
    </row>
    <row r="96" spans="1:17" x14ac:dyDescent="0.25">
      <c r="A96" s="4"/>
      <c r="B96" s="4"/>
      <c r="C96" s="4"/>
      <c r="D96" s="6"/>
      <c r="E96" s="6"/>
      <c r="F96" s="6"/>
      <c r="G96" s="6"/>
      <c r="H96" s="6"/>
      <c r="I96" s="262"/>
      <c r="J96" s="262"/>
      <c r="K96" s="267"/>
      <c r="L96" s="267"/>
      <c r="M96" s="267"/>
      <c r="N96" s="267"/>
      <c r="O96" s="267"/>
      <c r="P96" s="267"/>
      <c r="Q96" s="4"/>
    </row>
    <row r="97" spans="1:20" x14ac:dyDescent="0.25">
      <c r="A97" s="4"/>
      <c r="B97" s="4"/>
      <c r="C97" s="4"/>
      <c r="D97" s="6"/>
      <c r="E97" s="6"/>
      <c r="F97" s="6"/>
      <c r="G97" s="6"/>
      <c r="H97" s="6"/>
      <c r="I97" s="262"/>
      <c r="J97" s="262"/>
      <c r="K97" s="267"/>
      <c r="L97" s="267"/>
      <c r="M97" s="267"/>
      <c r="N97" s="267"/>
      <c r="O97" s="267"/>
      <c r="P97" s="267"/>
      <c r="Q97" s="4"/>
    </row>
    <row r="98" spans="1:20" x14ac:dyDescent="0.25">
      <c r="A98" s="4"/>
      <c r="B98" s="4"/>
      <c r="C98" s="4"/>
      <c r="D98" s="6"/>
      <c r="E98" s="6"/>
      <c r="F98" s="6"/>
      <c r="G98" s="6"/>
      <c r="H98" s="6"/>
      <c r="I98" s="262"/>
      <c r="J98" s="262"/>
      <c r="K98" s="267"/>
      <c r="L98" s="267"/>
      <c r="M98" s="267"/>
      <c r="N98" s="267"/>
      <c r="O98" s="267"/>
      <c r="P98" s="267"/>
      <c r="Q98" s="4"/>
    </row>
    <row r="99" spans="1:20" x14ac:dyDescent="0.25">
      <c r="A99" s="4"/>
      <c r="B99" s="4"/>
      <c r="C99" s="4"/>
      <c r="D99" s="6"/>
      <c r="E99" s="6"/>
      <c r="F99" s="6"/>
      <c r="G99" s="6"/>
      <c r="H99" s="6"/>
      <c r="I99" s="262"/>
      <c r="J99" s="262"/>
      <c r="K99" s="267"/>
      <c r="L99" s="267"/>
      <c r="M99" s="267"/>
      <c r="N99" s="267"/>
      <c r="O99" s="267"/>
      <c r="P99" s="267"/>
      <c r="Q99" s="4"/>
    </row>
    <row r="100" spans="1:20" x14ac:dyDescent="0.25">
      <c r="A100" s="4"/>
      <c r="B100" s="4"/>
      <c r="C100" s="4"/>
      <c r="D100" s="6"/>
      <c r="E100" s="6"/>
      <c r="F100" s="6"/>
      <c r="G100" s="6"/>
      <c r="H100" s="6"/>
      <c r="I100" s="262"/>
      <c r="J100" s="262"/>
      <c r="K100" s="267"/>
      <c r="L100" s="267"/>
      <c r="M100" s="267"/>
      <c r="N100" s="267"/>
      <c r="O100" s="267"/>
      <c r="P100" s="267"/>
      <c r="Q100" s="4"/>
    </row>
    <row r="101" spans="1:20" x14ac:dyDescent="0.25">
      <c r="A101" s="4"/>
      <c r="B101" s="4"/>
      <c r="C101" s="4"/>
      <c r="D101" s="6"/>
      <c r="E101" s="6"/>
      <c r="F101" s="6"/>
      <c r="G101" s="6"/>
      <c r="H101" s="6"/>
      <c r="I101" s="262"/>
      <c r="J101" s="262"/>
      <c r="K101" s="267"/>
      <c r="L101" s="267"/>
      <c r="M101" s="267"/>
      <c r="N101" s="267"/>
      <c r="O101" s="267"/>
      <c r="P101" s="267"/>
      <c r="Q101" s="4"/>
    </row>
    <row r="102" spans="1:20" x14ac:dyDescent="0.25">
      <c r="A102" s="4"/>
      <c r="B102" s="4"/>
      <c r="C102" s="4"/>
      <c r="D102" s="6"/>
      <c r="E102" s="6"/>
      <c r="F102" s="6"/>
      <c r="G102" s="6"/>
      <c r="H102" s="6"/>
      <c r="I102" s="262"/>
      <c r="J102" s="262"/>
      <c r="K102" s="267"/>
      <c r="L102" s="267"/>
      <c r="M102" s="267"/>
      <c r="N102" s="267"/>
      <c r="O102" s="267"/>
      <c r="P102" s="267"/>
      <c r="Q102" s="4"/>
    </row>
    <row r="103" spans="1:20" x14ac:dyDescent="0.25">
      <c r="A103" s="4"/>
      <c r="B103" s="4"/>
      <c r="C103" s="4"/>
      <c r="D103" s="6"/>
      <c r="E103" s="6"/>
      <c r="F103" s="6"/>
      <c r="G103" s="6"/>
      <c r="H103" s="6"/>
      <c r="I103" s="262"/>
      <c r="J103" s="262"/>
      <c r="K103" s="267"/>
      <c r="L103" s="267"/>
      <c r="M103" s="267"/>
      <c r="N103" s="267"/>
      <c r="O103" s="267"/>
      <c r="P103" s="267"/>
      <c r="Q103" s="4"/>
    </row>
    <row r="104" spans="1:20" x14ac:dyDescent="0.25">
      <c r="A104" s="4"/>
      <c r="B104" s="4"/>
      <c r="C104" s="4"/>
      <c r="D104" s="6"/>
      <c r="E104" s="6"/>
      <c r="F104" s="6"/>
      <c r="G104" s="6"/>
      <c r="H104" s="6"/>
      <c r="I104" s="262"/>
      <c r="J104" s="262"/>
      <c r="K104" s="267"/>
      <c r="L104" s="267"/>
      <c r="M104" s="267"/>
      <c r="N104" s="267"/>
      <c r="O104" s="267"/>
      <c r="P104" s="267"/>
      <c r="Q104" s="4"/>
    </row>
    <row r="105" spans="1:20" x14ac:dyDescent="0.25">
      <c r="A105" s="4"/>
      <c r="B105" s="4"/>
      <c r="C105" s="4"/>
      <c r="D105" s="6"/>
      <c r="E105" s="6"/>
      <c r="F105" s="6"/>
      <c r="G105" s="6"/>
      <c r="H105" s="6"/>
      <c r="I105" s="262"/>
      <c r="J105" s="262"/>
      <c r="K105" s="267"/>
      <c r="L105" s="267"/>
      <c r="M105" s="267"/>
      <c r="N105" s="267"/>
      <c r="O105" s="267"/>
      <c r="P105" s="267"/>
      <c r="Q105" s="4"/>
    </row>
    <row r="106" spans="1:20" x14ac:dyDescent="0.25">
      <c r="A106" s="4"/>
      <c r="B106" s="4"/>
      <c r="C106" s="4"/>
      <c r="D106" s="6"/>
      <c r="E106" s="6"/>
      <c r="F106" s="6"/>
      <c r="G106" s="6"/>
      <c r="H106" s="6"/>
      <c r="I106" s="262"/>
      <c r="J106" s="262"/>
      <c r="K106" s="267"/>
      <c r="L106" s="267"/>
      <c r="M106" s="267"/>
      <c r="N106" s="267"/>
      <c r="O106" s="267"/>
      <c r="P106" s="267"/>
      <c r="Q106" s="4"/>
    </row>
    <row r="107" spans="1:20" x14ac:dyDescent="0.25">
      <c r="A107" s="4"/>
      <c r="B107" s="4"/>
      <c r="C107" s="4"/>
      <c r="D107" s="6"/>
      <c r="E107" s="6"/>
      <c r="F107" s="6"/>
      <c r="G107" s="6"/>
      <c r="H107" s="6"/>
      <c r="I107" s="262"/>
      <c r="J107" s="262"/>
      <c r="K107" s="267"/>
      <c r="L107" s="267"/>
      <c r="M107" s="267"/>
      <c r="N107" s="267"/>
      <c r="O107" s="267"/>
      <c r="P107" s="267"/>
      <c r="Q107" s="4"/>
    </row>
    <row r="108" spans="1:20" x14ac:dyDescent="0.25">
      <c r="A108" s="4"/>
      <c r="B108" s="4"/>
      <c r="C108" s="4"/>
      <c r="D108" s="6"/>
      <c r="E108" s="6"/>
      <c r="F108" s="6"/>
      <c r="G108" s="6"/>
      <c r="H108" s="6"/>
      <c r="I108" s="262"/>
      <c r="J108" s="262"/>
      <c r="K108" s="267"/>
      <c r="L108" s="267"/>
      <c r="M108" s="267"/>
      <c r="N108" s="267"/>
      <c r="O108" s="267"/>
      <c r="P108" s="267"/>
      <c r="Q108" s="4"/>
    </row>
    <row r="109" spans="1:20" x14ac:dyDescent="0.25">
      <c r="E109" s="7">
        <f t="shared" ref="E109:P109" si="10">SUM(E79:E108)</f>
        <v>0</v>
      </c>
      <c r="F109" s="7">
        <f t="shared" si="10"/>
        <v>28315.199999999997</v>
      </c>
      <c r="G109" s="7">
        <f t="shared" si="10"/>
        <v>48062.399999999994</v>
      </c>
      <c r="H109" s="7">
        <f t="shared" si="10"/>
        <v>39494.399999999994</v>
      </c>
      <c r="I109" s="7">
        <f t="shared" si="10"/>
        <v>39494.399999999994</v>
      </c>
      <c r="J109" s="7">
        <f t="shared" si="10"/>
        <v>0</v>
      </c>
      <c r="K109" s="7">
        <f t="shared" si="10"/>
        <v>0</v>
      </c>
      <c r="L109" s="7">
        <f t="shared" si="10"/>
        <v>0</v>
      </c>
      <c r="M109" s="7">
        <f t="shared" si="10"/>
        <v>0</v>
      </c>
      <c r="N109" s="7">
        <f t="shared" si="10"/>
        <v>0</v>
      </c>
      <c r="O109" s="7">
        <f t="shared" si="10"/>
        <v>0</v>
      </c>
      <c r="P109" s="7">
        <f t="shared" si="10"/>
        <v>0</v>
      </c>
    </row>
    <row r="110" spans="1:20" x14ac:dyDescent="0.25">
      <c r="C110" s="25"/>
      <c r="D110" s="25"/>
      <c r="S110" s="7"/>
      <c r="T110" s="7"/>
    </row>
    <row r="111" spans="1:20" x14ac:dyDescent="0.25">
      <c r="A111" s="31" t="s">
        <v>949</v>
      </c>
      <c r="B111" s="31"/>
      <c r="C111" s="31"/>
      <c r="D111" s="31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32"/>
      <c r="S111" s="32"/>
      <c r="T111" s="32"/>
    </row>
    <row r="112" spans="1:20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>
        <v>2025</v>
      </c>
      <c r="J112" s="626"/>
      <c r="K112" s="626"/>
      <c r="L112" s="331"/>
      <c r="M112" s="331"/>
      <c r="N112" s="332"/>
      <c r="O112" s="625"/>
      <c r="P112" s="627"/>
      <c r="Q112" s="10"/>
    </row>
    <row r="113" spans="1:17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9</v>
      </c>
      <c r="F113" s="11">
        <v>10</v>
      </c>
      <c r="G113" s="11">
        <v>11</v>
      </c>
      <c r="H113" s="11">
        <v>12</v>
      </c>
      <c r="I113" s="146">
        <v>1</v>
      </c>
      <c r="J113" s="146">
        <v>2</v>
      </c>
      <c r="K113" s="146">
        <v>3</v>
      </c>
      <c r="L113" s="146">
        <v>4</v>
      </c>
      <c r="M113" s="146">
        <v>5</v>
      </c>
      <c r="N113" s="146">
        <v>6</v>
      </c>
      <c r="O113" s="164"/>
      <c r="P113" s="164"/>
      <c r="Q113" s="11"/>
    </row>
    <row r="114" spans="1:17" x14ac:dyDescent="0.25">
      <c r="A114" t="s">
        <v>271</v>
      </c>
      <c r="B114" s="4" t="s">
        <v>97</v>
      </c>
      <c r="C114" s="4" t="s">
        <v>272</v>
      </c>
      <c r="D114" s="120">
        <v>148.91999999999999</v>
      </c>
      <c r="E114" s="6">
        <f>E44*$D114</f>
        <v>14296.32</v>
      </c>
      <c r="F114" s="6">
        <f t="shared" ref="F114:P114" si="11">F44*$D114</f>
        <v>18912.84</v>
      </c>
      <c r="G114" s="6">
        <f t="shared" si="11"/>
        <v>13998.48</v>
      </c>
      <c r="H114" s="6">
        <f t="shared" si="11"/>
        <v>16679.039999999997</v>
      </c>
      <c r="I114" s="262">
        <f t="shared" si="11"/>
        <v>12509.279999999999</v>
      </c>
      <c r="J114" s="262">
        <f t="shared" si="11"/>
        <v>0</v>
      </c>
      <c r="K114" s="296">
        <f t="shared" si="11"/>
        <v>0</v>
      </c>
      <c r="L114" s="296">
        <f t="shared" si="11"/>
        <v>0</v>
      </c>
      <c r="M114" s="296">
        <f t="shared" si="11"/>
        <v>0</v>
      </c>
      <c r="N114" s="296">
        <f t="shared" si="11"/>
        <v>0</v>
      </c>
      <c r="O114" s="296">
        <f t="shared" si="11"/>
        <v>0</v>
      </c>
      <c r="P114" s="296">
        <f t="shared" si="11"/>
        <v>0</v>
      </c>
      <c r="Q114" s="4"/>
    </row>
    <row r="115" spans="1:17" x14ac:dyDescent="0.25">
      <c r="A115" s="4" t="s">
        <v>1036</v>
      </c>
      <c r="B115" s="4" t="s">
        <v>97</v>
      </c>
      <c r="C115" s="4" t="s">
        <v>331</v>
      </c>
      <c r="D115" s="6">
        <v>107.1</v>
      </c>
      <c r="E115" s="6">
        <f t="shared" ref="E115:P117" si="12">E45*$D115</f>
        <v>11138.4</v>
      </c>
      <c r="F115" s="6">
        <f t="shared" si="12"/>
        <v>18849.599999999999</v>
      </c>
      <c r="G115" s="6">
        <f t="shared" si="12"/>
        <v>6854.4</v>
      </c>
      <c r="H115" s="6">
        <f t="shared" si="12"/>
        <v>0</v>
      </c>
      <c r="I115" s="262">
        <f t="shared" si="12"/>
        <v>0</v>
      </c>
      <c r="J115" s="262">
        <f t="shared" si="12"/>
        <v>0</v>
      </c>
      <c r="K115" s="296">
        <f t="shared" si="12"/>
        <v>0</v>
      </c>
      <c r="L115" s="296">
        <f t="shared" si="12"/>
        <v>0</v>
      </c>
      <c r="M115" s="296">
        <f t="shared" si="12"/>
        <v>0</v>
      </c>
      <c r="N115" s="296">
        <f t="shared" si="12"/>
        <v>0</v>
      </c>
      <c r="O115" s="296">
        <f t="shared" si="12"/>
        <v>0</v>
      </c>
      <c r="P115" s="296">
        <f t="shared" si="12"/>
        <v>0</v>
      </c>
      <c r="Q115" s="4"/>
    </row>
    <row r="116" spans="1:17" x14ac:dyDescent="0.25">
      <c r="A116" s="4" t="s">
        <v>1037</v>
      </c>
      <c r="B116" s="4" t="s">
        <v>97</v>
      </c>
      <c r="C116" s="4" t="s">
        <v>274</v>
      </c>
      <c r="D116" s="6">
        <v>97.92</v>
      </c>
      <c r="E116" s="6">
        <f t="shared" si="12"/>
        <v>0</v>
      </c>
      <c r="F116" s="6">
        <f t="shared" si="12"/>
        <v>0</v>
      </c>
      <c r="G116" s="6">
        <f t="shared" si="12"/>
        <v>0</v>
      </c>
      <c r="H116" s="6">
        <f t="shared" si="12"/>
        <v>0</v>
      </c>
      <c r="I116" s="262">
        <f t="shared" si="12"/>
        <v>0</v>
      </c>
      <c r="J116" s="262">
        <f t="shared" si="12"/>
        <v>0</v>
      </c>
      <c r="K116" s="296">
        <f t="shared" si="12"/>
        <v>0</v>
      </c>
      <c r="L116" s="296">
        <f t="shared" si="12"/>
        <v>0</v>
      </c>
      <c r="M116" s="296">
        <f t="shared" si="12"/>
        <v>0</v>
      </c>
      <c r="N116" s="296">
        <f t="shared" si="12"/>
        <v>0</v>
      </c>
      <c r="O116" s="296">
        <f t="shared" si="12"/>
        <v>0</v>
      </c>
      <c r="P116" s="296">
        <f t="shared" si="12"/>
        <v>0</v>
      </c>
      <c r="Q116" s="4"/>
    </row>
    <row r="117" spans="1:17" x14ac:dyDescent="0.25">
      <c r="A117" s="4" t="s">
        <v>273</v>
      </c>
      <c r="B117" s="4" t="s">
        <v>97</v>
      </c>
      <c r="C117" s="4" t="s">
        <v>274</v>
      </c>
      <c r="D117" s="6">
        <v>97.92</v>
      </c>
      <c r="E117" s="6">
        <f t="shared" si="12"/>
        <v>10183.68</v>
      </c>
      <c r="F117" s="6">
        <f t="shared" si="12"/>
        <v>17233.920000000002</v>
      </c>
      <c r="G117" s="6">
        <f t="shared" si="12"/>
        <v>14883.84</v>
      </c>
      <c r="H117" s="6">
        <f t="shared" si="12"/>
        <v>16450.560000000001</v>
      </c>
      <c r="I117" s="262">
        <f t="shared" si="12"/>
        <v>9400.32</v>
      </c>
      <c r="J117" s="262">
        <f t="shared" si="12"/>
        <v>0</v>
      </c>
      <c r="K117" s="267"/>
      <c r="L117" s="267"/>
      <c r="M117" s="267"/>
      <c r="N117" s="267"/>
      <c r="O117" s="267"/>
      <c r="P117" s="267"/>
      <c r="Q117" s="4"/>
    </row>
    <row r="118" spans="1:17" x14ac:dyDescent="0.25">
      <c r="A118" s="4"/>
      <c r="B118" s="4"/>
      <c r="C118" s="4"/>
      <c r="D118" s="6"/>
      <c r="E118" s="6"/>
      <c r="F118" s="6"/>
      <c r="G118" s="6"/>
      <c r="H118" s="6"/>
      <c r="I118" s="262"/>
      <c r="J118" s="262"/>
      <c r="K118" s="267"/>
      <c r="L118" s="267"/>
      <c r="M118" s="267"/>
      <c r="N118" s="267"/>
      <c r="O118" s="267"/>
      <c r="P118" s="267"/>
      <c r="Q118" s="4"/>
    </row>
    <row r="119" spans="1:17" x14ac:dyDescent="0.25">
      <c r="A119" s="4"/>
      <c r="B119" s="4"/>
      <c r="C119" s="4"/>
      <c r="D119" s="6"/>
      <c r="E119" s="6"/>
      <c r="F119" s="6"/>
      <c r="G119" s="6"/>
      <c r="H119" s="6"/>
      <c r="I119" s="262"/>
      <c r="J119" s="262"/>
      <c r="K119" s="267"/>
      <c r="L119" s="267"/>
      <c r="M119" s="267"/>
      <c r="N119" s="267"/>
      <c r="O119" s="267"/>
      <c r="P119" s="267"/>
      <c r="Q119" s="4"/>
    </row>
    <row r="120" spans="1:17" x14ac:dyDescent="0.25">
      <c r="A120" s="4"/>
      <c r="B120" s="4"/>
      <c r="C120" s="4"/>
      <c r="D120" s="6"/>
      <c r="E120" s="6"/>
      <c r="F120" s="6"/>
      <c r="G120" s="6"/>
      <c r="H120" s="6"/>
      <c r="I120" s="262"/>
      <c r="J120" s="262"/>
      <c r="K120" s="267"/>
      <c r="L120" s="267"/>
      <c r="M120" s="267"/>
      <c r="N120" s="267"/>
      <c r="O120" s="267"/>
      <c r="P120" s="267"/>
      <c r="Q120" s="4"/>
    </row>
    <row r="121" spans="1:17" x14ac:dyDescent="0.25">
      <c r="A121" s="4"/>
      <c r="B121" s="4"/>
      <c r="C121" s="4"/>
      <c r="D121" s="6"/>
      <c r="E121" s="6"/>
      <c r="F121" s="6"/>
      <c r="G121" s="6"/>
      <c r="H121" s="6"/>
      <c r="I121" s="262"/>
      <c r="J121" s="262"/>
      <c r="K121" s="267"/>
      <c r="L121" s="267"/>
      <c r="M121" s="267"/>
      <c r="N121" s="267"/>
      <c r="O121" s="267"/>
      <c r="P121" s="267"/>
      <c r="Q121" s="4"/>
    </row>
    <row r="122" spans="1:17" x14ac:dyDescent="0.25">
      <c r="A122" s="4"/>
      <c r="B122" s="4"/>
      <c r="C122" s="4"/>
      <c r="D122" s="6"/>
      <c r="E122" s="6"/>
      <c r="F122" s="6"/>
      <c r="G122" s="6"/>
      <c r="H122" s="6"/>
      <c r="I122" s="262"/>
      <c r="J122" s="262"/>
      <c r="K122" s="267"/>
      <c r="L122" s="267"/>
      <c r="M122" s="267"/>
      <c r="N122" s="267"/>
      <c r="O122" s="267"/>
      <c r="P122" s="267"/>
      <c r="Q122" s="4"/>
    </row>
    <row r="123" spans="1:17" x14ac:dyDescent="0.25">
      <c r="A123" s="4"/>
      <c r="B123" s="4"/>
      <c r="C123" s="4"/>
      <c r="D123" s="6"/>
      <c r="E123" s="6"/>
      <c r="F123" s="6"/>
      <c r="G123" s="6"/>
      <c r="H123" s="6"/>
      <c r="I123" s="262"/>
      <c r="J123" s="262"/>
      <c r="K123" s="267"/>
      <c r="L123" s="267"/>
      <c r="M123" s="267"/>
      <c r="N123" s="267"/>
      <c r="O123" s="267"/>
      <c r="P123" s="267"/>
      <c r="Q123" s="4"/>
    </row>
    <row r="124" spans="1:17" x14ac:dyDescent="0.25">
      <c r="A124" s="4"/>
      <c r="B124" s="4"/>
      <c r="C124" s="4"/>
      <c r="D124" s="6"/>
      <c r="E124" s="6"/>
      <c r="F124" s="6"/>
      <c r="G124" s="6"/>
      <c r="H124" s="6"/>
      <c r="I124" s="262"/>
      <c r="J124" s="262"/>
      <c r="K124" s="267"/>
      <c r="L124" s="267"/>
      <c r="M124" s="267"/>
      <c r="N124" s="267"/>
      <c r="O124" s="267"/>
      <c r="P124" s="267"/>
      <c r="Q124" s="4"/>
    </row>
    <row r="125" spans="1:17" x14ac:dyDescent="0.25">
      <c r="A125" s="4"/>
      <c r="B125" s="4"/>
      <c r="C125" s="4"/>
      <c r="D125" s="6"/>
      <c r="E125" s="6"/>
      <c r="F125" s="6"/>
      <c r="G125" s="6"/>
      <c r="H125" s="6"/>
      <c r="I125" s="262"/>
      <c r="J125" s="262"/>
      <c r="K125" s="267"/>
      <c r="L125" s="267"/>
      <c r="M125" s="267"/>
      <c r="N125" s="267"/>
      <c r="O125" s="267"/>
      <c r="P125" s="267"/>
      <c r="Q125" s="4"/>
    </row>
    <row r="126" spans="1:17" x14ac:dyDescent="0.25">
      <c r="A126" s="4"/>
      <c r="B126" s="4"/>
      <c r="C126" s="4"/>
      <c r="D126" s="6"/>
      <c r="E126" s="6"/>
      <c r="F126" s="6"/>
      <c r="G126" s="6"/>
      <c r="H126" s="6"/>
      <c r="I126" s="262"/>
      <c r="J126" s="262"/>
      <c r="K126" s="267"/>
      <c r="L126" s="267"/>
      <c r="M126" s="267"/>
      <c r="N126" s="267"/>
      <c r="O126" s="267"/>
      <c r="P126" s="267"/>
      <c r="Q126" s="4"/>
    </row>
    <row r="127" spans="1:17" x14ac:dyDescent="0.25">
      <c r="A127" s="4"/>
      <c r="B127" s="4"/>
      <c r="C127" s="4"/>
      <c r="D127" s="6"/>
      <c r="E127" s="6"/>
      <c r="F127" s="6"/>
      <c r="G127" s="6"/>
      <c r="H127" s="6"/>
      <c r="I127" s="262"/>
      <c r="J127" s="262"/>
      <c r="K127" s="267"/>
      <c r="L127" s="267"/>
      <c r="M127" s="267"/>
      <c r="N127" s="267"/>
      <c r="O127" s="267"/>
      <c r="P127" s="267"/>
      <c r="Q127" s="4"/>
    </row>
    <row r="128" spans="1:17" x14ac:dyDescent="0.25">
      <c r="A128" s="4"/>
      <c r="B128" s="4"/>
      <c r="C128" s="4"/>
      <c r="D128" s="6"/>
      <c r="E128" s="6"/>
      <c r="F128" s="6"/>
      <c r="G128" s="6"/>
      <c r="H128" s="6"/>
      <c r="I128" s="262"/>
      <c r="J128" s="262"/>
      <c r="K128" s="267"/>
      <c r="L128" s="267"/>
      <c r="M128" s="267"/>
      <c r="N128" s="267"/>
      <c r="O128" s="267"/>
      <c r="P128" s="267"/>
      <c r="Q128" s="4"/>
    </row>
    <row r="129" spans="1:17" x14ac:dyDescent="0.25">
      <c r="A129" s="4"/>
      <c r="B129" s="4"/>
      <c r="C129" s="4"/>
      <c r="D129" s="6"/>
      <c r="E129" s="6"/>
      <c r="F129" s="6"/>
      <c r="G129" s="6"/>
      <c r="H129" s="6"/>
      <c r="I129" s="262"/>
      <c r="J129" s="262"/>
      <c r="K129" s="267"/>
      <c r="L129" s="267"/>
      <c r="M129" s="267"/>
      <c r="N129" s="267"/>
      <c r="O129" s="267"/>
      <c r="P129" s="267"/>
      <c r="Q129" s="4"/>
    </row>
    <row r="130" spans="1:17" x14ac:dyDescent="0.25">
      <c r="A130" s="4"/>
      <c r="B130" s="4"/>
      <c r="C130" s="4"/>
      <c r="D130" s="6"/>
      <c r="E130" s="6"/>
      <c r="F130" s="6"/>
      <c r="G130" s="6"/>
      <c r="H130" s="6"/>
      <c r="I130" s="262"/>
      <c r="J130" s="262"/>
      <c r="K130" s="267"/>
      <c r="L130" s="267"/>
      <c r="M130" s="267"/>
      <c r="N130" s="267"/>
      <c r="O130" s="267"/>
      <c r="P130" s="267"/>
      <c r="Q130" s="4"/>
    </row>
    <row r="131" spans="1:17" x14ac:dyDescent="0.25">
      <c r="A131" s="4"/>
      <c r="B131" s="4"/>
      <c r="C131" s="4"/>
      <c r="D131" s="6"/>
      <c r="E131" s="6"/>
      <c r="F131" s="6"/>
      <c r="G131" s="6"/>
      <c r="H131" s="6"/>
      <c r="I131" s="262"/>
      <c r="J131" s="262"/>
      <c r="K131" s="267"/>
      <c r="L131" s="267"/>
      <c r="M131" s="267"/>
      <c r="N131" s="267"/>
      <c r="O131" s="267"/>
      <c r="P131" s="267"/>
      <c r="Q131" s="4"/>
    </row>
    <row r="132" spans="1:17" x14ac:dyDescent="0.25">
      <c r="A132" s="4"/>
      <c r="B132" s="4"/>
      <c r="C132" s="4"/>
      <c r="D132" s="6"/>
      <c r="E132" s="6"/>
      <c r="F132" s="6"/>
      <c r="G132" s="6"/>
      <c r="H132" s="6"/>
      <c r="I132" s="262"/>
      <c r="J132" s="262"/>
      <c r="K132" s="267"/>
      <c r="L132" s="267"/>
      <c r="M132" s="267"/>
      <c r="N132" s="267"/>
      <c r="O132" s="267"/>
      <c r="P132" s="267"/>
      <c r="Q132" s="4"/>
    </row>
    <row r="133" spans="1:17" x14ac:dyDescent="0.25">
      <c r="A133" s="4"/>
      <c r="B133" s="4"/>
      <c r="C133" s="4"/>
      <c r="D133" s="6"/>
      <c r="E133" s="6"/>
      <c r="F133" s="6"/>
      <c r="G133" s="6"/>
      <c r="H133" s="6"/>
      <c r="I133" s="262"/>
      <c r="J133" s="262"/>
      <c r="K133" s="267"/>
      <c r="L133" s="267"/>
      <c r="M133" s="267"/>
      <c r="N133" s="267"/>
      <c r="O133" s="267"/>
      <c r="P133" s="267"/>
      <c r="Q133" s="4"/>
    </row>
    <row r="134" spans="1:17" x14ac:dyDescent="0.25">
      <c r="A134" s="4"/>
      <c r="B134" s="4"/>
      <c r="C134" s="4"/>
      <c r="D134" s="6"/>
      <c r="E134" s="6"/>
      <c r="F134" s="6"/>
      <c r="G134" s="6"/>
      <c r="H134" s="6"/>
      <c r="I134" s="262"/>
      <c r="J134" s="262"/>
      <c r="K134" s="267"/>
      <c r="L134" s="267"/>
      <c r="M134" s="267"/>
      <c r="N134" s="267"/>
      <c r="O134" s="267"/>
      <c r="P134" s="267"/>
      <c r="Q134" s="4"/>
    </row>
    <row r="135" spans="1:17" x14ac:dyDescent="0.25">
      <c r="A135" s="4"/>
      <c r="B135" s="4"/>
      <c r="C135" s="4"/>
      <c r="D135" s="6"/>
      <c r="E135" s="6"/>
      <c r="F135" s="6"/>
      <c r="G135" s="6"/>
      <c r="H135" s="6"/>
      <c r="I135" s="262"/>
      <c r="J135" s="262"/>
      <c r="K135" s="267"/>
      <c r="L135" s="267"/>
      <c r="M135" s="267"/>
      <c r="N135" s="267"/>
      <c r="O135" s="267"/>
      <c r="P135" s="267"/>
      <c r="Q135" s="4"/>
    </row>
    <row r="136" spans="1:17" x14ac:dyDescent="0.25">
      <c r="A136" s="4"/>
      <c r="B136" s="4"/>
      <c r="C136" s="4"/>
      <c r="D136" s="6"/>
      <c r="E136" s="6"/>
      <c r="F136" s="6"/>
      <c r="G136" s="6"/>
      <c r="H136" s="6"/>
      <c r="I136" s="262"/>
      <c r="J136" s="262"/>
      <c r="K136" s="267"/>
      <c r="L136" s="267"/>
      <c r="M136" s="267"/>
      <c r="N136" s="267"/>
      <c r="O136" s="267"/>
      <c r="P136" s="267"/>
      <c r="Q136" s="4"/>
    </row>
    <row r="137" spans="1:17" x14ac:dyDescent="0.25">
      <c r="A137" s="4"/>
      <c r="B137" s="4"/>
      <c r="C137" s="4"/>
      <c r="D137" s="6"/>
      <c r="E137" s="6"/>
      <c r="F137" s="6"/>
      <c r="G137" s="6"/>
      <c r="H137" s="6"/>
      <c r="I137" s="262"/>
      <c r="J137" s="262"/>
      <c r="K137" s="267"/>
      <c r="L137" s="267"/>
      <c r="M137" s="267"/>
      <c r="N137" s="267"/>
      <c r="O137" s="267"/>
      <c r="P137" s="267"/>
      <c r="Q137" s="4"/>
    </row>
    <row r="138" spans="1:17" x14ac:dyDescent="0.25">
      <c r="A138" s="4"/>
      <c r="B138" s="4"/>
      <c r="C138" s="4"/>
      <c r="D138" s="6"/>
      <c r="E138" s="6"/>
      <c r="F138" s="6"/>
      <c r="G138" s="6"/>
      <c r="H138" s="6"/>
      <c r="I138" s="262"/>
      <c r="J138" s="262"/>
      <c r="K138" s="267"/>
      <c r="L138" s="267"/>
      <c r="M138" s="267"/>
      <c r="N138" s="267"/>
      <c r="O138" s="267"/>
      <c r="P138" s="267"/>
      <c r="Q138" s="4"/>
    </row>
    <row r="139" spans="1:17" x14ac:dyDescent="0.25">
      <c r="A139" s="4"/>
      <c r="B139" s="4"/>
      <c r="C139" s="4"/>
      <c r="D139" s="6"/>
      <c r="E139" s="6"/>
      <c r="F139" s="6"/>
      <c r="G139" s="6"/>
      <c r="H139" s="6"/>
      <c r="I139" s="262"/>
      <c r="J139" s="262"/>
      <c r="K139" s="267"/>
      <c r="L139" s="267"/>
      <c r="M139" s="267"/>
      <c r="N139" s="267"/>
      <c r="O139" s="267"/>
      <c r="P139" s="267"/>
      <c r="Q139" s="4"/>
    </row>
    <row r="140" spans="1:17" x14ac:dyDescent="0.25">
      <c r="A140" s="4"/>
      <c r="B140" s="4"/>
      <c r="C140" s="4"/>
      <c r="D140" s="6"/>
      <c r="E140" s="6"/>
      <c r="F140" s="6"/>
      <c r="G140" s="6"/>
      <c r="H140" s="6"/>
      <c r="I140" s="262"/>
      <c r="J140" s="262"/>
      <c r="K140" s="267"/>
      <c r="L140" s="267"/>
      <c r="M140" s="267"/>
      <c r="N140" s="267"/>
      <c r="O140" s="267"/>
      <c r="P140" s="267"/>
      <c r="Q140" s="4"/>
    </row>
    <row r="141" spans="1:17" x14ac:dyDescent="0.25">
      <c r="A141" s="4"/>
      <c r="B141" s="4"/>
      <c r="C141" s="4"/>
      <c r="D141" s="6"/>
      <c r="E141" s="6"/>
      <c r="F141" s="6"/>
      <c r="G141" s="6"/>
      <c r="H141" s="6"/>
      <c r="I141" s="262"/>
      <c r="J141" s="262"/>
      <c r="K141" s="267"/>
      <c r="L141" s="267"/>
      <c r="M141" s="267"/>
      <c r="N141" s="267"/>
      <c r="O141" s="267"/>
      <c r="P141" s="267"/>
      <c r="Q141" s="4"/>
    </row>
    <row r="142" spans="1:17" x14ac:dyDescent="0.25">
      <c r="A142" s="4"/>
      <c r="B142" s="4"/>
      <c r="C142" s="4"/>
      <c r="D142" s="6"/>
      <c r="E142" s="6"/>
      <c r="F142" s="6"/>
      <c r="G142" s="6"/>
      <c r="H142" s="6"/>
      <c r="I142" s="262"/>
      <c r="J142" s="262"/>
      <c r="K142" s="267"/>
      <c r="L142" s="267"/>
      <c r="M142" s="267"/>
      <c r="N142" s="267"/>
      <c r="O142" s="267"/>
      <c r="P142" s="267"/>
      <c r="Q142" s="4"/>
    </row>
    <row r="143" spans="1:17" x14ac:dyDescent="0.25">
      <c r="A143" s="4"/>
      <c r="B143" s="4"/>
      <c r="C143" s="4"/>
      <c r="D143" s="6"/>
      <c r="E143" s="6"/>
      <c r="F143" s="6"/>
      <c r="G143" s="6"/>
      <c r="H143" s="6"/>
      <c r="I143" s="262"/>
      <c r="J143" s="262"/>
      <c r="K143" s="267"/>
      <c r="L143" s="267"/>
      <c r="M143" s="267"/>
      <c r="N143" s="267"/>
      <c r="O143" s="267"/>
      <c r="P143" s="267"/>
      <c r="Q143" s="4"/>
    </row>
    <row r="144" spans="1:17" x14ac:dyDescent="0.25">
      <c r="E144" s="7">
        <f t="shared" ref="E144:P144" si="13">SUM(E114:E143)</f>
        <v>35618.400000000001</v>
      </c>
      <c r="F144" s="7">
        <f t="shared" si="13"/>
        <v>54996.36</v>
      </c>
      <c r="G144" s="7">
        <f t="shared" si="13"/>
        <v>35736.720000000001</v>
      </c>
      <c r="H144" s="7">
        <f t="shared" si="13"/>
        <v>33129.599999999999</v>
      </c>
      <c r="I144" s="7">
        <f t="shared" si="13"/>
        <v>21909.599999999999</v>
      </c>
      <c r="J144" s="7">
        <f t="shared" si="13"/>
        <v>0</v>
      </c>
      <c r="K144" s="7">
        <f t="shared" si="13"/>
        <v>0</v>
      </c>
      <c r="L144" s="7">
        <f t="shared" si="13"/>
        <v>0</v>
      </c>
      <c r="M144" s="7">
        <f t="shared" si="13"/>
        <v>0</v>
      </c>
      <c r="N144" s="7">
        <f t="shared" si="13"/>
        <v>0</v>
      </c>
      <c r="O144" s="7">
        <f t="shared" si="13"/>
        <v>0</v>
      </c>
      <c r="P144" s="7">
        <f t="shared" si="13"/>
        <v>0</v>
      </c>
    </row>
    <row r="145" spans="1:20" x14ac:dyDescent="0.25">
      <c r="I145" s="25">
        <f>SUM(E144:I144)</f>
        <v>181390.68000000002</v>
      </c>
    </row>
    <row r="146" spans="1:20" x14ac:dyDescent="0.25">
      <c r="I146" s="25">
        <f>B4-I145</f>
        <v>158391.72</v>
      </c>
    </row>
    <row r="148" spans="1:20" x14ac:dyDescent="0.25">
      <c r="A148" s="31" t="s">
        <v>186</v>
      </c>
      <c r="B148" s="32"/>
      <c r="C148" s="32"/>
      <c r="D148" s="32"/>
      <c r="E148" s="625">
        <v>2024</v>
      </c>
      <c r="F148" s="626"/>
      <c r="G148" s="626"/>
      <c r="H148" s="626"/>
      <c r="I148" s="626">
        <v>2025</v>
      </c>
      <c r="J148" s="626"/>
      <c r="K148" s="626"/>
      <c r="L148" s="331"/>
      <c r="M148" s="331"/>
      <c r="N148" s="332"/>
      <c r="O148" s="625"/>
      <c r="P148" s="627"/>
      <c r="Q148" s="32"/>
      <c r="R148" s="32"/>
      <c r="S148" s="32"/>
      <c r="T148" s="32"/>
    </row>
    <row r="149" spans="1:20" x14ac:dyDescent="0.25">
      <c r="C149" s="11" t="s">
        <v>105</v>
      </c>
      <c r="D149" s="11" t="s">
        <v>106</v>
      </c>
      <c r="E149" s="11">
        <v>9</v>
      </c>
      <c r="F149" s="11">
        <v>10</v>
      </c>
      <c r="G149" s="11">
        <v>11</v>
      </c>
      <c r="H149" s="11">
        <v>12</v>
      </c>
      <c r="I149" s="14">
        <v>1</v>
      </c>
      <c r="J149" s="14">
        <v>2</v>
      </c>
      <c r="K149" s="265">
        <v>3</v>
      </c>
      <c r="L149" s="265">
        <v>4</v>
      </c>
      <c r="M149" s="265">
        <v>5</v>
      </c>
      <c r="N149" s="265">
        <v>6</v>
      </c>
      <c r="O149" s="265"/>
      <c r="P149" s="265"/>
      <c r="Q149" s="292" t="s">
        <v>147</v>
      </c>
    </row>
    <row r="150" spans="1:20" x14ac:dyDescent="0.25">
      <c r="C150" s="4" t="s">
        <v>1044</v>
      </c>
      <c r="D150" s="26">
        <v>45572</v>
      </c>
      <c r="E150" s="6">
        <f>E144</f>
        <v>35618.400000000001</v>
      </c>
      <c r="F150" s="6"/>
      <c r="G150" s="6"/>
      <c r="H150" s="6"/>
      <c r="I150" s="357"/>
      <c r="J150" s="23"/>
      <c r="K150" s="267"/>
      <c r="L150" s="267"/>
      <c r="M150" s="267"/>
      <c r="N150" s="267"/>
      <c r="O150" s="267"/>
      <c r="P150" s="267"/>
      <c r="Q150" s="4">
        <f>SUM(E150:P150)</f>
        <v>35618.400000000001</v>
      </c>
    </row>
    <row r="151" spans="1:20" x14ac:dyDescent="0.25">
      <c r="C151" s="4" t="s">
        <v>1045</v>
      </c>
      <c r="D151" s="26">
        <v>45607</v>
      </c>
      <c r="E151" s="6"/>
      <c r="F151" s="6">
        <f>F144</f>
        <v>54996.36</v>
      </c>
      <c r="G151" s="6"/>
      <c r="H151" s="6"/>
      <c r="I151" s="357"/>
      <c r="J151" s="23"/>
      <c r="K151" s="267"/>
      <c r="L151" s="267"/>
      <c r="M151" s="267"/>
      <c r="N151" s="267"/>
      <c r="O151" s="267"/>
      <c r="P151" s="267"/>
      <c r="Q151" s="4">
        <f t="shared" ref="Q151:Q161" si="14">SUM(E151:P151)</f>
        <v>54996.36</v>
      </c>
    </row>
    <row r="152" spans="1:20" x14ac:dyDescent="0.25">
      <c r="C152" s="4" t="s">
        <v>1046</v>
      </c>
      <c r="D152" s="26">
        <v>45637</v>
      </c>
      <c r="E152" s="6"/>
      <c r="F152" s="6"/>
      <c r="G152" s="6">
        <v>35736.720000000001</v>
      </c>
      <c r="H152" s="6"/>
      <c r="I152" s="357"/>
      <c r="J152" s="23"/>
      <c r="K152" s="267"/>
      <c r="L152" s="267"/>
      <c r="M152" s="267"/>
      <c r="N152" s="267"/>
      <c r="O152" s="267"/>
      <c r="P152" s="267"/>
      <c r="Q152" s="4">
        <f t="shared" si="14"/>
        <v>35736.720000000001</v>
      </c>
    </row>
    <row r="153" spans="1:20" x14ac:dyDescent="0.25">
      <c r="C153" s="4" t="s">
        <v>1047</v>
      </c>
      <c r="D153" s="26">
        <v>45665</v>
      </c>
      <c r="E153" s="6"/>
      <c r="F153" s="6"/>
      <c r="G153" s="6"/>
      <c r="H153" s="6">
        <v>33129.599999999999</v>
      </c>
      <c r="I153" s="357"/>
      <c r="J153" s="23"/>
      <c r="K153" s="267"/>
      <c r="L153" s="267"/>
      <c r="M153" s="267"/>
      <c r="N153" s="267"/>
      <c r="O153" s="267"/>
      <c r="P153" s="267"/>
      <c r="Q153" s="4">
        <f t="shared" si="14"/>
        <v>33129.599999999999</v>
      </c>
    </row>
    <row r="154" spans="1:20" x14ac:dyDescent="0.25">
      <c r="C154" s="4" t="s">
        <v>1048</v>
      </c>
      <c r="D154" s="26">
        <v>45688</v>
      </c>
      <c r="E154" s="6"/>
      <c r="F154" s="6"/>
      <c r="G154" s="6"/>
      <c r="H154" s="6"/>
      <c r="I154" s="357">
        <v>21909.599999999999</v>
      </c>
      <c r="J154" s="23">
        <f>J$144</f>
        <v>0</v>
      </c>
      <c r="K154" s="267"/>
      <c r="L154" s="267"/>
      <c r="M154" s="267"/>
      <c r="N154" s="267"/>
      <c r="O154" s="267"/>
      <c r="P154" s="267"/>
      <c r="Q154" s="4">
        <f t="shared" si="14"/>
        <v>21909.599999999999</v>
      </c>
    </row>
    <row r="155" spans="1:20" x14ac:dyDescent="0.25">
      <c r="C155" s="4"/>
      <c r="D155" s="26"/>
      <c r="E155" s="6"/>
      <c r="F155" s="6"/>
      <c r="G155" s="6"/>
      <c r="H155" s="6"/>
      <c r="I155" s="357"/>
      <c r="J155" s="23"/>
      <c r="K155" s="267">
        <f>K$144</f>
        <v>0</v>
      </c>
      <c r="L155" s="267"/>
      <c r="M155" s="267"/>
      <c r="N155" s="267"/>
      <c r="O155" s="267"/>
      <c r="P155" s="267"/>
      <c r="Q155" s="4">
        <f t="shared" si="14"/>
        <v>0</v>
      </c>
    </row>
    <row r="156" spans="1:20" x14ac:dyDescent="0.25">
      <c r="C156" s="4"/>
      <c r="D156" s="26"/>
      <c r="E156" s="6"/>
      <c r="F156" s="6"/>
      <c r="G156" s="6"/>
      <c r="H156" s="6"/>
      <c r="I156" s="357"/>
      <c r="J156" s="23"/>
      <c r="K156" s="267"/>
      <c r="L156" s="267"/>
      <c r="M156" s="267"/>
      <c r="N156" s="267"/>
      <c r="O156" s="267"/>
      <c r="P156" s="267"/>
      <c r="Q156" s="4">
        <f t="shared" si="14"/>
        <v>0</v>
      </c>
    </row>
    <row r="157" spans="1:20" x14ac:dyDescent="0.25">
      <c r="C157" s="49"/>
      <c r="D157" s="26"/>
      <c r="E157" s="6"/>
      <c r="F157" s="6"/>
      <c r="G157" s="6"/>
      <c r="H157" s="6"/>
      <c r="I157" s="357"/>
      <c r="J157" s="23"/>
      <c r="K157" s="267"/>
      <c r="L157" s="267"/>
      <c r="M157" s="267"/>
      <c r="N157" s="267"/>
      <c r="O157" s="267"/>
      <c r="P157" s="267"/>
      <c r="Q157" s="4">
        <f t="shared" si="14"/>
        <v>0</v>
      </c>
    </row>
    <row r="158" spans="1:20" x14ac:dyDescent="0.25">
      <c r="C158" s="4"/>
      <c r="D158" s="26"/>
      <c r="E158" s="6"/>
      <c r="F158" s="6"/>
      <c r="G158" s="6"/>
      <c r="H158" s="6"/>
      <c r="I158" s="357"/>
      <c r="J158" s="23"/>
      <c r="K158" s="267"/>
      <c r="L158" s="267"/>
      <c r="M158" s="267"/>
      <c r="N158" s="267"/>
      <c r="O158" s="267"/>
      <c r="P158" s="267"/>
      <c r="Q158" s="4">
        <f t="shared" si="14"/>
        <v>0</v>
      </c>
    </row>
    <row r="159" spans="1:20" x14ac:dyDescent="0.25">
      <c r="C159" s="4"/>
      <c r="D159" s="26"/>
      <c r="E159" s="6"/>
      <c r="F159" s="6"/>
      <c r="G159" s="6"/>
      <c r="H159" s="6"/>
      <c r="I159" s="357"/>
      <c r="J159" s="23"/>
      <c r="K159" s="267"/>
      <c r="L159" s="267"/>
      <c r="M159" s="267"/>
      <c r="N159" s="267"/>
      <c r="O159" s="267"/>
      <c r="P159" s="267"/>
      <c r="Q159" s="4">
        <f t="shared" si="14"/>
        <v>0</v>
      </c>
    </row>
    <row r="160" spans="1:20" x14ac:dyDescent="0.25">
      <c r="C160" s="4"/>
      <c r="D160" s="26"/>
      <c r="E160" s="6"/>
      <c r="F160" s="6"/>
      <c r="G160" s="6"/>
      <c r="H160" s="6"/>
      <c r="I160" s="357"/>
      <c r="J160" s="23"/>
      <c r="K160" s="267"/>
      <c r="L160" s="267"/>
      <c r="M160" s="267"/>
      <c r="N160" s="267"/>
      <c r="O160" s="267"/>
      <c r="P160" s="267"/>
      <c r="Q160" s="4">
        <f t="shared" si="14"/>
        <v>0</v>
      </c>
    </row>
    <row r="161" spans="3:17" x14ac:dyDescent="0.25">
      <c r="C161" s="4"/>
      <c r="D161" s="26"/>
      <c r="E161" s="6"/>
      <c r="F161" s="6"/>
      <c r="G161" s="6"/>
      <c r="H161" s="6"/>
      <c r="I161" s="357"/>
      <c r="J161" s="23"/>
      <c r="K161" s="267"/>
      <c r="L161" s="267"/>
      <c r="M161" s="267"/>
      <c r="N161" s="267"/>
      <c r="O161" s="267"/>
      <c r="P161" s="267"/>
      <c r="Q161" s="4">
        <f t="shared" si="14"/>
        <v>0</v>
      </c>
    </row>
    <row r="162" spans="3:17" x14ac:dyDescent="0.25">
      <c r="C162" s="4"/>
      <c r="D162" s="26"/>
      <c r="E162" s="6"/>
      <c r="F162" s="6"/>
      <c r="G162" s="6"/>
      <c r="H162" s="6"/>
      <c r="I162" s="357"/>
      <c r="J162" s="23"/>
      <c r="K162" s="267"/>
      <c r="L162" s="267"/>
      <c r="M162" s="267"/>
      <c r="N162" s="267"/>
      <c r="O162" s="267"/>
      <c r="P162" s="267"/>
      <c r="Q162" s="4"/>
    </row>
    <row r="163" spans="3:17" x14ac:dyDescent="0.25">
      <c r="C163" s="9"/>
      <c r="D163" s="93" t="s">
        <v>39</v>
      </c>
      <c r="E163" s="30">
        <f t="shared" ref="E163:Q163" si="15">SUM(E150:E162)</f>
        <v>35618.400000000001</v>
      </c>
      <c r="F163" s="30">
        <f>SUM(F150:F162)</f>
        <v>54996.36</v>
      </c>
      <c r="G163" s="30">
        <f t="shared" si="15"/>
        <v>35736.720000000001</v>
      </c>
      <c r="H163" s="30">
        <f t="shared" si="15"/>
        <v>33129.599999999999</v>
      </c>
      <c r="I163" s="403">
        <f t="shared" si="15"/>
        <v>21909.599999999999</v>
      </c>
      <c r="J163" s="403">
        <f t="shared" si="15"/>
        <v>0</v>
      </c>
      <c r="K163" s="30">
        <f t="shared" si="15"/>
        <v>0</v>
      </c>
      <c r="L163" s="30">
        <f t="shared" si="15"/>
        <v>0</v>
      </c>
      <c r="M163" s="30">
        <f t="shared" si="15"/>
        <v>0</v>
      </c>
      <c r="N163" s="30">
        <f t="shared" si="15"/>
        <v>0</v>
      </c>
      <c r="O163" s="30">
        <f t="shared" si="15"/>
        <v>0</v>
      </c>
      <c r="P163" s="30">
        <f t="shared" si="15"/>
        <v>0</v>
      </c>
      <c r="Q163" s="30">
        <f t="shared" si="15"/>
        <v>181390.68000000002</v>
      </c>
    </row>
    <row r="165" spans="3:17" x14ac:dyDescent="0.25">
      <c r="E165" s="25"/>
    </row>
    <row r="167" spans="3:17" x14ac:dyDescent="0.25">
      <c r="E167" s="1"/>
    </row>
    <row r="168" spans="3:17" x14ac:dyDescent="0.25">
      <c r="E168" s="25"/>
    </row>
    <row r="169" spans="3:17" x14ac:dyDescent="0.25">
      <c r="E169" s="25"/>
    </row>
  </sheetData>
  <mergeCells count="19">
    <mergeCell ref="O77:P77"/>
    <mergeCell ref="E111:Q111"/>
    <mergeCell ref="O112:P112"/>
    <mergeCell ref="I77:K77"/>
    <mergeCell ref="E112:H112"/>
    <mergeCell ref="I112:K112"/>
    <mergeCell ref="E148:H148"/>
    <mergeCell ref="E6:Q6"/>
    <mergeCell ref="O7:P7"/>
    <mergeCell ref="E41:Q41"/>
    <mergeCell ref="O42:P42"/>
    <mergeCell ref="I148:K148"/>
    <mergeCell ref="O148:P148"/>
    <mergeCell ref="E7:H7"/>
    <mergeCell ref="I7:K7"/>
    <mergeCell ref="E42:H42"/>
    <mergeCell ref="I42:K42"/>
    <mergeCell ref="E77:H77"/>
    <mergeCell ref="E76:Q7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BE55-16B0-4057-B930-AA03B24885C4}">
  <sheetPr>
    <tabColor theme="2" tint="-9.9978637043366805E-2"/>
  </sheetPr>
  <dimension ref="A2:T195"/>
  <sheetViews>
    <sheetView workbookViewId="0">
      <selection activeCell="B5" sqref="B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8" width="13.7109375" bestFit="1" customWidth="1"/>
    <col min="19" max="19" width="13.5703125" bestFit="1" customWidth="1"/>
    <col min="20" max="20" width="13.28515625" bestFit="1" customWidth="1"/>
  </cols>
  <sheetData>
    <row r="2" spans="1:20" x14ac:dyDescent="0.25">
      <c r="A2" s="9" t="s">
        <v>81</v>
      </c>
      <c r="B2" t="s">
        <v>1049</v>
      </c>
    </row>
    <row r="3" spans="1:20" x14ac:dyDescent="0.25">
      <c r="A3" s="9" t="s">
        <v>83</v>
      </c>
      <c r="B3" t="s">
        <v>668</v>
      </c>
    </row>
    <row r="4" spans="1:20" x14ac:dyDescent="0.25">
      <c r="A4" s="9" t="s">
        <v>85</v>
      </c>
      <c r="B4" s="170">
        <v>1114155</v>
      </c>
    </row>
    <row r="5" spans="1:20" x14ac:dyDescent="0.25">
      <c r="A5" s="9"/>
      <c r="B5" s="25"/>
    </row>
    <row r="6" spans="1:20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31"/>
      <c r="S6" s="31"/>
      <c r="T6" s="31"/>
    </row>
    <row r="7" spans="1:20" x14ac:dyDescent="0.25">
      <c r="A7" s="9"/>
      <c r="B7" s="9"/>
      <c r="C7" s="9"/>
      <c r="D7" s="9"/>
      <c r="E7" s="625">
        <v>2024</v>
      </c>
      <c r="F7" s="626"/>
      <c r="G7" s="626"/>
      <c r="H7" s="626"/>
      <c r="I7" s="626"/>
      <c r="J7" s="626">
        <v>2025</v>
      </c>
      <c r="K7" s="626"/>
      <c r="L7" s="626"/>
      <c r="M7" s="626"/>
      <c r="N7" s="626"/>
      <c r="O7" s="626"/>
      <c r="P7" s="627"/>
      <c r="Q7" s="10"/>
      <c r="R7" s="9"/>
      <c r="S7" s="9"/>
      <c r="T7" s="9"/>
    </row>
    <row r="8" spans="1:2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8</v>
      </c>
      <c r="F8" s="11">
        <v>9</v>
      </c>
      <c r="G8" s="62">
        <v>10</v>
      </c>
      <c r="H8" s="62">
        <v>11</v>
      </c>
      <c r="I8" s="62">
        <v>12</v>
      </c>
      <c r="J8" s="62">
        <v>1</v>
      </c>
      <c r="K8" s="62">
        <v>2</v>
      </c>
      <c r="L8" s="62">
        <v>3</v>
      </c>
      <c r="M8" s="62">
        <v>4</v>
      </c>
      <c r="N8" s="62">
        <v>5</v>
      </c>
      <c r="O8" s="62">
        <v>6</v>
      </c>
      <c r="P8" s="62">
        <v>7</v>
      </c>
      <c r="Q8" s="11">
        <v>8</v>
      </c>
      <c r="R8" s="11" t="s">
        <v>93</v>
      </c>
      <c r="S8" s="11" t="s">
        <v>94</v>
      </c>
      <c r="T8" s="11" t="s">
        <v>95</v>
      </c>
    </row>
    <row r="9" spans="1:20" x14ac:dyDescent="0.25">
      <c r="A9" t="s">
        <v>333</v>
      </c>
      <c r="B9" s="4" t="s">
        <v>97</v>
      </c>
      <c r="C9" s="4" t="s">
        <v>355</v>
      </c>
      <c r="D9" s="120">
        <v>137.55000000000001</v>
      </c>
      <c r="E9" s="4"/>
      <c r="F9" s="4">
        <v>86</v>
      </c>
      <c r="G9" s="60">
        <v>86</v>
      </c>
      <c r="H9" s="60">
        <v>86</v>
      </c>
      <c r="I9" s="60">
        <v>86</v>
      </c>
      <c r="J9" s="60">
        <v>86</v>
      </c>
      <c r="K9" s="60">
        <v>86</v>
      </c>
      <c r="L9" s="60">
        <v>86</v>
      </c>
      <c r="M9" s="60">
        <v>86</v>
      </c>
      <c r="N9" s="60">
        <v>86</v>
      </c>
      <c r="O9" s="60">
        <v>86</v>
      </c>
      <c r="P9" s="60">
        <v>86</v>
      </c>
      <c r="Q9" s="4"/>
      <c r="R9" s="4">
        <f>SUM(E9:I9)</f>
        <v>344</v>
      </c>
      <c r="S9" s="6">
        <f>Q9*D9</f>
        <v>0</v>
      </c>
      <c r="T9" s="6">
        <f>SUM(R9*D9)</f>
        <v>47317.200000000004</v>
      </c>
    </row>
    <row r="10" spans="1:20" x14ac:dyDescent="0.25">
      <c r="A10" s="4" t="s">
        <v>235</v>
      </c>
      <c r="B10" s="4" t="s">
        <v>97</v>
      </c>
      <c r="C10" s="4" t="s">
        <v>355</v>
      </c>
      <c r="D10" s="120">
        <v>137.55000000000001</v>
      </c>
      <c r="E10" s="4"/>
      <c r="F10" s="4">
        <v>86</v>
      </c>
      <c r="G10" s="60">
        <v>86</v>
      </c>
      <c r="H10" s="60">
        <v>86</v>
      </c>
      <c r="I10" s="60">
        <v>86</v>
      </c>
      <c r="J10" s="60">
        <v>86</v>
      </c>
      <c r="K10" s="60">
        <v>86</v>
      </c>
      <c r="L10" s="60">
        <v>86</v>
      </c>
      <c r="M10" s="60">
        <v>86</v>
      </c>
      <c r="N10" s="60">
        <v>86</v>
      </c>
      <c r="O10" s="60">
        <v>86</v>
      </c>
      <c r="P10" s="60">
        <v>86</v>
      </c>
      <c r="Q10" s="4"/>
      <c r="R10" s="4">
        <f>SUM(E10:J10)</f>
        <v>430</v>
      </c>
      <c r="S10" s="6">
        <f>Q10*D10</f>
        <v>0</v>
      </c>
      <c r="T10" s="6">
        <f>SUM(R10*D10)</f>
        <v>59146.500000000007</v>
      </c>
    </row>
    <row r="11" spans="1:20" x14ac:dyDescent="0.25">
      <c r="A11" s="4" t="s">
        <v>1050</v>
      </c>
      <c r="B11" s="4" t="s">
        <v>97</v>
      </c>
      <c r="C11" s="4" t="s">
        <v>355</v>
      </c>
      <c r="D11" s="120">
        <v>137.55000000000001</v>
      </c>
      <c r="E11" s="4"/>
      <c r="F11" s="4">
        <v>86</v>
      </c>
      <c r="G11" s="60">
        <v>86</v>
      </c>
      <c r="H11" s="60">
        <v>86</v>
      </c>
      <c r="I11" s="60">
        <v>86</v>
      </c>
      <c r="J11" s="60">
        <v>86</v>
      </c>
      <c r="K11" s="60">
        <v>86</v>
      </c>
      <c r="L11" s="60">
        <v>86</v>
      </c>
      <c r="M11" s="60">
        <v>86</v>
      </c>
      <c r="N11" s="60">
        <v>86</v>
      </c>
      <c r="O11" s="60">
        <v>86</v>
      </c>
      <c r="P11" s="60">
        <v>86</v>
      </c>
      <c r="Q11" s="4"/>
      <c r="R11" s="4">
        <f>SUM(E11:I11)</f>
        <v>344</v>
      </c>
      <c r="S11" s="6">
        <f>Q11*D11</f>
        <v>0</v>
      </c>
      <c r="T11" s="6">
        <f>SUM(R11*D11)</f>
        <v>47317.200000000004</v>
      </c>
    </row>
    <row r="12" spans="1:20" x14ac:dyDescent="0.25">
      <c r="A12" s="4" t="s">
        <v>1051</v>
      </c>
      <c r="B12" s="4" t="s">
        <v>97</v>
      </c>
      <c r="C12" s="4" t="s">
        <v>355</v>
      </c>
      <c r="D12" s="120">
        <v>137.55000000000001</v>
      </c>
      <c r="E12" s="4"/>
      <c r="F12" s="4">
        <v>86</v>
      </c>
      <c r="G12" s="60">
        <v>86</v>
      </c>
      <c r="H12" s="60">
        <v>86</v>
      </c>
      <c r="I12" s="60">
        <v>86</v>
      </c>
      <c r="J12" s="60">
        <v>86</v>
      </c>
      <c r="K12" s="60">
        <v>86</v>
      </c>
      <c r="L12" s="60">
        <v>86</v>
      </c>
      <c r="M12" s="60">
        <v>86</v>
      </c>
      <c r="N12" s="60">
        <v>86</v>
      </c>
      <c r="O12" s="60">
        <v>86</v>
      </c>
      <c r="P12" s="60">
        <v>86</v>
      </c>
      <c r="Q12" s="4"/>
      <c r="R12" s="4">
        <f>SUM(E12:I12)</f>
        <v>344</v>
      </c>
      <c r="S12" s="6">
        <f>Q12*D12</f>
        <v>0</v>
      </c>
      <c r="T12" s="6">
        <f>SUM(R12*D12)</f>
        <v>47317.200000000004</v>
      </c>
    </row>
    <row r="13" spans="1:20" x14ac:dyDescent="0.25">
      <c r="A13" s="4"/>
      <c r="B13" s="4"/>
      <c r="C13" s="4"/>
      <c r="D13" s="6"/>
      <c r="E13" s="4"/>
      <c r="F13" s="4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4"/>
      <c r="R13" s="4"/>
      <c r="S13" s="6"/>
      <c r="T13" s="6"/>
    </row>
    <row r="14" spans="1:20" x14ac:dyDescent="0.25">
      <c r="A14" s="4"/>
      <c r="B14" s="4"/>
      <c r="C14" s="4"/>
      <c r="D14" s="6"/>
      <c r="E14" s="4"/>
      <c r="F14" s="4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4"/>
      <c r="R14" s="4"/>
      <c r="S14" s="6"/>
      <c r="T14" s="6"/>
    </row>
    <row r="15" spans="1:20" x14ac:dyDescent="0.25">
      <c r="A15" s="4"/>
      <c r="B15" s="4"/>
      <c r="C15" s="4"/>
      <c r="D15" s="6" t="s">
        <v>1038</v>
      </c>
      <c r="E15" s="4"/>
      <c r="F15" s="4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4"/>
      <c r="R15" s="4"/>
      <c r="S15" s="6"/>
      <c r="T15" s="6"/>
    </row>
    <row r="16" spans="1:20" x14ac:dyDescent="0.25">
      <c r="A16" s="4"/>
      <c r="B16" s="4"/>
      <c r="C16" s="4"/>
      <c r="D16" s="6"/>
      <c r="E16" s="4"/>
      <c r="F16" s="4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4"/>
      <c r="R16" s="4"/>
      <c r="S16" s="6"/>
      <c r="T16" s="6"/>
    </row>
    <row r="17" spans="1:20" x14ac:dyDescent="0.25">
      <c r="A17" s="4"/>
      <c r="B17" s="4"/>
      <c r="C17" s="4"/>
      <c r="D17" s="6"/>
      <c r="E17" s="4"/>
      <c r="F17" s="4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4"/>
      <c r="R17" s="4">
        <f t="shared" ref="R17:R38" si="0">SUM(E17:I17)</f>
        <v>0</v>
      </c>
      <c r="S17" s="6">
        <f t="shared" ref="S17:S38" si="1">Q17*D17</f>
        <v>0</v>
      </c>
      <c r="T17" s="6">
        <f t="shared" ref="T17:T38" si="2">SUM(R17*D17)</f>
        <v>0</v>
      </c>
    </row>
    <row r="18" spans="1:20" x14ac:dyDescent="0.25">
      <c r="A18" s="4"/>
      <c r="B18" s="4"/>
      <c r="C18" s="4"/>
      <c r="D18" s="6"/>
      <c r="E18" s="4"/>
      <c r="F18" s="4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4"/>
      <c r="R18" s="4">
        <f t="shared" si="0"/>
        <v>0</v>
      </c>
      <c r="S18" s="6">
        <f t="shared" si="1"/>
        <v>0</v>
      </c>
      <c r="T18" s="6">
        <f t="shared" si="2"/>
        <v>0</v>
      </c>
    </row>
    <row r="19" spans="1:20" x14ac:dyDescent="0.25">
      <c r="A19" s="4"/>
      <c r="B19" s="4"/>
      <c r="C19" s="4"/>
      <c r="D19" s="6"/>
      <c r="E19" s="4"/>
      <c r="F19" s="4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4"/>
      <c r="R19" s="4">
        <f t="shared" si="0"/>
        <v>0</v>
      </c>
      <c r="S19" s="6">
        <f t="shared" si="1"/>
        <v>0</v>
      </c>
      <c r="T19" s="6">
        <f t="shared" si="2"/>
        <v>0</v>
      </c>
    </row>
    <row r="20" spans="1:20" x14ac:dyDescent="0.25">
      <c r="A20" s="4"/>
      <c r="B20" s="4"/>
      <c r="C20" s="4"/>
      <c r="D20" s="6"/>
      <c r="E20" s="4"/>
      <c r="F20" s="4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4"/>
      <c r="R20" s="4">
        <f t="shared" si="0"/>
        <v>0</v>
      </c>
      <c r="S20" s="6">
        <f t="shared" si="1"/>
        <v>0</v>
      </c>
      <c r="T20" s="6">
        <f t="shared" si="2"/>
        <v>0</v>
      </c>
    </row>
    <row r="21" spans="1:20" x14ac:dyDescent="0.25">
      <c r="A21" s="4"/>
      <c r="B21" s="4"/>
      <c r="C21" s="4"/>
      <c r="D21" s="6"/>
      <c r="E21" s="4"/>
      <c r="F21" s="4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4"/>
      <c r="R21" s="4">
        <f t="shared" si="0"/>
        <v>0</v>
      </c>
      <c r="S21" s="6">
        <f t="shared" si="1"/>
        <v>0</v>
      </c>
      <c r="T21" s="6">
        <f t="shared" si="2"/>
        <v>0</v>
      </c>
    </row>
    <row r="22" spans="1:20" x14ac:dyDescent="0.25">
      <c r="A22" s="4"/>
      <c r="B22" s="4"/>
      <c r="C22" s="4"/>
      <c r="D22" s="6"/>
      <c r="E22" s="4"/>
      <c r="F22" s="4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4"/>
      <c r="R22" s="4">
        <f t="shared" si="0"/>
        <v>0</v>
      </c>
      <c r="S22" s="6">
        <f t="shared" si="1"/>
        <v>0</v>
      </c>
      <c r="T22" s="6">
        <f t="shared" si="2"/>
        <v>0</v>
      </c>
    </row>
    <row r="23" spans="1:20" x14ac:dyDescent="0.25">
      <c r="A23" s="4"/>
      <c r="B23" s="4"/>
      <c r="C23" s="4"/>
      <c r="D23" s="6"/>
      <c r="E23" s="4"/>
      <c r="F23" s="4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4"/>
      <c r="R23" s="4">
        <f t="shared" si="0"/>
        <v>0</v>
      </c>
      <c r="S23" s="6">
        <f t="shared" si="1"/>
        <v>0</v>
      </c>
      <c r="T23" s="6">
        <f t="shared" si="2"/>
        <v>0</v>
      </c>
    </row>
    <row r="24" spans="1:20" x14ac:dyDescent="0.25">
      <c r="A24" s="4"/>
      <c r="B24" s="4"/>
      <c r="C24" s="4"/>
      <c r="D24" s="6"/>
      <c r="E24" s="4"/>
      <c r="F24" s="4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4"/>
      <c r="R24" s="4">
        <f t="shared" si="0"/>
        <v>0</v>
      </c>
      <c r="S24" s="6">
        <f t="shared" si="1"/>
        <v>0</v>
      </c>
      <c r="T24" s="6">
        <f t="shared" si="2"/>
        <v>0</v>
      </c>
    </row>
    <row r="25" spans="1:20" x14ac:dyDescent="0.25">
      <c r="A25" s="4"/>
      <c r="B25" s="4"/>
      <c r="C25" s="4"/>
      <c r="D25" s="6"/>
      <c r="E25" s="4"/>
      <c r="F25" s="4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4"/>
      <c r="R25" s="4">
        <f t="shared" si="0"/>
        <v>0</v>
      </c>
      <c r="S25" s="6">
        <f t="shared" si="1"/>
        <v>0</v>
      </c>
      <c r="T25" s="6">
        <f t="shared" si="2"/>
        <v>0</v>
      </c>
    </row>
    <row r="26" spans="1:20" x14ac:dyDescent="0.25">
      <c r="A26" s="4"/>
      <c r="B26" s="4"/>
      <c r="C26" s="4"/>
      <c r="D26" s="6"/>
      <c r="E26" s="4"/>
      <c r="F26" s="4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4"/>
      <c r="R26" s="4">
        <f t="shared" si="0"/>
        <v>0</v>
      </c>
      <c r="S26" s="6">
        <f t="shared" si="1"/>
        <v>0</v>
      </c>
      <c r="T26" s="6">
        <f t="shared" si="2"/>
        <v>0</v>
      </c>
    </row>
    <row r="27" spans="1:20" x14ac:dyDescent="0.25">
      <c r="A27" s="4"/>
      <c r="B27" s="4"/>
      <c r="C27" s="4"/>
      <c r="D27" s="6"/>
      <c r="E27" s="4"/>
      <c r="F27" s="4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4"/>
      <c r="R27" s="4">
        <f t="shared" si="0"/>
        <v>0</v>
      </c>
      <c r="S27" s="6">
        <f t="shared" si="1"/>
        <v>0</v>
      </c>
      <c r="T27" s="6">
        <f t="shared" si="2"/>
        <v>0</v>
      </c>
    </row>
    <row r="28" spans="1:20" x14ac:dyDescent="0.25">
      <c r="A28" s="4"/>
      <c r="B28" s="4"/>
      <c r="C28" s="4"/>
      <c r="D28" s="6"/>
      <c r="E28" s="4"/>
      <c r="F28" s="4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4"/>
      <c r="R28" s="4">
        <f t="shared" si="0"/>
        <v>0</v>
      </c>
      <c r="S28" s="6">
        <f t="shared" si="1"/>
        <v>0</v>
      </c>
      <c r="T28" s="6">
        <f t="shared" si="2"/>
        <v>0</v>
      </c>
    </row>
    <row r="29" spans="1:20" x14ac:dyDescent="0.25">
      <c r="A29" s="4"/>
      <c r="B29" s="4"/>
      <c r="C29" s="4"/>
      <c r="D29" s="6"/>
      <c r="E29" s="4"/>
      <c r="F29" s="4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4"/>
      <c r="R29" s="4">
        <f t="shared" si="0"/>
        <v>0</v>
      </c>
      <c r="S29" s="6">
        <f t="shared" si="1"/>
        <v>0</v>
      </c>
      <c r="T29" s="6">
        <f t="shared" si="2"/>
        <v>0</v>
      </c>
    </row>
    <row r="30" spans="1:20" x14ac:dyDescent="0.25">
      <c r="A30" s="4"/>
      <c r="B30" s="4"/>
      <c r="C30" s="4"/>
      <c r="D30" s="6"/>
      <c r="E30" s="4"/>
      <c r="F30" s="4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4"/>
      <c r="R30" s="4">
        <f t="shared" si="0"/>
        <v>0</v>
      </c>
      <c r="S30" s="6">
        <f t="shared" si="1"/>
        <v>0</v>
      </c>
      <c r="T30" s="6">
        <f t="shared" si="2"/>
        <v>0</v>
      </c>
    </row>
    <row r="31" spans="1:20" x14ac:dyDescent="0.25">
      <c r="A31" s="4"/>
      <c r="B31" s="4"/>
      <c r="C31" s="4"/>
      <c r="D31" s="6"/>
      <c r="E31" s="4"/>
      <c r="F31" s="4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4"/>
      <c r="R31" s="4">
        <f t="shared" si="0"/>
        <v>0</v>
      </c>
      <c r="S31" s="6">
        <f t="shared" si="1"/>
        <v>0</v>
      </c>
      <c r="T31" s="6">
        <f t="shared" si="2"/>
        <v>0</v>
      </c>
    </row>
    <row r="32" spans="1:20" x14ac:dyDescent="0.25">
      <c r="A32" s="4"/>
      <c r="B32" s="4"/>
      <c r="C32" s="4"/>
      <c r="D32" s="6"/>
      <c r="E32" s="4"/>
      <c r="F32" s="4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4"/>
      <c r="R32" s="4">
        <f t="shared" si="0"/>
        <v>0</v>
      </c>
      <c r="S32" s="6">
        <f t="shared" si="1"/>
        <v>0</v>
      </c>
      <c r="T32" s="6">
        <f t="shared" si="2"/>
        <v>0</v>
      </c>
    </row>
    <row r="33" spans="1:20" x14ac:dyDescent="0.25">
      <c r="A33" s="4"/>
      <c r="B33" s="4"/>
      <c r="C33" s="4"/>
      <c r="D33" s="6"/>
      <c r="E33" s="4"/>
      <c r="F33" s="4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4"/>
      <c r="R33" s="4">
        <f t="shared" si="0"/>
        <v>0</v>
      </c>
      <c r="S33" s="6">
        <f t="shared" si="1"/>
        <v>0</v>
      </c>
      <c r="T33" s="6">
        <f t="shared" si="2"/>
        <v>0</v>
      </c>
    </row>
    <row r="34" spans="1:20" x14ac:dyDescent="0.25">
      <c r="A34" s="4"/>
      <c r="B34" s="4"/>
      <c r="C34" s="4"/>
      <c r="D34" s="6"/>
      <c r="E34" s="4"/>
      <c r="F34" s="4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4"/>
      <c r="R34" s="4">
        <f t="shared" si="0"/>
        <v>0</v>
      </c>
      <c r="S34" s="6">
        <f t="shared" si="1"/>
        <v>0</v>
      </c>
      <c r="T34" s="6">
        <f t="shared" si="2"/>
        <v>0</v>
      </c>
    </row>
    <row r="35" spans="1:20" x14ac:dyDescent="0.25">
      <c r="A35" s="4"/>
      <c r="B35" s="4"/>
      <c r="C35" s="4"/>
      <c r="D35" s="6"/>
      <c r="E35" s="4"/>
      <c r="F35" s="4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4"/>
      <c r="R35" s="4">
        <f t="shared" si="0"/>
        <v>0</v>
      </c>
      <c r="S35" s="6">
        <f t="shared" si="1"/>
        <v>0</v>
      </c>
      <c r="T35" s="6">
        <f t="shared" si="2"/>
        <v>0</v>
      </c>
    </row>
    <row r="36" spans="1:20" x14ac:dyDescent="0.25">
      <c r="A36" s="4"/>
      <c r="B36" s="4"/>
      <c r="C36" s="4"/>
      <c r="D36" s="6"/>
      <c r="E36" s="4"/>
      <c r="F36" s="4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4"/>
      <c r="R36" s="4">
        <f t="shared" si="0"/>
        <v>0</v>
      </c>
      <c r="S36" s="6">
        <f t="shared" si="1"/>
        <v>0</v>
      </c>
      <c r="T36" s="6">
        <f t="shared" si="2"/>
        <v>0</v>
      </c>
    </row>
    <row r="37" spans="1:20" x14ac:dyDescent="0.25">
      <c r="A37" s="4"/>
      <c r="B37" s="4"/>
      <c r="C37" s="4"/>
      <c r="D37" s="6"/>
      <c r="E37" s="4"/>
      <c r="F37" s="4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4"/>
      <c r="R37" s="4">
        <f t="shared" si="0"/>
        <v>0</v>
      </c>
      <c r="S37" s="6">
        <f t="shared" si="1"/>
        <v>0</v>
      </c>
      <c r="T37" s="6">
        <f t="shared" si="2"/>
        <v>0</v>
      </c>
    </row>
    <row r="38" spans="1:20" x14ac:dyDescent="0.25">
      <c r="A38" s="4"/>
      <c r="B38" s="4"/>
      <c r="C38" s="4"/>
      <c r="D38" s="6"/>
      <c r="E38" s="4"/>
      <c r="F38" s="4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4"/>
      <c r="R38" s="4">
        <f t="shared" si="0"/>
        <v>0</v>
      </c>
      <c r="S38" s="6">
        <f t="shared" si="1"/>
        <v>0</v>
      </c>
      <c r="T38" s="6">
        <f t="shared" si="2"/>
        <v>0</v>
      </c>
    </row>
    <row r="39" spans="1:20" ht="15.75" thickBot="1" x14ac:dyDescent="0.3">
      <c r="E39" s="28">
        <f t="shared" ref="E39:T39" si="3">SUM(E9:E38)</f>
        <v>0</v>
      </c>
      <c r="F39" s="28">
        <f t="shared" si="3"/>
        <v>344</v>
      </c>
      <c r="G39" s="28">
        <f t="shared" si="3"/>
        <v>344</v>
      </c>
      <c r="H39" s="28">
        <f t="shared" si="3"/>
        <v>344</v>
      </c>
      <c r="I39" s="28">
        <f t="shared" si="3"/>
        <v>344</v>
      </c>
      <c r="J39" s="28">
        <f t="shared" si="3"/>
        <v>344</v>
      </c>
      <c r="K39" s="28">
        <f t="shared" si="3"/>
        <v>344</v>
      </c>
      <c r="L39" s="28">
        <f t="shared" si="3"/>
        <v>344</v>
      </c>
      <c r="M39" s="28">
        <f t="shared" si="3"/>
        <v>344</v>
      </c>
      <c r="N39" s="28">
        <f t="shared" si="3"/>
        <v>344</v>
      </c>
      <c r="O39" s="28">
        <f t="shared" si="3"/>
        <v>344</v>
      </c>
      <c r="P39" s="28">
        <f t="shared" si="3"/>
        <v>344</v>
      </c>
      <c r="Q39" s="28">
        <f t="shared" si="3"/>
        <v>0</v>
      </c>
      <c r="R39" s="28">
        <f t="shared" si="3"/>
        <v>1462</v>
      </c>
      <c r="S39" s="8">
        <f t="shared" si="3"/>
        <v>0</v>
      </c>
      <c r="T39" s="8">
        <f t="shared" si="3"/>
        <v>201098.10000000003</v>
      </c>
    </row>
    <row r="40" spans="1:20" ht="15.75" thickTop="1" x14ac:dyDescent="0.25"/>
    <row r="41" spans="1:20" x14ac:dyDescent="0.25">
      <c r="A41" s="31" t="s">
        <v>102</v>
      </c>
      <c r="B41" s="31"/>
      <c r="C41" s="31"/>
      <c r="D41" s="31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31"/>
      <c r="S41" s="31"/>
      <c r="T41" s="31"/>
    </row>
    <row r="42" spans="1:20" x14ac:dyDescent="0.25">
      <c r="A42" s="9"/>
      <c r="B42" s="9"/>
      <c r="C42" s="9"/>
      <c r="D42" s="9"/>
      <c r="E42" s="625">
        <v>2024</v>
      </c>
      <c r="F42" s="626"/>
      <c r="G42" s="626"/>
      <c r="H42" s="626"/>
      <c r="I42" s="626"/>
      <c r="J42" s="626">
        <v>2025</v>
      </c>
      <c r="K42" s="626"/>
      <c r="L42" s="626"/>
      <c r="M42" s="626"/>
      <c r="N42" s="626"/>
      <c r="O42" s="626"/>
      <c r="P42" s="627"/>
      <c r="Q42" s="10"/>
      <c r="R42" s="9"/>
      <c r="S42" s="9"/>
      <c r="T42" s="9"/>
    </row>
    <row r="43" spans="1:20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8</v>
      </c>
      <c r="F43" s="11">
        <v>9</v>
      </c>
      <c r="G43" s="11">
        <v>10</v>
      </c>
      <c r="H43" s="62">
        <v>11</v>
      </c>
      <c r="I43" s="62">
        <v>12</v>
      </c>
      <c r="J43" s="62">
        <v>1</v>
      </c>
      <c r="K43" s="62">
        <v>2</v>
      </c>
      <c r="L43" s="62">
        <v>3</v>
      </c>
      <c r="M43" s="62">
        <v>4</v>
      </c>
      <c r="N43" s="62">
        <v>5</v>
      </c>
      <c r="O43" s="62">
        <v>6</v>
      </c>
      <c r="P43" s="62">
        <v>7</v>
      </c>
      <c r="Q43" s="11" t="s">
        <v>92</v>
      </c>
      <c r="R43" s="11" t="s">
        <v>93</v>
      </c>
      <c r="S43" s="11" t="s">
        <v>94</v>
      </c>
      <c r="T43" s="11" t="s">
        <v>95</v>
      </c>
    </row>
    <row r="44" spans="1:20" x14ac:dyDescent="0.25">
      <c r="A44" s="4" t="str">
        <f>A9</f>
        <v>Matalia, Parag</v>
      </c>
      <c r="B44" s="4" t="str">
        <f t="shared" ref="B44:D44" si="4">B9</f>
        <v>TechSur</v>
      </c>
      <c r="C44" s="4" t="str">
        <f t="shared" si="4"/>
        <v>Agile Coach/Consultant</v>
      </c>
      <c r="D44" s="4">
        <f t="shared" si="4"/>
        <v>137.55000000000001</v>
      </c>
      <c r="E44" s="4"/>
      <c r="F44" s="4">
        <v>158</v>
      </c>
      <c r="G44" s="4">
        <v>176</v>
      </c>
      <c r="H44" s="60"/>
      <c r="I44" s="60"/>
      <c r="J44" s="60"/>
      <c r="K44" s="60"/>
      <c r="L44" s="60"/>
      <c r="M44" s="60"/>
      <c r="N44" s="60"/>
      <c r="O44" s="60"/>
      <c r="P44" s="60"/>
      <c r="Q44" s="4"/>
      <c r="R44" s="4">
        <f>SUM(E44:I44)</f>
        <v>334</v>
      </c>
      <c r="S44" s="6">
        <f>Q44*D44</f>
        <v>0</v>
      </c>
      <c r="T44" s="6">
        <f>SUM(R44*D44)</f>
        <v>45941.700000000004</v>
      </c>
    </row>
    <row r="45" spans="1:20" x14ac:dyDescent="0.25">
      <c r="A45" s="4" t="str">
        <f t="shared" ref="A45:D45" si="5">A10</f>
        <v>Gupta, Madhur</v>
      </c>
      <c r="B45" s="4" t="str">
        <f t="shared" si="5"/>
        <v>TechSur</v>
      </c>
      <c r="C45" s="4" t="str">
        <f t="shared" si="5"/>
        <v>Agile Coach/Consultant</v>
      </c>
      <c r="D45" s="4">
        <f t="shared" si="5"/>
        <v>137.55000000000001</v>
      </c>
      <c r="E45" s="4"/>
      <c r="F45" s="4">
        <v>87</v>
      </c>
      <c r="G45" s="4">
        <v>135</v>
      </c>
      <c r="H45" s="60"/>
      <c r="I45" s="60"/>
      <c r="J45" s="60"/>
      <c r="K45" s="60"/>
      <c r="L45" s="60"/>
      <c r="M45" s="60"/>
      <c r="N45" s="60"/>
      <c r="O45" s="60"/>
      <c r="P45" s="60"/>
      <c r="Q45" s="4"/>
      <c r="R45" s="4">
        <f>SUM(E45:I45)</f>
        <v>222</v>
      </c>
      <c r="S45" s="6">
        <f>Q45*D45</f>
        <v>0</v>
      </c>
      <c r="T45" s="6">
        <f>SUM(R45*D45)</f>
        <v>30536.100000000002</v>
      </c>
    </row>
    <row r="46" spans="1:20" x14ac:dyDescent="0.25">
      <c r="A46" s="4" t="str">
        <f t="shared" ref="A46:D46" si="6">A11</f>
        <v>Kokkirala, Nikita</v>
      </c>
      <c r="B46" s="4" t="str">
        <f t="shared" si="6"/>
        <v>TechSur</v>
      </c>
      <c r="C46" s="4" t="str">
        <f t="shared" si="6"/>
        <v>Agile Coach/Consultant</v>
      </c>
      <c r="D46" s="4">
        <f t="shared" si="6"/>
        <v>137.55000000000001</v>
      </c>
      <c r="E46" s="4"/>
      <c r="F46" s="4">
        <v>88</v>
      </c>
      <c r="G46" s="4">
        <v>72</v>
      </c>
      <c r="H46" s="60"/>
      <c r="I46" s="60"/>
      <c r="J46" s="60"/>
      <c r="K46" s="60"/>
      <c r="L46" s="60"/>
      <c r="M46" s="60"/>
      <c r="N46" s="60"/>
      <c r="O46" s="60"/>
      <c r="P46" s="60"/>
      <c r="Q46" s="4"/>
      <c r="R46" s="4">
        <f>SUM(E46:I46)</f>
        <v>160</v>
      </c>
      <c r="S46" s="6">
        <f>Q46*D46</f>
        <v>0</v>
      </c>
      <c r="T46" s="6">
        <f>SUM(R46*D46)</f>
        <v>22008</v>
      </c>
    </row>
    <row r="47" spans="1:20" x14ac:dyDescent="0.25">
      <c r="A47" s="4" t="str">
        <f>A12</f>
        <v>Strock, Sara</v>
      </c>
      <c r="B47" s="4" t="str">
        <f>B12</f>
        <v>TechSur</v>
      </c>
      <c r="C47" s="4" t="str">
        <f>C12</f>
        <v>Agile Coach/Consultant</v>
      </c>
      <c r="D47" s="4">
        <f>D12</f>
        <v>137.55000000000001</v>
      </c>
      <c r="E47" s="4"/>
      <c r="F47" s="4">
        <v>76</v>
      </c>
      <c r="G47" s="4">
        <v>176</v>
      </c>
      <c r="H47" s="60"/>
      <c r="I47" s="60"/>
      <c r="J47" s="60"/>
      <c r="K47" s="60"/>
      <c r="L47" s="60"/>
      <c r="M47" s="60"/>
      <c r="N47" s="60"/>
      <c r="O47" s="60"/>
      <c r="P47" s="60"/>
      <c r="Q47" s="4"/>
      <c r="R47" s="4">
        <f>SUM(E47:I47)</f>
        <v>252</v>
      </c>
      <c r="S47" s="6">
        <f>Q47*D47</f>
        <v>0</v>
      </c>
      <c r="T47" s="6">
        <f>SUM(R47*D47)</f>
        <v>34662.600000000006</v>
      </c>
    </row>
    <row r="48" spans="1:20" x14ac:dyDescent="0.25">
      <c r="A48" s="4"/>
      <c r="B48" s="4"/>
      <c r="C48" s="4"/>
      <c r="D48" s="6"/>
      <c r="E48" s="4"/>
      <c r="F48" s="4"/>
      <c r="G48" s="4"/>
      <c r="H48" s="60"/>
      <c r="I48" s="60"/>
      <c r="J48" s="60"/>
      <c r="K48" s="60"/>
      <c r="L48" s="60"/>
      <c r="M48" s="60"/>
      <c r="N48" s="60"/>
      <c r="O48" s="60"/>
      <c r="P48" s="60"/>
      <c r="Q48" s="4"/>
      <c r="R48" s="4"/>
      <c r="S48" s="6"/>
      <c r="T48" s="6"/>
    </row>
    <row r="49" spans="1:20" x14ac:dyDescent="0.25">
      <c r="A49" s="4"/>
      <c r="B49" s="4"/>
      <c r="C49" s="4"/>
      <c r="D49" s="6"/>
      <c r="E49" s="4"/>
      <c r="F49" s="4"/>
      <c r="G49" s="4"/>
      <c r="H49" s="60"/>
      <c r="I49" s="60"/>
      <c r="J49" s="60"/>
      <c r="K49" s="60"/>
      <c r="L49" s="60"/>
      <c r="M49" s="60"/>
      <c r="N49" s="60"/>
      <c r="O49" s="60"/>
      <c r="P49" s="60"/>
      <c r="Q49" s="4"/>
      <c r="R49" s="4"/>
      <c r="S49" s="6"/>
      <c r="T49" s="6"/>
    </row>
    <row r="50" spans="1:20" x14ac:dyDescent="0.25">
      <c r="A50" s="4"/>
      <c r="B50" s="4"/>
      <c r="C50" s="4"/>
      <c r="D50" s="6"/>
      <c r="E50" s="4"/>
      <c r="F50" s="4"/>
      <c r="G50" s="4"/>
      <c r="H50" s="60"/>
      <c r="I50" s="60"/>
      <c r="J50" s="60"/>
      <c r="K50" s="60"/>
      <c r="L50" s="60"/>
      <c r="M50" s="60"/>
      <c r="N50" s="60"/>
      <c r="O50" s="60"/>
      <c r="P50" s="60"/>
      <c r="Q50" s="4"/>
      <c r="R50" s="4"/>
      <c r="S50" s="6"/>
      <c r="T50" s="6"/>
    </row>
    <row r="51" spans="1:20" x14ac:dyDescent="0.25">
      <c r="A51" s="4"/>
      <c r="B51" s="4"/>
      <c r="C51" s="4"/>
      <c r="D51" s="6"/>
      <c r="E51" s="4"/>
      <c r="F51" s="4"/>
      <c r="G51" s="4"/>
      <c r="H51" s="60"/>
      <c r="I51" s="60"/>
      <c r="J51" s="60"/>
      <c r="K51" s="60"/>
      <c r="L51" s="60"/>
      <c r="M51" s="60"/>
      <c r="N51" s="60"/>
      <c r="O51" s="60"/>
      <c r="P51" s="60"/>
      <c r="Q51" s="4"/>
      <c r="R51" s="4"/>
      <c r="S51" s="6"/>
      <c r="T51" s="6"/>
    </row>
    <row r="52" spans="1:20" x14ac:dyDescent="0.25">
      <c r="A52" s="4"/>
      <c r="B52" s="4"/>
      <c r="C52" s="4"/>
      <c r="D52" s="6"/>
      <c r="E52" s="4"/>
      <c r="F52" s="4"/>
      <c r="G52" s="4"/>
      <c r="H52" s="60"/>
      <c r="I52" s="60"/>
      <c r="J52" s="60"/>
      <c r="K52" s="60"/>
      <c r="L52" s="60"/>
      <c r="M52" s="60"/>
      <c r="N52" s="60"/>
      <c r="O52" s="60"/>
      <c r="P52" s="60"/>
      <c r="Q52" s="4"/>
      <c r="R52" s="4">
        <f t="shared" ref="R52:R73" si="7">SUM(E52:I52)</f>
        <v>0</v>
      </c>
      <c r="S52" s="6">
        <f t="shared" ref="S52:S73" si="8">Q52*D52</f>
        <v>0</v>
      </c>
      <c r="T52" s="6">
        <f t="shared" ref="T52:T73" si="9">SUM(R52*D52)</f>
        <v>0</v>
      </c>
    </row>
    <row r="53" spans="1:20" x14ac:dyDescent="0.25">
      <c r="A53" s="4"/>
      <c r="B53" s="4"/>
      <c r="C53" s="4"/>
      <c r="D53" s="6"/>
      <c r="E53" s="4"/>
      <c r="F53" s="4"/>
      <c r="G53" s="4"/>
      <c r="H53" s="60"/>
      <c r="I53" s="60"/>
      <c r="J53" s="60"/>
      <c r="K53" s="60"/>
      <c r="L53" s="60"/>
      <c r="M53" s="60"/>
      <c r="N53" s="60"/>
      <c r="O53" s="60"/>
      <c r="P53" s="60"/>
      <c r="Q53" s="4"/>
      <c r="R53" s="4">
        <f t="shared" si="7"/>
        <v>0</v>
      </c>
      <c r="S53" s="6">
        <f t="shared" si="8"/>
        <v>0</v>
      </c>
      <c r="T53" s="6">
        <f t="shared" si="9"/>
        <v>0</v>
      </c>
    </row>
    <row r="54" spans="1:20" x14ac:dyDescent="0.25">
      <c r="A54" s="4"/>
      <c r="B54" s="4"/>
      <c r="C54" s="4"/>
      <c r="D54" s="6"/>
      <c r="E54" s="4"/>
      <c r="F54" s="4"/>
      <c r="G54" s="4"/>
      <c r="H54" s="60"/>
      <c r="I54" s="60"/>
      <c r="J54" s="60"/>
      <c r="K54" s="60"/>
      <c r="L54" s="60"/>
      <c r="M54" s="60"/>
      <c r="N54" s="60"/>
      <c r="O54" s="60"/>
      <c r="P54" s="60"/>
      <c r="Q54" s="4"/>
      <c r="R54" s="4">
        <f t="shared" si="7"/>
        <v>0</v>
      </c>
      <c r="S54" s="6">
        <f t="shared" si="8"/>
        <v>0</v>
      </c>
      <c r="T54" s="6">
        <f t="shared" si="9"/>
        <v>0</v>
      </c>
    </row>
    <row r="55" spans="1:20" x14ac:dyDescent="0.25">
      <c r="A55" s="4"/>
      <c r="B55" s="4"/>
      <c r="C55" s="4"/>
      <c r="D55" s="6"/>
      <c r="E55" s="4"/>
      <c r="F55" s="4"/>
      <c r="G55" s="4"/>
      <c r="H55" s="60"/>
      <c r="I55" s="60"/>
      <c r="J55" s="60"/>
      <c r="K55" s="60"/>
      <c r="L55" s="60"/>
      <c r="M55" s="60"/>
      <c r="N55" s="60"/>
      <c r="O55" s="60"/>
      <c r="P55" s="60"/>
      <c r="Q55" s="4"/>
      <c r="R55" s="4">
        <f t="shared" si="7"/>
        <v>0</v>
      </c>
      <c r="S55" s="6">
        <f t="shared" si="8"/>
        <v>0</v>
      </c>
      <c r="T55" s="6">
        <f t="shared" si="9"/>
        <v>0</v>
      </c>
    </row>
    <row r="56" spans="1:20" x14ac:dyDescent="0.25">
      <c r="A56" s="4"/>
      <c r="B56" s="4"/>
      <c r="C56" s="4"/>
      <c r="D56" s="6"/>
      <c r="E56" s="4"/>
      <c r="F56" s="4"/>
      <c r="G56" s="4"/>
      <c r="H56" s="60"/>
      <c r="I56" s="60"/>
      <c r="J56" s="60"/>
      <c r="K56" s="60"/>
      <c r="L56" s="60"/>
      <c r="M56" s="60"/>
      <c r="N56" s="60"/>
      <c r="O56" s="60"/>
      <c r="P56" s="60"/>
      <c r="Q56" s="4"/>
      <c r="R56" s="4">
        <f t="shared" si="7"/>
        <v>0</v>
      </c>
      <c r="S56" s="6">
        <f t="shared" si="8"/>
        <v>0</v>
      </c>
      <c r="T56" s="6">
        <f t="shared" si="9"/>
        <v>0</v>
      </c>
    </row>
    <row r="57" spans="1:20" x14ac:dyDescent="0.25">
      <c r="A57" s="4"/>
      <c r="B57" s="4"/>
      <c r="C57" s="4"/>
      <c r="D57" s="6"/>
      <c r="E57" s="4"/>
      <c r="F57" s="4"/>
      <c r="G57" s="4"/>
      <c r="H57" s="60"/>
      <c r="I57" s="60"/>
      <c r="J57" s="60"/>
      <c r="K57" s="60"/>
      <c r="L57" s="60"/>
      <c r="M57" s="60"/>
      <c r="N57" s="60"/>
      <c r="O57" s="60"/>
      <c r="P57" s="60"/>
      <c r="Q57" s="4"/>
      <c r="R57" s="4">
        <f t="shared" si="7"/>
        <v>0</v>
      </c>
      <c r="S57" s="6">
        <f t="shared" si="8"/>
        <v>0</v>
      </c>
      <c r="T57" s="6">
        <f t="shared" si="9"/>
        <v>0</v>
      </c>
    </row>
    <row r="58" spans="1:20" x14ac:dyDescent="0.25">
      <c r="A58" s="4"/>
      <c r="B58" s="4"/>
      <c r="C58" s="4"/>
      <c r="D58" s="6"/>
      <c r="E58" s="4"/>
      <c r="F58" s="4"/>
      <c r="G58" s="4"/>
      <c r="H58" s="60"/>
      <c r="I58" s="60"/>
      <c r="J58" s="60"/>
      <c r="K58" s="60"/>
      <c r="L58" s="60"/>
      <c r="M58" s="60"/>
      <c r="N58" s="60"/>
      <c r="O58" s="60"/>
      <c r="P58" s="60"/>
      <c r="Q58" s="4"/>
      <c r="R58" s="4">
        <f t="shared" si="7"/>
        <v>0</v>
      </c>
      <c r="S58" s="6">
        <f t="shared" si="8"/>
        <v>0</v>
      </c>
      <c r="T58" s="6">
        <f t="shared" si="9"/>
        <v>0</v>
      </c>
    </row>
    <row r="59" spans="1:20" x14ac:dyDescent="0.25">
      <c r="A59" s="4"/>
      <c r="B59" s="4"/>
      <c r="C59" s="4"/>
      <c r="D59" s="6"/>
      <c r="E59" s="4"/>
      <c r="F59" s="4"/>
      <c r="G59" s="4"/>
      <c r="H59" s="60"/>
      <c r="I59" s="60"/>
      <c r="J59" s="60"/>
      <c r="K59" s="60"/>
      <c r="L59" s="60"/>
      <c r="M59" s="60"/>
      <c r="N59" s="60"/>
      <c r="O59" s="60"/>
      <c r="P59" s="60"/>
      <c r="Q59" s="4"/>
      <c r="R59" s="4">
        <f t="shared" si="7"/>
        <v>0</v>
      </c>
      <c r="S59" s="6">
        <f t="shared" si="8"/>
        <v>0</v>
      </c>
      <c r="T59" s="6">
        <f t="shared" si="9"/>
        <v>0</v>
      </c>
    </row>
    <row r="60" spans="1:20" x14ac:dyDescent="0.25">
      <c r="A60" s="4"/>
      <c r="B60" s="4"/>
      <c r="C60" s="4"/>
      <c r="D60" s="6"/>
      <c r="E60" s="4"/>
      <c r="F60" s="4"/>
      <c r="G60" s="4"/>
      <c r="H60" s="60"/>
      <c r="I60" s="60"/>
      <c r="J60" s="60"/>
      <c r="K60" s="60"/>
      <c r="L60" s="60"/>
      <c r="M60" s="60"/>
      <c r="N60" s="60"/>
      <c r="O60" s="60"/>
      <c r="P60" s="60"/>
      <c r="Q60" s="4"/>
      <c r="R60" s="4">
        <f t="shared" si="7"/>
        <v>0</v>
      </c>
      <c r="S60" s="6">
        <f t="shared" si="8"/>
        <v>0</v>
      </c>
      <c r="T60" s="6">
        <f t="shared" si="9"/>
        <v>0</v>
      </c>
    </row>
    <row r="61" spans="1:20" x14ac:dyDescent="0.25">
      <c r="A61" s="4"/>
      <c r="B61" s="4"/>
      <c r="C61" s="4"/>
      <c r="D61" s="6"/>
      <c r="E61" s="4"/>
      <c r="F61" s="4"/>
      <c r="G61" s="4"/>
      <c r="H61" s="60"/>
      <c r="I61" s="60"/>
      <c r="J61" s="60"/>
      <c r="K61" s="60"/>
      <c r="L61" s="60"/>
      <c r="M61" s="60"/>
      <c r="N61" s="60"/>
      <c r="O61" s="60"/>
      <c r="P61" s="60"/>
      <c r="Q61" s="4"/>
      <c r="R61" s="4">
        <f t="shared" si="7"/>
        <v>0</v>
      </c>
      <c r="S61" s="6">
        <f t="shared" si="8"/>
        <v>0</v>
      </c>
      <c r="T61" s="6">
        <f t="shared" si="9"/>
        <v>0</v>
      </c>
    </row>
    <row r="62" spans="1:20" x14ac:dyDescent="0.25">
      <c r="A62" s="4"/>
      <c r="B62" s="4"/>
      <c r="C62" s="4"/>
      <c r="D62" s="6"/>
      <c r="E62" s="4"/>
      <c r="F62" s="4"/>
      <c r="G62" s="4"/>
      <c r="H62" s="60"/>
      <c r="I62" s="60"/>
      <c r="J62" s="60"/>
      <c r="K62" s="60"/>
      <c r="L62" s="60"/>
      <c r="M62" s="60"/>
      <c r="N62" s="60"/>
      <c r="O62" s="60"/>
      <c r="P62" s="60"/>
      <c r="Q62" s="4"/>
      <c r="R62" s="4">
        <f t="shared" si="7"/>
        <v>0</v>
      </c>
      <c r="S62" s="6">
        <f t="shared" si="8"/>
        <v>0</v>
      </c>
      <c r="T62" s="6">
        <f t="shared" si="9"/>
        <v>0</v>
      </c>
    </row>
    <row r="63" spans="1:20" x14ac:dyDescent="0.25">
      <c r="A63" s="4"/>
      <c r="B63" s="4"/>
      <c r="C63" s="4"/>
      <c r="D63" s="6"/>
      <c r="E63" s="4"/>
      <c r="F63" s="4"/>
      <c r="G63" s="4"/>
      <c r="H63" s="60"/>
      <c r="I63" s="60"/>
      <c r="J63" s="60"/>
      <c r="K63" s="60"/>
      <c r="L63" s="60"/>
      <c r="M63" s="60"/>
      <c r="N63" s="60"/>
      <c r="O63" s="60"/>
      <c r="P63" s="60"/>
      <c r="Q63" s="4"/>
      <c r="R63" s="4">
        <f t="shared" si="7"/>
        <v>0</v>
      </c>
      <c r="S63" s="6">
        <f t="shared" si="8"/>
        <v>0</v>
      </c>
      <c r="T63" s="6">
        <f t="shared" si="9"/>
        <v>0</v>
      </c>
    </row>
    <row r="64" spans="1:20" x14ac:dyDescent="0.25">
      <c r="A64" s="4"/>
      <c r="B64" s="4"/>
      <c r="C64" s="4"/>
      <c r="D64" s="6"/>
      <c r="E64" s="4"/>
      <c r="F64" s="4"/>
      <c r="G64" s="4"/>
      <c r="H64" s="60"/>
      <c r="I64" s="60"/>
      <c r="J64" s="60"/>
      <c r="K64" s="60"/>
      <c r="L64" s="60"/>
      <c r="M64" s="60"/>
      <c r="N64" s="60"/>
      <c r="O64" s="60"/>
      <c r="P64" s="60"/>
      <c r="Q64" s="4"/>
      <c r="R64" s="4">
        <f t="shared" si="7"/>
        <v>0</v>
      </c>
      <c r="S64" s="6">
        <f t="shared" si="8"/>
        <v>0</v>
      </c>
      <c r="T64" s="6">
        <f t="shared" si="9"/>
        <v>0</v>
      </c>
    </row>
    <row r="65" spans="1:20" x14ac:dyDescent="0.25">
      <c r="A65" s="4"/>
      <c r="B65" s="4"/>
      <c r="C65" s="4"/>
      <c r="D65" s="6"/>
      <c r="E65" s="4"/>
      <c r="F65" s="4"/>
      <c r="G65" s="4"/>
      <c r="H65" s="60"/>
      <c r="I65" s="60"/>
      <c r="J65" s="60"/>
      <c r="K65" s="60"/>
      <c r="L65" s="60"/>
      <c r="M65" s="60"/>
      <c r="N65" s="60"/>
      <c r="O65" s="60"/>
      <c r="P65" s="60"/>
      <c r="Q65" s="4"/>
      <c r="R65" s="4">
        <f t="shared" si="7"/>
        <v>0</v>
      </c>
      <c r="S65" s="6">
        <f t="shared" si="8"/>
        <v>0</v>
      </c>
      <c r="T65" s="6">
        <f t="shared" si="9"/>
        <v>0</v>
      </c>
    </row>
    <row r="66" spans="1:20" x14ac:dyDescent="0.25">
      <c r="A66" s="4"/>
      <c r="B66" s="4"/>
      <c r="C66" s="4"/>
      <c r="D66" s="6"/>
      <c r="E66" s="4"/>
      <c r="F66" s="4"/>
      <c r="G66" s="4"/>
      <c r="H66" s="60"/>
      <c r="I66" s="60"/>
      <c r="J66" s="60"/>
      <c r="K66" s="60"/>
      <c r="L66" s="60"/>
      <c r="M66" s="60"/>
      <c r="N66" s="60"/>
      <c r="O66" s="60"/>
      <c r="P66" s="60"/>
      <c r="Q66" s="4"/>
      <c r="R66" s="4">
        <f t="shared" si="7"/>
        <v>0</v>
      </c>
      <c r="S66" s="6">
        <f t="shared" si="8"/>
        <v>0</v>
      </c>
      <c r="T66" s="6">
        <f t="shared" si="9"/>
        <v>0</v>
      </c>
    </row>
    <row r="67" spans="1:20" x14ac:dyDescent="0.25">
      <c r="A67" s="4"/>
      <c r="B67" s="4"/>
      <c r="C67" s="4"/>
      <c r="D67" s="6"/>
      <c r="E67" s="4"/>
      <c r="F67" s="4"/>
      <c r="G67" s="4"/>
      <c r="H67" s="60"/>
      <c r="I67" s="60"/>
      <c r="J67" s="60"/>
      <c r="K67" s="60"/>
      <c r="L67" s="60"/>
      <c r="M67" s="60"/>
      <c r="N67" s="60"/>
      <c r="O67" s="60"/>
      <c r="P67" s="60"/>
      <c r="Q67" s="4"/>
      <c r="R67" s="4">
        <f t="shared" si="7"/>
        <v>0</v>
      </c>
      <c r="S67" s="6">
        <f t="shared" si="8"/>
        <v>0</v>
      </c>
      <c r="T67" s="6">
        <f t="shared" si="9"/>
        <v>0</v>
      </c>
    </row>
    <row r="68" spans="1:20" x14ac:dyDescent="0.25">
      <c r="A68" s="4"/>
      <c r="B68" s="4"/>
      <c r="C68" s="4"/>
      <c r="D68" s="6"/>
      <c r="E68" s="4"/>
      <c r="F68" s="4"/>
      <c r="G68" s="4"/>
      <c r="H68" s="60"/>
      <c r="I68" s="60"/>
      <c r="J68" s="60"/>
      <c r="K68" s="60"/>
      <c r="L68" s="60"/>
      <c r="M68" s="60"/>
      <c r="N68" s="60"/>
      <c r="O68" s="60"/>
      <c r="P68" s="60"/>
      <c r="Q68" s="4"/>
      <c r="R68" s="4">
        <f t="shared" si="7"/>
        <v>0</v>
      </c>
      <c r="S68" s="6">
        <f t="shared" si="8"/>
        <v>0</v>
      </c>
      <c r="T68" s="6">
        <f t="shared" si="9"/>
        <v>0</v>
      </c>
    </row>
    <row r="69" spans="1:20" x14ac:dyDescent="0.25">
      <c r="A69" s="4"/>
      <c r="B69" s="4"/>
      <c r="C69" s="4"/>
      <c r="D69" s="6"/>
      <c r="E69" s="4"/>
      <c r="F69" s="4"/>
      <c r="G69" s="4"/>
      <c r="H69" s="60"/>
      <c r="I69" s="60"/>
      <c r="J69" s="60"/>
      <c r="K69" s="60"/>
      <c r="L69" s="60"/>
      <c r="M69" s="60"/>
      <c r="N69" s="60"/>
      <c r="O69" s="60"/>
      <c r="P69" s="60"/>
      <c r="Q69" s="4"/>
      <c r="R69" s="4">
        <f t="shared" si="7"/>
        <v>0</v>
      </c>
      <c r="S69" s="6">
        <f t="shared" si="8"/>
        <v>0</v>
      </c>
      <c r="T69" s="6">
        <f t="shared" si="9"/>
        <v>0</v>
      </c>
    </row>
    <row r="70" spans="1:20" x14ac:dyDescent="0.25">
      <c r="A70" s="4"/>
      <c r="B70" s="4"/>
      <c r="C70" s="4"/>
      <c r="D70" s="6"/>
      <c r="E70" s="4"/>
      <c r="F70" s="4"/>
      <c r="G70" s="4"/>
      <c r="H70" s="60"/>
      <c r="I70" s="60"/>
      <c r="J70" s="60"/>
      <c r="K70" s="60"/>
      <c r="L70" s="60"/>
      <c r="M70" s="60"/>
      <c r="N70" s="60"/>
      <c r="O70" s="60"/>
      <c r="P70" s="60"/>
      <c r="Q70" s="4"/>
      <c r="R70" s="4">
        <f t="shared" si="7"/>
        <v>0</v>
      </c>
      <c r="S70" s="6">
        <f t="shared" si="8"/>
        <v>0</v>
      </c>
      <c r="T70" s="6">
        <f t="shared" si="9"/>
        <v>0</v>
      </c>
    </row>
    <row r="71" spans="1:20" x14ac:dyDescent="0.25">
      <c r="A71" s="4"/>
      <c r="B71" s="4"/>
      <c r="C71" s="4"/>
      <c r="D71" s="6"/>
      <c r="E71" s="4"/>
      <c r="F71" s="4"/>
      <c r="G71" s="4"/>
      <c r="H71" s="60"/>
      <c r="I71" s="60"/>
      <c r="J71" s="60"/>
      <c r="K71" s="60"/>
      <c r="L71" s="60"/>
      <c r="M71" s="60"/>
      <c r="N71" s="60"/>
      <c r="O71" s="60"/>
      <c r="P71" s="60"/>
      <c r="Q71" s="4"/>
      <c r="R71" s="4">
        <f t="shared" si="7"/>
        <v>0</v>
      </c>
      <c r="S71" s="6">
        <f t="shared" si="8"/>
        <v>0</v>
      </c>
      <c r="T71" s="6">
        <f t="shared" si="9"/>
        <v>0</v>
      </c>
    </row>
    <row r="72" spans="1:20" x14ac:dyDescent="0.25">
      <c r="A72" s="4"/>
      <c r="B72" s="4"/>
      <c r="C72" s="4"/>
      <c r="D72" s="6"/>
      <c r="E72" s="4"/>
      <c r="F72" s="4"/>
      <c r="G72" s="4"/>
      <c r="H72" s="60"/>
      <c r="I72" s="60"/>
      <c r="J72" s="60"/>
      <c r="K72" s="60"/>
      <c r="L72" s="60"/>
      <c r="M72" s="60"/>
      <c r="N72" s="60"/>
      <c r="O72" s="60"/>
      <c r="P72" s="60"/>
      <c r="Q72" s="4"/>
      <c r="R72" s="4">
        <f t="shared" si="7"/>
        <v>0</v>
      </c>
      <c r="S72" s="6">
        <f t="shared" si="8"/>
        <v>0</v>
      </c>
      <c r="T72" s="6">
        <f t="shared" si="9"/>
        <v>0</v>
      </c>
    </row>
    <row r="73" spans="1:20" x14ac:dyDescent="0.25">
      <c r="A73" s="4"/>
      <c r="B73" s="4"/>
      <c r="C73" s="4"/>
      <c r="D73" s="6"/>
      <c r="E73" s="4"/>
      <c r="F73" s="4"/>
      <c r="G73" s="4"/>
      <c r="H73" s="60"/>
      <c r="I73" s="60"/>
      <c r="J73" s="60"/>
      <c r="K73" s="60"/>
      <c r="L73" s="60"/>
      <c r="M73" s="60"/>
      <c r="N73" s="60"/>
      <c r="O73" s="60"/>
      <c r="P73" s="60"/>
      <c r="Q73" s="4"/>
      <c r="R73" s="4">
        <f t="shared" si="7"/>
        <v>0</v>
      </c>
      <c r="S73" s="6">
        <f t="shared" si="8"/>
        <v>0</v>
      </c>
      <c r="T73" s="6">
        <f t="shared" si="9"/>
        <v>0</v>
      </c>
    </row>
    <row r="74" spans="1:20" ht="15.75" thickBot="1" x14ac:dyDescent="0.3">
      <c r="E74" s="28">
        <f t="shared" ref="E74:T74" si="10">SUM(E44:E73)</f>
        <v>0</v>
      </c>
      <c r="F74" s="28">
        <f t="shared" si="10"/>
        <v>409</v>
      </c>
      <c r="G74" s="28">
        <f t="shared" si="10"/>
        <v>559</v>
      </c>
      <c r="H74" s="28">
        <f t="shared" si="10"/>
        <v>0</v>
      </c>
      <c r="I74" s="28">
        <f t="shared" si="10"/>
        <v>0</v>
      </c>
      <c r="J74" s="28">
        <f t="shared" si="10"/>
        <v>0</v>
      </c>
      <c r="K74" s="28">
        <f t="shared" si="10"/>
        <v>0</v>
      </c>
      <c r="L74" s="28">
        <f t="shared" si="10"/>
        <v>0</v>
      </c>
      <c r="M74" s="28">
        <f t="shared" si="10"/>
        <v>0</v>
      </c>
      <c r="N74" s="28">
        <f t="shared" si="10"/>
        <v>0</v>
      </c>
      <c r="O74" s="28">
        <f t="shared" si="10"/>
        <v>0</v>
      </c>
      <c r="P74" s="28">
        <f t="shared" si="10"/>
        <v>0</v>
      </c>
      <c r="Q74" s="28">
        <f t="shared" si="10"/>
        <v>0</v>
      </c>
      <c r="R74" s="28">
        <f t="shared" si="10"/>
        <v>968</v>
      </c>
      <c r="S74" s="8">
        <f t="shared" si="10"/>
        <v>0</v>
      </c>
      <c r="T74" s="8">
        <f t="shared" si="10"/>
        <v>133148.40000000002</v>
      </c>
    </row>
    <row r="75" spans="1:20" ht="15.75" thickTop="1" x14ac:dyDescent="0.25">
      <c r="C75" s="25"/>
      <c r="D75" s="25"/>
      <c r="S75" s="7"/>
      <c r="T75" s="7"/>
    </row>
    <row r="76" spans="1:20" x14ac:dyDescent="0.25">
      <c r="A76" s="31" t="s">
        <v>144</v>
      </c>
      <c r="B76" s="31"/>
      <c r="C76" s="31"/>
      <c r="D76" s="31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32"/>
      <c r="S76" s="32"/>
      <c r="T76" s="32"/>
    </row>
    <row r="77" spans="1:20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6">
        <v>2025</v>
      </c>
      <c r="K77" s="626"/>
      <c r="L77" s="626"/>
      <c r="M77" s="626"/>
      <c r="N77" s="626"/>
      <c r="O77" s="626"/>
      <c r="P77" s="627"/>
      <c r="Q77" s="10"/>
    </row>
    <row r="78" spans="1:20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8</v>
      </c>
      <c r="F78" s="11">
        <v>9</v>
      </c>
      <c r="G78" s="11">
        <v>10</v>
      </c>
      <c r="H78" s="62">
        <v>11</v>
      </c>
      <c r="I78" s="62">
        <v>12</v>
      </c>
      <c r="J78" s="62">
        <v>1</v>
      </c>
      <c r="K78" s="62">
        <v>2</v>
      </c>
      <c r="L78" s="62">
        <v>3</v>
      </c>
      <c r="M78" s="62">
        <v>4</v>
      </c>
      <c r="N78" s="62">
        <v>5</v>
      </c>
      <c r="O78" s="62">
        <v>6</v>
      </c>
      <c r="P78" s="62">
        <v>7</v>
      </c>
      <c r="Q78" s="11"/>
    </row>
    <row r="79" spans="1:20" x14ac:dyDescent="0.25">
      <c r="A79" s="4" t="str">
        <f>A9</f>
        <v>Matalia, Parag</v>
      </c>
      <c r="B79" s="4" t="str">
        <f t="shared" ref="B79:D79" si="11">B9</f>
        <v>TechSur</v>
      </c>
      <c r="C79" s="4" t="str">
        <f t="shared" si="11"/>
        <v>Agile Coach/Consultant</v>
      </c>
      <c r="D79" s="4">
        <f t="shared" si="11"/>
        <v>137.55000000000001</v>
      </c>
      <c r="E79" s="6">
        <f>E9*$D9</f>
        <v>0</v>
      </c>
      <c r="F79" s="6">
        <f t="shared" ref="F79:P79" si="12">F9*$D9</f>
        <v>11829.300000000001</v>
      </c>
      <c r="G79" s="6">
        <f t="shared" si="12"/>
        <v>11829.300000000001</v>
      </c>
      <c r="H79" s="61">
        <f t="shared" si="12"/>
        <v>11829.300000000001</v>
      </c>
      <c r="I79" s="61">
        <f t="shared" si="12"/>
        <v>11829.300000000001</v>
      </c>
      <c r="J79" s="61">
        <f t="shared" si="12"/>
        <v>11829.300000000001</v>
      </c>
      <c r="K79" s="61">
        <f t="shared" si="12"/>
        <v>11829.300000000001</v>
      </c>
      <c r="L79" s="61">
        <f t="shared" si="12"/>
        <v>11829.300000000001</v>
      </c>
      <c r="M79" s="61">
        <f t="shared" si="12"/>
        <v>11829.300000000001</v>
      </c>
      <c r="N79" s="61">
        <f t="shared" si="12"/>
        <v>11829.300000000001</v>
      </c>
      <c r="O79" s="61">
        <f t="shared" si="12"/>
        <v>11829.300000000001</v>
      </c>
      <c r="P79" s="61">
        <f t="shared" si="12"/>
        <v>11829.300000000001</v>
      </c>
      <c r="Q79" s="4"/>
    </row>
    <row r="80" spans="1:20" x14ac:dyDescent="0.25">
      <c r="A80" s="4" t="str">
        <f t="shared" ref="A80:D80" si="13">A10</f>
        <v>Gupta, Madhur</v>
      </c>
      <c r="B80" s="4" t="str">
        <f t="shared" si="13"/>
        <v>TechSur</v>
      </c>
      <c r="C80" s="4" t="str">
        <f t="shared" si="13"/>
        <v>Agile Coach/Consultant</v>
      </c>
      <c r="D80" s="4">
        <f t="shared" si="13"/>
        <v>137.55000000000001</v>
      </c>
      <c r="E80" s="6">
        <f t="shared" ref="E80:P82" si="14">E10*$D10</f>
        <v>0</v>
      </c>
      <c r="F80" s="6">
        <f t="shared" si="14"/>
        <v>11829.300000000001</v>
      </c>
      <c r="G80" s="6">
        <f t="shared" si="14"/>
        <v>11829.300000000001</v>
      </c>
      <c r="H80" s="61">
        <f t="shared" si="14"/>
        <v>11829.300000000001</v>
      </c>
      <c r="I80" s="61">
        <f t="shared" si="14"/>
        <v>11829.300000000001</v>
      </c>
      <c r="J80" s="61">
        <f t="shared" si="14"/>
        <v>11829.300000000001</v>
      </c>
      <c r="K80" s="61">
        <f t="shared" si="14"/>
        <v>11829.300000000001</v>
      </c>
      <c r="L80" s="61">
        <f t="shared" si="14"/>
        <v>11829.300000000001</v>
      </c>
      <c r="M80" s="61">
        <f t="shared" si="14"/>
        <v>11829.300000000001</v>
      </c>
      <c r="N80" s="61">
        <f t="shared" si="14"/>
        <v>11829.300000000001</v>
      </c>
      <c r="O80" s="61">
        <f t="shared" si="14"/>
        <v>11829.300000000001</v>
      </c>
      <c r="P80" s="61">
        <f t="shared" si="14"/>
        <v>11829.300000000001</v>
      </c>
      <c r="Q80" s="4"/>
    </row>
    <row r="81" spans="1:17" x14ac:dyDescent="0.25">
      <c r="A81" s="4" t="str">
        <f t="shared" ref="A81:D81" si="15">A11</f>
        <v>Kokkirala, Nikita</v>
      </c>
      <c r="B81" s="4" t="str">
        <f t="shared" si="15"/>
        <v>TechSur</v>
      </c>
      <c r="C81" s="4" t="str">
        <f t="shared" si="15"/>
        <v>Agile Coach/Consultant</v>
      </c>
      <c r="D81" s="4">
        <f t="shared" si="15"/>
        <v>137.55000000000001</v>
      </c>
      <c r="E81" s="6">
        <f t="shared" si="14"/>
        <v>0</v>
      </c>
      <c r="F81" s="6">
        <f t="shared" si="14"/>
        <v>11829.300000000001</v>
      </c>
      <c r="G81" s="6">
        <f t="shared" si="14"/>
        <v>11829.300000000001</v>
      </c>
      <c r="H81" s="61">
        <f t="shared" si="14"/>
        <v>11829.300000000001</v>
      </c>
      <c r="I81" s="61">
        <f t="shared" si="14"/>
        <v>11829.300000000001</v>
      </c>
      <c r="J81" s="61">
        <f t="shared" si="14"/>
        <v>11829.300000000001</v>
      </c>
      <c r="K81" s="61">
        <f t="shared" si="14"/>
        <v>11829.300000000001</v>
      </c>
      <c r="L81" s="61">
        <f t="shared" si="14"/>
        <v>11829.300000000001</v>
      </c>
      <c r="M81" s="61">
        <f t="shared" si="14"/>
        <v>11829.300000000001</v>
      </c>
      <c r="N81" s="61">
        <f t="shared" si="14"/>
        <v>11829.300000000001</v>
      </c>
      <c r="O81" s="61">
        <f t="shared" si="14"/>
        <v>11829.300000000001</v>
      </c>
      <c r="P81" s="61">
        <f t="shared" si="14"/>
        <v>11829.300000000001</v>
      </c>
      <c r="Q81" s="4"/>
    </row>
    <row r="82" spans="1:17" x14ac:dyDescent="0.25">
      <c r="A82" s="4" t="str">
        <f t="shared" ref="A82:D82" si="16">A12</f>
        <v>Strock, Sara</v>
      </c>
      <c r="B82" s="4" t="str">
        <f t="shared" si="16"/>
        <v>TechSur</v>
      </c>
      <c r="C82" s="4" t="str">
        <f t="shared" si="16"/>
        <v>Agile Coach/Consultant</v>
      </c>
      <c r="D82" s="4">
        <f t="shared" si="16"/>
        <v>137.55000000000001</v>
      </c>
      <c r="E82" s="6">
        <f t="shared" si="14"/>
        <v>0</v>
      </c>
      <c r="F82" s="6">
        <f t="shared" si="14"/>
        <v>11829.300000000001</v>
      </c>
      <c r="G82" s="6">
        <f t="shared" si="14"/>
        <v>11829.300000000001</v>
      </c>
      <c r="H82" s="61">
        <f t="shared" si="14"/>
        <v>11829.300000000001</v>
      </c>
      <c r="I82" s="61">
        <f t="shared" si="14"/>
        <v>11829.300000000001</v>
      </c>
      <c r="J82" s="61">
        <f t="shared" si="14"/>
        <v>11829.300000000001</v>
      </c>
      <c r="K82" s="61">
        <f t="shared" si="14"/>
        <v>11829.300000000001</v>
      </c>
      <c r="L82" s="61">
        <f t="shared" si="14"/>
        <v>11829.300000000001</v>
      </c>
      <c r="M82" s="61">
        <f t="shared" si="14"/>
        <v>11829.300000000001</v>
      </c>
      <c r="N82" s="61">
        <f t="shared" si="14"/>
        <v>11829.300000000001</v>
      </c>
      <c r="O82" s="61">
        <f t="shared" si="14"/>
        <v>11829.300000000001</v>
      </c>
      <c r="P82" s="61">
        <f t="shared" si="14"/>
        <v>11829.300000000001</v>
      </c>
      <c r="Q82" s="4"/>
    </row>
    <row r="83" spans="1:17" x14ac:dyDescent="0.25">
      <c r="A83" s="4"/>
      <c r="B83" s="4"/>
      <c r="C83" s="4"/>
      <c r="D83" s="4"/>
      <c r="E83" s="6"/>
      <c r="F83" s="6"/>
      <c r="G83" s="6"/>
      <c r="H83" s="61"/>
      <c r="I83" s="61"/>
      <c r="J83" s="61"/>
      <c r="K83" s="61"/>
      <c r="L83" s="61"/>
      <c r="M83" s="61"/>
      <c r="N83" s="61"/>
      <c r="O83" s="61"/>
      <c r="P83" s="61"/>
      <c r="Q83" s="4"/>
    </row>
    <row r="84" spans="1:17" x14ac:dyDescent="0.25">
      <c r="A84" s="4"/>
      <c r="B84" s="4"/>
      <c r="C84" s="4"/>
      <c r="D84" s="6"/>
      <c r="E84" s="6"/>
      <c r="F84" s="6"/>
      <c r="G84" s="6"/>
      <c r="H84" s="61"/>
      <c r="I84" s="61"/>
      <c r="J84" s="61"/>
      <c r="K84" s="61"/>
      <c r="L84" s="61"/>
      <c r="M84" s="61"/>
      <c r="N84" s="61"/>
      <c r="O84" s="61"/>
      <c r="P84" s="61"/>
      <c r="Q84" s="4"/>
    </row>
    <row r="85" spans="1:17" x14ac:dyDescent="0.25">
      <c r="A85" s="4"/>
      <c r="B85" s="4"/>
      <c r="C85" s="4"/>
      <c r="D85" s="6"/>
      <c r="E85" s="6"/>
      <c r="F85" s="6"/>
      <c r="G85" s="6"/>
      <c r="H85" s="61"/>
      <c r="I85" s="61"/>
      <c r="J85" s="61"/>
      <c r="K85" s="61"/>
      <c r="L85" s="61"/>
      <c r="M85" s="61"/>
      <c r="N85" s="61"/>
      <c r="O85" s="61"/>
      <c r="P85" s="61"/>
      <c r="Q85" s="4"/>
    </row>
    <row r="86" spans="1:17" x14ac:dyDescent="0.25">
      <c r="A86" s="4"/>
      <c r="B86" s="4"/>
      <c r="C86" s="4"/>
      <c r="D86" s="6"/>
      <c r="E86" s="6"/>
      <c r="F86" s="6"/>
      <c r="G86" s="6"/>
      <c r="H86" s="61"/>
      <c r="I86" s="61"/>
      <c r="J86" s="61"/>
      <c r="K86" s="61"/>
      <c r="L86" s="61"/>
      <c r="M86" s="61"/>
      <c r="N86" s="61"/>
      <c r="O86" s="61"/>
      <c r="P86" s="61"/>
      <c r="Q86" s="4"/>
    </row>
    <row r="87" spans="1:17" x14ac:dyDescent="0.25">
      <c r="A87" s="4"/>
      <c r="B87" s="4"/>
      <c r="C87" s="4"/>
      <c r="D87" s="6"/>
      <c r="E87" s="6"/>
      <c r="F87" s="6"/>
      <c r="G87" s="6"/>
      <c r="H87" s="61"/>
      <c r="I87" s="61"/>
      <c r="J87" s="61"/>
      <c r="K87" s="61"/>
      <c r="L87" s="61"/>
      <c r="M87" s="61"/>
      <c r="N87" s="61"/>
      <c r="O87" s="61"/>
      <c r="P87" s="61"/>
      <c r="Q87" s="4"/>
    </row>
    <row r="88" spans="1:17" x14ac:dyDescent="0.25">
      <c r="A88" s="4"/>
      <c r="B88" s="4"/>
      <c r="C88" s="4"/>
      <c r="D88" s="6"/>
      <c r="E88" s="6"/>
      <c r="F88" s="6"/>
      <c r="G88" s="6"/>
      <c r="H88" s="61"/>
      <c r="I88" s="61"/>
      <c r="J88" s="61"/>
      <c r="K88" s="61"/>
      <c r="L88" s="61"/>
      <c r="M88" s="61"/>
      <c r="N88" s="61"/>
      <c r="O88" s="61"/>
      <c r="P88" s="61"/>
      <c r="Q88" s="4"/>
    </row>
    <row r="89" spans="1:17" x14ac:dyDescent="0.25">
      <c r="A89" s="4"/>
      <c r="B89" s="4"/>
      <c r="C89" s="4"/>
      <c r="D89" s="6"/>
      <c r="E89" s="6"/>
      <c r="F89" s="6"/>
      <c r="G89" s="6"/>
      <c r="H89" s="61"/>
      <c r="I89" s="61"/>
      <c r="J89" s="61"/>
      <c r="K89" s="61"/>
      <c r="L89" s="61"/>
      <c r="M89" s="61"/>
      <c r="N89" s="61"/>
      <c r="O89" s="61"/>
      <c r="P89" s="61"/>
      <c r="Q89" s="4"/>
    </row>
    <row r="90" spans="1:17" x14ac:dyDescent="0.25">
      <c r="A90" s="4"/>
      <c r="B90" s="4"/>
      <c r="C90" s="4"/>
      <c r="D90" s="6"/>
      <c r="E90" s="6"/>
      <c r="F90" s="6"/>
      <c r="G90" s="6"/>
      <c r="H90" s="61"/>
      <c r="I90" s="61"/>
      <c r="J90" s="61"/>
      <c r="K90" s="61"/>
      <c r="L90" s="61"/>
      <c r="M90" s="61"/>
      <c r="N90" s="61"/>
      <c r="O90" s="61"/>
      <c r="P90" s="61"/>
      <c r="Q90" s="4"/>
    </row>
    <row r="91" spans="1:17" x14ac:dyDescent="0.25">
      <c r="A91" s="4"/>
      <c r="B91" s="4"/>
      <c r="C91" s="4"/>
      <c r="D91" s="6"/>
      <c r="E91" s="6"/>
      <c r="F91" s="6"/>
      <c r="G91" s="6"/>
      <c r="H91" s="61"/>
      <c r="I91" s="61"/>
      <c r="J91" s="61"/>
      <c r="K91" s="61"/>
      <c r="L91" s="61"/>
      <c r="M91" s="61"/>
      <c r="N91" s="61"/>
      <c r="O91" s="61"/>
      <c r="P91" s="61"/>
      <c r="Q91" s="4"/>
    </row>
    <row r="92" spans="1:17" x14ac:dyDescent="0.25">
      <c r="A92" s="4"/>
      <c r="B92" s="4"/>
      <c r="C92" s="4"/>
      <c r="D92" s="6"/>
      <c r="E92" s="6"/>
      <c r="F92" s="6"/>
      <c r="G92" s="6"/>
      <c r="H92" s="61"/>
      <c r="I92" s="61"/>
      <c r="J92" s="61"/>
      <c r="K92" s="61"/>
      <c r="L92" s="61"/>
      <c r="M92" s="61"/>
      <c r="N92" s="61"/>
      <c r="O92" s="61"/>
      <c r="P92" s="61"/>
      <c r="Q92" s="4"/>
    </row>
    <row r="93" spans="1:17" x14ac:dyDescent="0.25">
      <c r="A93" s="4"/>
      <c r="B93" s="4"/>
      <c r="C93" s="4"/>
      <c r="D93" s="6"/>
      <c r="E93" s="6"/>
      <c r="F93" s="6"/>
      <c r="G93" s="6"/>
      <c r="H93" s="61"/>
      <c r="I93" s="61"/>
      <c r="J93" s="61"/>
      <c r="K93" s="61"/>
      <c r="L93" s="61"/>
      <c r="M93" s="61"/>
      <c r="N93" s="61"/>
      <c r="O93" s="61"/>
      <c r="P93" s="61"/>
      <c r="Q93" s="4"/>
    </row>
    <row r="94" spans="1:17" x14ac:dyDescent="0.25">
      <c r="A94" s="4"/>
      <c r="B94" s="4"/>
      <c r="C94" s="4"/>
      <c r="D94" s="6"/>
      <c r="E94" s="6"/>
      <c r="F94" s="6"/>
      <c r="G94" s="6"/>
      <c r="H94" s="61"/>
      <c r="I94" s="61"/>
      <c r="J94" s="61"/>
      <c r="K94" s="61"/>
      <c r="L94" s="61"/>
      <c r="M94" s="61"/>
      <c r="N94" s="61"/>
      <c r="O94" s="61"/>
      <c r="P94" s="61"/>
      <c r="Q94" s="4"/>
    </row>
    <row r="95" spans="1:17" x14ac:dyDescent="0.25">
      <c r="A95" s="4"/>
      <c r="B95" s="4"/>
      <c r="C95" s="4"/>
      <c r="D95" s="6"/>
      <c r="E95" s="6"/>
      <c r="F95" s="6"/>
      <c r="G95" s="6"/>
      <c r="H95" s="61"/>
      <c r="I95" s="61"/>
      <c r="J95" s="61"/>
      <c r="K95" s="61"/>
      <c r="L95" s="61"/>
      <c r="M95" s="61"/>
      <c r="N95" s="61"/>
      <c r="O95" s="61"/>
      <c r="P95" s="61"/>
      <c r="Q95" s="4"/>
    </row>
    <row r="96" spans="1:17" x14ac:dyDescent="0.25">
      <c r="A96" s="4"/>
      <c r="B96" s="4"/>
      <c r="C96" s="4"/>
      <c r="D96" s="6"/>
      <c r="E96" s="6"/>
      <c r="F96" s="6"/>
      <c r="G96" s="6"/>
      <c r="H96" s="61"/>
      <c r="I96" s="61"/>
      <c r="J96" s="61"/>
      <c r="K96" s="61"/>
      <c r="L96" s="61"/>
      <c r="M96" s="61"/>
      <c r="N96" s="61"/>
      <c r="O96" s="61"/>
      <c r="P96" s="61"/>
      <c r="Q96" s="4"/>
    </row>
    <row r="97" spans="1:20" x14ac:dyDescent="0.25">
      <c r="A97" s="4"/>
      <c r="B97" s="4"/>
      <c r="C97" s="4"/>
      <c r="D97" s="6"/>
      <c r="E97" s="6"/>
      <c r="F97" s="6"/>
      <c r="G97" s="6"/>
      <c r="H97" s="61"/>
      <c r="I97" s="61"/>
      <c r="J97" s="61"/>
      <c r="K97" s="61"/>
      <c r="L97" s="61"/>
      <c r="M97" s="61"/>
      <c r="N97" s="61"/>
      <c r="O97" s="61"/>
      <c r="P97" s="61"/>
      <c r="Q97" s="4"/>
    </row>
    <row r="98" spans="1:20" x14ac:dyDescent="0.25">
      <c r="A98" s="4"/>
      <c r="B98" s="4"/>
      <c r="C98" s="4"/>
      <c r="D98" s="6"/>
      <c r="E98" s="6"/>
      <c r="F98" s="6"/>
      <c r="G98" s="6"/>
      <c r="H98" s="61"/>
      <c r="I98" s="61"/>
      <c r="J98" s="61"/>
      <c r="K98" s="61"/>
      <c r="L98" s="61"/>
      <c r="M98" s="61"/>
      <c r="N98" s="61"/>
      <c r="O98" s="61"/>
      <c r="P98" s="61"/>
      <c r="Q98" s="4"/>
    </row>
    <row r="99" spans="1:20" x14ac:dyDescent="0.25">
      <c r="A99" s="4"/>
      <c r="B99" s="4"/>
      <c r="C99" s="4"/>
      <c r="D99" s="6"/>
      <c r="E99" s="6"/>
      <c r="F99" s="6"/>
      <c r="G99" s="6"/>
      <c r="H99" s="61"/>
      <c r="I99" s="61"/>
      <c r="J99" s="61"/>
      <c r="K99" s="61"/>
      <c r="L99" s="61"/>
      <c r="M99" s="61"/>
      <c r="N99" s="61"/>
      <c r="O99" s="61"/>
      <c r="P99" s="61"/>
      <c r="Q99" s="4"/>
    </row>
    <row r="100" spans="1:20" x14ac:dyDescent="0.25">
      <c r="A100" s="4"/>
      <c r="B100" s="4"/>
      <c r="C100" s="4"/>
      <c r="D100" s="6"/>
      <c r="E100" s="6"/>
      <c r="F100" s="6"/>
      <c r="G100" s="6"/>
      <c r="H100" s="61"/>
      <c r="I100" s="61"/>
      <c r="J100" s="61"/>
      <c r="K100" s="61"/>
      <c r="L100" s="61"/>
      <c r="M100" s="61"/>
      <c r="N100" s="61"/>
      <c r="O100" s="61"/>
      <c r="P100" s="61"/>
      <c r="Q100" s="4"/>
    </row>
    <row r="101" spans="1:20" x14ac:dyDescent="0.25">
      <c r="A101" s="4"/>
      <c r="B101" s="4"/>
      <c r="C101" s="4"/>
      <c r="D101" s="6"/>
      <c r="E101" s="6"/>
      <c r="F101" s="6"/>
      <c r="G101" s="6"/>
      <c r="H101" s="61"/>
      <c r="I101" s="61"/>
      <c r="J101" s="61"/>
      <c r="K101" s="61"/>
      <c r="L101" s="61"/>
      <c r="M101" s="61"/>
      <c r="N101" s="61"/>
      <c r="O101" s="61"/>
      <c r="P101" s="61"/>
      <c r="Q101" s="4"/>
    </row>
    <row r="102" spans="1:20" x14ac:dyDescent="0.25">
      <c r="A102" s="4"/>
      <c r="B102" s="4"/>
      <c r="C102" s="4"/>
      <c r="D102" s="6"/>
      <c r="E102" s="6"/>
      <c r="F102" s="6"/>
      <c r="G102" s="6"/>
      <c r="H102" s="61"/>
      <c r="I102" s="61"/>
      <c r="J102" s="61"/>
      <c r="K102" s="61"/>
      <c r="L102" s="61"/>
      <c r="M102" s="61"/>
      <c r="N102" s="61"/>
      <c r="O102" s="61"/>
      <c r="P102" s="61"/>
      <c r="Q102" s="4"/>
    </row>
    <row r="103" spans="1:20" x14ac:dyDescent="0.25">
      <c r="A103" s="4"/>
      <c r="B103" s="4"/>
      <c r="C103" s="4"/>
      <c r="D103" s="6"/>
      <c r="E103" s="6"/>
      <c r="F103" s="6"/>
      <c r="G103" s="6"/>
      <c r="H103" s="61"/>
      <c r="I103" s="61"/>
      <c r="J103" s="61"/>
      <c r="K103" s="61"/>
      <c r="L103" s="61"/>
      <c r="M103" s="61"/>
      <c r="N103" s="61"/>
      <c r="O103" s="61"/>
      <c r="P103" s="61"/>
      <c r="Q103" s="4"/>
    </row>
    <row r="104" spans="1:20" x14ac:dyDescent="0.25">
      <c r="A104" s="4"/>
      <c r="B104" s="4"/>
      <c r="C104" s="4"/>
      <c r="D104" s="6"/>
      <c r="E104" s="6"/>
      <c r="F104" s="6"/>
      <c r="G104" s="6"/>
      <c r="H104" s="61"/>
      <c r="I104" s="61"/>
      <c r="J104" s="61"/>
      <c r="K104" s="61"/>
      <c r="L104" s="61"/>
      <c r="M104" s="61"/>
      <c r="N104" s="61"/>
      <c r="O104" s="61"/>
      <c r="P104" s="61"/>
      <c r="Q104" s="4"/>
    </row>
    <row r="105" spans="1:20" x14ac:dyDescent="0.25">
      <c r="A105" s="4"/>
      <c r="B105" s="4"/>
      <c r="C105" s="4"/>
      <c r="D105" s="6"/>
      <c r="E105" s="6"/>
      <c r="F105" s="6"/>
      <c r="G105" s="6"/>
      <c r="H105" s="61"/>
      <c r="I105" s="61"/>
      <c r="J105" s="61"/>
      <c r="K105" s="61"/>
      <c r="L105" s="61"/>
      <c r="M105" s="61"/>
      <c r="N105" s="61"/>
      <c r="O105" s="61"/>
      <c r="P105" s="61"/>
      <c r="Q105" s="4"/>
    </row>
    <row r="106" spans="1:20" x14ac:dyDescent="0.25">
      <c r="A106" s="4"/>
      <c r="B106" s="4"/>
      <c r="C106" s="4"/>
      <c r="D106" s="6"/>
      <c r="E106" s="6"/>
      <c r="F106" s="6"/>
      <c r="G106" s="6"/>
      <c r="H106" s="61"/>
      <c r="I106" s="61"/>
      <c r="J106" s="61"/>
      <c r="K106" s="61"/>
      <c r="L106" s="61"/>
      <c r="M106" s="61"/>
      <c r="N106" s="61"/>
      <c r="O106" s="61"/>
      <c r="P106" s="61"/>
      <c r="Q106" s="4"/>
    </row>
    <row r="107" spans="1:20" x14ac:dyDescent="0.25">
      <c r="A107" s="4"/>
      <c r="B107" s="4"/>
      <c r="C107" s="4"/>
      <c r="D107" s="6"/>
      <c r="E107" s="6"/>
      <c r="F107" s="6"/>
      <c r="G107" s="6"/>
      <c r="H107" s="61"/>
      <c r="I107" s="61"/>
      <c r="J107" s="61"/>
      <c r="K107" s="61"/>
      <c r="L107" s="61"/>
      <c r="M107" s="61"/>
      <c r="N107" s="61"/>
      <c r="O107" s="61"/>
      <c r="P107" s="61"/>
      <c r="Q107" s="4"/>
    </row>
    <row r="108" spans="1:20" x14ac:dyDescent="0.25">
      <c r="A108" s="4"/>
      <c r="B108" s="4"/>
      <c r="C108" s="4"/>
      <c r="D108" s="6"/>
      <c r="E108" s="6"/>
      <c r="F108" s="6"/>
      <c r="G108" s="6"/>
      <c r="H108" s="61"/>
      <c r="I108" s="61"/>
      <c r="J108" s="61"/>
      <c r="K108" s="61"/>
      <c r="L108" s="61"/>
      <c r="M108" s="61"/>
      <c r="N108" s="61"/>
      <c r="O108" s="61"/>
      <c r="P108" s="61"/>
      <c r="Q108" s="4"/>
    </row>
    <row r="109" spans="1:20" x14ac:dyDescent="0.25">
      <c r="E109" s="7">
        <f t="shared" ref="E109:P109" si="17">SUM(E79:E108)</f>
        <v>0</v>
      </c>
      <c r="F109" s="7">
        <f t="shared" si="17"/>
        <v>47317.200000000004</v>
      </c>
      <c r="G109" s="7">
        <f t="shared" si="17"/>
        <v>47317.200000000004</v>
      </c>
      <c r="H109" s="7">
        <f t="shared" si="17"/>
        <v>47317.200000000004</v>
      </c>
      <c r="I109" s="7">
        <f t="shared" si="17"/>
        <v>47317.200000000004</v>
      </c>
      <c r="J109" s="7">
        <f t="shared" si="17"/>
        <v>47317.200000000004</v>
      </c>
      <c r="K109" s="7">
        <f t="shared" si="17"/>
        <v>47317.200000000004</v>
      </c>
      <c r="L109" s="7">
        <f t="shared" si="17"/>
        <v>47317.200000000004</v>
      </c>
      <c r="M109" s="7">
        <f t="shared" si="17"/>
        <v>47317.200000000004</v>
      </c>
      <c r="N109" s="7">
        <f t="shared" si="17"/>
        <v>47317.200000000004</v>
      </c>
      <c r="O109" s="7">
        <f t="shared" si="17"/>
        <v>47317.200000000004</v>
      </c>
      <c r="P109" s="7">
        <f t="shared" si="17"/>
        <v>47317.200000000004</v>
      </c>
    </row>
    <row r="110" spans="1:20" x14ac:dyDescent="0.25">
      <c r="C110" s="25"/>
      <c r="D110" s="25"/>
      <c r="S110" s="7"/>
      <c r="T110" s="7"/>
    </row>
    <row r="111" spans="1:20" x14ac:dyDescent="0.25">
      <c r="A111" s="31" t="s">
        <v>145</v>
      </c>
      <c r="B111" s="31"/>
      <c r="C111" s="31"/>
      <c r="D111" s="31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32"/>
      <c r="S111" s="32"/>
      <c r="T111" s="32"/>
    </row>
    <row r="112" spans="1:20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/>
      <c r="J112" s="626">
        <v>2025</v>
      </c>
      <c r="K112" s="626"/>
      <c r="L112" s="626"/>
      <c r="M112" s="626"/>
      <c r="N112" s="626"/>
      <c r="O112" s="626"/>
      <c r="P112" s="627"/>
      <c r="Q112" s="10"/>
    </row>
    <row r="113" spans="1:17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8</v>
      </c>
      <c r="F113" s="11">
        <v>9</v>
      </c>
      <c r="G113" s="11">
        <v>10</v>
      </c>
      <c r="H113" s="62">
        <v>11</v>
      </c>
      <c r="I113" s="62">
        <v>12</v>
      </c>
      <c r="J113" s="62">
        <v>1</v>
      </c>
      <c r="K113" s="62">
        <v>2</v>
      </c>
      <c r="L113" s="62">
        <v>3</v>
      </c>
      <c r="M113" s="62">
        <v>4</v>
      </c>
      <c r="N113" s="62">
        <v>5</v>
      </c>
      <c r="O113" s="62">
        <v>6</v>
      </c>
      <c r="P113" s="62">
        <v>7</v>
      </c>
      <c r="Q113" s="11"/>
    </row>
    <row r="114" spans="1:17" x14ac:dyDescent="0.25">
      <c r="A114" s="4" t="str">
        <f>A9</f>
        <v>Matalia, Parag</v>
      </c>
      <c r="B114" s="4" t="str">
        <f t="shared" ref="B114:D114" si="18">B9</f>
        <v>TechSur</v>
      </c>
      <c r="C114" s="4" t="str">
        <f t="shared" si="18"/>
        <v>Agile Coach/Consultant</v>
      </c>
      <c r="D114" s="4">
        <f t="shared" si="18"/>
        <v>137.55000000000001</v>
      </c>
      <c r="E114" s="6">
        <f t="shared" ref="E114:E117" si="19">E44*$D115</f>
        <v>0</v>
      </c>
      <c r="F114" s="6">
        <f>F44*$D114</f>
        <v>21732.9</v>
      </c>
      <c r="G114" s="6">
        <f t="shared" ref="G114:P114" si="20">G44*$D114</f>
        <v>24208.800000000003</v>
      </c>
      <c r="H114" s="61">
        <f t="shared" si="20"/>
        <v>0</v>
      </c>
      <c r="I114" s="61">
        <f t="shared" si="20"/>
        <v>0</v>
      </c>
      <c r="J114" s="61">
        <f t="shared" si="20"/>
        <v>0</v>
      </c>
      <c r="K114" s="61">
        <f t="shared" si="20"/>
        <v>0</v>
      </c>
      <c r="L114" s="61">
        <f t="shared" si="20"/>
        <v>0</v>
      </c>
      <c r="M114" s="61">
        <f t="shared" si="20"/>
        <v>0</v>
      </c>
      <c r="N114" s="61">
        <f t="shared" si="20"/>
        <v>0</v>
      </c>
      <c r="O114" s="61">
        <f t="shared" si="20"/>
        <v>0</v>
      </c>
      <c r="P114" s="61">
        <f t="shared" si="20"/>
        <v>0</v>
      </c>
      <c r="Q114" s="4"/>
    </row>
    <row r="115" spans="1:17" x14ac:dyDescent="0.25">
      <c r="A115" s="4" t="str">
        <f t="shared" ref="A115:D115" si="21">A10</f>
        <v>Gupta, Madhur</v>
      </c>
      <c r="B115" s="4" t="str">
        <f t="shared" si="21"/>
        <v>TechSur</v>
      </c>
      <c r="C115" s="4" t="str">
        <f t="shared" si="21"/>
        <v>Agile Coach/Consultant</v>
      </c>
      <c r="D115" s="4">
        <f t="shared" si="21"/>
        <v>137.55000000000001</v>
      </c>
      <c r="E115" s="6">
        <f t="shared" si="19"/>
        <v>0</v>
      </c>
      <c r="F115" s="6">
        <f>F45*$D115</f>
        <v>11966.85</v>
      </c>
      <c r="G115" s="6">
        <f t="shared" ref="G115:P115" si="22">G45*$D115</f>
        <v>18569.25</v>
      </c>
      <c r="H115" s="61">
        <f t="shared" si="22"/>
        <v>0</v>
      </c>
      <c r="I115" s="61">
        <f t="shared" si="22"/>
        <v>0</v>
      </c>
      <c r="J115" s="61">
        <f t="shared" si="22"/>
        <v>0</v>
      </c>
      <c r="K115" s="61">
        <f t="shared" si="22"/>
        <v>0</v>
      </c>
      <c r="L115" s="61">
        <f t="shared" si="22"/>
        <v>0</v>
      </c>
      <c r="M115" s="61">
        <f t="shared" si="22"/>
        <v>0</v>
      </c>
      <c r="N115" s="61">
        <f t="shared" si="22"/>
        <v>0</v>
      </c>
      <c r="O115" s="61">
        <f t="shared" si="22"/>
        <v>0</v>
      </c>
      <c r="P115" s="61">
        <f t="shared" si="22"/>
        <v>0</v>
      </c>
      <c r="Q115" s="4"/>
    </row>
    <row r="116" spans="1:17" x14ac:dyDescent="0.25">
      <c r="A116" s="4" t="str">
        <f t="shared" ref="A116:D116" si="23">A11</f>
        <v>Kokkirala, Nikita</v>
      </c>
      <c r="B116" s="4" t="str">
        <f t="shared" si="23"/>
        <v>TechSur</v>
      </c>
      <c r="C116" s="4" t="str">
        <f t="shared" si="23"/>
        <v>Agile Coach/Consultant</v>
      </c>
      <c r="D116" s="4">
        <f t="shared" si="23"/>
        <v>137.55000000000001</v>
      </c>
      <c r="E116" s="6">
        <f t="shared" si="19"/>
        <v>0</v>
      </c>
      <c r="F116" s="6">
        <f>F46*$D116</f>
        <v>12104.400000000001</v>
      </c>
      <c r="G116" s="6">
        <f t="shared" ref="G116:P116" si="24">G46*$D116</f>
        <v>9903.6</v>
      </c>
      <c r="H116" s="61">
        <f t="shared" si="24"/>
        <v>0</v>
      </c>
      <c r="I116" s="61">
        <f t="shared" si="24"/>
        <v>0</v>
      </c>
      <c r="J116" s="61">
        <f t="shared" si="24"/>
        <v>0</v>
      </c>
      <c r="K116" s="61">
        <f t="shared" si="24"/>
        <v>0</v>
      </c>
      <c r="L116" s="61">
        <f t="shared" si="24"/>
        <v>0</v>
      </c>
      <c r="M116" s="61">
        <f t="shared" si="24"/>
        <v>0</v>
      </c>
      <c r="N116" s="61">
        <f t="shared" si="24"/>
        <v>0</v>
      </c>
      <c r="O116" s="61">
        <f t="shared" si="24"/>
        <v>0</v>
      </c>
      <c r="P116" s="61">
        <f t="shared" si="24"/>
        <v>0</v>
      </c>
      <c r="Q116" s="4"/>
    </row>
    <row r="117" spans="1:17" x14ac:dyDescent="0.25">
      <c r="A117" s="4" t="str">
        <f t="shared" ref="A117:D117" si="25">A12</f>
        <v>Strock, Sara</v>
      </c>
      <c r="B117" s="4" t="str">
        <f t="shared" si="25"/>
        <v>TechSur</v>
      </c>
      <c r="C117" s="4" t="str">
        <f t="shared" si="25"/>
        <v>Agile Coach/Consultant</v>
      </c>
      <c r="D117" s="4">
        <f t="shared" si="25"/>
        <v>137.55000000000001</v>
      </c>
      <c r="E117" s="6">
        <f t="shared" si="19"/>
        <v>0</v>
      </c>
      <c r="F117" s="6">
        <f>F47*$D117</f>
        <v>10453.800000000001</v>
      </c>
      <c r="G117" s="6">
        <f t="shared" ref="G117:P117" si="26">G47*$D117</f>
        <v>24208.800000000003</v>
      </c>
      <c r="H117" s="61">
        <f t="shared" si="26"/>
        <v>0</v>
      </c>
      <c r="I117" s="61">
        <f t="shared" si="26"/>
        <v>0</v>
      </c>
      <c r="J117" s="61">
        <f t="shared" si="26"/>
        <v>0</v>
      </c>
      <c r="K117" s="61">
        <f t="shared" si="26"/>
        <v>0</v>
      </c>
      <c r="L117" s="61">
        <f t="shared" si="26"/>
        <v>0</v>
      </c>
      <c r="M117" s="61">
        <f t="shared" si="26"/>
        <v>0</v>
      </c>
      <c r="N117" s="61">
        <f t="shared" si="26"/>
        <v>0</v>
      </c>
      <c r="O117" s="61">
        <f t="shared" si="26"/>
        <v>0</v>
      </c>
      <c r="P117" s="61">
        <f t="shared" si="26"/>
        <v>0</v>
      </c>
      <c r="Q117" s="4"/>
    </row>
    <row r="118" spans="1:17" x14ac:dyDescent="0.25">
      <c r="A118" s="4"/>
      <c r="B118" s="4"/>
      <c r="C118" s="4"/>
      <c r="D118" s="6"/>
      <c r="E118" s="6"/>
      <c r="F118" s="6"/>
      <c r="G118" s="6"/>
      <c r="H118" s="61"/>
      <c r="I118" s="61"/>
      <c r="J118" s="61"/>
      <c r="K118" s="61"/>
      <c r="L118" s="61"/>
      <c r="M118" s="61"/>
      <c r="N118" s="61"/>
      <c r="O118" s="61"/>
      <c r="P118" s="61"/>
      <c r="Q118" s="4"/>
    </row>
    <row r="119" spans="1:17" x14ac:dyDescent="0.25">
      <c r="A119" s="4"/>
      <c r="B119" s="4"/>
      <c r="C119" s="4"/>
      <c r="D119" s="6"/>
      <c r="E119" s="6"/>
      <c r="F119" s="6"/>
      <c r="G119" s="6"/>
      <c r="H119" s="61"/>
      <c r="I119" s="61"/>
      <c r="J119" s="61"/>
      <c r="K119" s="61"/>
      <c r="L119" s="61"/>
      <c r="M119" s="61"/>
      <c r="N119" s="61"/>
      <c r="O119" s="61"/>
      <c r="P119" s="61"/>
      <c r="Q119" s="4"/>
    </row>
    <row r="120" spans="1:17" x14ac:dyDescent="0.25">
      <c r="A120" s="4"/>
      <c r="B120" s="4"/>
      <c r="C120" s="4"/>
      <c r="D120" s="6"/>
      <c r="E120" s="6"/>
      <c r="F120" s="6"/>
      <c r="G120" s="6"/>
      <c r="H120" s="61"/>
      <c r="I120" s="61"/>
      <c r="J120" s="61"/>
      <c r="K120" s="61"/>
      <c r="L120" s="61"/>
      <c r="M120" s="61"/>
      <c r="N120" s="61"/>
      <c r="O120" s="61"/>
      <c r="P120" s="61"/>
      <c r="Q120" s="4"/>
    </row>
    <row r="121" spans="1:17" x14ac:dyDescent="0.25">
      <c r="A121" s="4"/>
      <c r="B121" s="4"/>
      <c r="C121" s="4"/>
      <c r="D121" s="6"/>
      <c r="E121" s="6"/>
      <c r="F121" s="6"/>
      <c r="G121" s="6"/>
      <c r="H121" s="61"/>
      <c r="I121" s="61"/>
      <c r="J121" s="61"/>
      <c r="K121" s="61"/>
      <c r="L121" s="61"/>
      <c r="M121" s="61"/>
      <c r="N121" s="61"/>
      <c r="O121" s="61"/>
      <c r="P121" s="61"/>
      <c r="Q121" s="4"/>
    </row>
    <row r="122" spans="1:17" x14ac:dyDescent="0.25">
      <c r="A122" s="4"/>
      <c r="B122" s="4"/>
      <c r="C122" s="4"/>
      <c r="D122" s="6"/>
      <c r="E122" s="6"/>
      <c r="F122" s="6"/>
      <c r="G122" s="6"/>
      <c r="H122" s="61"/>
      <c r="I122" s="61"/>
      <c r="J122" s="61"/>
      <c r="K122" s="61"/>
      <c r="L122" s="61"/>
      <c r="M122" s="61"/>
      <c r="N122" s="61"/>
      <c r="O122" s="61"/>
      <c r="P122" s="61"/>
      <c r="Q122" s="4"/>
    </row>
    <row r="123" spans="1:17" x14ac:dyDescent="0.25">
      <c r="A123" s="4"/>
      <c r="B123" s="4"/>
      <c r="C123" s="4"/>
      <c r="D123" s="6"/>
      <c r="E123" s="6"/>
      <c r="F123" s="6"/>
      <c r="G123" s="6"/>
      <c r="H123" s="61"/>
      <c r="I123" s="61"/>
      <c r="J123" s="61"/>
      <c r="K123" s="61"/>
      <c r="L123" s="61"/>
      <c r="M123" s="61"/>
      <c r="N123" s="61"/>
      <c r="O123" s="61"/>
      <c r="P123" s="61"/>
      <c r="Q123" s="4"/>
    </row>
    <row r="124" spans="1:17" x14ac:dyDescent="0.25">
      <c r="A124" s="4"/>
      <c r="B124" s="4"/>
      <c r="C124" s="4"/>
      <c r="D124" s="6"/>
      <c r="E124" s="6"/>
      <c r="F124" s="6"/>
      <c r="G124" s="6"/>
      <c r="H124" s="61"/>
      <c r="I124" s="61"/>
      <c r="J124" s="61"/>
      <c r="K124" s="61"/>
      <c r="L124" s="61"/>
      <c r="M124" s="61"/>
      <c r="N124" s="61"/>
      <c r="O124" s="61"/>
      <c r="P124" s="61"/>
      <c r="Q124" s="4"/>
    </row>
    <row r="125" spans="1:17" x14ac:dyDescent="0.25">
      <c r="A125" s="4"/>
      <c r="B125" s="4"/>
      <c r="C125" s="4"/>
      <c r="D125" s="6"/>
      <c r="E125" s="6"/>
      <c r="F125" s="6"/>
      <c r="G125" s="6"/>
      <c r="H125" s="61"/>
      <c r="I125" s="61"/>
      <c r="J125" s="61"/>
      <c r="K125" s="61"/>
      <c r="L125" s="61"/>
      <c r="M125" s="61"/>
      <c r="N125" s="61"/>
      <c r="O125" s="61"/>
      <c r="P125" s="61"/>
      <c r="Q125" s="4"/>
    </row>
    <row r="126" spans="1:17" x14ac:dyDescent="0.25">
      <c r="A126" s="4"/>
      <c r="B126" s="4"/>
      <c r="C126" s="4"/>
      <c r="D126" s="6"/>
      <c r="E126" s="6"/>
      <c r="F126" s="6"/>
      <c r="G126" s="6"/>
      <c r="H126" s="61"/>
      <c r="I126" s="61"/>
      <c r="J126" s="61"/>
      <c r="K126" s="61"/>
      <c r="L126" s="61"/>
      <c r="M126" s="61"/>
      <c r="N126" s="61"/>
      <c r="O126" s="61"/>
      <c r="P126" s="61"/>
      <c r="Q126" s="4"/>
    </row>
    <row r="127" spans="1:17" x14ac:dyDescent="0.25">
      <c r="A127" s="4"/>
      <c r="B127" s="4"/>
      <c r="C127" s="4"/>
      <c r="D127" s="6"/>
      <c r="E127" s="6"/>
      <c r="F127" s="6"/>
      <c r="G127" s="6"/>
      <c r="H127" s="61"/>
      <c r="I127" s="61"/>
      <c r="J127" s="61"/>
      <c r="K127" s="61"/>
      <c r="L127" s="61"/>
      <c r="M127" s="61"/>
      <c r="N127" s="61"/>
      <c r="O127" s="61"/>
      <c r="P127" s="61"/>
      <c r="Q127" s="4"/>
    </row>
    <row r="128" spans="1:17" x14ac:dyDescent="0.25">
      <c r="A128" s="4"/>
      <c r="B128" s="4"/>
      <c r="C128" s="4"/>
      <c r="D128" s="6"/>
      <c r="E128" s="6"/>
      <c r="F128" s="6"/>
      <c r="G128" s="6"/>
      <c r="H128" s="61"/>
      <c r="I128" s="61"/>
      <c r="J128" s="61"/>
      <c r="K128" s="61"/>
      <c r="L128" s="61"/>
      <c r="M128" s="61"/>
      <c r="N128" s="61"/>
      <c r="O128" s="61"/>
      <c r="P128" s="61"/>
      <c r="Q128" s="4"/>
    </row>
    <row r="129" spans="1:17" x14ac:dyDescent="0.25">
      <c r="A129" s="4"/>
      <c r="B129" s="4"/>
      <c r="C129" s="4"/>
      <c r="D129" s="6"/>
      <c r="E129" s="6"/>
      <c r="F129" s="6"/>
      <c r="G129" s="6"/>
      <c r="H129" s="61"/>
      <c r="I129" s="61"/>
      <c r="J129" s="61"/>
      <c r="K129" s="61"/>
      <c r="L129" s="61"/>
      <c r="M129" s="61"/>
      <c r="N129" s="61"/>
      <c r="O129" s="61"/>
      <c r="P129" s="61"/>
      <c r="Q129" s="4"/>
    </row>
    <row r="130" spans="1:17" x14ac:dyDescent="0.25">
      <c r="A130" s="4"/>
      <c r="B130" s="4"/>
      <c r="C130" s="4"/>
      <c r="D130" s="6"/>
      <c r="E130" s="6"/>
      <c r="F130" s="6"/>
      <c r="G130" s="6"/>
      <c r="H130" s="61"/>
      <c r="I130" s="61"/>
      <c r="J130" s="61"/>
      <c r="K130" s="61"/>
      <c r="L130" s="61"/>
      <c r="M130" s="61"/>
      <c r="N130" s="61"/>
      <c r="O130" s="61"/>
      <c r="P130" s="61"/>
      <c r="Q130" s="4"/>
    </row>
    <row r="131" spans="1:17" x14ac:dyDescent="0.25">
      <c r="A131" s="4"/>
      <c r="B131" s="4"/>
      <c r="C131" s="4"/>
      <c r="D131" s="6"/>
      <c r="E131" s="6"/>
      <c r="F131" s="6"/>
      <c r="G131" s="6"/>
      <c r="H131" s="61"/>
      <c r="I131" s="61"/>
      <c r="J131" s="61"/>
      <c r="K131" s="61"/>
      <c r="L131" s="61"/>
      <c r="M131" s="61"/>
      <c r="N131" s="61"/>
      <c r="O131" s="61"/>
      <c r="P131" s="61"/>
      <c r="Q131" s="4"/>
    </row>
    <row r="132" spans="1:17" x14ac:dyDescent="0.25">
      <c r="A132" s="4"/>
      <c r="B132" s="4"/>
      <c r="C132" s="4"/>
      <c r="D132" s="6"/>
      <c r="E132" s="6"/>
      <c r="F132" s="6"/>
      <c r="G132" s="6"/>
      <c r="H132" s="61"/>
      <c r="I132" s="61"/>
      <c r="J132" s="61"/>
      <c r="K132" s="61"/>
      <c r="L132" s="61"/>
      <c r="M132" s="61"/>
      <c r="N132" s="61"/>
      <c r="O132" s="61"/>
      <c r="P132" s="61"/>
      <c r="Q132" s="4"/>
    </row>
    <row r="133" spans="1:17" x14ac:dyDescent="0.25">
      <c r="A133" s="4"/>
      <c r="B133" s="4"/>
      <c r="C133" s="4"/>
      <c r="D133" s="6"/>
      <c r="E133" s="6"/>
      <c r="F133" s="6"/>
      <c r="G133" s="6"/>
      <c r="H133" s="61"/>
      <c r="I133" s="61"/>
      <c r="J133" s="61"/>
      <c r="K133" s="61"/>
      <c r="L133" s="61"/>
      <c r="M133" s="61"/>
      <c r="N133" s="61"/>
      <c r="O133" s="61"/>
      <c r="P133" s="61"/>
      <c r="Q133" s="4"/>
    </row>
    <row r="134" spans="1:17" x14ac:dyDescent="0.25">
      <c r="A134" s="4"/>
      <c r="B134" s="4"/>
      <c r="C134" s="4"/>
      <c r="D134" s="6"/>
      <c r="E134" s="6"/>
      <c r="F134" s="6"/>
      <c r="G134" s="6"/>
      <c r="H134" s="61"/>
      <c r="I134" s="61"/>
      <c r="J134" s="61"/>
      <c r="K134" s="61"/>
      <c r="L134" s="61"/>
      <c r="M134" s="61"/>
      <c r="N134" s="61"/>
      <c r="O134" s="61"/>
      <c r="P134" s="61"/>
      <c r="Q134" s="4"/>
    </row>
    <row r="135" spans="1:17" x14ac:dyDescent="0.25">
      <c r="A135" s="4"/>
      <c r="B135" s="4"/>
      <c r="C135" s="4"/>
      <c r="D135" s="6"/>
      <c r="E135" s="6"/>
      <c r="F135" s="6"/>
      <c r="G135" s="6"/>
      <c r="H135" s="61"/>
      <c r="I135" s="61"/>
      <c r="J135" s="61"/>
      <c r="K135" s="61"/>
      <c r="L135" s="61"/>
      <c r="M135" s="61"/>
      <c r="N135" s="61"/>
      <c r="O135" s="61"/>
      <c r="P135" s="61"/>
      <c r="Q135" s="4"/>
    </row>
    <row r="136" spans="1:17" x14ac:dyDescent="0.25">
      <c r="A136" s="4"/>
      <c r="B136" s="4"/>
      <c r="C136" s="4"/>
      <c r="D136" s="6"/>
      <c r="E136" s="6"/>
      <c r="F136" s="6"/>
      <c r="G136" s="6"/>
      <c r="H136" s="61"/>
      <c r="I136" s="61"/>
      <c r="J136" s="61"/>
      <c r="K136" s="61"/>
      <c r="L136" s="61"/>
      <c r="M136" s="61"/>
      <c r="N136" s="61"/>
      <c r="O136" s="61"/>
      <c r="P136" s="61"/>
      <c r="Q136" s="4"/>
    </row>
    <row r="137" spans="1:17" x14ac:dyDescent="0.25">
      <c r="A137" s="4"/>
      <c r="B137" s="4"/>
      <c r="C137" s="4"/>
      <c r="D137" s="6"/>
      <c r="E137" s="6"/>
      <c r="F137" s="6"/>
      <c r="G137" s="6"/>
      <c r="H137" s="61"/>
      <c r="I137" s="61"/>
      <c r="J137" s="61"/>
      <c r="K137" s="61"/>
      <c r="L137" s="61"/>
      <c r="M137" s="61"/>
      <c r="N137" s="61"/>
      <c r="O137" s="61"/>
      <c r="P137" s="61"/>
      <c r="Q137" s="4"/>
    </row>
    <row r="138" spans="1:17" x14ac:dyDescent="0.25">
      <c r="A138" s="4"/>
      <c r="B138" s="4"/>
      <c r="C138" s="4"/>
      <c r="D138" s="6"/>
      <c r="E138" s="6"/>
      <c r="F138" s="6"/>
      <c r="G138" s="6"/>
      <c r="H138" s="61"/>
      <c r="I138" s="61"/>
      <c r="J138" s="61"/>
      <c r="K138" s="61"/>
      <c r="L138" s="61"/>
      <c r="M138" s="61"/>
      <c r="N138" s="61"/>
      <c r="O138" s="61"/>
      <c r="P138" s="61"/>
      <c r="Q138" s="4"/>
    </row>
    <row r="139" spans="1:17" x14ac:dyDescent="0.25">
      <c r="A139" s="4"/>
      <c r="B139" s="4"/>
      <c r="C139" s="4"/>
      <c r="D139" s="6"/>
      <c r="E139" s="6"/>
      <c r="F139" s="6"/>
      <c r="G139" s="6"/>
      <c r="H139" s="61"/>
      <c r="I139" s="61"/>
      <c r="J139" s="61"/>
      <c r="K139" s="61"/>
      <c r="L139" s="61"/>
      <c r="M139" s="61"/>
      <c r="N139" s="61"/>
      <c r="O139" s="61"/>
      <c r="P139" s="61"/>
      <c r="Q139" s="4"/>
    </row>
    <row r="140" spans="1:17" x14ac:dyDescent="0.25">
      <c r="A140" s="4"/>
      <c r="B140" s="4"/>
      <c r="C140" s="4"/>
      <c r="D140" s="6"/>
      <c r="E140" s="6"/>
      <c r="F140" s="6"/>
      <c r="G140" s="6"/>
      <c r="H140" s="61"/>
      <c r="I140" s="61"/>
      <c r="J140" s="61"/>
      <c r="K140" s="61"/>
      <c r="L140" s="61"/>
      <c r="M140" s="61"/>
      <c r="N140" s="61"/>
      <c r="O140" s="61"/>
      <c r="P140" s="61"/>
      <c r="Q140" s="4"/>
    </row>
    <row r="141" spans="1:17" x14ac:dyDescent="0.25">
      <c r="A141" s="4"/>
      <c r="B141" s="4"/>
      <c r="C141" s="4"/>
      <c r="D141" s="6"/>
      <c r="E141" s="6"/>
      <c r="F141" s="6"/>
      <c r="G141" s="6"/>
      <c r="H141" s="61"/>
      <c r="I141" s="61"/>
      <c r="J141" s="61"/>
      <c r="K141" s="61"/>
      <c r="L141" s="61"/>
      <c r="M141" s="61"/>
      <c r="N141" s="61"/>
      <c r="O141" s="61"/>
      <c r="P141" s="61"/>
      <c r="Q141" s="4"/>
    </row>
    <row r="142" spans="1:17" x14ac:dyDescent="0.25">
      <c r="A142" s="4"/>
      <c r="B142" s="4"/>
      <c r="C142" s="4"/>
      <c r="D142" s="6"/>
      <c r="E142" s="6"/>
      <c r="F142" s="6"/>
      <c r="G142" s="6"/>
      <c r="H142" s="61"/>
      <c r="I142" s="61"/>
      <c r="J142" s="61"/>
      <c r="K142" s="61"/>
      <c r="L142" s="61"/>
      <c r="M142" s="61"/>
      <c r="N142" s="61"/>
      <c r="O142" s="61"/>
      <c r="P142" s="61"/>
      <c r="Q142" s="4"/>
    </row>
    <row r="143" spans="1:17" x14ac:dyDescent="0.25">
      <c r="A143" s="4"/>
      <c r="B143" s="4"/>
      <c r="C143" s="4"/>
      <c r="D143" s="6"/>
      <c r="E143" s="6"/>
      <c r="F143" s="6"/>
      <c r="G143" s="6"/>
      <c r="H143" s="61"/>
      <c r="I143" s="61"/>
      <c r="J143" s="61"/>
      <c r="K143" s="61"/>
      <c r="L143" s="61"/>
      <c r="M143" s="61"/>
      <c r="N143" s="61"/>
      <c r="O143" s="61"/>
      <c r="P143" s="61"/>
      <c r="Q143" s="4"/>
    </row>
    <row r="144" spans="1:17" x14ac:dyDescent="0.25">
      <c r="E144" s="7">
        <f t="shared" ref="E144:P144" si="27">SUM(E114:E143)</f>
        <v>0</v>
      </c>
      <c r="F144" s="7">
        <f t="shared" si="27"/>
        <v>56257.950000000004</v>
      </c>
      <c r="G144" s="7">
        <f t="shared" si="27"/>
        <v>76890.450000000012</v>
      </c>
      <c r="H144" s="7">
        <f t="shared" si="27"/>
        <v>0</v>
      </c>
      <c r="I144" s="7">
        <f t="shared" si="27"/>
        <v>0</v>
      </c>
      <c r="J144" s="7">
        <f t="shared" si="27"/>
        <v>0</v>
      </c>
      <c r="K144" s="7">
        <f t="shared" si="27"/>
        <v>0</v>
      </c>
      <c r="L144" s="7">
        <f t="shared" si="27"/>
        <v>0</v>
      </c>
      <c r="M144" s="7">
        <f t="shared" si="27"/>
        <v>0</v>
      </c>
      <c r="N144" s="7">
        <f t="shared" si="27"/>
        <v>0</v>
      </c>
      <c r="O144" s="7">
        <f t="shared" si="27"/>
        <v>0</v>
      </c>
      <c r="P144" s="7">
        <f t="shared" si="27"/>
        <v>0</v>
      </c>
    </row>
    <row r="145" spans="1:18" x14ac:dyDescent="0.25">
      <c r="G145" s="25">
        <f>SUM(F144:G144)</f>
        <v>133148.40000000002</v>
      </c>
      <c r="I145" s="25"/>
    </row>
    <row r="146" spans="1:18" x14ac:dyDescent="0.25">
      <c r="I146" s="25"/>
    </row>
    <row r="147" spans="1:18" x14ac:dyDescent="0.25">
      <c r="C147" t="s">
        <v>1052</v>
      </c>
      <c r="D147" s="1">
        <v>45534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x14ac:dyDescent="0.25">
      <c r="A148" s="31" t="s">
        <v>1053</v>
      </c>
      <c r="B148" s="32"/>
      <c r="C148" s="32"/>
      <c r="D148" s="32"/>
      <c r="E148" s="322"/>
      <c r="F148" s="322"/>
      <c r="G148" s="322"/>
      <c r="H148" s="322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</row>
    <row r="149" spans="1:18" x14ac:dyDescent="0.25">
      <c r="A149" s="375"/>
      <c r="B149" s="376"/>
      <c r="C149" s="376"/>
      <c r="D149" s="376"/>
      <c r="E149" s="625">
        <v>2024</v>
      </c>
      <c r="F149" s="626"/>
      <c r="G149" s="626"/>
      <c r="H149" s="626"/>
      <c r="I149" s="626"/>
      <c r="J149" s="626">
        <v>2025</v>
      </c>
      <c r="K149" s="626"/>
      <c r="L149" s="626"/>
      <c r="M149" s="626"/>
      <c r="N149" s="626"/>
      <c r="O149" s="626"/>
      <c r="P149" s="627"/>
      <c r="Q149" s="377"/>
      <c r="R149" s="377"/>
    </row>
    <row r="150" spans="1:18" x14ac:dyDescent="0.25">
      <c r="A150" s="379" t="s">
        <v>1054</v>
      </c>
      <c r="B150" s="379" t="s">
        <v>1055</v>
      </c>
      <c r="C150" s="379" t="s">
        <v>1056</v>
      </c>
      <c r="D150" s="21" t="s">
        <v>1057</v>
      </c>
      <c r="E150" s="11">
        <v>8</v>
      </c>
      <c r="F150" s="11">
        <v>9</v>
      </c>
      <c r="G150" s="146">
        <v>10</v>
      </c>
      <c r="H150" s="146">
        <v>11</v>
      </c>
      <c r="I150" s="146">
        <v>12</v>
      </c>
      <c r="J150" s="146">
        <v>1</v>
      </c>
      <c r="K150" s="146">
        <v>2</v>
      </c>
      <c r="L150" s="146">
        <v>3</v>
      </c>
      <c r="M150" s="146">
        <v>4</v>
      </c>
      <c r="N150" s="146">
        <v>5</v>
      </c>
      <c r="O150" s="146">
        <v>6</v>
      </c>
      <c r="P150" s="146">
        <v>7</v>
      </c>
      <c r="Q150" s="377"/>
      <c r="R150" s="377"/>
    </row>
    <row r="151" spans="1:18" x14ac:dyDescent="0.25">
      <c r="A151" s="381">
        <v>2.1</v>
      </c>
      <c r="B151" s="382" t="s">
        <v>1058</v>
      </c>
      <c r="C151" s="383">
        <v>45594</v>
      </c>
      <c r="D151" s="380">
        <v>41265</v>
      </c>
      <c r="E151" s="378"/>
      <c r="F151" s="81"/>
      <c r="G151" s="402">
        <f>D151</f>
        <v>41265</v>
      </c>
      <c r="H151" s="156"/>
      <c r="I151" s="156"/>
      <c r="J151" s="156"/>
      <c r="K151" s="156"/>
      <c r="L151" s="156"/>
      <c r="M151" s="156"/>
      <c r="N151" s="60"/>
      <c r="O151" s="60"/>
      <c r="P151" s="60"/>
    </row>
    <row r="152" spans="1:18" ht="60" x14ac:dyDescent="0.25">
      <c r="A152" s="381">
        <v>2.1</v>
      </c>
      <c r="B152" s="382" t="s">
        <v>1059</v>
      </c>
      <c r="C152" s="383">
        <v>45594</v>
      </c>
      <c r="D152" s="380">
        <v>27510.000000000004</v>
      </c>
      <c r="E152" s="378"/>
      <c r="F152" s="81"/>
      <c r="G152" s="402">
        <f>D152</f>
        <v>27510.000000000004</v>
      </c>
      <c r="H152" s="156"/>
      <c r="I152" s="156"/>
      <c r="J152" s="156"/>
      <c r="K152" s="156"/>
      <c r="L152" s="156"/>
      <c r="M152" s="156"/>
      <c r="N152" s="60"/>
      <c r="O152" s="60"/>
      <c r="P152" s="60"/>
    </row>
    <row r="153" spans="1:18" ht="60" x14ac:dyDescent="0.25">
      <c r="A153" s="381">
        <v>2.2000000000000002</v>
      </c>
      <c r="B153" s="382" t="s">
        <v>1060</v>
      </c>
      <c r="C153" s="383">
        <v>45594</v>
      </c>
      <c r="D153" s="380">
        <v>22008</v>
      </c>
      <c r="E153" s="378"/>
      <c r="F153" s="81"/>
      <c r="G153" s="402">
        <f>D153</f>
        <v>22008</v>
      </c>
      <c r="H153" s="156"/>
      <c r="I153" s="156"/>
      <c r="J153" s="156"/>
      <c r="K153" s="156"/>
      <c r="L153" s="156"/>
      <c r="M153" s="156"/>
      <c r="N153" s="60"/>
      <c r="O153" s="60"/>
      <c r="P153" s="60"/>
    </row>
    <row r="154" spans="1:18" ht="45" x14ac:dyDescent="0.25">
      <c r="A154" s="381">
        <v>2.7</v>
      </c>
      <c r="B154" s="382" t="s">
        <v>1061</v>
      </c>
      <c r="C154" s="383">
        <v>45624</v>
      </c>
      <c r="D154" s="380">
        <v>50893.500000000007</v>
      </c>
      <c r="E154" s="378"/>
      <c r="F154" s="81"/>
      <c r="G154" s="156"/>
      <c r="H154" s="156">
        <f>D154</f>
        <v>50893.500000000007</v>
      </c>
      <c r="I154" s="156"/>
      <c r="J154" s="156"/>
      <c r="K154" s="156"/>
      <c r="L154" s="156"/>
      <c r="M154" s="156"/>
      <c r="N154" s="60"/>
      <c r="O154" s="60"/>
      <c r="P154" s="60"/>
    </row>
    <row r="155" spans="1:18" ht="30" x14ac:dyDescent="0.25">
      <c r="A155" s="381">
        <v>2.15</v>
      </c>
      <c r="B155" s="382" t="s">
        <v>1062</v>
      </c>
      <c r="C155" s="384">
        <v>45624</v>
      </c>
      <c r="D155" s="380">
        <v>33562.200000000004</v>
      </c>
      <c r="E155" s="378"/>
      <c r="F155" s="81"/>
      <c r="G155" s="156"/>
      <c r="H155" s="156">
        <f>D155</f>
        <v>33562.200000000004</v>
      </c>
      <c r="I155" s="156"/>
      <c r="J155" s="156"/>
      <c r="K155" s="156"/>
      <c r="L155" s="156"/>
      <c r="M155" s="156"/>
      <c r="N155" s="60"/>
      <c r="O155" s="60"/>
      <c r="P155" s="60"/>
    </row>
    <row r="156" spans="1:18" ht="30" x14ac:dyDescent="0.25">
      <c r="A156" s="381">
        <v>2.2200000000000002</v>
      </c>
      <c r="B156" s="382" t="s">
        <v>1063</v>
      </c>
      <c r="C156" s="384">
        <v>45624</v>
      </c>
      <c r="D156" s="380">
        <v>57771.000000000007</v>
      </c>
      <c r="E156" s="378"/>
      <c r="F156" s="81"/>
      <c r="G156" s="156"/>
      <c r="H156" s="156">
        <f>D156</f>
        <v>57771.000000000007</v>
      </c>
      <c r="I156" s="156"/>
      <c r="J156" s="156"/>
      <c r="K156" s="156"/>
      <c r="L156" s="156"/>
      <c r="M156" s="156"/>
      <c r="N156" s="60"/>
      <c r="O156" s="60"/>
      <c r="P156" s="60"/>
    </row>
    <row r="157" spans="1:18" ht="45" x14ac:dyDescent="0.25">
      <c r="A157" s="381">
        <v>2.5</v>
      </c>
      <c r="B157" s="382" t="s">
        <v>1064</v>
      </c>
      <c r="C157" s="383">
        <v>45654</v>
      </c>
      <c r="D157" s="380">
        <v>30811.200000000004</v>
      </c>
      <c r="E157" s="378"/>
      <c r="F157" s="81"/>
      <c r="G157" s="156"/>
      <c r="H157" s="156"/>
      <c r="I157" s="156">
        <f>D157</f>
        <v>30811.200000000004</v>
      </c>
      <c r="J157" s="156"/>
      <c r="K157" s="156"/>
      <c r="L157" s="156"/>
      <c r="M157" s="156"/>
      <c r="N157" s="60"/>
      <c r="O157" s="60"/>
      <c r="P157" s="60"/>
    </row>
    <row r="158" spans="1:18" ht="45" x14ac:dyDescent="0.25">
      <c r="A158" s="381">
        <v>2.12</v>
      </c>
      <c r="B158" s="382" t="s">
        <v>1065</v>
      </c>
      <c r="C158" s="383">
        <v>45654</v>
      </c>
      <c r="D158" s="380">
        <v>33012</v>
      </c>
      <c r="E158" s="378"/>
      <c r="F158" s="81"/>
      <c r="G158" s="156"/>
      <c r="H158" s="156"/>
      <c r="I158" s="156">
        <f>D158</f>
        <v>33012</v>
      </c>
      <c r="J158" s="156"/>
      <c r="K158" s="156"/>
      <c r="L158" s="156"/>
      <c r="M158" s="156"/>
      <c r="N158" s="60"/>
      <c r="O158" s="60"/>
      <c r="P158" s="60"/>
    </row>
    <row r="159" spans="1:18" ht="30" x14ac:dyDescent="0.25">
      <c r="A159" s="381">
        <v>2.21</v>
      </c>
      <c r="B159" s="382" t="s">
        <v>1066</v>
      </c>
      <c r="C159" s="383">
        <v>45654</v>
      </c>
      <c r="D159" s="380">
        <v>26684.7</v>
      </c>
      <c r="E159" s="378"/>
      <c r="F159" s="81"/>
      <c r="G159" s="156"/>
      <c r="H159" s="156"/>
      <c r="I159" s="156">
        <f>D159</f>
        <v>26684.7</v>
      </c>
      <c r="J159" s="156"/>
      <c r="K159" s="156"/>
      <c r="L159" s="156"/>
      <c r="M159" s="156"/>
      <c r="N159" s="60"/>
      <c r="O159" s="60"/>
      <c r="P159" s="60"/>
    </row>
    <row r="160" spans="1:18" ht="30" x14ac:dyDescent="0.25">
      <c r="A160" s="381">
        <v>2.2400000000000002</v>
      </c>
      <c r="B160" s="382" t="s">
        <v>1067</v>
      </c>
      <c r="C160" s="383">
        <v>45654</v>
      </c>
      <c r="D160" s="380">
        <v>33012</v>
      </c>
      <c r="E160" s="378"/>
      <c r="F160" s="81"/>
      <c r="G160" s="156"/>
      <c r="H160" s="156"/>
      <c r="I160" s="156">
        <f>D160</f>
        <v>33012</v>
      </c>
      <c r="J160" s="156"/>
      <c r="K160" s="156"/>
      <c r="L160" s="156"/>
      <c r="M160" s="156"/>
      <c r="N160" s="60"/>
      <c r="O160" s="60"/>
      <c r="P160" s="60"/>
    </row>
    <row r="161" spans="1:18" ht="30" x14ac:dyDescent="0.25">
      <c r="A161" s="381">
        <v>2.25</v>
      </c>
      <c r="B161" s="382" t="s">
        <v>1068</v>
      </c>
      <c r="C161" s="383">
        <v>45654</v>
      </c>
      <c r="D161" s="380">
        <v>19257</v>
      </c>
      <c r="E161" s="378"/>
      <c r="F161" s="81"/>
      <c r="G161" s="156"/>
      <c r="H161" s="156"/>
      <c r="I161" s="156">
        <f>D161</f>
        <v>19257</v>
      </c>
      <c r="J161" s="156"/>
      <c r="K161" s="156"/>
      <c r="L161" s="156"/>
      <c r="M161" s="156"/>
      <c r="N161" s="60"/>
      <c r="O161" s="60"/>
      <c r="P161" s="60"/>
    </row>
    <row r="162" spans="1:18" ht="45" x14ac:dyDescent="0.25">
      <c r="A162" s="381">
        <v>2.2999999999999998</v>
      </c>
      <c r="B162" s="382" t="s">
        <v>1069</v>
      </c>
      <c r="C162" s="383">
        <v>45714</v>
      </c>
      <c r="D162" s="380">
        <v>41265</v>
      </c>
      <c r="E162" s="378"/>
      <c r="F162" s="81"/>
      <c r="G162" s="156"/>
      <c r="H162" s="156"/>
      <c r="I162" s="156"/>
      <c r="J162" s="156"/>
      <c r="K162" s="156">
        <f>D162</f>
        <v>41265</v>
      </c>
      <c r="L162" s="156"/>
      <c r="M162" s="156"/>
      <c r="N162" s="60"/>
      <c r="O162" s="60"/>
      <c r="P162" s="60"/>
    </row>
    <row r="163" spans="1:18" ht="60" x14ac:dyDescent="0.25">
      <c r="A163" s="381">
        <v>2.4</v>
      </c>
      <c r="B163" s="382" t="s">
        <v>1070</v>
      </c>
      <c r="C163" s="383">
        <v>45714</v>
      </c>
      <c r="D163" s="380">
        <v>26134.500000000004</v>
      </c>
      <c r="E163" s="378"/>
      <c r="F163" s="81"/>
      <c r="G163" s="156"/>
      <c r="H163" s="156"/>
      <c r="I163" s="156"/>
      <c r="J163" s="156"/>
      <c r="K163" s="156">
        <f>D163</f>
        <v>26134.500000000004</v>
      </c>
      <c r="L163" s="156"/>
      <c r="M163" s="156"/>
      <c r="N163" s="60"/>
      <c r="O163" s="60"/>
      <c r="P163" s="60"/>
    </row>
    <row r="164" spans="1:18" ht="60" x14ac:dyDescent="0.25">
      <c r="A164" s="381">
        <v>2.9</v>
      </c>
      <c r="B164" s="382" t="s">
        <v>1071</v>
      </c>
      <c r="C164" s="383">
        <v>45714</v>
      </c>
      <c r="D164" s="380">
        <v>29985.9</v>
      </c>
      <c r="E164" s="378"/>
      <c r="F164" s="81"/>
      <c r="G164" s="156"/>
      <c r="H164" s="156"/>
      <c r="I164" s="156"/>
      <c r="J164" s="156"/>
      <c r="K164" s="156">
        <f>D164</f>
        <v>29985.9</v>
      </c>
      <c r="L164" s="156"/>
      <c r="M164" s="156"/>
      <c r="N164" s="60"/>
      <c r="O164" s="60"/>
      <c r="P164" s="60"/>
    </row>
    <row r="165" spans="1:18" ht="45" x14ac:dyDescent="0.25">
      <c r="A165" s="381">
        <v>2.11</v>
      </c>
      <c r="B165" s="382" t="s">
        <v>1072</v>
      </c>
      <c r="C165" s="383">
        <v>45714</v>
      </c>
      <c r="D165" s="380">
        <v>30261.000000000004</v>
      </c>
      <c r="E165" s="378"/>
      <c r="F165" s="81"/>
      <c r="G165" s="156"/>
      <c r="H165" s="156"/>
      <c r="I165" s="156"/>
      <c r="J165" s="156"/>
      <c r="K165" s="156">
        <f>D165</f>
        <v>30261.000000000004</v>
      </c>
      <c r="L165" s="156"/>
      <c r="M165" s="156"/>
      <c r="N165" s="60"/>
      <c r="O165" s="60"/>
      <c r="P165" s="60"/>
    </row>
    <row r="166" spans="1:18" ht="90" x14ac:dyDescent="0.25">
      <c r="A166" s="381">
        <v>2.23</v>
      </c>
      <c r="B166" s="382" t="s">
        <v>1073</v>
      </c>
      <c r="C166" s="383">
        <v>45714</v>
      </c>
      <c r="D166" s="380">
        <v>38514</v>
      </c>
      <c r="E166" s="378"/>
      <c r="F166" s="81"/>
      <c r="G166" s="156"/>
      <c r="H166" s="156"/>
      <c r="I166" s="156"/>
      <c r="J166" s="156"/>
      <c r="K166" s="156">
        <f>D166</f>
        <v>38514</v>
      </c>
      <c r="L166" s="156"/>
      <c r="M166" s="156"/>
      <c r="N166" s="60"/>
      <c r="O166" s="60"/>
      <c r="P166" s="60"/>
    </row>
    <row r="167" spans="1:18" x14ac:dyDescent="0.25">
      <c r="E167" s="7">
        <f>SUM(E151:E166)</f>
        <v>0</v>
      </c>
      <c r="F167" s="7">
        <f t="shared" ref="F167:P167" si="28">SUM(F151:F166)</f>
        <v>0</v>
      </c>
      <c r="G167" s="7">
        <f t="shared" si="28"/>
        <v>90783</v>
      </c>
      <c r="H167" s="7">
        <f t="shared" si="28"/>
        <v>142226.70000000001</v>
      </c>
      <c r="I167" s="7">
        <f t="shared" si="28"/>
        <v>142776.90000000002</v>
      </c>
      <c r="J167" s="7">
        <f t="shared" si="28"/>
        <v>0</v>
      </c>
      <c r="K167" s="7">
        <f t="shared" si="28"/>
        <v>166160.4</v>
      </c>
      <c r="L167" s="7">
        <f t="shared" si="28"/>
        <v>0</v>
      </c>
      <c r="M167" s="7">
        <f t="shared" si="28"/>
        <v>0</v>
      </c>
      <c r="N167" s="7">
        <f t="shared" si="28"/>
        <v>0</v>
      </c>
      <c r="O167" s="7">
        <f t="shared" si="28"/>
        <v>0</v>
      </c>
      <c r="P167" s="7">
        <f t="shared" si="28"/>
        <v>0</v>
      </c>
      <c r="Q167" s="7"/>
      <c r="R167" s="7"/>
    </row>
    <row r="168" spans="1:18" x14ac:dyDescent="0.25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x14ac:dyDescent="0.25">
      <c r="A169" s="31" t="s">
        <v>1074</v>
      </c>
      <c r="B169" s="32"/>
      <c r="C169" s="32"/>
      <c r="D169" s="32"/>
      <c r="E169" s="322"/>
      <c r="F169" s="322"/>
      <c r="G169" s="322"/>
      <c r="H169" s="322"/>
      <c r="I169" s="322"/>
      <c r="J169" s="322"/>
      <c r="K169" s="322"/>
      <c r="L169" s="322"/>
      <c r="M169" s="322"/>
      <c r="N169" s="322"/>
      <c r="O169" s="322"/>
      <c r="P169" s="322"/>
      <c r="Q169" s="7"/>
      <c r="R169" s="7"/>
    </row>
    <row r="170" spans="1:18" x14ac:dyDescent="0.25">
      <c r="E170" s="625">
        <v>2024</v>
      </c>
      <c r="F170" s="626"/>
      <c r="G170" s="626"/>
      <c r="H170" s="626"/>
      <c r="I170" s="626"/>
      <c r="J170" s="626">
        <v>2025</v>
      </c>
      <c r="K170" s="626"/>
      <c r="L170" s="626"/>
      <c r="M170" s="626"/>
      <c r="N170" s="626"/>
      <c r="O170" s="626"/>
      <c r="P170" s="627"/>
      <c r="Q170" s="7"/>
      <c r="R170" s="7"/>
    </row>
    <row r="171" spans="1:18" x14ac:dyDescent="0.25">
      <c r="E171" s="11">
        <v>8</v>
      </c>
      <c r="F171" s="11">
        <v>9</v>
      </c>
      <c r="G171" s="146">
        <v>10</v>
      </c>
      <c r="H171" s="146">
        <v>11</v>
      </c>
      <c r="I171" s="146">
        <v>12</v>
      </c>
      <c r="J171" s="146">
        <v>1</v>
      </c>
      <c r="K171" s="146">
        <v>2</v>
      </c>
      <c r="L171" s="146">
        <v>3</v>
      </c>
      <c r="M171" s="146">
        <v>4</v>
      </c>
      <c r="N171" s="146">
        <v>5</v>
      </c>
      <c r="O171" s="146">
        <v>6</v>
      </c>
      <c r="P171" s="146">
        <v>7</v>
      </c>
      <c r="Q171" s="7"/>
      <c r="R171" s="7"/>
    </row>
    <row r="172" spans="1:18" x14ac:dyDescent="0.25">
      <c r="E172" s="7">
        <f>E167+E109</f>
        <v>0</v>
      </c>
      <c r="F172" s="7">
        <f t="shared" ref="F172:P172" si="29">F167+F109</f>
        <v>47317.200000000004</v>
      </c>
      <c r="G172" s="7">
        <f t="shared" si="29"/>
        <v>138100.20000000001</v>
      </c>
      <c r="H172" s="7">
        <f t="shared" si="29"/>
        <v>189543.90000000002</v>
      </c>
      <c r="I172" s="7">
        <f t="shared" si="29"/>
        <v>190094.10000000003</v>
      </c>
      <c r="J172" s="7">
        <f t="shared" si="29"/>
        <v>47317.200000000004</v>
      </c>
      <c r="K172" s="7">
        <f t="shared" si="29"/>
        <v>213477.6</v>
      </c>
      <c r="L172" s="7">
        <f t="shared" si="29"/>
        <v>47317.200000000004</v>
      </c>
      <c r="M172" s="7">
        <f t="shared" si="29"/>
        <v>47317.200000000004</v>
      </c>
      <c r="N172" s="7">
        <f t="shared" si="29"/>
        <v>47317.200000000004</v>
      </c>
      <c r="O172" s="7">
        <f t="shared" si="29"/>
        <v>47317.200000000004</v>
      </c>
      <c r="P172" s="7">
        <f t="shared" si="29"/>
        <v>47317.200000000004</v>
      </c>
      <c r="Q172" s="7"/>
      <c r="R172" s="7"/>
    </row>
    <row r="173" spans="1:18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x14ac:dyDescent="0.25">
      <c r="A174" s="31" t="s">
        <v>186</v>
      </c>
      <c r="B174" s="32"/>
      <c r="C174" s="32"/>
      <c r="D174" s="32"/>
      <c r="E174" s="625">
        <v>2024</v>
      </c>
      <c r="F174" s="626"/>
      <c r="G174" s="626"/>
      <c r="H174" s="626"/>
      <c r="I174" s="626">
        <v>2025</v>
      </c>
      <c r="J174" s="626"/>
      <c r="K174" s="626"/>
      <c r="L174" s="331"/>
      <c r="M174" s="331"/>
      <c r="N174" s="332"/>
      <c r="O174" s="625"/>
      <c r="P174" s="627"/>
      <c r="Q174" s="7"/>
      <c r="R174" s="7"/>
    </row>
    <row r="175" spans="1:18" x14ac:dyDescent="0.25">
      <c r="C175" s="11" t="s">
        <v>105</v>
      </c>
      <c r="D175" s="11" t="s">
        <v>106</v>
      </c>
      <c r="E175" s="11">
        <v>8</v>
      </c>
      <c r="F175" s="11">
        <v>9</v>
      </c>
      <c r="G175" s="62">
        <v>10</v>
      </c>
      <c r="H175" s="62">
        <v>11</v>
      </c>
      <c r="I175" s="62">
        <v>12</v>
      </c>
      <c r="J175" s="62">
        <v>1</v>
      </c>
      <c r="K175" s="62">
        <v>2</v>
      </c>
      <c r="L175" s="62">
        <v>3</v>
      </c>
      <c r="M175" s="62">
        <v>4</v>
      </c>
      <c r="N175" s="62">
        <v>5</v>
      </c>
      <c r="O175" s="62">
        <v>6</v>
      </c>
      <c r="P175" s="62">
        <v>7</v>
      </c>
      <c r="Q175" s="7"/>
      <c r="R175" s="7"/>
    </row>
    <row r="176" spans="1:18" x14ac:dyDescent="0.25">
      <c r="C176" s="4" t="s">
        <v>1075</v>
      </c>
      <c r="D176" s="26">
        <v>45573</v>
      </c>
      <c r="E176" s="6"/>
      <c r="F176" s="6">
        <v>56257.95</v>
      </c>
      <c r="G176" s="61"/>
      <c r="H176" s="61"/>
      <c r="I176" s="259"/>
      <c r="J176" s="61"/>
      <c r="K176" s="61"/>
      <c r="L176" s="61"/>
      <c r="M176" s="61"/>
      <c r="N176" s="61"/>
      <c r="O176" s="61"/>
      <c r="P176" s="61"/>
      <c r="Q176" s="7"/>
      <c r="R176" s="7"/>
    </row>
    <row r="177" spans="3:18" x14ac:dyDescent="0.25">
      <c r="C177" s="4" t="s">
        <v>1076</v>
      </c>
      <c r="D177" s="26">
        <v>45626</v>
      </c>
      <c r="E177" s="6"/>
      <c r="F177" s="6"/>
      <c r="G177" s="61"/>
      <c r="H177" s="61">
        <v>106463.7</v>
      </c>
      <c r="I177" s="259"/>
      <c r="J177" s="61"/>
      <c r="K177" s="61"/>
      <c r="L177" s="61"/>
      <c r="M177" s="61"/>
      <c r="N177" s="61"/>
      <c r="O177" s="61"/>
      <c r="P177" s="61"/>
      <c r="Q177" s="7"/>
      <c r="R177" s="7"/>
    </row>
    <row r="178" spans="3:18" x14ac:dyDescent="0.25">
      <c r="C178" s="4"/>
      <c r="D178" s="26"/>
      <c r="E178" s="6"/>
      <c r="F178" s="6"/>
      <c r="G178" s="61"/>
      <c r="H178" s="61"/>
      <c r="I178" s="259"/>
      <c r="J178" s="61"/>
      <c r="K178" s="61"/>
      <c r="L178" s="61"/>
      <c r="M178" s="61"/>
      <c r="N178" s="61"/>
      <c r="O178" s="61"/>
      <c r="P178" s="61"/>
      <c r="Q178" s="7"/>
      <c r="R178" s="7"/>
    </row>
    <row r="179" spans="3:18" x14ac:dyDescent="0.25">
      <c r="C179" s="4"/>
      <c r="D179" s="26"/>
      <c r="E179" s="6"/>
      <c r="F179" s="6"/>
      <c r="G179" s="61"/>
      <c r="H179" s="61"/>
      <c r="I179" s="259"/>
      <c r="J179" s="61"/>
      <c r="K179" s="61"/>
      <c r="L179" s="61"/>
      <c r="M179" s="61"/>
      <c r="N179" s="61"/>
      <c r="O179" s="61"/>
      <c r="P179" s="61"/>
      <c r="Q179" s="7"/>
      <c r="R179" s="7"/>
    </row>
    <row r="180" spans="3:18" x14ac:dyDescent="0.25">
      <c r="C180" s="4"/>
      <c r="D180" s="26"/>
      <c r="E180" s="6"/>
      <c r="F180" s="6"/>
      <c r="G180" s="61"/>
      <c r="H180" s="61"/>
      <c r="I180" s="259"/>
      <c r="J180" s="61"/>
      <c r="K180" s="61"/>
      <c r="L180" s="61"/>
      <c r="M180" s="61"/>
      <c r="N180" s="61"/>
      <c r="O180" s="61"/>
      <c r="P180" s="61"/>
      <c r="Q180" s="7"/>
      <c r="R180" s="7"/>
    </row>
    <row r="181" spans="3:18" x14ac:dyDescent="0.25">
      <c r="C181" s="4"/>
      <c r="D181" s="26"/>
      <c r="E181" s="6"/>
      <c r="F181" s="6"/>
      <c r="G181" s="61"/>
      <c r="H181" s="61"/>
      <c r="I181" s="259"/>
      <c r="J181" s="61"/>
      <c r="K181" s="61"/>
      <c r="L181" s="61"/>
      <c r="M181" s="61"/>
      <c r="N181" s="61"/>
      <c r="O181" s="61"/>
      <c r="P181" s="61"/>
      <c r="Q181" s="7"/>
      <c r="R181" s="7"/>
    </row>
    <row r="182" spans="3:18" x14ac:dyDescent="0.25">
      <c r="C182" s="4"/>
      <c r="D182" s="26"/>
      <c r="E182" s="6"/>
      <c r="F182" s="6"/>
      <c r="G182" s="61"/>
      <c r="H182" s="61"/>
      <c r="I182" s="259"/>
      <c r="J182" s="61"/>
      <c r="K182" s="61"/>
      <c r="L182" s="61"/>
      <c r="M182" s="61"/>
      <c r="N182" s="61"/>
      <c r="O182" s="61"/>
      <c r="P182" s="61"/>
      <c r="Q182" s="7"/>
      <c r="R182" s="7"/>
    </row>
    <row r="183" spans="3:18" x14ac:dyDescent="0.25">
      <c r="C183" s="49"/>
      <c r="D183" s="26"/>
      <c r="E183" s="6"/>
      <c r="F183" s="6"/>
      <c r="G183" s="61"/>
      <c r="H183" s="61"/>
      <c r="I183" s="259"/>
      <c r="J183" s="61"/>
      <c r="K183" s="61"/>
      <c r="L183" s="61"/>
      <c r="M183" s="61"/>
      <c r="N183" s="61"/>
      <c r="O183" s="61"/>
      <c r="P183" s="61"/>
      <c r="Q183" s="7"/>
      <c r="R183" s="7"/>
    </row>
    <row r="184" spans="3:18" x14ac:dyDescent="0.25">
      <c r="C184" s="4"/>
      <c r="D184" s="26"/>
      <c r="E184" s="6"/>
      <c r="F184" s="6"/>
      <c r="G184" s="61"/>
      <c r="H184" s="61"/>
      <c r="I184" s="259"/>
      <c r="J184" s="61"/>
      <c r="K184" s="61"/>
      <c r="L184" s="61"/>
      <c r="M184" s="61"/>
      <c r="N184" s="61"/>
      <c r="O184" s="61"/>
      <c r="P184" s="61"/>
      <c r="Q184" s="7"/>
      <c r="R184" s="7"/>
    </row>
    <row r="185" spans="3:18" x14ac:dyDescent="0.25">
      <c r="C185" s="4"/>
      <c r="D185" s="26"/>
      <c r="E185" s="6"/>
      <c r="F185" s="6"/>
      <c r="G185" s="61"/>
      <c r="H185" s="61"/>
      <c r="I185" s="259"/>
      <c r="J185" s="61"/>
      <c r="K185" s="61"/>
      <c r="L185" s="61"/>
      <c r="M185" s="61"/>
      <c r="N185" s="61"/>
      <c r="O185" s="61"/>
      <c r="P185" s="61"/>
      <c r="Q185" s="7"/>
      <c r="R185" s="7"/>
    </row>
    <row r="186" spans="3:18" x14ac:dyDescent="0.25">
      <c r="C186" s="4"/>
      <c r="D186" s="26"/>
      <c r="E186" s="6"/>
      <c r="F186" s="6"/>
      <c r="G186" s="61"/>
      <c r="H186" s="61"/>
      <c r="I186" s="259"/>
      <c r="J186" s="61"/>
      <c r="K186" s="61"/>
      <c r="L186" s="61"/>
      <c r="M186" s="61"/>
      <c r="N186" s="61"/>
      <c r="O186" s="61"/>
      <c r="P186" s="61"/>
      <c r="Q186" s="7"/>
      <c r="R186" s="7"/>
    </row>
    <row r="187" spans="3:18" x14ac:dyDescent="0.25">
      <c r="C187" s="4"/>
      <c r="D187" s="26"/>
      <c r="E187" s="6"/>
      <c r="F187" s="6"/>
      <c r="G187" s="61"/>
      <c r="H187" s="61"/>
      <c r="I187" s="259"/>
      <c r="J187" s="61"/>
      <c r="K187" s="61"/>
      <c r="L187" s="61"/>
      <c r="M187" s="61"/>
      <c r="N187" s="61"/>
      <c r="O187" s="61"/>
      <c r="P187" s="61"/>
      <c r="Q187" s="7"/>
      <c r="R187" s="7"/>
    </row>
    <row r="188" spans="3:18" x14ac:dyDescent="0.25">
      <c r="C188" s="4"/>
      <c r="D188" s="26"/>
      <c r="E188" s="6"/>
      <c r="F188" s="6"/>
      <c r="G188" s="61"/>
      <c r="H188" s="61"/>
      <c r="I188" s="259"/>
      <c r="J188" s="61"/>
      <c r="K188" s="61"/>
      <c r="L188" s="61"/>
      <c r="M188" s="61"/>
      <c r="N188" s="61"/>
      <c r="O188" s="61"/>
      <c r="P188" s="61"/>
      <c r="Q188" s="7"/>
      <c r="R188" s="7"/>
    </row>
    <row r="189" spans="3:18" x14ac:dyDescent="0.25">
      <c r="C189" s="9"/>
      <c r="D189" s="93" t="s">
        <v>39</v>
      </c>
      <c r="E189" s="30">
        <f t="shared" ref="E189:P189" si="30">SUM(E176:E188)</f>
        <v>0</v>
      </c>
      <c r="F189" s="30">
        <f>SUM(F176:F188)</f>
        <v>56257.95</v>
      </c>
      <c r="G189" s="30">
        <f t="shared" si="30"/>
        <v>0</v>
      </c>
      <c r="H189" s="30">
        <f t="shared" si="30"/>
        <v>106463.7</v>
      </c>
      <c r="I189" s="30">
        <f t="shared" si="30"/>
        <v>0</v>
      </c>
      <c r="J189" s="30">
        <f t="shared" si="30"/>
        <v>0</v>
      </c>
      <c r="K189" s="30">
        <f t="shared" si="30"/>
        <v>0</v>
      </c>
      <c r="L189" s="30">
        <f t="shared" si="30"/>
        <v>0</v>
      </c>
      <c r="M189" s="30">
        <f t="shared" si="30"/>
        <v>0</v>
      </c>
      <c r="N189" s="30">
        <f t="shared" si="30"/>
        <v>0</v>
      </c>
      <c r="O189" s="30">
        <f t="shared" si="30"/>
        <v>0</v>
      </c>
      <c r="P189" s="30">
        <f t="shared" si="30"/>
        <v>0</v>
      </c>
    </row>
    <row r="190" spans="3:18" x14ac:dyDescent="0.25">
      <c r="F190" s="25">
        <f>SUM(F189:H189)</f>
        <v>162721.65</v>
      </c>
    </row>
    <row r="191" spans="3:18" x14ac:dyDescent="0.25">
      <c r="F191" s="25">
        <f>SUM(E167:K167)</f>
        <v>541947</v>
      </c>
    </row>
    <row r="192" spans="3:18" x14ac:dyDescent="0.25">
      <c r="F192" s="25">
        <f>SUM(F190:F191)</f>
        <v>704668.65</v>
      </c>
    </row>
    <row r="193" spans="5:6" x14ac:dyDescent="0.25">
      <c r="F193" s="25">
        <f>B4-F192</f>
        <v>409486.35</v>
      </c>
    </row>
    <row r="194" spans="5:6" x14ac:dyDescent="0.25">
      <c r="E194" s="25"/>
    </row>
    <row r="195" spans="5:6" x14ac:dyDescent="0.25">
      <c r="E195" s="25"/>
    </row>
  </sheetData>
  <sortState xmlns:xlrd2="http://schemas.microsoft.com/office/spreadsheetml/2017/richdata2" ref="A10:A12">
    <sortCondition ref="A9:A12"/>
  </sortState>
  <mergeCells count="19">
    <mergeCell ref="J170:P170"/>
    <mergeCell ref="E174:H174"/>
    <mergeCell ref="I174:K174"/>
    <mergeCell ref="O174:P174"/>
    <mergeCell ref="E170:I170"/>
    <mergeCell ref="E149:I149"/>
    <mergeCell ref="J149:P149"/>
    <mergeCell ref="E77:I77"/>
    <mergeCell ref="E76:Q76"/>
    <mergeCell ref="E111:Q111"/>
    <mergeCell ref="J77:P77"/>
    <mergeCell ref="E112:I112"/>
    <mergeCell ref="J112:P112"/>
    <mergeCell ref="E6:Q6"/>
    <mergeCell ref="E41:Q41"/>
    <mergeCell ref="E7:I7"/>
    <mergeCell ref="J7:P7"/>
    <mergeCell ref="E42:I42"/>
    <mergeCell ref="J42:P4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753A-55A1-4131-9A0D-DE1EFF99FB43}">
  <sheetPr>
    <tabColor theme="2" tint="-0.249977111117893"/>
  </sheetPr>
  <dimension ref="A2:U224"/>
  <sheetViews>
    <sheetView topLeftCell="A7" workbookViewId="0">
      <pane xSplit="1" topLeftCell="B1" activePane="topRight" state="frozen"/>
      <selection activeCell="A37" sqref="A37"/>
      <selection pane="topRight" activeCell="O15" sqref="O15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10" width="12.7109375" bestFit="1" customWidth="1"/>
    <col min="11" max="11" width="14.5703125" customWidth="1"/>
    <col min="12" max="12" width="16.28515625" customWidth="1"/>
    <col min="13" max="13" width="15.140625" customWidth="1"/>
    <col min="14" max="14" width="15.7109375" customWidth="1"/>
    <col min="15" max="15" width="14.7109375" customWidth="1"/>
    <col min="16" max="16" width="14.28515625" customWidth="1"/>
    <col min="17" max="17" width="13.7109375" bestFit="1" customWidth="1"/>
    <col min="18" max="18" width="13.7109375" customWidth="1"/>
    <col min="19" max="19" width="13.7109375" bestFit="1" customWidth="1"/>
    <col min="20" max="20" width="13.5703125" bestFit="1" customWidth="1"/>
    <col min="21" max="21" width="13.28515625" bestFit="1" customWidth="1"/>
  </cols>
  <sheetData>
    <row r="2" spans="1:21" x14ac:dyDescent="0.25">
      <c r="A2" s="9" t="s">
        <v>81</v>
      </c>
      <c r="B2" t="s">
        <v>315</v>
      </c>
    </row>
    <row r="3" spans="1:21" x14ac:dyDescent="0.25">
      <c r="A3" s="9" t="s">
        <v>83</v>
      </c>
      <c r="B3" t="s">
        <v>668</v>
      </c>
      <c r="C3" t="s">
        <v>1077</v>
      </c>
    </row>
    <row r="4" spans="1:21" x14ac:dyDescent="0.25">
      <c r="A4" s="9" t="s">
        <v>85</v>
      </c>
      <c r="B4" s="25">
        <v>1121708.8799999999</v>
      </c>
      <c r="C4" t="s">
        <v>77</v>
      </c>
    </row>
    <row r="5" spans="1:21" x14ac:dyDescent="0.25">
      <c r="A5" s="9"/>
      <c r="B5" s="25"/>
      <c r="F5">
        <f>F7*8</f>
        <v>160</v>
      </c>
      <c r="G5">
        <f t="shared" ref="G5:R5" si="0">G7*8</f>
        <v>184</v>
      </c>
      <c r="H5">
        <f t="shared" si="0"/>
        <v>152</v>
      </c>
      <c r="I5">
        <f t="shared" si="0"/>
        <v>168</v>
      </c>
      <c r="J5">
        <f t="shared" si="0"/>
        <v>168</v>
      </c>
      <c r="L5">
        <f t="shared" si="0"/>
        <v>168</v>
      </c>
      <c r="M5">
        <f t="shared" si="0"/>
        <v>176</v>
      </c>
      <c r="N5">
        <f t="shared" si="0"/>
        <v>184</v>
      </c>
      <c r="O5">
        <f t="shared" si="0"/>
        <v>152</v>
      </c>
      <c r="P5">
        <f t="shared" si="0"/>
        <v>184</v>
      </c>
      <c r="Q5">
        <f t="shared" si="0"/>
        <v>176</v>
      </c>
      <c r="R5">
        <f t="shared" si="0"/>
        <v>144</v>
      </c>
    </row>
    <row r="6" spans="1:21" x14ac:dyDescent="0.25">
      <c r="A6" s="31" t="s">
        <v>86</v>
      </c>
      <c r="B6" s="31"/>
      <c r="C6" s="31"/>
      <c r="D6" s="31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106"/>
      <c r="S6" s="31"/>
      <c r="T6" s="31"/>
      <c r="U6" s="31"/>
    </row>
    <row r="7" spans="1:21" x14ac:dyDescent="0.25">
      <c r="A7" s="31"/>
      <c r="B7" s="31"/>
      <c r="C7" s="31"/>
      <c r="D7" s="31"/>
      <c r="E7" s="38">
        <v>22</v>
      </c>
      <c r="F7" s="38">
        <v>20</v>
      </c>
      <c r="G7" s="38">
        <v>23</v>
      </c>
      <c r="H7" s="38">
        <v>19</v>
      </c>
      <c r="I7" s="38">
        <v>21</v>
      </c>
      <c r="J7" s="38">
        <v>21</v>
      </c>
      <c r="K7" s="38">
        <v>19</v>
      </c>
      <c r="L7" s="38">
        <v>21</v>
      </c>
      <c r="M7" s="38">
        <v>22</v>
      </c>
      <c r="N7" s="38">
        <v>23</v>
      </c>
      <c r="O7" s="38">
        <v>19</v>
      </c>
      <c r="P7" s="38">
        <v>23</v>
      </c>
      <c r="Q7" s="476">
        <v>22</v>
      </c>
      <c r="R7" s="476">
        <v>18</v>
      </c>
    </row>
    <row r="8" spans="1:21" x14ac:dyDescent="0.25">
      <c r="A8" s="9"/>
      <c r="B8" s="9"/>
      <c r="C8" s="9"/>
      <c r="D8" s="9"/>
      <c r="E8" s="625">
        <v>2024</v>
      </c>
      <c r="F8" s="626"/>
      <c r="G8" s="626"/>
      <c r="H8" s="626"/>
      <c r="I8" s="626"/>
      <c r="J8" s="626">
        <v>2025</v>
      </c>
      <c r="K8" s="626"/>
      <c r="L8" s="626"/>
      <c r="M8" s="626"/>
      <c r="N8" s="626"/>
      <c r="O8" s="626"/>
      <c r="P8" s="627"/>
      <c r="Q8" s="10"/>
      <c r="R8" s="38"/>
      <c r="S8" s="9"/>
      <c r="T8" s="9"/>
      <c r="U8" s="9"/>
    </row>
    <row r="9" spans="1:21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62">
        <v>12</v>
      </c>
      <c r="J9" s="62">
        <v>1</v>
      </c>
      <c r="K9" s="62">
        <v>2</v>
      </c>
      <c r="L9" s="62">
        <v>3</v>
      </c>
      <c r="M9" s="62">
        <v>4</v>
      </c>
      <c r="N9" s="62">
        <v>5</v>
      </c>
      <c r="O9" s="62">
        <v>6</v>
      </c>
      <c r="P9" s="62">
        <v>7</v>
      </c>
      <c r="Q9" s="62">
        <v>8</v>
      </c>
      <c r="R9" s="62">
        <v>9</v>
      </c>
      <c r="S9" s="11" t="s">
        <v>93</v>
      </c>
      <c r="T9" s="11" t="s">
        <v>94</v>
      </c>
      <c r="U9" s="11" t="s">
        <v>95</v>
      </c>
    </row>
    <row r="10" spans="1:21" x14ac:dyDescent="0.25">
      <c r="A10" s="4" t="s">
        <v>1078</v>
      </c>
      <c r="B10" s="4" t="s">
        <v>97</v>
      </c>
      <c r="C10" s="4" t="s">
        <v>153</v>
      </c>
      <c r="D10" s="120">
        <v>78.459999999999994</v>
      </c>
      <c r="E10" s="4"/>
      <c r="F10" s="4">
        <v>33</v>
      </c>
      <c r="G10" s="4">
        <v>33</v>
      </c>
      <c r="H10" s="4">
        <v>33</v>
      </c>
      <c r="I10" s="60">
        <v>33</v>
      </c>
      <c r="J10" s="60">
        <v>33</v>
      </c>
      <c r="K10" s="60">
        <v>33</v>
      </c>
      <c r="L10" s="60">
        <v>33</v>
      </c>
      <c r="M10" s="60">
        <v>40</v>
      </c>
      <c r="N10" s="60">
        <f t="shared" ref="N10:Q10" si="1">(N7-1)*8</f>
        <v>176</v>
      </c>
      <c r="O10" s="60">
        <f t="shared" si="1"/>
        <v>144</v>
      </c>
      <c r="P10" s="60">
        <f t="shared" si="1"/>
        <v>176</v>
      </c>
      <c r="Q10" s="60">
        <f t="shared" si="1"/>
        <v>168</v>
      </c>
      <c r="R10" s="60">
        <v>8</v>
      </c>
      <c r="S10" s="4">
        <f>SUM(E10:I10)</f>
        <v>132</v>
      </c>
      <c r="T10" s="6">
        <f>Q10*D10</f>
        <v>13181.279999999999</v>
      </c>
      <c r="U10" s="6">
        <f>SUM(S10*D10)</f>
        <v>10356.719999999999</v>
      </c>
    </row>
    <row r="11" spans="1:21" x14ac:dyDescent="0.25">
      <c r="A11" s="4" t="s">
        <v>1079</v>
      </c>
      <c r="B11" s="4" t="s">
        <v>97</v>
      </c>
      <c r="C11" s="4" t="s">
        <v>355</v>
      </c>
      <c r="D11" s="120">
        <v>137.55000000000001</v>
      </c>
      <c r="E11" s="4"/>
      <c r="F11" s="4">
        <v>33</v>
      </c>
      <c r="G11" s="4">
        <v>33</v>
      </c>
      <c r="H11" s="4">
        <v>33</v>
      </c>
      <c r="I11" s="60">
        <v>33</v>
      </c>
      <c r="J11" s="60">
        <v>33</v>
      </c>
      <c r="K11" s="60">
        <v>33</v>
      </c>
      <c r="L11" s="60">
        <v>33</v>
      </c>
      <c r="M11" s="60"/>
      <c r="N11" s="60"/>
      <c r="O11" s="60"/>
      <c r="P11" s="60"/>
      <c r="Q11" s="60"/>
      <c r="R11" s="60">
        <v>8</v>
      </c>
      <c r="S11" s="4">
        <f>SUM(E11:J11)</f>
        <v>165</v>
      </c>
      <c r="T11" s="6">
        <f>Q11*D11</f>
        <v>0</v>
      </c>
      <c r="U11" s="6">
        <f>SUM(S11*D11)</f>
        <v>22695.750000000004</v>
      </c>
    </row>
    <row r="12" spans="1:21" x14ac:dyDescent="0.25">
      <c r="A12" s="4" t="s">
        <v>1080</v>
      </c>
      <c r="B12" s="4" t="s">
        <v>97</v>
      </c>
      <c r="C12" s="4" t="s">
        <v>355</v>
      </c>
      <c r="D12" s="120">
        <v>137.55000000000001</v>
      </c>
      <c r="E12" s="4"/>
      <c r="F12" s="4">
        <v>33</v>
      </c>
      <c r="G12" s="4">
        <v>33</v>
      </c>
      <c r="H12" s="4">
        <v>33</v>
      </c>
      <c r="I12" s="60">
        <v>33</v>
      </c>
      <c r="J12" s="60">
        <v>33</v>
      </c>
      <c r="K12" s="60">
        <v>33</v>
      </c>
      <c r="L12" s="60">
        <v>33</v>
      </c>
      <c r="M12" s="60">
        <f t="shared" ref="M12:M16" si="2">(M$7-1)*8</f>
        <v>168</v>
      </c>
      <c r="N12" s="60">
        <f t="shared" ref="N12:Q17" si="3">(N$7-1)*8</f>
        <v>176</v>
      </c>
      <c r="O12" s="60">
        <f t="shared" si="3"/>
        <v>144</v>
      </c>
      <c r="P12" s="60">
        <f t="shared" si="3"/>
        <v>176</v>
      </c>
      <c r="Q12" s="60">
        <f t="shared" si="3"/>
        <v>168</v>
      </c>
      <c r="R12" s="60">
        <v>8</v>
      </c>
      <c r="S12" s="4">
        <f>SUM(E12:I12)</f>
        <v>132</v>
      </c>
      <c r="T12" s="6">
        <f>Q12*D12</f>
        <v>23108.400000000001</v>
      </c>
      <c r="U12" s="6">
        <f>SUM(S12*D12)</f>
        <v>18156.600000000002</v>
      </c>
    </row>
    <row r="13" spans="1:21" x14ac:dyDescent="0.25">
      <c r="A13" s="4" t="s">
        <v>1081</v>
      </c>
      <c r="B13" s="4" t="s">
        <v>97</v>
      </c>
      <c r="C13" s="4" t="s">
        <v>1082</v>
      </c>
      <c r="D13" s="120">
        <v>137.55000000000001</v>
      </c>
      <c r="E13" s="4"/>
      <c r="F13" s="4"/>
      <c r="G13" s="4"/>
      <c r="H13" s="4"/>
      <c r="I13" s="60"/>
      <c r="J13" s="60"/>
      <c r="K13" s="60"/>
      <c r="L13" s="60"/>
      <c r="M13" s="60">
        <f t="shared" si="2"/>
        <v>168</v>
      </c>
      <c r="N13" s="60">
        <f t="shared" si="3"/>
        <v>176</v>
      </c>
      <c r="O13" s="60">
        <f t="shared" si="3"/>
        <v>144</v>
      </c>
      <c r="P13" s="60">
        <f t="shared" si="3"/>
        <v>176</v>
      </c>
      <c r="Q13" s="60">
        <f t="shared" si="3"/>
        <v>168</v>
      </c>
      <c r="R13" s="60">
        <v>8</v>
      </c>
      <c r="S13" s="4">
        <f>SUM(E13:I13)</f>
        <v>0</v>
      </c>
      <c r="T13" s="6">
        <f>Q13*D13</f>
        <v>23108.400000000001</v>
      </c>
      <c r="U13" s="6">
        <f>SUM(S13*D13)</f>
        <v>0</v>
      </c>
    </row>
    <row r="14" spans="1:21" x14ac:dyDescent="0.25">
      <c r="A14" s="4" t="s">
        <v>1083</v>
      </c>
      <c r="B14" s="4" t="s">
        <v>358</v>
      </c>
      <c r="C14" s="4" t="s">
        <v>1082</v>
      </c>
      <c r="D14" s="120">
        <v>140.30000000000001</v>
      </c>
      <c r="E14" s="4"/>
      <c r="F14" s="4"/>
      <c r="G14" s="4"/>
      <c r="H14" s="4"/>
      <c r="I14" s="60"/>
      <c r="J14" s="60"/>
      <c r="K14" s="60"/>
      <c r="L14" s="60"/>
      <c r="M14" s="60">
        <f t="shared" si="2"/>
        <v>168</v>
      </c>
      <c r="N14" s="60">
        <f t="shared" si="3"/>
        <v>176</v>
      </c>
      <c r="O14" s="60">
        <f t="shared" si="3"/>
        <v>144</v>
      </c>
      <c r="P14" s="60">
        <f t="shared" si="3"/>
        <v>176</v>
      </c>
      <c r="Q14" s="60">
        <f t="shared" si="3"/>
        <v>168</v>
      </c>
      <c r="R14" s="60">
        <v>8</v>
      </c>
      <c r="S14" s="4"/>
      <c r="T14" s="6"/>
      <c r="U14" s="6"/>
    </row>
    <row r="15" spans="1:21" x14ac:dyDescent="0.25">
      <c r="A15" s="4" t="s">
        <v>707</v>
      </c>
      <c r="B15" s="4" t="s">
        <v>97</v>
      </c>
      <c r="C15" s="4" t="s">
        <v>362</v>
      </c>
      <c r="D15" s="6">
        <v>77.02</v>
      </c>
      <c r="E15" s="4"/>
      <c r="F15" s="4"/>
      <c r="G15" s="4"/>
      <c r="H15" s="4"/>
      <c r="I15" s="60"/>
      <c r="J15" s="60"/>
      <c r="K15" s="60"/>
      <c r="L15" s="60"/>
      <c r="M15" s="60">
        <f t="shared" si="2"/>
        <v>168</v>
      </c>
      <c r="N15" s="60">
        <f t="shared" si="3"/>
        <v>176</v>
      </c>
      <c r="O15" s="60">
        <f t="shared" si="3"/>
        <v>144</v>
      </c>
      <c r="P15" s="60">
        <f t="shared" si="3"/>
        <v>176</v>
      </c>
      <c r="Q15" s="60">
        <f t="shared" si="3"/>
        <v>168</v>
      </c>
      <c r="R15" s="60">
        <v>8</v>
      </c>
      <c r="S15" s="4"/>
      <c r="T15" s="6"/>
      <c r="U15" s="6"/>
    </row>
    <row r="16" spans="1:21" x14ac:dyDescent="0.25">
      <c r="A16" s="4" t="s">
        <v>1084</v>
      </c>
      <c r="B16" s="4" t="s">
        <v>97</v>
      </c>
      <c r="C16" s="4" t="s">
        <v>1082</v>
      </c>
      <c r="D16" s="120">
        <v>140.30000000000001</v>
      </c>
      <c r="E16" s="4"/>
      <c r="F16" s="4"/>
      <c r="G16" s="4"/>
      <c r="H16" s="4"/>
      <c r="I16" s="60"/>
      <c r="J16" s="60"/>
      <c r="K16" s="60"/>
      <c r="L16" s="60"/>
      <c r="M16" s="60">
        <f t="shared" si="2"/>
        <v>168</v>
      </c>
      <c r="N16" s="60">
        <f t="shared" si="3"/>
        <v>176</v>
      </c>
      <c r="O16" s="60">
        <f t="shared" si="3"/>
        <v>144</v>
      </c>
      <c r="P16" s="60">
        <f t="shared" si="3"/>
        <v>176</v>
      </c>
      <c r="Q16" s="60">
        <f t="shared" si="3"/>
        <v>168</v>
      </c>
      <c r="R16" s="60">
        <v>8</v>
      </c>
      <c r="S16" s="4"/>
      <c r="T16" s="6"/>
      <c r="U16" s="6"/>
    </row>
    <row r="17" spans="1:21" x14ac:dyDescent="0.25">
      <c r="A17" s="4" t="s">
        <v>1085</v>
      </c>
      <c r="B17" s="4" t="s">
        <v>97</v>
      </c>
      <c r="C17" s="4" t="s">
        <v>355</v>
      </c>
      <c r="D17" s="120">
        <v>137.55000000000001</v>
      </c>
      <c r="E17" s="4"/>
      <c r="F17" s="4"/>
      <c r="G17" s="4"/>
      <c r="H17" s="4"/>
      <c r="I17" s="60"/>
      <c r="J17" s="60"/>
      <c r="K17" s="60"/>
      <c r="L17" s="60"/>
      <c r="M17" s="60"/>
      <c r="N17" s="60"/>
      <c r="O17" s="60">
        <v>40</v>
      </c>
      <c r="P17" s="60">
        <f t="shared" si="3"/>
        <v>176</v>
      </c>
      <c r="Q17" s="60">
        <f t="shared" si="3"/>
        <v>168</v>
      </c>
      <c r="R17" s="60">
        <v>8</v>
      </c>
      <c r="S17" s="4"/>
      <c r="T17" s="6"/>
      <c r="U17" s="6"/>
    </row>
    <row r="18" spans="1:21" x14ac:dyDescent="0.25">
      <c r="A18" s="4"/>
      <c r="B18" s="4"/>
      <c r="C18" s="4"/>
      <c r="D18" s="6"/>
      <c r="E18" s="4"/>
      <c r="F18" s="4"/>
      <c r="G18" s="4"/>
      <c r="H18" s="4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4">
        <f t="shared" ref="S18:S39" si="4">SUM(E18:I18)</f>
        <v>0</v>
      </c>
      <c r="T18" s="6">
        <f t="shared" ref="T18:T39" si="5">Q18*D18</f>
        <v>0</v>
      </c>
      <c r="U18" s="6">
        <f t="shared" ref="U18:U39" si="6">SUM(S18*D18)</f>
        <v>0</v>
      </c>
    </row>
    <row r="19" spans="1:21" x14ac:dyDescent="0.25">
      <c r="A19" s="4"/>
      <c r="B19" s="4"/>
      <c r="C19" s="4"/>
      <c r="D19" s="6"/>
      <c r="E19" s="4"/>
      <c r="F19" s="4"/>
      <c r="G19" s="4"/>
      <c r="H19" s="4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4">
        <f t="shared" si="4"/>
        <v>0</v>
      </c>
      <c r="T19" s="6">
        <f t="shared" si="5"/>
        <v>0</v>
      </c>
      <c r="U19" s="6">
        <f t="shared" si="6"/>
        <v>0</v>
      </c>
    </row>
    <row r="20" spans="1:21" x14ac:dyDescent="0.25">
      <c r="A20" s="4"/>
      <c r="B20" s="4"/>
      <c r="C20" s="4"/>
      <c r="D20" s="6"/>
      <c r="E20" s="4"/>
      <c r="F20" s="4"/>
      <c r="G20" s="4"/>
      <c r="H20" s="4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4">
        <f t="shared" si="4"/>
        <v>0</v>
      </c>
      <c r="T20" s="6">
        <f t="shared" si="5"/>
        <v>0</v>
      </c>
      <c r="U20" s="6">
        <f t="shared" si="6"/>
        <v>0</v>
      </c>
    </row>
    <row r="21" spans="1:21" x14ac:dyDescent="0.25">
      <c r="A21" s="4"/>
      <c r="B21" s="4"/>
      <c r="C21" s="4"/>
      <c r="D21" s="6"/>
      <c r="E21" s="4"/>
      <c r="F21" s="4"/>
      <c r="G21" s="4"/>
      <c r="H21" s="4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4">
        <f t="shared" si="4"/>
        <v>0</v>
      </c>
      <c r="T21" s="6">
        <f t="shared" si="5"/>
        <v>0</v>
      </c>
      <c r="U21" s="6">
        <f t="shared" si="6"/>
        <v>0</v>
      </c>
    </row>
    <row r="22" spans="1:21" x14ac:dyDescent="0.25">
      <c r="A22" s="4"/>
      <c r="B22" s="4"/>
      <c r="C22" s="4"/>
      <c r="D22" s="6"/>
      <c r="E22" s="4"/>
      <c r="F22" s="4"/>
      <c r="G22" s="4"/>
      <c r="H22" s="4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4">
        <f t="shared" si="4"/>
        <v>0</v>
      </c>
      <c r="T22" s="6">
        <f t="shared" si="5"/>
        <v>0</v>
      </c>
      <c r="U22" s="6">
        <f t="shared" si="6"/>
        <v>0</v>
      </c>
    </row>
    <row r="23" spans="1:21" x14ac:dyDescent="0.25">
      <c r="A23" s="4"/>
      <c r="B23" s="4"/>
      <c r="C23" s="4"/>
      <c r="D23" s="6"/>
      <c r="E23" s="4"/>
      <c r="F23" s="4"/>
      <c r="G23" s="4"/>
      <c r="H23" s="4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4">
        <f t="shared" si="4"/>
        <v>0</v>
      </c>
      <c r="T23" s="6">
        <f t="shared" si="5"/>
        <v>0</v>
      </c>
      <c r="U23" s="6">
        <f t="shared" si="6"/>
        <v>0</v>
      </c>
    </row>
    <row r="24" spans="1:21" x14ac:dyDescent="0.25">
      <c r="A24" s="4"/>
      <c r="B24" s="4"/>
      <c r="C24" s="4"/>
      <c r="D24" s="6"/>
      <c r="E24" s="4"/>
      <c r="F24" s="4"/>
      <c r="G24" s="4"/>
      <c r="H24" s="4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4">
        <f t="shared" si="4"/>
        <v>0</v>
      </c>
      <c r="T24" s="6">
        <f t="shared" si="5"/>
        <v>0</v>
      </c>
      <c r="U24" s="6">
        <f t="shared" si="6"/>
        <v>0</v>
      </c>
    </row>
    <row r="25" spans="1:21" x14ac:dyDescent="0.25">
      <c r="A25" s="4"/>
      <c r="B25" s="4"/>
      <c r="C25" s="4"/>
      <c r="D25" s="6"/>
      <c r="E25" s="4"/>
      <c r="F25" s="4"/>
      <c r="G25" s="4"/>
      <c r="H25" s="4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4">
        <f t="shared" si="4"/>
        <v>0</v>
      </c>
      <c r="T25" s="6">
        <f t="shared" si="5"/>
        <v>0</v>
      </c>
      <c r="U25" s="6">
        <f t="shared" si="6"/>
        <v>0</v>
      </c>
    </row>
    <row r="26" spans="1:21" x14ac:dyDescent="0.25">
      <c r="A26" s="4"/>
      <c r="B26" s="4"/>
      <c r="C26" s="4"/>
      <c r="D26" s="6"/>
      <c r="E26" s="4"/>
      <c r="F26" s="4"/>
      <c r="G26" s="4"/>
      <c r="H26" s="4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4">
        <f t="shared" si="4"/>
        <v>0</v>
      </c>
      <c r="T26" s="6">
        <f t="shared" si="5"/>
        <v>0</v>
      </c>
      <c r="U26" s="6">
        <f t="shared" si="6"/>
        <v>0</v>
      </c>
    </row>
    <row r="27" spans="1:21" x14ac:dyDescent="0.25">
      <c r="A27" s="4"/>
      <c r="B27" s="4"/>
      <c r="C27" s="4"/>
      <c r="D27" s="6"/>
      <c r="E27" s="4"/>
      <c r="F27" s="4"/>
      <c r="G27" s="4"/>
      <c r="H27" s="4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4">
        <f t="shared" si="4"/>
        <v>0</v>
      </c>
      <c r="T27" s="6">
        <f t="shared" si="5"/>
        <v>0</v>
      </c>
      <c r="U27" s="6">
        <f t="shared" si="6"/>
        <v>0</v>
      </c>
    </row>
    <row r="28" spans="1:21" x14ac:dyDescent="0.25">
      <c r="A28" s="4"/>
      <c r="B28" s="4"/>
      <c r="C28" s="4"/>
      <c r="D28" s="6"/>
      <c r="E28" s="4"/>
      <c r="F28" s="4"/>
      <c r="G28" s="4"/>
      <c r="H28" s="4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4">
        <f t="shared" si="4"/>
        <v>0</v>
      </c>
      <c r="T28" s="6">
        <f t="shared" si="5"/>
        <v>0</v>
      </c>
      <c r="U28" s="6">
        <f t="shared" si="6"/>
        <v>0</v>
      </c>
    </row>
    <row r="29" spans="1:21" x14ac:dyDescent="0.25">
      <c r="A29" s="4"/>
      <c r="B29" s="4"/>
      <c r="C29" s="4"/>
      <c r="D29" s="6"/>
      <c r="E29" s="4"/>
      <c r="F29" s="4"/>
      <c r="G29" s="4"/>
      <c r="H29" s="4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4">
        <f t="shared" si="4"/>
        <v>0</v>
      </c>
      <c r="T29" s="6">
        <f t="shared" si="5"/>
        <v>0</v>
      </c>
      <c r="U29" s="6">
        <f t="shared" si="6"/>
        <v>0</v>
      </c>
    </row>
    <row r="30" spans="1:21" x14ac:dyDescent="0.25">
      <c r="A30" s="4"/>
      <c r="B30" s="4"/>
      <c r="C30" s="4"/>
      <c r="D30" s="6"/>
      <c r="E30" s="4"/>
      <c r="F30" s="4"/>
      <c r="G30" s="4"/>
      <c r="H30" s="4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4">
        <f t="shared" si="4"/>
        <v>0</v>
      </c>
      <c r="T30" s="6">
        <f t="shared" si="5"/>
        <v>0</v>
      </c>
      <c r="U30" s="6">
        <f t="shared" si="6"/>
        <v>0</v>
      </c>
    </row>
    <row r="31" spans="1:21" x14ac:dyDescent="0.25">
      <c r="A31" s="4"/>
      <c r="B31" s="4"/>
      <c r="C31" s="4"/>
      <c r="D31" s="6"/>
      <c r="E31" s="4"/>
      <c r="F31" s="4"/>
      <c r="G31" s="4"/>
      <c r="H31" s="4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4">
        <f t="shared" si="4"/>
        <v>0</v>
      </c>
      <c r="T31" s="6">
        <f t="shared" si="5"/>
        <v>0</v>
      </c>
      <c r="U31" s="6">
        <f t="shared" si="6"/>
        <v>0</v>
      </c>
    </row>
    <row r="32" spans="1:21" x14ac:dyDescent="0.25">
      <c r="A32" s="4"/>
      <c r="B32" s="4"/>
      <c r="C32" s="4"/>
      <c r="D32" s="6"/>
      <c r="E32" s="4"/>
      <c r="F32" s="4"/>
      <c r="G32" s="4"/>
      <c r="H32" s="4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4">
        <f t="shared" si="4"/>
        <v>0</v>
      </c>
      <c r="T32" s="6">
        <f t="shared" si="5"/>
        <v>0</v>
      </c>
      <c r="U32" s="6">
        <f t="shared" si="6"/>
        <v>0</v>
      </c>
    </row>
    <row r="33" spans="1:21" x14ac:dyDescent="0.25">
      <c r="A33" s="4"/>
      <c r="B33" s="4"/>
      <c r="C33" s="4"/>
      <c r="D33" s="6"/>
      <c r="E33" s="4"/>
      <c r="F33" s="4"/>
      <c r="G33" s="4"/>
      <c r="H33" s="4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4">
        <f t="shared" si="4"/>
        <v>0</v>
      </c>
      <c r="T33" s="6">
        <f t="shared" si="5"/>
        <v>0</v>
      </c>
      <c r="U33" s="6">
        <f t="shared" si="6"/>
        <v>0</v>
      </c>
    </row>
    <row r="34" spans="1:21" x14ac:dyDescent="0.25">
      <c r="A34" s="4"/>
      <c r="B34" s="4"/>
      <c r="C34" s="4"/>
      <c r="D34" s="6"/>
      <c r="E34" s="4"/>
      <c r="F34" s="4"/>
      <c r="G34" s="4"/>
      <c r="H34" s="4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4">
        <f t="shared" si="4"/>
        <v>0</v>
      </c>
      <c r="T34" s="6">
        <f t="shared" si="5"/>
        <v>0</v>
      </c>
      <c r="U34" s="6">
        <f t="shared" si="6"/>
        <v>0</v>
      </c>
    </row>
    <row r="35" spans="1:21" x14ac:dyDescent="0.25">
      <c r="A35" s="4"/>
      <c r="B35" s="4"/>
      <c r="C35" s="4"/>
      <c r="D35" s="6"/>
      <c r="E35" s="4"/>
      <c r="F35" s="4"/>
      <c r="G35" s="4"/>
      <c r="H35" s="4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4">
        <f t="shared" si="4"/>
        <v>0</v>
      </c>
      <c r="T35" s="6">
        <f t="shared" si="5"/>
        <v>0</v>
      </c>
      <c r="U35" s="6">
        <f t="shared" si="6"/>
        <v>0</v>
      </c>
    </row>
    <row r="36" spans="1:21" x14ac:dyDescent="0.25">
      <c r="A36" s="4"/>
      <c r="B36" s="4"/>
      <c r="C36" s="4"/>
      <c r="D36" s="6"/>
      <c r="E36" s="4"/>
      <c r="F36" s="4"/>
      <c r="G36" s="4"/>
      <c r="H36" s="4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4">
        <f t="shared" si="4"/>
        <v>0</v>
      </c>
      <c r="T36" s="6">
        <f t="shared" si="5"/>
        <v>0</v>
      </c>
      <c r="U36" s="6">
        <f t="shared" si="6"/>
        <v>0</v>
      </c>
    </row>
    <row r="37" spans="1:21" x14ac:dyDescent="0.25">
      <c r="A37" s="4"/>
      <c r="B37" s="4"/>
      <c r="C37" s="4"/>
      <c r="D37" s="6"/>
      <c r="E37" s="4"/>
      <c r="F37" s="4"/>
      <c r="G37" s="4"/>
      <c r="H37" s="4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4">
        <f t="shared" si="4"/>
        <v>0</v>
      </c>
      <c r="T37" s="6">
        <f t="shared" si="5"/>
        <v>0</v>
      </c>
      <c r="U37" s="6">
        <f t="shared" si="6"/>
        <v>0</v>
      </c>
    </row>
    <row r="38" spans="1:21" x14ac:dyDescent="0.25">
      <c r="A38" s="4"/>
      <c r="B38" s="4"/>
      <c r="C38" s="4"/>
      <c r="D38" s="6"/>
      <c r="E38" s="4"/>
      <c r="F38" s="4"/>
      <c r="G38" s="4"/>
      <c r="H38" s="4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4">
        <f t="shared" si="4"/>
        <v>0</v>
      </c>
      <c r="T38" s="6">
        <f t="shared" si="5"/>
        <v>0</v>
      </c>
      <c r="U38" s="6">
        <f t="shared" si="6"/>
        <v>0</v>
      </c>
    </row>
    <row r="39" spans="1:21" x14ac:dyDescent="0.25">
      <c r="A39" s="4"/>
      <c r="B39" s="4"/>
      <c r="C39" s="4"/>
      <c r="D39" s="6"/>
      <c r="E39" s="4"/>
      <c r="F39" s="4"/>
      <c r="G39" s="4"/>
      <c r="H39" s="4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4">
        <f t="shared" si="4"/>
        <v>0</v>
      </c>
      <c r="T39" s="6">
        <f t="shared" si="5"/>
        <v>0</v>
      </c>
      <c r="U39" s="6">
        <f t="shared" si="6"/>
        <v>0</v>
      </c>
    </row>
    <row r="40" spans="1:21" ht="15.75" thickBot="1" x14ac:dyDescent="0.3">
      <c r="E40" s="28">
        <f t="shared" ref="E40:U40" si="7">SUM(E10:E39)</f>
        <v>0</v>
      </c>
      <c r="F40" s="28">
        <f t="shared" si="7"/>
        <v>99</v>
      </c>
      <c r="G40" s="28">
        <f t="shared" si="7"/>
        <v>99</v>
      </c>
      <c r="H40" s="28">
        <f t="shared" si="7"/>
        <v>99</v>
      </c>
      <c r="I40" s="28">
        <f t="shared" si="7"/>
        <v>99</v>
      </c>
      <c r="J40" s="28">
        <f t="shared" si="7"/>
        <v>99</v>
      </c>
      <c r="K40" s="28">
        <f t="shared" si="7"/>
        <v>99</v>
      </c>
      <c r="L40" s="28">
        <f t="shared" si="7"/>
        <v>99</v>
      </c>
      <c r="M40" s="28">
        <f t="shared" si="7"/>
        <v>880</v>
      </c>
      <c r="N40" s="28">
        <f t="shared" si="7"/>
        <v>1056</v>
      </c>
      <c r="O40" s="28">
        <f t="shared" si="7"/>
        <v>904</v>
      </c>
      <c r="P40" s="28">
        <f t="shared" si="7"/>
        <v>1232</v>
      </c>
      <c r="Q40" s="28">
        <f t="shared" si="7"/>
        <v>1176</v>
      </c>
      <c r="R40" s="28">
        <f t="shared" si="7"/>
        <v>64</v>
      </c>
      <c r="S40" s="28">
        <f t="shared" si="7"/>
        <v>429</v>
      </c>
      <c r="T40" s="8">
        <f t="shared" si="7"/>
        <v>59398.080000000002</v>
      </c>
      <c r="U40" s="8">
        <f t="shared" si="7"/>
        <v>51209.070000000007</v>
      </c>
    </row>
    <row r="41" spans="1:21" ht="15.75" thickTop="1" x14ac:dyDescent="0.25"/>
    <row r="42" spans="1:21" x14ac:dyDescent="0.25">
      <c r="A42" s="31" t="s">
        <v>102</v>
      </c>
      <c r="B42" s="31"/>
      <c r="C42" s="31"/>
      <c r="D42" s="31"/>
      <c r="E42" s="624"/>
      <c r="F42" s="624"/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106"/>
      <c r="S42" s="31"/>
      <c r="T42" s="31"/>
      <c r="U42" s="31"/>
    </row>
    <row r="43" spans="1:21" x14ac:dyDescent="0.25">
      <c r="A43" s="9"/>
      <c r="B43" s="9"/>
      <c r="C43" s="9"/>
      <c r="D43" s="9"/>
      <c r="E43" s="625">
        <v>2024</v>
      </c>
      <c r="F43" s="626"/>
      <c r="G43" s="626"/>
      <c r="H43" s="626"/>
      <c r="I43" s="626"/>
      <c r="J43" s="626">
        <v>2025</v>
      </c>
      <c r="K43" s="626"/>
      <c r="L43" s="626"/>
      <c r="M43" s="626"/>
      <c r="N43" s="626"/>
      <c r="O43" s="626"/>
      <c r="P43" s="627"/>
      <c r="Q43" s="10"/>
      <c r="R43" s="9"/>
      <c r="S43" s="9"/>
      <c r="T43" s="9"/>
      <c r="U43" s="9"/>
    </row>
    <row r="44" spans="1:21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8</v>
      </c>
      <c r="F44" s="11">
        <v>9</v>
      </c>
      <c r="G44" s="11">
        <v>10</v>
      </c>
      <c r="H44" s="11">
        <v>11</v>
      </c>
      <c r="I44" s="11">
        <v>12</v>
      </c>
      <c r="J44" s="11">
        <v>1</v>
      </c>
      <c r="K44" s="11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11">
        <v>8</v>
      </c>
      <c r="R44" s="11"/>
      <c r="S44" s="11" t="s">
        <v>93</v>
      </c>
      <c r="T44" s="11" t="s">
        <v>94</v>
      </c>
      <c r="U44" s="11" t="s">
        <v>95</v>
      </c>
    </row>
    <row r="45" spans="1:21" x14ac:dyDescent="0.25">
      <c r="A45" s="4" t="str">
        <f>A10</f>
        <v>Taiwo Adenuga</v>
      </c>
      <c r="B45" s="4" t="str">
        <f t="shared" ref="B45:D45" si="8">B10</f>
        <v>TechSur</v>
      </c>
      <c r="C45" s="4" t="str">
        <f t="shared" si="8"/>
        <v>Project Manager</v>
      </c>
      <c r="D45" s="4">
        <f t="shared" si="8"/>
        <v>78.459999999999994</v>
      </c>
      <c r="E45" s="4"/>
      <c r="F45" s="4">
        <v>160</v>
      </c>
      <c r="G45" s="4">
        <v>176</v>
      </c>
      <c r="H45" s="4">
        <v>72</v>
      </c>
      <c r="I45" s="4"/>
      <c r="J45" s="4">
        <v>168</v>
      </c>
      <c r="K45" s="4">
        <v>24</v>
      </c>
      <c r="L45" s="4">
        <v>120</v>
      </c>
      <c r="M45" s="4">
        <v>24</v>
      </c>
      <c r="N45" s="4">
        <v>168</v>
      </c>
      <c r="O45" s="4">
        <v>160</v>
      </c>
      <c r="P45" s="4">
        <v>176</v>
      </c>
      <c r="Q45" s="4">
        <v>168</v>
      </c>
      <c r="R45" s="4"/>
      <c r="S45" s="4">
        <f>SUM(E45:K45)</f>
        <v>600</v>
      </c>
      <c r="T45" s="6">
        <f>Q45*D45</f>
        <v>13181.279999999999</v>
      </c>
      <c r="U45" s="6">
        <f>SUM(S45*D45)</f>
        <v>47075.999999999993</v>
      </c>
    </row>
    <row r="46" spans="1:21" x14ac:dyDescent="0.25">
      <c r="A46" s="4" t="str">
        <f t="shared" ref="A46:D46" si="9">A11</f>
        <v>Kenneth Brooks</v>
      </c>
      <c r="B46" s="4" t="str">
        <f t="shared" si="9"/>
        <v>TechSur</v>
      </c>
      <c r="C46" s="4" t="str">
        <f t="shared" si="9"/>
        <v>Agile Coach/Consultant</v>
      </c>
      <c r="D46" s="4">
        <f t="shared" si="9"/>
        <v>137.55000000000001</v>
      </c>
      <c r="E46" s="4"/>
      <c r="F46" s="4">
        <v>88</v>
      </c>
      <c r="G46" s="4">
        <v>176</v>
      </c>
      <c r="H46" s="4">
        <v>136</v>
      </c>
      <c r="I46" s="60"/>
      <c r="J46" s="60"/>
      <c r="K46" s="60"/>
      <c r="L46" s="60"/>
      <c r="M46" s="60"/>
      <c r="N46" s="60"/>
      <c r="O46" s="60"/>
      <c r="P46" s="60"/>
      <c r="Q46" s="60"/>
      <c r="R46" s="4"/>
      <c r="S46" s="4">
        <f>SUM(E46:I46)</f>
        <v>400</v>
      </c>
      <c r="T46" s="6">
        <f>Q46*D46</f>
        <v>0</v>
      </c>
      <c r="U46" s="6">
        <f>SUM(S46*D46)</f>
        <v>55020.000000000007</v>
      </c>
    </row>
    <row r="47" spans="1:21" x14ac:dyDescent="0.25">
      <c r="A47" s="4" t="str">
        <f t="shared" ref="A47:D47" si="10">A12</f>
        <v>James Rader</v>
      </c>
      <c r="B47" s="4" t="str">
        <f t="shared" si="10"/>
        <v>TechSur</v>
      </c>
      <c r="C47" s="4" t="str">
        <f t="shared" si="10"/>
        <v>Agile Coach/Consultant</v>
      </c>
      <c r="D47" s="4">
        <f t="shared" si="10"/>
        <v>137.55000000000001</v>
      </c>
      <c r="E47" s="4"/>
      <c r="F47" s="4">
        <v>48</v>
      </c>
      <c r="G47" s="4">
        <v>176</v>
      </c>
      <c r="H47" s="4">
        <v>142.5</v>
      </c>
      <c r="I47" s="4"/>
      <c r="J47" s="4">
        <v>155.5</v>
      </c>
      <c r="K47" s="4">
        <v>27</v>
      </c>
      <c r="L47" s="4">
        <v>155</v>
      </c>
      <c r="M47" s="4">
        <v>176</v>
      </c>
      <c r="N47" s="4">
        <v>167</v>
      </c>
      <c r="O47" s="4">
        <v>96</v>
      </c>
      <c r="P47" s="4">
        <v>176</v>
      </c>
      <c r="Q47" s="4">
        <v>160.5</v>
      </c>
      <c r="R47" s="4"/>
      <c r="S47" s="4">
        <f>SUM(E47:K47)</f>
        <v>549</v>
      </c>
      <c r="T47" s="6">
        <f>Q47*D47</f>
        <v>22076.775000000001</v>
      </c>
      <c r="U47" s="6">
        <f>SUM(S47*D47)</f>
        <v>75514.950000000012</v>
      </c>
    </row>
    <row r="48" spans="1:21" x14ac:dyDescent="0.25">
      <c r="A48" s="4" t="str">
        <f t="shared" ref="A48:C48" si="11">A13</f>
        <v>Patti April</v>
      </c>
      <c r="B48" s="4" t="str">
        <f t="shared" si="11"/>
        <v>TechSur</v>
      </c>
      <c r="C48" s="4" t="str">
        <f t="shared" si="11"/>
        <v>Agile Consultant</v>
      </c>
      <c r="D48" s="133">
        <v>137.55000000000001</v>
      </c>
      <c r="E48" s="4"/>
      <c r="F48" s="4"/>
      <c r="G48" s="4"/>
      <c r="H48" s="4"/>
      <c r="I48" s="4"/>
      <c r="J48" s="4">
        <v>164</v>
      </c>
      <c r="K48" s="4">
        <v>24</v>
      </c>
      <c r="L48" s="4">
        <v>152</v>
      </c>
      <c r="M48" s="4">
        <v>176</v>
      </c>
      <c r="N48" s="4">
        <v>160</v>
      </c>
      <c r="O48" s="4">
        <v>160</v>
      </c>
      <c r="P48" s="4">
        <v>159</v>
      </c>
      <c r="Q48" s="4">
        <v>162</v>
      </c>
      <c r="R48" s="4"/>
      <c r="S48" s="4">
        <f>SUM(E48:I48)</f>
        <v>0</v>
      </c>
      <c r="T48" s="6">
        <f>Q48*D48</f>
        <v>22283.100000000002</v>
      </c>
      <c r="U48" s="6">
        <f>SUM(S48*D48)</f>
        <v>0</v>
      </c>
    </row>
    <row r="49" spans="1:21" x14ac:dyDescent="0.25">
      <c r="A49" s="4" t="str">
        <f t="shared" ref="A49:D49" si="12">A14</f>
        <v>Bob Carpenter</v>
      </c>
      <c r="B49" s="4" t="str">
        <f t="shared" si="12"/>
        <v>Agile Zenith</v>
      </c>
      <c r="C49" s="4" t="str">
        <f t="shared" si="12"/>
        <v>Agile Consultant</v>
      </c>
      <c r="D49" s="4">
        <f t="shared" si="12"/>
        <v>140.30000000000001</v>
      </c>
      <c r="E49" s="4"/>
      <c r="F49" s="4"/>
      <c r="G49" s="4"/>
      <c r="H49" s="4"/>
      <c r="I49" s="4"/>
      <c r="J49" s="4"/>
      <c r="K49" s="4">
        <v>24</v>
      </c>
      <c r="L49" s="4">
        <v>128</v>
      </c>
      <c r="M49" s="4">
        <v>176</v>
      </c>
      <c r="N49" s="4">
        <v>156</v>
      </c>
      <c r="O49" s="4">
        <v>120</v>
      </c>
      <c r="P49" s="4">
        <v>176</v>
      </c>
      <c r="Q49" s="4">
        <v>147</v>
      </c>
      <c r="R49" s="4"/>
      <c r="S49" s="4"/>
      <c r="T49" s="6"/>
      <c r="U49" s="6"/>
    </row>
    <row r="50" spans="1:21" x14ac:dyDescent="0.25">
      <c r="A50" s="4" t="str">
        <f t="shared" ref="A50:D51" si="13">A15</f>
        <v>Natalee Savage</v>
      </c>
      <c r="B50" s="4" t="str">
        <f t="shared" si="13"/>
        <v>TechSur</v>
      </c>
      <c r="C50" s="4" t="str">
        <f t="shared" si="13"/>
        <v>Agile Certified Professional</v>
      </c>
      <c r="D50" s="4">
        <f t="shared" si="13"/>
        <v>77.02</v>
      </c>
      <c r="E50" s="4"/>
      <c r="F50" s="4"/>
      <c r="G50" s="4"/>
      <c r="H50" s="4"/>
      <c r="I50" s="4"/>
      <c r="J50" s="4"/>
      <c r="K50" s="4">
        <v>24</v>
      </c>
      <c r="L50" s="4">
        <v>168</v>
      </c>
      <c r="M50" s="4">
        <v>176</v>
      </c>
      <c r="N50" s="4">
        <v>152</v>
      </c>
      <c r="O50" s="4">
        <v>150</v>
      </c>
      <c r="P50" s="4">
        <v>158</v>
      </c>
      <c r="Q50" s="4">
        <v>160</v>
      </c>
      <c r="R50" s="4"/>
      <c r="S50" s="4"/>
      <c r="T50" s="6"/>
      <c r="U50" s="6"/>
    </row>
    <row r="51" spans="1:21" x14ac:dyDescent="0.25">
      <c r="A51" s="4" t="str">
        <f t="shared" si="13"/>
        <v>Amir Bawani</v>
      </c>
      <c r="B51" s="4" t="str">
        <f t="shared" si="13"/>
        <v>TechSur</v>
      </c>
      <c r="C51" s="4" t="str">
        <f t="shared" si="13"/>
        <v>Agile Consultant</v>
      </c>
      <c r="D51" s="4">
        <f t="shared" si="13"/>
        <v>140.30000000000001</v>
      </c>
      <c r="E51" s="4"/>
      <c r="F51" s="4"/>
      <c r="G51" s="4"/>
      <c r="H51" s="4"/>
      <c r="I51" s="4"/>
      <c r="J51" s="4"/>
      <c r="K51" s="4">
        <v>24</v>
      </c>
      <c r="L51" s="4">
        <v>168</v>
      </c>
      <c r="M51" s="4">
        <v>176</v>
      </c>
      <c r="N51" s="4">
        <v>168</v>
      </c>
      <c r="O51" s="4">
        <v>160</v>
      </c>
      <c r="P51" s="4">
        <v>160</v>
      </c>
      <c r="Q51" s="4">
        <v>168</v>
      </c>
      <c r="R51" s="4"/>
      <c r="S51" s="4"/>
      <c r="T51" s="6"/>
      <c r="U51" s="6"/>
    </row>
    <row r="52" spans="1:21" x14ac:dyDescent="0.25">
      <c r="A52" s="4" t="s">
        <v>1085</v>
      </c>
      <c r="B52" s="143" t="str">
        <f>B16</f>
        <v>TechSur</v>
      </c>
      <c r="C52" s="4" t="s">
        <v>355</v>
      </c>
      <c r="D52" s="120">
        <v>77.02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44</v>
      </c>
      <c r="P52" s="4">
        <v>176</v>
      </c>
      <c r="Q52" s="4">
        <v>160</v>
      </c>
      <c r="R52" s="4"/>
      <c r="S52" s="4"/>
      <c r="T52" s="6"/>
      <c r="U52" s="6"/>
    </row>
    <row r="53" spans="1:2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f t="shared" ref="S53:S74" si="14">SUM(E53:I53)</f>
        <v>0</v>
      </c>
      <c r="T53" s="6">
        <f t="shared" ref="T53:T74" si="15">Q53*D53</f>
        <v>0</v>
      </c>
      <c r="U53" s="6">
        <f t="shared" ref="U53:U74" si="16">SUM(S53*D53)</f>
        <v>0</v>
      </c>
    </row>
    <row r="54" spans="1:21" x14ac:dyDescent="0.25">
      <c r="A54" s="4"/>
      <c r="B54" s="4"/>
      <c r="C54" s="4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f t="shared" si="14"/>
        <v>0</v>
      </c>
      <c r="T54" s="6">
        <f t="shared" si="15"/>
        <v>0</v>
      </c>
      <c r="U54" s="6">
        <f t="shared" si="16"/>
        <v>0</v>
      </c>
    </row>
    <row r="55" spans="1:21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f t="shared" si="14"/>
        <v>0</v>
      </c>
      <c r="T55" s="6">
        <f t="shared" si="15"/>
        <v>0</v>
      </c>
      <c r="U55" s="6">
        <f t="shared" si="16"/>
        <v>0</v>
      </c>
    </row>
    <row r="56" spans="1:21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f t="shared" si="14"/>
        <v>0</v>
      </c>
      <c r="T56" s="6">
        <f t="shared" si="15"/>
        <v>0</v>
      </c>
      <c r="U56" s="6">
        <f t="shared" si="16"/>
        <v>0</v>
      </c>
    </row>
    <row r="57" spans="1:21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f t="shared" si="14"/>
        <v>0</v>
      </c>
      <c r="T57" s="6">
        <f t="shared" si="15"/>
        <v>0</v>
      </c>
      <c r="U57" s="6">
        <f t="shared" si="16"/>
        <v>0</v>
      </c>
    </row>
    <row r="58" spans="1:21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>
        <f t="shared" si="14"/>
        <v>0</v>
      </c>
      <c r="T58" s="6">
        <f t="shared" si="15"/>
        <v>0</v>
      </c>
      <c r="U58" s="6">
        <f t="shared" si="16"/>
        <v>0</v>
      </c>
    </row>
    <row r="59" spans="1:21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f t="shared" si="14"/>
        <v>0</v>
      </c>
      <c r="T59" s="6">
        <f t="shared" si="15"/>
        <v>0</v>
      </c>
      <c r="U59" s="6">
        <f t="shared" si="16"/>
        <v>0</v>
      </c>
    </row>
    <row r="60" spans="1:21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>
        <f t="shared" si="14"/>
        <v>0</v>
      </c>
      <c r="T60" s="6">
        <f t="shared" si="15"/>
        <v>0</v>
      </c>
      <c r="U60" s="6">
        <f t="shared" si="16"/>
        <v>0</v>
      </c>
    </row>
    <row r="61" spans="1:21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f t="shared" si="14"/>
        <v>0</v>
      </c>
      <c r="T61" s="6">
        <f t="shared" si="15"/>
        <v>0</v>
      </c>
      <c r="U61" s="6">
        <f t="shared" si="16"/>
        <v>0</v>
      </c>
    </row>
    <row r="62" spans="1:21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f t="shared" si="14"/>
        <v>0</v>
      </c>
      <c r="T62" s="6">
        <f t="shared" si="15"/>
        <v>0</v>
      </c>
      <c r="U62" s="6">
        <f t="shared" si="16"/>
        <v>0</v>
      </c>
    </row>
    <row r="63" spans="1:21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f t="shared" si="14"/>
        <v>0</v>
      </c>
      <c r="T63" s="6">
        <f t="shared" si="15"/>
        <v>0</v>
      </c>
      <c r="U63" s="6">
        <f t="shared" si="16"/>
        <v>0</v>
      </c>
    </row>
    <row r="64" spans="1:21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>
        <f t="shared" si="14"/>
        <v>0</v>
      </c>
      <c r="T64" s="6">
        <f t="shared" si="15"/>
        <v>0</v>
      </c>
      <c r="U64" s="6">
        <f t="shared" si="16"/>
        <v>0</v>
      </c>
    </row>
    <row r="65" spans="1:21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>
        <f t="shared" si="14"/>
        <v>0</v>
      </c>
      <c r="T65" s="6">
        <f t="shared" si="15"/>
        <v>0</v>
      </c>
      <c r="U65" s="6">
        <f t="shared" si="16"/>
        <v>0</v>
      </c>
    </row>
    <row r="66" spans="1:21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f t="shared" si="14"/>
        <v>0</v>
      </c>
      <c r="T66" s="6">
        <f t="shared" si="15"/>
        <v>0</v>
      </c>
      <c r="U66" s="6">
        <f t="shared" si="16"/>
        <v>0</v>
      </c>
    </row>
    <row r="67" spans="1:21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f t="shared" si="14"/>
        <v>0</v>
      </c>
      <c r="T67" s="6">
        <f t="shared" si="15"/>
        <v>0</v>
      </c>
      <c r="U67" s="6">
        <f t="shared" si="16"/>
        <v>0</v>
      </c>
    </row>
    <row r="68" spans="1:21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f t="shared" si="14"/>
        <v>0</v>
      </c>
      <c r="T68" s="6">
        <f t="shared" si="15"/>
        <v>0</v>
      </c>
      <c r="U68" s="6">
        <f t="shared" si="16"/>
        <v>0</v>
      </c>
    </row>
    <row r="69" spans="1:21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f t="shared" si="14"/>
        <v>0</v>
      </c>
      <c r="T69" s="6">
        <f t="shared" si="15"/>
        <v>0</v>
      </c>
      <c r="U69" s="6">
        <f t="shared" si="16"/>
        <v>0</v>
      </c>
    </row>
    <row r="70" spans="1:21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>
        <f t="shared" si="14"/>
        <v>0</v>
      </c>
      <c r="T70" s="6">
        <f t="shared" si="15"/>
        <v>0</v>
      </c>
      <c r="U70" s="6">
        <f t="shared" si="16"/>
        <v>0</v>
      </c>
    </row>
    <row r="71" spans="1:21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>
        <f t="shared" si="14"/>
        <v>0</v>
      </c>
      <c r="T71" s="6">
        <f t="shared" si="15"/>
        <v>0</v>
      </c>
      <c r="U71" s="6">
        <f t="shared" si="16"/>
        <v>0</v>
      </c>
    </row>
    <row r="72" spans="1:21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f t="shared" si="14"/>
        <v>0</v>
      </c>
      <c r="T72" s="6">
        <f t="shared" si="15"/>
        <v>0</v>
      </c>
      <c r="U72" s="6">
        <f t="shared" si="16"/>
        <v>0</v>
      </c>
    </row>
    <row r="73" spans="1:21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>
        <f t="shared" si="14"/>
        <v>0</v>
      </c>
      <c r="T73" s="6">
        <f t="shared" si="15"/>
        <v>0</v>
      </c>
      <c r="U73" s="6">
        <f t="shared" si="16"/>
        <v>0</v>
      </c>
    </row>
    <row r="74" spans="1:21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>
        <f t="shared" si="14"/>
        <v>0</v>
      </c>
      <c r="T74" s="6">
        <f t="shared" si="15"/>
        <v>0</v>
      </c>
      <c r="U74" s="6">
        <f t="shared" si="16"/>
        <v>0</v>
      </c>
    </row>
    <row r="75" spans="1:21" ht="15.75" thickBot="1" x14ac:dyDescent="0.3">
      <c r="E75" s="28">
        <f t="shared" ref="E75:U75" si="17">SUM(E45:E74)</f>
        <v>0</v>
      </c>
      <c r="F75" s="28">
        <f t="shared" si="17"/>
        <v>296</v>
      </c>
      <c r="G75" s="28">
        <f t="shared" si="17"/>
        <v>528</v>
      </c>
      <c r="H75" s="28">
        <f t="shared" si="17"/>
        <v>350.5</v>
      </c>
      <c r="I75" s="28">
        <f t="shared" si="17"/>
        <v>0</v>
      </c>
      <c r="J75" s="28">
        <f t="shared" si="17"/>
        <v>487.5</v>
      </c>
      <c r="K75" s="28">
        <f t="shared" si="17"/>
        <v>147</v>
      </c>
      <c r="L75" s="28">
        <f t="shared" si="17"/>
        <v>891</v>
      </c>
      <c r="M75" s="28">
        <f t="shared" si="17"/>
        <v>904</v>
      </c>
      <c r="N75" s="28">
        <f t="shared" si="17"/>
        <v>971</v>
      </c>
      <c r="O75" s="28">
        <f t="shared" si="17"/>
        <v>890</v>
      </c>
      <c r="P75" s="28">
        <f t="shared" si="17"/>
        <v>1181</v>
      </c>
      <c r="Q75" s="28">
        <f t="shared" si="17"/>
        <v>1125.5</v>
      </c>
      <c r="R75" s="28"/>
      <c r="S75" s="28">
        <f t="shared" si="17"/>
        <v>1549</v>
      </c>
      <c r="T75" s="8">
        <f t="shared" si="17"/>
        <v>57541.154999999999</v>
      </c>
      <c r="U75" s="8">
        <f t="shared" si="17"/>
        <v>177610.95</v>
      </c>
    </row>
    <row r="76" spans="1:21" ht="15.75" thickTop="1" x14ac:dyDescent="0.25">
      <c r="C76" s="25"/>
      <c r="D76" s="25"/>
      <c r="T76" s="7"/>
      <c r="U76" s="7"/>
    </row>
    <row r="77" spans="1:21" x14ac:dyDescent="0.25">
      <c r="A77" s="31" t="s">
        <v>144</v>
      </c>
      <c r="B77" s="31"/>
      <c r="C77" s="31"/>
      <c r="D77" s="31"/>
      <c r="E77" s="624"/>
      <c r="F77" s="624"/>
      <c r="G77" s="624"/>
      <c r="H77" s="624"/>
      <c r="I77" s="624"/>
      <c r="J77" s="624"/>
      <c r="K77" s="624"/>
      <c r="L77" s="624"/>
      <c r="M77" s="624"/>
      <c r="N77" s="624"/>
      <c r="O77" s="624"/>
      <c r="P77" s="624"/>
      <c r="Q77" s="624"/>
      <c r="R77" s="106"/>
      <c r="S77" s="32"/>
      <c r="T77" s="32"/>
      <c r="U77" s="32"/>
    </row>
    <row r="78" spans="1:21" x14ac:dyDescent="0.25">
      <c r="A78" s="9"/>
      <c r="B78" s="9"/>
      <c r="C78" s="9"/>
      <c r="D78" s="9"/>
      <c r="E78" s="625">
        <v>2024</v>
      </c>
      <c r="F78" s="626"/>
      <c r="G78" s="626"/>
      <c r="H78" s="626"/>
      <c r="I78" s="626"/>
      <c r="J78" s="626">
        <v>2025</v>
      </c>
      <c r="K78" s="626"/>
      <c r="L78" s="626"/>
      <c r="M78" s="626"/>
      <c r="N78" s="626"/>
      <c r="O78" s="626"/>
      <c r="P78" s="627"/>
      <c r="Q78" s="10"/>
      <c r="R78" s="9"/>
    </row>
    <row r="79" spans="1:21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9">
        <v>9</v>
      </c>
    </row>
    <row r="80" spans="1:21" x14ac:dyDescent="0.25">
      <c r="A80" s="4" t="str">
        <f>A10</f>
        <v>Taiwo Adenuga</v>
      </c>
      <c r="B80" s="4" t="str">
        <f t="shared" ref="B80:D80" si="18">B10</f>
        <v>TechSur</v>
      </c>
      <c r="C80" s="4" t="str">
        <f t="shared" si="18"/>
        <v>Project Manager</v>
      </c>
      <c r="D80" s="4">
        <f t="shared" si="18"/>
        <v>78.459999999999994</v>
      </c>
      <c r="E80" s="6">
        <f>E10*$D10</f>
        <v>0</v>
      </c>
      <c r="F80" s="6">
        <f t="shared" ref="F80:P80" si="19">F10*$D10</f>
        <v>2589.1799999999998</v>
      </c>
      <c r="G80" s="6">
        <f t="shared" si="19"/>
        <v>2589.1799999999998</v>
      </c>
      <c r="H80" s="6">
        <f t="shared" si="19"/>
        <v>2589.1799999999998</v>
      </c>
      <c r="I80" s="6">
        <f t="shared" si="19"/>
        <v>2589.1799999999998</v>
      </c>
      <c r="J80" s="6">
        <f t="shared" si="19"/>
        <v>2589.1799999999998</v>
      </c>
      <c r="K80" s="6">
        <f t="shared" si="19"/>
        <v>2589.1799999999998</v>
      </c>
      <c r="L80" s="6">
        <f t="shared" si="19"/>
        <v>2589.1799999999998</v>
      </c>
      <c r="M80" s="6">
        <f t="shared" si="19"/>
        <v>3138.3999999999996</v>
      </c>
      <c r="N80" s="6">
        <f t="shared" si="19"/>
        <v>13808.96</v>
      </c>
      <c r="O80" s="6">
        <f t="shared" si="19"/>
        <v>11298.24</v>
      </c>
      <c r="P80" s="6">
        <f t="shared" si="19"/>
        <v>13808.96</v>
      </c>
      <c r="Q80" s="6">
        <f t="shared" ref="Q80:R80" si="20">Q10*$D10</f>
        <v>13181.279999999999</v>
      </c>
      <c r="R80" s="61">
        <f t="shared" si="20"/>
        <v>627.67999999999995</v>
      </c>
    </row>
    <row r="81" spans="1:18" x14ac:dyDescent="0.25">
      <c r="A81" s="4" t="str">
        <f t="shared" ref="A81:D81" si="21">A11</f>
        <v>Kenneth Brooks</v>
      </c>
      <c r="B81" s="4" t="str">
        <f t="shared" si="21"/>
        <v>TechSur</v>
      </c>
      <c r="C81" s="4" t="str">
        <f t="shared" si="21"/>
        <v>Agile Coach/Consultant</v>
      </c>
      <c r="D81" s="4">
        <f t="shared" si="21"/>
        <v>137.55000000000001</v>
      </c>
      <c r="E81" s="6">
        <f t="shared" ref="E81:R86" si="22">E11*$D11</f>
        <v>0</v>
      </c>
      <c r="F81" s="6">
        <f t="shared" si="22"/>
        <v>4539.1500000000005</v>
      </c>
      <c r="G81" s="6">
        <f t="shared" si="22"/>
        <v>4539.1500000000005</v>
      </c>
      <c r="H81" s="6">
        <f t="shared" si="22"/>
        <v>4539.1500000000005</v>
      </c>
      <c r="I81" s="6">
        <f t="shared" si="22"/>
        <v>4539.1500000000005</v>
      </c>
      <c r="J81" s="6">
        <f t="shared" si="22"/>
        <v>4539.1500000000005</v>
      </c>
      <c r="K81" s="6">
        <f t="shared" si="22"/>
        <v>4539.1500000000005</v>
      </c>
      <c r="L81" s="6">
        <f t="shared" si="22"/>
        <v>4539.1500000000005</v>
      </c>
      <c r="M81" s="6">
        <f t="shared" si="22"/>
        <v>0</v>
      </c>
      <c r="N81" s="6">
        <f t="shared" si="22"/>
        <v>0</v>
      </c>
      <c r="O81" s="6">
        <f t="shared" si="22"/>
        <v>0</v>
      </c>
      <c r="P81" s="6">
        <f t="shared" si="22"/>
        <v>0</v>
      </c>
      <c r="Q81" s="6">
        <f t="shared" si="22"/>
        <v>0</v>
      </c>
      <c r="R81" s="61">
        <f t="shared" si="22"/>
        <v>1100.4000000000001</v>
      </c>
    </row>
    <row r="82" spans="1:18" x14ac:dyDescent="0.25">
      <c r="A82" s="4" t="str">
        <f t="shared" ref="A82:D82" si="23">A12</f>
        <v>James Rader</v>
      </c>
      <c r="B82" s="4" t="str">
        <f t="shared" si="23"/>
        <v>TechSur</v>
      </c>
      <c r="C82" s="4" t="str">
        <f t="shared" si="23"/>
        <v>Agile Coach/Consultant</v>
      </c>
      <c r="D82" s="4">
        <f t="shared" si="23"/>
        <v>137.55000000000001</v>
      </c>
      <c r="E82" s="6">
        <f t="shared" si="22"/>
        <v>0</v>
      </c>
      <c r="F82" s="6">
        <f t="shared" si="22"/>
        <v>4539.1500000000005</v>
      </c>
      <c r="G82" s="6">
        <f t="shared" si="22"/>
        <v>4539.1500000000005</v>
      </c>
      <c r="H82" s="6">
        <f t="shared" si="22"/>
        <v>4539.1500000000005</v>
      </c>
      <c r="I82" s="6">
        <f t="shared" si="22"/>
        <v>4539.1500000000005</v>
      </c>
      <c r="J82" s="6">
        <f t="shared" si="22"/>
        <v>4539.1500000000005</v>
      </c>
      <c r="K82" s="6">
        <f t="shared" si="22"/>
        <v>4539.1500000000005</v>
      </c>
      <c r="L82" s="6">
        <f t="shared" si="22"/>
        <v>4539.1500000000005</v>
      </c>
      <c r="M82" s="6">
        <f t="shared" si="22"/>
        <v>23108.400000000001</v>
      </c>
      <c r="N82" s="6">
        <f t="shared" si="22"/>
        <v>24208.800000000003</v>
      </c>
      <c r="O82" s="6">
        <f t="shared" si="22"/>
        <v>19807.2</v>
      </c>
      <c r="P82" s="6">
        <f t="shared" si="22"/>
        <v>24208.800000000003</v>
      </c>
      <c r="Q82" s="6">
        <f t="shared" si="22"/>
        <v>23108.400000000001</v>
      </c>
      <c r="R82" s="61">
        <f t="shared" si="22"/>
        <v>1100.4000000000001</v>
      </c>
    </row>
    <row r="83" spans="1:18" x14ac:dyDescent="0.25">
      <c r="A83" s="4" t="str">
        <f t="shared" ref="A83:D83" si="24">A13</f>
        <v>Patti April</v>
      </c>
      <c r="B83" s="4" t="str">
        <f t="shared" si="24"/>
        <v>TechSur</v>
      </c>
      <c r="C83" s="4" t="str">
        <f t="shared" si="24"/>
        <v>Agile Consultant</v>
      </c>
      <c r="D83" s="4">
        <f t="shared" si="24"/>
        <v>137.55000000000001</v>
      </c>
      <c r="E83" s="6">
        <f t="shared" si="22"/>
        <v>0</v>
      </c>
      <c r="F83" s="6">
        <f t="shared" si="22"/>
        <v>0</v>
      </c>
      <c r="G83" s="6">
        <f t="shared" si="22"/>
        <v>0</v>
      </c>
      <c r="H83" s="6">
        <f t="shared" si="22"/>
        <v>0</v>
      </c>
      <c r="I83" s="6">
        <f t="shared" si="22"/>
        <v>0</v>
      </c>
      <c r="J83" s="6">
        <f t="shared" si="22"/>
        <v>0</v>
      </c>
      <c r="K83" s="6">
        <f t="shared" si="22"/>
        <v>0</v>
      </c>
      <c r="L83" s="6">
        <f t="shared" si="22"/>
        <v>0</v>
      </c>
      <c r="M83" s="6">
        <f t="shared" si="22"/>
        <v>23108.400000000001</v>
      </c>
      <c r="N83" s="6">
        <f t="shared" si="22"/>
        <v>24208.800000000003</v>
      </c>
      <c r="O83" s="6">
        <f t="shared" si="22"/>
        <v>19807.2</v>
      </c>
      <c r="P83" s="6">
        <f t="shared" si="22"/>
        <v>24208.800000000003</v>
      </c>
      <c r="Q83" s="6">
        <f t="shared" si="22"/>
        <v>23108.400000000001</v>
      </c>
      <c r="R83" s="61">
        <f t="shared" si="22"/>
        <v>1100.4000000000001</v>
      </c>
    </row>
    <row r="84" spans="1:18" x14ac:dyDescent="0.25">
      <c r="A84" s="4" t="str">
        <f t="shared" ref="A84:D84" si="25">A14</f>
        <v>Bob Carpenter</v>
      </c>
      <c r="B84" s="4" t="str">
        <f t="shared" si="25"/>
        <v>Agile Zenith</v>
      </c>
      <c r="C84" s="4" t="str">
        <f t="shared" si="25"/>
        <v>Agile Consultant</v>
      </c>
      <c r="D84" s="4">
        <f t="shared" si="25"/>
        <v>140.30000000000001</v>
      </c>
      <c r="E84" s="6">
        <f t="shared" si="22"/>
        <v>0</v>
      </c>
      <c r="F84" s="6">
        <f t="shared" si="22"/>
        <v>0</v>
      </c>
      <c r="G84" s="6">
        <f t="shared" si="22"/>
        <v>0</v>
      </c>
      <c r="H84" s="6">
        <f t="shared" si="22"/>
        <v>0</v>
      </c>
      <c r="I84" s="6">
        <f t="shared" si="22"/>
        <v>0</v>
      </c>
      <c r="J84" s="6">
        <f t="shared" si="22"/>
        <v>0</v>
      </c>
      <c r="K84" s="6">
        <f t="shared" si="22"/>
        <v>0</v>
      </c>
      <c r="L84" s="6">
        <f t="shared" si="22"/>
        <v>0</v>
      </c>
      <c r="M84" s="6">
        <f t="shared" si="22"/>
        <v>23570.400000000001</v>
      </c>
      <c r="N84" s="6">
        <f t="shared" si="22"/>
        <v>24692.800000000003</v>
      </c>
      <c r="O84" s="6">
        <f t="shared" si="22"/>
        <v>20203.2</v>
      </c>
      <c r="P84" s="6">
        <f t="shared" si="22"/>
        <v>24692.800000000003</v>
      </c>
      <c r="Q84" s="6">
        <f t="shared" si="22"/>
        <v>23570.400000000001</v>
      </c>
      <c r="R84" s="61">
        <f t="shared" si="22"/>
        <v>1122.4000000000001</v>
      </c>
    </row>
    <row r="85" spans="1:18" x14ac:dyDescent="0.25">
      <c r="A85" s="4" t="str">
        <f t="shared" ref="A85:D86" si="26">A15</f>
        <v>Natalee Savage</v>
      </c>
      <c r="B85" s="4" t="str">
        <f t="shared" si="26"/>
        <v>TechSur</v>
      </c>
      <c r="C85" s="4" t="str">
        <f t="shared" si="26"/>
        <v>Agile Certified Professional</v>
      </c>
      <c r="D85" s="4">
        <f t="shared" si="26"/>
        <v>77.02</v>
      </c>
      <c r="E85" s="6">
        <f t="shared" si="22"/>
        <v>0</v>
      </c>
      <c r="F85" s="6">
        <f t="shared" si="22"/>
        <v>0</v>
      </c>
      <c r="G85" s="6">
        <f t="shared" si="22"/>
        <v>0</v>
      </c>
      <c r="H85" s="6">
        <f t="shared" si="22"/>
        <v>0</v>
      </c>
      <c r="I85" s="6">
        <f t="shared" si="22"/>
        <v>0</v>
      </c>
      <c r="J85" s="6">
        <f t="shared" si="22"/>
        <v>0</v>
      </c>
      <c r="K85" s="6">
        <f t="shared" si="22"/>
        <v>0</v>
      </c>
      <c r="L85" s="6">
        <f t="shared" si="22"/>
        <v>0</v>
      </c>
      <c r="M85" s="6">
        <f t="shared" si="22"/>
        <v>12939.359999999999</v>
      </c>
      <c r="N85" s="6">
        <f t="shared" si="22"/>
        <v>13555.519999999999</v>
      </c>
      <c r="O85" s="6">
        <f t="shared" si="22"/>
        <v>11090.88</v>
      </c>
      <c r="P85" s="6">
        <f t="shared" si="22"/>
        <v>13555.519999999999</v>
      </c>
      <c r="Q85" s="6">
        <f t="shared" si="22"/>
        <v>12939.359999999999</v>
      </c>
      <c r="R85" s="61">
        <f t="shared" si="22"/>
        <v>616.16</v>
      </c>
    </row>
    <row r="86" spans="1:18" x14ac:dyDescent="0.25">
      <c r="A86" s="4" t="str">
        <f t="shared" si="26"/>
        <v>Amir Bawani</v>
      </c>
      <c r="B86" s="4" t="str">
        <f t="shared" si="26"/>
        <v>TechSur</v>
      </c>
      <c r="C86" s="4" t="str">
        <f t="shared" si="26"/>
        <v>Agile Consultant</v>
      </c>
      <c r="D86" s="4">
        <f t="shared" si="26"/>
        <v>140.30000000000001</v>
      </c>
      <c r="E86" s="6">
        <f t="shared" si="22"/>
        <v>0</v>
      </c>
      <c r="F86" s="6">
        <f t="shared" si="22"/>
        <v>0</v>
      </c>
      <c r="G86" s="6">
        <f t="shared" si="22"/>
        <v>0</v>
      </c>
      <c r="H86" s="6">
        <f t="shared" si="22"/>
        <v>0</v>
      </c>
      <c r="I86" s="6">
        <f t="shared" si="22"/>
        <v>0</v>
      </c>
      <c r="J86" s="6">
        <f t="shared" si="22"/>
        <v>0</v>
      </c>
      <c r="K86" s="6">
        <f t="shared" si="22"/>
        <v>0</v>
      </c>
      <c r="L86" s="6">
        <f t="shared" si="22"/>
        <v>0</v>
      </c>
      <c r="M86" s="6">
        <f t="shared" si="22"/>
        <v>23570.400000000001</v>
      </c>
      <c r="N86" s="6">
        <f t="shared" si="22"/>
        <v>24692.800000000003</v>
      </c>
      <c r="O86" s="6">
        <f t="shared" si="22"/>
        <v>20203.2</v>
      </c>
      <c r="P86" s="6">
        <f t="shared" si="22"/>
        <v>24692.800000000003</v>
      </c>
      <c r="Q86" s="6">
        <f t="shared" si="22"/>
        <v>23570.400000000001</v>
      </c>
      <c r="R86" s="61">
        <f t="shared" si="22"/>
        <v>1122.4000000000001</v>
      </c>
    </row>
    <row r="87" spans="1:18" x14ac:dyDescent="0.25">
      <c r="A87" s="4"/>
      <c r="B87" s="4"/>
      <c r="C87" s="4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4"/>
    </row>
    <row r="88" spans="1:18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4"/>
    </row>
    <row r="89" spans="1:18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4"/>
    </row>
    <row r="90" spans="1:18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4"/>
    </row>
    <row r="91" spans="1:18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4"/>
    </row>
    <row r="92" spans="1:18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4"/>
    </row>
    <row r="93" spans="1:18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4"/>
    </row>
    <row r="94" spans="1:18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4"/>
    </row>
    <row r="95" spans="1:18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4"/>
    </row>
    <row r="96" spans="1:18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4"/>
    </row>
    <row r="97" spans="1:21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</row>
    <row r="98" spans="1:21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</row>
    <row r="99" spans="1:21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</row>
    <row r="100" spans="1:21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</row>
    <row r="101" spans="1:21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</row>
    <row r="102" spans="1:21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</row>
    <row r="103" spans="1:21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</row>
    <row r="104" spans="1:21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</row>
    <row r="105" spans="1:21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</row>
    <row r="106" spans="1:21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</row>
    <row r="107" spans="1:21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</row>
    <row r="108" spans="1:21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</row>
    <row r="109" spans="1:21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4"/>
    </row>
    <row r="110" spans="1:21" x14ac:dyDescent="0.25">
      <c r="E110" s="7">
        <f t="shared" ref="E110:R110" si="27">SUM(E80:E109)</f>
        <v>0</v>
      </c>
      <c r="F110" s="7">
        <f t="shared" si="27"/>
        <v>11667.48</v>
      </c>
      <c r="G110" s="7">
        <f t="shared" si="27"/>
        <v>11667.48</v>
      </c>
      <c r="H110" s="7">
        <f t="shared" si="27"/>
        <v>11667.48</v>
      </c>
      <c r="I110" s="7">
        <f t="shared" si="27"/>
        <v>11667.48</v>
      </c>
      <c r="J110" s="7">
        <f t="shared" si="27"/>
        <v>11667.48</v>
      </c>
      <c r="K110" s="7">
        <f t="shared" si="27"/>
        <v>11667.48</v>
      </c>
      <c r="L110" s="7">
        <f t="shared" si="27"/>
        <v>11667.48</v>
      </c>
      <c r="M110" s="7">
        <f t="shared" si="27"/>
        <v>109435.36000000002</v>
      </c>
      <c r="N110" s="7">
        <f t="shared" si="27"/>
        <v>125167.68000000002</v>
      </c>
      <c r="O110" s="7">
        <f t="shared" si="27"/>
        <v>102409.92</v>
      </c>
      <c r="P110" s="7">
        <f t="shared" si="27"/>
        <v>125167.68000000002</v>
      </c>
      <c r="Q110" s="7">
        <f t="shared" si="27"/>
        <v>119478.24000000002</v>
      </c>
      <c r="R110" s="7">
        <f t="shared" si="27"/>
        <v>6789.84</v>
      </c>
    </row>
    <row r="111" spans="1:21" x14ac:dyDescent="0.25">
      <c r="C111" s="25"/>
      <c r="D111" s="25"/>
      <c r="T111" s="7"/>
      <c r="U111" s="7"/>
    </row>
    <row r="112" spans="1:21" x14ac:dyDescent="0.25">
      <c r="A112" s="31" t="s">
        <v>145</v>
      </c>
      <c r="B112" s="31"/>
      <c r="C112" s="31"/>
      <c r="D112" s="31"/>
      <c r="E112" s="624"/>
      <c r="F112" s="624"/>
      <c r="G112" s="624"/>
      <c r="H112" s="624"/>
      <c r="I112" s="624"/>
      <c r="J112" s="624"/>
      <c r="K112" s="624"/>
      <c r="L112" s="624"/>
      <c r="M112" s="624"/>
      <c r="N112" s="624"/>
      <c r="O112" s="624"/>
      <c r="P112" s="624"/>
      <c r="Q112" s="624"/>
      <c r="R112" s="106"/>
      <c r="S112" s="32"/>
      <c r="T112" s="32"/>
      <c r="U112" s="32"/>
    </row>
    <row r="113" spans="1:18" x14ac:dyDescent="0.25">
      <c r="A113" s="9"/>
      <c r="B113" s="9"/>
      <c r="C113" s="9"/>
      <c r="D113" s="9"/>
      <c r="E113" s="625">
        <v>2024</v>
      </c>
      <c r="F113" s="626"/>
      <c r="G113" s="626"/>
      <c r="H113" s="626"/>
      <c r="I113" s="626"/>
      <c r="J113" s="626">
        <v>2025</v>
      </c>
      <c r="K113" s="626"/>
      <c r="L113" s="626"/>
      <c r="M113" s="626"/>
      <c r="N113" s="626"/>
      <c r="O113" s="626"/>
      <c r="P113" s="627"/>
      <c r="Q113" s="10"/>
      <c r="R113" s="9"/>
    </row>
    <row r="114" spans="1:18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9"/>
    </row>
    <row r="115" spans="1:18" x14ac:dyDescent="0.25">
      <c r="A115" s="4" t="str">
        <f>A10</f>
        <v>Taiwo Adenuga</v>
      </c>
      <c r="B115" s="4" t="str">
        <f t="shared" ref="B115:D115" si="28">B10</f>
        <v>TechSur</v>
      </c>
      <c r="C115" s="4" t="str">
        <f t="shared" si="28"/>
        <v>Project Manager</v>
      </c>
      <c r="D115" s="4">
        <f t="shared" si="28"/>
        <v>78.459999999999994</v>
      </c>
      <c r="E115" s="6">
        <f t="shared" ref="E115:G115" si="29">E45*$D115</f>
        <v>0</v>
      </c>
      <c r="F115" s="6">
        <f t="shared" si="29"/>
        <v>12553.599999999999</v>
      </c>
      <c r="G115" s="6">
        <f t="shared" si="29"/>
        <v>13808.96</v>
      </c>
      <c r="H115" s="6">
        <f t="shared" ref="H115:H121" si="30">H45*$D115</f>
        <v>5649.12</v>
      </c>
      <c r="I115" s="6">
        <f t="shared" ref="I115:K121" si="31">I45*$D115</f>
        <v>0</v>
      </c>
      <c r="J115" s="6">
        <f t="shared" si="31"/>
        <v>13181.279999999999</v>
      </c>
      <c r="K115" s="6">
        <f t="shared" si="31"/>
        <v>1883.04</v>
      </c>
      <c r="L115" s="6">
        <f t="shared" ref="L115:L121" si="32">L45*$D115</f>
        <v>9415.1999999999989</v>
      </c>
      <c r="M115" s="6">
        <f t="shared" ref="M115:N121" si="33">M45*$D115</f>
        <v>1883.04</v>
      </c>
      <c r="N115" s="6">
        <f t="shared" si="33"/>
        <v>13181.279999999999</v>
      </c>
      <c r="O115" s="6">
        <f>O45*$D115</f>
        <v>12553.599999999999</v>
      </c>
      <c r="P115" s="6">
        <f>P45*$D115</f>
        <v>13808.96</v>
      </c>
      <c r="Q115" s="6">
        <f>Q45*$D115</f>
        <v>13181.279999999999</v>
      </c>
    </row>
    <row r="116" spans="1:18" x14ac:dyDescent="0.25">
      <c r="A116" s="4" t="str">
        <f t="shared" ref="A116:D116" si="34">A11</f>
        <v>Kenneth Brooks</v>
      </c>
      <c r="B116" s="4" t="str">
        <f t="shared" si="34"/>
        <v>TechSur</v>
      </c>
      <c r="C116" s="4" t="str">
        <f t="shared" si="34"/>
        <v>Agile Coach/Consultant</v>
      </c>
      <c r="D116" s="4">
        <f t="shared" si="34"/>
        <v>137.55000000000001</v>
      </c>
      <c r="E116" s="6">
        <f t="shared" ref="E116:G116" si="35">E46*$D116</f>
        <v>0</v>
      </c>
      <c r="F116" s="6">
        <f t="shared" si="35"/>
        <v>12104.400000000001</v>
      </c>
      <c r="G116" s="6">
        <f t="shared" si="35"/>
        <v>24208.800000000003</v>
      </c>
      <c r="H116" s="6">
        <f t="shared" si="30"/>
        <v>18706.800000000003</v>
      </c>
      <c r="I116" s="61">
        <f t="shared" si="31"/>
        <v>0</v>
      </c>
      <c r="J116" s="61">
        <f t="shared" si="31"/>
        <v>0</v>
      </c>
      <c r="K116" s="61">
        <f t="shared" si="31"/>
        <v>0</v>
      </c>
      <c r="L116" s="61">
        <f t="shared" si="32"/>
        <v>0</v>
      </c>
      <c r="M116" s="61">
        <f t="shared" si="33"/>
        <v>0</v>
      </c>
      <c r="N116" s="61">
        <f t="shared" si="33"/>
        <v>0</v>
      </c>
      <c r="O116" s="61">
        <f t="shared" ref="O116:P116" si="36">O46*$D117</f>
        <v>0</v>
      </c>
      <c r="P116" s="61">
        <f t="shared" si="36"/>
        <v>0</v>
      </c>
      <c r="Q116" s="61"/>
    </row>
    <row r="117" spans="1:18" x14ac:dyDescent="0.25">
      <c r="A117" s="4" t="str">
        <f t="shared" ref="A117:D117" si="37">A12</f>
        <v>James Rader</v>
      </c>
      <c r="B117" s="4" t="str">
        <f t="shared" si="37"/>
        <v>TechSur</v>
      </c>
      <c r="C117" s="4" t="str">
        <f t="shared" si="37"/>
        <v>Agile Coach/Consultant</v>
      </c>
      <c r="D117" s="4">
        <f t="shared" si="37"/>
        <v>137.55000000000001</v>
      </c>
      <c r="E117" s="6">
        <f t="shared" ref="E117:G117" si="38">E47*$D117</f>
        <v>0</v>
      </c>
      <c r="F117" s="6">
        <f t="shared" si="38"/>
        <v>6602.4000000000005</v>
      </c>
      <c r="G117" s="6">
        <f t="shared" si="38"/>
        <v>24208.800000000003</v>
      </c>
      <c r="H117" s="6">
        <f t="shared" si="30"/>
        <v>19600.875</v>
      </c>
      <c r="I117" s="6">
        <f t="shared" si="31"/>
        <v>0</v>
      </c>
      <c r="J117" s="6">
        <f t="shared" si="31"/>
        <v>21389.025000000001</v>
      </c>
      <c r="K117" s="6">
        <f t="shared" si="31"/>
        <v>3713.8500000000004</v>
      </c>
      <c r="L117" s="6">
        <f t="shared" si="32"/>
        <v>21320.25</v>
      </c>
      <c r="M117" s="6">
        <f t="shared" si="33"/>
        <v>24208.800000000003</v>
      </c>
      <c r="N117" s="6">
        <f t="shared" si="33"/>
        <v>22970.850000000002</v>
      </c>
      <c r="O117" s="6">
        <f t="shared" ref="O117:Q121" si="39">O47*$D117</f>
        <v>13204.800000000001</v>
      </c>
      <c r="P117" s="6">
        <f t="shared" si="39"/>
        <v>24208.800000000003</v>
      </c>
      <c r="Q117" s="6">
        <f t="shared" si="39"/>
        <v>22076.775000000001</v>
      </c>
    </row>
    <row r="118" spans="1:18" x14ac:dyDescent="0.25">
      <c r="A118" s="4" t="str">
        <f t="shared" ref="A118:D118" si="40">A13</f>
        <v>Patti April</v>
      </c>
      <c r="B118" s="4" t="str">
        <f t="shared" si="40"/>
        <v>TechSur</v>
      </c>
      <c r="C118" s="4" t="str">
        <f t="shared" si="40"/>
        <v>Agile Consultant</v>
      </c>
      <c r="D118" s="4">
        <f t="shared" si="40"/>
        <v>137.55000000000001</v>
      </c>
      <c r="E118" s="6">
        <f t="shared" ref="E118:G121" si="41">E48*$D118</f>
        <v>0</v>
      </c>
      <c r="F118" s="6">
        <f t="shared" si="41"/>
        <v>0</v>
      </c>
      <c r="G118" s="6">
        <f t="shared" si="41"/>
        <v>0</v>
      </c>
      <c r="H118" s="6">
        <f t="shared" si="30"/>
        <v>0</v>
      </c>
      <c r="I118" s="6">
        <f t="shared" si="31"/>
        <v>0</v>
      </c>
      <c r="J118" s="6">
        <f t="shared" si="31"/>
        <v>22558.2</v>
      </c>
      <c r="K118" s="6">
        <f t="shared" si="31"/>
        <v>3301.2000000000003</v>
      </c>
      <c r="L118" s="6">
        <f t="shared" si="32"/>
        <v>20907.600000000002</v>
      </c>
      <c r="M118" s="6">
        <f t="shared" si="33"/>
        <v>24208.800000000003</v>
      </c>
      <c r="N118" s="6">
        <f t="shared" si="33"/>
        <v>22008</v>
      </c>
      <c r="O118" s="6">
        <f t="shared" si="39"/>
        <v>22008</v>
      </c>
      <c r="P118" s="6">
        <f t="shared" si="39"/>
        <v>21870.45</v>
      </c>
      <c r="Q118" s="6">
        <f t="shared" si="39"/>
        <v>22283.100000000002</v>
      </c>
    </row>
    <row r="119" spans="1:18" x14ac:dyDescent="0.25">
      <c r="A119" s="4" t="str">
        <f t="shared" ref="A119:D119" si="42">A14</f>
        <v>Bob Carpenter</v>
      </c>
      <c r="B119" s="4" t="str">
        <f t="shared" si="42"/>
        <v>Agile Zenith</v>
      </c>
      <c r="C119" s="4" t="str">
        <f t="shared" si="42"/>
        <v>Agile Consultant</v>
      </c>
      <c r="D119" s="4">
        <f t="shared" si="42"/>
        <v>140.30000000000001</v>
      </c>
      <c r="E119" s="6">
        <f t="shared" si="41"/>
        <v>0</v>
      </c>
      <c r="F119" s="6">
        <f t="shared" si="41"/>
        <v>0</v>
      </c>
      <c r="G119" s="6">
        <f t="shared" si="41"/>
        <v>0</v>
      </c>
      <c r="H119" s="6">
        <f t="shared" si="30"/>
        <v>0</v>
      </c>
      <c r="I119" s="6">
        <f t="shared" si="31"/>
        <v>0</v>
      </c>
      <c r="J119" s="6">
        <f t="shared" si="31"/>
        <v>0</v>
      </c>
      <c r="K119" s="6">
        <f t="shared" si="31"/>
        <v>3367.2000000000003</v>
      </c>
      <c r="L119" s="6">
        <f t="shared" si="32"/>
        <v>17958.400000000001</v>
      </c>
      <c r="M119" s="6">
        <f t="shared" si="33"/>
        <v>24692.800000000003</v>
      </c>
      <c r="N119" s="6">
        <f t="shared" si="33"/>
        <v>21886.800000000003</v>
      </c>
      <c r="O119" s="6">
        <f t="shared" si="39"/>
        <v>16836</v>
      </c>
      <c r="P119" s="6">
        <f t="shared" si="39"/>
        <v>24692.800000000003</v>
      </c>
      <c r="Q119" s="6">
        <f t="shared" si="39"/>
        <v>20624.100000000002</v>
      </c>
    </row>
    <row r="120" spans="1:18" x14ac:dyDescent="0.25">
      <c r="A120" s="4" t="str">
        <f t="shared" ref="A120:D121" si="43">A15</f>
        <v>Natalee Savage</v>
      </c>
      <c r="B120" s="4" t="str">
        <f t="shared" si="43"/>
        <v>TechSur</v>
      </c>
      <c r="C120" s="4" t="str">
        <f t="shared" si="43"/>
        <v>Agile Certified Professional</v>
      </c>
      <c r="D120" s="4">
        <f t="shared" si="43"/>
        <v>77.02</v>
      </c>
      <c r="E120" s="6">
        <f t="shared" si="41"/>
        <v>0</v>
      </c>
      <c r="F120" s="6">
        <f t="shared" si="41"/>
        <v>0</v>
      </c>
      <c r="G120" s="6">
        <f t="shared" si="41"/>
        <v>0</v>
      </c>
      <c r="H120" s="6">
        <f t="shared" si="30"/>
        <v>0</v>
      </c>
      <c r="I120" s="6">
        <f t="shared" si="31"/>
        <v>0</v>
      </c>
      <c r="J120" s="6">
        <f t="shared" si="31"/>
        <v>0</v>
      </c>
      <c r="K120" s="6">
        <f t="shared" si="31"/>
        <v>1848.48</v>
      </c>
      <c r="L120" s="6">
        <f t="shared" si="32"/>
        <v>12939.359999999999</v>
      </c>
      <c r="M120" s="6">
        <f t="shared" si="33"/>
        <v>13555.519999999999</v>
      </c>
      <c r="N120" s="6">
        <f t="shared" si="33"/>
        <v>11707.039999999999</v>
      </c>
      <c r="O120" s="6">
        <f t="shared" si="39"/>
        <v>11553</v>
      </c>
      <c r="P120" s="6">
        <f t="shared" si="39"/>
        <v>12169.16</v>
      </c>
      <c r="Q120" s="6">
        <f t="shared" si="39"/>
        <v>12323.199999999999</v>
      </c>
    </row>
    <row r="121" spans="1:18" x14ac:dyDescent="0.25">
      <c r="A121" s="4" t="str">
        <f t="shared" si="43"/>
        <v>Amir Bawani</v>
      </c>
      <c r="B121" s="4" t="str">
        <f t="shared" si="43"/>
        <v>TechSur</v>
      </c>
      <c r="C121" s="4" t="str">
        <f t="shared" si="43"/>
        <v>Agile Consultant</v>
      </c>
      <c r="D121" s="4">
        <f t="shared" si="43"/>
        <v>140.30000000000001</v>
      </c>
      <c r="E121" s="6">
        <f t="shared" si="41"/>
        <v>0</v>
      </c>
      <c r="F121" s="6">
        <f t="shared" si="41"/>
        <v>0</v>
      </c>
      <c r="G121" s="6">
        <f t="shared" si="41"/>
        <v>0</v>
      </c>
      <c r="H121" s="6">
        <f t="shared" si="30"/>
        <v>0</v>
      </c>
      <c r="I121" s="6">
        <f t="shared" si="31"/>
        <v>0</v>
      </c>
      <c r="J121" s="6">
        <f t="shared" si="31"/>
        <v>0</v>
      </c>
      <c r="K121" s="6">
        <f t="shared" si="31"/>
        <v>3367.2000000000003</v>
      </c>
      <c r="L121" s="6">
        <f t="shared" si="32"/>
        <v>23570.400000000001</v>
      </c>
      <c r="M121" s="6">
        <f t="shared" si="33"/>
        <v>24692.800000000003</v>
      </c>
      <c r="N121" s="6">
        <f t="shared" si="33"/>
        <v>23570.400000000001</v>
      </c>
      <c r="O121" s="6">
        <f t="shared" si="39"/>
        <v>22448</v>
      </c>
      <c r="P121" s="6">
        <f t="shared" si="39"/>
        <v>22448</v>
      </c>
      <c r="Q121" s="6">
        <f t="shared" si="39"/>
        <v>23570.400000000001</v>
      </c>
    </row>
    <row r="122" spans="1:18" x14ac:dyDescent="0.25">
      <c r="A122" s="4" t="s">
        <v>1085</v>
      </c>
      <c r="B122" s="143" t="str">
        <f>B86</f>
        <v>TechSur</v>
      </c>
      <c r="C122" s="4" t="s">
        <v>355</v>
      </c>
      <c r="D122" s="120">
        <v>77.02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>
        <f>D122*O52</f>
        <v>3388.8799999999997</v>
      </c>
      <c r="P122" s="6">
        <f>P52*$D122</f>
        <v>13555.519999999999</v>
      </c>
      <c r="Q122" s="6">
        <f>Q52*$D122</f>
        <v>12323.199999999999</v>
      </c>
    </row>
    <row r="123" spans="1:18" x14ac:dyDescent="0.25">
      <c r="A123" s="4"/>
      <c r="B123" s="4"/>
      <c r="C123" s="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8" x14ac:dyDescent="0.25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8" x14ac:dyDescent="0.25">
      <c r="A125" s="4"/>
      <c r="B125" s="4"/>
      <c r="C125" s="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8" x14ac:dyDescent="0.25">
      <c r="A126" s="4"/>
      <c r="B126" s="4"/>
      <c r="C126" s="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4"/>
    </row>
    <row r="127" spans="1:18" x14ac:dyDescent="0.25">
      <c r="A127" s="4"/>
      <c r="B127" s="4"/>
      <c r="C127" s="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4"/>
    </row>
    <row r="128" spans="1:18" x14ac:dyDescent="0.25">
      <c r="A128" s="4"/>
      <c r="B128" s="4"/>
      <c r="C128" s="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4"/>
    </row>
    <row r="129" spans="1:17" x14ac:dyDescent="0.25">
      <c r="A129" s="4"/>
      <c r="B129" s="4"/>
      <c r="C129" s="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4"/>
    </row>
    <row r="130" spans="1:17" x14ac:dyDescent="0.25">
      <c r="A130" s="4"/>
      <c r="B130" s="4"/>
      <c r="C130" s="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4"/>
    </row>
    <row r="131" spans="1:17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4"/>
    </row>
    <row r="132" spans="1:17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4"/>
    </row>
    <row r="133" spans="1:17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4"/>
    </row>
    <row r="134" spans="1:17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4"/>
    </row>
    <row r="135" spans="1:17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4"/>
    </row>
    <row r="136" spans="1:17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4"/>
    </row>
    <row r="137" spans="1:17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4"/>
    </row>
    <row r="138" spans="1:17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4"/>
    </row>
    <row r="139" spans="1:17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4"/>
    </row>
    <row r="140" spans="1:17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4"/>
    </row>
    <row r="141" spans="1:17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4"/>
    </row>
    <row r="142" spans="1:17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4"/>
    </row>
    <row r="143" spans="1:17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4"/>
    </row>
    <row r="144" spans="1:17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4"/>
    </row>
    <row r="145" spans="1:19" x14ac:dyDescent="0.25">
      <c r="E145" s="7">
        <f t="shared" ref="E145:P145" si="44">SUM(E115:E144)</f>
        <v>0</v>
      </c>
      <c r="F145" s="7">
        <f t="shared" si="44"/>
        <v>31260.400000000001</v>
      </c>
      <c r="G145" s="7">
        <f t="shared" si="44"/>
        <v>62226.560000000005</v>
      </c>
      <c r="H145" s="7">
        <f t="shared" si="44"/>
        <v>43956.794999999998</v>
      </c>
      <c r="I145" s="7">
        <f t="shared" si="44"/>
        <v>0</v>
      </c>
      <c r="J145" s="7">
        <f t="shared" si="44"/>
        <v>57128.505000000005</v>
      </c>
      <c r="K145" s="7">
        <f t="shared" si="44"/>
        <v>17480.97</v>
      </c>
      <c r="L145" s="7">
        <f t="shared" si="44"/>
        <v>106111.21000000002</v>
      </c>
      <c r="M145" s="7">
        <f t="shared" si="44"/>
        <v>113241.76000000001</v>
      </c>
      <c r="N145" s="7">
        <f t="shared" si="44"/>
        <v>115324.37</v>
      </c>
      <c r="O145" s="7">
        <f t="shared" si="44"/>
        <v>101992.28</v>
      </c>
      <c r="P145" s="7">
        <f t="shared" si="44"/>
        <v>132753.69</v>
      </c>
      <c r="Q145" s="7">
        <f>SUM(Q115:Q144)</f>
        <v>126382.05500000001</v>
      </c>
    </row>
    <row r="146" spans="1:19" x14ac:dyDescent="0.25">
      <c r="I146" s="25"/>
    </row>
    <row r="147" spans="1:19" x14ac:dyDescent="0.25">
      <c r="I147" s="25"/>
    </row>
    <row r="148" spans="1:19" x14ac:dyDescent="0.25">
      <c r="D148" s="1">
        <v>45537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5">
      <c r="A149" s="31" t="s">
        <v>1053</v>
      </c>
      <c r="B149" s="32"/>
      <c r="C149" s="32"/>
      <c r="D149" s="32"/>
      <c r="E149" s="322"/>
      <c r="F149" s="322"/>
      <c r="G149" s="322"/>
      <c r="H149" s="322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</row>
    <row r="150" spans="1:19" x14ac:dyDescent="0.25">
      <c r="A150" s="375"/>
      <c r="B150" s="376"/>
      <c r="C150" s="376"/>
      <c r="D150" s="376"/>
      <c r="E150" s="625">
        <v>2024</v>
      </c>
      <c r="F150" s="626"/>
      <c r="G150" s="626"/>
      <c r="H150" s="626"/>
      <c r="I150" s="626"/>
      <c r="J150" s="626">
        <v>2025</v>
      </c>
      <c r="K150" s="626"/>
      <c r="L150" s="626"/>
      <c r="M150" s="626"/>
      <c r="N150" s="626"/>
      <c r="O150" s="626"/>
      <c r="P150" s="627"/>
      <c r="Q150" s="377"/>
      <c r="R150" s="377"/>
      <c r="S150" s="377"/>
    </row>
    <row r="151" spans="1:19" x14ac:dyDescent="0.25">
      <c r="A151" s="21" t="s">
        <v>1054</v>
      </c>
      <c r="B151" s="21" t="s">
        <v>1055</v>
      </c>
      <c r="C151" s="21" t="s">
        <v>1056</v>
      </c>
      <c r="D151" s="21" t="s">
        <v>1057</v>
      </c>
      <c r="E151" s="11">
        <v>8</v>
      </c>
      <c r="F151" s="11">
        <v>9</v>
      </c>
      <c r="G151" s="146">
        <v>10</v>
      </c>
      <c r="H151" s="146">
        <v>11</v>
      </c>
      <c r="I151" s="146">
        <v>12</v>
      </c>
      <c r="J151" s="146">
        <v>1</v>
      </c>
      <c r="K151" s="146">
        <v>2</v>
      </c>
      <c r="L151" s="146">
        <v>3</v>
      </c>
      <c r="M151" s="146">
        <v>4</v>
      </c>
      <c r="N151" s="146">
        <v>5</v>
      </c>
      <c r="O151" s="146">
        <v>6</v>
      </c>
      <c r="P151" s="146">
        <v>7</v>
      </c>
      <c r="Q151" s="377"/>
      <c r="R151" s="377"/>
      <c r="S151" s="377"/>
    </row>
    <row r="152" spans="1:19" ht="31.5" x14ac:dyDescent="0.25">
      <c r="A152" s="404">
        <v>3.1</v>
      </c>
      <c r="B152" s="473" t="s">
        <v>1086</v>
      </c>
      <c r="C152" s="383">
        <f>$D$148+5</f>
        <v>45542</v>
      </c>
      <c r="D152" s="385">
        <v>7071.2</v>
      </c>
      <c r="E152" s="385"/>
      <c r="F152" s="474">
        <v>7071.2</v>
      </c>
      <c r="G152" s="81"/>
      <c r="H152" s="81"/>
      <c r="I152" s="81"/>
      <c r="J152" s="81"/>
      <c r="K152" s="81"/>
      <c r="L152" s="81"/>
      <c r="M152" s="81"/>
      <c r="N152" s="4"/>
      <c r="O152" s="4"/>
      <c r="P152" s="4"/>
    </row>
    <row r="153" spans="1:19" ht="15.75" x14ac:dyDescent="0.25">
      <c r="A153" s="404" t="s">
        <v>1087</v>
      </c>
      <c r="B153" s="405" t="s">
        <v>1088</v>
      </c>
      <c r="C153" s="383">
        <f>$D$148+120</f>
        <v>45657</v>
      </c>
      <c r="D153" s="385">
        <v>56569.599999999999</v>
      </c>
      <c r="E153" s="385"/>
      <c r="F153" s="81"/>
      <c r="G153" s="81"/>
      <c r="H153" s="81"/>
      <c r="I153" s="385">
        <v>56569.599999999999</v>
      </c>
      <c r="J153" s="81"/>
      <c r="K153" s="81"/>
      <c r="L153" s="81"/>
      <c r="M153" s="81"/>
      <c r="N153" s="4"/>
      <c r="O153" s="4"/>
      <c r="P153" s="4"/>
    </row>
    <row r="154" spans="1:19" ht="47.25" x14ac:dyDescent="0.25">
      <c r="A154" s="404" t="s">
        <v>1089</v>
      </c>
      <c r="B154" s="405" t="s">
        <v>1090</v>
      </c>
      <c r="C154" s="383">
        <f>$D$148+90</f>
        <v>45627</v>
      </c>
      <c r="D154" s="385">
        <v>56569.599999999999</v>
      </c>
      <c r="E154" s="385"/>
      <c r="F154" s="81"/>
      <c r="G154" s="81"/>
      <c r="H154" s="81"/>
      <c r="I154" s="385">
        <v>56569.599999999999</v>
      </c>
      <c r="J154" s="81"/>
      <c r="K154" s="81"/>
      <c r="L154" s="81"/>
      <c r="M154" s="81"/>
      <c r="N154" s="4"/>
      <c r="O154" s="4"/>
      <c r="P154" s="4"/>
    </row>
    <row r="155" spans="1:19" ht="15.75" x14ac:dyDescent="0.25">
      <c r="A155" s="404" t="s">
        <v>1091</v>
      </c>
      <c r="B155" s="405" t="s">
        <v>1092</v>
      </c>
      <c r="C155" s="383">
        <f>$D$148+90</f>
        <v>45627</v>
      </c>
      <c r="D155" s="385">
        <v>17678</v>
      </c>
      <c r="E155" s="385"/>
      <c r="F155" s="81"/>
      <c r="G155" s="81"/>
      <c r="H155" s="81"/>
      <c r="I155" s="385">
        <v>17678</v>
      </c>
      <c r="J155" s="81"/>
      <c r="K155" s="81"/>
      <c r="L155" s="81"/>
      <c r="M155" s="81"/>
      <c r="N155" s="4"/>
      <c r="O155" s="4"/>
      <c r="P155" s="4"/>
    </row>
    <row r="156" spans="1:19" ht="31.5" x14ac:dyDescent="0.25">
      <c r="A156" s="404" t="s">
        <v>1093</v>
      </c>
      <c r="B156" s="405" t="s">
        <v>1094</v>
      </c>
      <c r="C156" s="383">
        <f>$D$148+120</f>
        <v>45657</v>
      </c>
      <c r="D156" s="385">
        <v>35356</v>
      </c>
      <c r="E156" s="385"/>
      <c r="F156" s="81"/>
      <c r="G156" s="81"/>
      <c r="H156" s="81"/>
      <c r="I156" s="385">
        <v>35356</v>
      </c>
      <c r="J156" s="81"/>
      <c r="K156" s="81"/>
      <c r="L156" s="81"/>
      <c r="M156" s="81"/>
      <c r="N156" s="4"/>
      <c r="O156" s="4"/>
      <c r="P156" s="4"/>
    </row>
    <row r="157" spans="1:19" ht="31.5" x14ac:dyDescent="0.25">
      <c r="A157" s="404" t="s">
        <v>1095</v>
      </c>
      <c r="B157" s="405" t="s">
        <v>1096</v>
      </c>
      <c r="C157" s="383">
        <f>$D$148+30</f>
        <v>45567</v>
      </c>
      <c r="D157" s="385">
        <v>28972.550000000003</v>
      </c>
      <c r="E157" s="385"/>
      <c r="F157" s="81"/>
      <c r="G157" s="385">
        <v>28972.550000000003</v>
      </c>
      <c r="H157" s="81"/>
      <c r="I157" s="81"/>
      <c r="J157" s="81"/>
      <c r="K157" s="81"/>
      <c r="L157" s="81"/>
      <c r="M157" s="81"/>
      <c r="N157" s="4"/>
      <c r="O157" s="4"/>
      <c r="P157" s="4"/>
    </row>
    <row r="158" spans="1:19" ht="15.75" x14ac:dyDescent="0.25">
      <c r="A158" s="404" t="s">
        <v>1097</v>
      </c>
      <c r="B158" s="405" t="s">
        <v>1098</v>
      </c>
      <c r="C158" s="383">
        <f>$D$148+120</f>
        <v>45657</v>
      </c>
      <c r="D158" s="385">
        <v>32217.600000000002</v>
      </c>
      <c r="E158" s="385"/>
      <c r="F158" s="81"/>
      <c r="G158" s="81"/>
      <c r="H158" s="81"/>
      <c r="I158" s="385">
        <v>32217.600000000002</v>
      </c>
      <c r="J158" s="81"/>
      <c r="K158" s="81"/>
      <c r="L158" s="81"/>
      <c r="M158" s="81"/>
      <c r="N158" s="4"/>
      <c r="O158" s="4"/>
      <c r="P158" s="4"/>
    </row>
    <row r="159" spans="1:19" ht="15.75" x14ac:dyDescent="0.25">
      <c r="A159" s="404" t="s">
        <v>1099</v>
      </c>
      <c r="B159" s="473" t="s">
        <v>1100</v>
      </c>
      <c r="C159" s="383">
        <f>$D$148+120</f>
        <v>45657</v>
      </c>
      <c r="D159" s="385">
        <v>14142.4</v>
      </c>
      <c r="E159" s="385"/>
      <c r="F159" s="81"/>
      <c r="G159" s="81"/>
      <c r="H159" s="81"/>
      <c r="I159" s="474">
        <v>14142.4</v>
      </c>
      <c r="J159" s="81"/>
      <c r="K159" s="81"/>
      <c r="L159" s="81"/>
      <c r="M159" s="81"/>
      <c r="N159" s="4"/>
      <c r="O159" s="4"/>
      <c r="P159" s="4"/>
    </row>
    <row r="160" spans="1:19" ht="31.5" x14ac:dyDescent="0.25">
      <c r="A160" s="404" t="s">
        <v>1101</v>
      </c>
      <c r="B160" s="405" t="s">
        <v>1102</v>
      </c>
      <c r="C160" s="383">
        <f>$D$148+120</f>
        <v>45657</v>
      </c>
      <c r="D160" s="385">
        <v>13062.35</v>
      </c>
      <c r="E160" s="385"/>
      <c r="F160" s="81"/>
      <c r="G160" s="81"/>
      <c r="H160" s="81"/>
      <c r="I160" s="385">
        <v>13062.35</v>
      </c>
      <c r="J160" s="81"/>
      <c r="K160" s="81"/>
      <c r="L160" s="81"/>
      <c r="M160" s="81"/>
      <c r="N160" s="4"/>
      <c r="O160" s="4"/>
      <c r="P160" s="4"/>
    </row>
    <row r="161" spans="1:19" ht="15.75" x14ac:dyDescent="0.25">
      <c r="A161" s="404" t="s">
        <v>1103</v>
      </c>
      <c r="B161" s="405" t="s">
        <v>1104</v>
      </c>
      <c r="C161" s="383">
        <f>$D$148+120</f>
        <v>45657</v>
      </c>
      <c r="D161" s="385">
        <v>14142.4</v>
      </c>
      <c r="E161" s="385"/>
      <c r="F161" s="81"/>
      <c r="G161" s="81"/>
      <c r="H161" s="81"/>
      <c r="I161" s="385">
        <v>14142.4</v>
      </c>
      <c r="J161" s="81"/>
      <c r="K161" s="81"/>
      <c r="L161" s="81"/>
      <c r="M161" s="81"/>
      <c r="N161" s="4"/>
      <c r="O161" s="4"/>
      <c r="P161" s="4"/>
    </row>
    <row r="162" spans="1:19" ht="15.75" x14ac:dyDescent="0.25">
      <c r="A162" s="404" t="s">
        <v>1105</v>
      </c>
      <c r="B162" s="405" t="s">
        <v>1088</v>
      </c>
      <c r="C162" s="383">
        <f>$D$148+120</f>
        <v>45657</v>
      </c>
      <c r="D162" s="385">
        <v>28284.799999999999</v>
      </c>
      <c r="E162" s="385"/>
      <c r="F162" s="81"/>
      <c r="G162" s="81"/>
      <c r="H162" s="81"/>
      <c r="I162" s="385">
        <v>28284.799999999999</v>
      </c>
      <c r="J162" s="81"/>
      <c r="K162" s="81"/>
      <c r="L162" s="81"/>
      <c r="M162" s="81"/>
      <c r="N162" s="4"/>
      <c r="O162" s="4"/>
      <c r="P162" s="4"/>
    </row>
    <row r="163" spans="1:19" ht="31.5" x14ac:dyDescent="0.25">
      <c r="A163" s="404" t="s">
        <v>1106</v>
      </c>
      <c r="B163" s="405" t="s">
        <v>1107</v>
      </c>
      <c r="C163" s="383">
        <f>$D$148+150</f>
        <v>45687</v>
      </c>
      <c r="D163" s="385">
        <v>28284.799999999999</v>
      </c>
      <c r="E163" s="385"/>
      <c r="F163" s="81"/>
      <c r="G163" s="81"/>
      <c r="H163" s="81"/>
      <c r="I163" s="81"/>
      <c r="J163" s="385">
        <v>28284.799999999999</v>
      </c>
      <c r="K163" s="81"/>
      <c r="L163" s="81"/>
      <c r="M163" s="81"/>
      <c r="N163" s="4"/>
      <c r="O163" s="4"/>
      <c r="P163" s="4"/>
    </row>
    <row r="164" spans="1:19" ht="31.5" x14ac:dyDescent="0.25">
      <c r="A164" s="404" t="s">
        <v>1108</v>
      </c>
      <c r="B164" s="405" t="s">
        <v>1109</v>
      </c>
      <c r="C164" s="383">
        <f>$D$148+150</f>
        <v>45687</v>
      </c>
      <c r="D164" s="385">
        <v>28284.799999999999</v>
      </c>
      <c r="E164" s="385"/>
      <c r="F164" s="81"/>
      <c r="G164" s="81"/>
      <c r="H164" s="81"/>
      <c r="I164" s="81"/>
      <c r="J164" s="385">
        <v>28284.799999999999</v>
      </c>
      <c r="K164" s="81"/>
      <c r="L164" s="81"/>
      <c r="M164" s="81"/>
      <c r="N164" s="4"/>
      <c r="O164" s="4"/>
      <c r="P164" s="4"/>
    </row>
    <row r="165" spans="1:19" ht="31.5" x14ac:dyDescent="0.25">
      <c r="A165" s="404" t="s">
        <v>1108</v>
      </c>
      <c r="B165" s="405" t="s">
        <v>1110</v>
      </c>
      <c r="C165" s="383">
        <f>$D$148+150</f>
        <v>45687</v>
      </c>
      <c r="D165" s="385">
        <v>21998.2</v>
      </c>
      <c r="E165" s="385"/>
      <c r="F165" s="81"/>
      <c r="G165" s="81"/>
      <c r="H165" s="81"/>
      <c r="I165" s="81"/>
      <c r="J165" s="385">
        <v>21998.2</v>
      </c>
      <c r="K165" s="81"/>
      <c r="L165" s="81"/>
      <c r="M165" s="81"/>
      <c r="N165" s="4"/>
      <c r="O165" s="4"/>
      <c r="P165" s="4"/>
    </row>
    <row r="166" spans="1:19" ht="31.5" x14ac:dyDescent="0.25">
      <c r="A166" s="404" t="s">
        <v>1111</v>
      </c>
      <c r="B166" s="405" t="s">
        <v>1112</v>
      </c>
      <c r="C166" s="383">
        <f>$D$148+150</f>
        <v>45687</v>
      </c>
      <c r="D166" s="385">
        <v>16302.500000000002</v>
      </c>
      <c r="E166" s="385"/>
      <c r="F166" s="81"/>
      <c r="G166" s="81"/>
      <c r="H166" s="81"/>
      <c r="I166" s="81"/>
      <c r="J166" s="385">
        <v>16302.500000000002</v>
      </c>
      <c r="K166" s="81"/>
      <c r="L166" s="81"/>
      <c r="M166" s="81"/>
      <c r="N166" s="4"/>
      <c r="O166" s="4"/>
      <c r="P166" s="4"/>
    </row>
    <row r="167" spans="1:19" ht="47.25" x14ac:dyDescent="0.25">
      <c r="A167" s="404" t="s">
        <v>1113</v>
      </c>
      <c r="B167" s="405" t="s">
        <v>1114</v>
      </c>
      <c r="C167" s="383">
        <f>$D$148+150</f>
        <v>45687</v>
      </c>
      <c r="D167" s="385">
        <v>16893.400000000001</v>
      </c>
      <c r="E167" s="385"/>
      <c r="F167" s="81"/>
      <c r="G167" s="81"/>
      <c r="H167" s="81"/>
      <c r="I167" s="81"/>
      <c r="J167" s="385">
        <v>16893.400000000001</v>
      </c>
      <c r="K167" s="81"/>
      <c r="L167" s="81"/>
      <c r="M167" s="81"/>
      <c r="N167" s="4"/>
      <c r="O167" s="4"/>
      <c r="P167" s="4"/>
    </row>
    <row r="168" spans="1:19" ht="47.25" x14ac:dyDescent="0.25">
      <c r="A168" s="404" t="s">
        <v>1115</v>
      </c>
      <c r="B168" s="405" t="s">
        <v>1116</v>
      </c>
      <c r="C168" s="383">
        <f>$D$148+180</f>
        <v>45717</v>
      </c>
      <c r="D168" s="409">
        <v>35356</v>
      </c>
      <c r="E168" s="409"/>
      <c r="F168" s="7"/>
      <c r="G168" s="7"/>
      <c r="H168" s="7"/>
      <c r="I168" s="7"/>
      <c r="J168" s="7"/>
      <c r="K168" s="7"/>
      <c r="L168" s="409">
        <v>35356</v>
      </c>
      <c r="M168" s="7"/>
    </row>
    <row r="169" spans="1:19" ht="47.25" x14ac:dyDescent="0.25">
      <c r="A169" s="404" t="s">
        <v>1117</v>
      </c>
      <c r="B169" s="405" t="s">
        <v>1118</v>
      </c>
      <c r="C169" s="383">
        <f>$D$148+180</f>
        <v>45717</v>
      </c>
      <c r="D169" s="409">
        <v>51067.6</v>
      </c>
      <c r="E169" s="409"/>
      <c r="F169" s="7"/>
      <c r="G169" s="7"/>
      <c r="H169" s="7"/>
      <c r="I169" s="7"/>
      <c r="J169" s="7"/>
      <c r="K169" s="7"/>
      <c r="L169" s="409">
        <v>51067.6</v>
      </c>
      <c r="M169" s="7"/>
    </row>
    <row r="170" spans="1:19" ht="31.5" x14ac:dyDescent="0.25">
      <c r="A170" s="404" t="s">
        <v>1119</v>
      </c>
      <c r="B170" s="405" t="s">
        <v>1120</v>
      </c>
      <c r="C170" s="383">
        <f>$D$148+180</f>
        <v>45717</v>
      </c>
      <c r="D170" s="409">
        <v>36925.200000000004</v>
      </c>
      <c r="E170" s="409"/>
      <c r="F170" s="7"/>
      <c r="G170" s="7"/>
      <c r="H170" s="7"/>
      <c r="I170" s="7"/>
      <c r="J170" s="7"/>
      <c r="K170" s="7"/>
      <c r="L170" s="409">
        <v>36925.200000000004</v>
      </c>
      <c r="M170" s="7"/>
    </row>
    <row r="171" spans="1:19" ht="47.25" x14ac:dyDescent="0.25">
      <c r="A171" s="404" t="s">
        <v>1121</v>
      </c>
      <c r="B171" s="405" t="s">
        <v>1122</v>
      </c>
      <c r="C171" s="383">
        <f>$D$148+210</f>
        <v>45747</v>
      </c>
      <c r="D171" s="409">
        <v>35356</v>
      </c>
      <c r="E171" s="409"/>
      <c r="F171" s="7"/>
      <c r="G171" s="7"/>
      <c r="H171" s="7"/>
      <c r="I171" s="7"/>
      <c r="J171" s="7"/>
      <c r="K171" s="7"/>
      <c r="L171" s="409">
        <v>35356</v>
      </c>
      <c r="M171" s="7"/>
    </row>
    <row r="172" spans="1:19" x14ac:dyDescent="0.25">
      <c r="A172" s="406"/>
      <c r="B172" s="407"/>
      <c r="C172" s="408"/>
      <c r="D172" s="409"/>
      <c r="E172" s="409"/>
      <c r="F172" s="7"/>
      <c r="G172" s="7"/>
      <c r="H172" s="7"/>
      <c r="I172" s="7"/>
      <c r="J172" s="7"/>
      <c r="K172" s="7"/>
      <c r="L172" s="7"/>
      <c r="M172" s="7"/>
    </row>
    <row r="173" spans="1:19" x14ac:dyDescent="0.25">
      <c r="A173" s="406"/>
      <c r="B173" s="407"/>
      <c r="C173" s="408"/>
      <c r="D173" s="409"/>
      <c r="E173" s="409"/>
      <c r="F173" s="7"/>
      <c r="G173" s="7"/>
      <c r="H173" s="7"/>
      <c r="I173" s="7"/>
      <c r="J173" s="7"/>
      <c r="K173" s="7"/>
      <c r="L173" s="7"/>
      <c r="M173" s="7"/>
    </row>
    <row r="174" spans="1:19" x14ac:dyDescent="0.25">
      <c r="E174" s="7">
        <f>SUM(E152:E173)</f>
        <v>0</v>
      </c>
      <c r="F174" s="7">
        <f t="shared" ref="F174:P174" si="45">SUM(F152:F173)</f>
        <v>7071.2</v>
      </c>
      <c r="G174" s="7">
        <f t="shared" si="45"/>
        <v>28972.550000000003</v>
      </c>
      <c r="H174" s="7">
        <f t="shared" si="45"/>
        <v>0</v>
      </c>
      <c r="I174" s="7">
        <f t="shared" si="45"/>
        <v>268022.75</v>
      </c>
      <c r="J174" s="7">
        <f t="shared" si="45"/>
        <v>111763.70000000001</v>
      </c>
      <c r="K174" s="7">
        <f t="shared" si="45"/>
        <v>0</v>
      </c>
      <c r="L174" s="7">
        <f t="shared" si="45"/>
        <v>158704.80000000002</v>
      </c>
      <c r="M174" s="7">
        <f t="shared" si="45"/>
        <v>0</v>
      </c>
      <c r="N174" s="7">
        <f t="shared" si="45"/>
        <v>0</v>
      </c>
      <c r="O174" s="7">
        <f t="shared" si="45"/>
        <v>0</v>
      </c>
      <c r="P174" s="7">
        <f t="shared" si="45"/>
        <v>0</v>
      </c>
      <c r="Q174" s="7"/>
      <c r="R174" s="7"/>
      <c r="S174" s="7"/>
    </row>
    <row r="175" spans="1:19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5">
      <c r="A176" s="31" t="s">
        <v>1074</v>
      </c>
      <c r="B176" s="32"/>
      <c r="C176" s="32"/>
      <c r="D176" s="3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7"/>
      <c r="R176" s="7"/>
      <c r="S176" s="7"/>
    </row>
    <row r="177" spans="1:21" x14ac:dyDescent="0.25">
      <c r="E177" s="625">
        <v>2024</v>
      </c>
      <c r="F177" s="626"/>
      <c r="G177" s="626"/>
      <c r="H177" s="626"/>
      <c r="I177" s="626"/>
      <c r="J177" s="626">
        <v>2025</v>
      </c>
      <c r="K177" s="626"/>
      <c r="L177" s="626"/>
      <c r="M177" s="626"/>
      <c r="N177" s="626"/>
      <c r="O177" s="626"/>
      <c r="P177" s="627"/>
      <c r="Q177" s="7"/>
      <c r="R177" s="7"/>
      <c r="S177" s="7"/>
    </row>
    <row r="178" spans="1:21" x14ac:dyDescent="0.25">
      <c r="E178" s="11">
        <v>8</v>
      </c>
      <c r="F178" s="11">
        <v>9</v>
      </c>
      <c r="G178" s="11">
        <v>10</v>
      </c>
      <c r="H178" s="11">
        <v>11</v>
      </c>
      <c r="I178" s="11">
        <v>12</v>
      </c>
      <c r="J178" s="11">
        <v>1</v>
      </c>
      <c r="K178" s="11">
        <v>2</v>
      </c>
      <c r="L178" s="11">
        <v>3</v>
      </c>
      <c r="M178" s="11">
        <v>4</v>
      </c>
      <c r="N178" s="11">
        <v>5</v>
      </c>
      <c r="O178" s="11">
        <v>6</v>
      </c>
      <c r="P178" s="11">
        <v>7</v>
      </c>
      <c r="Q178" s="500">
        <v>8</v>
      </c>
      <c r="R178" s="500">
        <v>9</v>
      </c>
      <c r="S178" s="7"/>
    </row>
    <row r="179" spans="1:21" x14ac:dyDescent="0.25">
      <c r="E179" s="7">
        <f>E174+E110</f>
        <v>0</v>
      </c>
      <c r="F179" s="7">
        <f t="shared" ref="F179:P179" si="46">F174+F110</f>
        <v>18738.68</v>
      </c>
      <c r="G179" s="7">
        <f t="shared" si="46"/>
        <v>40640.03</v>
      </c>
      <c r="H179" s="7">
        <f t="shared" si="46"/>
        <v>11667.48</v>
      </c>
      <c r="I179" s="7">
        <f t="shared" si="46"/>
        <v>279690.23</v>
      </c>
      <c r="J179" s="7">
        <f t="shared" si="46"/>
        <v>123431.18000000001</v>
      </c>
      <c r="K179" s="7">
        <f t="shared" si="46"/>
        <v>11667.48</v>
      </c>
      <c r="L179" s="7">
        <f t="shared" si="46"/>
        <v>170372.28000000003</v>
      </c>
      <c r="M179" s="7">
        <f t="shared" si="46"/>
        <v>109435.36000000002</v>
      </c>
      <c r="N179" s="7">
        <f t="shared" si="46"/>
        <v>125167.68000000002</v>
      </c>
      <c r="O179" s="7">
        <f>O174+O110</f>
        <v>102409.92</v>
      </c>
      <c r="P179" s="7">
        <f t="shared" si="46"/>
        <v>125167.68000000002</v>
      </c>
      <c r="Q179" s="7"/>
      <c r="R179" s="7"/>
      <c r="S179" s="7"/>
    </row>
    <row r="180" spans="1:21" x14ac:dyDescent="0.25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21" x14ac:dyDescent="0.25">
      <c r="A181" s="31" t="s">
        <v>186</v>
      </c>
      <c r="B181" s="32"/>
      <c r="C181" s="32"/>
      <c r="D181" s="32"/>
      <c r="E181" s="625">
        <v>2024</v>
      </c>
      <c r="F181" s="626"/>
      <c r="G181" s="626"/>
      <c r="H181" s="626"/>
      <c r="I181" s="626"/>
      <c r="J181" s="626">
        <v>2025</v>
      </c>
      <c r="K181" s="626"/>
      <c r="L181" s="626"/>
      <c r="M181" s="626"/>
      <c r="N181" s="626"/>
      <c r="O181" s="626"/>
      <c r="P181" s="627"/>
      <c r="Q181" s="32"/>
      <c r="R181" s="32"/>
      <c r="S181" s="32"/>
      <c r="T181" s="32"/>
      <c r="U181" s="32"/>
    </row>
    <row r="182" spans="1:21" x14ac:dyDescent="0.25">
      <c r="C182" s="11" t="s">
        <v>105</v>
      </c>
      <c r="D182" s="11" t="s">
        <v>106</v>
      </c>
      <c r="E182" s="11">
        <v>8</v>
      </c>
      <c r="F182" s="11">
        <v>9</v>
      </c>
      <c r="G182" s="11">
        <v>10</v>
      </c>
      <c r="H182" s="11">
        <v>11</v>
      </c>
      <c r="I182" s="11">
        <v>12</v>
      </c>
      <c r="J182" s="11">
        <v>1</v>
      </c>
      <c r="K182" s="11">
        <v>2</v>
      </c>
      <c r="L182" s="11">
        <v>3</v>
      </c>
      <c r="M182" s="11">
        <v>4</v>
      </c>
      <c r="N182" s="11">
        <v>5</v>
      </c>
      <c r="O182" s="11">
        <v>6</v>
      </c>
      <c r="P182" s="11">
        <v>7</v>
      </c>
      <c r="Q182" s="292">
        <v>8</v>
      </c>
      <c r="R182" s="292" t="s">
        <v>147</v>
      </c>
      <c r="S182" s="9"/>
    </row>
    <row r="183" spans="1:21" x14ac:dyDescent="0.25">
      <c r="B183" s="25"/>
      <c r="C183" s="19" t="s">
        <v>1123</v>
      </c>
      <c r="D183" s="516">
        <v>45573</v>
      </c>
      <c r="E183" s="47"/>
      <c r="F183" s="47">
        <v>40714.800000000003</v>
      </c>
      <c r="G183" s="6"/>
      <c r="H183" s="6"/>
      <c r="I183" s="120"/>
      <c r="J183" s="6"/>
      <c r="K183" s="6"/>
      <c r="L183" s="6"/>
      <c r="M183" s="6"/>
      <c r="N183" s="6"/>
      <c r="O183" s="6"/>
      <c r="P183" s="6"/>
      <c r="Q183" s="6"/>
      <c r="R183" s="4">
        <f>SUM(E183:P183)</f>
        <v>40714.800000000003</v>
      </c>
    </row>
    <row r="184" spans="1:21" x14ac:dyDescent="0.25">
      <c r="B184" s="25"/>
      <c r="C184" s="4" t="s">
        <v>1124</v>
      </c>
      <c r="D184" s="26">
        <v>45586</v>
      </c>
      <c r="E184" s="6"/>
      <c r="F184" s="61">
        <v>31260.400000000001</v>
      </c>
      <c r="G184" s="6"/>
      <c r="H184" s="6"/>
      <c r="I184" s="120"/>
      <c r="J184" s="6"/>
      <c r="K184" s="6"/>
      <c r="L184" s="6"/>
      <c r="M184" s="6"/>
      <c r="N184" s="6"/>
      <c r="O184" s="6"/>
      <c r="P184" s="6"/>
      <c r="Q184" s="6"/>
      <c r="R184" s="4"/>
    </row>
    <row r="185" spans="1:21" x14ac:dyDescent="0.25">
      <c r="B185" s="25"/>
      <c r="C185" s="4" t="s">
        <v>1125</v>
      </c>
      <c r="D185" s="26">
        <v>45607</v>
      </c>
      <c r="E185" s="6"/>
      <c r="F185" s="6"/>
      <c r="G185" s="61">
        <v>62226.559999999998</v>
      </c>
      <c r="H185" s="6"/>
      <c r="I185" s="120"/>
      <c r="J185" s="6"/>
      <c r="K185" s="6"/>
      <c r="L185" s="6"/>
      <c r="M185" s="6"/>
      <c r="N185" s="6"/>
      <c r="O185" s="6"/>
      <c r="P185" s="6"/>
      <c r="Q185" s="6"/>
      <c r="R185" s="4">
        <f t="shared" ref="R185:R194" si="47">SUM(E185:P185)</f>
        <v>62226.559999999998</v>
      </c>
    </row>
    <row r="186" spans="1:21" x14ac:dyDescent="0.25">
      <c r="B186" s="25"/>
      <c r="C186" s="4" t="s">
        <v>1126</v>
      </c>
      <c r="D186" s="26">
        <v>45638</v>
      </c>
      <c r="E186" s="6"/>
      <c r="F186" s="6"/>
      <c r="G186" s="6"/>
      <c r="H186" s="61">
        <v>43956.800000000003</v>
      </c>
      <c r="I186" s="120"/>
      <c r="J186" s="6"/>
      <c r="K186" s="6"/>
      <c r="L186" s="6"/>
      <c r="M186" s="6"/>
      <c r="N186" s="6"/>
      <c r="O186" s="6"/>
      <c r="P186" s="6"/>
      <c r="Q186" s="6"/>
      <c r="R186" s="4">
        <f t="shared" si="47"/>
        <v>43956.800000000003</v>
      </c>
    </row>
    <row r="187" spans="1:21" x14ac:dyDescent="0.25">
      <c r="B187" s="25"/>
      <c r="C187" s="4" t="s">
        <v>1127</v>
      </c>
      <c r="D187" s="26">
        <v>45688</v>
      </c>
      <c r="E187" s="6"/>
      <c r="F187" s="6"/>
      <c r="G187" s="6"/>
      <c r="H187" s="6"/>
      <c r="I187" s="120"/>
      <c r="J187" s="23">
        <v>21213.599999999999</v>
      </c>
      <c r="K187" s="6"/>
      <c r="L187" s="6"/>
      <c r="M187" s="6"/>
      <c r="N187" s="6"/>
      <c r="O187" s="6"/>
      <c r="P187" s="6"/>
      <c r="Q187" s="6"/>
      <c r="R187" s="4">
        <f t="shared" si="47"/>
        <v>21213.599999999999</v>
      </c>
    </row>
    <row r="188" spans="1:21" x14ac:dyDescent="0.25">
      <c r="B188" s="25"/>
      <c r="C188" s="4" t="s">
        <v>1128</v>
      </c>
      <c r="D188" s="26">
        <v>45716</v>
      </c>
      <c r="E188" s="6"/>
      <c r="F188" s="6"/>
      <c r="G188" s="6"/>
      <c r="H188" s="6"/>
      <c r="I188" s="120"/>
      <c r="J188" s="6"/>
      <c r="K188" s="23">
        <v>17480.97</v>
      </c>
      <c r="L188" s="6"/>
      <c r="M188" s="6"/>
      <c r="N188" s="6"/>
      <c r="O188" s="6"/>
      <c r="P188" s="6"/>
      <c r="Q188" s="6"/>
      <c r="R188" s="4">
        <f t="shared" si="47"/>
        <v>17480.97</v>
      </c>
    </row>
    <row r="189" spans="1:21" x14ac:dyDescent="0.25">
      <c r="B189" s="25"/>
      <c r="C189" s="4" t="s">
        <v>1129</v>
      </c>
      <c r="D189" s="26">
        <v>45716</v>
      </c>
      <c r="E189" s="6"/>
      <c r="F189" s="6"/>
      <c r="G189" s="6"/>
      <c r="H189" s="6"/>
      <c r="I189" s="120"/>
      <c r="J189" s="6"/>
      <c r="K189" s="23">
        <v>183339.24</v>
      </c>
      <c r="L189" s="6"/>
      <c r="M189" s="6"/>
      <c r="N189" s="6"/>
      <c r="O189" s="6"/>
      <c r="P189" s="6"/>
      <c r="Q189" s="6"/>
      <c r="R189" s="4">
        <f t="shared" si="47"/>
        <v>183339.24</v>
      </c>
    </row>
    <row r="190" spans="1:21" x14ac:dyDescent="0.25">
      <c r="B190" s="25"/>
      <c r="C190" s="4" t="s">
        <v>1130</v>
      </c>
      <c r="D190" s="26">
        <v>45751</v>
      </c>
      <c r="E190" s="6"/>
      <c r="F190" s="6"/>
      <c r="G190" s="6"/>
      <c r="H190" s="6"/>
      <c r="I190" s="120"/>
      <c r="J190" s="6"/>
      <c r="K190" s="6"/>
      <c r="L190" s="23">
        <v>106111.21</v>
      </c>
      <c r="M190" s="6"/>
      <c r="N190" s="6"/>
      <c r="O190" s="6"/>
      <c r="P190" s="6"/>
      <c r="Q190" s="6"/>
      <c r="R190" s="4">
        <f t="shared" si="47"/>
        <v>106111.21</v>
      </c>
    </row>
    <row r="191" spans="1:21" x14ac:dyDescent="0.25">
      <c r="B191" s="25"/>
      <c r="C191" s="49" t="s">
        <v>1131</v>
      </c>
      <c r="D191" s="26">
        <v>45784</v>
      </c>
      <c r="E191" s="6"/>
      <c r="F191" s="6"/>
      <c r="G191" s="6"/>
      <c r="H191" s="6"/>
      <c r="I191" s="120"/>
      <c r="J191" s="6"/>
      <c r="K191" s="6"/>
      <c r="L191" s="6"/>
      <c r="M191" s="23">
        <v>113241.76</v>
      </c>
      <c r="N191" s="6"/>
      <c r="O191" s="6"/>
      <c r="P191" s="6"/>
      <c r="Q191" s="6"/>
      <c r="R191" s="4">
        <f t="shared" si="47"/>
        <v>113241.76</v>
      </c>
    </row>
    <row r="192" spans="1:21" x14ac:dyDescent="0.25">
      <c r="C192" s="4" t="s">
        <v>1132</v>
      </c>
      <c r="D192" s="26">
        <v>45814</v>
      </c>
      <c r="E192" s="6"/>
      <c r="F192" s="6"/>
      <c r="G192" s="6"/>
      <c r="H192" s="6"/>
      <c r="I192" s="120"/>
      <c r="J192" s="6"/>
      <c r="K192" s="6"/>
      <c r="L192" s="6"/>
      <c r="M192" s="6"/>
      <c r="N192" s="23">
        <v>115324.37</v>
      </c>
      <c r="O192" s="6"/>
      <c r="P192" s="6"/>
      <c r="Q192" s="6"/>
      <c r="R192" s="4">
        <f t="shared" si="47"/>
        <v>115324.37</v>
      </c>
    </row>
    <row r="193" spans="3:19" x14ac:dyDescent="0.25">
      <c r="C193" s="4" t="s">
        <v>1133</v>
      </c>
      <c r="D193" s="26">
        <v>45845</v>
      </c>
      <c r="E193" s="6"/>
      <c r="F193" s="6"/>
      <c r="G193" s="6"/>
      <c r="H193" s="6"/>
      <c r="I193" s="120"/>
      <c r="J193" s="6"/>
      <c r="K193" s="6"/>
      <c r="L193" s="6"/>
      <c r="M193" s="6"/>
      <c r="N193" s="6"/>
      <c r="O193" s="262">
        <v>106305.4</v>
      </c>
      <c r="P193" s="6"/>
      <c r="Q193" s="6"/>
      <c r="R193" s="4">
        <f t="shared" si="47"/>
        <v>106305.4</v>
      </c>
    </row>
    <row r="194" spans="3:19" x14ac:dyDescent="0.25">
      <c r="C194" s="4" t="s">
        <v>1134</v>
      </c>
      <c r="D194" s="26">
        <v>45877</v>
      </c>
      <c r="E194" s="6"/>
      <c r="F194" s="6"/>
      <c r="G194" s="6"/>
      <c r="H194" s="6"/>
      <c r="I194" s="120"/>
      <c r="J194" s="6"/>
      <c r="K194" s="6"/>
      <c r="L194" s="6"/>
      <c r="M194" s="6"/>
      <c r="N194" s="6"/>
      <c r="O194" s="6"/>
      <c r="P194" s="262">
        <v>132753.69</v>
      </c>
      <c r="Q194" s="6"/>
      <c r="R194" s="4">
        <f t="shared" si="47"/>
        <v>132753.69</v>
      </c>
    </row>
    <row r="195" spans="3:19" x14ac:dyDescent="0.25">
      <c r="C195" s="4" t="s">
        <v>1135</v>
      </c>
      <c r="D195" s="26">
        <v>45909</v>
      </c>
      <c r="E195" s="6"/>
      <c r="F195" s="6"/>
      <c r="G195" s="6"/>
      <c r="H195" s="6"/>
      <c r="I195" s="120"/>
      <c r="J195" s="6"/>
      <c r="K195" s="6"/>
      <c r="L195" s="6"/>
      <c r="M195" s="6"/>
      <c r="N195" s="6"/>
      <c r="O195" s="6"/>
      <c r="P195" s="6"/>
      <c r="Q195" s="515">
        <v>126382.06</v>
      </c>
      <c r="R195" s="6">
        <f>SUM(E195:Q195)</f>
        <v>126382.06</v>
      </c>
    </row>
    <row r="196" spans="3:19" x14ac:dyDescent="0.25">
      <c r="C196" s="4"/>
      <c r="D196" s="26"/>
      <c r="E196" s="6"/>
      <c r="F196" s="6"/>
      <c r="G196" s="6"/>
      <c r="H196" s="6"/>
      <c r="I196" s="120"/>
      <c r="J196" s="6"/>
      <c r="K196" s="6"/>
      <c r="L196" s="6"/>
      <c r="M196" s="6"/>
      <c r="N196" s="6"/>
      <c r="O196" s="6"/>
      <c r="P196" s="6"/>
      <c r="Q196" s="6"/>
      <c r="R196" s="4"/>
    </row>
    <row r="197" spans="3:19" x14ac:dyDescent="0.25">
      <c r="C197" s="9"/>
      <c r="D197" s="93" t="s">
        <v>39</v>
      </c>
      <c r="E197" s="30">
        <f t="shared" ref="E197:R197" si="48">SUM(E183:E196)</f>
        <v>0</v>
      </c>
      <c r="F197" s="30">
        <f>SUM(F183:F196)</f>
        <v>71975.200000000012</v>
      </c>
      <c r="G197" s="30">
        <f t="shared" si="48"/>
        <v>62226.559999999998</v>
      </c>
      <c r="H197" s="30">
        <f t="shared" si="48"/>
        <v>43956.800000000003</v>
      </c>
      <c r="I197" s="30">
        <f t="shared" si="48"/>
        <v>0</v>
      </c>
      <c r="J197" s="30">
        <f t="shared" si="48"/>
        <v>21213.599999999999</v>
      </c>
      <c r="K197" s="30">
        <f t="shared" si="48"/>
        <v>200820.21</v>
      </c>
      <c r="L197" s="30">
        <f t="shared" si="48"/>
        <v>106111.21</v>
      </c>
      <c r="M197" s="30">
        <f t="shared" si="48"/>
        <v>113241.76</v>
      </c>
      <c r="N197" s="30">
        <f t="shared" si="48"/>
        <v>115324.37</v>
      </c>
      <c r="O197" s="30">
        <f t="shared" si="48"/>
        <v>106305.4</v>
      </c>
      <c r="P197" s="30">
        <f t="shared" si="48"/>
        <v>132753.69</v>
      </c>
      <c r="Q197" s="30">
        <f>SUM(Q182:Q196)</f>
        <v>126390.06</v>
      </c>
      <c r="R197" s="30">
        <f t="shared" si="48"/>
        <v>1069050.46</v>
      </c>
      <c r="S197" s="7"/>
    </row>
    <row r="198" spans="3:19" x14ac:dyDescent="0.25"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3:19" x14ac:dyDescent="0.25"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3:19" x14ac:dyDescent="0.25"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3:19" x14ac:dyDescent="0.25">
      <c r="E201" s="480">
        <v>45505</v>
      </c>
      <c r="F201" s="480">
        <v>45536</v>
      </c>
      <c r="G201" s="480">
        <v>45566</v>
      </c>
      <c r="H201" s="480">
        <v>45597</v>
      </c>
      <c r="I201" s="480">
        <v>45627</v>
      </c>
      <c r="J201" s="480">
        <v>45682</v>
      </c>
      <c r="K201" s="480">
        <v>45713</v>
      </c>
      <c r="L201" s="480">
        <v>45741</v>
      </c>
      <c r="M201" s="480">
        <v>45772</v>
      </c>
      <c r="N201" s="480">
        <v>45802</v>
      </c>
      <c r="O201" s="480">
        <v>45833</v>
      </c>
      <c r="P201" s="480">
        <v>45863</v>
      </c>
      <c r="Q201" s="480">
        <v>45894</v>
      </c>
      <c r="R201" s="503">
        <v>45925</v>
      </c>
      <c r="S201" s="7"/>
    </row>
    <row r="202" spans="3:19" x14ac:dyDescent="0.25">
      <c r="D202" s="9" t="s">
        <v>27</v>
      </c>
      <c r="E202" s="25">
        <f>E110</f>
        <v>0</v>
      </c>
      <c r="F202" s="25">
        <f>F179</f>
        <v>18738.68</v>
      </c>
      <c r="G202" s="25">
        <f t="shared" ref="G202:P202" si="49">F202+G179</f>
        <v>59378.71</v>
      </c>
      <c r="H202" s="25">
        <f t="shared" si="49"/>
        <v>71046.19</v>
      </c>
      <c r="I202" s="25">
        <f t="shared" si="49"/>
        <v>350736.42</v>
      </c>
      <c r="J202" s="25">
        <f t="shared" si="49"/>
        <v>474167.6</v>
      </c>
      <c r="K202" s="25">
        <f t="shared" si="49"/>
        <v>485835.07999999996</v>
      </c>
      <c r="L202" s="25">
        <f t="shared" si="49"/>
        <v>656207.35999999999</v>
      </c>
      <c r="M202" s="25">
        <f t="shared" si="49"/>
        <v>765642.72</v>
      </c>
      <c r="N202" s="25">
        <f t="shared" si="49"/>
        <v>890810.4</v>
      </c>
      <c r="O202" s="25">
        <f t="shared" si="49"/>
        <v>993220.32000000007</v>
      </c>
      <c r="P202" s="25">
        <f t="shared" si="49"/>
        <v>1118388</v>
      </c>
      <c r="Q202" s="25">
        <f t="shared" ref="Q202:R202" si="50">P202+Q110</f>
        <v>1237866.24</v>
      </c>
      <c r="R202" s="514">
        <f t="shared" si="50"/>
        <v>1244656.08</v>
      </c>
    </row>
    <row r="203" spans="3:19" x14ac:dyDescent="0.25">
      <c r="D203" s="9" t="s">
        <v>132</v>
      </c>
      <c r="E203" s="25">
        <f>E197</f>
        <v>0</v>
      </c>
      <c r="F203" s="6">
        <v>31260.400000000001</v>
      </c>
      <c r="G203" s="25">
        <f t="shared" ref="G203:M203" si="51">F203+G197</f>
        <v>93486.959999999992</v>
      </c>
      <c r="H203" s="25">
        <f t="shared" si="51"/>
        <v>137443.76</v>
      </c>
      <c r="I203" s="25">
        <f t="shared" si="51"/>
        <v>137443.76</v>
      </c>
      <c r="J203" s="25">
        <f t="shared" si="51"/>
        <v>158657.36000000002</v>
      </c>
      <c r="K203" s="25">
        <f t="shared" si="51"/>
        <v>359477.57</v>
      </c>
      <c r="L203" s="25">
        <f t="shared" si="51"/>
        <v>465588.78</v>
      </c>
      <c r="M203" s="25">
        <f t="shared" si="51"/>
        <v>578830.54</v>
      </c>
      <c r="N203" s="25">
        <f>M203+N197</f>
        <v>694154.91</v>
      </c>
      <c r="O203" s="25">
        <f>N203+O197</f>
        <v>800460.31</v>
      </c>
      <c r="P203" s="25">
        <f>O203+P197</f>
        <v>933214</v>
      </c>
      <c r="Q203" s="25">
        <f>P203+Q197</f>
        <v>1059604.06</v>
      </c>
      <c r="R203" s="502"/>
    </row>
    <row r="204" spans="3:19" x14ac:dyDescent="0.25">
      <c r="D204" s="9" t="s">
        <v>133</v>
      </c>
      <c r="E204" s="25">
        <f>$B$4</f>
        <v>1121708.8799999999</v>
      </c>
      <c r="F204" s="25">
        <f t="shared" ref="F204:R204" si="52">$B$4</f>
        <v>1121708.8799999999</v>
      </c>
      <c r="G204" s="25">
        <f t="shared" si="52"/>
        <v>1121708.8799999999</v>
      </c>
      <c r="H204" s="25">
        <f t="shared" si="52"/>
        <v>1121708.8799999999</v>
      </c>
      <c r="I204" s="25">
        <f t="shared" si="52"/>
        <v>1121708.8799999999</v>
      </c>
      <c r="J204" s="25">
        <f t="shared" si="52"/>
        <v>1121708.8799999999</v>
      </c>
      <c r="K204" s="25">
        <f t="shared" si="52"/>
        <v>1121708.8799999999</v>
      </c>
      <c r="L204" s="25">
        <f t="shared" si="52"/>
        <v>1121708.8799999999</v>
      </c>
      <c r="M204" s="25">
        <f t="shared" si="52"/>
        <v>1121708.8799999999</v>
      </c>
      <c r="N204" s="25">
        <f t="shared" si="52"/>
        <v>1121708.8799999999</v>
      </c>
      <c r="O204" s="25">
        <f t="shared" si="52"/>
        <v>1121708.8799999999</v>
      </c>
      <c r="P204" s="25">
        <f t="shared" si="52"/>
        <v>1121708.8799999999</v>
      </c>
      <c r="Q204" s="25">
        <f t="shared" si="52"/>
        <v>1121708.8799999999</v>
      </c>
      <c r="R204" s="514">
        <f t="shared" si="52"/>
        <v>1121708.8799999999</v>
      </c>
    </row>
    <row r="205" spans="3:19" x14ac:dyDescent="0.25">
      <c r="D205" s="9" t="s">
        <v>198</v>
      </c>
      <c r="E205" s="25">
        <f t="shared" ref="E205:Q205" si="53">E202-E203</f>
        <v>0</v>
      </c>
      <c r="F205" s="25">
        <f t="shared" si="53"/>
        <v>-12521.720000000001</v>
      </c>
      <c r="G205" s="25">
        <f t="shared" si="53"/>
        <v>-34108.249999999993</v>
      </c>
      <c r="H205" s="25">
        <f t="shared" si="53"/>
        <v>-66397.570000000007</v>
      </c>
      <c r="I205" s="25">
        <f t="shared" si="53"/>
        <v>213292.65999999997</v>
      </c>
      <c r="J205" s="25">
        <f t="shared" si="53"/>
        <v>315510.24</v>
      </c>
      <c r="K205" s="25">
        <f t="shared" si="53"/>
        <v>126357.50999999995</v>
      </c>
      <c r="L205" s="25">
        <f t="shared" si="53"/>
        <v>190618.57999999996</v>
      </c>
      <c r="M205" s="25">
        <f t="shared" si="53"/>
        <v>186812.17999999993</v>
      </c>
      <c r="N205" s="25">
        <f t="shared" si="53"/>
        <v>196655.49</v>
      </c>
      <c r="O205" s="25">
        <f t="shared" si="53"/>
        <v>192760.01</v>
      </c>
      <c r="P205" s="25">
        <f t="shared" si="53"/>
        <v>185174</v>
      </c>
      <c r="Q205" s="25">
        <f t="shared" si="53"/>
        <v>178262.17999999993</v>
      </c>
      <c r="R205" s="502"/>
    </row>
    <row r="206" spans="3:19" x14ac:dyDescent="0.25">
      <c r="D206" s="9" t="s">
        <v>199</v>
      </c>
      <c r="E206" s="492" t="e">
        <f t="shared" ref="E206:Q206" si="54">E203/E202</f>
        <v>#DIV/0!</v>
      </c>
      <c r="F206" s="492">
        <f t="shared" si="54"/>
        <v>1.6682284984854856</v>
      </c>
      <c r="G206" s="492">
        <f t="shared" si="54"/>
        <v>1.5744188447340806</v>
      </c>
      <c r="H206" s="492">
        <f t="shared" si="54"/>
        <v>1.9345690458559426</v>
      </c>
      <c r="I206" s="492">
        <f t="shared" si="54"/>
        <v>0.39187193619641786</v>
      </c>
      <c r="J206" s="492">
        <f t="shared" si="54"/>
        <v>0.33460185807718623</v>
      </c>
      <c r="K206" s="492">
        <f t="shared" si="54"/>
        <v>0.73991686643953347</v>
      </c>
      <c r="L206" s="492">
        <f t="shared" si="54"/>
        <v>0.70951471803059329</v>
      </c>
      <c r="M206" s="492">
        <f t="shared" si="54"/>
        <v>0.75600606507432089</v>
      </c>
      <c r="N206" s="492">
        <f t="shared" si="54"/>
        <v>0.77923979109359298</v>
      </c>
      <c r="O206" s="492">
        <f t="shared" si="54"/>
        <v>0.80592421830435368</v>
      </c>
      <c r="P206" s="492">
        <f t="shared" si="54"/>
        <v>0.83442776567702803</v>
      </c>
      <c r="Q206" s="492">
        <f t="shared" si="54"/>
        <v>0.85599237281081364</v>
      </c>
      <c r="R206" s="502"/>
    </row>
    <row r="207" spans="3:19" x14ac:dyDescent="0.25">
      <c r="E207" s="25"/>
    </row>
    <row r="209" spans="4:10" ht="15.75" thickBot="1" x14ac:dyDescent="0.3"/>
    <row r="210" spans="4:10" x14ac:dyDescent="0.25">
      <c r="D210" s="517" t="s">
        <v>1136</v>
      </c>
      <c r="E210" s="518" t="s">
        <v>1137</v>
      </c>
      <c r="F210" s="518" t="s">
        <v>974</v>
      </c>
      <c r="G210" s="518" t="s">
        <v>1138</v>
      </c>
      <c r="H210" s="518" t="s">
        <v>1139</v>
      </c>
      <c r="I210" s="519"/>
      <c r="J210" s="520"/>
    </row>
    <row r="211" spans="4:10" x14ac:dyDescent="0.25">
      <c r="D211" s="521" t="s">
        <v>107</v>
      </c>
      <c r="E211" s="131">
        <v>31260.400000000001</v>
      </c>
      <c r="F211">
        <v>0</v>
      </c>
      <c r="G211" s="131">
        <v>31260.400000000001</v>
      </c>
      <c r="H211" s="131">
        <v>31260.400000000001</v>
      </c>
      <c r="J211" s="522"/>
    </row>
    <row r="212" spans="4:10" x14ac:dyDescent="0.25">
      <c r="D212" s="521" t="s">
        <v>109</v>
      </c>
      <c r="E212">
        <v>62226.559999999998</v>
      </c>
      <c r="F212">
        <v>0</v>
      </c>
      <c r="G212" s="131">
        <v>93486.96</v>
      </c>
      <c r="H212" s="131">
        <v>93486.96</v>
      </c>
      <c r="J212" s="522"/>
    </row>
    <row r="213" spans="4:10" x14ac:dyDescent="0.25">
      <c r="D213" s="521" t="s">
        <v>111</v>
      </c>
      <c r="E213">
        <v>43956.800000000003</v>
      </c>
      <c r="F213">
        <v>0</v>
      </c>
      <c r="G213">
        <v>137443.76</v>
      </c>
      <c r="H213">
        <v>137443.76</v>
      </c>
      <c r="J213" s="522"/>
    </row>
    <row r="214" spans="4:10" x14ac:dyDescent="0.25">
      <c r="D214" s="521" t="s">
        <v>113</v>
      </c>
      <c r="E214">
        <v>0</v>
      </c>
      <c r="F214">
        <v>0</v>
      </c>
      <c r="J214" s="522"/>
    </row>
    <row r="215" spans="4:10" x14ac:dyDescent="0.25">
      <c r="D215" s="521" t="s">
        <v>115</v>
      </c>
      <c r="E215">
        <v>0</v>
      </c>
      <c r="F215">
        <v>21213.599999999999</v>
      </c>
      <c r="J215" s="522"/>
    </row>
    <row r="216" spans="4:10" x14ac:dyDescent="0.25">
      <c r="D216" s="521" t="s">
        <v>1140</v>
      </c>
      <c r="E216">
        <v>0</v>
      </c>
      <c r="F216">
        <v>0</v>
      </c>
      <c r="G216" s="131">
        <v>154924.73000000001</v>
      </c>
      <c r="H216" s="131">
        <v>154924.73000000001</v>
      </c>
      <c r="J216" s="522">
        <v>17480.97</v>
      </c>
    </row>
    <row r="217" spans="4:10" x14ac:dyDescent="0.25">
      <c r="D217" s="523" t="s">
        <v>1141</v>
      </c>
      <c r="E217" s="32">
        <v>30187.8</v>
      </c>
      <c r="F217" s="32">
        <v>153151.44</v>
      </c>
      <c r="G217" s="524">
        <v>167631.56</v>
      </c>
      <c r="H217" s="524">
        <v>185112.53</v>
      </c>
      <c r="J217" s="522">
        <v>153151.44</v>
      </c>
    </row>
    <row r="218" spans="4:10" x14ac:dyDescent="0.25">
      <c r="D218" s="521" t="s">
        <v>119</v>
      </c>
      <c r="E218">
        <v>106111.21</v>
      </c>
      <c r="G218">
        <v>273742.77</v>
      </c>
      <c r="J218" s="522"/>
    </row>
    <row r="219" spans="4:10" x14ac:dyDescent="0.25">
      <c r="D219" s="521" t="s">
        <v>121</v>
      </c>
      <c r="E219">
        <v>113241.76</v>
      </c>
      <c r="G219" s="131">
        <v>386984.53</v>
      </c>
      <c r="J219" s="522"/>
    </row>
    <row r="220" spans="4:10" x14ac:dyDescent="0.25">
      <c r="D220" s="521" t="s">
        <v>123</v>
      </c>
      <c r="E220">
        <v>115324.37</v>
      </c>
      <c r="G220">
        <v>502308.9</v>
      </c>
      <c r="J220" s="522"/>
    </row>
    <row r="221" spans="4:10" x14ac:dyDescent="0.25">
      <c r="D221" s="521" t="s">
        <v>125</v>
      </c>
      <c r="E221">
        <v>106305.4</v>
      </c>
      <c r="G221">
        <v>608614.30000000005</v>
      </c>
      <c r="J221" s="522"/>
    </row>
    <row r="222" spans="4:10" x14ac:dyDescent="0.25">
      <c r="D222" s="521" t="s">
        <v>500</v>
      </c>
      <c r="E222">
        <v>132753.69</v>
      </c>
      <c r="G222" s="131">
        <v>741367.99</v>
      </c>
      <c r="J222" s="522"/>
    </row>
    <row r="223" spans="4:10" x14ac:dyDescent="0.25">
      <c r="D223" s="521" t="s">
        <v>501</v>
      </c>
      <c r="E223">
        <v>126382.06</v>
      </c>
      <c r="G223">
        <v>867750.05</v>
      </c>
      <c r="J223" s="522"/>
    </row>
    <row r="224" spans="4:10" ht="15.75" thickBot="1" x14ac:dyDescent="0.3">
      <c r="D224" s="525" t="s">
        <v>1142</v>
      </c>
      <c r="E224" s="526">
        <f>SUM(E211:E223)</f>
        <v>867750.05</v>
      </c>
      <c r="F224" s="527"/>
      <c r="G224" s="527"/>
      <c r="H224" s="527"/>
      <c r="I224" s="527"/>
      <c r="J224" s="528"/>
    </row>
  </sheetData>
  <mergeCells count="18">
    <mergeCell ref="E150:I150"/>
    <mergeCell ref="J150:P150"/>
    <mergeCell ref="E181:I181"/>
    <mergeCell ref="J181:P181"/>
    <mergeCell ref="J177:P177"/>
    <mergeCell ref="E177:I177"/>
    <mergeCell ref="E6:Q6"/>
    <mergeCell ref="E8:I8"/>
    <mergeCell ref="J8:P8"/>
    <mergeCell ref="E42:Q42"/>
    <mergeCell ref="E43:I43"/>
    <mergeCell ref="J43:P43"/>
    <mergeCell ref="E77:Q77"/>
    <mergeCell ref="E78:I78"/>
    <mergeCell ref="J78:P78"/>
    <mergeCell ref="E112:Q112"/>
    <mergeCell ref="E113:I113"/>
    <mergeCell ref="J113:P113"/>
  </mergeCells>
  <pageMargins left="0.7" right="0.7" top="0.75" bottom="0.75" header="0.3" footer="0.3"/>
  <pageSetup orientation="portrait" horizontalDpi="90" verticalDpi="90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8007-46BE-4B8D-8C6B-D59755E6A8A8}">
  <dimension ref="A2:AS175"/>
  <sheetViews>
    <sheetView topLeftCell="A37" zoomScale="96" zoomScaleNormal="96" workbookViewId="0">
      <pane xSplit="1" topLeftCell="B1" activePane="topRight" state="frozen"/>
      <selection pane="topRight" activeCell="Q46" sqref="Q46:Q5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7" width="13.28515625" bestFit="1" customWidth="1"/>
    <col min="8" max="9" width="12.28515625" bestFit="1" customWidth="1"/>
    <col min="10" max="14" width="12.28515625" customWidth="1"/>
    <col min="15" max="15" width="13" customWidth="1"/>
    <col min="16" max="16" width="15.7109375" customWidth="1"/>
    <col min="17" max="17" width="13.7109375" bestFit="1" customWidth="1"/>
    <col min="18" max="18" width="13.7109375" customWidth="1"/>
    <col min="19" max="20" width="11.85546875" bestFit="1" customWidth="1"/>
  </cols>
  <sheetData>
    <row r="2" spans="1:45" x14ac:dyDescent="0.25">
      <c r="A2" s="9" t="s">
        <v>81</v>
      </c>
      <c r="B2" t="s">
        <v>230</v>
      </c>
    </row>
    <row r="3" spans="1:45" x14ac:dyDescent="0.25">
      <c r="A3" s="9" t="s">
        <v>83</v>
      </c>
      <c r="B3" t="s">
        <v>669</v>
      </c>
      <c r="C3" t="s">
        <v>1143</v>
      </c>
    </row>
    <row r="4" spans="1:45" x14ac:dyDescent="0.25">
      <c r="A4" s="9" t="s">
        <v>85</v>
      </c>
      <c r="B4" s="25">
        <v>1397088</v>
      </c>
    </row>
    <row r="5" spans="1:45" x14ac:dyDescent="0.25">
      <c r="A5" s="9"/>
      <c r="B5" s="25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x14ac:dyDescent="0.25">
      <c r="A7" s="9"/>
      <c r="B7" s="9"/>
      <c r="C7" s="9"/>
      <c r="D7" s="345" t="s">
        <v>33</v>
      </c>
      <c r="E7" s="345">
        <v>22</v>
      </c>
      <c r="F7" s="345">
        <v>18</v>
      </c>
      <c r="G7" s="345">
        <v>21</v>
      </c>
      <c r="H7" s="345">
        <v>20</v>
      </c>
      <c r="I7" s="345">
        <v>20</v>
      </c>
      <c r="J7" s="345">
        <v>21</v>
      </c>
      <c r="K7" s="345">
        <v>20</v>
      </c>
      <c r="L7" s="345">
        <v>21</v>
      </c>
      <c r="M7" s="345">
        <v>22</v>
      </c>
      <c r="N7" s="345">
        <v>23</v>
      </c>
      <c r="O7" s="345">
        <v>19</v>
      </c>
      <c r="P7" s="345">
        <v>23</v>
      </c>
      <c r="Q7" s="345">
        <v>22</v>
      </c>
      <c r="R7" s="345">
        <v>18</v>
      </c>
      <c r="S7" s="345">
        <v>21</v>
      </c>
      <c r="T7" s="345">
        <v>20</v>
      </c>
      <c r="U7" s="345">
        <v>20</v>
      </c>
      <c r="V7" s="345">
        <v>21</v>
      </c>
      <c r="W7" s="345">
        <v>20</v>
      </c>
      <c r="X7" s="345">
        <v>21</v>
      </c>
      <c r="Y7" s="345">
        <v>22</v>
      </c>
      <c r="Z7" s="345">
        <v>23</v>
      </c>
      <c r="AA7" s="345">
        <v>19</v>
      </c>
      <c r="AB7" s="345">
        <v>23</v>
      </c>
      <c r="AC7" s="345">
        <v>22</v>
      </c>
      <c r="AD7" s="345">
        <v>18</v>
      </c>
      <c r="AE7" s="345">
        <v>21</v>
      </c>
      <c r="AF7" s="345">
        <v>20</v>
      </c>
      <c r="AG7" s="345">
        <v>20</v>
      </c>
      <c r="AH7" s="345">
        <v>21</v>
      </c>
      <c r="AI7" s="345">
        <v>20</v>
      </c>
      <c r="AJ7" s="345">
        <v>21</v>
      </c>
      <c r="AK7" s="345">
        <v>22</v>
      </c>
      <c r="AL7" s="345">
        <v>23</v>
      </c>
      <c r="AM7" s="345">
        <v>19</v>
      </c>
      <c r="AN7" s="345">
        <v>23</v>
      </c>
      <c r="AO7" s="345">
        <v>22</v>
      </c>
      <c r="AP7" s="345">
        <v>18</v>
      </c>
      <c r="AQ7" s="345">
        <v>21</v>
      </c>
      <c r="AR7" s="345">
        <v>20</v>
      </c>
      <c r="AS7" s="345">
        <v>20</v>
      </c>
    </row>
    <row r="8" spans="1:45" x14ac:dyDescent="0.25">
      <c r="A8" s="9"/>
      <c r="B8" s="9"/>
      <c r="C8" s="9"/>
      <c r="D8" s="9"/>
      <c r="E8" s="625">
        <v>2024</v>
      </c>
      <c r="F8" s="626"/>
      <c r="G8" s="626"/>
      <c r="H8" s="626"/>
      <c r="I8" s="626"/>
      <c r="J8" s="623">
        <v>2025</v>
      </c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>
        <v>2026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>
        <v>2027</v>
      </c>
      <c r="AI8" s="623"/>
      <c r="AJ8" s="623"/>
      <c r="AK8" s="623"/>
      <c r="AL8" s="623"/>
      <c r="AM8" s="623"/>
      <c r="AN8" s="623"/>
      <c r="AO8" s="623"/>
      <c r="AP8" s="623"/>
      <c r="AQ8" s="623"/>
      <c r="AR8" s="623"/>
      <c r="AS8" s="623"/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4">
        <v>10</v>
      </c>
      <c r="T9" s="14">
        <v>11</v>
      </c>
      <c r="U9" s="468">
        <v>12</v>
      </c>
      <c r="V9" s="14">
        <v>1</v>
      </c>
      <c r="W9" s="14">
        <v>2</v>
      </c>
      <c r="X9" s="14">
        <v>3</v>
      </c>
      <c r="Y9" s="14">
        <v>4</v>
      </c>
      <c r="Z9" s="14">
        <v>5</v>
      </c>
      <c r="AA9" s="14">
        <v>6</v>
      </c>
      <c r="AB9" s="14">
        <v>7</v>
      </c>
      <c r="AC9" s="14">
        <v>8</v>
      </c>
      <c r="AD9" s="14">
        <v>9</v>
      </c>
      <c r="AE9" s="14">
        <v>10</v>
      </c>
      <c r="AF9" s="14">
        <v>11</v>
      </c>
      <c r="AG9" s="14">
        <v>12</v>
      </c>
      <c r="AH9" s="14">
        <v>1</v>
      </c>
      <c r="AI9" s="14">
        <v>2</v>
      </c>
      <c r="AJ9" s="14">
        <v>3</v>
      </c>
      <c r="AK9" s="14">
        <v>4</v>
      </c>
      <c r="AL9" s="14">
        <v>5</v>
      </c>
      <c r="AM9" s="14">
        <v>6</v>
      </c>
      <c r="AN9" s="14">
        <v>7</v>
      </c>
      <c r="AO9" s="14">
        <v>8</v>
      </c>
      <c r="AP9" s="14">
        <v>9</v>
      </c>
      <c r="AQ9" s="14">
        <v>10</v>
      </c>
      <c r="AR9" s="14">
        <v>11</v>
      </c>
      <c r="AS9" s="14">
        <v>12</v>
      </c>
    </row>
    <row r="10" spans="1:45" x14ac:dyDescent="0.25">
      <c r="A10" t="s">
        <v>1144</v>
      </c>
      <c r="B10" s="4" t="s">
        <v>97</v>
      </c>
      <c r="C10" s="4" t="s">
        <v>162</v>
      </c>
      <c r="D10" s="120">
        <v>120.05</v>
      </c>
      <c r="E10" s="4"/>
      <c r="F10" s="4"/>
      <c r="G10" s="4">
        <v>160</v>
      </c>
      <c r="H10" s="4">
        <v>160</v>
      </c>
      <c r="I10" s="4">
        <v>160</v>
      </c>
      <c r="J10" s="4">
        <f>(J$7-1)*8</f>
        <v>160</v>
      </c>
      <c r="K10" s="4">
        <f t="shared" ref="K10:Z22" si="0">(K$7-1)*8</f>
        <v>152</v>
      </c>
      <c r="L10" s="4">
        <f t="shared" si="0"/>
        <v>160</v>
      </c>
      <c r="M10" s="4">
        <f t="shared" si="0"/>
        <v>168</v>
      </c>
      <c r="N10" s="4"/>
      <c r="O10" s="4"/>
      <c r="P10" s="4"/>
      <c r="Q10" s="4"/>
      <c r="R10" s="4"/>
      <c r="S10" s="13">
        <f t="shared" si="0"/>
        <v>160</v>
      </c>
      <c r="T10" s="13">
        <f t="shared" si="0"/>
        <v>152</v>
      </c>
      <c r="U10" s="13">
        <f t="shared" si="0"/>
        <v>152</v>
      </c>
      <c r="V10" s="13">
        <f t="shared" si="0"/>
        <v>160</v>
      </c>
      <c r="W10" s="13">
        <f t="shared" si="0"/>
        <v>152</v>
      </c>
      <c r="X10" s="13">
        <f t="shared" si="0"/>
        <v>160</v>
      </c>
      <c r="Y10" s="13">
        <f t="shared" si="0"/>
        <v>168</v>
      </c>
      <c r="Z10" s="13">
        <f t="shared" si="0"/>
        <v>176</v>
      </c>
      <c r="AA10" s="13">
        <f t="shared" ref="AA10:AP18" si="1">(AA$7-1)*8</f>
        <v>144</v>
      </c>
      <c r="AB10" s="13">
        <f t="shared" si="1"/>
        <v>176</v>
      </c>
      <c r="AC10" s="13">
        <f t="shared" si="1"/>
        <v>168</v>
      </c>
      <c r="AD10" s="13">
        <f t="shared" si="1"/>
        <v>136</v>
      </c>
      <c r="AE10" s="13">
        <f t="shared" si="1"/>
        <v>160</v>
      </c>
      <c r="AF10" s="13">
        <f t="shared" si="1"/>
        <v>152</v>
      </c>
      <c r="AG10" s="13">
        <f t="shared" si="1"/>
        <v>152</v>
      </c>
      <c r="AH10" s="13">
        <f t="shared" si="1"/>
        <v>160</v>
      </c>
      <c r="AI10" s="13">
        <f t="shared" si="1"/>
        <v>152</v>
      </c>
      <c r="AJ10" s="13">
        <f t="shared" si="1"/>
        <v>160</v>
      </c>
      <c r="AK10" s="13">
        <f t="shared" si="1"/>
        <v>168</v>
      </c>
      <c r="AL10" s="13">
        <f t="shared" si="1"/>
        <v>176</v>
      </c>
      <c r="AM10" s="13">
        <f t="shared" si="1"/>
        <v>144</v>
      </c>
      <c r="AN10" s="13">
        <f t="shared" si="1"/>
        <v>176</v>
      </c>
      <c r="AO10" s="13">
        <f t="shared" si="1"/>
        <v>168</v>
      </c>
      <c r="AP10" s="13">
        <f t="shared" si="1"/>
        <v>136</v>
      </c>
      <c r="AQ10" s="13">
        <f t="shared" ref="AQ10:AS18" si="2">(AQ$7-1)*8</f>
        <v>160</v>
      </c>
      <c r="AR10" s="13">
        <f t="shared" si="2"/>
        <v>152</v>
      </c>
      <c r="AS10" s="13">
        <f t="shared" si="2"/>
        <v>152</v>
      </c>
    </row>
    <row r="11" spans="1:45" x14ac:dyDescent="0.25">
      <c r="A11" s="4" t="s">
        <v>1145</v>
      </c>
      <c r="B11" s="4" t="s">
        <v>97</v>
      </c>
      <c r="C11" s="4" t="s">
        <v>204</v>
      </c>
      <c r="D11" s="120">
        <v>151.9</v>
      </c>
      <c r="E11" s="4"/>
      <c r="F11" s="4"/>
      <c r="G11" s="4">
        <v>80</v>
      </c>
      <c r="H11" s="4">
        <v>160</v>
      </c>
      <c r="I11" s="4">
        <v>160</v>
      </c>
      <c r="J11" s="4"/>
      <c r="K11" s="4"/>
      <c r="L11" s="4"/>
      <c r="M11" s="4"/>
      <c r="N11" s="4">
        <f t="shared" si="0"/>
        <v>176</v>
      </c>
      <c r="O11" s="4">
        <f t="shared" si="0"/>
        <v>144</v>
      </c>
      <c r="P11" s="4">
        <f t="shared" si="0"/>
        <v>176</v>
      </c>
      <c r="Q11" s="4">
        <f t="shared" si="0"/>
        <v>168</v>
      </c>
      <c r="R11" s="4">
        <v>80</v>
      </c>
      <c r="S11" s="13">
        <f t="shared" si="0"/>
        <v>160</v>
      </c>
      <c r="T11" s="13">
        <f t="shared" si="0"/>
        <v>152</v>
      </c>
      <c r="U11" s="13">
        <f t="shared" si="0"/>
        <v>152</v>
      </c>
      <c r="V11" s="13">
        <f t="shared" si="0"/>
        <v>160</v>
      </c>
      <c r="W11" s="13">
        <f t="shared" si="0"/>
        <v>152</v>
      </c>
      <c r="X11" s="13">
        <f t="shared" si="0"/>
        <v>160</v>
      </c>
      <c r="Y11" s="13">
        <f t="shared" si="0"/>
        <v>168</v>
      </c>
      <c r="Z11" s="13">
        <f t="shared" si="0"/>
        <v>176</v>
      </c>
      <c r="AA11" s="13">
        <f t="shared" si="1"/>
        <v>144</v>
      </c>
      <c r="AB11" s="13">
        <f t="shared" si="1"/>
        <v>176</v>
      </c>
      <c r="AC11" s="13">
        <f t="shared" si="1"/>
        <v>168</v>
      </c>
      <c r="AD11" s="13">
        <f t="shared" si="1"/>
        <v>136</v>
      </c>
      <c r="AE11" s="13">
        <f t="shared" si="1"/>
        <v>160</v>
      </c>
      <c r="AF11" s="13">
        <f t="shared" si="1"/>
        <v>152</v>
      </c>
      <c r="AG11" s="13">
        <f t="shared" si="1"/>
        <v>152</v>
      </c>
      <c r="AH11" s="13">
        <f t="shared" si="1"/>
        <v>160</v>
      </c>
      <c r="AI11" s="13">
        <f t="shared" si="1"/>
        <v>152</v>
      </c>
      <c r="AJ11" s="13">
        <f t="shared" si="1"/>
        <v>160</v>
      </c>
      <c r="AK11" s="13">
        <f t="shared" si="1"/>
        <v>168</v>
      </c>
      <c r="AL11" s="13">
        <f t="shared" si="1"/>
        <v>176</v>
      </c>
      <c r="AM11" s="13">
        <f t="shared" si="1"/>
        <v>144</v>
      </c>
      <c r="AN11" s="13">
        <f t="shared" si="1"/>
        <v>176</v>
      </c>
      <c r="AO11" s="13">
        <f t="shared" si="1"/>
        <v>168</v>
      </c>
      <c r="AP11" s="13">
        <f t="shared" si="1"/>
        <v>136</v>
      </c>
      <c r="AQ11" s="13">
        <f t="shared" si="2"/>
        <v>160</v>
      </c>
      <c r="AR11" s="13">
        <f t="shared" si="2"/>
        <v>152</v>
      </c>
      <c r="AS11" s="13">
        <f t="shared" si="2"/>
        <v>152</v>
      </c>
    </row>
    <row r="12" spans="1:45" x14ac:dyDescent="0.25">
      <c r="A12" s="4" t="s">
        <v>809</v>
      </c>
      <c r="B12" s="4" t="s">
        <v>237</v>
      </c>
      <c r="C12" s="4" t="s">
        <v>204</v>
      </c>
      <c r="D12" s="120">
        <v>151.9</v>
      </c>
      <c r="E12" s="4"/>
      <c r="F12" s="4"/>
      <c r="G12" s="4">
        <v>80</v>
      </c>
      <c r="H12" s="4">
        <v>160</v>
      </c>
      <c r="I12" s="4">
        <v>160</v>
      </c>
      <c r="J12" s="4"/>
      <c r="K12" s="4"/>
      <c r="L12" s="4"/>
      <c r="M12" s="4"/>
      <c r="N12" s="4"/>
      <c r="O12" s="4"/>
      <c r="P12" s="4"/>
      <c r="Q12" s="4"/>
      <c r="R12" s="4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x14ac:dyDescent="0.25">
      <c r="A13" s="4" t="s">
        <v>1146</v>
      </c>
      <c r="B13" s="4" t="s">
        <v>237</v>
      </c>
      <c r="C13" s="4" t="s">
        <v>204</v>
      </c>
      <c r="D13" s="120">
        <v>151.9</v>
      </c>
      <c r="E13" s="4"/>
      <c r="F13" s="4"/>
      <c r="G13" s="4">
        <v>80</v>
      </c>
      <c r="H13" s="4">
        <v>160</v>
      </c>
      <c r="I13" s="4">
        <v>160</v>
      </c>
      <c r="J13" s="4"/>
      <c r="K13" s="4"/>
      <c r="L13" s="4"/>
      <c r="M13" s="4"/>
      <c r="N13" s="4"/>
      <c r="O13" s="4"/>
      <c r="P13" s="4"/>
      <c r="Q13" s="4"/>
      <c r="R13" s="4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x14ac:dyDescent="0.25">
      <c r="A14" s="4" t="s">
        <v>1147</v>
      </c>
      <c r="B14" s="4" t="s">
        <v>237</v>
      </c>
      <c r="C14" s="4" t="s">
        <v>204</v>
      </c>
      <c r="D14" s="120">
        <v>151.9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x14ac:dyDescent="0.25">
      <c r="A15" s="4" t="s">
        <v>809</v>
      </c>
      <c r="B15" s="4" t="s">
        <v>237</v>
      </c>
      <c r="C15" s="4" t="s">
        <v>204</v>
      </c>
      <c r="D15" s="120">
        <v>151.9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25">
      <c r="A16" s="4" t="s">
        <v>1148</v>
      </c>
      <c r="B16" s="4" t="s">
        <v>237</v>
      </c>
      <c r="C16" s="4" t="s">
        <v>204</v>
      </c>
      <c r="D16" s="120">
        <v>151.9</v>
      </c>
      <c r="E16" s="4"/>
      <c r="F16" s="4"/>
      <c r="G16" s="4"/>
      <c r="H16" s="4"/>
      <c r="I16" s="4"/>
      <c r="J16" s="4">
        <f t="shared" ref="J16:J18" si="3">(J$7-1)*8</f>
        <v>160</v>
      </c>
      <c r="K16" s="4">
        <f t="shared" si="0"/>
        <v>152</v>
      </c>
      <c r="L16" s="4">
        <f t="shared" si="0"/>
        <v>160</v>
      </c>
      <c r="M16" s="4">
        <f t="shared" si="0"/>
        <v>168</v>
      </c>
      <c r="N16" s="4">
        <f t="shared" si="0"/>
        <v>176</v>
      </c>
      <c r="O16" s="4">
        <f t="shared" si="0"/>
        <v>144</v>
      </c>
      <c r="P16" s="4">
        <f t="shared" si="0"/>
        <v>176</v>
      </c>
      <c r="Q16" s="4">
        <f t="shared" si="0"/>
        <v>168</v>
      </c>
      <c r="R16" s="4">
        <v>80</v>
      </c>
      <c r="S16" s="13">
        <f t="shared" si="0"/>
        <v>160</v>
      </c>
      <c r="T16" s="13">
        <f t="shared" si="0"/>
        <v>152</v>
      </c>
      <c r="U16" s="13">
        <f t="shared" si="0"/>
        <v>152</v>
      </c>
      <c r="V16" s="13">
        <f t="shared" si="0"/>
        <v>160</v>
      </c>
      <c r="W16" s="13">
        <f t="shared" si="0"/>
        <v>152</v>
      </c>
      <c r="X16" s="13">
        <f t="shared" si="0"/>
        <v>160</v>
      </c>
      <c r="Y16" s="13">
        <f t="shared" si="0"/>
        <v>168</v>
      </c>
      <c r="Z16" s="13">
        <f t="shared" si="0"/>
        <v>176</v>
      </c>
      <c r="AA16" s="13">
        <f t="shared" si="1"/>
        <v>144</v>
      </c>
      <c r="AB16" s="13">
        <f t="shared" si="1"/>
        <v>176</v>
      </c>
      <c r="AC16" s="13">
        <f t="shared" si="1"/>
        <v>168</v>
      </c>
      <c r="AD16" s="13">
        <f t="shared" si="1"/>
        <v>136</v>
      </c>
      <c r="AE16" s="13">
        <f t="shared" si="1"/>
        <v>160</v>
      </c>
      <c r="AF16" s="13">
        <f t="shared" si="1"/>
        <v>152</v>
      </c>
      <c r="AG16" s="13">
        <f t="shared" si="1"/>
        <v>152</v>
      </c>
      <c r="AH16" s="13">
        <f t="shared" si="1"/>
        <v>160</v>
      </c>
      <c r="AI16" s="13">
        <f t="shared" si="1"/>
        <v>152</v>
      </c>
      <c r="AJ16" s="13">
        <f t="shared" si="1"/>
        <v>160</v>
      </c>
      <c r="AK16" s="13">
        <f t="shared" si="1"/>
        <v>168</v>
      </c>
      <c r="AL16" s="13">
        <f t="shared" si="1"/>
        <v>176</v>
      </c>
      <c r="AM16" s="13">
        <f t="shared" si="1"/>
        <v>144</v>
      </c>
      <c r="AN16" s="13">
        <f t="shared" si="1"/>
        <v>176</v>
      </c>
      <c r="AO16" s="13">
        <f t="shared" si="1"/>
        <v>168</v>
      </c>
      <c r="AP16" s="13">
        <f t="shared" si="1"/>
        <v>136</v>
      </c>
      <c r="AQ16" s="13">
        <f t="shared" si="2"/>
        <v>160</v>
      </c>
      <c r="AR16" s="13">
        <f t="shared" si="2"/>
        <v>152</v>
      </c>
      <c r="AS16" s="13">
        <f t="shared" si="2"/>
        <v>152</v>
      </c>
    </row>
    <row r="17" spans="1:45" x14ac:dyDescent="0.25">
      <c r="A17" s="4" t="s">
        <v>1149</v>
      </c>
      <c r="B17" s="4"/>
      <c r="C17" s="4" t="s">
        <v>204</v>
      </c>
      <c r="D17" s="6">
        <v>151.9</v>
      </c>
      <c r="E17" s="4"/>
      <c r="F17" s="4"/>
      <c r="G17" s="4"/>
      <c r="H17" s="4"/>
      <c r="I17" s="4"/>
      <c r="J17" s="4">
        <f t="shared" si="3"/>
        <v>160</v>
      </c>
      <c r="K17" s="4">
        <f t="shared" si="0"/>
        <v>152</v>
      </c>
      <c r="L17" s="4">
        <f t="shared" si="0"/>
        <v>160</v>
      </c>
      <c r="M17" s="4">
        <f t="shared" si="0"/>
        <v>168</v>
      </c>
      <c r="N17" s="4">
        <f t="shared" si="0"/>
        <v>176</v>
      </c>
      <c r="O17" s="4">
        <f t="shared" si="0"/>
        <v>144</v>
      </c>
      <c r="P17" s="4">
        <f t="shared" si="0"/>
        <v>176</v>
      </c>
      <c r="Q17" s="4">
        <f t="shared" si="0"/>
        <v>168</v>
      </c>
      <c r="R17" s="4">
        <v>80</v>
      </c>
      <c r="S17" s="13">
        <f t="shared" si="0"/>
        <v>160</v>
      </c>
      <c r="T17" s="13">
        <f t="shared" si="0"/>
        <v>152</v>
      </c>
      <c r="U17" s="13">
        <f t="shared" si="0"/>
        <v>152</v>
      </c>
      <c r="V17" s="13">
        <f t="shared" si="0"/>
        <v>160</v>
      </c>
      <c r="W17" s="13">
        <f t="shared" si="0"/>
        <v>152</v>
      </c>
      <c r="X17" s="13">
        <f t="shared" si="0"/>
        <v>160</v>
      </c>
      <c r="Y17" s="13">
        <f t="shared" si="0"/>
        <v>168</v>
      </c>
      <c r="Z17" s="13">
        <f t="shared" si="0"/>
        <v>176</v>
      </c>
      <c r="AA17" s="13">
        <f t="shared" si="1"/>
        <v>144</v>
      </c>
      <c r="AB17" s="13">
        <f t="shared" si="1"/>
        <v>176</v>
      </c>
      <c r="AC17" s="13">
        <f t="shared" si="1"/>
        <v>168</v>
      </c>
      <c r="AD17" s="13">
        <f t="shared" si="1"/>
        <v>136</v>
      </c>
      <c r="AE17" s="13">
        <f t="shared" si="1"/>
        <v>160</v>
      </c>
      <c r="AF17" s="13">
        <f t="shared" si="1"/>
        <v>152</v>
      </c>
      <c r="AG17" s="13">
        <f t="shared" si="1"/>
        <v>152</v>
      </c>
      <c r="AH17" s="13">
        <f t="shared" si="1"/>
        <v>160</v>
      </c>
      <c r="AI17" s="13">
        <f t="shared" si="1"/>
        <v>152</v>
      </c>
      <c r="AJ17" s="13">
        <f t="shared" si="1"/>
        <v>160</v>
      </c>
      <c r="AK17" s="13">
        <f t="shared" si="1"/>
        <v>168</v>
      </c>
      <c r="AL17" s="13">
        <f t="shared" si="1"/>
        <v>176</v>
      </c>
      <c r="AM17" s="13">
        <f t="shared" si="1"/>
        <v>144</v>
      </c>
      <c r="AN17" s="13">
        <f t="shared" si="1"/>
        <v>176</v>
      </c>
      <c r="AO17" s="13">
        <f t="shared" si="1"/>
        <v>168</v>
      </c>
      <c r="AP17" s="13">
        <f t="shared" si="1"/>
        <v>136</v>
      </c>
      <c r="AQ17" s="13">
        <f t="shared" si="2"/>
        <v>160</v>
      </c>
      <c r="AR17" s="13">
        <f t="shared" si="2"/>
        <v>152</v>
      </c>
      <c r="AS17" s="13">
        <f t="shared" si="2"/>
        <v>152</v>
      </c>
    </row>
    <row r="18" spans="1:45" x14ac:dyDescent="0.25">
      <c r="A18" s="4" t="s">
        <v>1150</v>
      </c>
      <c r="B18" s="4" t="s">
        <v>330</v>
      </c>
      <c r="C18" s="4" t="s">
        <v>204</v>
      </c>
      <c r="D18" s="6">
        <v>151.9</v>
      </c>
      <c r="E18" s="4"/>
      <c r="F18" s="4"/>
      <c r="G18" s="4"/>
      <c r="H18" s="4"/>
      <c r="I18" s="4"/>
      <c r="J18" s="4">
        <f t="shared" si="3"/>
        <v>160</v>
      </c>
      <c r="K18" s="4">
        <f t="shared" si="0"/>
        <v>152</v>
      </c>
      <c r="L18" s="4">
        <f t="shared" si="0"/>
        <v>160</v>
      </c>
      <c r="M18" s="4">
        <f t="shared" si="0"/>
        <v>168</v>
      </c>
      <c r="N18" s="4"/>
      <c r="O18" s="4"/>
      <c r="P18" s="4"/>
      <c r="Q18" s="4"/>
      <c r="R18" s="4"/>
      <c r="S18" s="13">
        <f t="shared" si="0"/>
        <v>160</v>
      </c>
      <c r="T18" s="13">
        <f t="shared" si="0"/>
        <v>152</v>
      </c>
      <c r="U18" s="13">
        <f t="shared" si="0"/>
        <v>152</v>
      </c>
      <c r="V18" s="13">
        <f t="shared" si="0"/>
        <v>160</v>
      </c>
      <c r="W18" s="13">
        <f t="shared" si="0"/>
        <v>152</v>
      </c>
      <c r="X18" s="13">
        <f t="shared" si="0"/>
        <v>160</v>
      </c>
      <c r="Y18" s="13">
        <f t="shared" si="0"/>
        <v>168</v>
      </c>
      <c r="Z18" s="13">
        <f t="shared" si="0"/>
        <v>176</v>
      </c>
      <c r="AA18" s="13">
        <f t="shared" si="1"/>
        <v>144</v>
      </c>
      <c r="AB18" s="13">
        <f t="shared" si="1"/>
        <v>176</v>
      </c>
      <c r="AC18" s="13">
        <f t="shared" si="1"/>
        <v>168</v>
      </c>
      <c r="AD18" s="13">
        <f t="shared" si="1"/>
        <v>136</v>
      </c>
      <c r="AE18" s="13">
        <f t="shared" si="1"/>
        <v>160</v>
      </c>
      <c r="AF18" s="13">
        <f t="shared" si="1"/>
        <v>152</v>
      </c>
      <c r="AG18" s="13">
        <f t="shared" si="1"/>
        <v>152</v>
      </c>
      <c r="AH18" s="13">
        <f t="shared" si="1"/>
        <v>160</v>
      </c>
      <c r="AI18" s="13">
        <f t="shared" si="1"/>
        <v>152</v>
      </c>
      <c r="AJ18" s="13">
        <f t="shared" si="1"/>
        <v>160</v>
      </c>
      <c r="AK18" s="13">
        <f t="shared" si="1"/>
        <v>168</v>
      </c>
      <c r="AL18" s="13">
        <f t="shared" si="1"/>
        <v>176</v>
      </c>
      <c r="AM18" s="13">
        <f t="shared" si="1"/>
        <v>144</v>
      </c>
      <c r="AN18" s="13">
        <f t="shared" si="1"/>
        <v>176</v>
      </c>
      <c r="AO18" s="13">
        <f t="shared" si="1"/>
        <v>168</v>
      </c>
      <c r="AP18" s="13">
        <f t="shared" si="1"/>
        <v>136</v>
      </c>
      <c r="AQ18" s="13">
        <f t="shared" si="2"/>
        <v>160</v>
      </c>
      <c r="AR18" s="13">
        <f t="shared" si="2"/>
        <v>152</v>
      </c>
      <c r="AS18" s="13">
        <f t="shared" si="2"/>
        <v>152</v>
      </c>
    </row>
    <row r="19" spans="1:45" x14ac:dyDescent="0.25">
      <c r="A19" s="4" t="s">
        <v>271</v>
      </c>
      <c r="B19" s="4" t="s">
        <v>97</v>
      </c>
      <c r="C19" s="4" t="s">
        <v>204</v>
      </c>
      <c r="D19" s="6">
        <v>151.9</v>
      </c>
      <c r="E19" s="4"/>
      <c r="F19" s="4"/>
      <c r="G19" s="4"/>
      <c r="H19" s="4"/>
      <c r="I19" s="4"/>
      <c r="J19" s="4"/>
      <c r="K19" s="4"/>
      <c r="L19" s="4"/>
      <c r="M19" s="4"/>
      <c r="N19" s="4">
        <f t="shared" si="0"/>
        <v>176</v>
      </c>
      <c r="O19" s="4">
        <f t="shared" si="0"/>
        <v>144</v>
      </c>
      <c r="P19" s="4">
        <f t="shared" si="0"/>
        <v>176</v>
      </c>
      <c r="Q19" s="4">
        <f t="shared" si="0"/>
        <v>168</v>
      </c>
      <c r="R19" s="4">
        <v>80</v>
      </c>
      <c r="S19" s="4">
        <f t="shared" si="0"/>
        <v>160</v>
      </c>
      <c r="T19" s="4">
        <f t="shared" si="0"/>
        <v>152</v>
      </c>
      <c r="U19" s="4">
        <f t="shared" si="0"/>
        <v>152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x14ac:dyDescent="0.25">
      <c r="A20" s="4" t="s">
        <v>1151</v>
      </c>
      <c r="B20" s="4" t="s">
        <v>97</v>
      </c>
      <c r="C20" s="4" t="s">
        <v>162</v>
      </c>
      <c r="D20" s="6">
        <v>120.05</v>
      </c>
      <c r="E20" s="4"/>
      <c r="F20" s="4"/>
      <c r="G20" s="4"/>
      <c r="H20" s="4"/>
      <c r="I20" s="4"/>
      <c r="J20" s="4"/>
      <c r="K20" s="4"/>
      <c r="L20" s="4"/>
      <c r="M20" s="4"/>
      <c r="N20" s="4">
        <f t="shared" si="0"/>
        <v>176</v>
      </c>
      <c r="O20" s="4">
        <f t="shared" si="0"/>
        <v>144</v>
      </c>
      <c r="P20" s="4">
        <f t="shared" si="0"/>
        <v>176</v>
      </c>
      <c r="Q20" s="4">
        <f t="shared" si="0"/>
        <v>168</v>
      </c>
      <c r="R20" s="4">
        <v>80</v>
      </c>
      <c r="S20" s="4">
        <f t="shared" si="0"/>
        <v>160</v>
      </c>
      <c r="T20" s="4">
        <f t="shared" si="0"/>
        <v>152</v>
      </c>
      <c r="U20" s="4">
        <f t="shared" si="0"/>
        <v>152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x14ac:dyDescent="0.25">
      <c r="A21" s="4" t="s">
        <v>946</v>
      </c>
      <c r="B21" s="4" t="s">
        <v>97</v>
      </c>
      <c r="C21" s="4" t="s">
        <v>204</v>
      </c>
      <c r="D21" s="6">
        <v>151.9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f t="shared" si="0"/>
        <v>144</v>
      </c>
      <c r="P21" s="4">
        <f t="shared" si="0"/>
        <v>176</v>
      </c>
      <c r="Q21" s="4">
        <f t="shared" si="0"/>
        <v>168</v>
      </c>
      <c r="R21" s="4">
        <v>80</v>
      </c>
      <c r="S21" s="4">
        <f t="shared" si="0"/>
        <v>160</v>
      </c>
      <c r="T21" s="4">
        <f t="shared" si="0"/>
        <v>152</v>
      </c>
      <c r="U21" s="4">
        <f t="shared" si="0"/>
        <v>152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x14ac:dyDescent="0.25">
      <c r="A22" s="4" t="s">
        <v>1152</v>
      </c>
      <c r="B22" s="4" t="s">
        <v>97</v>
      </c>
      <c r="C22" s="4" t="s">
        <v>204</v>
      </c>
      <c r="D22" s="6">
        <v>151.9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f t="shared" si="0"/>
        <v>144</v>
      </c>
      <c r="P22" s="4">
        <f t="shared" si="0"/>
        <v>176</v>
      </c>
      <c r="Q22" s="4">
        <f t="shared" si="0"/>
        <v>168</v>
      </c>
      <c r="R22" s="4">
        <v>80</v>
      </c>
      <c r="S22" s="4">
        <f t="shared" si="0"/>
        <v>160</v>
      </c>
      <c r="T22" s="4">
        <f t="shared" si="0"/>
        <v>152</v>
      </c>
      <c r="U22" s="4">
        <f t="shared" si="0"/>
        <v>152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x14ac:dyDescent="0.25">
      <c r="E40" s="28">
        <f t="shared" ref="E40:R40" si="4">SUM(E10:E39)</f>
        <v>0</v>
      </c>
      <c r="F40" s="28">
        <f t="shared" si="4"/>
        <v>0</v>
      </c>
      <c r="G40" s="28">
        <f t="shared" si="4"/>
        <v>400</v>
      </c>
      <c r="H40" s="28">
        <f t="shared" si="4"/>
        <v>640</v>
      </c>
      <c r="I40" s="28">
        <f t="shared" si="4"/>
        <v>640</v>
      </c>
      <c r="J40" s="28">
        <f t="shared" si="4"/>
        <v>640</v>
      </c>
      <c r="K40" s="28">
        <f t="shared" si="4"/>
        <v>608</v>
      </c>
      <c r="L40" s="28">
        <f t="shared" si="4"/>
        <v>640</v>
      </c>
      <c r="M40" s="28">
        <f t="shared" si="4"/>
        <v>672</v>
      </c>
      <c r="N40" s="28">
        <f t="shared" si="4"/>
        <v>880</v>
      </c>
      <c r="O40" s="28">
        <f t="shared" si="4"/>
        <v>1008</v>
      </c>
      <c r="P40" s="28">
        <f t="shared" si="4"/>
        <v>1232</v>
      </c>
      <c r="Q40" s="28">
        <f t="shared" si="4"/>
        <v>1176</v>
      </c>
      <c r="R40" s="28">
        <f t="shared" si="4"/>
        <v>560</v>
      </c>
    </row>
    <row r="42" spans="1:45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</row>
    <row r="43" spans="1:45" x14ac:dyDescent="0.25">
      <c r="A43" s="9"/>
      <c r="B43" s="9"/>
      <c r="C43" s="9"/>
      <c r="D43" s="9"/>
      <c r="E43" s="625">
        <v>2024</v>
      </c>
      <c r="F43" s="626"/>
      <c r="G43" s="626"/>
      <c r="H43" s="626"/>
      <c r="I43" s="626"/>
      <c r="J43" s="623">
        <v>2025</v>
      </c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>
        <v>2026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>
        <v>2027</v>
      </c>
      <c r="AI43" s="623"/>
      <c r="AJ43" s="623"/>
      <c r="AK43" s="623"/>
      <c r="AL43" s="623"/>
      <c r="AM43" s="623"/>
      <c r="AN43" s="623"/>
      <c r="AO43" s="623"/>
      <c r="AP43" s="623"/>
      <c r="AQ43" s="623"/>
      <c r="AR43" s="623"/>
      <c r="AS43" s="623"/>
    </row>
    <row r="44" spans="1:45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11">
        <v>8</v>
      </c>
      <c r="F44" s="11">
        <v>9</v>
      </c>
      <c r="G44" s="11">
        <v>10</v>
      </c>
      <c r="H44" s="11">
        <v>11</v>
      </c>
      <c r="I44" s="11">
        <v>12</v>
      </c>
      <c r="J44" s="11">
        <v>1</v>
      </c>
      <c r="K44" s="11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11">
        <v>8</v>
      </c>
      <c r="R44" s="11">
        <v>9</v>
      </c>
      <c r="S44" s="14">
        <v>10</v>
      </c>
      <c r="T44" s="14">
        <v>11</v>
      </c>
      <c r="U44" s="468">
        <v>12</v>
      </c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A44" s="14">
        <v>6</v>
      </c>
      <c r="AB44" s="14">
        <v>7</v>
      </c>
      <c r="AC44" s="14">
        <v>8</v>
      </c>
      <c r="AD44" s="14">
        <v>9</v>
      </c>
      <c r="AE44" s="14">
        <v>10</v>
      </c>
      <c r="AF44" s="14">
        <v>11</v>
      </c>
      <c r="AG44" s="14">
        <v>12</v>
      </c>
      <c r="AH44" s="14">
        <v>1</v>
      </c>
      <c r="AI44" s="14">
        <v>2</v>
      </c>
      <c r="AJ44" s="14">
        <v>3</v>
      </c>
      <c r="AK44" s="14">
        <v>4</v>
      </c>
      <c r="AL44" s="14">
        <v>5</v>
      </c>
      <c r="AM44" s="14">
        <v>6</v>
      </c>
      <c r="AN44" s="14">
        <v>7</v>
      </c>
      <c r="AO44" s="14">
        <v>8</v>
      </c>
      <c r="AP44" s="14">
        <v>9</v>
      </c>
      <c r="AQ44" s="14">
        <v>10</v>
      </c>
      <c r="AR44" s="14">
        <v>11</v>
      </c>
      <c r="AS44" s="14">
        <v>12</v>
      </c>
    </row>
    <row r="45" spans="1:45" x14ac:dyDescent="0.25">
      <c r="A45" s="4" t="str">
        <f>A10</f>
        <v>Akin Akinola</v>
      </c>
      <c r="B45" s="4" t="str">
        <f t="shared" ref="B45:D45" si="5">B10</f>
        <v>TechSur</v>
      </c>
      <c r="C45" s="4" t="str">
        <f t="shared" si="5"/>
        <v>Business Analyst - Senior</v>
      </c>
      <c r="D45" s="4">
        <f t="shared" si="5"/>
        <v>120.05</v>
      </c>
      <c r="E45" s="4"/>
      <c r="F45" s="4"/>
      <c r="G45" s="4">
        <v>128</v>
      </c>
      <c r="H45" s="4">
        <v>128</v>
      </c>
      <c r="I45" s="4">
        <v>168</v>
      </c>
      <c r="J45" s="4">
        <v>168</v>
      </c>
      <c r="K45" s="4">
        <v>151</v>
      </c>
      <c r="L45" s="19">
        <v>165</v>
      </c>
      <c r="M45" s="4">
        <v>72</v>
      </c>
      <c r="N45" s="60"/>
      <c r="O45" s="60"/>
      <c r="P45" s="60"/>
      <c r="Q45" s="60"/>
      <c r="R45" s="13"/>
      <c r="S45" s="4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spans="1:45" x14ac:dyDescent="0.25">
      <c r="A46" s="4" t="str">
        <f t="shared" ref="A46:D47" si="6">A11</f>
        <v>Vijay Sivaprakasam</v>
      </c>
      <c r="B46" s="4" t="str">
        <f t="shared" si="6"/>
        <v>TechSur</v>
      </c>
      <c r="C46" s="4" t="str">
        <f t="shared" si="6"/>
        <v>Systems Integration Engineer</v>
      </c>
      <c r="D46" s="4">
        <f t="shared" si="6"/>
        <v>151.9</v>
      </c>
      <c r="E46" s="4"/>
      <c r="F46" s="4"/>
      <c r="G46" s="4">
        <v>160</v>
      </c>
      <c r="H46" s="4">
        <v>152</v>
      </c>
      <c r="I46" s="4">
        <v>168</v>
      </c>
      <c r="J46" s="4">
        <v>72</v>
      </c>
      <c r="K46" s="4">
        <v>152</v>
      </c>
      <c r="L46" s="19">
        <v>168</v>
      </c>
      <c r="M46" s="4">
        <v>176</v>
      </c>
      <c r="N46" s="4">
        <v>168</v>
      </c>
      <c r="O46" s="4">
        <v>160</v>
      </c>
      <c r="P46" s="4">
        <v>176</v>
      </c>
      <c r="Q46" s="4">
        <v>128</v>
      </c>
      <c r="R46" s="4">
        <v>24</v>
      </c>
      <c r="S46" s="4">
        <v>96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spans="1:45" x14ac:dyDescent="0.25">
      <c r="A47" s="4" t="str">
        <f t="shared" si="6"/>
        <v>Archaya Ramasamy</v>
      </c>
      <c r="B47" s="4" t="str">
        <f t="shared" si="6"/>
        <v>JB Management</v>
      </c>
      <c r="C47" s="4" t="str">
        <f t="shared" si="6"/>
        <v>Systems Integration Engineer</v>
      </c>
      <c r="D47" s="4">
        <f t="shared" si="6"/>
        <v>151.9</v>
      </c>
      <c r="E47" s="4"/>
      <c r="F47" s="4"/>
      <c r="G47" s="4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3"/>
      <c r="S47" s="4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x14ac:dyDescent="0.25">
      <c r="A48" s="4" t="str">
        <f>A13</f>
        <v>Jerald Maria</v>
      </c>
      <c r="B48" s="4" t="str">
        <f>B13</f>
        <v>JB Management</v>
      </c>
      <c r="C48" s="4" t="str">
        <f>C13</f>
        <v>Systems Integration Engineer</v>
      </c>
      <c r="D48" s="4">
        <f>D13</f>
        <v>151.9</v>
      </c>
      <c r="E48" s="4"/>
      <c r="F48" s="4"/>
      <c r="G48" s="4">
        <v>80</v>
      </c>
      <c r="H48" s="291"/>
      <c r="I48" s="60"/>
      <c r="J48" s="60"/>
      <c r="K48" s="60"/>
      <c r="L48" s="60"/>
      <c r="M48" s="60"/>
      <c r="N48" s="60"/>
      <c r="O48" s="60"/>
      <c r="P48" s="60"/>
      <c r="Q48" s="60"/>
      <c r="R48" s="13"/>
      <c r="S48" s="4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x14ac:dyDescent="0.25">
      <c r="A49" s="4" t="str">
        <f t="shared" ref="A49:D49" si="7">A14</f>
        <v>Jayakumar Kuppusamy</v>
      </c>
      <c r="B49" s="4" t="str">
        <f t="shared" si="7"/>
        <v>JB Management</v>
      </c>
      <c r="C49" s="4" t="str">
        <f t="shared" si="7"/>
        <v>Systems Integration Engineer</v>
      </c>
      <c r="D49" s="4">
        <f t="shared" si="7"/>
        <v>151.9</v>
      </c>
      <c r="E49" s="4"/>
      <c r="F49" s="4"/>
      <c r="G49" s="4">
        <v>64</v>
      </c>
      <c r="H49" s="291"/>
      <c r="I49" s="60"/>
      <c r="J49" s="60"/>
      <c r="K49" s="60"/>
      <c r="L49" s="60"/>
      <c r="M49" s="60"/>
      <c r="N49" s="60"/>
      <c r="O49" s="60"/>
      <c r="P49" s="60"/>
      <c r="Q49" s="60"/>
      <c r="R49" s="13"/>
      <c r="S49" s="4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spans="1:45" x14ac:dyDescent="0.25">
      <c r="A50" s="4" t="str">
        <f t="shared" ref="A50:D50" si="8">A15</f>
        <v>Archaya Ramasamy</v>
      </c>
      <c r="B50" s="4" t="str">
        <f t="shared" si="8"/>
        <v>JB Management</v>
      </c>
      <c r="C50" s="4" t="str">
        <f t="shared" si="8"/>
        <v>Systems Integration Engineer</v>
      </c>
      <c r="D50" s="4">
        <f t="shared" si="8"/>
        <v>151.9</v>
      </c>
      <c r="E50" s="4"/>
      <c r="F50" s="4"/>
      <c r="G50" s="4">
        <v>40</v>
      </c>
      <c r="H50" s="291"/>
      <c r="I50" s="60"/>
      <c r="J50" s="60"/>
      <c r="K50" s="60"/>
      <c r="L50" s="60"/>
      <c r="M50" s="60"/>
      <c r="N50" s="60"/>
      <c r="O50" s="60"/>
      <c r="P50" s="60"/>
      <c r="Q50" s="60"/>
      <c r="R50" s="13"/>
      <c r="S50" s="4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1:45" x14ac:dyDescent="0.25">
      <c r="A51" s="4" t="str">
        <f t="shared" ref="A51:D51" si="9">A16</f>
        <v>Harsh Jain</v>
      </c>
      <c r="B51" s="4" t="str">
        <f t="shared" si="9"/>
        <v>JB Management</v>
      </c>
      <c r="C51" s="4" t="str">
        <f t="shared" si="9"/>
        <v>Systems Integration Engineer</v>
      </c>
      <c r="D51" s="4">
        <f t="shared" si="9"/>
        <v>151.9</v>
      </c>
      <c r="E51" s="4"/>
      <c r="F51" s="4"/>
      <c r="G51" s="4"/>
      <c r="H51" s="4">
        <v>32</v>
      </c>
      <c r="I51" s="4">
        <v>168</v>
      </c>
      <c r="J51" s="133">
        <v>168</v>
      </c>
      <c r="K51" s="4">
        <v>152</v>
      </c>
      <c r="L51" s="4">
        <v>160</v>
      </c>
      <c r="M51" s="339">
        <v>176</v>
      </c>
      <c r="N51" s="4">
        <v>168</v>
      </c>
      <c r="O51" s="4">
        <v>80</v>
      </c>
      <c r="P51" s="4">
        <v>152</v>
      </c>
      <c r="Q51" s="4">
        <v>168</v>
      </c>
      <c r="R51" s="4">
        <v>72</v>
      </c>
      <c r="S51" s="4">
        <v>96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spans="1:45" x14ac:dyDescent="0.25">
      <c r="A52" s="339" t="str">
        <f t="shared" ref="A52:D52" si="10">A17</f>
        <v>Manoj Kumar</v>
      </c>
      <c r="B52" s="4">
        <f t="shared" si="10"/>
        <v>0</v>
      </c>
      <c r="C52" s="4" t="str">
        <f t="shared" si="10"/>
        <v>Systems Integration Engineer</v>
      </c>
      <c r="D52" s="4">
        <f t="shared" si="10"/>
        <v>151.9</v>
      </c>
      <c r="E52" s="4"/>
      <c r="F52" s="4"/>
      <c r="G52" s="4"/>
      <c r="H52" s="4"/>
      <c r="I52" s="4">
        <v>88</v>
      </c>
      <c r="J52" s="4">
        <v>168</v>
      </c>
      <c r="K52" s="4">
        <v>144</v>
      </c>
      <c r="L52" s="19">
        <v>160</v>
      </c>
      <c r="M52" s="4">
        <v>176</v>
      </c>
      <c r="N52" s="4">
        <v>136</v>
      </c>
      <c r="O52" s="4">
        <v>160</v>
      </c>
      <c r="P52" s="4">
        <v>176</v>
      </c>
      <c r="Q52" s="4">
        <v>168</v>
      </c>
      <c r="R52" s="4">
        <v>72</v>
      </c>
      <c r="S52" s="4">
        <v>96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spans="1:45" x14ac:dyDescent="0.25">
      <c r="A53" s="339" t="str">
        <f t="shared" ref="A53:D53" si="11">A18</f>
        <v>Abdul Waheed</v>
      </c>
      <c r="B53" s="4" t="s">
        <v>330</v>
      </c>
      <c r="C53" s="4" t="str">
        <f t="shared" si="11"/>
        <v>Systems Integration Engineer</v>
      </c>
      <c r="D53" s="4">
        <f t="shared" si="11"/>
        <v>151.9</v>
      </c>
      <c r="E53" s="4"/>
      <c r="F53" s="4"/>
      <c r="G53" s="4"/>
      <c r="H53" s="4"/>
      <c r="I53" s="4">
        <v>136</v>
      </c>
      <c r="J53" s="4">
        <v>168</v>
      </c>
      <c r="K53" s="4">
        <v>128</v>
      </c>
      <c r="L53" s="19">
        <v>80</v>
      </c>
      <c r="M53" s="60"/>
      <c r="N53" s="60"/>
      <c r="O53" s="60"/>
      <c r="P53" s="60"/>
      <c r="Q53" s="60"/>
      <c r="R53" s="4"/>
      <c r="S53" s="4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spans="1:45" x14ac:dyDescent="0.25">
      <c r="A54" s="4" t="str">
        <f t="shared" ref="A54:D54" si="12">A19</f>
        <v>Shailendra Gohil</v>
      </c>
      <c r="B54" s="4" t="str">
        <f t="shared" si="12"/>
        <v>TechSur</v>
      </c>
      <c r="C54" s="4" t="str">
        <f t="shared" si="12"/>
        <v>Systems Integration Engineer</v>
      </c>
      <c r="D54" s="4">
        <f t="shared" si="12"/>
        <v>151.9</v>
      </c>
      <c r="E54" s="4"/>
      <c r="F54" s="4"/>
      <c r="G54" s="4"/>
      <c r="H54" s="4"/>
      <c r="I54" s="4"/>
      <c r="J54" s="4"/>
      <c r="K54" s="4">
        <v>70</v>
      </c>
      <c r="L54" s="19">
        <v>76</v>
      </c>
      <c r="M54" s="60"/>
      <c r="N54" s="4">
        <v>154</v>
      </c>
      <c r="O54" s="4">
        <v>108</v>
      </c>
      <c r="P54" s="4">
        <v>166</v>
      </c>
      <c r="Q54" s="4">
        <v>154</v>
      </c>
      <c r="R54" s="4">
        <v>62</v>
      </c>
      <c r="S54" s="4">
        <v>96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1:45" x14ac:dyDescent="0.25">
      <c r="A55" s="4" t="s">
        <v>1151</v>
      </c>
      <c r="B55" s="4" t="str">
        <f>B20</f>
        <v>TechSur</v>
      </c>
      <c r="C55" s="4" t="str">
        <f>C20</f>
        <v>Business Analyst - Senior</v>
      </c>
      <c r="D55" s="4">
        <f>D20</f>
        <v>120.05</v>
      </c>
      <c r="E55" s="4"/>
      <c r="F55" s="4"/>
      <c r="G55" s="4"/>
      <c r="H55" s="4"/>
      <c r="I55" s="4"/>
      <c r="J55" s="4"/>
      <c r="K55" s="4"/>
      <c r="L55" s="4"/>
      <c r="M55" s="4">
        <v>42</v>
      </c>
      <c r="N55" s="4">
        <v>84</v>
      </c>
      <c r="O55" s="4">
        <v>160</v>
      </c>
      <c r="P55" s="4">
        <v>176</v>
      </c>
      <c r="Q55" s="4">
        <v>168</v>
      </c>
      <c r="R55" s="4">
        <v>72</v>
      </c>
      <c r="S55" s="133">
        <v>0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1:45" x14ac:dyDescent="0.25">
      <c r="A56" s="4" t="str">
        <f>A21</f>
        <v>Kapil Bulchandani</v>
      </c>
      <c r="B56" s="4" t="str">
        <f t="shared" ref="B56:D56" si="13">B21</f>
        <v>TechSur</v>
      </c>
      <c r="C56" s="4" t="str">
        <f t="shared" si="13"/>
        <v>Systems Integration Engineer</v>
      </c>
      <c r="D56" s="4">
        <f t="shared" si="13"/>
        <v>151.9</v>
      </c>
      <c r="E56" s="4"/>
      <c r="F56" s="4"/>
      <c r="G56" s="4"/>
      <c r="H56" s="4"/>
      <c r="I56" s="4"/>
      <c r="J56" s="4"/>
      <c r="K56" s="4"/>
      <c r="L56" s="4"/>
      <c r="M56" s="4"/>
      <c r="N56" s="4">
        <v>24</v>
      </c>
      <c r="O56" s="4">
        <v>160</v>
      </c>
      <c r="P56" s="4">
        <v>176</v>
      </c>
      <c r="Q56" s="4">
        <v>168</v>
      </c>
      <c r="R56" s="4">
        <v>72</v>
      </c>
      <c r="S56" s="4">
        <v>96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x14ac:dyDescent="0.25">
      <c r="A57" s="4" t="str">
        <f t="shared" ref="A57:D57" si="14">A22</f>
        <v>TBD</v>
      </c>
      <c r="B57" s="4" t="str">
        <f t="shared" si="14"/>
        <v>TechSur</v>
      </c>
      <c r="C57" s="4" t="str">
        <f t="shared" si="14"/>
        <v>Systems Integration Engineer</v>
      </c>
      <c r="D57" s="4">
        <f t="shared" si="14"/>
        <v>151.9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1:45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1:45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1:45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1:45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spans="1:45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spans="1:45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spans="1:45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 x14ac:dyDescent="0.25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x14ac:dyDescent="0.25">
      <c r="E75" s="28">
        <f t="shared" ref="E75:AS75" si="15">SUM(E45:E74)</f>
        <v>0</v>
      </c>
      <c r="F75" s="28">
        <f t="shared" si="15"/>
        <v>0</v>
      </c>
      <c r="G75" s="28">
        <f t="shared" si="15"/>
        <v>472</v>
      </c>
      <c r="H75" s="28">
        <f t="shared" si="15"/>
        <v>312</v>
      </c>
      <c r="I75" s="28">
        <f t="shared" si="15"/>
        <v>728</v>
      </c>
      <c r="J75" s="28">
        <f t="shared" si="15"/>
        <v>744</v>
      </c>
      <c r="K75" s="28">
        <f t="shared" si="15"/>
        <v>797</v>
      </c>
      <c r="L75" s="28">
        <f t="shared" si="15"/>
        <v>809</v>
      </c>
      <c r="M75" s="28">
        <f t="shared" si="15"/>
        <v>642</v>
      </c>
      <c r="N75" s="28">
        <f t="shared" si="15"/>
        <v>734</v>
      </c>
      <c r="O75" s="28">
        <f t="shared" si="15"/>
        <v>828</v>
      </c>
      <c r="P75" s="28">
        <f t="shared" si="15"/>
        <v>1022</v>
      </c>
      <c r="Q75" s="28">
        <f t="shared" si="15"/>
        <v>954</v>
      </c>
      <c r="R75" s="28">
        <f t="shared" si="15"/>
        <v>374</v>
      </c>
      <c r="S75" s="28">
        <f t="shared" si="15"/>
        <v>480</v>
      </c>
      <c r="T75" s="28">
        <f t="shared" si="15"/>
        <v>0</v>
      </c>
      <c r="U75" s="28">
        <f t="shared" si="15"/>
        <v>0</v>
      </c>
      <c r="V75" s="28">
        <f t="shared" si="15"/>
        <v>0</v>
      </c>
      <c r="W75" s="28">
        <f t="shared" si="15"/>
        <v>0</v>
      </c>
      <c r="X75" s="28">
        <f t="shared" si="15"/>
        <v>0</v>
      </c>
      <c r="Y75" s="28">
        <f t="shared" si="15"/>
        <v>0</v>
      </c>
      <c r="Z75" s="28">
        <f t="shared" si="15"/>
        <v>0</v>
      </c>
      <c r="AA75" s="28">
        <f t="shared" si="15"/>
        <v>0</v>
      </c>
      <c r="AB75" s="28">
        <f t="shared" si="15"/>
        <v>0</v>
      </c>
      <c r="AC75" s="28">
        <f t="shared" si="15"/>
        <v>0</v>
      </c>
      <c r="AD75" s="28">
        <f t="shared" si="15"/>
        <v>0</v>
      </c>
      <c r="AE75" s="28">
        <f t="shared" si="15"/>
        <v>0</v>
      </c>
      <c r="AF75" s="28">
        <f t="shared" si="15"/>
        <v>0</v>
      </c>
      <c r="AG75" s="28">
        <f t="shared" si="15"/>
        <v>0</v>
      </c>
      <c r="AH75" s="28">
        <f t="shared" si="15"/>
        <v>0</v>
      </c>
      <c r="AI75" s="28">
        <f t="shared" si="15"/>
        <v>0</v>
      </c>
      <c r="AJ75" s="28">
        <f t="shared" si="15"/>
        <v>0</v>
      </c>
      <c r="AK75" s="28">
        <f t="shared" si="15"/>
        <v>0</v>
      </c>
      <c r="AL75" s="28">
        <f t="shared" si="15"/>
        <v>0</v>
      </c>
      <c r="AM75" s="28">
        <f t="shared" si="15"/>
        <v>0</v>
      </c>
      <c r="AN75" s="28">
        <f t="shared" si="15"/>
        <v>0</v>
      </c>
      <c r="AO75" s="28">
        <f t="shared" si="15"/>
        <v>0</v>
      </c>
      <c r="AP75" s="28">
        <f t="shared" si="15"/>
        <v>0</v>
      </c>
      <c r="AQ75" s="28">
        <f t="shared" si="15"/>
        <v>0</v>
      </c>
      <c r="AR75" s="28">
        <f t="shared" si="15"/>
        <v>0</v>
      </c>
      <c r="AS75" s="28">
        <f t="shared" si="15"/>
        <v>0</v>
      </c>
    </row>
    <row r="76" spans="1:45" x14ac:dyDescent="0.25">
      <c r="C76" s="25"/>
      <c r="D76" s="25"/>
    </row>
    <row r="77" spans="1:45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x14ac:dyDescent="0.25">
      <c r="A78" s="9"/>
      <c r="B78" s="9"/>
      <c r="C78" s="9"/>
      <c r="D78" s="9"/>
      <c r="E78" s="625">
        <v>2024</v>
      </c>
      <c r="F78" s="626"/>
      <c r="G78" s="626"/>
      <c r="H78" s="626"/>
      <c r="I78" s="626"/>
      <c r="J78" s="623">
        <v>2025</v>
      </c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>
        <v>2026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>
        <v>2027</v>
      </c>
      <c r="AI78" s="623"/>
      <c r="AJ78" s="623"/>
      <c r="AK78" s="623"/>
      <c r="AL78" s="623"/>
      <c r="AM78" s="623"/>
      <c r="AN78" s="623"/>
      <c r="AO78" s="623"/>
      <c r="AP78" s="623"/>
      <c r="AQ78" s="623"/>
      <c r="AR78" s="623"/>
      <c r="AS78" s="623"/>
    </row>
    <row r="79" spans="1:45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11">
        <v>9</v>
      </c>
      <c r="S79" s="14">
        <v>10</v>
      </c>
      <c r="T79" s="14">
        <v>11</v>
      </c>
      <c r="U79" s="468">
        <v>12</v>
      </c>
      <c r="V79" s="14">
        <v>1</v>
      </c>
      <c r="W79" s="14">
        <v>2</v>
      </c>
      <c r="X79" s="14">
        <v>3</v>
      </c>
      <c r="Y79" s="14">
        <v>4</v>
      </c>
      <c r="Z79" s="14">
        <v>5</v>
      </c>
      <c r="AA79" s="14">
        <v>6</v>
      </c>
      <c r="AB79" s="14">
        <v>7</v>
      </c>
      <c r="AC79" s="14">
        <v>8</v>
      </c>
      <c r="AD79" s="14">
        <v>9</v>
      </c>
      <c r="AE79" s="14">
        <v>10</v>
      </c>
      <c r="AF79" s="14">
        <v>11</v>
      </c>
      <c r="AG79" s="14">
        <v>12</v>
      </c>
      <c r="AH79" s="14">
        <v>1</v>
      </c>
      <c r="AI79" s="14">
        <v>2</v>
      </c>
      <c r="AJ79" s="14">
        <v>3</v>
      </c>
      <c r="AK79" s="14">
        <v>4</v>
      </c>
      <c r="AL79" s="14">
        <v>5</v>
      </c>
      <c r="AM79" s="14">
        <v>6</v>
      </c>
      <c r="AN79" s="14">
        <v>7</v>
      </c>
      <c r="AO79" s="14">
        <v>8</v>
      </c>
      <c r="AP79" s="14">
        <v>9</v>
      </c>
      <c r="AQ79" s="14">
        <v>10</v>
      </c>
      <c r="AR79" s="14">
        <v>11</v>
      </c>
      <c r="AS79" s="14">
        <v>12</v>
      </c>
    </row>
    <row r="80" spans="1:45" x14ac:dyDescent="0.25">
      <c r="A80" s="4" t="str">
        <f>A10</f>
        <v>Akin Akinola</v>
      </c>
      <c r="B80" s="4" t="str">
        <f t="shared" ref="B80:D80" si="16">B10</f>
        <v>TechSur</v>
      </c>
      <c r="C80" s="4" t="str">
        <f t="shared" si="16"/>
        <v>Business Analyst - Senior</v>
      </c>
      <c r="D80" s="4">
        <f t="shared" si="16"/>
        <v>120.05</v>
      </c>
      <c r="E80" s="6">
        <f>E10*$D10</f>
        <v>0</v>
      </c>
      <c r="F80" s="6">
        <f t="shared" ref="F80:P80" si="17">F10*$D10</f>
        <v>0</v>
      </c>
      <c r="G80" s="6">
        <f t="shared" si="17"/>
        <v>19208</v>
      </c>
      <c r="H80" s="6">
        <f t="shared" si="17"/>
        <v>19208</v>
      </c>
      <c r="I80" s="6">
        <f t="shared" si="17"/>
        <v>19208</v>
      </c>
      <c r="J80" s="6">
        <f t="shared" si="17"/>
        <v>19208</v>
      </c>
      <c r="K80" s="6">
        <f t="shared" si="17"/>
        <v>18247.599999999999</v>
      </c>
      <c r="L80" s="6">
        <f t="shared" si="17"/>
        <v>19208</v>
      </c>
      <c r="M80" s="6">
        <f t="shared" si="17"/>
        <v>20168.399999999998</v>
      </c>
      <c r="N80" s="6">
        <f t="shared" si="17"/>
        <v>0</v>
      </c>
      <c r="O80" s="6">
        <f t="shared" si="17"/>
        <v>0</v>
      </c>
      <c r="P80" s="6">
        <f t="shared" si="17"/>
        <v>0</v>
      </c>
      <c r="Q80" s="6">
        <f t="shared" ref="Q80:AS80" si="18">Q10*$D10</f>
        <v>0</v>
      </c>
      <c r="R80" s="6">
        <f t="shared" si="18"/>
        <v>0</v>
      </c>
      <c r="S80" s="61">
        <f t="shared" si="18"/>
        <v>19208</v>
      </c>
      <c r="T80" s="61">
        <f t="shared" si="18"/>
        <v>18247.599999999999</v>
      </c>
      <c r="U80" s="61">
        <f t="shared" si="18"/>
        <v>18247.599999999999</v>
      </c>
      <c r="V80" s="61">
        <f t="shared" si="18"/>
        <v>19208</v>
      </c>
      <c r="W80" s="61">
        <f t="shared" si="18"/>
        <v>18247.599999999999</v>
      </c>
      <c r="X80" s="61">
        <f t="shared" si="18"/>
        <v>19208</v>
      </c>
      <c r="Y80" s="61">
        <f t="shared" si="18"/>
        <v>20168.399999999998</v>
      </c>
      <c r="Z80" s="61">
        <f t="shared" si="18"/>
        <v>21128.799999999999</v>
      </c>
      <c r="AA80" s="61">
        <f t="shared" si="18"/>
        <v>17287.2</v>
      </c>
      <c r="AB80" s="61">
        <f t="shared" si="18"/>
        <v>21128.799999999999</v>
      </c>
      <c r="AC80" s="61">
        <f t="shared" si="18"/>
        <v>20168.399999999998</v>
      </c>
      <c r="AD80" s="61">
        <f t="shared" si="18"/>
        <v>16326.8</v>
      </c>
      <c r="AE80" s="61">
        <f t="shared" si="18"/>
        <v>19208</v>
      </c>
      <c r="AF80" s="61">
        <f t="shared" si="18"/>
        <v>18247.599999999999</v>
      </c>
      <c r="AG80" s="61">
        <f t="shared" si="18"/>
        <v>18247.599999999999</v>
      </c>
      <c r="AH80" s="61">
        <f t="shared" si="18"/>
        <v>19208</v>
      </c>
      <c r="AI80" s="61">
        <f t="shared" si="18"/>
        <v>18247.599999999999</v>
      </c>
      <c r="AJ80" s="61">
        <f t="shared" si="18"/>
        <v>19208</v>
      </c>
      <c r="AK80" s="61">
        <f t="shared" si="18"/>
        <v>20168.399999999998</v>
      </c>
      <c r="AL80" s="61">
        <f t="shared" si="18"/>
        <v>21128.799999999999</v>
      </c>
      <c r="AM80" s="61">
        <f t="shared" si="18"/>
        <v>17287.2</v>
      </c>
      <c r="AN80" s="61">
        <f t="shared" si="18"/>
        <v>21128.799999999999</v>
      </c>
      <c r="AO80" s="61">
        <f t="shared" si="18"/>
        <v>20168.399999999998</v>
      </c>
      <c r="AP80" s="61">
        <f t="shared" si="18"/>
        <v>16326.8</v>
      </c>
      <c r="AQ80" s="61">
        <f t="shared" si="18"/>
        <v>19208</v>
      </c>
      <c r="AR80" s="61">
        <f t="shared" si="18"/>
        <v>18247.599999999999</v>
      </c>
      <c r="AS80" s="61">
        <f t="shared" si="18"/>
        <v>18247.599999999999</v>
      </c>
    </row>
    <row r="81" spans="1:45" x14ac:dyDescent="0.25">
      <c r="A81" s="4" t="str">
        <f t="shared" ref="A81:D83" si="19">A11</f>
        <v>Vijay Sivaprakasam</v>
      </c>
      <c r="B81" s="4" t="str">
        <f t="shared" si="19"/>
        <v>TechSur</v>
      </c>
      <c r="C81" s="4" t="str">
        <f t="shared" si="19"/>
        <v>Systems Integration Engineer</v>
      </c>
      <c r="D81" s="4">
        <f t="shared" si="19"/>
        <v>151.9</v>
      </c>
      <c r="E81" s="6">
        <f t="shared" ref="E81:P88" si="20">E11*$D11</f>
        <v>0</v>
      </c>
      <c r="F81" s="6">
        <f t="shared" si="20"/>
        <v>0</v>
      </c>
      <c r="G81" s="6">
        <f t="shared" si="20"/>
        <v>12152</v>
      </c>
      <c r="H81" s="6">
        <f t="shared" si="20"/>
        <v>24304</v>
      </c>
      <c r="I81" s="6">
        <f t="shared" si="20"/>
        <v>24304</v>
      </c>
      <c r="J81" s="6">
        <f t="shared" si="20"/>
        <v>0</v>
      </c>
      <c r="K81" s="6">
        <f t="shared" si="20"/>
        <v>0</v>
      </c>
      <c r="L81" s="6">
        <f t="shared" si="20"/>
        <v>0</v>
      </c>
      <c r="M81" s="6">
        <f t="shared" si="20"/>
        <v>0</v>
      </c>
      <c r="N81" s="6">
        <f t="shared" si="20"/>
        <v>26734.400000000001</v>
      </c>
      <c r="O81" s="6">
        <f t="shared" si="20"/>
        <v>21873.600000000002</v>
      </c>
      <c r="P81" s="6">
        <f t="shared" si="20"/>
        <v>26734.400000000001</v>
      </c>
      <c r="Q81" s="6">
        <f t="shared" ref="Q81:AS81" si="21">Q11*$D11</f>
        <v>25519.200000000001</v>
      </c>
      <c r="R81" s="6">
        <f t="shared" si="21"/>
        <v>12152</v>
      </c>
      <c r="S81" s="61">
        <f t="shared" si="21"/>
        <v>24304</v>
      </c>
      <c r="T81" s="61">
        <f t="shared" si="21"/>
        <v>23088.799999999999</v>
      </c>
      <c r="U81" s="61">
        <f t="shared" si="21"/>
        <v>23088.799999999999</v>
      </c>
      <c r="V81" s="61">
        <f t="shared" si="21"/>
        <v>24304</v>
      </c>
      <c r="W81" s="61">
        <f t="shared" si="21"/>
        <v>23088.799999999999</v>
      </c>
      <c r="X81" s="61">
        <f t="shared" si="21"/>
        <v>24304</v>
      </c>
      <c r="Y81" s="61">
        <f t="shared" si="21"/>
        <v>25519.200000000001</v>
      </c>
      <c r="Z81" s="61">
        <f t="shared" si="21"/>
        <v>26734.400000000001</v>
      </c>
      <c r="AA81" s="61">
        <f t="shared" si="21"/>
        <v>21873.600000000002</v>
      </c>
      <c r="AB81" s="61">
        <f t="shared" si="21"/>
        <v>26734.400000000001</v>
      </c>
      <c r="AC81" s="61">
        <f t="shared" si="21"/>
        <v>25519.200000000001</v>
      </c>
      <c r="AD81" s="61">
        <f t="shared" si="21"/>
        <v>20658.400000000001</v>
      </c>
      <c r="AE81" s="61">
        <f t="shared" si="21"/>
        <v>24304</v>
      </c>
      <c r="AF81" s="61">
        <f t="shared" si="21"/>
        <v>23088.799999999999</v>
      </c>
      <c r="AG81" s="61">
        <f t="shared" si="21"/>
        <v>23088.799999999999</v>
      </c>
      <c r="AH81" s="61">
        <f t="shared" si="21"/>
        <v>24304</v>
      </c>
      <c r="AI81" s="61">
        <f t="shared" si="21"/>
        <v>23088.799999999999</v>
      </c>
      <c r="AJ81" s="61">
        <f t="shared" si="21"/>
        <v>24304</v>
      </c>
      <c r="AK81" s="61">
        <f t="shared" si="21"/>
        <v>25519.200000000001</v>
      </c>
      <c r="AL81" s="61">
        <f t="shared" si="21"/>
        <v>26734.400000000001</v>
      </c>
      <c r="AM81" s="61">
        <f t="shared" si="21"/>
        <v>21873.600000000002</v>
      </c>
      <c r="AN81" s="61">
        <f t="shared" si="21"/>
        <v>26734.400000000001</v>
      </c>
      <c r="AO81" s="61">
        <f t="shared" si="21"/>
        <v>25519.200000000001</v>
      </c>
      <c r="AP81" s="61">
        <f t="shared" si="21"/>
        <v>20658.400000000001</v>
      </c>
      <c r="AQ81" s="61">
        <f t="shared" si="21"/>
        <v>24304</v>
      </c>
      <c r="AR81" s="61">
        <f t="shared" si="21"/>
        <v>23088.799999999999</v>
      </c>
      <c r="AS81" s="61">
        <f t="shared" si="21"/>
        <v>23088.799999999999</v>
      </c>
    </row>
    <row r="82" spans="1:45" x14ac:dyDescent="0.25">
      <c r="A82" s="4" t="str">
        <f t="shared" si="19"/>
        <v>Archaya Ramasamy</v>
      </c>
      <c r="B82" s="4" t="str">
        <f t="shared" si="19"/>
        <v>JB Management</v>
      </c>
      <c r="C82" s="4" t="str">
        <f t="shared" si="19"/>
        <v>Systems Integration Engineer</v>
      </c>
      <c r="D82" s="4">
        <f t="shared" si="19"/>
        <v>151.9</v>
      </c>
      <c r="E82" s="6">
        <f t="shared" si="20"/>
        <v>0</v>
      </c>
      <c r="F82" s="6">
        <f t="shared" si="20"/>
        <v>0</v>
      </c>
      <c r="G82" s="6">
        <f t="shared" si="20"/>
        <v>12152</v>
      </c>
      <c r="H82" s="6">
        <f t="shared" si="20"/>
        <v>24304</v>
      </c>
      <c r="I82" s="6">
        <f t="shared" si="20"/>
        <v>24304</v>
      </c>
      <c r="J82" s="6">
        <f t="shared" si="20"/>
        <v>0</v>
      </c>
      <c r="K82" s="6">
        <f t="shared" si="20"/>
        <v>0</v>
      </c>
      <c r="L82" s="6">
        <f t="shared" si="20"/>
        <v>0</v>
      </c>
      <c r="M82" s="6">
        <f t="shared" si="20"/>
        <v>0</v>
      </c>
      <c r="N82" s="6">
        <f t="shared" si="20"/>
        <v>0</v>
      </c>
      <c r="O82" s="6">
        <f t="shared" si="20"/>
        <v>0</v>
      </c>
      <c r="P82" s="6">
        <f t="shared" si="20"/>
        <v>0</v>
      </c>
      <c r="Q82" s="6">
        <f t="shared" ref="Q82:AS82" si="22">Q12*$D12</f>
        <v>0</v>
      </c>
      <c r="R82" s="6">
        <f t="shared" si="22"/>
        <v>0</v>
      </c>
      <c r="S82" s="61">
        <f t="shared" si="22"/>
        <v>0</v>
      </c>
      <c r="T82" s="61">
        <f t="shared" si="22"/>
        <v>0</v>
      </c>
      <c r="U82" s="61">
        <f t="shared" si="22"/>
        <v>0</v>
      </c>
      <c r="V82" s="61">
        <f t="shared" si="22"/>
        <v>0</v>
      </c>
      <c r="W82" s="61">
        <f t="shared" si="22"/>
        <v>0</v>
      </c>
      <c r="X82" s="61">
        <f t="shared" si="22"/>
        <v>0</v>
      </c>
      <c r="Y82" s="61">
        <f t="shared" si="22"/>
        <v>0</v>
      </c>
      <c r="Z82" s="61">
        <f t="shared" si="22"/>
        <v>0</v>
      </c>
      <c r="AA82" s="61">
        <f t="shared" si="22"/>
        <v>0</v>
      </c>
      <c r="AB82" s="61">
        <f t="shared" si="22"/>
        <v>0</v>
      </c>
      <c r="AC82" s="61">
        <f t="shared" si="22"/>
        <v>0</v>
      </c>
      <c r="AD82" s="61">
        <f t="shared" si="22"/>
        <v>0</v>
      </c>
      <c r="AE82" s="61">
        <f t="shared" si="22"/>
        <v>0</v>
      </c>
      <c r="AF82" s="61">
        <f t="shared" si="22"/>
        <v>0</v>
      </c>
      <c r="AG82" s="61">
        <f t="shared" si="22"/>
        <v>0</v>
      </c>
      <c r="AH82" s="61">
        <f t="shared" si="22"/>
        <v>0</v>
      </c>
      <c r="AI82" s="61">
        <f t="shared" si="22"/>
        <v>0</v>
      </c>
      <c r="AJ82" s="61">
        <f t="shared" si="22"/>
        <v>0</v>
      </c>
      <c r="AK82" s="61">
        <f t="shared" si="22"/>
        <v>0</v>
      </c>
      <c r="AL82" s="61">
        <f t="shared" si="22"/>
        <v>0</v>
      </c>
      <c r="AM82" s="61">
        <f t="shared" si="22"/>
        <v>0</v>
      </c>
      <c r="AN82" s="61">
        <f t="shared" si="22"/>
        <v>0</v>
      </c>
      <c r="AO82" s="61">
        <f t="shared" si="22"/>
        <v>0</v>
      </c>
      <c r="AP82" s="61">
        <f t="shared" si="22"/>
        <v>0</v>
      </c>
      <c r="AQ82" s="61">
        <f t="shared" si="22"/>
        <v>0</v>
      </c>
      <c r="AR82" s="61">
        <f t="shared" si="22"/>
        <v>0</v>
      </c>
      <c r="AS82" s="61">
        <f t="shared" si="22"/>
        <v>0</v>
      </c>
    </row>
    <row r="83" spans="1:45" x14ac:dyDescent="0.25">
      <c r="A83" s="4" t="str">
        <f t="shared" si="19"/>
        <v>Jerald Maria</v>
      </c>
      <c r="B83" s="4" t="str">
        <f t="shared" si="19"/>
        <v>JB Management</v>
      </c>
      <c r="C83" s="4" t="str">
        <f t="shared" si="19"/>
        <v>Systems Integration Engineer</v>
      </c>
      <c r="D83" s="4">
        <f t="shared" si="19"/>
        <v>151.9</v>
      </c>
      <c r="E83" s="6">
        <f t="shared" si="20"/>
        <v>0</v>
      </c>
      <c r="F83" s="6">
        <f t="shared" si="20"/>
        <v>0</v>
      </c>
      <c r="G83" s="6">
        <f t="shared" si="20"/>
        <v>12152</v>
      </c>
      <c r="H83" s="6">
        <f t="shared" si="20"/>
        <v>24304</v>
      </c>
      <c r="I83" s="6">
        <f t="shared" si="20"/>
        <v>24304</v>
      </c>
      <c r="J83" s="6">
        <f t="shared" si="20"/>
        <v>0</v>
      </c>
      <c r="K83" s="6">
        <f t="shared" si="20"/>
        <v>0</v>
      </c>
      <c r="L83" s="6">
        <f t="shared" si="20"/>
        <v>0</v>
      </c>
      <c r="M83" s="6">
        <f t="shared" si="20"/>
        <v>0</v>
      </c>
      <c r="N83" s="6">
        <f t="shared" si="20"/>
        <v>0</v>
      </c>
      <c r="O83" s="6">
        <f t="shared" si="20"/>
        <v>0</v>
      </c>
      <c r="P83" s="6">
        <f t="shared" si="20"/>
        <v>0</v>
      </c>
      <c r="Q83" s="6">
        <f t="shared" ref="Q83:Q88" si="23">Q13*$D13</f>
        <v>0</v>
      </c>
      <c r="R83" s="6">
        <f t="shared" ref="R83:AS83" si="24">R13*$D13</f>
        <v>0</v>
      </c>
      <c r="S83" s="61">
        <f t="shared" si="24"/>
        <v>0</v>
      </c>
      <c r="T83" s="61">
        <f t="shared" si="24"/>
        <v>0</v>
      </c>
      <c r="U83" s="61">
        <f t="shared" si="24"/>
        <v>0</v>
      </c>
      <c r="V83" s="61">
        <f t="shared" si="24"/>
        <v>0</v>
      </c>
      <c r="W83" s="61">
        <f t="shared" si="24"/>
        <v>0</v>
      </c>
      <c r="X83" s="61">
        <f t="shared" si="24"/>
        <v>0</v>
      </c>
      <c r="Y83" s="61">
        <f t="shared" si="24"/>
        <v>0</v>
      </c>
      <c r="Z83" s="61">
        <f t="shared" si="24"/>
        <v>0</v>
      </c>
      <c r="AA83" s="61">
        <f t="shared" si="24"/>
        <v>0</v>
      </c>
      <c r="AB83" s="61">
        <f t="shared" si="24"/>
        <v>0</v>
      </c>
      <c r="AC83" s="61">
        <f t="shared" si="24"/>
        <v>0</v>
      </c>
      <c r="AD83" s="61">
        <f t="shared" si="24"/>
        <v>0</v>
      </c>
      <c r="AE83" s="61">
        <f t="shared" si="24"/>
        <v>0</v>
      </c>
      <c r="AF83" s="61">
        <f t="shared" si="24"/>
        <v>0</v>
      </c>
      <c r="AG83" s="61">
        <f t="shared" si="24"/>
        <v>0</v>
      </c>
      <c r="AH83" s="61">
        <f t="shared" si="24"/>
        <v>0</v>
      </c>
      <c r="AI83" s="61">
        <f t="shared" si="24"/>
        <v>0</v>
      </c>
      <c r="AJ83" s="61">
        <f t="shared" si="24"/>
        <v>0</v>
      </c>
      <c r="AK83" s="61">
        <f t="shared" si="24"/>
        <v>0</v>
      </c>
      <c r="AL83" s="61">
        <f t="shared" si="24"/>
        <v>0</v>
      </c>
      <c r="AM83" s="61">
        <f t="shared" si="24"/>
        <v>0</v>
      </c>
      <c r="AN83" s="61">
        <f t="shared" si="24"/>
        <v>0</v>
      </c>
      <c r="AO83" s="61">
        <f t="shared" si="24"/>
        <v>0</v>
      </c>
      <c r="AP83" s="61">
        <f t="shared" si="24"/>
        <v>0</v>
      </c>
      <c r="AQ83" s="61">
        <f t="shared" si="24"/>
        <v>0</v>
      </c>
      <c r="AR83" s="61">
        <f t="shared" si="24"/>
        <v>0</v>
      </c>
      <c r="AS83" s="61">
        <f t="shared" si="24"/>
        <v>0</v>
      </c>
    </row>
    <row r="84" spans="1:45" x14ac:dyDescent="0.25">
      <c r="A84" s="4" t="str">
        <f t="shared" ref="A84:D84" si="25">A14</f>
        <v>Jayakumar Kuppusamy</v>
      </c>
      <c r="B84" s="4" t="str">
        <f t="shared" si="25"/>
        <v>JB Management</v>
      </c>
      <c r="C84" s="4" t="str">
        <f t="shared" si="25"/>
        <v>Systems Integration Engineer</v>
      </c>
      <c r="D84" s="4">
        <f t="shared" si="25"/>
        <v>151.9</v>
      </c>
      <c r="E84" s="6">
        <f t="shared" si="20"/>
        <v>0</v>
      </c>
      <c r="F84" s="6">
        <f t="shared" si="20"/>
        <v>0</v>
      </c>
      <c r="G84" s="6">
        <f t="shared" si="20"/>
        <v>0</v>
      </c>
      <c r="H84" s="6">
        <f t="shared" si="20"/>
        <v>0</v>
      </c>
      <c r="I84" s="6">
        <f t="shared" si="20"/>
        <v>0</v>
      </c>
      <c r="J84" s="6">
        <f t="shared" si="20"/>
        <v>0</v>
      </c>
      <c r="K84" s="6">
        <f t="shared" si="20"/>
        <v>0</v>
      </c>
      <c r="L84" s="6">
        <f t="shared" si="20"/>
        <v>0</v>
      </c>
      <c r="M84" s="6">
        <f t="shared" si="20"/>
        <v>0</v>
      </c>
      <c r="N84" s="6">
        <f t="shared" si="20"/>
        <v>0</v>
      </c>
      <c r="O84" s="6">
        <f t="shared" si="20"/>
        <v>0</v>
      </c>
      <c r="P84" s="6">
        <f t="shared" si="20"/>
        <v>0</v>
      </c>
      <c r="Q84" s="6">
        <f t="shared" si="23"/>
        <v>0</v>
      </c>
      <c r="R84" s="6">
        <f t="shared" ref="R84:AS84" si="26">R14*$D14</f>
        <v>0</v>
      </c>
      <c r="S84" s="61">
        <f t="shared" si="26"/>
        <v>0</v>
      </c>
      <c r="T84" s="61">
        <f t="shared" si="26"/>
        <v>0</v>
      </c>
      <c r="U84" s="61">
        <f t="shared" si="26"/>
        <v>0</v>
      </c>
      <c r="V84" s="61">
        <f t="shared" si="26"/>
        <v>0</v>
      </c>
      <c r="W84" s="61">
        <f t="shared" si="26"/>
        <v>0</v>
      </c>
      <c r="X84" s="61">
        <f t="shared" si="26"/>
        <v>0</v>
      </c>
      <c r="Y84" s="61">
        <f t="shared" si="26"/>
        <v>0</v>
      </c>
      <c r="Z84" s="61">
        <f t="shared" si="26"/>
        <v>0</v>
      </c>
      <c r="AA84" s="61">
        <f t="shared" si="26"/>
        <v>0</v>
      </c>
      <c r="AB84" s="61">
        <f t="shared" si="26"/>
        <v>0</v>
      </c>
      <c r="AC84" s="61">
        <f t="shared" si="26"/>
        <v>0</v>
      </c>
      <c r="AD84" s="61">
        <f t="shared" si="26"/>
        <v>0</v>
      </c>
      <c r="AE84" s="61">
        <f t="shared" si="26"/>
        <v>0</v>
      </c>
      <c r="AF84" s="61">
        <f t="shared" si="26"/>
        <v>0</v>
      </c>
      <c r="AG84" s="61">
        <f t="shared" si="26"/>
        <v>0</v>
      </c>
      <c r="AH84" s="61">
        <f t="shared" si="26"/>
        <v>0</v>
      </c>
      <c r="AI84" s="61">
        <f t="shared" si="26"/>
        <v>0</v>
      </c>
      <c r="AJ84" s="61">
        <f t="shared" si="26"/>
        <v>0</v>
      </c>
      <c r="AK84" s="61">
        <f t="shared" si="26"/>
        <v>0</v>
      </c>
      <c r="AL84" s="61">
        <f t="shared" si="26"/>
        <v>0</v>
      </c>
      <c r="AM84" s="61">
        <f t="shared" si="26"/>
        <v>0</v>
      </c>
      <c r="AN84" s="61">
        <f t="shared" si="26"/>
        <v>0</v>
      </c>
      <c r="AO84" s="61">
        <f t="shared" si="26"/>
        <v>0</v>
      </c>
      <c r="AP84" s="61">
        <f t="shared" si="26"/>
        <v>0</v>
      </c>
      <c r="AQ84" s="61">
        <f t="shared" si="26"/>
        <v>0</v>
      </c>
      <c r="AR84" s="61">
        <f t="shared" si="26"/>
        <v>0</v>
      </c>
      <c r="AS84" s="61">
        <f t="shared" si="26"/>
        <v>0</v>
      </c>
    </row>
    <row r="85" spans="1:45" x14ac:dyDescent="0.25">
      <c r="A85" s="4" t="str">
        <f t="shared" ref="A85:D86" si="27">A15</f>
        <v>Archaya Ramasamy</v>
      </c>
      <c r="B85" s="4" t="str">
        <f t="shared" si="27"/>
        <v>JB Management</v>
      </c>
      <c r="C85" s="4" t="str">
        <f t="shared" si="27"/>
        <v>Systems Integration Engineer</v>
      </c>
      <c r="D85" s="4">
        <f t="shared" si="27"/>
        <v>151.9</v>
      </c>
      <c r="E85" s="6">
        <f t="shared" si="20"/>
        <v>0</v>
      </c>
      <c r="F85" s="6">
        <f t="shared" si="20"/>
        <v>0</v>
      </c>
      <c r="G85" s="6">
        <f t="shared" si="20"/>
        <v>0</v>
      </c>
      <c r="H85" s="6">
        <f t="shared" si="20"/>
        <v>0</v>
      </c>
      <c r="I85" s="6">
        <f t="shared" si="20"/>
        <v>0</v>
      </c>
      <c r="J85" s="6">
        <f t="shared" si="20"/>
        <v>0</v>
      </c>
      <c r="K85" s="6">
        <f t="shared" si="20"/>
        <v>0</v>
      </c>
      <c r="L85" s="6">
        <f t="shared" si="20"/>
        <v>0</v>
      </c>
      <c r="M85" s="6">
        <f t="shared" si="20"/>
        <v>0</v>
      </c>
      <c r="N85" s="6">
        <f t="shared" si="20"/>
        <v>0</v>
      </c>
      <c r="O85" s="6">
        <f t="shared" si="20"/>
        <v>0</v>
      </c>
      <c r="P85" s="6">
        <f t="shared" si="20"/>
        <v>0</v>
      </c>
      <c r="Q85" s="6">
        <f t="shared" si="23"/>
        <v>0</v>
      </c>
      <c r="R85" s="6">
        <f t="shared" ref="R85:AS85" si="28">R15*$D15</f>
        <v>0</v>
      </c>
      <c r="S85" s="61">
        <f t="shared" si="28"/>
        <v>0</v>
      </c>
      <c r="T85" s="61">
        <f t="shared" si="28"/>
        <v>0</v>
      </c>
      <c r="U85" s="61">
        <f t="shared" si="28"/>
        <v>0</v>
      </c>
      <c r="V85" s="61">
        <f t="shared" si="28"/>
        <v>0</v>
      </c>
      <c r="W85" s="61">
        <f t="shared" si="28"/>
        <v>0</v>
      </c>
      <c r="X85" s="61">
        <f t="shared" si="28"/>
        <v>0</v>
      </c>
      <c r="Y85" s="61">
        <f t="shared" si="28"/>
        <v>0</v>
      </c>
      <c r="Z85" s="61">
        <f t="shared" si="28"/>
        <v>0</v>
      </c>
      <c r="AA85" s="61">
        <f t="shared" si="28"/>
        <v>0</v>
      </c>
      <c r="AB85" s="61">
        <f t="shared" si="28"/>
        <v>0</v>
      </c>
      <c r="AC85" s="61">
        <f t="shared" si="28"/>
        <v>0</v>
      </c>
      <c r="AD85" s="61">
        <f t="shared" si="28"/>
        <v>0</v>
      </c>
      <c r="AE85" s="61">
        <f t="shared" si="28"/>
        <v>0</v>
      </c>
      <c r="AF85" s="61">
        <f t="shared" si="28"/>
        <v>0</v>
      </c>
      <c r="AG85" s="61">
        <f t="shared" si="28"/>
        <v>0</v>
      </c>
      <c r="AH85" s="61">
        <f t="shared" si="28"/>
        <v>0</v>
      </c>
      <c r="AI85" s="61">
        <f t="shared" si="28"/>
        <v>0</v>
      </c>
      <c r="AJ85" s="61">
        <f t="shared" si="28"/>
        <v>0</v>
      </c>
      <c r="AK85" s="61">
        <f t="shared" si="28"/>
        <v>0</v>
      </c>
      <c r="AL85" s="61">
        <f t="shared" si="28"/>
        <v>0</v>
      </c>
      <c r="AM85" s="61">
        <f t="shared" si="28"/>
        <v>0</v>
      </c>
      <c r="AN85" s="61">
        <f t="shared" si="28"/>
        <v>0</v>
      </c>
      <c r="AO85" s="61">
        <f t="shared" si="28"/>
        <v>0</v>
      </c>
      <c r="AP85" s="61">
        <f t="shared" si="28"/>
        <v>0</v>
      </c>
      <c r="AQ85" s="61">
        <f t="shared" si="28"/>
        <v>0</v>
      </c>
      <c r="AR85" s="61">
        <f t="shared" si="28"/>
        <v>0</v>
      </c>
      <c r="AS85" s="61">
        <f t="shared" si="28"/>
        <v>0</v>
      </c>
    </row>
    <row r="86" spans="1:45" x14ac:dyDescent="0.25">
      <c r="A86" s="4" t="str">
        <f t="shared" ref="A86:D86" si="29">A16</f>
        <v>Harsh Jain</v>
      </c>
      <c r="B86" s="4" t="str">
        <f t="shared" si="27"/>
        <v>JB Management</v>
      </c>
      <c r="C86" s="4" t="str">
        <f t="shared" si="29"/>
        <v>Systems Integration Engineer</v>
      </c>
      <c r="D86" s="4">
        <f t="shared" si="29"/>
        <v>151.9</v>
      </c>
      <c r="E86" s="6">
        <f t="shared" si="20"/>
        <v>0</v>
      </c>
      <c r="F86" s="6">
        <f t="shared" si="20"/>
        <v>0</v>
      </c>
      <c r="G86" s="6">
        <f t="shared" si="20"/>
        <v>0</v>
      </c>
      <c r="H86" s="6">
        <f t="shared" si="20"/>
        <v>0</v>
      </c>
      <c r="I86" s="6">
        <f t="shared" si="20"/>
        <v>0</v>
      </c>
      <c r="J86" s="6">
        <f t="shared" si="20"/>
        <v>24304</v>
      </c>
      <c r="K86" s="6">
        <f t="shared" si="20"/>
        <v>23088.799999999999</v>
      </c>
      <c r="L86" s="6">
        <f t="shared" si="20"/>
        <v>24304</v>
      </c>
      <c r="M86" s="6">
        <f t="shared" si="20"/>
        <v>25519.200000000001</v>
      </c>
      <c r="N86" s="6">
        <f t="shared" si="20"/>
        <v>26734.400000000001</v>
      </c>
      <c r="O86" s="6">
        <f t="shared" si="20"/>
        <v>21873.600000000002</v>
      </c>
      <c r="P86" s="6">
        <f t="shared" si="20"/>
        <v>26734.400000000001</v>
      </c>
      <c r="Q86" s="6">
        <f t="shared" si="23"/>
        <v>25519.200000000001</v>
      </c>
      <c r="R86" s="6">
        <f t="shared" ref="R86:AS86" si="30">R16*$D16</f>
        <v>12152</v>
      </c>
      <c r="S86" s="61">
        <f t="shared" si="30"/>
        <v>24304</v>
      </c>
      <c r="T86" s="61">
        <f t="shared" si="30"/>
        <v>23088.799999999999</v>
      </c>
      <c r="U86" s="61">
        <f t="shared" si="30"/>
        <v>23088.799999999999</v>
      </c>
      <c r="V86" s="61">
        <f t="shared" si="30"/>
        <v>24304</v>
      </c>
      <c r="W86" s="61">
        <f t="shared" si="30"/>
        <v>23088.799999999999</v>
      </c>
      <c r="X86" s="61">
        <f t="shared" si="30"/>
        <v>24304</v>
      </c>
      <c r="Y86" s="61">
        <f t="shared" si="30"/>
        <v>25519.200000000001</v>
      </c>
      <c r="Z86" s="61">
        <f t="shared" si="30"/>
        <v>26734.400000000001</v>
      </c>
      <c r="AA86" s="61">
        <f t="shared" si="30"/>
        <v>21873.600000000002</v>
      </c>
      <c r="AB86" s="61">
        <f t="shared" si="30"/>
        <v>26734.400000000001</v>
      </c>
      <c r="AC86" s="61">
        <f t="shared" si="30"/>
        <v>25519.200000000001</v>
      </c>
      <c r="AD86" s="61">
        <f t="shared" si="30"/>
        <v>20658.400000000001</v>
      </c>
      <c r="AE86" s="61">
        <f t="shared" si="30"/>
        <v>24304</v>
      </c>
      <c r="AF86" s="61">
        <f t="shared" si="30"/>
        <v>23088.799999999999</v>
      </c>
      <c r="AG86" s="61">
        <f t="shared" si="30"/>
        <v>23088.799999999999</v>
      </c>
      <c r="AH86" s="61">
        <f t="shared" si="30"/>
        <v>24304</v>
      </c>
      <c r="AI86" s="61">
        <f t="shared" si="30"/>
        <v>23088.799999999999</v>
      </c>
      <c r="AJ86" s="61">
        <f t="shared" si="30"/>
        <v>24304</v>
      </c>
      <c r="AK86" s="61">
        <f t="shared" si="30"/>
        <v>25519.200000000001</v>
      </c>
      <c r="AL86" s="61">
        <f t="shared" si="30"/>
        <v>26734.400000000001</v>
      </c>
      <c r="AM86" s="61">
        <f t="shared" si="30"/>
        <v>21873.600000000002</v>
      </c>
      <c r="AN86" s="61">
        <f t="shared" si="30"/>
        <v>26734.400000000001</v>
      </c>
      <c r="AO86" s="61">
        <f t="shared" si="30"/>
        <v>25519.200000000001</v>
      </c>
      <c r="AP86" s="61">
        <f t="shared" si="30"/>
        <v>20658.400000000001</v>
      </c>
      <c r="AQ86" s="61">
        <f t="shared" si="30"/>
        <v>24304</v>
      </c>
      <c r="AR86" s="61">
        <f t="shared" si="30"/>
        <v>23088.799999999999</v>
      </c>
      <c r="AS86" s="61">
        <f t="shared" si="30"/>
        <v>23088.799999999999</v>
      </c>
    </row>
    <row r="87" spans="1:45" x14ac:dyDescent="0.25">
      <c r="A87" s="4" t="str">
        <f t="shared" ref="A87:D87" si="31">A17</f>
        <v>Manoj Kumar</v>
      </c>
      <c r="B87" s="4">
        <f t="shared" si="31"/>
        <v>0</v>
      </c>
      <c r="C87" s="4" t="str">
        <f t="shared" si="31"/>
        <v>Systems Integration Engineer</v>
      </c>
      <c r="D87" s="4">
        <f t="shared" si="31"/>
        <v>151.9</v>
      </c>
      <c r="E87" s="6">
        <f t="shared" si="20"/>
        <v>0</v>
      </c>
      <c r="F87" s="6">
        <f t="shared" si="20"/>
        <v>0</v>
      </c>
      <c r="G87" s="6">
        <f t="shared" si="20"/>
        <v>0</v>
      </c>
      <c r="H87" s="6">
        <f t="shared" si="20"/>
        <v>0</v>
      </c>
      <c r="I87" s="6">
        <f t="shared" si="20"/>
        <v>0</v>
      </c>
      <c r="J87" s="6">
        <f t="shared" si="20"/>
        <v>24304</v>
      </c>
      <c r="K87" s="6">
        <f t="shared" si="20"/>
        <v>23088.799999999999</v>
      </c>
      <c r="L87" s="6">
        <f t="shared" si="20"/>
        <v>24304</v>
      </c>
      <c r="M87" s="6">
        <f t="shared" si="20"/>
        <v>25519.200000000001</v>
      </c>
      <c r="N87" s="6">
        <f t="shared" si="20"/>
        <v>26734.400000000001</v>
      </c>
      <c r="O87" s="6">
        <f t="shared" si="20"/>
        <v>21873.600000000002</v>
      </c>
      <c r="P87" s="6">
        <f t="shared" si="20"/>
        <v>26734.400000000001</v>
      </c>
      <c r="Q87" s="6">
        <f t="shared" si="23"/>
        <v>25519.200000000001</v>
      </c>
      <c r="R87" s="6">
        <f t="shared" ref="R87:AS87" si="32">R17*$D17</f>
        <v>12152</v>
      </c>
      <c r="S87" s="61">
        <f t="shared" si="32"/>
        <v>24304</v>
      </c>
      <c r="T87" s="61">
        <f t="shared" si="32"/>
        <v>23088.799999999999</v>
      </c>
      <c r="U87" s="61">
        <f t="shared" si="32"/>
        <v>23088.799999999999</v>
      </c>
      <c r="V87" s="61">
        <f t="shared" si="32"/>
        <v>24304</v>
      </c>
      <c r="W87" s="61">
        <f t="shared" si="32"/>
        <v>23088.799999999999</v>
      </c>
      <c r="X87" s="61">
        <f t="shared" si="32"/>
        <v>24304</v>
      </c>
      <c r="Y87" s="61">
        <f t="shared" si="32"/>
        <v>25519.200000000001</v>
      </c>
      <c r="Z87" s="61">
        <f t="shared" si="32"/>
        <v>26734.400000000001</v>
      </c>
      <c r="AA87" s="61">
        <f t="shared" si="32"/>
        <v>21873.600000000002</v>
      </c>
      <c r="AB87" s="61">
        <f t="shared" si="32"/>
        <v>26734.400000000001</v>
      </c>
      <c r="AC87" s="61">
        <f t="shared" si="32"/>
        <v>25519.200000000001</v>
      </c>
      <c r="AD87" s="61">
        <f t="shared" si="32"/>
        <v>20658.400000000001</v>
      </c>
      <c r="AE87" s="61">
        <f t="shared" si="32"/>
        <v>24304</v>
      </c>
      <c r="AF87" s="61">
        <f t="shared" si="32"/>
        <v>23088.799999999999</v>
      </c>
      <c r="AG87" s="61">
        <f t="shared" si="32"/>
        <v>23088.799999999999</v>
      </c>
      <c r="AH87" s="61">
        <f t="shared" si="32"/>
        <v>24304</v>
      </c>
      <c r="AI87" s="61">
        <f t="shared" si="32"/>
        <v>23088.799999999999</v>
      </c>
      <c r="AJ87" s="61">
        <f t="shared" si="32"/>
        <v>24304</v>
      </c>
      <c r="AK87" s="61">
        <f t="shared" si="32"/>
        <v>25519.200000000001</v>
      </c>
      <c r="AL87" s="61">
        <f t="shared" si="32"/>
        <v>26734.400000000001</v>
      </c>
      <c r="AM87" s="61">
        <f t="shared" si="32"/>
        <v>21873.600000000002</v>
      </c>
      <c r="AN87" s="61">
        <f t="shared" si="32"/>
        <v>26734.400000000001</v>
      </c>
      <c r="AO87" s="61">
        <f t="shared" si="32"/>
        <v>25519.200000000001</v>
      </c>
      <c r="AP87" s="61">
        <f t="shared" si="32"/>
        <v>20658.400000000001</v>
      </c>
      <c r="AQ87" s="61">
        <f t="shared" si="32"/>
        <v>24304</v>
      </c>
      <c r="AR87" s="61">
        <f t="shared" si="32"/>
        <v>23088.799999999999</v>
      </c>
      <c r="AS87" s="61">
        <f t="shared" si="32"/>
        <v>23088.799999999999</v>
      </c>
    </row>
    <row r="88" spans="1:45" x14ac:dyDescent="0.25">
      <c r="A88" s="4" t="str">
        <f t="shared" ref="A88:D88" si="33">A18</f>
        <v>Abdul Waheed</v>
      </c>
      <c r="B88" s="4" t="str">
        <f t="shared" si="33"/>
        <v>Guidehouse</v>
      </c>
      <c r="C88" s="4" t="str">
        <f t="shared" si="33"/>
        <v>Systems Integration Engineer</v>
      </c>
      <c r="D88" s="4">
        <f t="shared" si="33"/>
        <v>151.9</v>
      </c>
      <c r="E88" s="6">
        <f t="shared" si="20"/>
        <v>0</v>
      </c>
      <c r="F88" s="6">
        <f t="shared" si="20"/>
        <v>0</v>
      </c>
      <c r="G88" s="6">
        <f t="shared" si="20"/>
        <v>0</v>
      </c>
      <c r="H88" s="6">
        <f t="shared" si="20"/>
        <v>0</v>
      </c>
      <c r="I88" s="6">
        <f t="shared" si="20"/>
        <v>0</v>
      </c>
      <c r="J88" s="6">
        <f t="shared" si="20"/>
        <v>24304</v>
      </c>
      <c r="K88" s="6">
        <f t="shared" si="20"/>
        <v>23088.799999999999</v>
      </c>
      <c r="L88" s="6">
        <f t="shared" si="20"/>
        <v>24304</v>
      </c>
      <c r="M88" s="6">
        <f t="shared" si="20"/>
        <v>25519.200000000001</v>
      </c>
      <c r="N88" s="6">
        <f t="shared" si="20"/>
        <v>0</v>
      </c>
      <c r="O88" s="6">
        <f t="shared" si="20"/>
        <v>0</v>
      </c>
      <c r="P88" s="6">
        <f t="shared" si="20"/>
        <v>0</v>
      </c>
      <c r="Q88" s="6">
        <f t="shared" si="23"/>
        <v>0</v>
      </c>
      <c r="R88" s="6">
        <f t="shared" ref="R88:AS88" si="34">R18*$D18</f>
        <v>0</v>
      </c>
      <c r="S88" s="61">
        <f t="shared" si="34"/>
        <v>24304</v>
      </c>
      <c r="T88" s="61">
        <f t="shared" si="34"/>
        <v>23088.799999999999</v>
      </c>
      <c r="U88" s="61">
        <f t="shared" si="34"/>
        <v>23088.799999999999</v>
      </c>
      <c r="V88" s="61">
        <f t="shared" si="34"/>
        <v>24304</v>
      </c>
      <c r="W88" s="61">
        <f t="shared" si="34"/>
        <v>23088.799999999999</v>
      </c>
      <c r="X88" s="61">
        <f t="shared" si="34"/>
        <v>24304</v>
      </c>
      <c r="Y88" s="61">
        <f t="shared" si="34"/>
        <v>25519.200000000001</v>
      </c>
      <c r="Z88" s="61">
        <f t="shared" si="34"/>
        <v>26734.400000000001</v>
      </c>
      <c r="AA88" s="61">
        <f t="shared" si="34"/>
        <v>21873.600000000002</v>
      </c>
      <c r="AB88" s="61">
        <f t="shared" si="34"/>
        <v>26734.400000000001</v>
      </c>
      <c r="AC88" s="61">
        <f t="shared" si="34"/>
        <v>25519.200000000001</v>
      </c>
      <c r="AD88" s="61">
        <f t="shared" si="34"/>
        <v>20658.400000000001</v>
      </c>
      <c r="AE88" s="61">
        <f t="shared" si="34"/>
        <v>24304</v>
      </c>
      <c r="AF88" s="61">
        <f t="shared" si="34"/>
        <v>23088.799999999999</v>
      </c>
      <c r="AG88" s="61">
        <f t="shared" si="34"/>
        <v>23088.799999999999</v>
      </c>
      <c r="AH88" s="61">
        <f t="shared" si="34"/>
        <v>24304</v>
      </c>
      <c r="AI88" s="61">
        <f t="shared" si="34"/>
        <v>23088.799999999999</v>
      </c>
      <c r="AJ88" s="61">
        <f t="shared" si="34"/>
        <v>24304</v>
      </c>
      <c r="AK88" s="61">
        <f t="shared" si="34"/>
        <v>25519.200000000001</v>
      </c>
      <c r="AL88" s="61">
        <f t="shared" si="34"/>
        <v>26734.400000000001</v>
      </c>
      <c r="AM88" s="61">
        <f t="shared" si="34"/>
        <v>21873.600000000002</v>
      </c>
      <c r="AN88" s="61">
        <f t="shared" si="34"/>
        <v>26734.400000000001</v>
      </c>
      <c r="AO88" s="61">
        <f t="shared" si="34"/>
        <v>25519.200000000001</v>
      </c>
      <c r="AP88" s="61">
        <f t="shared" si="34"/>
        <v>20658.400000000001</v>
      </c>
      <c r="AQ88" s="61">
        <f t="shared" si="34"/>
        <v>24304</v>
      </c>
      <c r="AR88" s="61">
        <f t="shared" si="34"/>
        <v>23088.799999999999</v>
      </c>
      <c r="AS88" s="61">
        <f t="shared" si="34"/>
        <v>23088.799999999999</v>
      </c>
    </row>
    <row r="89" spans="1:45" x14ac:dyDescent="0.25">
      <c r="A89" s="4" t="str">
        <f t="shared" ref="A89:D89" si="35">A19</f>
        <v>Shailendra Gohil</v>
      </c>
      <c r="B89" s="4" t="str">
        <f t="shared" si="35"/>
        <v>TechSur</v>
      </c>
      <c r="C89" s="4" t="str">
        <f t="shared" si="35"/>
        <v>Systems Integration Engineer</v>
      </c>
      <c r="D89" s="4">
        <f t="shared" si="35"/>
        <v>151.9</v>
      </c>
      <c r="E89" s="6">
        <f t="shared" ref="E89:Q89" si="36">E19*$D19</f>
        <v>0</v>
      </c>
      <c r="F89" s="6">
        <f t="shared" si="36"/>
        <v>0</v>
      </c>
      <c r="G89" s="6">
        <f t="shared" si="36"/>
        <v>0</v>
      </c>
      <c r="H89" s="6">
        <f t="shared" si="36"/>
        <v>0</v>
      </c>
      <c r="I89" s="6">
        <f t="shared" si="36"/>
        <v>0</v>
      </c>
      <c r="J89" s="6">
        <f t="shared" si="36"/>
        <v>0</v>
      </c>
      <c r="K89" s="6">
        <f t="shared" si="36"/>
        <v>0</v>
      </c>
      <c r="L89" s="6">
        <f t="shared" si="36"/>
        <v>0</v>
      </c>
      <c r="M89" s="6">
        <f t="shared" si="36"/>
        <v>0</v>
      </c>
      <c r="N89" s="6">
        <f t="shared" si="36"/>
        <v>26734.400000000001</v>
      </c>
      <c r="O89" s="6">
        <f t="shared" si="36"/>
        <v>21873.600000000002</v>
      </c>
      <c r="P89" s="6">
        <f t="shared" si="36"/>
        <v>26734.400000000001</v>
      </c>
      <c r="Q89" s="6">
        <f t="shared" si="36"/>
        <v>25519.200000000001</v>
      </c>
      <c r="R89" s="6">
        <f t="shared" ref="R89:AS89" si="37">R19*$D19</f>
        <v>12152</v>
      </c>
      <c r="S89" s="61">
        <f t="shared" si="37"/>
        <v>24304</v>
      </c>
      <c r="T89" s="61">
        <f t="shared" si="37"/>
        <v>23088.799999999999</v>
      </c>
      <c r="U89" s="61">
        <f t="shared" si="37"/>
        <v>23088.799999999999</v>
      </c>
      <c r="V89" s="61">
        <f t="shared" si="37"/>
        <v>0</v>
      </c>
      <c r="W89" s="61">
        <f t="shared" si="37"/>
        <v>0</v>
      </c>
      <c r="X89" s="61">
        <f t="shared" si="37"/>
        <v>0</v>
      </c>
      <c r="Y89" s="61">
        <f t="shared" si="37"/>
        <v>0</v>
      </c>
      <c r="Z89" s="61">
        <f t="shared" si="37"/>
        <v>0</v>
      </c>
      <c r="AA89" s="61">
        <f t="shared" si="37"/>
        <v>0</v>
      </c>
      <c r="AB89" s="61">
        <f t="shared" si="37"/>
        <v>0</v>
      </c>
      <c r="AC89" s="61">
        <f t="shared" si="37"/>
        <v>0</v>
      </c>
      <c r="AD89" s="61">
        <f t="shared" si="37"/>
        <v>0</v>
      </c>
      <c r="AE89" s="61">
        <f t="shared" si="37"/>
        <v>0</v>
      </c>
      <c r="AF89" s="61">
        <f t="shared" si="37"/>
        <v>0</v>
      </c>
      <c r="AG89" s="61">
        <f t="shared" si="37"/>
        <v>0</v>
      </c>
      <c r="AH89" s="61">
        <f t="shared" si="37"/>
        <v>0</v>
      </c>
      <c r="AI89" s="61">
        <f t="shared" si="37"/>
        <v>0</v>
      </c>
      <c r="AJ89" s="61">
        <f t="shared" si="37"/>
        <v>0</v>
      </c>
      <c r="AK89" s="61">
        <f t="shared" si="37"/>
        <v>0</v>
      </c>
      <c r="AL89" s="61">
        <f t="shared" si="37"/>
        <v>0</v>
      </c>
      <c r="AM89" s="61">
        <f t="shared" si="37"/>
        <v>0</v>
      </c>
      <c r="AN89" s="61">
        <f t="shared" si="37"/>
        <v>0</v>
      </c>
      <c r="AO89" s="61">
        <f t="shared" si="37"/>
        <v>0</v>
      </c>
      <c r="AP89" s="61">
        <f t="shared" si="37"/>
        <v>0</v>
      </c>
      <c r="AQ89" s="61">
        <f t="shared" si="37"/>
        <v>0</v>
      </c>
      <c r="AR89" s="61">
        <f t="shared" si="37"/>
        <v>0</v>
      </c>
      <c r="AS89" s="61">
        <f t="shared" si="37"/>
        <v>0</v>
      </c>
    </row>
    <row r="90" spans="1:45" x14ac:dyDescent="0.25">
      <c r="A90" s="4" t="str">
        <f t="shared" ref="A90:D90" si="38">A20</f>
        <v>Madhur Gupta</v>
      </c>
      <c r="B90" s="4" t="str">
        <f t="shared" si="38"/>
        <v>TechSur</v>
      </c>
      <c r="C90" s="4" t="str">
        <f t="shared" si="38"/>
        <v>Business Analyst - Senior</v>
      </c>
      <c r="D90" s="4">
        <f t="shared" si="38"/>
        <v>120.05</v>
      </c>
      <c r="E90" s="6">
        <f t="shared" ref="E90:Q90" si="39">E20*$D20</f>
        <v>0</v>
      </c>
      <c r="F90" s="6">
        <f t="shared" si="39"/>
        <v>0</v>
      </c>
      <c r="G90" s="6">
        <f t="shared" si="39"/>
        <v>0</v>
      </c>
      <c r="H90" s="6">
        <f t="shared" si="39"/>
        <v>0</v>
      </c>
      <c r="I90" s="6">
        <f t="shared" si="39"/>
        <v>0</v>
      </c>
      <c r="J90" s="6">
        <f t="shared" si="39"/>
        <v>0</v>
      </c>
      <c r="K90" s="6">
        <f t="shared" si="39"/>
        <v>0</v>
      </c>
      <c r="L90" s="6">
        <f t="shared" si="39"/>
        <v>0</v>
      </c>
      <c r="M90" s="6">
        <f t="shared" si="39"/>
        <v>0</v>
      </c>
      <c r="N90" s="6">
        <f t="shared" si="39"/>
        <v>21128.799999999999</v>
      </c>
      <c r="O90" s="6">
        <f t="shared" si="39"/>
        <v>17287.2</v>
      </c>
      <c r="P90" s="6">
        <f t="shared" si="39"/>
        <v>21128.799999999999</v>
      </c>
      <c r="Q90" s="6">
        <f t="shared" si="39"/>
        <v>20168.399999999998</v>
      </c>
      <c r="R90" s="6">
        <f t="shared" ref="R90:AS90" si="40">R20*$D20</f>
        <v>9604</v>
      </c>
      <c r="S90" s="61">
        <f t="shared" si="40"/>
        <v>19208</v>
      </c>
      <c r="T90" s="61">
        <f t="shared" si="40"/>
        <v>18247.599999999999</v>
      </c>
      <c r="U90" s="61">
        <f t="shared" si="40"/>
        <v>18247.599999999999</v>
      </c>
      <c r="V90" s="61">
        <f t="shared" si="40"/>
        <v>0</v>
      </c>
      <c r="W90" s="61">
        <f t="shared" si="40"/>
        <v>0</v>
      </c>
      <c r="X90" s="61">
        <f t="shared" si="40"/>
        <v>0</v>
      </c>
      <c r="Y90" s="61">
        <f t="shared" si="40"/>
        <v>0</v>
      </c>
      <c r="Z90" s="61">
        <f t="shared" si="40"/>
        <v>0</v>
      </c>
      <c r="AA90" s="61">
        <f t="shared" si="40"/>
        <v>0</v>
      </c>
      <c r="AB90" s="61">
        <f t="shared" si="40"/>
        <v>0</v>
      </c>
      <c r="AC90" s="61">
        <f t="shared" si="40"/>
        <v>0</v>
      </c>
      <c r="AD90" s="61">
        <f t="shared" si="40"/>
        <v>0</v>
      </c>
      <c r="AE90" s="61">
        <f t="shared" si="40"/>
        <v>0</v>
      </c>
      <c r="AF90" s="61">
        <f t="shared" si="40"/>
        <v>0</v>
      </c>
      <c r="AG90" s="61">
        <f t="shared" si="40"/>
        <v>0</v>
      </c>
      <c r="AH90" s="61">
        <f t="shared" si="40"/>
        <v>0</v>
      </c>
      <c r="AI90" s="61">
        <f t="shared" si="40"/>
        <v>0</v>
      </c>
      <c r="AJ90" s="61">
        <f t="shared" si="40"/>
        <v>0</v>
      </c>
      <c r="AK90" s="61">
        <f t="shared" si="40"/>
        <v>0</v>
      </c>
      <c r="AL90" s="61">
        <f t="shared" si="40"/>
        <v>0</v>
      </c>
      <c r="AM90" s="61">
        <f t="shared" si="40"/>
        <v>0</v>
      </c>
      <c r="AN90" s="61">
        <f t="shared" si="40"/>
        <v>0</v>
      </c>
      <c r="AO90" s="61">
        <f t="shared" si="40"/>
        <v>0</v>
      </c>
      <c r="AP90" s="61">
        <f t="shared" si="40"/>
        <v>0</v>
      </c>
      <c r="AQ90" s="61">
        <f t="shared" si="40"/>
        <v>0</v>
      </c>
      <c r="AR90" s="61">
        <f t="shared" si="40"/>
        <v>0</v>
      </c>
      <c r="AS90" s="61">
        <f t="shared" si="40"/>
        <v>0</v>
      </c>
    </row>
    <row r="91" spans="1:45" x14ac:dyDescent="0.25">
      <c r="A91" s="4" t="str">
        <f t="shared" ref="A91:D91" si="41">A21</f>
        <v>Kapil Bulchandani</v>
      </c>
      <c r="B91" s="4" t="str">
        <f t="shared" si="41"/>
        <v>TechSur</v>
      </c>
      <c r="C91" s="4" t="str">
        <f t="shared" si="41"/>
        <v>Systems Integration Engineer</v>
      </c>
      <c r="D91" s="4">
        <f t="shared" si="41"/>
        <v>151.9</v>
      </c>
      <c r="E91" s="6">
        <f t="shared" ref="E91:Q91" si="42">E21*$D21</f>
        <v>0</v>
      </c>
      <c r="F91" s="6">
        <f t="shared" si="42"/>
        <v>0</v>
      </c>
      <c r="G91" s="6">
        <f t="shared" si="42"/>
        <v>0</v>
      </c>
      <c r="H91" s="6">
        <f t="shared" si="42"/>
        <v>0</v>
      </c>
      <c r="I91" s="6">
        <f t="shared" si="42"/>
        <v>0</v>
      </c>
      <c r="J91" s="6">
        <f t="shared" si="42"/>
        <v>0</v>
      </c>
      <c r="K91" s="6">
        <f t="shared" si="42"/>
        <v>0</v>
      </c>
      <c r="L91" s="6">
        <f t="shared" si="42"/>
        <v>0</v>
      </c>
      <c r="M91" s="6">
        <f t="shared" si="42"/>
        <v>0</v>
      </c>
      <c r="N91" s="6">
        <f t="shared" si="42"/>
        <v>0</v>
      </c>
      <c r="O91" s="6">
        <f t="shared" si="42"/>
        <v>21873.600000000002</v>
      </c>
      <c r="P91" s="6">
        <f t="shared" si="42"/>
        <v>26734.400000000001</v>
      </c>
      <c r="Q91" s="6">
        <f t="shared" si="42"/>
        <v>25519.200000000001</v>
      </c>
      <c r="R91" s="6">
        <f t="shared" ref="R91:AS91" si="43">R21*$D21</f>
        <v>12152</v>
      </c>
      <c r="S91" s="61">
        <f t="shared" si="43"/>
        <v>24304</v>
      </c>
      <c r="T91" s="61">
        <f t="shared" si="43"/>
        <v>23088.799999999999</v>
      </c>
      <c r="U91" s="61">
        <f t="shared" si="43"/>
        <v>23088.799999999999</v>
      </c>
      <c r="V91" s="61">
        <f t="shared" si="43"/>
        <v>0</v>
      </c>
      <c r="W91" s="61">
        <f t="shared" si="43"/>
        <v>0</v>
      </c>
      <c r="X91" s="61">
        <f t="shared" si="43"/>
        <v>0</v>
      </c>
      <c r="Y91" s="61">
        <f t="shared" si="43"/>
        <v>0</v>
      </c>
      <c r="Z91" s="61">
        <f t="shared" si="43"/>
        <v>0</v>
      </c>
      <c r="AA91" s="61">
        <f t="shared" si="43"/>
        <v>0</v>
      </c>
      <c r="AB91" s="61">
        <f t="shared" si="43"/>
        <v>0</v>
      </c>
      <c r="AC91" s="61">
        <f t="shared" si="43"/>
        <v>0</v>
      </c>
      <c r="AD91" s="61">
        <f t="shared" si="43"/>
        <v>0</v>
      </c>
      <c r="AE91" s="61">
        <f t="shared" si="43"/>
        <v>0</v>
      </c>
      <c r="AF91" s="61">
        <f t="shared" si="43"/>
        <v>0</v>
      </c>
      <c r="AG91" s="61">
        <f t="shared" si="43"/>
        <v>0</v>
      </c>
      <c r="AH91" s="61">
        <f t="shared" si="43"/>
        <v>0</v>
      </c>
      <c r="AI91" s="61">
        <f t="shared" si="43"/>
        <v>0</v>
      </c>
      <c r="AJ91" s="61">
        <f t="shared" si="43"/>
        <v>0</v>
      </c>
      <c r="AK91" s="61">
        <f t="shared" si="43"/>
        <v>0</v>
      </c>
      <c r="AL91" s="61">
        <f t="shared" si="43"/>
        <v>0</v>
      </c>
      <c r="AM91" s="61">
        <f t="shared" si="43"/>
        <v>0</v>
      </c>
      <c r="AN91" s="61">
        <f t="shared" si="43"/>
        <v>0</v>
      </c>
      <c r="AO91" s="61">
        <f t="shared" si="43"/>
        <v>0</v>
      </c>
      <c r="AP91" s="61">
        <f t="shared" si="43"/>
        <v>0</v>
      </c>
      <c r="AQ91" s="61">
        <f t="shared" si="43"/>
        <v>0</v>
      </c>
      <c r="AR91" s="61">
        <f t="shared" si="43"/>
        <v>0</v>
      </c>
      <c r="AS91" s="61">
        <f t="shared" si="43"/>
        <v>0</v>
      </c>
    </row>
    <row r="92" spans="1:45" x14ac:dyDescent="0.25">
      <c r="A92" s="4" t="str">
        <f t="shared" ref="A92:D92" si="44">A22</f>
        <v>TBD</v>
      </c>
      <c r="B92" s="4" t="str">
        <f t="shared" si="44"/>
        <v>TechSur</v>
      </c>
      <c r="C92" s="4" t="str">
        <f t="shared" si="44"/>
        <v>Systems Integration Engineer</v>
      </c>
      <c r="D92" s="4">
        <f t="shared" si="44"/>
        <v>151.9</v>
      </c>
      <c r="E92" s="6">
        <f t="shared" ref="E92:Q92" si="45">E22*$D22</f>
        <v>0</v>
      </c>
      <c r="F92" s="6">
        <f t="shared" si="45"/>
        <v>0</v>
      </c>
      <c r="G92" s="6">
        <f t="shared" si="45"/>
        <v>0</v>
      </c>
      <c r="H92" s="6">
        <f t="shared" si="45"/>
        <v>0</v>
      </c>
      <c r="I92" s="6">
        <f t="shared" si="45"/>
        <v>0</v>
      </c>
      <c r="J92" s="6">
        <f t="shared" si="45"/>
        <v>0</v>
      </c>
      <c r="K92" s="6">
        <f t="shared" si="45"/>
        <v>0</v>
      </c>
      <c r="L92" s="6">
        <f t="shared" si="45"/>
        <v>0</v>
      </c>
      <c r="M92" s="6">
        <f t="shared" si="45"/>
        <v>0</v>
      </c>
      <c r="N92" s="6">
        <f t="shared" si="45"/>
        <v>0</v>
      </c>
      <c r="O92" s="6">
        <f t="shared" si="45"/>
        <v>21873.600000000002</v>
      </c>
      <c r="P92" s="6">
        <f t="shared" si="45"/>
        <v>26734.400000000001</v>
      </c>
      <c r="Q92" s="6">
        <f t="shared" si="45"/>
        <v>25519.200000000001</v>
      </c>
      <c r="R92" s="6">
        <f t="shared" ref="R92:AS92" si="46">R22*$D22</f>
        <v>12152</v>
      </c>
      <c r="S92" s="61">
        <f t="shared" si="46"/>
        <v>24304</v>
      </c>
      <c r="T92" s="61">
        <f t="shared" si="46"/>
        <v>23088.799999999999</v>
      </c>
      <c r="U92" s="61">
        <f t="shared" si="46"/>
        <v>23088.799999999999</v>
      </c>
      <c r="V92" s="61">
        <f t="shared" si="46"/>
        <v>0</v>
      </c>
      <c r="W92" s="61">
        <f t="shared" si="46"/>
        <v>0</v>
      </c>
      <c r="X92" s="61">
        <f t="shared" si="46"/>
        <v>0</v>
      </c>
      <c r="Y92" s="61">
        <f t="shared" si="46"/>
        <v>0</v>
      </c>
      <c r="Z92" s="61">
        <f t="shared" si="46"/>
        <v>0</v>
      </c>
      <c r="AA92" s="61">
        <f t="shared" si="46"/>
        <v>0</v>
      </c>
      <c r="AB92" s="61">
        <f t="shared" si="46"/>
        <v>0</v>
      </c>
      <c r="AC92" s="61">
        <f t="shared" si="46"/>
        <v>0</v>
      </c>
      <c r="AD92" s="61">
        <f t="shared" si="46"/>
        <v>0</v>
      </c>
      <c r="AE92" s="61">
        <f t="shared" si="46"/>
        <v>0</v>
      </c>
      <c r="AF92" s="61">
        <f t="shared" si="46"/>
        <v>0</v>
      </c>
      <c r="AG92" s="61">
        <f t="shared" si="46"/>
        <v>0</v>
      </c>
      <c r="AH92" s="61">
        <f t="shared" si="46"/>
        <v>0</v>
      </c>
      <c r="AI92" s="61">
        <f t="shared" si="46"/>
        <v>0</v>
      </c>
      <c r="AJ92" s="61">
        <f t="shared" si="46"/>
        <v>0</v>
      </c>
      <c r="AK92" s="61">
        <f t="shared" si="46"/>
        <v>0</v>
      </c>
      <c r="AL92" s="61">
        <f t="shared" si="46"/>
        <v>0</v>
      </c>
      <c r="AM92" s="61">
        <f t="shared" si="46"/>
        <v>0</v>
      </c>
      <c r="AN92" s="61">
        <f t="shared" si="46"/>
        <v>0</v>
      </c>
      <c r="AO92" s="61">
        <f t="shared" si="46"/>
        <v>0</v>
      </c>
      <c r="AP92" s="61">
        <f t="shared" si="46"/>
        <v>0</v>
      </c>
      <c r="AQ92" s="61">
        <f t="shared" si="46"/>
        <v>0</v>
      </c>
      <c r="AR92" s="61">
        <f t="shared" si="46"/>
        <v>0</v>
      </c>
      <c r="AS92" s="61">
        <f t="shared" si="46"/>
        <v>0</v>
      </c>
    </row>
    <row r="93" spans="1:45" x14ac:dyDescent="0.25">
      <c r="A93" s="4"/>
      <c r="B93" s="4"/>
      <c r="C93" s="4"/>
      <c r="D93" s="6"/>
      <c r="E93" s="6">
        <f t="shared" ref="E93:Q93" si="47">E23*$D23</f>
        <v>0</v>
      </c>
      <c r="F93" s="6">
        <f t="shared" si="47"/>
        <v>0</v>
      </c>
      <c r="G93" s="6">
        <f t="shared" si="47"/>
        <v>0</v>
      </c>
      <c r="H93" s="6">
        <f t="shared" si="47"/>
        <v>0</v>
      </c>
      <c r="I93" s="6">
        <f t="shared" si="47"/>
        <v>0</v>
      </c>
      <c r="J93" s="6">
        <f t="shared" si="47"/>
        <v>0</v>
      </c>
      <c r="K93" s="6">
        <f t="shared" si="47"/>
        <v>0</v>
      </c>
      <c r="L93" s="6">
        <f t="shared" si="47"/>
        <v>0</v>
      </c>
      <c r="M93" s="6">
        <f t="shared" si="47"/>
        <v>0</v>
      </c>
      <c r="N93" s="6">
        <f t="shared" si="47"/>
        <v>0</v>
      </c>
      <c r="O93" s="6">
        <f t="shared" si="47"/>
        <v>0</v>
      </c>
      <c r="P93" s="6">
        <f t="shared" si="47"/>
        <v>0</v>
      </c>
      <c r="Q93" s="6">
        <f t="shared" si="47"/>
        <v>0</v>
      </c>
      <c r="R93" s="6">
        <f t="shared" ref="R93:AS93" si="48">R23*$D23</f>
        <v>0</v>
      </c>
      <c r="S93" s="61">
        <f t="shared" si="48"/>
        <v>0</v>
      </c>
      <c r="T93" s="61">
        <f t="shared" si="48"/>
        <v>0</v>
      </c>
      <c r="U93" s="61">
        <f t="shared" si="48"/>
        <v>0</v>
      </c>
      <c r="V93" s="61">
        <f t="shared" si="48"/>
        <v>0</v>
      </c>
      <c r="W93" s="61">
        <f t="shared" si="48"/>
        <v>0</v>
      </c>
      <c r="X93" s="61">
        <f t="shared" si="48"/>
        <v>0</v>
      </c>
      <c r="Y93" s="61">
        <f t="shared" si="48"/>
        <v>0</v>
      </c>
      <c r="Z93" s="61">
        <f t="shared" si="48"/>
        <v>0</v>
      </c>
      <c r="AA93" s="61">
        <f t="shared" si="48"/>
        <v>0</v>
      </c>
      <c r="AB93" s="61">
        <f t="shared" si="48"/>
        <v>0</v>
      </c>
      <c r="AC93" s="61">
        <f t="shared" si="48"/>
        <v>0</v>
      </c>
      <c r="AD93" s="61">
        <f t="shared" si="48"/>
        <v>0</v>
      </c>
      <c r="AE93" s="61">
        <f t="shared" si="48"/>
        <v>0</v>
      </c>
      <c r="AF93" s="61">
        <f t="shared" si="48"/>
        <v>0</v>
      </c>
      <c r="AG93" s="61">
        <f t="shared" si="48"/>
        <v>0</v>
      </c>
      <c r="AH93" s="61">
        <f t="shared" si="48"/>
        <v>0</v>
      </c>
      <c r="AI93" s="61">
        <f t="shared" si="48"/>
        <v>0</v>
      </c>
      <c r="AJ93" s="61">
        <f t="shared" si="48"/>
        <v>0</v>
      </c>
      <c r="AK93" s="61">
        <f t="shared" si="48"/>
        <v>0</v>
      </c>
      <c r="AL93" s="61">
        <f t="shared" si="48"/>
        <v>0</v>
      </c>
      <c r="AM93" s="61">
        <f t="shared" si="48"/>
        <v>0</v>
      </c>
      <c r="AN93" s="61">
        <f t="shared" si="48"/>
        <v>0</v>
      </c>
      <c r="AO93" s="61">
        <f t="shared" si="48"/>
        <v>0</v>
      </c>
      <c r="AP93" s="61">
        <f t="shared" si="48"/>
        <v>0</v>
      </c>
      <c r="AQ93" s="61">
        <f t="shared" si="48"/>
        <v>0</v>
      </c>
      <c r="AR93" s="61">
        <f t="shared" si="48"/>
        <v>0</v>
      </c>
      <c r="AS93" s="61">
        <f t="shared" si="48"/>
        <v>0</v>
      </c>
    </row>
    <row r="94" spans="1:45" x14ac:dyDescent="0.25">
      <c r="A94" s="4"/>
      <c r="B94" s="4"/>
      <c r="C94" s="4"/>
      <c r="D94" s="6"/>
      <c r="E94" s="6">
        <f t="shared" ref="E94:Q94" si="49">E24*$D24</f>
        <v>0</v>
      </c>
      <c r="F94" s="6">
        <f t="shared" si="49"/>
        <v>0</v>
      </c>
      <c r="G94" s="6">
        <f t="shared" si="49"/>
        <v>0</v>
      </c>
      <c r="H94" s="6">
        <f t="shared" si="49"/>
        <v>0</v>
      </c>
      <c r="I94" s="6">
        <f t="shared" si="49"/>
        <v>0</v>
      </c>
      <c r="J94" s="6">
        <f t="shared" si="49"/>
        <v>0</v>
      </c>
      <c r="K94" s="6">
        <f t="shared" si="49"/>
        <v>0</v>
      </c>
      <c r="L94" s="6">
        <f t="shared" si="49"/>
        <v>0</v>
      </c>
      <c r="M94" s="6">
        <f t="shared" si="49"/>
        <v>0</v>
      </c>
      <c r="N94" s="6">
        <f t="shared" si="49"/>
        <v>0</v>
      </c>
      <c r="O94" s="6">
        <f t="shared" si="49"/>
        <v>0</v>
      </c>
      <c r="P94" s="6">
        <f t="shared" si="49"/>
        <v>0</v>
      </c>
      <c r="Q94" s="6">
        <f t="shared" si="49"/>
        <v>0</v>
      </c>
      <c r="R94" s="6">
        <f t="shared" ref="R94:AS94" si="50">R24*$D24</f>
        <v>0</v>
      </c>
      <c r="S94" s="61">
        <f t="shared" si="50"/>
        <v>0</v>
      </c>
      <c r="T94" s="61">
        <f t="shared" si="50"/>
        <v>0</v>
      </c>
      <c r="U94" s="61">
        <f t="shared" si="50"/>
        <v>0</v>
      </c>
      <c r="V94" s="61">
        <f t="shared" si="50"/>
        <v>0</v>
      </c>
      <c r="W94" s="61">
        <f t="shared" si="50"/>
        <v>0</v>
      </c>
      <c r="X94" s="61">
        <f t="shared" si="50"/>
        <v>0</v>
      </c>
      <c r="Y94" s="61">
        <f t="shared" si="50"/>
        <v>0</v>
      </c>
      <c r="Z94" s="61">
        <f t="shared" si="50"/>
        <v>0</v>
      </c>
      <c r="AA94" s="61">
        <f t="shared" si="50"/>
        <v>0</v>
      </c>
      <c r="AB94" s="61">
        <f t="shared" si="50"/>
        <v>0</v>
      </c>
      <c r="AC94" s="61">
        <f t="shared" si="50"/>
        <v>0</v>
      </c>
      <c r="AD94" s="61">
        <f t="shared" si="50"/>
        <v>0</v>
      </c>
      <c r="AE94" s="61">
        <f t="shared" si="50"/>
        <v>0</v>
      </c>
      <c r="AF94" s="61">
        <f t="shared" si="50"/>
        <v>0</v>
      </c>
      <c r="AG94" s="61">
        <f t="shared" si="50"/>
        <v>0</v>
      </c>
      <c r="AH94" s="61">
        <f t="shared" si="50"/>
        <v>0</v>
      </c>
      <c r="AI94" s="61">
        <f t="shared" si="50"/>
        <v>0</v>
      </c>
      <c r="AJ94" s="61">
        <f t="shared" si="50"/>
        <v>0</v>
      </c>
      <c r="AK94" s="61">
        <f t="shared" si="50"/>
        <v>0</v>
      </c>
      <c r="AL94" s="61">
        <f t="shared" si="50"/>
        <v>0</v>
      </c>
      <c r="AM94" s="61">
        <f t="shared" si="50"/>
        <v>0</v>
      </c>
      <c r="AN94" s="61">
        <f t="shared" si="50"/>
        <v>0</v>
      </c>
      <c r="AO94" s="61">
        <f t="shared" si="50"/>
        <v>0</v>
      </c>
      <c r="AP94" s="61">
        <f t="shared" si="50"/>
        <v>0</v>
      </c>
      <c r="AQ94" s="61">
        <f t="shared" si="50"/>
        <v>0</v>
      </c>
      <c r="AR94" s="61">
        <f t="shared" si="50"/>
        <v>0</v>
      </c>
      <c r="AS94" s="61">
        <f t="shared" si="50"/>
        <v>0</v>
      </c>
    </row>
    <row r="95" spans="1:45" x14ac:dyDescent="0.25">
      <c r="A95" s="4"/>
      <c r="B95" s="4"/>
      <c r="C95" s="4"/>
      <c r="D95" s="6"/>
      <c r="E95" s="6">
        <f t="shared" ref="E95:Q95" si="51">E25*$D25</f>
        <v>0</v>
      </c>
      <c r="F95" s="6">
        <f t="shared" si="51"/>
        <v>0</v>
      </c>
      <c r="G95" s="6">
        <f t="shared" si="51"/>
        <v>0</v>
      </c>
      <c r="H95" s="6">
        <f t="shared" si="51"/>
        <v>0</v>
      </c>
      <c r="I95" s="6">
        <f t="shared" si="51"/>
        <v>0</v>
      </c>
      <c r="J95" s="6">
        <f t="shared" si="51"/>
        <v>0</v>
      </c>
      <c r="K95" s="6">
        <f t="shared" si="51"/>
        <v>0</v>
      </c>
      <c r="L95" s="6">
        <f t="shared" si="51"/>
        <v>0</v>
      </c>
      <c r="M95" s="6">
        <f t="shared" si="51"/>
        <v>0</v>
      </c>
      <c r="N95" s="6">
        <f t="shared" si="51"/>
        <v>0</v>
      </c>
      <c r="O95" s="6">
        <f t="shared" si="51"/>
        <v>0</v>
      </c>
      <c r="P95" s="6">
        <f t="shared" si="51"/>
        <v>0</v>
      </c>
      <c r="Q95" s="6">
        <f t="shared" si="51"/>
        <v>0</v>
      </c>
      <c r="R95" s="6">
        <f t="shared" ref="R95:AS95" si="52">R25*$D25</f>
        <v>0</v>
      </c>
      <c r="S95" s="61">
        <f t="shared" si="52"/>
        <v>0</v>
      </c>
      <c r="T95" s="61">
        <f t="shared" si="52"/>
        <v>0</v>
      </c>
      <c r="U95" s="61">
        <f t="shared" si="52"/>
        <v>0</v>
      </c>
      <c r="V95" s="61">
        <f t="shared" si="52"/>
        <v>0</v>
      </c>
      <c r="W95" s="61">
        <f t="shared" si="52"/>
        <v>0</v>
      </c>
      <c r="X95" s="61">
        <f t="shared" si="52"/>
        <v>0</v>
      </c>
      <c r="Y95" s="61">
        <f t="shared" si="52"/>
        <v>0</v>
      </c>
      <c r="Z95" s="61">
        <f t="shared" si="52"/>
        <v>0</v>
      </c>
      <c r="AA95" s="61">
        <f t="shared" si="52"/>
        <v>0</v>
      </c>
      <c r="AB95" s="61">
        <f t="shared" si="52"/>
        <v>0</v>
      </c>
      <c r="AC95" s="61">
        <f t="shared" si="52"/>
        <v>0</v>
      </c>
      <c r="AD95" s="61">
        <f t="shared" si="52"/>
        <v>0</v>
      </c>
      <c r="AE95" s="61">
        <f t="shared" si="52"/>
        <v>0</v>
      </c>
      <c r="AF95" s="61">
        <f t="shared" si="52"/>
        <v>0</v>
      </c>
      <c r="AG95" s="61">
        <f t="shared" si="52"/>
        <v>0</v>
      </c>
      <c r="AH95" s="61">
        <f t="shared" si="52"/>
        <v>0</v>
      </c>
      <c r="AI95" s="61">
        <f t="shared" si="52"/>
        <v>0</v>
      </c>
      <c r="AJ95" s="61">
        <f t="shared" si="52"/>
        <v>0</v>
      </c>
      <c r="AK95" s="61">
        <f t="shared" si="52"/>
        <v>0</v>
      </c>
      <c r="AL95" s="61">
        <f t="shared" si="52"/>
        <v>0</v>
      </c>
      <c r="AM95" s="61">
        <f t="shared" si="52"/>
        <v>0</v>
      </c>
      <c r="AN95" s="61">
        <f t="shared" si="52"/>
        <v>0</v>
      </c>
      <c r="AO95" s="61">
        <f t="shared" si="52"/>
        <v>0</v>
      </c>
      <c r="AP95" s="61">
        <f t="shared" si="52"/>
        <v>0</v>
      </c>
      <c r="AQ95" s="61">
        <f t="shared" si="52"/>
        <v>0</v>
      </c>
      <c r="AR95" s="61">
        <f t="shared" si="52"/>
        <v>0</v>
      </c>
      <c r="AS95" s="61">
        <f t="shared" si="52"/>
        <v>0</v>
      </c>
    </row>
    <row r="96" spans="1:45" x14ac:dyDescent="0.25">
      <c r="A96" s="4"/>
      <c r="B96" s="4"/>
      <c r="C96" s="4"/>
      <c r="D96" s="6"/>
      <c r="E96" s="6">
        <f t="shared" ref="E96:Q96" si="53">E26*$D26</f>
        <v>0</v>
      </c>
      <c r="F96" s="6">
        <f t="shared" si="53"/>
        <v>0</v>
      </c>
      <c r="G96" s="6">
        <f t="shared" si="53"/>
        <v>0</v>
      </c>
      <c r="H96" s="6">
        <f t="shared" si="53"/>
        <v>0</v>
      </c>
      <c r="I96" s="6">
        <f t="shared" si="53"/>
        <v>0</v>
      </c>
      <c r="J96" s="6">
        <f t="shared" si="53"/>
        <v>0</v>
      </c>
      <c r="K96" s="6">
        <f t="shared" si="53"/>
        <v>0</v>
      </c>
      <c r="L96" s="6">
        <f t="shared" si="53"/>
        <v>0</v>
      </c>
      <c r="M96" s="6">
        <f t="shared" si="53"/>
        <v>0</v>
      </c>
      <c r="N96" s="6">
        <f t="shared" si="53"/>
        <v>0</v>
      </c>
      <c r="O96" s="6">
        <f t="shared" si="53"/>
        <v>0</v>
      </c>
      <c r="P96" s="6">
        <f t="shared" si="53"/>
        <v>0</v>
      </c>
      <c r="Q96" s="6">
        <f t="shared" si="53"/>
        <v>0</v>
      </c>
      <c r="R96" s="6">
        <f t="shared" ref="R96:AS96" si="54">R26*$D26</f>
        <v>0</v>
      </c>
      <c r="S96" s="61">
        <f t="shared" si="54"/>
        <v>0</v>
      </c>
      <c r="T96" s="61">
        <f t="shared" si="54"/>
        <v>0</v>
      </c>
      <c r="U96" s="61">
        <f t="shared" si="54"/>
        <v>0</v>
      </c>
      <c r="V96" s="61">
        <f t="shared" si="54"/>
        <v>0</v>
      </c>
      <c r="W96" s="61">
        <f t="shared" si="54"/>
        <v>0</v>
      </c>
      <c r="X96" s="61">
        <f t="shared" si="54"/>
        <v>0</v>
      </c>
      <c r="Y96" s="61">
        <f t="shared" si="54"/>
        <v>0</v>
      </c>
      <c r="Z96" s="61">
        <f t="shared" si="54"/>
        <v>0</v>
      </c>
      <c r="AA96" s="61">
        <f t="shared" si="54"/>
        <v>0</v>
      </c>
      <c r="AB96" s="61">
        <f t="shared" si="54"/>
        <v>0</v>
      </c>
      <c r="AC96" s="61">
        <f t="shared" si="54"/>
        <v>0</v>
      </c>
      <c r="AD96" s="61">
        <f t="shared" si="54"/>
        <v>0</v>
      </c>
      <c r="AE96" s="61">
        <f t="shared" si="54"/>
        <v>0</v>
      </c>
      <c r="AF96" s="61">
        <f t="shared" si="54"/>
        <v>0</v>
      </c>
      <c r="AG96" s="61">
        <f t="shared" si="54"/>
        <v>0</v>
      </c>
      <c r="AH96" s="61">
        <f t="shared" si="54"/>
        <v>0</v>
      </c>
      <c r="AI96" s="61">
        <f t="shared" si="54"/>
        <v>0</v>
      </c>
      <c r="AJ96" s="61">
        <f t="shared" si="54"/>
        <v>0</v>
      </c>
      <c r="AK96" s="61">
        <f t="shared" si="54"/>
        <v>0</v>
      </c>
      <c r="AL96" s="61">
        <f t="shared" si="54"/>
        <v>0</v>
      </c>
      <c r="AM96" s="61">
        <f t="shared" si="54"/>
        <v>0</v>
      </c>
      <c r="AN96" s="61">
        <f t="shared" si="54"/>
        <v>0</v>
      </c>
      <c r="AO96" s="61">
        <f t="shared" si="54"/>
        <v>0</v>
      </c>
      <c r="AP96" s="61">
        <f t="shared" si="54"/>
        <v>0</v>
      </c>
      <c r="AQ96" s="61">
        <f t="shared" si="54"/>
        <v>0</v>
      </c>
      <c r="AR96" s="61">
        <f t="shared" si="54"/>
        <v>0</v>
      </c>
      <c r="AS96" s="61">
        <f t="shared" si="54"/>
        <v>0</v>
      </c>
    </row>
    <row r="97" spans="1:45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4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</row>
    <row r="98" spans="1:45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4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1:45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4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spans="1:4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4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spans="1:4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4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spans="1:4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4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spans="1:4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4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</row>
    <row r="104" spans="1:4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4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spans="1:45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  <c r="R105" s="4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1:45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  <c r="R106" s="4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spans="1:45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  <c r="R107" s="4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spans="1:45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  <c r="R108" s="4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spans="1:45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4"/>
      <c r="R109" s="4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1:45" x14ac:dyDescent="0.25">
      <c r="E110" s="7">
        <f t="shared" ref="E110:AS110" si="55">SUM(E80:E109)</f>
        <v>0</v>
      </c>
      <c r="F110" s="7">
        <f t="shared" si="55"/>
        <v>0</v>
      </c>
      <c r="G110" s="7">
        <f t="shared" si="55"/>
        <v>55664</v>
      </c>
      <c r="H110" s="7">
        <f t="shared" si="55"/>
        <v>92120</v>
      </c>
      <c r="I110" s="7">
        <f t="shared" si="55"/>
        <v>92120</v>
      </c>
      <c r="J110" s="7">
        <f t="shared" si="55"/>
        <v>92120</v>
      </c>
      <c r="K110" s="7">
        <f t="shared" si="55"/>
        <v>87514</v>
      </c>
      <c r="L110" s="7">
        <f t="shared" si="55"/>
        <v>92120</v>
      </c>
      <c r="M110" s="7">
        <f t="shared" si="55"/>
        <v>96726</v>
      </c>
      <c r="N110" s="7">
        <f t="shared" si="55"/>
        <v>128066.40000000001</v>
      </c>
      <c r="O110" s="7">
        <f t="shared" si="55"/>
        <v>148528.80000000002</v>
      </c>
      <c r="P110" s="7">
        <f t="shared" si="55"/>
        <v>181535.2</v>
      </c>
      <c r="Q110" s="7">
        <f t="shared" si="55"/>
        <v>173283.6</v>
      </c>
      <c r="R110" s="7">
        <f t="shared" si="55"/>
        <v>82516</v>
      </c>
      <c r="S110" s="7">
        <f t="shared" si="55"/>
        <v>208544</v>
      </c>
      <c r="T110" s="7">
        <f t="shared" si="55"/>
        <v>198116.8</v>
      </c>
      <c r="U110" s="7">
        <f t="shared" si="55"/>
        <v>198116.8</v>
      </c>
      <c r="V110" s="7">
        <f t="shared" si="55"/>
        <v>116424</v>
      </c>
      <c r="W110" s="7">
        <f t="shared" si="55"/>
        <v>110602.8</v>
      </c>
      <c r="X110" s="7">
        <f t="shared" si="55"/>
        <v>116424</v>
      </c>
      <c r="Y110" s="7">
        <f t="shared" si="55"/>
        <v>122245.2</v>
      </c>
      <c r="Z110" s="7">
        <f t="shared" si="55"/>
        <v>128066.4</v>
      </c>
      <c r="AA110" s="7">
        <f t="shared" si="55"/>
        <v>104781.60000000002</v>
      </c>
      <c r="AB110" s="7">
        <f t="shared" si="55"/>
        <v>128066.4</v>
      </c>
      <c r="AC110" s="7">
        <f t="shared" si="55"/>
        <v>122245.2</v>
      </c>
      <c r="AD110" s="7">
        <f t="shared" si="55"/>
        <v>98960.4</v>
      </c>
      <c r="AE110" s="7">
        <f t="shared" si="55"/>
        <v>116424</v>
      </c>
      <c r="AF110" s="7">
        <f t="shared" si="55"/>
        <v>110602.8</v>
      </c>
      <c r="AG110" s="7">
        <f t="shared" si="55"/>
        <v>110602.8</v>
      </c>
      <c r="AH110" s="7">
        <f t="shared" si="55"/>
        <v>116424</v>
      </c>
      <c r="AI110" s="7">
        <f t="shared" si="55"/>
        <v>110602.8</v>
      </c>
      <c r="AJ110" s="7">
        <f t="shared" si="55"/>
        <v>116424</v>
      </c>
      <c r="AK110" s="7">
        <f t="shared" si="55"/>
        <v>122245.2</v>
      </c>
      <c r="AL110" s="7">
        <f t="shared" si="55"/>
        <v>128066.4</v>
      </c>
      <c r="AM110" s="7">
        <f t="shared" si="55"/>
        <v>104781.60000000002</v>
      </c>
      <c r="AN110" s="7">
        <f t="shared" si="55"/>
        <v>128066.4</v>
      </c>
      <c r="AO110" s="7">
        <f t="shared" si="55"/>
        <v>122245.2</v>
      </c>
      <c r="AP110" s="7">
        <f t="shared" si="55"/>
        <v>98960.4</v>
      </c>
      <c r="AQ110" s="7">
        <f t="shared" si="55"/>
        <v>116424</v>
      </c>
      <c r="AR110" s="7">
        <f t="shared" si="55"/>
        <v>110602.8</v>
      </c>
      <c r="AS110" s="7">
        <f t="shared" si="55"/>
        <v>110602.8</v>
      </c>
    </row>
    <row r="111" spans="1:45" x14ac:dyDescent="0.25">
      <c r="C111" s="25"/>
      <c r="D111" s="25"/>
    </row>
    <row r="112" spans="1:45" x14ac:dyDescent="0.25">
      <c r="A112" s="31" t="s">
        <v>145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25">
      <c r="A113" s="9"/>
      <c r="B113" s="9"/>
      <c r="C113" s="9"/>
      <c r="D113" s="9"/>
      <c r="E113" s="625">
        <v>2024</v>
      </c>
      <c r="F113" s="626"/>
      <c r="G113" s="626"/>
      <c r="H113" s="626"/>
      <c r="I113" s="626"/>
      <c r="J113" s="623">
        <v>2025</v>
      </c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>
        <v>2026</v>
      </c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>
        <v>2027</v>
      </c>
      <c r="AI113" s="623"/>
      <c r="AJ113" s="623"/>
      <c r="AK113" s="623"/>
      <c r="AL113" s="623"/>
      <c r="AM113" s="623"/>
      <c r="AN113" s="623"/>
      <c r="AO113" s="623"/>
      <c r="AP113" s="623"/>
      <c r="AQ113" s="623"/>
      <c r="AR113" s="623"/>
      <c r="AS113" s="623"/>
    </row>
    <row r="114" spans="1:45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11">
        <v>9</v>
      </c>
      <c r="S114" s="14">
        <v>10</v>
      </c>
      <c r="T114" s="14">
        <v>11</v>
      </c>
      <c r="U114" s="468">
        <v>12</v>
      </c>
      <c r="V114" s="14">
        <v>1</v>
      </c>
      <c r="W114" s="14">
        <v>2</v>
      </c>
      <c r="X114" s="14">
        <v>3</v>
      </c>
      <c r="Y114" s="14">
        <v>4</v>
      </c>
      <c r="Z114" s="14">
        <v>5</v>
      </c>
      <c r="AA114" s="14">
        <v>6</v>
      </c>
      <c r="AB114" s="14">
        <v>7</v>
      </c>
      <c r="AC114" s="14">
        <v>8</v>
      </c>
      <c r="AD114" s="14">
        <v>9</v>
      </c>
      <c r="AE114" s="14">
        <v>10</v>
      </c>
      <c r="AF114" s="14">
        <v>11</v>
      </c>
      <c r="AG114" s="14">
        <v>12</v>
      </c>
      <c r="AH114" s="14">
        <v>1</v>
      </c>
      <c r="AI114" s="14">
        <v>2</v>
      </c>
      <c r="AJ114" s="14">
        <v>3</v>
      </c>
      <c r="AK114" s="14">
        <v>4</v>
      </c>
      <c r="AL114" s="14">
        <v>5</v>
      </c>
      <c r="AM114" s="14">
        <v>6</v>
      </c>
      <c r="AN114" s="14">
        <v>7</v>
      </c>
      <c r="AO114" s="14">
        <v>8</v>
      </c>
      <c r="AP114" s="14">
        <v>9</v>
      </c>
      <c r="AQ114" s="14">
        <v>10</v>
      </c>
      <c r="AR114" s="14">
        <v>11</v>
      </c>
      <c r="AS114" s="14">
        <v>12</v>
      </c>
    </row>
    <row r="115" spans="1:45" x14ac:dyDescent="0.25">
      <c r="A115" s="4" t="str">
        <f>A10</f>
        <v>Akin Akinola</v>
      </c>
      <c r="B115" s="4" t="str">
        <f t="shared" ref="B115:D115" si="56">B10</f>
        <v>TechSur</v>
      </c>
      <c r="C115" s="4" t="str">
        <f t="shared" si="56"/>
        <v>Business Analyst - Senior</v>
      </c>
      <c r="D115" s="4">
        <f t="shared" si="56"/>
        <v>120.05</v>
      </c>
      <c r="E115" s="6">
        <f t="shared" ref="E115:F115" si="57">E45*$D115</f>
        <v>0</v>
      </c>
      <c r="F115" s="6">
        <f t="shared" si="57"/>
        <v>0</v>
      </c>
      <c r="G115" s="6">
        <f>G45*$D115</f>
        <v>15366.4</v>
      </c>
      <c r="H115" s="6">
        <f t="shared" ref="H115:P115" si="58">H45*$D115</f>
        <v>15366.4</v>
      </c>
      <c r="I115" s="6">
        <f t="shared" si="58"/>
        <v>20168.399999999998</v>
      </c>
      <c r="J115" s="6">
        <f t="shared" si="58"/>
        <v>20168.399999999998</v>
      </c>
      <c r="K115" s="6">
        <f t="shared" si="58"/>
        <v>18127.55</v>
      </c>
      <c r="L115" s="6">
        <f t="shared" si="58"/>
        <v>19808.25</v>
      </c>
      <c r="M115" s="6">
        <f t="shared" si="58"/>
        <v>8643.6</v>
      </c>
      <c r="N115" s="6">
        <f t="shared" si="58"/>
        <v>0</v>
      </c>
      <c r="O115" s="6">
        <f t="shared" si="58"/>
        <v>0</v>
      </c>
      <c r="P115" s="6">
        <f t="shared" si="58"/>
        <v>0</v>
      </c>
      <c r="Q115" s="6">
        <f t="shared" ref="Q115:AS115" si="59">Q45*$D115</f>
        <v>0</v>
      </c>
      <c r="R115" s="6">
        <f t="shared" si="59"/>
        <v>0</v>
      </c>
      <c r="S115" s="61">
        <f t="shared" si="59"/>
        <v>0</v>
      </c>
      <c r="T115" s="61">
        <f t="shared" si="59"/>
        <v>0</v>
      </c>
      <c r="U115" s="61">
        <f t="shared" si="59"/>
        <v>0</v>
      </c>
      <c r="V115" s="61">
        <f t="shared" si="59"/>
        <v>0</v>
      </c>
      <c r="W115" s="61">
        <f t="shared" si="59"/>
        <v>0</v>
      </c>
      <c r="X115" s="61">
        <f t="shared" si="59"/>
        <v>0</v>
      </c>
      <c r="Y115" s="61">
        <f t="shared" si="59"/>
        <v>0</v>
      </c>
      <c r="Z115" s="61">
        <f t="shared" si="59"/>
        <v>0</v>
      </c>
      <c r="AA115" s="61">
        <f t="shared" si="59"/>
        <v>0</v>
      </c>
      <c r="AB115" s="61">
        <f t="shared" si="59"/>
        <v>0</v>
      </c>
      <c r="AC115" s="61">
        <f t="shared" si="59"/>
        <v>0</v>
      </c>
      <c r="AD115" s="61">
        <f t="shared" si="59"/>
        <v>0</v>
      </c>
      <c r="AE115" s="61">
        <f t="shared" si="59"/>
        <v>0</v>
      </c>
      <c r="AF115" s="61">
        <f t="shared" si="59"/>
        <v>0</v>
      </c>
      <c r="AG115" s="61">
        <f t="shared" si="59"/>
        <v>0</v>
      </c>
      <c r="AH115" s="61">
        <f t="shared" si="59"/>
        <v>0</v>
      </c>
      <c r="AI115" s="61">
        <f t="shared" si="59"/>
        <v>0</v>
      </c>
      <c r="AJ115" s="61">
        <f t="shared" si="59"/>
        <v>0</v>
      </c>
      <c r="AK115" s="61">
        <f t="shared" si="59"/>
        <v>0</v>
      </c>
      <c r="AL115" s="61">
        <f t="shared" si="59"/>
        <v>0</v>
      </c>
      <c r="AM115" s="61">
        <f t="shared" si="59"/>
        <v>0</v>
      </c>
      <c r="AN115" s="61">
        <f t="shared" si="59"/>
        <v>0</v>
      </c>
      <c r="AO115" s="61">
        <f t="shared" si="59"/>
        <v>0</v>
      </c>
      <c r="AP115" s="61">
        <f t="shared" si="59"/>
        <v>0</v>
      </c>
      <c r="AQ115" s="61">
        <f t="shared" si="59"/>
        <v>0</v>
      </c>
      <c r="AR115" s="61">
        <f t="shared" si="59"/>
        <v>0</v>
      </c>
      <c r="AS115" s="61">
        <f t="shared" si="59"/>
        <v>0</v>
      </c>
    </row>
    <row r="116" spans="1:45" x14ac:dyDescent="0.25">
      <c r="A116" s="4" t="str">
        <f t="shared" ref="A116:D118" si="60">A11</f>
        <v>Vijay Sivaprakasam</v>
      </c>
      <c r="B116" s="4" t="str">
        <f t="shared" si="60"/>
        <v>TechSur</v>
      </c>
      <c r="C116" s="4" t="str">
        <f t="shared" si="60"/>
        <v>Systems Integration Engineer</v>
      </c>
      <c r="D116" s="4">
        <f t="shared" si="60"/>
        <v>151.9</v>
      </c>
      <c r="E116" s="6">
        <f t="shared" ref="E116:P116" si="61">E46*$D116</f>
        <v>0</v>
      </c>
      <c r="F116" s="6">
        <f t="shared" si="61"/>
        <v>0</v>
      </c>
      <c r="G116" s="6">
        <f t="shared" si="61"/>
        <v>24304</v>
      </c>
      <c r="H116" s="6">
        <f t="shared" si="61"/>
        <v>23088.799999999999</v>
      </c>
      <c r="I116" s="6">
        <f t="shared" si="61"/>
        <v>25519.200000000001</v>
      </c>
      <c r="J116" s="6">
        <f t="shared" si="61"/>
        <v>10936.800000000001</v>
      </c>
      <c r="K116" s="6">
        <f t="shared" si="61"/>
        <v>23088.799999999999</v>
      </c>
      <c r="L116" s="6">
        <f t="shared" si="61"/>
        <v>25519.200000000001</v>
      </c>
      <c r="M116" s="6">
        <f t="shared" si="61"/>
        <v>26734.400000000001</v>
      </c>
      <c r="N116" s="6">
        <f t="shared" si="61"/>
        <v>25519.200000000001</v>
      </c>
      <c r="O116" s="6">
        <f t="shared" si="61"/>
        <v>24304</v>
      </c>
      <c r="P116" s="6">
        <f t="shared" si="61"/>
        <v>26734.400000000001</v>
      </c>
      <c r="Q116" s="6">
        <f t="shared" ref="Q116:AS116" si="62">Q46*$D116</f>
        <v>19443.2</v>
      </c>
      <c r="R116" s="6">
        <f t="shared" si="62"/>
        <v>3645.6000000000004</v>
      </c>
      <c r="S116" s="61">
        <f t="shared" si="62"/>
        <v>14582.400000000001</v>
      </c>
      <c r="T116" s="61">
        <f t="shared" si="62"/>
        <v>0</v>
      </c>
      <c r="U116" s="61">
        <f t="shared" si="62"/>
        <v>0</v>
      </c>
      <c r="V116" s="61">
        <f t="shared" si="62"/>
        <v>0</v>
      </c>
      <c r="W116" s="61">
        <f t="shared" si="62"/>
        <v>0</v>
      </c>
      <c r="X116" s="61">
        <f t="shared" si="62"/>
        <v>0</v>
      </c>
      <c r="Y116" s="61">
        <f t="shared" si="62"/>
        <v>0</v>
      </c>
      <c r="Z116" s="61">
        <f t="shared" si="62"/>
        <v>0</v>
      </c>
      <c r="AA116" s="61">
        <f t="shared" si="62"/>
        <v>0</v>
      </c>
      <c r="AB116" s="61">
        <f t="shared" si="62"/>
        <v>0</v>
      </c>
      <c r="AC116" s="61">
        <f t="shared" si="62"/>
        <v>0</v>
      </c>
      <c r="AD116" s="61">
        <f t="shared" si="62"/>
        <v>0</v>
      </c>
      <c r="AE116" s="61">
        <f t="shared" si="62"/>
        <v>0</v>
      </c>
      <c r="AF116" s="61">
        <f t="shared" si="62"/>
        <v>0</v>
      </c>
      <c r="AG116" s="61">
        <f t="shared" si="62"/>
        <v>0</v>
      </c>
      <c r="AH116" s="61">
        <f t="shared" si="62"/>
        <v>0</v>
      </c>
      <c r="AI116" s="61">
        <f t="shared" si="62"/>
        <v>0</v>
      </c>
      <c r="AJ116" s="61">
        <f t="shared" si="62"/>
        <v>0</v>
      </c>
      <c r="AK116" s="61">
        <f t="shared" si="62"/>
        <v>0</v>
      </c>
      <c r="AL116" s="61">
        <f t="shared" si="62"/>
        <v>0</v>
      </c>
      <c r="AM116" s="61">
        <f t="shared" si="62"/>
        <v>0</v>
      </c>
      <c r="AN116" s="61">
        <f t="shared" si="62"/>
        <v>0</v>
      </c>
      <c r="AO116" s="61">
        <f t="shared" si="62"/>
        <v>0</v>
      </c>
      <c r="AP116" s="61">
        <f t="shared" si="62"/>
        <v>0</v>
      </c>
      <c r="AQ116" s="61">
        <f t="shared" si="62"/>
        <v>0</v>
      </c>
      <c r="AR116" s="61">
        <f t="shared" si="62"/>
        <v>0</v>
      </c>
      <c r="AS116" s="61">
        <f t="shared" si="62"/>
        <v>0</v>
      </c>
    </row>
    <row r="117" spans="1:45" x14ac:dyDescent="0.25">
      <c r="A117" s="4" t="str">
        <f t="shared" si="60"/>
        <v>Archaya Ramasamy</v>
      </c>
      <c r="B117" s="4" t="str">
        <f t="shared" si="60"/>
        <v>JB Management</v>
      </c>
      <c r="C117" s="4" t="str">
        <f t="shared" si="60"/>
        <v>Systems Integration Engineer</v>
      </c>
      <c r="D117" s="4">
        <f t="shared" si="60"/>
        <v>151.9</v>
      </c>
      <c r="E117" s="6">
        <f t="shared" ref="E117:P117" si="63">E47*$D117</f>
        <v>0</v>
      </c>
      <c r="F117" s="6">
        <f t="shared" si="63"/>
        <v>0</v>
      </c>
      <c r="G117" s="6">
        <f t="shared" si="63"/>
        <v>0</v>
      </c>
      <c r="H117" s="6">
        <f t="shared" si="63"/>
        <v>0</v>
      </c>
      <c r="I117" s="6">
        <f t="shared" si="63"/>
        <v>0</v>
      </c>
      <c r="J117" s="6">
        <f t="shared" si="63"/>
        <v>0</v>
      </c>
      <c r="K117" s="6">
        <f t="shared" si="63"/>
        <v>0</v>
      </c>
      <c r="L117" s="6">
        <f t="shared" si="63"/>
        <v>0</v>
      </c>
      <c r="M117" s="6">
        <f t="shared" si="63"/>
        <v>0</v>
      </c>
      <c r="N117" s="6">
        <f t="shared" si="63"/>
        <v>0</v>
      </c>
      <c r="O117" s="6">
        <f t="shared" si="63"/>
        <v>0</v>
      </c>
      <c r="P117" s="6">
        <f t="shared" si="63"/>
        <v>0</v>
      </c>
      <c r="Q117" s="6">
        <f t="shared" ref="Q117:AS117" si="64">Q47*$D117</f>
        <v>0</v>
      </c>
      <c r="R117" s="6">
        <f t="shared" si="64"/>
        <v>0</v>
      </c>
      <c r="S117" s="61">
        <f t="shared" si="64"/>
        <v>0</v>
      </c>
      <c r="T117" s="61">
        <f t="shared" si="64"/>
        <v>0</v>
      </c>
      <c r="U117" s="61">
        <f t="shared" si="64"/>
        <v>0</v>
      </c>
      <c r="V117" s="61">
        <f t="shared" si="64"/>
        <v>0</v>
      </c>
      <c r="W117" s="61">
        <f t="shared" si="64"/>
        <v>0</v>
      </c>
      <c r="X117" s="61">
        <f t="shared" si="64"/>
        <v>0</v>
      </c>
      <c r="Y117" s="61">
        <f t="shared" si="64"/>
        <v>0</v>
      </c>
      <c r="Z117" s="61">
        <f t="shared" si="64"/>
        <v>0</v>
      </c>
      <c r="AA117" s="61">
        <f t="shared" si="64"/>
        <v>0</v>
      </c>
      <c r="AB117" s="61">
        <f t="shared" si="64"/>
        <v>0</v>
      </c>
      <c r="AC117" s="61">
        <f t="shared" si="64"/>
        <v>0</v>
      </c>
      <c r="AD117" s="61">
        <f t="shared" si="64"/>
        <v>0</v>
      </c>
      <c r="AE117" s="61">
        <f t="shared" si="64"/>
        <v>0</v>
      </c>
      <c r="AF117" s="61">
        <f t="shared" si="64"/>
        <v>0</v>
      </c>
      <c r="AG117" s="61">
        <f t="shared" si="64"/>
        <v>0</v>
      </c>
      <c r="AH117" s="61">
        <f t="shared" si="64"/>
        <v>0</v>
      </c>
      <c r="AI117" s="61">
        <f t="shared" si="64"/>
        <v>0</v>
      </c>
      <c r="AJ117" s="61">
        <f t="shared" si="64"/>
        <v>0</v>
      </c>
      <c r="AK117" s="61">
        <f t="shared" si="64"/>
        <v>0</v>
      </c>
      <c r="AL117" s="61">
        <f t="shared" si="64"/>
        <v>0</v>
      </c>
      <c r="AM117" s="61">
        <f t="shared" si="64"/>
        <v>0</v>
      </c>
      <c r="AN117" s="61">
        <f t="shared" si="64"/>
        <v>0</v>
      </c>
      <c r="AO117" s="61">
        <f t="shared" si="64"/>
        <v>0</v>
      </c>
      <c r="AP117" s="61">
        <f t="shared" si="64"/>
        <v>0</v>
      </c>
      <c r="AQ117" s="61">
        <f t="shared" si="64"/>
        <v>0</v>
      </c>
      <c r="AR117" s="61">
        <f t="shared" si="64"/>
        <v>0</v>
      </c>
      <c r="AS117" s="61">
        <f t="shared" si="64"/>
        <v>0</v>
      </c>
    </row>
    <row r="118" spans="1:45" x14ac:dyDescent="0.25">
      <c r="A118" s="4" t="str">
        <f t="shared" si="60"/>
        <v>Jerald Maria</v>
      </c>
      <c r="B118" s="4" t="str">
        <f t="shared" si="60"/>
        <v>JB Management</v>
      </c>
      <c r="C118" s="4" t="str">
        <f t="shared" si="60"/>
        <v>Systems Integration Engineer</v>
      </c>
      <c r="D118" s="4">
        <f t="shared" si="60"/>
        <v>151.9</v>
      </c>
      <c r="E118" s="6">
        <f t="shared" ref="E118:P118" si="65">E48*$D118</f>
        <v>0</v>
      </c>
      <c r="F118" s="6">
        <f t="shared" si="65"/>
        <v>0</v>
      </c>
      <c r="G118" s="6">
        <f t="shared" si="65"/>
        <v>12152</v>
      </c>
      <c r="H118" s="6">
        <f t="shared" si="65"/>
        <v>0</v>
      </c>
      <c r="I118" s="6">
        <f t="shared" si="65"/>
        <v>0</v>
      </c>
      <c r="J118" s="6">
        <f t="shared" si="65"/>
        <v>0</v>
      </c>
      <c r="K118" s="6">
        <f t="shared" si="65"/>
        <v>0</v>
      </c>
      <c r="L118" s="6">
        <f t="shared" si="65"/>
        <v>0</v>
      </c>
      <c r="M118" s="6">
        <f t="shared" si="65"/>
        <v>0</v>
      </c>
      <c r="N118" s="6">
        <f t="shared" si="65"/>
        <v>0</v>
      </c>
      <c r="O118" s="6">
        <f t="shared" si="65"/>
        <v>0</v>
      </c>
      <c r="P118" s="6">
        <f t="shared" si="65"/>
        <v>0</v>
      </c>
      <c r="Q118" s="6">
        <f t="shared" ref="Q118:AS118" si="66">Q48*$D118</f>
        <v>0</v>
      </c>
      <c r="R118" s="6">
        <f t="shared" si="66"/>
        <v>0</v>
      </c>
      <c r="S118" s="61">
        <f t="shared" si="66"/>
        <v>0</v>
      </c>
      <c r="T118" s="61">
        <f t="shared" si="66"/>
        <v>0</v>
      </c>
      <c r="U118" s="61">
        <f t="shared" si="66"/>
        <v>0</v>
      </c>
      <c r="V118" s="61">
        <f t="shared" si="66"/>
        <v>0</v>
      </c>
      <c r="W118" s="61">
        <f t="shared" si="66"/>
        <v>0</v>
      </c>
      <c r="X118" s="61">
        <f t="shared" si="66"/>
        <v>0</v>
      </c>
      <c r="Y118" s="61">
        <f t="shared" si="66"/>
        <v>0</v>
      </c>
      <c r="Z118" s="61">
        <f t="shared" si="66"/>
        <v>0</v>
      </c>
      <c r="AA118" s="61">
        <f t="shared" si="66"/>
        <v>0</v>
      </c>
      <c r="AB118" s="61">
        <f t="shared" si="66"/>
        <v>0</v>
      </c>
      <c r="AC118" s="61">
        <f t="shared" si="66"/>
        <v>0</v>
      </c>
      <c r="AD118" s="61">
        <f t="shared" si="66"/>
        <v>0</v>
      </c>
      <c r="AE118" s="61">
        <f t="shared" si="66"/>
        <v>0</v>
      </c>
      <c r="AF118" s="61">
        <f t="shared" si="66"/>
        <v>0</v>
      </c>
      <c r="AG118" s="61">
        <f t="shared" si="66"/>
        <v>0</v>
      </c>
      <c r="AH118" s="61">
        <f t="shared" si="66"/>
        <v>0</v>
      </c>
      <c r="AI118" s="61">
        <f t="shared" si="66"/>
        <v>0</v>
      </c>
      <c r="AJ118" s="61">
        <f t="shared" si="66"/>
        <v>0</v>
      </c>
      <c r="AK118" s="61">
        <f t="shared" si="66"/>
        <v>0</v>
      </c>
      <c r="AL118" s="61">
        <f t="shared" si="66"/>
        <v>0</v>
      </c>
      <c r="AM118" s="61">
        <f t="shared" si="66"/>
        <v>0</v>
      </c>
      <c r="AN118" s="61">
        <f t="shared" si="66"/>
        <v>0</v>
      </c>
      <c r="AO118" s="61">
        <f t="shared" si="66"/>
        <v>0</v>
      </c>
      <c r="AP118" s="61">
        <f t="shared" si="66"/>
        <v>0</v>
      </c>
      <c r="AQ118" s="61">
        <f t="shared" si="66"/>
        <v>0</v>
      </c>
      <c r="AR118" s="61">
        <f t="shared" si="66"/>
        <v>0</v>
      </c>
      <c r="AS118" s="61">
        <f t="shared" si="66"/>
        <v>0</v>
      </c>
    </row>
    <row r="119" spans="1:45" x14ac:dyDescent="0.25">
      <c r="A119" s="4" t="str">
        <f t="shared" ref="A119:D119" si="67">A14</f>
        <v>Jayakumar Kuppusamy</v>
      </c>
      <c r="B119" s="4" t="str">
        <f t="shared" si="67"/>
        <v>JB Management</v>
      </c>
      <c r="C119" s="4" t="str">
        <f t="shared" si="67"/>
        <v>Systems Integration Engineer</v>
      </c>
      <c r="D119" s="4">
        <f t="shared" si="67"/>
        <v>151.9</v>
      </c>
      <c r="E119" s="6">
        <f t="shared" ref="E119:P127" si="68">E49*$D119</f>
        <v>0</v>
      </c>
      <c r="F119" s="6">
        <f t="shared" si="68"/>
        <v>0</v>
      </c>
      <c r="G119" s="6">
        <f t="shared" si="68"/>
        <v>9721.6</v>
      </c>
      <c r="H119" s="6">
        <f t="shared" si="68"/>
        <v>0</v>
      </c>
      <c r="I119" s="6">
        <f t="shared" si="68"/>
        <v>0</v>
      </c>
      <c r="J119" s="6">
        <f t="shared" si="68"/>
        <v>0</v>
      </c>
      <c r="K119" s="6">
        <f t="shared" si="68"/>
        <v>0</v>
      </c>
      <c r="L119" s="6">
        <f t="shared" si="68"/>
        <v>0</v>
      </c>
      <c r="M119" s="6">
        <f t="shared" si="68"/>
        <v>0</v>
      </c>
      <c r="N119" s="6">
        <f t="shared" si="68"/>
        <v>0</v>
      </c>
      <c r="O119" s="6">
        <f t="shared" si="68"/>
        <v>0</v>
      </c>
      <c r="P119" s="6">
        <f t="shared" si="68"/>
        <v>0</v>
      </c>
      <c r="Q119" s="6">
        <f t="shared" ref="Q119:AS119" si="69">Q49*$D119</f>
        <v>0</v>
      </c>
      <c r="R119" s="6">
        <f t="shared" si="69"/>
        <v>0</v>
      </c>
      <c r="S119" s="61">
        <f t="shared" si="69"/>
        <v>0</v>
      </c>
      <c r="T119" s="61">
        <f t="shared" si="69"/>
        <v>0</v>
      </c>
      <c r="U119" s="61">
        <f t="shared" si="69"/>
        <v>0</v>
      </c>
      <c r="V119" s="61">
        <f t="shared" si="69"/>
        <v>0</v>
      </c>
      <c r="W119" s="61">
        <f t="shared" si="69"/>
        <v>0</v>
      </c>
      <c r="X119" s="61">
        <f t="shared" si="69"/>
        <v>0</v>
      </c>
      <c r="Y119" s="61">
        <f t="shared" si="69"/>
        <v>0</v>
      </c>
      <c r="Z119" s="61">
        <f t="shared" si="69"/>
        <v>0</v>
      </c>
      <c r="AA119" s="61">
        <f t="shared" si="69"/>
        <v>0</v>
      </c>
      <c r="AB119" s="61">
        <f t="shared" si="69"/>
        <v>0</v>
      </c>
      <c r="AC119" s="61">
        <f t="shared" si="69"/>
        <v>0</v>
      </c>
      <c r="AD119" s="61">
        <f t="shared" si="69"/>
        <v>0</v>
      </c>
      <c r="AE119" s="61">
        <f t="shared" si="69"/>
        <v>0</v>
      </c>
      <c r="AF119" s="61">
        <f t="shared" si="69"/>
        <v>0</v>
      </c>
      <c r="AG119" s="61">
        <f t="shared" si="69"/>
        <v>0</v>
      </c>
      <c r="AH119" s="61">
        <f t="shared" si="69"/>
        <v>0</v>
      </c>
      <c r="AI119" s="61">
        <f t="shared" si="69"/>
        <v>0</v>
      </c>
      <c r="AJ119" s="61">
        <f t="shared" si="69"/>
        <v>0</v>
      </c>
      <c r="AK119" s="61">
        <f t="shared" si="69"/>
        <v>0</v>
      </c>
      <c r="AL119" s="61">
        <f t="shared" si="69"/>
        <v>0</v>
      </c>
      <c r="AM119" s="61">
        <f t="shared" si="69"/>
        <v>0</v>
      </c>
      <c r="AN119" s="61">
        <f t="shared" si="69"/>
        <v>0</v>
      </c>
      <c r="AO119" s="61">
        <f t="shared" si="69"/>
        <v>0</v>
      </c>
      <c r="AP119" s="61">
        <f t="shared" si="69"/>
        <v>0</v>
      </c>
      <c r="AQ119" s="61">
        <f t="shared" si="69"/>
        <v>0</v>
      </c>
      <c r="AR119" s="61">
        <f t="shared" si="69"/>
        <v>0</v>
      </c>
      <c r="AS119" s="61">
        <f t="shared" si="69"/>
        <v>0</v>
      </c>
    </row>
    <row r="120" spans="1:45" x14ac:dyDescent="0.25">
      <c r="A120" s="4" t="str">
        <f t="shared" ref="A120:D120" si="70">A15</f>
        <v>Archaya Ramasamy</v>
      </c>
      <c r="B120" s="4" t="str">
        <f t="shared" si="70"/>
        <v>JB Management</v>
      </c>
      <c r="C120" s="4" t="str">
        <f t="shared" si="70"/>
        <v>Systems Integration Engineer</v>
      </c>
      <c r="D120" s="4">
        <f t="shared" si="70"/>
        <v>151.9</v>
      </c>
      <c r="E120" s="6">
        <f t="shared" si="68"/>
        <v>0</v>
      </c>
      <c r="F120" s="6">
        <f t="shared" si="68"/>
        <v>0</v>
      </c>
      <c r="G120" s="6">
        <f t="shared" si="68"/>
        <v>6076</v>
      </c>
      <c r="H120" s="6">
        <f t="shared" si="68"/>
        <v>0</v>
      </c>
      <c r="I120" s="6">
        <f t="shared" si="68"/>
        <v>0</v>
      </c>
      <c r="J120" s="6">
        <f t="shared" si="68"/>
        <v>0</v>
      </c>
      <c r="K120" s="6">
        <f t="shared" si="68"/>
        <v>0</v>
      </c>
      <c r="L120" s="6">
        <f t="shared" si="68"/>
        <v>0</v>
      </c>
      <c r="M120" s="6">
        <f t="shared" si="68"/>
        <v>0</v>
      </c>
      <c r="N120" s="6">
        <f t="shared" si="68"/>
        <v>0</v>
      </c>
      <c r="O120" s="6">
        <f t="shared" si="68"/>
        <v>0</v>
      </c>
      <c r="P120" s="6">
        <f t="shared" si="68"/>
        <v>0</v>
      </c>
      <c r="Q120" s="6">
        <f t="shared" ref="Q120:AS120" si="71">Q50*$D120</f>
        <v>0</v>
      </c>
      <c r="R120" s="6">
        <f t="shared" si="71"/>
        <v>0</v>
      </c>
      <c r="S120" s="61">
        <f t="shared" si="71"/>
        <v>0</v>
      </c>
      <c r="T120" s="61">
        <f t="shared" si="71"/>
        <v>0</v>
      </c>
      <c r="U120" s="61">
        <f t="shared" si="71"/>
        <v>0</v>
      </c>
      <c r="V120" s="61">
        <f t="shared" si="71"/>
        <v>0</v>
      </c>
      <c r="W120" s="61">
        <f t="shared" si="71"/>
        <v>0</v>
      </c>
      <c r="X120" s="61">
        <f t="shared" si="71"/>
        <v>0</v>
      </c>
      <c r="Y120" s="61">
        <f t="shared" si="71"/>
        <v>0</v>
      </c>
      <c r="Z120" s="61">
        <f t="shared" si="71"/>
        <v>0</v>
      </c>
      <c r="AA120" s="61">
        <f t="shared" si="71"/>
        <v>0</v>
      </c>
      <c r="AB120" s="61">
        <f t="shared" si="71"/>
        <v>0</v>
      </c>
      <c r="AC120" s="61">
        <f t="shared" si="71"/>
        <v>0</v>
      </c>
      <c r="AD120" s="61">
        <f t="shared" si="71"/>
        <v>0</v>
      </c>
      <c r="AE120" s="61">
        <f t="shared" si="71"/>
        <v>0</v>
      </c>
      <c r="AF120" s="61">
        <f t="shared" si="71"/>
        <v>0</v>
      </c>
      <c r="AG120" s="61">
        <f t="shared" si="71"/>
        <v>0</v>
      </c>
      <c r="AH120" s="61">
        <f t="shared" si="71"/>
        <v>0</v>
      </c>
      <c r="AI120" s="61">
        <f t="shared" si="71"/>
        <v>0</v>
      </c>
      <c r="AJ120" s="61">
        <f t="shared" si="71"/>
        <v>0</v>
      </c>
      <c r="AK120" s="61">
        <f t="shared" si="71"/>
        <v>0</v>
      </c>
      <c r="AL120" s="61">
        <f t="shared" si="71"/>
        <v>0</v>
      </c>
      <c r="AM120" s="61">
        <f t="shared" si="71"/>
        <v>0</v>
      </c>
      <c r="AN120" s="61">
        <f t="shared" si="71"/>
        <v>0</v>
      </c>
      <c r="AO120" s="61">
        <f t="shared" si="71"/>
        <v>0</v>
      </c>
      <c r="AP120" s="61">
        <f t="shared" si="71"/>
        <v>0</v>
      </c>
      <c r="AQ120" s="61">
        <f t="shared" si="71"/>
        <v>0</v>
      </c>
      <c r="AR120" s="61">
        <f t="shared" si="71"/>
        <v>0</v>
      </c>
      <c r="AS120" s="61">
        <f t="shared" si="71"/>
        <v>0</v>
      </c>
    </row>
    <row r="121" spans="1:45" x14ac:dyDescent="0.25">
      <c r="A121" s="4" t="str">
        <f t="shared" ref="A121:D121" si="72">A16</f>
        <v>Harsh Jain</v>
      </c>
      <c r="B121" s="4" t="str">
        <f t="shared" si="72"/>
        <v>JB Management</v>
      </c>
      <c r="C121" s="4" t="str">
        <f t="shared" si="72"/>
        <v>Systems Integration Engineer</v>
      </c>
      <c r="D121" s="4">
        <f t="shared" si="72"/>
        <v>151.9</v>
      </c>
      <c r="E121" s="6">
        <f t="shared" si="68"/>
        <v>0</v>
      </c>
      <c r="F121" s="6">
        <f t="shared" si="68"/>
        <v>0</v>
      </c>
      <c r="G121" s="6">
        <f t="shared" si="68"/>
        <v>0</v>
      </c>
      <c r="H121" s="6">
        <f t="shared" si="68"/>
        <v>4860.8</v>
      </c>
      <c r="I121" s="6">
        <f t="shared" si="68"/>
        <v>25519.200000000001</v>
      </c>
      <c r="J121" s="6">
        <f t="shared" si="68"/>
        <v>25519.200000000001</v>
      </c>
      <c r="K121" s="6">
        <f t="shared" si="68"/>
        <v>23088.799999999999</v>
      </c>
      <c r="L121" s="6">
        <f t="shared" si="68"/>
        <v>24304</v>
      </c>
      <c r="M121" s="6">
        <f t="shared" si="68"/>
        <v>26734.400000000001</v>
      </c>
      <c r="N121" s="6">
        <f t="shared" si="68"/>
        <v>25519.200000000001</v>
      </c>
      <c r="O121" s="6">
        <f t="shared" si="68"/>
        <v>12152</v>
      </c>
      <c r="P121" s="6">
        <f t="shared" si="68"/>
        <v>23088.799999999999</v>
      </c>
      <c r="Q121" s="6">
        <f t="shared" ref="Q121:AS121" si="73">Q51*$D121</f>
        <v>25519.200000000001</v>
      </c>
      <c r="R121" s="6">
        <f t="shared" si="73"/>
        <v>10936.800000000001</v>
      </c>
      <c r="S121" s="61">
        <f t="shared" si="73"/>
        <v>14582.400000000001</v>
      </c>
      <c r="T121" s="61">
        <f t="shared" si="73"/>
        <v>0</v>
      </c>
      <c r="U121" s="61">
        <f t="shared" si="73"/>
        <v>0</v>
      </c>
      <c r="V121" s="61">
        <f t="shared" si="73"/>
        <v>0</v>
      </c>
      <c r="W121" s="61">
        <f t="shared" si="73"/>
        <v>0</v>
      </c>
      <c r="X121" s="61">
        <f t="shared" si="73"/>
        <v>0</v>
      </c>
      <c r="Y121" s="61">
        <f t="shared" si="73"/>
        <v>0</v>
      </c>
      <c r="Z121" s="61">
        <f t="shared" si="73"/>
        <v>0</v>
      </c>
      <c r="AA121" s="61">
        <f t="shared" si="73"/>
        <v>0</v>
      </c>
      <c r="AB121" s="61">
        <f t="shared" si="73"/>
        <v>0</v>
      </c>
      <c r="AC121" s="61">
        <f t="shared" si="73"/>
        <v>0</v>
      </c>
      <c r="AD121" s="61">
        <f t="shared" si="73"/>
        <v>0</v>
      </c>
      <c r="AE121" s="61">
        <f t="shared" si="73"/>
        <v>0</v>
      </c>
      <c r="AF121" s="61">
        <f t="shared" si="73"/>
        <v>0</v>
      </c>
      <c r="AG121" s="61">
        <f t="shared" si="73"/>
        <v>0</v>
      </c>
      <c r="AH121" s="61">
        <f t="shared" si="73"/>
        <v>0</v>
      </c>
      <c r="AI121" s="61">
        <f t="shared" si="73"/>
        <v>0</v>
      </c>
      <c r="AJ121" s="61">
        <f t="shared" si="73"/>
        <v>0</v>
      </c>
      <c r="AK121" s="61">
        <f t="shared" si="73"/>
        <v>0</v>
      </c>
      <c r="AL121" s="61">
        <f t="shared" si="73"/>
        <v>0</v>
      </c>
      <c r="AM121" s="61">
        <f t="shared" si="73"/>
        <v>0</v>
      </c>
      <c r="AN121" s="61">
        <f t="shared" si="73"/>
        <v>0</v>
      </c>
      <c r="AO121" s="61">
        <f t="shared" si="73"/>
        <v>0</v>
      </c>
      <c r="AP121" s="61">
        <f t="shared" si="73"/>
        <v>0</v>
      </c>
      <c r="AQ121" s="61">
        <f t="shared" si="73"/>
        <v>0</v>
      </c>
      <c r="AR121" s="61">
        <f t="shared" si="73"/>
        <v>0</v>
      </c>
      <c r="AS121" s="61">
        <f t="shared" si="73"/>
        <v>0</v>
      </c>
    </row>
    <row r="122" spans="1:45" x14ac:dyDescent="0.25">
      <c r="A122" s="4" t="str">
        <f t="shared" ref="A122:D122" si="74">A17</f>
        <v>Manoj Kumar</v>
      </c>
      <c r="B122" s="4">
        <f t="shared" si="74"/>
        <v>0</v>
      </c>
      <c r="C122" s="4" t="str">
        <f t="shared" si="74"/>
        <v>Systems Integration Engineer</v>
      </c>
      <c r="D122" s="4">
        <f t="shared" si="74"/>
        <v>151.9</v>
      </c>
      <c r="E122" s="6">
        <f t="shared" si="68"/>
        <v>0</v>
      </c>
      <c r="F122" s="6">
        <f t="shared" si="68"/>
        <v>0</v>
      </c>
      <c r="G122" s="6">
        <f t="shared" si="68"/>
        <v>0</v>
      </c>
      <c r="H122" s="6">
        <f t="shared" si="68"/>
        <v>0</v>
      </c>
      <c r="I122" s="6">
        <f t="shared" si="68"/>
        <v>13367.2</v>
      </c>
      <c r="J122" s="6">
        <f t="shared" si="68"/>
        <v>25519.200000000001</v>
      </c>
      <c r="K122" s="6">
        <f t="shared" si="68"/>
        <v>21873.600000000002</v>
      </c>
      <c r="L122" s="6">
        <f t="shared" si="68"/>
        <v>24304</v>
      </c>
      <c r="M122" s="6">
        <f t="shared" si="68"/>
        <v>26734.400000000001</v>
      </c>
      <c r="N122" s="6">
        <f t="shared" si="68"/>
        <v>20658.400000000001</v>
      </c>
      <c r="O122" s="6">
        <f t="shared" si="68"/>
        <v>24304</v>
      </c>
      <c r="P122" s="6">
        <f t="shared" si="68"/>
        <v>26734.400000000001</v>
      </c>
      <c r="Q122" s="6">
        <f t="shared" ref="Q122:AS122" si="75">Q52*$D122</f>
        <v>25519.200000000001</v>
      </c>
      <c r="R122" s="6">
        <f t="shared" si="75"/>
        <v>10936.800000000001</v>
      </c>
      <c r="S122" s="61">
        <f t="shared" si="75"/>
        <v>14582.400000000001</v>
      </c>
      <c r="T122" s="61">
        <f t="shared" si="75"/>
        <v>0</v>
      </c>
      <c r="U122" s="61">
        <f t="shared" si="75"/>
        <v>0</v>
      </c>
      <c r="V122" s="61">
        <f t="shared" si="75"/>
        <v>0</v>
      </c>
      <c r="W122" s="61">
        <f t="shared" si="75"/>
        <v>0</v>
      </c>
      <c r="X122" s="61">
        <f t="shared" si="75"/>
        <v>0</v>
      </c>
      <c r="Y122" s="61">
        <f t="shared" si="75"/>
        <v>0</v>
      </c>
      <c r="Z122" s="61">
        <f t="shared" si="75"/>
        <v>0</v>
      </c>
      <c r="AA122" s="61">
        <f t="shared" si="75"/>
        <v>0</v>
      </c>
      <c r="AB122" s="61">
        <f t="shared" si="75"/>
        <v>0</v>
      </c>
      <c r="AC122" s="61">
        <f t="shared" si="75"/>
        <v>0</v>
      </c>
      <c r="AD122" s="61">
        <f t="shared" si="75"/>
        <v>0</v>
      </c>
      <c r="AE122" s="61">
        <f t="shared" si="75"/>
        <v>0</v>
      </c>
      <c r="AF122" s="61">
        <f t="shared" si="75"/>
        <v>0</v>
      </c>
      <c r="AG122" s="61">
        <f t="shared" si="75"/>
        <v>0</v>
      </c>
      <c r="AH122" s="61">
        <f t="shared" si="75"/>
        <v>0</v>
      </c>
      <c r="AI122" s="61">
        <f t="shared" si="75"/>
        <v>0</v>
      </c>
      <c r="AJ122" s="61">
        <f t="shared" si="75"/>
        <v>0</v>
      </c>
      <c r="AK122" s="61">
        <f t="shared" si="75"/>
        <v>0</v>
      </c>
      <c r="AL122" s="61">
        <f t="shared" si="75"/>
        <v>0</v>
      </c>
      <c r="AM122" s="61">
        <f t="shared" si="75"/>
        <v>0</v>
      </c>
      <c r="AN122" s="61">
        <f t="shared" si="75"/>
        <v>0</v>
      </c>
      <c r="AO122" s="61">
        <f t="shared" si="75"/>
        <v>0</v>
      </c>
      <c r="AP122" s="61">
        <f t="shared" si="75"/>
        <v>0</v>
      </c>
      <c r="AQ122" s="61">
        <f t="shared" si="75"/>
        <v>0</v>
      </c>
      <c r="AR122" s="61">
        <f t="shared" si="75"/>
        <v>0</v>
      </c>
      <c r="AS122" s="61">
        <f t="shared" si="75"/>
        <v>0</v>
      </c>
    </row>
    <row r="123" spans="1:45" x14ac:dyDescent="0.25">
      <c r="A123" s="4" t="str">
        <f t="shared" ref="A123:D123" si="76">A18</f>
        <v>Abdul Waheed</v>
      </c>
      <c r="B123" s="4" t="str">
        <f t="shared" si="76"/>
        <v>Guidehouse</v>
      </c>
      <c r="C123" s="4" t="str">
        <f t="shared" si="76"/>
        <v>Systems Integration Engineer</v>
      </c>
      <c r="D123" s="4">
        <f t="shared" si="76"/>
        <v>151.9</v>
      </c>
      <c r="E123" s="6">
        <f t="shared" si="68"/>
        <v>0</v>
      </c>
      <c r="F123" s="6">
        <f t="shared" si="68"/>
        <v>0</v>
      </c>
      <c r="G123" s="6">
        <f t="shared" si="68"/>
        <v>0</v>
      </c>
      <c r="H123" s="6">
        <f t="shared" si="68"/>
        <v>0</v>
      </c>
      <c r="I123" s="6">
        <f t="shared" si="68"/>
        <v>20658.400000000001</v>
      </c>
      <c r="J123" s="6">
        <f t="shared" si="68"/>
        <v>25519.200000000001</v>
      </c>
      <c r="K123" s="6">
        <f t="shared" si="68"/>
        <v>19443.2</v>
      </c>
      <c r="L123" s="6">
        <f t="shared" si="68"/>
        <v>12152</v>
      </c>
      <c r="M123" s="6">
        <f t="shared" si="68"/>
        <v>0</v>
      </c>
      <c r="N123" s="6">
        <f t="shared" si="68"/>
        <v>0</v>
      </c>
      <c r="O123" s="6">
        <f t="shared" si="68"/>
        <v>0</v>
      </c>
      <c r="P123" s="6">
        <f t="shared" si="68"/>
        <v>0</v>
      </c>
      <c r="Q123" s="6">
        <f t="shared" ref="Q123:AS123" si="77">Q53*$D123</f>
        <v>0</v>
      </c>
      <c r="R123" s="6">
        <f t="shared" si="77"/>
        <v>0</v>
      </c>
      <c r="S123" s="61">
        <f t="shared" si="77"/>
        <v>0</v>
      </c>
      <c r="T123" s="61">
        <f t="shared" si="77"/>
        <v>0</v>
      </c>
      <c r="U123" s="61">
        <f t="shared" si="77"/>
        <v>0</v>
      </c>
      <c r="V123" s="61">
        <f t="shared" si="77"/>
        <v>0</v>
      </c>
      <c r="W123" s="61">
        <f t="shared" si="77"/>
        <v>0</v>
      </c>
      <c r="X123" s="61">
        <f t="shared" si="77"/>
        <v>0</v>
      </c>
      <c r="Y123" s="61">
        <f t="shared" si="77"/>
        <v>0</v>
      </c>
      <c r="Z123" s="61">
        <f t="shared" si="77"/>
        <v>0</v>
      </c>
      <c r="AA123" s="61">
        <f t="shared" si="77"/>
        <v>0</v>
      </c>
      <c r="AB123" s="61">
        <f t="shared" si="77"/>
        <v>0</v>
      </c>
      <c r="AC123" s="61">
        <f t="shared" si="77"/>
        <v>0</v>
      </c>
      <c r="AD123" s="61">
        <f t="shared" si="77"/>
        <v>0</v>
      </c>
      <c r="AE123" s="61">
        <f t="shared" si="77"/>
        <v>0</v>
      </c>
      <c r="AF123" s="61">
        <f t="shared" si="77"/>
        <v>0</v>
      </c>
      <c r="AG123" s="61">
        <f t="shared" si="77"/>
        <v>0</v>
      </c>
      <c r="AH123" s="61">
        <f t="shared" si="77"/>
        <v>0</v>
      </c>
      <c r="AI123" s="61">
        <f t="shared" si="77"/>
        <v>0</v>
      </c>
      <c r="AJ123" s="61">
        <f t="shared" si="77"/>
        <v>0</v>
      </c>
      <c r="AK123" s="61">
        <f t="shared" si="77"/>
        <v>0</v>
      </c>
      <c r="AL123" s="61">
        <f t="shared" si="77"/>
        <v>0</v>
      </c>
      <c r="AM123" s="61">
        <f t="shared" si="77"/>
        <v>0</v>
      </c>
      <c r="AN123" s="61">
        <f t="shared" si="77"/>
        <v>0</v>
      </c>
      <c r="AO123" s="61">
        <f t="shared" si="77"/>
        <v>0</v>
      </c>
      <c r="AP123" s="61">
        <f t="shared" si="77"/>
        <v>0</v>
      </c>
      <c r="AQ123" s="61">
        <f t="shared" si="77"/>
        <v>0</v>
      </c>
      <c r="AR123" s="61">
        <f t="shared" si="77"/>
        <v>0</v>
      </c>
      <c r="AS123" s="61">
        <f t="shared" si="77"/>
        <v>0</v>
      </c>
    </row>
    <row r="124" spans="1:45" x14ac:dyDescent="0.25">
      <c r="A124" s="4" t="str">
        <f t="shared" ref="A124:D124" si="78">A19</f>
        <v>Shailendra Gohil</v>
      </c>
      <c r="B124" s="4" t="str">
        <f t="shared" si="78"/>
        <v>TechSur</v>
      </c>
      <c r="C124" s="4" t="str">
        <f t="shared" si="78"/>
        <v>Systems Integration Engineer</v>
      </c>
      <c r="D124" s="4">
        <f t="shared" si="78"/>
        <v>151.9</v>
      </c>
      <c r="E124" s="6">
        <f t="shared" si="68"/>
        <v>0</v>
      </c>
      <c r="F124" s="6">
        <f t="shared" si="68"/>
        <v>0</v>
      </c>
      <c r="G124" s="6">
        <f t="shared" si="68"/>
        <v>0</v>
      </c>
      <c r="H124" s="6">
        <f t="shared" si="68"/>
        <v>0</v>
      </c>
      <c r="I124" s="6">
        <f t="shared" si="68"/>
        <v>0</v>
      </c>
      <c r="J124" s="6">
        <f t="shared" si="68"/>
        <v>0</v>
      </c>
      <c r="K124" s="6">
        <f t="shared" si="68"/>
        <v>10633</v>
      </c>
      <c r="L124" s="6">
        <f t="shared" si="68"/>
        <v>11544.4</v>
      </c>
      <c r="M124" s="6">
        <f t="shared" si="68"/>
        <v>0</v>
      </c>
      <c r="N124" s="6">
        <f t="shared" si="68"/>
        <v>23392.600000000002</v>
      </c>
      <c r="O124" s="6">
        <f t="shared" si="68"/>
        <v>16405.2</v>
      </c>
      <c r="P124" s="6">
        <f t="shared" si="68"/>
        <v>25215.4</v>
      </c>
      <c r="Q124" s="6">
        <f t="shared" ref="Q124:AS124" si="79">Q54*$D124</f>
        <v>23392.600000000002</v>
      </c>
      <c r="R124" s="6">
        <f t="shared" si="79"/>
        <v>9417.8000000000011</v>
      </c>
      <c r="S124" s="61">
        <f t="shared" si="79"/>
        <v>14582.400000000001</v>
      </c>
      <c r="T124" s="61">
        <f t="shared" si="79"/>
        <v>0</v>
      </c>
      <c r="U124" s="61">
        <f t="shared" si="79"/>
        <v>0</v>
      </c>
      <c r="V124" s="61">
        <f t="shared" si="79"/>
        <v>0</v>
      </c>
      <c r="W124" s="61">
        <f t="shared" si="79"/>
        <v>0</v>
      </c>
      <c r="X124" s="61">
        <f t="shared" si="79"/>
        <v>0</v>
      </c>
      <c r="Y124" s="61">
        <f t="shared" si="79"/>
        <v>0</v>
      </c>
      <c r="Z124" s="61">
        <f t="shared" si="79"/>
        <v>0</v>
      </c>
      <c r="AA124" s="61">
        <f t="shared" si="79"/>
        <v>0</v>
      </c>
      <c r="AB124" s="61">
        <f t="shared" si="79"/>
        <v>0</v>
      </c>
      <c r="AC124" s="61">
        <f t="shared" si="79"/>
        <v>0</v>
      </c>
      <c r="AD124" s="61">
        <f t="shared" si="79"/>
        <v>0</v>
      </c>
      <c r="AE124" s="61">
        <f t="shared" si="79"/>
        <v>0</v>
      </c>
      <c r="AF124" s="61">
        <f t="shared" si="79"/>
        <v>0</v>
      </c>
      <c r="AG124" s="61">
        <f t="shared" si="79"/>
        <v>0</v>
      </c>
      <c r="AH124" s="61">
        <f t="shared" si="79"/>
        <v>0</v>
      </c>
      <c r="AI124" s="61">
        <f t="shared" si="79"/>
        <v>0</v>
      </c>
      <c r="AJ124" s="61">
        <f t="shared" si="79"/>
        <v>0</v>
      </c>
      <c r="AK124" s="61">
        <f t="shared" si="79"/>
        <v>0</v>
      </c>
      <c r="AL124" s="61">
        <f t="shared" si="79"/>
        <v>0</v>
      </c>
      <c r="AM124" s="61">
        <f t="shared" si="79"/>
        <v>0</v>
      </c>
      <c r="AN124" s="61">
        <f t="shared" si="79"/>
        <v>0</v>
      </c>
      <c r="AO124" s="61">
        <f t="shared" si="79"/>
        <v>0</v>
      </c>
      <c r="AP124" s="61">
        <f t="shared" si="79"/>
        <v>0</v>
      </c>
      <c r="AQ124" s="61">
        <f t="shared" si="79"/>
        <v>0</v>
      </c>
      <c r="AR124" s="61">
        <f t="shared" si="79"/>
        <v>0</v>
      </c>
      <c r="AS124" s="61">
        <f t="shared" si="79"/>
        <v>0</v>
      </c>
    </row>
    <row r="125" spans="1:45" x14ac:dyDescent="0.25">
      <c r="A125" s="4" t="str">
        <f t="shared" ref="A125:D125" si="80">A20</f>
        <v>Madhur Gupta</v>
      </c>
      <c r="B125" s="4" t="str">
        <f t="shared" si="80"/>
        <v>TechSur</v>
      </c>
      <c r="C125" s="4" t="str">
        <f t="shared" si="80"/>
        <v>Business Analyst - Senior</v>
      </c>
      <c r="D125" s="4">
        <f t="shared" si="80"/>
        <v>120.05</v>
      </c>
      <c r="E125" s="6">
        <f t="shared" si="68"/>
        <v>0</v>
      </c>
      <c r="F125" s="6">
        <f t="shared" si="68"/>
        <v>0</v>
      </c>
      <c r="G125" s="6">
        <f t="shared" si="68"/>
        <v>0</v>
      </c>
      <c r="H125" s="6">
        <f t="shared" si="68"/>
        <v>0</v>
      </c>
      <c r="I125" s="6">
        <f t="shared" si="68"/>
        <v>0</v>
      </c>
      <c r="J125" s="6">
        <f t="shared" si="68"/>
        <v>0</v>
      </c>
      <c r="K125" s="6">
        <f t="shared" si="68"/>
        <v>0</v>
      </c>
      <c r="L125" s="6">
        <f t="shared" si="68"/>
        <v>0</v>
      </c>
      <c r="M125" s="6">
        <f t="shared" si="68"/>
        <v>5042.0999999999995</v>
      </c>
      <c r="N125" s="6">
        <f t="shared" si="68"/>
        <v>10084.199999999999</v>
      </c>
      <c r="O125" s="6">
        <f t="shared" si="68"/>
        <v>19208</v>
      </c>
      <c r="P125" s="6">
        <f t="shared" si="68"/>
        <v>21128.799999999999</v>
      </c>
      <c r="Q125" s="6">
        <f t="shared" ref="Q125:AS125" si="81">Q55*$D125</f>
        <v>20168.399999999998</v>
      </c>
      <c r="R125" s="6">
        <f t="shared" si="81"/>
        <v>8643.6</v>
      </c>
      <c r="S125" s="61">
        <f t="shared" si="81"/>
        <v>0</v>
      </c>
      <c r="T125" s="61">
        <f t="shared" si="81"/>
        <v>0</v>
      </c>
      <c r="U125" s="61">
        <f t="shared" si="81"/>
        <v>0</v>
      </c>
      <c r="V125" s="61">
        <f t="shared" si="81"/>
        <v>0</v>
      </c>
      <c r="W125" s="61">
        <f t="shared" si="81"/>
        <v>0</v>
      </c>
      <c r="X125" s="61">
        <f t="shared" si="81"/>
        <v>0</v>
      </c>
      <c r="Y125" s="61">
        <f t="shared" si="81"/>
        <v>0</v>
      </c>
      <c r="Z125" s="61">
        <f t="shared" si="81"/>
        <v>0</v>
      </c>
      <c r="AA125" s="61">
        <f t="shared" si="81"/>
        <v>0</v>
      </c>
      <c r="AB125" s="61">
        <f t="shared" si="81"/>
        <v>0</v>
      </c>
      <c r="AC125" s="61">
        <f t="shared" si="81"/>
        <v>0</v>
      </c>
      <c r="AD125" s="61">
        <f t="shared" si="81"/>
        <v>0</v>
      </c>
      <c r="AE125" s="61">
        <f t="shared" si="81"/>
        <v>0</v>
      </c>
      <c r="AF125" s="61">
        <f t="shared" si="81"/>
        <v>0</v>
      </c>
      <c r="AG125" s="61">
        <f t="shared" si="81"/>
        <v>0</v>
      </c>
      <c r="AH125" s="61">
        <f t="shared" si="81"/>
        <v>0</v>
      </c>
      <c r="AI125" s="61">
        <f t="shared" si="81"/>
        <v>0</v>
      </c>
      <c r="AJ125" s="61">
        <f t="shared" si="81"/>
        <v>0</v>
      </c>
      <c r="AK125" s="61">
        <f t="shared" si="81"/>
        <v>0</v>
      </c>
      <c r="AL125" s="61">
        <f t="shared" si="81"/>
        <v>0</v>
      </c>
      <c r="AM125" s="61">
        <f t="shared" si="81"/>
        <v>0</v>
      </c>
      <c r="AN125" s="61">
        <f t="shared" si="81"/>
        <v>0</v>
      </c>
      <c r="AO125" s="61">
        <f t="shared" si="81"/>
        <v>0</v>
      </c>
      <c r="AP125" s="61">
        <f t="shared" si="81"/>
        <v>0</v>
      </c>
      <c r="AQ125" s="61">
        <f t="shared" si="81"/>
        <v>0</v>
      </c>
      <c r="AR125" s="61">
        <f t="shared" si="81"/>
        <v>0</v>
      </c>
      <c r="AS125" s="61">
        <f t="shared" si="81"/>
        <v>0</v>
      </c>
    </row>
    <row r="126" spans="1:45" x14ac:dyDescent="0.25">
      <c r="A126" s="4" t="str">
        <f t="shared" ref="A126:D126" si="82">A21</f>
        <v>Kapil Bulchandani</v>
      </c>
      <c r="B126" s="4" t="str">
        <f t="shared" si="82"/>
        <v>TechSur</v>
      </c>
      <c r="C126" s="4" t="str">
        <f t="shared" si="82"/>
        <v>Systems Integration Engineer</v>
      </c>
      <c r="D126" s="4">
        <f t="shared" si="82"/>
        <v>151.9</v>
      </c>
      <c r="E126" s="6">
        <f t="shared" si="68"/>
        <v>0</v>
      </c>
      <c r="F126" s="6">
        <f t="shared" si="68"/>
        <v>0</v>
      </c>
      <c r="G126" s="6">
        <f t="shared" si="68"/>
        <v>0</v>
      </c>
      <c r="H126" s="6">
        <f t="shared" si="68"/>
        <v>0</v>
      </c>
      <c r="I126" s="6">
        <f t="shared" si="68"/>
        <v>0</v>
      </c>
      <c r="J126" s="6">
        <f t="shared" si="68"/>
        <v>0</v>
      </c>
      <c r="K126" s="6">
        <f t="shared" si="68"/>
        <v>0</v>
      </c>
      <c r="L126" s="6">
        <f t="shared" si="68"/>
        <v>0</v>
      </c>
      <c r="M126" s="6">
        <f t="shared" si="68"/>
        <v>0</v>
      </c>
      <c r="N126" s="6">
        <f t="shared" si="68"/>
        <v>3645.6000000000004</v>
      </c>
      <c r="O126" s="6">
        <f t="shared" si="68"/>
        <v>24304</v>
      </c>
      <c r="P126" s="6">
        <f t="shared" si="68"/>
        <v>26734.400000000001</v>
      </c>
      <c r="Q126" s="6">
        <f t="shared" ref="Q126:AS126" si="83">Q56*$D126</f>
        <v>25519.200000000001</v>
      </c>
      <c r="R126" s="6">
        <f t="shared" si="83"/>
        <v>10936.800000000001</v>
      </c>
      <c r="S126" s="61">
        <f t="shared" si="83"/>
        <v>14582.400000000001</v>
      </c>
      <c r="T126" s="61">
        <f t="shared" si="83"/>
        <v>0</v>
      </c>
      <c r="U126" s="61">
        <f t="shared" si="83"/>
        <v>0</v>
      </c>
      <c r="V126" s="61">
        <f t="shared" si="83"/>
        <v>0</v>
      </c>
      <c r="W126" s="61">
        <f t="shared" si="83"/>
        <v>0</v>
      </c>
      <c r="X126" s="61">
        <f t="shared" si="83"/>
        <v>0</v>
      </c>
      <c r="Y126" s="61">
        <f t="shared" si="83"/>
        <v>0</v>
      </c>
      <c r="Z126" s="61">
        <f t="shared" si="83"/>
        <v>0</v>
      </c>
      <c r="AA126" s="61">
        <f t="shared" si="83"/>
        <v>0</v>
      </c>
      <c r="AB126" s="61">
        <f t="shared" si="83"/>
        <v>0</v>
      </c>
      <c r="AC126" s="61">
        <f t="shared" si="83"/>
        <v>0</v>
      </c>
      <c r="AD126" s="61">
        <f t="shared" si="83"/>
        <v>0</v>
      </c>
      <c r="AE126" s="61">
        <f t="shared" si="83"/>
        <v>0</v>
      </c>
      <c r="AF126" s="61">
        <f t="shared" si="83"/>
        <v>0</v>
      </c>
      <c r="AG126" s="61">
        <f t="shared" si="83"/>
        <v>0</v>
      </c>
      <c r="AH126" s="61">
        <f t="shared" si="83"/>
        <v>0</v>
      </c>
      <c r="AI126" s="61">
        <f t="shared" si="83"/>
        <v>0</v>
      </c>
      <c r="AJ126" s="61">
        <f t="shared" si="83"/>
        <v>0</v>
      </c>
      <c r="AK126" s="61">
        <f t="shared" si="83"/>
        <v>0</v>
      </c>
      <c r="AL126" s="61">
        <f t="shared" si="83"/>
        <v>0</v>
      </c>
      <c r="AM126" s="61">
        <f t="shared" si="83"/>
        <v>0</v>
      </c>
      <c r="AN126" s="61">
        <f t="shared" si="83"/>
        <v>0</v>
      </c>
      <c r="AO126" s="61">
        <f t="shared" si="83"/>
        <v>0</v>
      </c>
      <c r="AP126" s="61">
        <f t="shared" si="83"/>
        <v>0</v>
      </c>
      <c r="AQ126" s="61">
        <f t="shared" si="83"/>
        <v>0</v>
      </c>
      <c r="AR126" s="61">
        <f t="shared" si="83"/>
        <v>0</v>
      </c>
      <c r="AS126" s="61">
        <f t="shared" si="83"/>
        <v>0</v>
      </c>
    </row>
    <row r="127" spans="1:45" x14ac:dyDescent="0.25">
      <c r="A127" s="4" t="str">
        <f t="shared" ref="A127:D127" si="84">A22</f>
        <v>TBD</v>
      </c>
      <c r="B127" s="4" t="str">
        <f t="shared" si="84"/>
        <v>TechSur</v>
      </c>
      <c r="C127" s="4" t="str">
        <f t="shared" si="84"/>
        <v>Systems Integration Engineer</v>
      </c>
      <c r="D127" s="4">
        <f t="shared" si="84"/>
        <v>151.9</v>
      </c>
      <c r="E127" s="6">
        <f t="shared" si="68"/>
        <v>0</v>
      </c>
      <c r="F127" s="6">
        <f t="shared" si="68"/>
        <v>0</v>
      </c>
      <c r="G127" s="6">
        <f t="shared" si="68"/>
        <v>0</v>
      </c>
      <c r="H127" s="6">
        <f t="shared" si="68"/>
        <v>0</v>
      </c>
      <c r="I127" s="6">
        <f t="shared" si="68"/>
        <v>0</v>
      </c>
      <c r="J127" s="6">
        <f t="shared" si="68"/>
        <v>0</v>
      </c>
      <c r="K127" s="6">
        <f t="shared" si="68"/>
        <v>0</v>
      </c>
      <c r="L127" s="6">
        <f t="shared" si="68"/>
        <v>0</v>
      </c>
      <c r="M127" s="6">
        <f t="shared" si="68"/>
        <v>0</v>
      </c>
      <c r="N127" s="6">
        <f t="shared" si="68"/>
        <v>0</v>
      </c>
      <c r="O127" s="6">
        <f t="shared" si="68"/>
        <v>0</v>
      </c>
      <c r="P127" s="6">
        <f t="shared" si="68"/>
        <v>0</v>
      </c>
      <c r="Q127" s="6">
        <f t="shared" ref="Q127:AS127" si="85">Q57*$D127</f>
        <v>0</v>
      </c>
      <c r="R127" s="6">
        <f t="shared" si="85"/>
        <v>0</v>
      </c>
      <c r="S127" s="61">
        <f t="shared" si="85"/>
        <v>0</v>
      </c>
      <c r="T127" s="61">
        <f t="shared" si="85"/>
        <v>0</v>
      </c>
      <c r="U127" s="61">
        <f t="shared" si="85"/>
        <v>0</v>
      </c>
      <c r="V127" s="61">
        <f t="shared" si="85"/>
        <v>0</v>
      </c>
      <c r="W127" s="61">
        <f t="shared" si="85"/>
        <v>0</v>
      </c>
      <c r="X127" s="61">
        <f t="shared" si="85"/>
        <v>0</v>
      </c>
      <c r="Y127" s="61">
        <f t="shared" si="85"/>
        <v>0</v>
      </c>
      <c r="Z127" s="61">
        <f t="shared" si="85"/>
        <v>0</v>
      </c>
      <c r="AA127" s="61">
        <f t="shared" si="85"/>
        <v>0</v>
      </c>
      <c r="AB127" s="61">
        <f t="shared" si="85"/>
        <v>0</v>
      </c>
      <c r="AC127" s="61">
        <f t="shared" si="85"/>
        <v>0</v>
      </c>
      <c r="AD127" s="61">
        <f t="shared" si="85"/>
        <v>0</v>
      </c>
      <c r="AE127" s="61">
        <f t="shared" si="85"/>
        <v>0</v>
      </c>
      <c r="AF127" s="61">
        <f t="shared" si="85"/>
        <v>0</v>
      </c>
      <c r="AG127" s="61">
        <f t="shared" si="85"/>
        <v>0</v>
      </c>
      <c r="AH127" s="61">
        <f t="shared" si="85"/>
        <v>0</v>
      </c>
      <c r="AI127" s="61">
        <f t="shared" si="85"/>
        <v>0</v>
      </c>
      <c r="AJ127" s="61">
        <f t="shared" si="85"/>
        <v>0</v>
      </c>
      <c r="AK127" s="61">
        <f t="shared" si="85"/>
        <v>0</v>
      </c>
      <c r="AL127" s="61">
        <f t="shared" si="85"/>
        <v>0</v>
      </c>
      <c r="AM127" s="61">
        <f t="shared" si="85"/>
        <v>0</v>
      </c>
      <c r="AN127" s="61">
        <f t="shared" si="85"/>
        <v>0</v>
      </c>
      <c r="AO127" s="61">
        <f t="shared" si="85"/>
        <v>0</v>
      </c>
      <c r="AP127" s="61">
        <f t="shared" si="85"/>
        <v>0</v>
      </c>
      <c r="AQ127" s="61">
        <f t="shared" si="85"/>
        <v>0</v>
      </c>
      <c r="AR127" s="61">
        <f t="shared" si="85"/>
        <v>0</v>
      </c>
      <c r="AS127" s="61">
        <f t="shared" si="85"/>
        <v>0</v>
      </c>
    </row>
    <row r="128" spans="1:45" x14ac:dyDescent="0.25">
      <c r="A128" s="4">
        <f t="shared" ref="A128:D128" si="86">A23</f>
        <v>0</v>
      </c>
      <c r="B128" s="4">
        <f t="shared" si="86"/>
        <v>0</v>
      </c>
      <c r="C128" s="4">
        <f t="shared" si="86"/>
        <v>0</v>
      </c>
      <c r="D128" s="4">
        <f t="shared" si="86"/>
        <v>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f t="shared" ref="Q128:AS128" si="87">Q58*$D128</f>
        <v>0</v>
      </c>
      <c r="R128" s="6">
        <f t="shared" si="87"/>
        <v>0</v>
      </c>
      <c r="S128" s="61">
        <f t="shared" si="87"/>
        <v>0</v>
      </c>
      <c r="T128" s="61">
        <f t="shared" si="87"/>
        <v>0</v>
      </c>
      <c r="U128" s="61">
        <f t="shared" si="87"/>
        <v>0</v>
      </c>
      <c r="V128" s="61">
        <f t="shared" si="87"/>
        <v>0</v>
      </c>
      <c r="W128" s="61">
        <f t="shared" si="87"/>
        <v>0</v>
      </c>
      <c r="X128" s="61">
        <f t="shared" si="87"/>
        <v>0</v>
      </c>
      <c r="Y128" s="61">
        <f t="shared" si="87"/>
        <v>0</v>
      </c>
      <c r="Z128" s="61">
        <f t="shared" si="87"/>
        <v>0</v>
      </c>
      <c r="AA128" s="61">
        <f t="shared" si="87"/>
        <v>0</v>
      </c>
      <c r="AB128" s="61">
        <f t="shared" si="87"/>
        <v>0</v>
      </c>
      <c r="AC128" s="61">
        <f t="shared" si="87"/>
        <v>0</v>
      </c>
      <c r="AD128" s="61">
        <f t="shared" si="87"/>
        <v>0</v>
      </c>
      <c r="AE128" s="61">
        <f t="shared" si="87"/>
        <v>0</v>
      </c>
      <c r="AF128" s="61">
        <f t="shared" si="87"/>
        <v>0</v>
      </c>
      <c r="AG128" s="61">
        <f t="shared" si="87"/>
        <v>0</v>
      </c>
      <c r="AH128" s="61">
        <f t="shared" si="87"/>
        <v>0</v>
      </c>
      <c r="AI128" s="61">
        <f t="shared" si="87"/>
        <v>0</v>
      </c>
      <c r="AJ128" s="61">
        <f t="shared" si="87"/>
        <v>0</v>
      </c>
      <c r="AK128" s="61">
        <f t="shared" si="87"/>
        <v>0</v>
      </c>
      <c r="AL128" s="61">
        <f t="shared" si="87"/>
        <v>0</v>
      </c>
      <c r="AM128" s="61">
        <f t="shared" si="87"/>
        <v>0</v>
      </c>
      <c r="AN128" s="61">
        <f t="shared" si="87"/>
        <v>0</v>
      </c>
      <c r="AO128" s="61">
        <f t="shared" si="87"/>
        <v>0</v>
      </c>
      <c r="AP128" s="61">
        <f t="shared" si="87"/>
        <v>0</v>
      </c>
      <c r="AQ128" s="61">
        <f t="shared" si="87"/>
        <v>0</v>
      </c>
      <c r="AR128" s="61">
        <f t="shared" si="87"/>
        <v>0</v>
      </c>
      <c r="AS128" s="61">
        <f t="shared" si="87"/>
        <v>0</v>
      </c>
    </row>
    <row r="129" spans="1:45" x14ac:dyDescent="0.25">
      <c r="A129" s="4">
        <f t="shared" ref="A129:D129" si="88">A24</f>
        <v>0</v>
      </c>
      <c r="B129" s="4">
        <f t="shared" si="88"/>
        <v>0</v>
      </c>
      <c r="C129" s="4">
        <f t="shared" si="88"/>
        <v>0</v>
      </c>
      <c r="D129" s="4">
        <f t="shared" si="88"/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f t="shared" ref="Q129:AS129" si="89">Q59*$D129</f>
        <v>0</v>
      </c>
      <c r="R129" s="6">
        <f t="shared" si="89"/>
        <v>0</v>
      </c>
      <c r="S129" s="61">
        <f t="shared" si="89"/>
        <v>0</v>
      </c>
      <c r="T129" s="61">
        <f t="shared" si="89"/>
        <v>0</v>
      </c>
      <c r="U129" s="61">
        <f t="shared" si="89"/>
        <v>0</v>
      </c>
      <c r="V129" s="61">
        <f t="shared" si="89"/>
        <v>0</v>
      </c>
      <c r="W129" s="61">
        <f t="shared" si="89"/>
        <v>0</v>
      </c>
      <c r="X129" s="61">
        <f t="shared" si="89"/>
        <v>0</v>
      </c>
      <c r="Y129" s="61">
        <f t="shared" si="89"/>
        <v>0</v>
      </c>
      <c r="Z129" s="61">
        <f t="shared" si="89"/>
        <v>0</v>
      </c>
      <c r="AA129" s="61">
        <f t="shared" si="89"/>
        <v>0</v>
      </c>
      <c r="AB129" s="61">
        <f t="shared" si="89"/>
        <v>0</v>
      </c>
      <c r="AC129" s="61">
        <f t="shared" si="89"/>
        <v>0</v>
      </c>
      <c r="AD129" s="61">
        <f t="shared" si="89"/>
        <v>0</v>
      </c>
      <c r="AE129" s="61">
        <f t="shared" si="89"/>
        <v>0</v>
      </c>
      <c r="AF129" s="61">
        <f t="shared" si="89"/>
        <v>0</v>
      </c>
      <c r="AG129" s="61">
        <f t="shared" si="89"/>
        <v>0</v>
      </c>
      <c r="AH129" s="61">
        <f t="shared" si="89"/>
        <v>0</v>
      </c>
      <c r="AI129" s="61">
        <f t="shared" si="89"/>
        <v>0</v>
      </c>
      <c r="AJ129" s="61">
        <f t="shared" si="89"/>
        <v>0</v>
      </c>
      <c r="AK129" s="61">
        <f t="shared" si="89"/>
        <v>0</v>
      </c>
      <c r="AL129" s="61">
        <f t="shared" si="89"/>
        <v>0</v>
      </c>
      <c r="AM129" s="61">
        <f t="shared" si="89"/>
        <v>0</v>
      </c>
      <c r="AN129" s="61">
        <f t="shared" si="89"/>
        <v>0</v>
      </c>
      <c r="AO129" s="61">
        <f t="shared" si="89"/>
        <v>0</v>
      </c>
      <c r="AP129" s="61">
        <f t="shared" si="89"/>
        <v>0</v>
      </c>
      <c r="AQ129" s="61">
        <f t="shared" si="89"/>
        <v>0</v>
      </c>
      <c r="AR129" s="61">
        <f t="shared" si="89"/>
        <v>0</v>
      </c>
      <c r="AS129" s="61">
        <f t="shared" si="89"/>
        <v>0</v>
      </c>
    </row>
    <row r="130" spans="1:45" x14ac:dyDescent="0.25">
      <c r="A130" s="4">
        <f t="shared" ref="A130:D130" si="90">A25</f>
        <v>0</v>
      </c>
      <c r="B130" s="4">
        <f t="shared" si="90"/>
        <v>0</v>
      </c>
      <c r="C130" s="4">
        <f t="shared" si="90"/>
        <v>0</v>
      </c>
      <c r="D130" s="4">
        <f t="shared" si="90"/>
        <v>0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f t="shared" ref="Q130:AS130" si="91">Q60*$D130</f>
        <v>0</v>
      </c>
      <c r="R130" s="6">
        <f t="shared" si="91"/>
        <v>0</v>
      </c>
      <c r="S130" s="61">
        <f t="shared" si="91"/>
        <v>0</v>
      </c>
      <c r="T130" s="61">
        <f t="shared" si="91"/>
        <v>0</v>
      </c>
      <c r="U130" s="61">
        <f t="shared" si="91"/>
        <v>0</v>
      </c>
      <c r="V130" s="61">
        <f t="shared" si="91"/>
        <v>0</v>
      </c>
      <c r="W130" s="61">
        <f t="shared" si="91"/>
        <v>0</v>
      </c>
      <c r="X130" s="61">
        <f t="shared" si="91"/>
        <v>0</v>
      </c>
      <c r="Y130" s="61">
        <f t="shared" si="91"/>
        <v>0</v>
      </c>
      <c r="Z130" s="61">
        <f t="shared" si="91"/>
        <v>0</v>
      </c>
      <c r="AA130" s="61">
        <f t="shared" si="91"/>
        <v>0</v>
      </c>
      <c r="AB130" s="61">
        <f t="shared" si="91"/>
        <v>0</v>
      </c>
      <c r="AC130" s="61">
        <f t="shared" si="91"/>
        <v>0</v>
      </c>
      <c r="AD130" s="61">
        <f t="shared" si="91"/>
        <v>0</v>
      </c>
      <c r="AE130" s="61">
        <f t="shared" si="91"/>
        <v>0</v>
      </c>
      <c r="AF130" s="61">
        <f t="shared" si="91"/>
        <v>0</v>
      </c>
      <c r="AG130" s="61">
        <f t="shared" si="91"/>
        <v>0</v>
      </c>
      <c r="AH130" s="61">
        <f t="shared" si="91"/>
        <v>0</v>
      </c>
      <c r="AI130" s="61">
        <f t="shared" si="91"/>
        <v>0</v>
      </c>
      <c r="AJ130" s="61">
        <f t="shared" si="91"/>
        <v>0</v>
      </c>
      <c r="AK130" s="61">
        <f t="shared" si="91"/>
        <v>0</v>
      </c>
      <c r="AL130" s="61">
        <f t="shared" si="91"/>
        <v>0</v>
      </c>
      <c r="AM130" s="61">
        <f t="shared" si="91"/>
        <v>0</v>
      </c>
      <c r="AN130" s="61">
        <f t="shared" si="91"/>
        <v>0</v>
      </c>
      <c r="AO130" s="61">
        <f t="shared" si="91"/>
        <v>0</v>
      </c>
      <c r="AP130" s="61">
        <f t="shared" si="91"/>
        <v>0</v>
      </c>
      <c r="AQ130" s="61">
        <f t="shared" si="91"/>
        <v>0</v>
      </c>
      <c r="AR130" s="61">
        <f t="shared" si="91"/>
        <v>0</v>
      </c>
      <c r="AS130" s="61">
        <f t="shared" si="91"/>
        <v>0</v>
      </c>
    </row>
    <row r="131" spans="1:45" x14ac:dyDescent="0.25">
      <c r="A131" s="4"/>
      <c r="B131" s="4"/>
      <c r="C131" s="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f t="shared" ref="Q131:AS131" si="92">Q61*$D131</f>
        <v>0</v>
      </c>
      <c r="R131" s="6">
        <f t="shared" si="92"/>
        <v>0</v>
      </c>
      <c r="S131" s="61">
        <f t="shared" si="92"/>
        <v>0</v>
      </c>
      <c r="T131" s="61">
        <f t="shared" si="92"/>
        <v>0</v>
      </c>
      <c r="U131" s="61">
        <f t="shared" si="92"/>
        <v>0</v>
      </c>
      <c r="V131" s="61">
        <f t="shared" si="92"/>
        <v>0</v>
      </c>
      <c r="W131" s="61">
        <f t="shared" si="92"/>
        <v>0</v>
      </c>
      <c r="X131" s="61">
        <f t="shared" si="92"/>
        <v>0</v>
      </c>
      <c r="Y131" s="61">
        <f t="shared" si="92"/>
        <v>0</v>
      </c>
      <c r="Z131" s="61">
        <f t="shared" si="92"/>
        <v>0</v>
      </c>
      <c r="AA131" s="61">
        <f t="shared" si="92"/>
        <v>0</v>
      </c>
      <c r="AB131" s="61">
        <f t="shared" si="92"/>
        <v>0</v>
      </c>
      <c r="AC131" s="61">
        <f t="shared" si="92"/>
        <v>0</v>
      </c>
      <c r="AD131" s="61">
        <f t="shared" si="92"/>
        <v>0</v>
      </c>
      <c r="AE131" s="61">
        <f t="shared" si="92"/>
        <v>0</v>
      </c>
      <c r="AF131" s="61">
        <f t="shared" si="92"/>
        <v>0</v>
      </c>
      <c r="AG131" s="61">
        <f t="shared" si="92"/>
        <v>0</v>
      </c>
      <c r="AH131" s="61">
        <f t="shared" si="92"/>
        <v>0</v>
      </c>
      <c r="AI131" s="61">
        <f t="shared" si="92"/>
        <v>0</v>
      </c>
      <c r="AJ131" s="61">
        <f t="shared" si="92"/>
        <v>0</v>
      </c>
      <c r="AK131" s="61">
        <f t="shared" si="92"/>
        <v>0</v>
      </c>
      <c r="AL131" s="61">
        <f t="shared" si="92"/>
        <v>0</v>
      </c>
      <c r="AM131" s="61">
        <f t="shared" si="92"/>
        <v>0</v>
      </c>
      <c r="AN131" s="61">
        <f t="shared" si="92"/>
        <v>0</v>
      </c>
      <c r="AO131" s="61">
        <f t="shared" si="92"/>
        <v>0</v>
      </c>
      <c r="AP131" s="61">
        <f t="shared" si="92"/>
        <v>0</v>
      </c>
      <c r="AQ131" s="61">
        <f t="shared" si="92"/>
        <v>0</v>
      </c>
      <c r="AR131" s="61">
        <f t="shared" si="92"/>
        <v>0</v>
      </c>
      <c r="AS131" s="61">
        <f t="shared" si="92"/>
        <v>0</v>
      </c>
    </row>
    <row r="132" spans="1:45" x14ac:dyDescent="0.25">
      <c r="A132" s="4"/>
      <c r="B132" s="4"/>
      <c r="C132" s="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f t="shared" ref="Q132:AS132" si="93">Q62*$D132</f>
        <v>0</v>
      </c>
      <c r="R132" s="6">
        <f t="shared" si="93"/>
        <v>0</v>
      </c>
      <c r="S132" s="61">
        <f t="shared" si="93"/>
        <v>0</v>
      </c>
      <c r="T132" s="61">
        <f t="shared" si="93"/>
        <v>0</v>
      </c>
      <c r="U132" s="61">
        <f t="shared" si="93"/>
        <v>0</v>
      </c>
      <c r="V132" s="61">
        <f t="shared" si="93"/>
        <v>0</v>
      </c>
      <c r="W132" s="61">
        <f t="shared" si="93"/>
        <v>0</v>
      </c>
      <c r="X132" s="61">
        <f t="shared" si="93"/>
        <v>0</v>
      </c>
      <c r="Y132" s="61">
        <f t="shared" si="93"/>
        <v>0</v>
      </c>
      <c r="Z132" s="61">
        <f t="shared" si="93"/>
        <v>0</v>
      </c>
      <c r="AA132" s="61">
        <f t="shared" si="93"/>
        <v>0</v>
      </c>
      <c r="AB132" s="61">
        <f t="shared" si="93"/>
        <v>0</v>
      </c>
      <c r="AC132" s="61">
        <f t="shared" si="93"/>
        <v>0</v>
      </c>
      <c r="AD132" s="61">
        <f t="shared" si="93"/>
        <v>0</v>
      </c>
      <c r="AE132" s="61">
        <f t="shared" si="93"/>
        <v>0</v>
      </c>
      <c r="AF132" s="61">
        <f t="shared" si="93"/>
        <v>0</v>
      </c>
      <c r="AG132" s="61">
        <f t="shared" si="93"/>
        <v>0</v>
      </c>
      <c r="AH132" s="61">
        <f t="shared" si="93"/>
        <v>0</v>
      </c>
      <c r="AI132" s="61">
        <f t="shared" si="93"/>
        <v>0</v>
      </c>
      <c r="AJ132" s="61">
        <f t="shared" si="93"/>
        <v>0</v>
      </c>
      <c r="AK132" s="61">
        <f t="shared" si="93"/>
        <v>0</v>
      </c>
      <c r="AL132" s="61">
        <f t="shared" si="93"/>
        <v>0</v>
      </c>
      <c r="AM132" s="61">
        <f t="shared" si="93"/>
        <v>0</v>
      </c>
      <c r="AN132" s="61">
        <f t="shared" si="93"/>
        <v>0</v>
      </c>
      <c r="AO132" s="61">
        <f t="shared" si="93"/>
        <v>0</v>
      </c>
      <c r="AP132" s="61">
        <f t="shared" si="93"/>
        <v>0</v>
      </c>
      <c r="AQ132" s="61">
        <f t="shared" si="93"/>
        <v>0</v>
      </c>
      <c r="AR132" s="61">
        <f t="shared" si="93"/>
        <v>0</v>
      </c>
      <c r="AS132" s="61">
        <f t="shared" si="93"/>
        <v>0</v>
      </c>
    </row>
    <row r="133" spans="1:45" x14ac:dyDescent="0.25">
      <c r="A133" s="4"/>
      <c r="B133" s="4"/>
      <c r="C133" s="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f t="shared" ref="Q133:AS133" si="94">Q63*$D133</f>
        <v>0</v>
      </c>
      <c r="R133" s="6">
        <f t="shared" si="94"/>
        <v>0</v>
      </c>
      <c r="S133" s="61">
        <f t="shared" si="94"/>
        <v>0</v>
      </c>
      <c r="T133" s="61">
        <f t="shared" si="94"/>
        <v>0</v>
      </c>
      <c r="U133" s="61">
        <f t="shared" si="94"/>
        <v>0</v>
      </c>
      <c r="V133" s="61">
        <f t="shared" si="94"/>
        <v>0</v>
      </c>
      <c r="W133" s="61">
        <f t="shared" si="94"/>
        <v>0</v>
      </c>
      <c r="X133" s="61">
        <f t="shared" si="94"/>
        <v>0</v>
      </c>
      <c r="Y133" s="61">
        <f t="shared" si="94"/>
        <v>0</v>
      </c>
      <c r="Z133" s="61">
        <f t="shared" si="94"/>
        <v>0</v>
      </c>
      <c r="AA133" s="61">
        <f t="shared" si="94"/>
        <v>0</v>
      </c>
      <c r="AB133" s="61">
        <f t="shared" si="94"/>
        <v>0</v>
      </c>
      <c r="AC133" s="61">
        <f t="shared" si="94"/>
        <v>0</v>
      </c>
      <c r="AD133" s="61">
        <f t="shared" si="94"/>
        <v>0</v>
      </c>
      <c r="AE133" s="61">
        <f t="shared" si="94"/>
        <v>0</v>
      </c>
      <c r="AF133" s="61">
        <f t="shared" si="94"/>
        <v>0</v>
      </c>
      <c r="AG133" s="61">
        <f t="shared" si="94"/>
        <v>0</v>
      </c>
      <c r="AH133" s="61">
        <f t="shared" si="94"/>
        <v>0</v>
      </c>
      <c r="AI133" s="61">
        <f t="shared" si="94"/>
        <v>0</v>
      </c>
      <c r="AJ133" s="61">
        <f t="shared" si="94"/>
        <v>0</v>
      </c>
      <c r="AK133" s="61">
        <f t="shared" si="94"/>
        <v>0</v>
      </c>
      <c r="AL133" s="61">
        <f t="shared" si="94"/>
        <v>0</v>
      </c>
      <c r="AM133" s="61">
        <f t="shared" si="94"/>
        <v>0</v>
      </c>
      <c r="AN133" s="61">
        <f t="shared" si="94"/>
        <v>0</v>
      </c>
      <c r="AO133" s="61">
        <f t="shared" si="94"/>
        <v>0</v>
      </c>
      <c r="AP133" s="61">
        <f t="shared" si="94"/>
        <v>0</v>
      </c>
      <c r="AQ133" s="61">
        <f t="shared" si="94"/>
        <v>0</v>
      </c>
      <c r="AR133" s="61">
        <f t="shared" si="94"/>
        <v>0</v>
      </c>
      <c r="AS133" s="61">
        <f t="shared" si="94"/>
        <v>0</v>
      </c>
    </row>
    <row r="134" spans="1:45" x14ac:dyDescent="0.25">
      <c r="A134" s="4"/>
      <c r="B134" s="4"/>
      <c r="C134" s="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f t="shared" ref="Q134:AS134" si="95">Q64*$D134</f>
        <v>0</v>
      </c>
      <c r="R134" s="6">
        <f t="shared" si="95"/>
        <v>0</v>
      </c>
      <c r="S134" s="61">
        <f t="shared" si="95"/>
        <v>0</v>
      </c>
      <c r="T134" s="61">
        <f t="shared" si="95"/>
        <v>0</v>
      </c>
      <c r="U134" s="61">
        <f t="shared" si="95"/>
        <v>0</v>
      </c>
      <c r="V134" s="61">
        <f t="shared" si="95"/>
        <v>0</v>
      </c>
      <c r="W134" s="61">
        <f t="shared" si="95"/>
        <v>0</v>
      </c>
      <c r="X134" s="61">
        <f t="shared" si="95"/>
        <v>0</v>
      </c>
      <c r="Y134" s="61">
        <f t="shared" si="95"/>
        <v>0</v>
      </c>
      <c r="Z134" s="61">
        <f t="shared" si="95"/>
        <v>0</v>
      </c>
      <c r="AA134" s="61">
        <f t="shared" si="95"/>
        <v>0</v>
      </c>
      <c r="AB134" s="61">
        <f t="shared" si="95"/>
        <v>0</v>
      </c>
      <c r="AC134" s="61">
        <f t="shared" si="95"/>
        <v>0</v>
      </c>
      <c r="AD134" s="61">
        <f t="shared" si="95"/>
        <v>0</v>
      </c>
      <c r="AE134" s="61">
        <f t="shared" si="95"/>
        <v>0</v>
      </c>
      <c r="AF134" s="61">
        <f t="shared" si="95"/>
        <v>0</v>
      </c>
      <c r="AG134" s="61">
        <f t="shared" si="95"/>
        <v>0</v>
      </c>
      <c r="AH134" s="61">
        <f t="shared" si="95"/>
        <v>0</v>
      </c>
      <c r="AI134" s="61">
        <f t="shared" si="95"/>
        <v>0</v>
      </c>
      <c r="AJ134" s="61">
        <f t="shared" si="95"/>
        <v>0</v>
      </c>
      <c r="AK134" s="61">
        <f t="shared" si="95"/>
        <v>0</v>
      </c>
      <c r="AL134" s="61">
        <f t="shared" si="95"/>
        <v>0</v>
      </c>
      <c r="AM134" s="61">
        <f t="shared" si="95"/>
        <v>0</v>
      </c>
      <c r="AN134" s="61">
        <f t="shared" si="95"/>
        <v>0</v>
      </c>
      <c r="AO134" s="61">
        <f t="shared" si="95"/>
        <v>0</v>
      </c>
      <c r="AP134" s="61">
        <f t="shared" si="95"/>
        <v>0</v>
      </c>
      <c r="AQ134" s="61">
        <f t="shared" si="95"/>
        <v>0</v>
      </c>
      <c r="AR134" s="61">
        <f t="shared" si="95"/>
        <v>0</v>
      </c>
      <c r="AS134" s="61">
        <f t="shared" si="95"/>
        <v>0</v>
      </c>
    </row>
    <row r="135" spans="1:45" x14ac:dyDescent="0.25">
      <c r="A135" s="4"/>
      <c r="B135" s="4"/>
      <c r="C135" s="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f t="shared" ref="Q135:AS135" si="96">Q65*$D135</f>
        <v>0</v>
      </c>
      <c r="R135" s="6">
        <f t="shared" si="96"/>
        <v>0</v>
      </c>
      <c r="S135" s="61">
        <f t="shared" si="96"/>
        <v>0</v>
      </c>
      <c r="T135" s="61">
        <f t="shared" si="96"/>
        <v>0</v>
      </c>
      <c r="U135" s="61">
        <f t="shared" si="96"/>
        <v>0</v>
      </c>
      <c r="V135" s="61">
        <f t="shared" si="96"/>
        <v>0</v>
      </c>
      <c r="W135" s="61">
        <f t="shared" si="96"/>
        <v>0</v>
      </c>
      <c r="X135" s="61">
        <f t="shared" si="96"/>
        <v>0</v>
      </c>
      <c r="Y135" s="61">
        <f t="shared" si="96"/>
        <v>0</v>
      </c>
      <c r="Z135" s="61">
        <f t="shared" si="96"/>
        <v>0</v>
      </c>
      <c r="AA135" s="61">
        <f t="shared" si="96"/>
        <v>0</v>
      </c>
      <c r="AB135" s="61">
        <f t="shared" si="96"/>
        <v>0</v>
      </c>
      <c r="AC135" s="61">
        <f t="shared" si="96"/>
        <v>0</v>
      </c>
      <c r="AD135" s="61">
        <f t="shared" si="96"/>
        <v>0</v>
      </c>
      <c r="AE135" s="61">
        <f t="shared" si="96"/>
        <v>0</v>
      </c>
      <c r="AF135" s="61">
        <f t="shared" si="96"/>
        <v>0</v>
      </c>
      <c r="AG135" s="61">
        <f t="shared" si="96"/>
        <v>0</v>
      </c>
      <c r="AH135" s="61">
        <f t="shared" si="96"/>
        <v>0</v>
      </c>
      <c r="AI135" s="61">
        <f t="shared" si="96"/>
        <v>0</v>
      </c>
      <c r="AJ135" s="61">
        <f t="shared" si="96"/>
        <v>0</v>
      </c>
      <c r="AK135" s="61">
        <f t="shared" si="96"/>
        <v>0</v>
      </c>
      <c r="AL135" s="61">
        <f t="shared" si="96"/>
        <v>0</v>
      </c>
      <c r="AM135" s="61">
        <f t="shared" si="96"/>
        <v>0</v>
      </c>
      <c r="AN135" s="61">
        <f t="shared" si="96"/>
        <v>0</v>
      </c>
      <c r="AO135" s="61">
        <f t="shared" si="96"/>
        <v>0</v>
      </c>
      <c r="AP135" s="61">
        <f t="shared" si="96"/>
        <v>0</v>
      </c>
      <c r="AQ135" s="61">
        <f t="shared" si="96"/>
        <v>0</v>
      </c>
      <c r="AR135" s="61">
        <f t="shared" si="96"/>
        <v>0</v>
      </c>
      <c r="AS135" s="61">
        <f t="shared" si="96"/>
        <v>0</v>
      </c>
    </row>
    <row r="136" spans="1:45" x14ac:dyDescent="0.25">
      <c r="A136" s="4"/>
      <c r="B136" s="4"/>
      <c r="C136" s="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f t="shared" ref="Q136:AS136" si="97">Q66*$D136</f>
        <v>0</v>
      </c>
      <c r="R136" s="6">
        <f t="shared" si="97"/>
        <v>0</v>
      </c>
      <c r="S136" s="61">
        <f t="shared" si="97"/>
        <v>0</v>
      </c>
      <c r="T136" s="61">
        <f t="shared" si="97"/>
        <v>0</v>
      </c>
      <c r="U136" s="61">
        <f t="shared" si="97"/>
        <v>0</v>
      </c>
      <c r="V136" s="61">
        <f t="shared" si="97"/>
        <v>0</v>
      </c>
      <c r="W136" s="61">
        <f t="shared" si="97"/>
        <v>0</v>
      </c>
      <c r="X136" s="61">
        <f t="shared" si="97"/>
        <v>0</v>
      </c>
      <c r="Y136" s="61">
        <f t="shared" si="97"/>
        <v>0</v>
      </c>
      <c r="Z136" s="61">
        <f t="shared" si="97"/>
        <v>0</v>
      </c>
      <c r="AA136" s="61">
        <f t="shared" si="97"/>
        <v>0</v>
      </c>
      <c r="AB136" s="61">
        <f t="shared" si="97"/>
        <v>0</v>
      </c>
      <c r="AC136" s="61">
        <f t="shared" si="97"/>
        <v>0</v>
      </c>
      <c r="AD136" s="61">
        <f t="shared" si="97"/>
        <v>0</v>
      </c>
      <c r="AE136" s="61">
        <f t="shared" si="97"/>
        <v>0</v>
      </c>
      <c r="AF136" s="61">
        <f t="shared" si="97"/>
        <v>0</v>
      </c>
      <c r="AG136" s="61">
        <f t="shared" si="97"/>
        <v>0</v>
      </c>
      <c r="AH136" s="61">
        <f t="shared" si="97"/>
        <v>0</v>
      </c>
      <c r="AI136" s="61">
        <f t="shared" si="97"/>
        <v>0</v>
      </c>
      <c r="AJ136" s="61">
        <f t="shared" si="97"/>
        <v>0</v>
      </c>
      <c r="AK136" s="61">
        <f t="shared" si="97"/>
        <v>0</v>
      </c>
      <c r="AL136" s="61">
        <f t="shared" si="97"/>
        <v>0</v>
      </c>
      <c r="AM136" s="61">
        <f t="shared" si="97"/>
        <v>0</v>
      </c>
      <c r="AN136" s="61">
        <f t="shared" si="97"/>
        <v>0</v>
      </c>
      <c r="AO136" s="61">
        <f t="shared" si="97"/>
        <v>0</v>
      </c>
      <c r="AP136" s="61">
        <f t="shared" si="97"/>
        <v>0</v>
      </c>
      <c r="AQ136" s="61">
        <f t="shared" si="97"/>
        <v>0</v>
      </c>
      <c r="AR136" s="61">
        <f t="shared" si="97"/>
        <v>0</v>
      </c>
      <c r="AS136" s="61">
        <f t="shared" si="97"/>
        <v>0</v>
      </c>
    </row>
    <row r="137" spans="1:45" x14ac:dyDescent="0.25">
      <c r="A137" s="4"/>
      <c r="B137" s="4"/>
      <c r="C137" s="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f t="shared" ref="Q137:AS137" si="98">Q67*$D137</f>
        <v>0</v>
      </c>
      <c r="R137" s="6">
        <f t="shared" si="98"/>
        <v>0</v>
      </c>
      <c r="S137" s="61">
        <f t="shared" si="98"/>
        <v>0</v>
      </c>
      <c r="T137" s="61">
        <f t="shared" si="98"/>
        <v>0</v>
      </c>
      <c r="U137" s="61">
        <f t="shared" si="98"/>
        <v>0</v>
      </c>
      <c r="V137" s="61">
        <f t="shared" si="98"/>
        <v>0</v>
      </c>
      <c r="W137" s="61">
        <f t="shared" si="98"/>
        <v>0</v>
      </c>
      <c r="X137" s="61">
        <f t="shared" si="98"/>
        <v>0</v>
      </c>
      <c r="Y137" s="61">
        <f t="shared" si="98"/>
        <v>0</v>
      </c>
      <c r="Z137" s="61">
        <f t="shared" si="98"/>
        <v>0</v>
      </c>
      <c r="AA137" s="61">
        <f t="shared" si="98"/>
        <v>0</v>
      </c>
      <c r="AB137" s="61">
        <f t="shared" si="98"/>
        <v>0</v>
      </c>
      <c r="AC137" s="61">
        <f t="shared" si="98"/>
        <v>0</v>
      </c>
      <c r="AD137" s="61">
        <f t="shared" si="98"/>
        <v>0</v>
      </c>
      <c r="AE137" s="61">
        <f t="shared" si="98"/>
        <v>0</v>
      </c>
      <c r="AF137" s="61">
        <f t="shared" si="98"/>
        <v>0</v>
      </c>
      <c r="AG137" s="61">
        <f t="shared" si="98"/>
        <v>0</v>
      </c>
      <c r="AH137" s="61">
        <f t="shared" si="98"/>
        <v>0</v>
      </c>
      <c r="AI137" s="61">
        <f t="shared" si="98"/>
        <v>0</v>
      </c>
      <c r="AJ137" s="61">
        <f t="shared" si="98"/>
        <v>0</v>
      </c>
      <c r="AK137" s="61">
        <f t="shared" si="98"/>
        <v>0</v>
      </c>
      <c r="AL137" s="61">
        <f t="shared" si="98"/>
        <v>0</v>
      </c>
      <c r="AM137" s="61">
        <f t="shared" si="98"/>
        <v>0</v>
      </c>
      <c r="AN137" s="61">
        <f t="shared" si="98"/>
        <v>0</v>
      </c>
      <c r="AO137" s="61">
        <f t="shared" si="98"/>
        <v>0</v>
      </c>
      <c r="AP137" s="61">
        <f t="shared" si="98"/>
        <v>0</v>
      </c>
      <c r="AQ137" s="61">
        <f t="shared" si="98"/>
        <v>0</v>
      </c>
      <c r="AR137" s="61">
        <f t="shared" si="98"/>
        <v>0</v>
      </c>
      <c r="AS137" s="61">
        <f t="shared" si="98"/>
        <v>0</v>
      </c>
    </row>
    <row r="138" spans="1:45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>
        <f t="shared" ref="Q138:AS138" si="99">Q68*$D138</f>
        <v>0</v>
      </c>
      <c r="R138" s="6">
        <f t="shared" si="99"/>
        <v>0</v>
      </c>
      <c r="S138" s="61">
        <f t="shared" si="99"/>
        <v>0</v>
      </c>
      <c r="T138" s="61">
        <f t="shared" si="99"/>
        <v>0</v>
      </c>
      <c r="U138" s="61">
        <f t="shared" si="99"/>
        <v>0</v>
      </c>
      <c r="V138" s="61">
        <f t="shared" si="99"/>
        <v>0</v>
      </c>
      <c r="W138" s="61">
        <f t="shared" si="99"/>
        <v>0</v>
      </c>
      <c r="X138" s="61">
        <f t="shared" si="99"/>
        <v>0</v>
      </c>
      <c r="Y138" s="61">
        <f t="shared" si="99"/>
        <v>0</v>
      </c>
      <c r="Z138" s="61">
        <f t="shared" si="99"/>
        <v>0</v>
      </c>
      <c r="AA138" s="61">
        <f t="shared" si="99"/>
        <v>0</v>
      </c>
      <c r="AB138" s="61">
        <f t="shared" si="99"/>
        <v>0</v>
      </c>
      <c r="AC138" s="61">
        <f t="shared" si="99"/>
        <v>0</v>
      </c>
      <c r="AD138" s="61">
        <f t="shared" si="99"/>
        <v>0</v>
      </c>
      <c r="AE138" s="61">
        <f t="shared" si="99"/>
        <v>0</v>
      </c>
      <c r="AF138" s="61">
        <f t="shared" si="99"/>
        <v>0</v>
      </c>
      <c r="AG138" s="61">
        <f t="shared" si="99"/>
        <v>0</v>
      </c>
      <c r="AH138" s="61">
        <f t="shared" si="99"/>
        <v>0</v>
      </c>
      <c r="AI138" s="61">
        <f t="shared" si="99"/>
        <v>0</v>
      </c>
      <c r="AJ138" s="61">
        <f t="shared" si="99"/>
        <v>0</v>
      </c>
      <c r="AK138" s="61">
        <f t="shared" si="99"/>
        <v>0</v>
      </c>
      <c r="AL138" s="61">
        <f t="shared" si="99"/>
        <v>0</v>
      </c>
      <c r="AM138" s="61">
        <f t="shared" si="99"/>
        <v>0</v>
      </c>
      <c r="AN138" s="61">
        <f t="shared" si="99"/>
        <v>0</v>
      </c>
      <c r="AO138" s="61">
        <f t="shared" si="99"/>
        <v>0</v>
      </c>
      <c r="AP138" s="61">
        <f t="shared" si="99"/>
        <v>0</v>
      </c>
      <c r="AQ138" s="61">
        <f t="shared" si="99"/>
        <v>0</v>
      </c>
      <c r="AR138" s="61">
        <f t="shared" si="99"/>
        <v>0</v>
      </c>
      <c r="AS138" s="61">
        <f t="shared" si="99"/>
        <v>0</v>
      </c>
    </row>
    <row r="139" spans="1:45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>
        <f t="shared" ref="Q139:AS139" si="100">Q69*$D139</f>
        <v>0</v>
      </c>
      <c r="R139" s="6">
        <f t="shared" si="100"/>
        <v>0</v>
      </c>
      <c r="S139" s="61">
        <f t="shared" si="100"/>
        <v>0</v>
      </c>
      <c r="T139" s="61">
        <f t="shared" si="100"/>
        <v>0</v>
      </c>
      <c r="U139" s="61">
        <f t="shared" si="100"/>
        <v>0</v>
      </c>
      <c r="V139" s="61">
        <f t="shared" si="100"/>
        <v>0</v>
      </c>
      <c r="W139" s="61">
        <f t="shared" si="100"/>
        <v>0</v>
      </c>
      <c r="X139" s="61">
        <f t="shared" si="100"/>
        <v>0</v>
      </c>
      <c r="Y139" s="61">
        <f t="shared" si="100"/>
        <v>0</v>
      </c>
      <c r="Z139" s="61">
        <f t="shared" si="100"/>
        <v>0</v>
      </c>
      <c r="AA139" s="61">
        <f t="shared" si="100"/>
        <v>0</v>
      </c>
      <c r="AB139" s="61">
        <f t="shared" si="100"/>
        <v>0</v>
      </c>
      <c r="AC139" s="61">
        <f t="shared" si="100"/>
        <v>0</v>
      </c>
      <c r="AD139" s="61">
        <f t="shared" si="100"/>
        <v>0</v>
      </c>
      <c r="AE139" s="61">
        <f t="shared" si="100"/>
        <v>0</v>
      </c>
      <c r="AF139" s="61">
        <f t="shared" si="100"/>
        <v>0</v>
      </c>
      <c r="AG139" s="61">
        <f t="shared" si="100"/>
        <v>0</v>
      </c>
      <c r="AH139" s="61">
        <f t="shared" si="100"/>
        <v>0</v>
      </c>
      <c r="AI139" s="61">
        <f t="shared" si="100"/>
        <v>0</v>
      </c>
      <c r="AJ139" s="61">
        <f t="shared" si="100"/>
        <v>0</v>
      </c>
      <c r="AK139" s="61">
        <f t="shared" si="100"/>
        <v>0</v>
      </c>
      <c r="AL139" s="61">
        <f t="shared" si="100"/>
        <v>0</v>
      </c>
      <c r="AM139" s="61">
        <f t="shared" si="100"/>
        <v>0</v>
      </c>
      <c r="AN139" s="61">
        <f t="shared" si="100"/>
        <v>0</v>
      </c>
      <c r="AO139" s="61">
        <f t="shared" si="100"/>
        <v>0</v>
      </c>
      <c r="AP139" s="61">
        <f t="shared" si="100"/>
        <v>0</v>
      </c>
      <c r="AQ139" s="61">
        <f t="shared" si="100"/>
        <v>0</v>
      </c>
      <c r="AR139" s="61">
        <f t="shared" si="100"/>
        <v>0</v>
      </c>
      <c r="AS139" s="61">
        <f t="shared" si="100"/>
        <v>0</v>
      </c>
    </row>
    <row r="140" spans="1:45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>
        <f t="shared" ref="Q140:AS140" si="101">Q70*$D140</f>
        <v>0</v>
      </c>
      <c r="R140" s="6">
        <f t="shared" si="101"/>
        <v>0</v>
      </c>
      <c r="S140" s="61">
        <f t="shared" si="101"/>
        <v>0</v>
      </c>
      <c r="T140" s="61">
        <f t="shared" si="101"/>
        <v>0</v>
      </c>
      <c r="U140" s="61">
        <f t="shared" si="101"/>
        <v>0</v>
      </c>
      <c r="V140" s="61">
        <f t="shared" si="101"/>
        <v>0</v>
      </c>
      <c r="W140" s="61">
        <f t="shared" si="101"/>
        <v>0</v>
      </c>
      <c r="X140" s="61">
        <f t="shared" si="101"/>
        <v>0</v>
      </c>
      <c r="Y140" s="61">
        <f t="shared" si="101"/>
        <v>0</v>
      </c>
      <c r="Z140" s="61">
        <f t="shared" si="101"/>
        <v>0</v>
      </c>
      <c r="AA140" s="61">
        <f t="shared" si="101"/>
        <v>0</v>
      </c>
      <c r="AB140" s="61">
        <f t="shared" si="101"/>
        <v>0</v>
      </c>
      <c r="AC140" s="61">
        <f t="shared" si="101"/>
        <v>0</v>
      </c>
      <c r="AD140" s="61">
        <f t="shared" si="101"/>
        <v>0</v>
      </c>
      <c r="AE140" s="61">
        <f t="shared" si="101"/>
        <v>0</v>
      </c>
      <c r="AF140" s="61">
        <f t="shared" si="101"/>
        <v>0</v>
      </c>
      <c r="AG140" s="61">
        <f t="shared" si="101"/>
        <v>0</v>
      </c>
      <c r="AH140" s="61">
        <f t="shared" si="101"/>
        <v>0</v>
      </c>
      <c r="AI140" s="61">
        <f t="shared" si="101"/>
        <v>0</v>
      </c>
      <c r="AJ140" s="61">
        <f t="shared" si="101"/>
        <v>0</v>
      </c>
      <c r="AK140" s="61">
        <f t="shared" si="101"/>
        <v>0</v>
      </c>
      <c r="AL140" s="61">
        <f t="shared" si="101"/>
        <v>0</v>
      </c>
      <c r="AM140" s="61">
        <f t="shared" si="101"/>
        <v>0</v>
      </c>
      <c r="AN140" s="61">
        <f t="shared" si="101"/>
        <v>0</v>
      </c>
      <c r="AO140" s="61">
        <f t="shared" si="101"/>
        <v>0</v>
      </c>
      <c r="AP140" s="61">
        <f t="shared" si="101"/>
        <v>0</v>
      </c>
      <c r="AQ140" s="61">
        <f t="shared" si="101"/>
        <v>0</v>
      </c>
      <c r="AR140" s="61">
        <f t="shared" si="101"/>
        <v>0</v>
      </c>
      <c r="AS140" s="61">
        <f t="shared" si="101"/>
        <v>0</v>
      </c>
    </row>
    <row r="141" spans="1:45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>
        <f t="shared" ref="Q141:AS141" si="102">Q71*$D141</f>
        <v>0</v>
      </c>
      <c r="R141" s="6">
        <f t="shared" si="102"/>
        <v>0</v>
      </c>
      <c r="S141" s="61">
        <f t="shared" si="102"/>
        <v>0</v>
      </c>
      <c r="T141" s="61">
        <f t="shared" si="102"/>
        <v>0</v>
      </c>
      <c r="U141" s="61">
        <f t="shared" si="102"/>
        <v>0</v>
      </c>
      <c r="V141" s="61">
        <f t="shared" si="102"/>
        <v>0</v>
      </c>
      <c r="W141" s="61">
        <f t="shared" si="102"/>
        <v>0</v>
      </c>
      <c r="X141" s="61">
        <f t="shared" si="102"/>
        <v>0</v>
      </c>
      <c r="Y141" s="61">
        <f t="shared" si="102"/>
        <v>0</v>
      </c>
      <c r="Z141" s="61">
        <f t="shared" si="102"/>
        <v>0</v>
      </c>
      <c r="AA141" s="61">
        <f t="shared" si="102"/>
        <v>0</v>
      </c>
      <c r="AB141" s="61">
        <f t="shared" si="102"/>
        <v>0</v>
      </c>
      <c r="AC141" s="61">
        <f t="shared" si="102"/>
        <v>0</v>
      </c>
      <c r="AD141" s="61">
        <f t="shared" si="102"/>
        <v>0</v>
      </c>
      <c r="AE141" s="61">
        <f t="shared" si="102"/>
        <v>0</v>
      </c>
      <c r="AF141" s="61">
        <f t="shared" si="102"/>
        <v>0</v>
      </c>
      <c r="AG141" s="61">
        <f t="shared" si="102"/>
        <v>0</v>
      </c>
      <c r="AH141" s="61">
        <f t="shared" si="102"/>
        <v>0</v>
      </c>
      <c r="AI141" s="61">
        <f t="shared" si="102"/>
        <v>0</v>
      </c>
      <c r="AJ141" s="61">
        <f t="shared" si="102"/>
        <v>0</v>
      </c>
      <c r="AK141" s="61">
        <f t="shared" si="102"/>
        <v>0</v>
      </c>
      <c r="AL141" s="61">
        <f t="shared" si="102"/>
        <v>0</v>
      </c>
      <c r="AM141" s="61">
        <f t="shared" si="102"/>
        <v>0</v>
      </c>
      <c r="AN141" s="61">
        <f t="shared" si="102"/>
        <v>0</v>
      </c>
      <c r="AO141" s="61">
        <f t="shared" si="102"/>
        <v>0</v>
      </c>
      <c r="AP141" s="61">
        <f t="shared" si="102"/>
        <v>0</v>
      </c>
      <c r="AQ141" s="61">
        <f t="shared" si="102"/>
        <v>0</v>
      </c>
      <c r="AR141" s="61">
        <f t="shared" si="102"/>
        <v>0</v>
      </c>
      <c r="AS141" s="61">
        <f t="shared" si="102"/>
        <v>0</v>
      </c>
    </row>
    <row r="142" spans="1:45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f t="shared" ref="Q142:AS142" si="103">Q72*$D142</f>
        <v>0</v>
      </c>
      <c r="R142" s="6">
        <f t="shared" si="103"/>
        <v>0</v>
      </c>
      <c r="S142" s="61">
        <f t="shared" si="103"/>
        <v>0</v>
      </c>
      <c r="T142" s="61">
        <f t="shared" si="103"/>
        <v>0</v>
      </c>
      <c r="U142" s="61">
        <f t="shared" si="103"/>
        <v>0</v>
      </c>
      <c r="V142" s="61">
        <f t="shared" si="103"/>
        <v>0</v>
      </c>
      <c r="W142" s="61">
        <f t="shared" si="103"/>
        <v>0</v>
      </c>
      <c r="X142" s="61">
        <f t="shared" si="103"/>
        <v>0</v>
      </c>
      <c r="Y142" s="61">
        <f t="shared" si="103"/>
        <v>0</v>
      </c>
      <c r="Z142" s="61">
        <f t="shared" si="103"/>
        <v>0</v>
      </c>
      <c r="AA142" s="61">
        <f t="shared" si="103"/>
        <v>0</v>
      </c>
      <c r="AB142" s="61">
        <f t="shared" si="103"/>
        <v>0</v>
      </c>
      <c r="AC142" s="61">
        <f t="shared" si="103"/>
        <v>0</v>
      </c>
      <c r="AD142" s="61">
        <f t="shared" si="103"/>
        <v>0</v>
      </c>
      <c r="AE142" s="61">
        <f t="shared" si="103"/>
        <v>0</v>
      </c>
      <c r="AF142" s="61">
        <f t="shared" si="103"/>
        <v>0</v>
      </c>
      <c r="AG142" s="61">
        <f t="shared" si="103"/>
        <v>0</v>
      </c>
      <c r="AH142" s="61">
        <f t="shared" si="103"/>
        <v>0</v>
      </c>
      <c r="AI142" s="61">
        <f t="shared" si="103"/>
        <v>0</v>
      </c>
      <c r="AJ142" s="61">
        <f t="shared" si="103"/>
        <v>0</v>
      </c>
      <c r="AK142" s="61">
        <f t="shared" si="103"/>
        <v>0</v>
      </c>
      <c r="AL142" s="61">
        <f t="shared" si="103"/>
        <v>0</v>
      </c>
      <c r="AM142" s="61">
        <f t="shared" si="103"/>
        <v>0</v>
      </c>
      <c r="AN142" s="61">
        <f t="shared" si="103"/>
        <v>0</v>
      </c>
      <c r="AO142" s="61">
        <f t="shared" si="103"/>
        <v>0</v>
      </c>
      <c r="AP142" s="61">
        <f t="shared" si="103"/>
        <v>0</v>
      </c>
      <c r="AQ142" s="61">
        <f t="shared" si="103"/>
        <v>0</v>
      </c>
      <c r="AR142" s="61">
        <f t="shared" si="103"/>
        <v>0</v>
      </c>
      <c r="AS142" s="61">
        <f t="shared" si="103"/>
        <v>0</v>
      </c>
    </row>
    <row r="143" spans="1:45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>
        <f t="shared" ref="Q143:AS143" si="104">Q73*$D143</f>
        <v>0</v>
      </c>
      <c r="R143" s="6">
        <f t="shared" si="104"/>
        <v>0</v>
      </c>
      <c r="S143" s="61">
        <f t="shared" si="104"/>
        <v>0</v>
      </c>
      <c r="T143" s="61">
        <f t="shared" si="104"/>
        <v>0</v>
      </c>
      <c r="U143" s="61">
        <f t="shared" si="104"/>
        <v>0</v>
      </c>
      <c r="V143" s="61">
        <f t="shared" si="104"/>
        <v>0</v>
      </c>
      <c r="W143" s="61">
        <f t="shared" si="104"/>
        <v>0</v>
      </c>
      <c r="X143" s="61">
        <f t="shared" si="104"/>
        <v>0</v>
      </c>
      <c r="Y143" s="61">
        <f t="shared" si="104"/>
        <v>0</v>
      </c>
      <c r="Z143" s="61">
        <f t="shared" si="104"/>
        <v>0</v>
      </c>
      <c r="AA143" s="61">
        <f t="shared" si="104"/>
        <v>0</v>
      </c>
      <c r="AB143" s="61">
        <f t="shared" si="104"/>
        <v>0</v>
      </c>
      <c r="AC143" s="61">
        <f t="shared" si="104"/>
        <v>0</v>
      </c>
      <c r="AD143" s="61">
        <f t="shared" si="104"/>
        <v>0</v>
      </c>
      <c r="AE143" s="61">
        <f t="shared" si="104"/>
        <v>0</v>
      </c>
      <c r="AF143" s="61">
        <f t="shared" si="104"/>
        <v>0</v>
      </c>
      <c r="AG143" s="61">
        <f t="shared" si="104"/>
        <v>0</v>
      </c>
      <c r="AH143" s="61">
        <f t="shared" si="104"/>
        <v>0</v>
      </c>
      <c r="AI143" s="61">
        <f t="shared" si="104"/>
        <v>0</v>
      </c>
      <c r="AJ143" s="61">
        <f t="shared" si="104"/>
        <v>0</v>
      </c>
      <c r="AK143" s="61">
        <f t="shared" si="104"/>
        <v>0</v>
      </c>
      <c r="AL143" s="61">
        <f t="shared" si="104"/>
        <v>0</v>
      </c>
      <c r="AM143" s="61">
        <f t="shared" si="104"/>
        <v>0</v>
      </c>
      <c r="AN143" s="61">
        <f t="shared" si="104"/>
        <v>0</v>
      </c>
      <c r="AO143" s="61">
        <f t="shared" si="104"/>
        <v>0</v>
      </c>
      <c r="AP143" s="61">
        <f t="shared" si="104"/>
        <v>0</v>
      </c>
      <c r="AQ143" s="61">
        <f t="shared" si="104"/>
        <v>0</v>
      </c>
      <c r="AR143" s="61">
        <f t="shared" si="104"/>
        <v>0</v>
      </c>
      <c r="AS143" s="61">
        <f t="shared" si="104"/>
        <v>0</v>
      </c>
    </row>
    <row r="144" spans="1:45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>
        <f t="shared" ref="Q144:AS144" si="105">Q74*$D144</f>
        <v>0</v>
      </c>
      <c r="R144" s="6">
        <f t="shared" si="105"/>
        <v>0</v>
      </c>
      <c r="S144" s="61">
        <f t="shared" si="105"/>
        <v>0</v>
      </c>
      <c r="T144" s="61">
        <f t="shared" si="105"/>
        <v>0</v>
      </c>
      <c r="U144" s="61">
        <f t="shared" si="105"/>
        <v>0</v>
      </c>
      <c r="V144" s="61">
        <f t="shared" si="105"/>
        <v>0</v>
      </c>
      <c r="W144" s="61">
        <f t="shared" si="105"/>
        <v>0</v>
      </c>
      <c r="X144" s="61">
        <f t="shared" si="105"/>
        <v>0</v>
      </c>
      <c r="Y144" s="61">
        <f t="shared" si="105"/>
        <v>0</v>
      </c>
      <c r="Z144" s="61">
        <f t="shared" si="105"/>
        <v>0</v>
      </c>
      <c r="AA144" s="61">
        <f t="shared" si="105"/>
        <v>0</v>
      </c>
      <c r="AB144" s="61">
        <f t="shared" si="105"/>
        <v>0</v>
      </c>
      <c r="AC144" s="61">
        <f t="shared" si="105"/>
        <v>0</v>
      </c>
      <c r="AD144" s="61">
        <f t="shared" si="105"/>
        <v>0</v>
      </c>
      <c r="AE144" s="61">
        <f t="shared" si="105"/>
        <v>0</v>
      </c>
      <c r="AF144" s="61">
        <f t="shared" si="105"/>
        <v>0</v>
      </c>
      <c r="AG144" s="61">
        <f t="shared" si="105"/>
        <v>0</v>
      </c>
      <c r="AH144" s="61">
        <f t="shared" si="105"/>
        <v>0</v>
      </c>
      <c r="AI144" s="61">
        <f t="shared" si="105"/>
        <v>0</v>
      </c>
      <c r="AJ144" s="61">
        <f t="shared" si="105"/>
        <v>0</v>
      </c>
      <c r="AK144" s="61">
        <f t="shared" si="105"/>
        <v>0</v>
      </c>
      <c r="AL144" s="61">
        <f t="shared" si="105"/>
        <v>0</v>
      </c>
      <c r="AM144" s="61">
        <f t="shared" si="105"/>
        <v>0</v>
      </c>
      <c r="AN144" s="61">
        <f t="shared" si="105"/>
        <v>0</v>
      </c>
      <c r="AO144" s="61">
        <f t="shared" si="105"/>
        <v>0</v>
      </c>
      <c r="AP144" s="61">
        <f t="shared" si="105"/>
        <v>0</v>
      </c>
      <c r="AQ144" s="61">
        <f t="shared" si="105"/>
        <v>0</v>
      </c>
      <c r="AR144" s="61">
        <f t="shared" si="105"/>
        <v>0</v>
      </c>
      <c r="AS144" s="61">
        <f t="shared" si="105"/>
        <v>0</v>
      </c>
    </row>
    <row r="145" spans="1:45" x14ac:dyDescent="0.25">
      <c r="E145" s="7">
        <f t="shared" ref="E145:AS145" si="106">SUM(E115:E144)</f>
        <v>0</v>
      </c>
      <c r="F145" s="7">
        <f t="shared" si="106"/>
        <v>0</v>
      </c>
      <c r="G145" s="7">
        <f t="shared" si="106"/>
        <v>67620</v>
      </c>
      <c r="H145" s="7">
        <f t="shared" si="106"/>
        <v>43316</v>
      </c>
      <c r="I145" s="7">
        <f t="shared" si="106"/>
        <v>105232.4</v>
      </c>
      <c r="J145" s="7">
        <f t="shared" si="106"/>
        <v>107662.79999999999</v>
      </c>
      <c r="K145" s="7">
        <f t="shared" si="106"/>
        <v>116254.95</v>
      </c>
      <c r="L145" s="7">
        <f t="shared" si="106"/>
        <v>117631.84999999999</v>
      </c>
      <c r="M145" s="7">
        <f t="shared" si="106"/>
        <v>93888.900000000009</v>
      </c>
      <c r="N145" s="7">
        <f t="shared" si="106"/>
        <v>108819.20000000001</v>
      </c>
      <c r="O145" s="7">
        <f t="shared" si="106"/>
        <v>120677.2</v>
      </c>
      <c r="P145" s="7">
        <f t="shared" si="106"/>
        <v>149636.20000000001</v>
      </c>
      <c r="Q145" s="7">
        <f t="shared" si="106"/>
        <v>139561.80000000002</v>
      </c>
      <c r="R145" s="7">
        <f t="shared" si="106"/>
        <v>54517.400000000009</v>
      </c>
      <c r="S145" s="7">
        <f t="shared" si="106"/>
        <v>72912</v>
      </c>
      <c r="T145" s="7">
        <f t="shared" si="106"/>
        <v>0</v>
      </c>
      <c r="U145" s="7">
        <f t="shared" si="106"/>
        <v>0</v>
      </c>
      <c r="V145" s="7">
        <f t="shared" si="106"/>
        <v>0</v>
      </c>
      <c r="W145" s="7">
        <f t="shared" si="106"/>
        <v>0</v>
      </c>
      <c r="X145" s="7">
        <f t="shared" si="106"/>
        <v>0</v>
      </c>
      <c r="Y145" s="7">
        <f t="shared" si="106"/>
        <v>0</v>
      </c>
      <c r="Z145" s="7">
        <f t="shared" si="106"/>
        <v>0</v>
      </c>
      <c r="AA145" s="7">
        <f t="shared" si="106"/>
        <v>0</v>
      </c>
      <c r="AB145" s="7">
        <f t="shared" si="106"/>
        <v>0</v>
      </c>
      <c r="AC145" s="7">
        <f t="shared" si="106"/>
        <v>0</v>
      </c>
      <c r="AD145" s="7">
        <f t="shared" si="106"/>
        <v>0</v>
      </c>
      <c r="AE145" s="7">
        <f t="shared" si="106"/>
        <v>0</v>
      </c>
      <c r="AF145" s="7">
        <f t="shared" si="106"/>
        <v>0</v>
      </c>
      <c r="AG145" s="7">
        <f t="shared" si="106"/>
        <v>0</v>
      </c>
      <c r="AH145" s="7">
        <f t="shared" si="106"/>
        <v>0</v>
      </c>
      <c r="AI145" s="7">
        <f t="shared" si="106"/>
        <v>0</v>
      </c>
      <c r="AJ145" s="7">
        <f t="shared" si="106"/>
        <v>0</v>
      </c>
      <c r="AK145" s="7">
        <f t="shared" si="106"/>
        <v>0</v>
      </c>
      <c r="AL145" s="7">
        <f t="shared" si="106"/>
        <v>0</v>
      </c>
      <c r="AM145" s="7">
        <f t="shared" si="106"/>
        <v>0</v>
      </c>
      <c r="AN145" s="7">
        <f t="shared" si="106"/>
        <v>0</v>
      </c>
      <c r="AO145" s="7">
        <f t="shared" si="106"/>
        <v>0</v>
      </c>
      <c r="AP145" s="7">
        <f t="shared" si="106"/>
        <v>0</v>
      </c>
      <c r="AQ145" s="7">
        <f t="shared" si="106"/>
        <v>0</v>
      </c>
      <c r="AR145" s="7">
        <f t="shared" si="106"/>
        <v>0</v>
      </c>
      <c r="AS145" s="7">
        <f t="shared" si="106"/>
        <v>0</v>
      </c>
    </row>
    <row r="146" spans="1:45" x14ac:dyDescent="0.25">
      <c r="I146" s="25"/>
    </row>
    <row r="147" spans="1:45" x14ac:dyDescent="0.25">
      <c r="A147" s="31" t="s">
        <v>186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 spans="1:45" x14ac:dyDescent="0.25">
      <c r="E148" s="625">
        <v>2024</v>
      </c>
      <c r="F148" s="626"/>
      <c r="G148" s="626"/>
      <c r="H148" s="626"/>
      <c r="I148" s="626"/>
      <c r="J148" s="623">
        <v>2025</v>
      </c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>
        <v>2026</v>
      </c>
      <c r="W148" s="623"/>
      <c r="X148" s="623"/>
      <c r="Y148" s="623"/>
      <c r="Z148" s="623"/>
      <c r="AA148" s="623"/>
      <c r="AB148" s="623"/>
      <c r="AC148" s="623"/>
      <c r="AD148" s="623"/>
      <c r="AE148" s="623"/>
      <c r="AF148" s="623"/>
      <c r="AG148" s="623"/>
      <c r="AH148" s="623">
        <v>2027</v>
      </c>
      <c r="AI148" s="623"/>
      <c r="AJ148" s="623"/>
      <c r="AK148" s="623"/>
      <c r="AL148" s="623"/>
      <c r="AM148" s="623"/>
      <c r="AN148" s="623"/>
      <c r="AO148" s="623"/>
      <c r="AP148" s="623"/>
      <c r="AQ148" s="623"/>
      <c r="AR148" s="623"/>
      <c r="AS148" s="623"/>
    </row>
    <row r="149" spans="1:45" x14ac:dyDescent="0.25">
      <c r="B149" t="s">
        <v>147</v>
      </c>
      <c r="C149" s="11" t="s">
        <v>105</v>
      </c>
      <c r="D149" s="11" t="s">
        <v>106</v>
      </c>
      <c r="E149" s="11">
        <v>8</v>
      </c>
      <c r="F149" s="11">
        <v>9</v>
      </c>
      <c r="G149" s="11">
        <v>10</v>
      </c>
      <c r="H149" s="11">
        <v>11</v>
      </c>
      <c r="I149" s="11">
        <v>12</v>
      </c>
      <c r="J149" s="11">
        <v>1</v>
      </c>
      <c r="K149" s="11">
        <v>2</v>
      </c>
      <c r="L149" s="11">
        <v>3</v>
      </c>
      <c r="M149" s="11">
        <v>4</v>
      </c>
      <c r="N149" s="11">
        <v>5</v>
      </c>
      <c r="O149" s="11">
        <v>6</v>
      </c>
      <c r="P149" s="11">
        <v>7</v>
      </c>
      <c r="Q149" s="11">
        <v>8</v>
      </c>
      <c r="R149" s="11">
        <v>9</v>
      </c>
      <c r="S149" s="14">
        <v>10</v>
      </c>
      <c r="T149" s="14">
        <v>11</v>
      </c>
      <c r="U149" s="468">
        <v>12</v>
      </c>
      <c r="V149" s="14">
        <v>1</v>
      </c>
      <c r="W149" s="14">
        <v>2</v>
      </c>
      <c r="X149" s="14">
        <v>3</v>
      </c>
      <c r="Y149" s="14">
        <v>4</v>
      </c>
      <c r="Z149" s="14">
        <v>5</v>
      </c>
      <c r="AA149" s="14">
        <v>6</v>
      </c>
      <c r="AB149" s="14">
        <v>7</v>
      </c>
      <c r="AC149" s="14">
        <v>8</v>
      </c>
      <c r="AD149" s="14">
        <v>9</v>
      </c>
      <c r="AE149" s="14">
        <v>10</v>
      </c>
      <c r="AF149" s="14">
        <v>11</v>
      </c>
      <c r="AG149" s="14">
        <v>12</v>
      </c>
      <c r="AH149" s="14">
        <v>1</v>
      </c>
      <c r="AI149" s="14">
        <v>2</v>
      </c>
      <c r="AJ149" s="14">
        <v>3</v>
      </c>
      <c r="AK149" s="14">
        <v>4</v>
      </c>
      <c r="AL149" s="14">
        <v>5</v>
      </c>
      <c r="AM149" s="14">
        <v>6</v>
      </c>
      <c r="AN149" s="14">
        <v>7</v>
      </c>
      <c r="AO149" s="14">
        <v>8</v>
      </c>
      <c r="AP149" s="14">
        <v>9</v>
      </c>
      <c r="AQ149" s="14">
        <v>10</v>
      </c>
      <c r="AR149" s="14">
        <v>11</v>
      </c>
      <c r="AS149" s="14">
        <v>12</v>
      </c>
    </row>
    <row r="150" spans="1:45" x14ac:dyDescent="0.25">
      <c r="B150" s="25">
        <f t="shared" ref="B150:B154" si="107">SUM(E150:P150)</f>
        <v>67620</v>
      </c>
      <c r="C150" s="4" t="s">
        <v>1153</v>
      </c>
      <c r="D150" s="26">
        <v>45615</v>
      </c>
      <c r="E150" s="6"/>
      <c r="F150" s="6"/>
      <c r="G150" s="6">
        <f>G145</f>
        <v>67620</v>
      </c>
      <c r="H150" s="6"/>
      <c r="I150" s="120"/>
      <c r="J150" s="6"/>
      <c r="K150" s="6"/>
      <c r="L150" s="6"/>
      <c r="M150" s="6"/>
      <c r="N150" s="6"/>
      <c r="O150" s="6"/>
      <c r="P150" s="6"/>
      <c r="Q150" s="4"/>
      <c r="R150" s="4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 x14ac:dyDescent="0.25">
      <c r="B151" s="25">
        <f t="shared" si="107"/>
        <v>43316</v>
      </c>
      <c r="C151" s="4" t="s">
        <v>1154</v>
      </c>
      <c r="D151" s="26">
        <v>45637</v>
      </c>
      <c r="E151" s="6"/>
      <c r="F151" s="6"/>
      <c r="G151" s="6"/>
      <c r="H151" s="6">
        <v>43316</v>
      </c>
      <c r="I151" s="120"/>
      <c r="J151" s="6"/>
      <c r="K151" s="6"/>
      <c r="L151" s="6"/>
      <c r="M151" s="6"/>
      <c r="N151" s="6"/>
      <c r="O151" s="6"/>
      <c r="P151" s="6"/>
      <c r="Q151" s="4"/>
      <c r="R151" s="4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x14ac:dyDescent="0.25">
      <c r="B152" s="25">
        <f t="shared" si="107"/>
        <v>105232.4</v>
      </c>
      <c r="C152" s="4" t="s">
        <v>113</v>
      </c>
      <c r="D152" s="26"/>
      <c r="E152" s="6"/>
      <c r="F152" s="6"/>
      <c r="G152" s="6"/>
      <c r="H152" s="6"/>
      <c r="I152" s="120">
        <v>105232.4</v>
      </c>
      <c r="J152" s="6"/>
      <c r="K152" s="6"/>
      <c r="L152" s="6"/>
      <c r="M152" s="6"/>
      <c r="N152" s="6"/>
      <c r="O152" s="6"/>
      <c r="P152" s="6"/>
      <c r="Q152" s="4"/>
      <c r="R152" s="4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 x14ac:dyDescent="0.25">
      <c r="B153" s="25">
        <f t="shared" si="107"/>
        <v>56624.4</v>
      </c>
      <c r="C153" s="4" t="s">
        <v>1155</v>
      </c>
      <c r="D153" s="26">
        <v>45688</v>
      </c>
      <c r="E153" s="6"/>
      <c r="F153" s="6"/>
      <c r="G153" s="6"/>
      <c r="H153" s="6"/>
      <c r="I153" s="120"/>
      <c r="J153" s="6">
        <v>56624.4</v>
      </c>
      <c r="K153" s="6"/>
      <c r="L153" s="6"/>
      <c r="M153" s="6"/>
      <c r="N153" s="6"/>
      <c r="O153" s="6"/>
      <c r="P153" s="6"/>
      <c r="Q153" s="4"/>
      <c r="R153" s="4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 x14ac:dyDescent="0.25">
      <c r="B154" s="25">
        <f t="shared" si="107"/>
        <v>156660.35</v>
      </c>
      <c r="C154" s="4" t="s">
        <v>1156</v>
      </c>
      <c r="D154" s="26">
        <v>45721</v>
      </c>
      <c r="E154" s="6"/>
      <c r="F154" s="6"/>
      <c r="G154" s="6"/>
      <c r="H154" s="6"/>
      <c r="I154" s="120"/>
      <c r="J154" s="136">
        <v>40253.5</v>
      </c>
      <c r="K154" s="353">
        <v>116406.85</v>
      </c>
      <c r="L154" s="6"/>
      <c r="M154" s="6"/>
      <c r="N154" s="6"/>
      <c r="O154" s="6"/>
      <c r="P154" s="6"/>
      <c r="Q154" s="4"/>
      <c r="R154" s="4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 x14ac:dyDescent="0.25">
      <c r="B155" s="25">
        <f>SUM(E155:P155)</f>
        <v>117631.85</v>
      </c>
      <c r="C155" s="4" t="s">
        <v>1157</v>
      </c>
      <c r="D155" s="26">
        <v>45751</v>
      </c>
      <c r="E155" s="6"/>
      <c r="F155" s="6"/>
      <c r="G155" s="6"/>
      <c r="H155" s="6"/>
      <c r="I155" s="120"/>
      <c r="J155" s="6"/>
      <c r="K155" s="6"/>
      <c r="L155" s="353">
        <v>117631.85</v>
      </c>
      <c r="M155" s="6"/>
      <c r="N155" s="6"/>
      <c r="O155" s="6"/>
      <c r="P155" s="6"/>
      <c r="Q155" s="4"/>
      <c r="R155" s="4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x14ac:dyDescent="0.25">
      <c r="B156" s="127">
        <v>93888.9</v>
      </c>
      <c r="C156" s="4" t="s">
        <v>1158</v>
      </c>
      <c r="D156" s="26">
        <v>45784</v>
      </c>
      <c r="E156" s="6"/>
      <c r="F156" s="6"/>
      <c r="G156" s="6"/>
      <c r="H156" s="6"/>
      <c r="I156" s="120"/>
      <c r="J156" s="6"/>
      <c r="K156" s="6"/>
      <c r="L156" s="6"/>
      <c r="M156" s="353">
        <v>93888.9</v>
      </c>
      <c r="N156" s="6"/>
      <c r="O156" s="6"/>
      <c r="P156" s="6"/>
      <c r="Q156" s="4"/>
      <c r="R156" s="4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spans="1:45" x14ac:dyDescent="0.25">
      <c r="B157" s="495">
        <v>108819.2</v>
      </c>
      <c r="C157" s="49" t="s">
        <v>1159</v>
      </c>
      <c r="D157" s="26">
        <v>45813</v>
      </c>
      <c r="E157" s="6"/>
      <c r="F157" s="6"/>
      <c r="G157" s="6"/>
      <c r="H157" s="6"/>
      <c r="I157" s="120"/>
      <c r="J157" s="6"/>
      <c r="K157" s="6"/>
      <c r="L157" s="6"/>
      <c r="M157" s="6"/>
      <c r="N157" s="353">
        <v>108819.2</v>
      </c>
      <c r="O157" s="6"/>
      <c r="P157" s="6"/>
      <c r="Q157" s="4"/>
      <c r="R157" s="4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spans="1:45" x14ac:dyDescent="0.25">
      <c r="B158" s="6">
        <v>120677.2</v>
      </c>
      <c r="C158" s="4" t="s">
        <v>1160</v>
      </c>
      <c r="D158" s="26">
        <v>45845</v>
      </c>
      <c r="E158" s="6"/>
      <c r="F158" s="6"/>
      <c r="G158" s="6"/>
      <c r="H158" s="6"/>
      <c r="I158" s="120"/>
      <c r="J158" s="6"/>
      <c r="K158" s="6"/>
      <c r="L158" s="6"/>
      <c r="M158" s="6"/>
      <c r="N158" s="6"/>
      <c r="O158" s="6">
        <v>120677.2</v>
      </c>
      <c r="P158" s="6"/>
      <c r="Q158" s="4"/>
      <c r="R158" s="4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spans="1:45" x14ac:dyDescent="0.25">
      <c r="B159" s="6">
        <v>149636.20000000001</v>
      </c>
      <c r="C159" s="4" t="s">
        <v>1161</v>
      </c>
      <c r="D159" s="26">
        <v>45880</v>
      </c>
      <c r="E159" s="6"/>
      <c r="F159" s="6"/>
      <c r="G159" s="6"/>
      <c r="H159" s="6"/>
      <c r="I159" s="120"/>
      <c r="J159" s="6"/>
      <c r="K159" s="6"/>
      <c r="L159" s="6"/>
      <c r="M159" s="6"/>
      <c r="N159" s="6"/>
      <c r="O159" s="6"/>
      <c r="P159" s="6">
        <v>149636.20000000001</v>
      </c>
      <c r="Q159" s="4"/>
      <c r="R159" s="4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spans="1:45" x14ac:dyDescent="0.25">
      <c r="B160" s="69">
        <v>139561.79999999999</v>
      </c>
      <c r="C160" s="4" t="s">
        <v>1162</v>
      </c>
      <c r="D160" s="26">
        <v>45905</v>
      </c>
      <c r="E160" s="6"/>
      <c r="F160" s="6"/>
      <c r="G160" s="6"/>
      <c r="H160" s="6"/>
      <c r="I160" s="120"/>
      <c r="J160" s="6"/>
      <c r="K160" s="6"/>
      <c r="L160" s="6"/>
      <c r="M160" s="6"/>
      <c r="N160" s="6"/>
      <c r="O160" s="6"/>
      <c r="P160" s="6"/>
      <c r="Q160" s="69">
        <v>139561.79999999999</v>
      </c>
      <c r="R160" s="4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spans="2:45" x14ac:dyDescent="0.25">
      <c r="C161" s="4" t="s">
        <v>1163</v>
      </c>
      <c r="D161" s="26">
        <v>45936</v>
      </c>
      <c r="E161" s="6"/>
      <c r="F161" s="6"/>
      <c r="G161" s="6"/>
      <c r="H161" s="6"/>
      <c r="I161" s="120"/>
      <c r="J161" s="6"/>
      <c r="K161" s="6"/>
      <c r="L161" s="6"/>
      <c r="M161" s="6"/>
      <c r="N161" s="6"/>
      <c r="O161" s="6"/>
      <c r="P161" s="6"/>
      <c r="Q161" s="4">
        <f t="shared" ref="Q161" si="108">SUM(E161:P161)</f>
        <v>0</v>
      </c>
      <c r="R161" s="4">
        <v>54517.4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</row>
    <row r="162" spans="2:45" x14ac:dyDescent="0.25">
      <c r="C162" s="4"/>
      <c r="D162" s="26"/>
      <c r="E162" s="6"/>
      <c r="F162" s="6"/>
      <c r="G162" s="6"/>
      <c r="H162" s="6"/>
      <c r="I162" s="120"/>
      <c r="J162" s="6"/>
      <c r="K162" s="6"/>
      <c r="L162" s="6"/>
      <c r="M162" s="6"/>
      <c r="N162" s="6"/>
      <c r="O162" s="6"/>
      <c r="P162" s="6"/>
      <c r="Q162" s="4"/>
      <c r="R162" s="4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spans="2:45" x14ac:dyDescent="0.25">
      <c r="B163" s="25">
        <f>SUM(B150:B162)</f>
        <v>1159668.3</v>
      </c>
      <c r="C163" s="9"/>
      <c r="D163" s="93" t="s">
        <v>39</v>
      </c>
      <c r="E163" s="30">
        <f t="shared" ref="E163:AS163" si="109">SUM(E150:E162)</f>
        <v>0</v>
      </c>
      <c r="F163" s="30">
        <f>SUM(F150:F162)</f>
        <v>0</v>
      </c>
      <c r="G163" s="30">
        <f t="shared" si="109"/>
        <v>67620</v>
      </c>
      <c r="H163" s="30">
        <f t="shared" si="109"/>
        <v>43316</v>
      </c>
      <c r="I163" s="30">
        <f t="shared" si="109"/>
        <v>105232.4</v>
      </c>
      <c r="J163" s="30">
        <f t="shared" si="109"/>
        <v>96877.9</v>
      </c>
      <c r="K163" s="30">
        <f t="shared" si="109"/>
        <v>116406.85</v>
      </c>
      <c r="L163" s="30">
        <f t="shared" si="109"/>
        <v>117631.85</v>
      </c>
      <c r="M163" s="30">
        <f t="shared" si="109"/>
        <v>93888.9</v>
      </c>
      <c r="N163" s="30">
        <f t="shared" si="109"/>
        <v>108819.2</v>
      </c>
      <c r="O163" s="30">
        <f t="shared" si="109"/>
        <v>120677.2</v>
      </c>
      <c r="P163" s="30">
        <f t="shared" si="109"/>
        <v>149636.20000000001</v>
      </c>
      <c r="Q163" s="30">
        <f t="shared" si="109"/>
        <v>139561.79999999999</v>
      </c>
      <c r="R163" s="30">
        <f t="shared" si="109"/>
        <v>54517.4</v>
      </c>
      <c r="S163" s="30">
        <f t="shared" si="109"/>
        <v>0</v>
      </c>
      <c r="T163" s="30">
        <f t="shared" si="109"/>
        <v>0</v>
      </c>
      <c r="U163" s="30">
        <f t="shared" si="109"/>
        <v>0</v>
      </c>
      <c r="V163" s="30">
        <f t="shared" si="109"/>
        <v>0</v>
      </c>
      <c r="W163" s="30">
        <f t="shared" si="109"/>
        <v>0</v>
      </c>
      <c r="X163" s="30">
        <f t="shared" si="109"/>
        <v>0</v>
      </c>
      <c r="Y163" s="30">
        <f t="shared" si="109"/>
        <v>0</v>
      </c>
      <c r="Z163" s="30">
        <f t="shared" si="109"/>
        <v>0</v>
      </c>
      <c r="AA163" s="30">
        <f t="shared" si="109"/>
        <v>0</v>
      </c>
      <c r="AB163" s="30">
        <f t="shared" si="109"/>
        <v>0</v>
      </c>
      <c r="AC163" s="30">
        <f t="shared" si="109"/>
        <v>0</v>
      </c>
      <c r="AD163" s="30">
        <f t="shared" si="109"/>
        <v>0</v>
      </c>
      <c r="AE163" s="30">
        <f t="shared" si="109"/>
        <v>0</v>
      </c>
      <c r="AF163" s="30">
        <f t="shared" si="109"/>
        <v>0</v>
      </c>
      <c r="AG163" s="30">
        <f t="shared" si="109"/>
        <v>0</v>
      </c>
      <c r="AH163" s="30">
        <f t="shared" si="109"/>
        <v>0</v>
      </c>
      <c r="AI163" s="30">
        <f t="shared" si="109"/>
        <v>0</v>
      </c>
      <c r="AJ163" s="30">
        <f t="shared" si="109"/>
        <v>0</v>
      </c>
      <c r="AK163" s="30">
        <f t="shared" si="109"/>
        <v>0</v>
      </c>
      <c r="AL163" s="30">
        <f t="shared" si="109"/>
        <v>0</v>
      </c>
      <c r="AM163" s="30">
        <f t="shared" si="109"/>
        <v>0</v>
      </c>
      <c r="AN163" s="30">
        <f t="shared" si="109"/>
        <v>0</v>
      </c>
      <c r="AO163" s="30">
        <f t="shared" si="109"/>
        <v>0</v>
      </c>
      <c r="AP163" s="30">
        <f t="shared" si="109"/>
        <v>0</v>
      </c>
      <c r="AQ163" s="30">
        <f t="shared" si="109"/>
        <v>0</v>
      </c>
      <c r="AR163" s="30">
        <f t="shared" si="109"/>
        <v>0</v>
      </c>
      <c r="AS163" s="30">
        <f t="shared" si="109"/>
        <v>0</v>
      </c>
    </row>
    <row r="164" spans="2:45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2:45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2:45" x14ac:dyDescent="0.25">
      <c r="E166" s="11"/>
      <c r="F166" s="11">
        <v>9</v>
      </c>
      <c r="G166" s="11">
        <v>10</v>
      </c>
      <c r="H166" s="11">
        <v>11</v>
      </c>
      <c r="I166" s="11">
        <v>12</v>
      </c>
      <c r="J166" s="11">
        <v>1</v>
      </c>
      <c r="K166" s="11">
        <v>2</v>
      </c>
      <c r="L166" s="11">
        <v>3</v>
      </c>
      <c r="M166" s="11">
        <v>4</v>
      </c>
      <c r="N166" s="11">
        <v>5</v>
      </c>
      <c r="O166" s="11">
        <v>6</v>
      </c>
      <c r="P166" s="11">
        <v>7</v>
      </c>
      <c r="Q166" s="11">
        <v>8</v>
      </c>
      <c r="R166" s="11">
        <v>9</v>
      </c>
    </row>
    <row r="167" spans="2:45" x14ac:dyDescent="0.25">
      <c r="E167" s="9" t="s">
        <v>27</v>
      </c>
      <c r="F167" s="7">
        <f>F110</f>
        <v>0</v>
      </c>
      <c r="G167" s="7">
        <f>F167+G110</f>
        <v>55664</v>
      </c>
      <c r="H167" s="7">
        <f t="shared" ref="H167:R167" si="110">G167+H110</f>
        <v>147784</v>
      </c>
      <c r="I167" s="7">
        <f t="shared" si="110"/>
        <v>239904</v>
      </c>
      <c r="J167" s="7">
        <f t="shared" si="110"/>
        <v>332024</v>
      </c>
      <c r="K167" s="7">
        <f t="shared" si="110"/>
        <v>419538</v>
      </c>
      <c r="L167" s="7">
        <f t="shared" si="110"/>
        <v>511658</v>
      </c>
      <c r="M167" s="7">
        <f t="shared" si="110"/>
        <v>608384</v>
      </c>
      <c r="N167" s="7">
        <f t="shared" si="110"/>
        <v>736450.4</v>
      </c>
      <c r="O167" s="7">
        <f t="shared" si="110"/>
        <v>884979.20000000007</v>
      </c>
      <c r="P167" s="7">
        <f t="shared" si="110"/>
        <v>1066514.4000000001</v>
      </c>
      <c r="Q167" s="7">
        <f t="shared" si="110"/>
        <v>1239798.0000000002</v>
      </c>
      <c r="R167" s="501">
        <f t="shared" si="110"/>
        <v>1322314.0000000002</v>
      </c>
    </row>
    <row r="168" spans="2:45" x14ac:dyDescent="0.25">
      <c r="E168" s="9" t="s">
        <v>132</v>
      </c>
      <c r="F168" s="25">
        <f>F163</f>
        <v>0</v>
      </c>
      <c r="G168" s="25">
        <f t="shared" ref="G168" si="111">G163</f>
        <v>67620</v>
      </c>
      <c r="H168" s="25">
        <f>G168+H163</f>
        <v>110936</v>
      </c>
      <c r="I168" s="25">
        <f t="shared" ref="I168:N168" si="112">H168+I163</f>
        <v>216168.4</v>
      </c>
      <c r="J168" s="25">
        <f t="shared" si="112"/>
        <v>313046.3</v>
      </c>
      <c r="K168" s="25">
        <f t="shared" si="112"/>
        <v>429453.15</v>
      </c>
      <c r="L168" s="25">
        <f t="shared" si="112"/>
        <v>547085</v>
      </c>
      <c r="M168" s="25">
        <f t="shared" si="112"/>
        <v>640973.9</v>
      </c>
      <c r="N168" s="25">
        <f t="shared" si="112"/>
        <v>749793.1</v>
      </c>
      <c r="O168" s="25">
        <f>N168+O163</f>
        <v>870470.29999999993</v>
      </c>
      <c r="P168" s="25">
        <f>O168+P163</f>
        <v>1020106.5</v>
      </c>
      <c r="Q168" s="25">
        <f>P168+Q163</f>
        <v>1159668.3</v>
      </c>
      <c r="R168" s="497"/>
    </row>
    <row r="169" spans="2:45" x14ac:dyDescent="0.25">
      <c r="E169" s="9" t="s">
        <v>133</v>
      </c>
      <c r="F169" s="25">
        <f>B4</f>
        <v>1397088</v>
      </c>
      <c r="G169" s="25">
        <f>F169</f>
        <v>1397088</v>
      </c>
      <c r="H169" s="25">
        <f t="shared" ref="H169:R169" si="113">G169</f>
        <v>1397088</v>
      </c>
      <c r="I169" s="25">
        <f t="shared" si="113"/>
        <v>1397088</v>
      </c>
      <c r="J169" s="25">
        <f t="shared" si="113"/>
        <v>1397088</v>
      </c>
      <c r="K169" s="25">
        <f t="shared" si="113"/>
        <v>1397088</v>
      </c>
      <c r="L169" s="25">
        <f t="shared" si="113"/>
        <v>1397088</v>
      </c>
      <c r="M169" s="25">
        <f t="shared" si="113"/>
        <v>1397088</v>
      </c>
      <c r="N169" s="25">
        <f t="shared" si="113"/>
        <v>1397088</v>
      </c>
      <c r="O169" s="25">
        <f t="shared" si="113"/>
        <v>1397088</v>
      </c>
      <c r="P169" s="25">
        <f t="shared" si="113"/>
        <v>1397088</v>
      </c>
      <c r="Q169" s="25">
        <f t="shared" si="113"/>
        <v>1397088</v>
      </c>
      <c r="R169" s="497">
        <f t="shared" si="113"/>
        <v>1397088</v>
      </c>
    </row>
    <row r="170" spans="2:45" x14ac:dyDescent="0.25">
      <c r="E170" s="9" t="s">
        <v>198</v>
      </c>
      <c r="F170" s="25">
        <f t="shared" ref="F170:R170" si="114">F167-F168</f>
        <v>0</v>
      </c>
      <c r="G170" s="25">
        <f t="shared" si="114"/>
        <v>-11956</v>
      </c>
      <c r="H170" s="25">
        <f t="shared" si="114"/>
        <v>36848</v>
      </c>
      <c r="I170" s="25">
        <f t="shared" si="114"/>
        <v>23735.600000000006</v>
      </c>
      <c r="J170" s="25">
        <f t="shared" si="114"/>
        <v>18977.700000000012</v>
      </c>
      <c r="K170" s="25">
        <f t="shared" si="114"/>
        <v>-9915.1500000000233</v>
      </c>
      <c r="L170" s="25">
        <f t="shared" si="114"/>
        <v>-35427</v>
      </c>
      <c r="M170" s="25">
        <f t="shared" si="114"/>
        <v>-32589.900000000023</v>
      </c>
      <c r="N170" s="25">
        <f t="shared" si="114"/>
        <v>-13342.699999999953</v>
      </c>
      <c r="O170" s="25">
        <f t="shared" si="114"/>
        <v>14508.90000000014</v>
      </c>
      <c r="P170" s="25">
        <f t="shared" si="114"/>
        <v>46407.90000000014</v>
      </c>
      <c r="Q170" s="25">
        <f t="shared" si="114"/>
        <v>80129.700000000186</v>
      </c>
      <c r="R170" s="497">
        <f t="shared" si="114"/>
        <v>1322314.0000000002</v>
      </c>
    </row>
    <row r="171" spans="2:45" x14ac:dyDescent="0.25">
      <c r="E171" s="9" t="s">
        <v>199</v>
      </c>
      <c r="F171" s="492" t="e">
        <f t="shared" ref="F171:R171" si="115">F168/F167</f>
        <v>#DIV/0!</v>
      </c>
      <c r="G171" s="492">
        <f t="shared" si="115"/>
        <v>1.2147887323943662</v>
      </c>
      <c r="H171" s="492">
        <f t="shared" si="115"/>
        <v>0.75066312997347484</v>
      </c>
      <c r="I171" s="492">
        <f t="shared" si="115"/>
        <v>0.90106209150326799</v>
      </c>
      <c r="J171" s="492">
        <f t="shared" si="115"/>
        <v>0.94284238488783945</v>
      </c>
      <c r="K171" s="492">
        <f t="shared" si="115"/>
        <v>1.0236334968465313</v>
      </c>
      <c r="L171" s="492">
        <f t="shared" si="115"/>
        <v>1.0692396092702547</v>
      </c>
      <c r="M171" s="492">
        <f t="shared" si="115"/>
        <v>1.0535679768041237</v>
      </c>
      <c r="N171" s="492">
        <f t="shared" si="115"/>
        <v>1.0181175813062224</v>
      </c>
      <c r="O171" s="492">
        <f t="shared" si="115"/>
        <v>0.98360537739192044</v>
      </c>
      <c r="P171" s="492">
        <f t="shared" si="115"/>
        <v>0.95648638218105619</v>
      </c>
      <c r="Q171" s="492">
        <f t="shared" si="115"/>
        <v>0.93536874555371108</v>
      </c>
      <c r="R171" s="498">
        <f t="shared" si="115"/>
        <v>0</v>
      </c>
    </row>
    <row r="172" spans="2:45" x14ac:dyDescent="0.25">
      <c r="E172" s="25"/>
    </row>
    <row r="173" spans="2:45" x14ac:dyDescent="0.25">
      <c r="E173" s="25"/>
      <c r="R173" s="25"/>
    </row>
    <row r="174" spans="2:45" x14ac:dyDescent="0.25">
      <c r="R174" s="25"/>
    </row>
    <row r="175" spans="2:45" x14ac:dyDescent="0.25">
      <c r="R175" s="25"/>
    </row>
  </sheetData>
  <mergeCells count="20">
    <mergeCell ref="E8:I8"/>
    <mergeCell ref="E43:I43"/>
    <mergeCell ref="J8:U8"/>
    <mergeCell ref="E148:I148"/>
    <mergeCell ref="E78:I78"/>
    <mergeCell ref="E113:I113"/>
    <mergeCell ref="J78:U78"/>
    <mergeCell ref="J148:U148"/>
    <mergeCell ref="V8:AG8"/>
    <mergeCell ref="AH8:AS8"/>
    <mergeCell ref="J43:U43"/>
    <mergeCell ref="V43:AG43"/>
    <mergeCell ref="AH43:AS43"/>
    <mergeCell ref="V148:AG148"/>
    <mergeCell ref="AH148:AS148"/>
    <mergeCell ref="V78:AG78"/>
    <mergeCell ref="AH78:AS78"/>
    <mergeCell ref="J113:U113"/>
    <mergeCell ref="V113:AG113"/>
    <mergeCell ref="AH113:AS113"/>
  </mergeCells>
  <pageMargins left="0.7" right="0.7" top="0.75" bottom="0.75" header="0.3" footer="0.3"/>
  <drawing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8195-1CD5-4F33-ACD2-9FC95915DC0E}">
  <sheetPr>
    <tabColor theme="2" tint="-0.249977111117893"/>
  </sheetPr>
  <dimension ref="A2:S223"/>
  <sheetViews>
    <sheetView workbookViewId="0">
      <selection activeCell="A14" sqref="A14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4.5703125" bestFit="1" customWidth="1"/>
    <col min="5" max="5" width="12.7109375" bestFit="1" customWidth="1"/>
    <col min="6" max="9" width="12.28515625" bestFit="1" customWidth="1"/>
    <col min="10" max="16" width="12.28515625" customWidth="1"/>
    <col min="17" max="17" width="13.7109375" bestFit="1" customWidth="1"/>
    <col min="18" max="18" width="14" customWidth="1"/>
  </cols>
  <sheetData>
    <row r="2" spans="1:18" x14ac:dyDescent="0.25">
      <c r="A2" s="9" t="s">
        <v>81</v>
      </c>
      <c r="B2" t="s">
        <v>316</v>
      </c>
    </row>
    <row r="3" spans="1:18" x14ac:dyDescent="0.25">
      <c r="A3" s="9" t="s">
        <v>83</v>
      </c>
      <c r="B3" t="s">
        <v>669</v>
      </c>
      <c r="C3" t="s">
        <v>1164</v>
      </c>
    </row>
    <row r="4" spans="1:18" x14ac:dyDescent="0.25">
      <c r="A4" s="9" t="s">
        <v>85</v>
      </c>
      <c r="B4" s="25">
        <v>1248088.44</v>
      </c>
    </row>
    <row r="5" spans="1:18" x14ac:dyDescent="0.25">
      <c r="A5" s="9"/>
      <c r="B5" s="25"/>
    </row>
    <row r="6" spans="1:18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x14ac:dyDescent="0.25">
      <c r="A7" s="9"/>
      <c r="B7" s="9"/>
      <c r="C7" s="9"/>
      <c r="D7" s="9"/>
      <c r="E7" s="623">
        <v>2024</v>
      </c>
      <c r="F7" s="623"/>
      <c r="G7" s="623"/>
      <c r="H7" s="623"/>
      <c r="I7" s="623"/>
      <c r="J7" s="623">
        <v>2025</v>
      </c>
      <c r="K7" s="623"/>
      <c r="L7" s="623"/>
      <c r="M7" s="623"/>
      <c r="N7" s="623"/>
      <c r="O7" s="623"/>
      <c r="P7" s="623"/>
      <c r="Q7" s="623"/>
      <c r="R7" s="623"/>
    </row>
    <row r="8" spans="1:18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8</v>
      </c>
      <c r="F8" s="11">
        <v>9</v>
      </c>
      <c r="G8" s="11">
        <v>10</v>
      </c>
      <c r="H8" s="11">
        <v>11</v>
      </c>
      <c r="I8" s="11">
        <v>12</v>
      </c>
      <c r="J8" s="11">
        <v>1</v>
      </c>
      <c r="K8" s="11">
        <v>2</v>
      </c>
      <c r="L8" s="11">
        <v>3</v>
      </c>
      <c r="M8" s="11">
        <v>4</v>
      </c>
      <c r="N8" s="11">
        <v>5</v>
      </c>
      <c r="O8" s="11">
        <v>6</v>
      </c>
      <c r="P8" s="11">
        <v>7</v>
      </c>
      <c r="Q8" s="11">
        <v>8</v>
      </c>
      <c r="R8" s="11">
        <v>9</v>
      </c>
    </row>
    <row r="9" spans="1:18" x14ac:dyDescent="0.25">
      <c r="A9" s="364" t="s">
        <v>390</v>
      </c>
      <c r="B9" s="125" t="s">
        <v>97</v>
      </c>
      <c r="C9" s="125" t="s">
        <v>162</v>
      </c>
      <c r="D9" s="120">
        <v>120.05</v>
      </c>
      <c r="E9" s="4"/>
      <c r="F9" s="4">
        <v>62</v>
      </c>
      <c r="G9" s="4">
        <v>62</v>
      </c>
      <c r="H9" s="4">
        <v>62</v>
      </c>
      <c r="I9" s="4">
        <v>62</v>
      </c>
      <c r="J9" s="4">
        <v>62</v>
      </c>
      <c r="K9" s="4">
        <v>62</v>
      </c>
      <c r="L9" s="4">
        <v>62</v>
      </c>
      <c r="M9" s="4">
        <v>62</v>
      </c>
      <c r="N9" s="4">
        <f>15*8</f>
        <v>120</v>
      </c>
      <c r="O9" s="4">
        <v>150</v>
      </c>
      <c r="P9" s="4">
        <v>150</v>
      </c>
      <c r="Q9" s="4">
        <v>150</v>
      </c>
      <c r="R9" s="4">
        <v>40</v>
      </c>
    </row>
    <row r="10" spans="1:18" x14ac:dyDescent="0.25">
      <c r="A10" s="125" t="s">
        <v>1165</v>
      </c>
      <c r="B10" s="125" t="s">
        <v>97</v>
      </c>
      <c r="C10" s="125" t="s">
        <v>204</v>
      </c>
      <c r="D10" s="120">
        <v>151.9</v>
      </c>
      <c r="E10" s="4"/>
      <c r="F10" s="4">
        <v>62</v>
      </c>
      <c r="G10" s="4">
        <v>62</v>
      </c>
      <c r="H10" s="4">
        <v>62</v>
      </c>
      <c r="I10" s="4">
        <v>62</v>
      </c>
      <c r="J10" s="4">
        <v>62</v>
      </c>
      <c r="K10" s="4">
        <v>62</v>
      </c>
      <c r="L10" s="4">
        <v>62</v>
      </c>
      <c r="M10" s="4">
        <v>62</v>
      </c>
      <c r="N10" s="4">
        <v>120</v>
      </c>
      <c r="O10" s="4">
        <v>150</v>
      </c>
      <c r="P10" s="4">
        <v>150</v>
      </c>
      <c r="Q10" s="4">
        <v>150</v>
      </c>
      <c r="R10" s="4">
        <v>40</v>
      </c>
    </row>
    <row r="11" spans="1:18" x14ac:dyDescent="0.25">
      <c r="A11" s="125" t="s">
        <v>1166</v>
      </c>
      <c r="B11" s="125" t="s">
        <v>97</v>
      </c>
      <c r="C11" s="125" t="s">
        <v>204</v>
      </c>
      <c r="D11" s="120">
        <v>151.9</v>
      </c>
      <c r="E11" s="4"/>
      <c r="F11" s="4">
        <v>62</v>
      </c>
      <c r="G11" s="4">
        <v>62</v>
      </c>
      <c r="H11" s="4">
        <v>62</v>
      </c>
      <c r="I11" s="4">
        <v>62</v>
      </c>
      <c r="J11" s="4">
        <v>62</v>
      </c>
      <c r="K11" s="4">
        <v>62</v>
      </c>
      <c r="L11" s="4"/>
      <c r="M11" s="4"/>
      <c r="N11" s="4"/>
      <c r="O11" s="4"/>
      <c r="P11" s="4"/>
      <c r="Q11" s="4"/>
      <c r="R11" s="4"/>
    </row>
    <row r="12" spans="1:18" x14ac:dyDescent="0.25">
      <c r="A12" s="125" t="s">
        <v>1009</v>
      </c>
      <c r="B12" s="125" t="s">
        <v>835</v>
      </c>
      <c r="C12" s="125" t="s">
        <v>1167</v>
      </c>
      <c r="D12" s="120">
        <v>120.05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125" t="s">
        <v>257</v>
      </c>
      <c r="B13" s="125" t="s">
        <v>97</v>
      </c>
      <c r="C13" s="125" t="s">
        <v>261</v>
      </c>
      <c r="D13" s="120">
        <v>138.37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4" t="s">
        <v>1168</v>
      </c>
      <c r="B14" s="125" t="s">
        <v>97</v>
      </c>
      <c r="C14" s="125" t="s">
        <v>204</v>
      </c>
      <c r="D14" s="120">
        <v>151.9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4"/>
      <c r="B15" s="4"/>
      <c r="C15" s="4"/>
      <c r="D15" s="6" t="s">
        <v>1038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E39" s="28">
        <f t="shared" ref="E39:R39" si="0">SUM(E9:E38)</f>
        <v>0</v>
      </c>
      <c r="F39" s="28">
        <f t="shared" si="0"/>
        <v>186</v>
      </c>
      <c r="G39" s="28">
        <f t="shared" si="0"/>
        <v>186</v>
      </c>
      <c r="H39" s="28">
        <f t="shared" si="0"/>
        <v>186</v>
      </c>
      <c r="I39" s="28">
        <f t="shared" si="0"/>
        <v>186</v>
      </c>
      <c r="J39" s="28">
        <f t="shared" si="0"/>
        <v>186</v>
      </c>
      <c r="K39" s="28">
        <f t="shared" si="0"/>
        <v>186</v>
      </c>
      <c r="L39" s="28">
        <f t="shared" si="0"/>
        <v>124</v>
      </c>
      <c r="M39" s="28">
        <f t="shared" si="0"/>
        <v>124</v>
      </c>
      <c r="N39" s="28">
        <f t="shared" si="0"/>
        <v>240</v>
      </c>
      <c r="O39" s="28">
        <f t="shared" si="0"/>
        <v>300</v>
      </c>
      <c r="P39" s="28">
        <f t="shared" si="0"/>
        <v>300</v>
      </c>
      <c r="Q39" s="28">
        <f t="shared" si="0"/>
        <v>300</v>
      </c>
      <c r="R39" s="28">
        <f t="shared" si="0"/>
        <v>80</v>
      </c>
    </row>
    <row r="41" spans="1:18" x14ac:dyDescent="0.25">
      <c r="A41" s="31" t="s">
        <v>102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</row>
    <row r="42" spans="1:18" x14ac:dyDescent="0.25">
      <c r="A42" s="9"/>
      <c r="B42" s="9"/>
      <c r="C42" s="9"/>
      <c r="D42" s="9"/>
      <c r="E42" s="623">
        <v>2024</v>
      </c>
      <c r="F42" s="623"/>
      <c r="G42" s="623"/>
      <c r="H42" s="623"/>
      <c r="I42" s="623"/>
      <c r="J42" s="623">
        <v>2025</v>
      </c>
      <c r="K42" s="623"/>
      <c r="L42" s="623"/>
      <c r="M42" s="623"/>
      <c r="N42" s="623"/>
      <c r="O42" s="623"/>
      <c r="P42" s="623"/>
      <c r="Q42" s="623"/>
      <c r="R42" s="623"/>
    </row>
    <row r="43" spans="1:18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1">
        <v>8</v>
      </c>
      <c r="F43" s="11">
        <v>9</v>
      </c>
      <c r="G43" s="11">
        <v>10</v>
      </c>
      <c r="H43" s="11">
        <v>11</v>
      </c>
      <c r="I43" s="11">
        <v>12</v>
      </c>
      <c r="J43" s="11">
        <v>1</v>
      </c>
      <c r="K43" s="11">
        <v>2</v>
      </c>
      <c r="L43" s="11">
        <v>3</v>
      </c>
      <c r="M43" s="11">
        <v>4</v>
      </c>
      <c r="N43" s="11">
        <v>5</v>
      </c>
      <c r="O43" s="11">
        <v>6</v>
      </c>
      <c r="P43" s="11">
        <v>7</v>
      </c>
      <c r="Q43" s="11">
        <v>8</v>
      </c>
      <c r="R43" s="11">
        <v>9</v>
      </c>
    </row>
    <row r="44" spans="1:18" x14ac:dyDescent="0.25">
      <c r="A44" s="4" t="str">
        <f>A9</f>
        <v>Megan Giesy</v>
      </c>
      <c r="B44" s="4" t="str">
        <f t="shared" ref="B44:D44" si="1">B9</f>
        <v>TechSur</v>
      </c>
      <c r="C44" s="4" t="str">
        <f t="shared" si="1"/>
        <v>Business Analyst - Senior</v>
      </c>
      <c r="D44" s="4">
        <f t="shared" si="1"/>
        <v>120.05</v>
      </c>
      <c r="E44" s="4"/>
      <c r="F44" s="4">
        <v>72</v>
      </c>
      <c r="G44" s="4">
        <v>160</v>
      </c>
      <c r="H44" s="4">
        <v>55.5</v>
      </c>
      <c r="I44" s="4">
        <v>45.5</v>
      </c>
      <c r="J44" s="4">
        <v>55.5</v>
      </c>
      <c r="K44" s="4">
        <v>37.5</v>
      </c>
      <c r="L44" s="4">
        <v>36</v>
      </c>
      <c r="M44" s="4">
        <v>108</v>
      </c>
      <c r="N44" s="4">
        <v>73.5</v>
      </c>
      <c r="O44" s="4">
        <v>47.5</v>
      </c>
      <c r="P44" s="4"/>
      <c r="Q44" s="4"/>
      <c r="R44" s="4"/>
    </row>
    <row r="45" spans="1:18" x14ac:dyDescent="0.25">
      <c r="A45" s="4" t="str">
        <f t="shared" ref="A45:D45" si="2">A10</f>
        <v>Nishanth Siva</v>
      </c>
      <c r="B45" s="4" t="str">
        <f t="shared" si="2"/>
        <v>TechSur</v>
      </c>
      <c r="C45" s="4" t="str">
        <f t="shared" si="2"/>
        <v>Systems Integration Engineer</v>
      </c>
      <c r="D45" s="4">
        <f t="shared" si="2"/>
        <v>151.9</v>
      </c>
      <c r="E45" s="4"/>
      <c r="F45" s="4">
        <v>8</v>
      </c>
      <c r="G45" s="4">
        <v>98.5</v>
      </c>
      <c r="H45" s="4">
        <v>33</v>
      </c>
      <c r="I45" s="4">
        <v>19</v>
      </c>
      <c r="J45" s="4">
        <v>18</v>
      </c>
      <c r="K45" s="4">
        <v>5</v>
      </c>
      <c r="L45" s="4">
        <v>15</v>
      </c>
      <c r="M45" s="4">
        <v>58</v>
      </c>
      <c r="N45" s="4">
        <v>168</v>
      </c>
      <c r="O45" s="4">
        <v>80</v>
      </c>
      <c r="P45" s="4"/>
      <c r="Q45" s="4"/>
      <c r="R45" s="4"/>
    </row>
    <row r="46" spans="1:18" x14ac:dyDescent="0.25">
      <c r="A46" s="4" t="str">
        <f t="shared" ref="A46:D46" si="3">A11</f>
        <v>Sri Pallabothu</v>
      </c>
      <c r="B46" s="4" t="str">
        <f t="shared" si="3"/>
        <v>TechSur</v>
      </c>
      <c r="C46" s="4" t="str">
        <f t="shared" si="3"/>
        <v>Systems Integration Engineer</v>
      </c>
      <c r="D46" s="4">
        <f t="shared" si="3"/>
        <v>151.9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 t="str">
        <f t="shared" ref="A47:D47" si="4">A12</f>
        <v>Xiomin Chen</v>
      </c>
      <c r="B47" s="4" t="str">
        <f t="shared" si="4"/>
        <v>Xsec</v>
      </c>
      <c r="C47" s="4" t="str">
        <f t="shared" si="4"/>
        <v>Artificial Intelligence (AI) Engineer - Mid-Level</v>
      </c>
      <c r="D47" s="4">
        <f t="shared" si="4"/>
        <v>120.05</v>
      </c>
      <c r="E47" s="4"/>
      <c r="F47" s="4"/>
      <c r="G47" s="4"/>
      <c r="H47" s="4"/>
      <c r="I47" s="4"/>
      <c r="J47" s="4">
        <v>168</v>
      </c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4" t="str">
        <f t="shared" ref="A48:D49" si="5">A13</f>
        <v>Sourcing</v>
      </c>
      <c r="B48" s="4" t="str">
        <f t="shared" si="5"/>
        <v>TechSur</v>
      </c>
      <c r="C48" s="4" t="str">
        <f t="shared" si="5"/>
        <v>Software Engineer</v>
      </c>
      <c r="D48" s="4">
        <f t="shared" si="5"/>
        <v>138.37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5">
      <c r="A49" s="4" t="str">
        <f t="shared" si="5"/>
        <v>Gaire, Prakash</v>
      </c>
      <c r="B49" s="4" t="str">
        <f t="shared" si="5"/>
        <v>TechSur</v>
      </c>
      <c r="C49" s="4" t="str">
        <f t="shared" si="5"/>
        <v>Systems Integration Engineer</v>
      </c>
      <c r="D49" s="4">
        <f t="shared" si="5"/>
        <v>151.9</v>
      </c>
      <c r="E49" s="4"/>
      <c r="F49" s="4"/>
      <c r="G49" s="4"/>
      <c r="H49" s="4"/>
      <c r="I49" s="4"/>
      <c r="J49" s="4">
        <v>60</v>
      </c>
      <c r="K49" s="4">
        <v>20</v>
      </c>
      <c r="L49" s="4">
        <v>11</v>
      </c>
      <c r="M49" s="4"/>
      <c r="N49" s="4"/>
      <c r="O49" s="4"/>
      <c r="P49" s="4"/>
      <c r="Q49" s="4"/>
      <c r="R49" s="4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/>
      <c r="B51" s="4"/>
      <c r="C51" s="4" t="s">
        <v>1169</v>
      </c>
      <c r="D51" s="4"/>
      <c r="E51" s="4"/>
      <c r="F51" s="4"/>
      <c r="G51" s="4">
        <v>-72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5">
      <c r="A52" s="4"/>
      <c r="B52" s="4"/>
      <c r="C52" s="4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5">
      <c r="A53" s="4"/>
      <c r="B53" s="4"/>
      <c r="C53" s="4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4"/>
      <c r="B54" s="4"/>
      <c r="C54" s="4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5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5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5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5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5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5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5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5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5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E74" s="28">
        <f t="shared" ref="E74:R74" si="6">SUM(E44:E73)</f>
        <v>0</v>
      </c>
      <c r="F74" s="28">
        <f t="shared" si="6"/>
        <v>80</v>
      </c>
      <c r="G74" s="28">
        <f t="shared" si="6"/>
        <v>186.5</v>
      </c>
      <c r="H74" s="28">
        <f t="shared" si="6"/>
        <v>88.5</v>
      </c>
      <c r="I74" s="28">
        <f t="shared" si="6"/>
        <v>64.5</v>
      </c>
      <c r="J74" s="28">
        <f t="shared" si="6"/>
        <v>301.5</v>
      </c>
      <c r="K74" s="28">
        <f t="shared" si="6"/>
        <v>62.5</v>
      </c>
      <c r="L74" s="28">
        <f t="shared" si="6"/>
        <v>62</v>
      </c>
      <c r="M74" s="28">
        <f t="shared" si="6"/>
        <v>166</v>
      </c>
      <c r="N74" s="28">
        <f t="shared" si="6"/>
        <v>241.5</v>
      </c>
      <c r="O74" s="28">
        <f t="shared" si="6"/>
        <v>127.5</v>
      </c>
      <c r="P74" s="28">
        <f t="shared" si="6"/>
        <v>0</v>
      </c>
      <c r="Q74" s="28">
        <f t="shared" si="6"/>
        <v>0</v>
      </c>
      <c r="R74" s="28">
        <f t="shared" si="6"/>
        <v>0</v>
      </c>
    </row>
    <row r="75" spans="1:18" x14ac:dyDescent="0.25">
      <c r="C75" s="25"/>
      <c r="D75" s="25"/>
    </row>
    <row r="76" spans="1:18" x14ac:dyDescent="0.25">
      <c r="A76" s="31" t="s">
        <v>144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spans="1:18" x14ac:dyDescent="0.25">
      <c r="A77" s="9"/>
      <c r="B77" s="9"/>
      <c r="C77" s="9"/>
      <c r="D77" s="9"/>
      <c r="E77" s="625">
        <v>2024</v>
      </c>
      <c r="F77" s="626"/>
      <c r="G77" s="626"/>
      <c r="H77" s="626"/>
      <c r="I77" s="626"/>
      <c r="J77" s="623">
        <v>2025</v>
      </c>
      <c r="K77" s="623"/>
      <c r="L77" s="623"/>
      <c r="M77" s="623"/>
      <c r="N77" s="623"/>
      <c r="O77" s="623"/>
      <c r="P77" s="623"/>
      <c r="Q77" s="623"/>
      <c r="R77" s="623"/>
    </row>
    <row r="78" spans="1:18" x14ac:dyDescent="0.25">
      <c r="A78" s="11" t="s">
        <v>88</v>
      </c>
      <c r="B78" s="11" t="s">
        <v>89</v>
      </c>
      <c r="C78" s="11" t="s">
        <v>90</v>
      </c>
      <c r="D78" s="11" t="s">
        <v>91</v>
      </c>
      <c r="E78" s="11">
        <v>8</v>
      </c>
      <c r="F78" s="11">
        <v>9</v>
      </c>
      <c r="G78" s="11">
        <v>10</v>
      </c>
      <c r="H78" s="11">
        <v>11</v>
      </c>
      <c r="I78" s="11">
        <v>12</v>
      </c>
      <c r="J78" s="11">
        <v>1</v>
      </c>
      <c r="K78" s="11">
        <v>2</v>
      </c>
      <c r="L78" s="11">
        <v>3</v>
      </c>
      <c r="M78" s="11">
        <v>4</v>
      </c>
      <c r="N78" s="11">
        <v>5</v>
      </c>
      <c r="O78" s="11">
        <v>6</v>
      </c>
      <c r="P78" s="11">
        <v>7</v>
      </c>
      <c r="Q78" s="11">
        <v>8</v>
      </c>
      <c r="R78" s="11">
        <v>9</v>
      </c>
    </row>
    <row r="79" spans="1:18" x14ac:dyDescent="0.25">
      <c r="A79" s="4" t="str">
        <f>A9</f>
        <v>Megan Giesy</v>
      </c>
      <c r="B79" s="4" t="str">
        <f t="shared" ref="B79:D79" si="7">B9</f>
        <v>TechSur</v>
      </c>
      <c r="C79" s="4" t="str">
        <f t="shared" si="7"/>
        <v>Business Analyst - Senior</v>
      </c>
      <c r="D79" s="4">
        <f t="shared" si="7"/>
        <v>120.05</v>
      </c>
      <c r="E79" s="6">
        <f>E9*$D9</f>
        <v>0</v>
      </c>
      <c r="F79" s="6">
        <f t="shared" ref="F79:F84" si="8">F44*$D9</f>
        <v>8643.6</v>
      </c>
      <c r="G79" s="6">
        <f t="shared" ref="G79:P79" si="9">G9*$D9</f>
        <v>7443.0999999999995</v>
      </c>
      <c r="H79" s="6">
        <f t="shared" si="9"/>
        <v>7443.0999999999995</v>
      </c>
      <c r="I79" s="6">
        <f t="shared" si="9"/>
        <v>7443.0999999999995</v>
      </c>
      <c r="J79" s="6">
        <f t="shared" si="9"/>
        <v>7443.0999999999995</v>
      </c>
      <c r="K79" s="6">
        <f t="shared" si="9"/>
        <v>7443.0999999999995</v>
      </c>
      <c r="L79" s="6">
        <f t="shared" si="9"/>
        <v>7443.0999999999995</v>
      </c>
      <c r="M79" s="6">
        <f t="shared" si="9"/>
        <v>7443.0999999999995</v>
      </c>
      <c r="N79" s="6">
        <f t="shared" si="9"/>
        <v>14406</v>
      </c>
      <c r="O79" s="6">
        <f t="shared" si="9"/>
        <v>18007.5</v>
      </c>
      <c r="P79" s="6">
        <f t="shared" si="9"/>
        <v>18007.5</v>
      </c>
      <c r="Q79" s="6">
        <f t="shared" ref="Q79:R79" si="10">Q9*$D9</f>
        <v>18007.5</v>
      </c>
      <c r="R79" s="6">
        <f t="shared" si="10"/>
        <v>4802</v>
      </c>
    </row>
    <row r="80" spans="1:18" x14ac:dyDescent="0.25">
      <c r="A80" s="4" t="str">
        <f t="shared" ref="A80:D84" si="11">A10</f>
        <v>Nishanth Siva</v>
      </c>
      <c r="B80" s="4" t="str">
        <f t="shared" si="11"/>
        <v>TechSur</v>
      </c>
      <c r="C80" s="4" t="str">
        <f t="shared" si="11"/>
        <v>Systems Integration Engineer</v>
      </c>
      <c r="D80" s="4">
        <f t="shared" si="11"/>
        <v>151.9</v>
      </c>
      <c r="E80" s="6">
        <f t="shared" ref="E80:P84" si="12">E10*$D10</f>
        <v>0</v>
      </c>
      <c r="F80" s="6">
        <f t="shared" si="8"/>
        <v>1215.2</v>
      </c>
      <c r="G80" s="6">
        <f t="shared" si="12"/>
        <v>9417.8000000000011</v>
      </c>
      <c r="H80" s="6">
        <f t="shared" si="12"/>
        <v>9417.8000000000011</v>
      </c>
      <c r="I80" s="6">
        <f t="shared" si="12"/>
        <v>9417.8000000000011</v>
      </c>
      <c r="J80" s="6">
        <f t="shared" si="12"/>
        <v>9417.8000000000011</v>
      </c>
      <c r="K80" s="6">
        <f t="shared" si="12"/>
        <v>9417.8000000000011</v>
      </c>
      <c r="L80" s="6">
        <f t="shared" si="12"/>
        <v>9417.8000000000011</v>
      </c>
      <c r="M80" s="6">
        <f t="shared" si="12"/>
        <v>9417.8000000000011</v>
      </c>
      <c r="N80" s="6">
        <f t="shared" si="12"/>
        <v>18228</v>
      </c>
      <c r="O80" s="6">
        <f t="shared" si="12"/>
        <v>22785</v>
      </c>
      <c r="P80" s="6">
        <f t="shared" si="12"/>
        <v>22785</v>
      </c>
      <c r="Q80" s="6">
        <f t="shared" ref="Q80:R80" si="13">Q10*$D10</f>
        <v>22785</v>
      </c>
      <c r="R80" s="6">
        <f t="shared" si="13"/>
        <v>6076</v>
      </c>
    </row>
    <row r="81" spans="1:18" x14ac:dyDescent="0.25">
      <c r="A81" s="4" t="str">
        <f t="shared" si="11"/>
        <v>Sri Pallabothu</v>
      </c>
      <c r="B81" s="4" t="str">
        <f t="shared" si="11"/>
        <v>TechSur</v>
      </c>
      <c r="C81" s="4" t="str">
        <f t="shared" si="11"/>
        <v>Systems Integration Engineer</v>
      </c>
      <c r="D81" s="4">
        <f t="shared" si="11"/>
        <v>151.9</v>
      </c>
      <c r="E81" s="6">
        <f t="shared" si="12"/>
        <v>0</v>
      </c>
      <c r="F81" s="6">
        <f t="shared" si="8"/>
        <v>0</v>
      </c>
      <c r="G81" s="6">
        <f t="shared" si="12"/>
        <v>9417.8000000000011</v>
      </c>
      <c r="H81" s="6">
        <f t="shared" si="12"/>
        <v>9417.8000000000011</v>
      </c>
      <c r="I81" s="6">
        <f t="shared" si="12"/>
        <v>9417.8000000000011</v>
      </c>
      <c r="J81" s="6">
        <f t="shared" si="12"/>
        <v>9417.8000000000011</v>
      </c>
      <c r="K81" s="6">
        <f t="shared" si="12"/>
        <v>9417.8000000000011</v>
      </c>
      <c r="L81" s="6">
        <f t="shared" si="12"/>
        <v>0</v>
      </c>
      <c r="M81" s="6">
        <f t="shared" si="12"/>
        <v>0</v>
      </c>
      <c r="N81" s="6">
        <f t="shared" si="12"/>
        <v>0</v>
      </c>
      <c r="O81" s="6">
        <f t="shared" si="12"/>
        <v>0</v>
      </c>
      <c r="P81" s="6">
        <f t="shared" si="12"/>
        <v>0</v>
      </c>
      <c r="Q81" s="6">
        <f t="shared" ref="Q81:R81" si="14">Q11*$D11</f>
        <v>0</v>
      </c>
      <c r="R81" s="6">
        <f t="shared" si="14"/>
        <v>0</v>
      </c>
    </row>
    <row r="82" spans="1:18" x14ac:dyDescent="0.25">
      <c r="A82" s="4" t="str">
        <f t="shared" si="11"/>
        <v>Xiomin Chen</v>
      </c>
      <c r="B82" s="4" t="str">
        <f t="shared" si="11"/>
        <v>Xsec</v>
      </c>
      <c r="C82" s="4" t="str">
        <f t="shared" si="11"/>
        <v>Artificial Intelligence (AI) Engineer - Mid-Level</v>
      </c>
      <c r="D82" s="4">
        <f t="shared" si="11"/>
        <v>120.05</v>
      </c>
      <c r="E82" s="6">
        <f t="shared" si="12"/>
        <v>0</v>
      </c>
      <c r="F82" s="6">
        <f t="shared" si="8"/>
        <v>0</v>
      </c>
      <c r="G82" s="6">
        <f t="shared" si="12"/>
        <v>0</v>
      </c>
      <c r="H82" s="6">
        <f t="shared" si="12"/>
        <v>0</v>
      </c>
      <c r="I82" s="6">
        <f t="shared" si="12"/>
        <v>0</v>
      </c>
      <c r="J82" s="6">
        <f t="shared" si="12"/>
        <v>0</v>
      </c>
      <c r="K82" s="6">
        <f t="shared" si="12"/>
        <v>0</v>
      </c>
      <c r="L82" s="6">
        <f t="shared" si="12"/>
        <v>0</v>
      </c>
      <c r="M82" s="6">
        <f t="shared" si="12"/>
        <v>0</v>
      </c>
      <c r="N82" s="6">
        <f t="shared" si="12"/>
        <v>0</v>
      </c>
      <c r="O82" s="6">
        <f t="shared" si="12"/>
        <v>0</v>
      </c>
      <c r="P82" s="6">
        <f t="shared" si="12"/>
        <v>0</v>
      </c>
      <c r="Q82" s="6">
        <f t="shared" ref="Q82:R82" si="15">Q12*$D12</f>
        <v>0</v>
      </c>
      <c r="R82" s="6">
        <f t="shared" si="15"/>
        <v>0</v>
      </c>
    </row>
    <row r="83" spans="1:18" x14ac:dyDescent="0.25">
      <c r="A83" s="4" t="str">
        <f t="shared" si="11"/>
        <v>Sourcing</v>
      </c>
      <c r="B83" s="4" t="str">
        <f t="shared" si="11"/>
        <v>TechSur</v>
      </c>
      <c r="C83" s="4" t="str">
        <f t="shared" si="11"/>
        <v>Software Engineer</v>
      </c>
      <c r="D83" s="4">
        <f t="shared" si="11"/>
        <v>138.37</v>
      </c>
      <c r="E83" s="6">
        <f t="shared" si="12"/>
        <v>0</v>
      </c>
      <c r="F83" s="6">
        <f t="shared" si="8"/>
        <v>0</v>
      </c>
      <c r="G83" s="6">
        <f t="shared" si="12"/>
        <v>0</v>
      </c>
      <c r="H83" s="6">
        <f t="shared" si="12"/>
        <v>0</v>
      </c>
      <c r="I83" s="6">
        <f t="shared" si="12"/>
        <v>0</v>
      </c>
      <c r="J83" s="6">
        <f t="shared" si="12"/>
        <v>0</v>
      </c>
      <c r="K83" s="6">
        <f t="shared" si="12"/>
        <v>0</v>
      </c>
      <c r="L83" s="6">
        <f t="shared" si="12"/>
        <v>0</v>
      </c>
      <c r="M83" s="6">
        <f t="shared" si="12"/>
        <v>0</v>
      </c>
      <c r="N83" s="6">
        <f t="shared" si="12"/>
        <v>0</v>
      </c>
      <c r="O83" s="6">
        <f t="shared" si="12"/>
        <v>0</v>
      </c>
      <c r="P83" s="6">
        <f t="shared" si="12"/>
        <v>0</v>
      </c>
      <c r="Q83" s="6">
        <f t="shared" ref="Q83:R83" si="16">Q13*$D13</f>
        <v>0</v>
      </c>
      <c r="R83" s="6">
        <f t="shared" si="16"/>
        <v>0</v>
      </c>
    </row>
    <row r="84" spans="1:18" x14ac:dyDescent="0.25">
      <c r="A84" s="4" t="str">
        <f t="shared" si="11"/>
        <v>Gaire, Prakash</v>
      </c>
      <c r="B84" s="4" t="str">
        <f t="shared" si="11"/>
        <v>TechSur</v>
      </c>
      <c r="C84" s="4" t="str">
        <f t="shared" si="11"/>
        <v>Systems Integration Engineer</v>
      </c>
      <c r="D84" s="4">
        <f t="shared" si="11"/>
        <v>151.9</v>
      </c>
      <c r="E84" s="6">
        <f t="shared" si="12"/>
        <v>0</v>
      </c>
      <c r="F84" s="6">
        <f t="shared" si="8"/>
        <v>0</v>
      </c>
      <c r="G84" s="6">
        <f t="shared" si="12"/>
        <v>0</v>
      </c>
      <c r="H84" s="6">
        <f t="shared" si="12"/>
        <v>0</v>
      </c>
      <c r="I84" s="6">
        <f t="shared" si="12"/>
        <v>0</v>
      </c>
      <c r="J84" s="6">
        <f t="shared" si="12"/>
        <v>0</v>
      </c>
      <c r="K84" s="6">
        <f t="shared" si="12"/>
        <v>0</v>
      </c>
      <c r="L84" s="6">
        <f t="shared" si="12"/>
        <v>0</v>
      </c>
      <c r="M84" s="6">
        <f t="shared" si="12"/>
        <v>0</v>
      </c>
      <c r="N84" s="6">
        <f t="shared" si="12"/>
        <v>0</v>
      </c>
      <c r="O84" s="6">
        <f t="shared" si="12"/>
        <v>0</v>
      </c>
      <c r="P84" s="6">
        <f t="shared" si="12"/>
        <v>0</v>
      </c>
      <c r="Q84" s="6">
        <f t="shared" ref="Q84:R84" si="17">Q14*$D14</f>
        <v>0</v>
      </c>
      <c r="R84" s="6">
        <f t="shared" si="17"/>
        <v>0</v>
      </c>
    </row>
    <row r="85" spans="1:18" x14ac:dyDescent="0.25">
      <c r="A85" s="4"/>
      <c r="B85" s="4"/>
      <c r="C85" s="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4"/>
      <c r="R85" s="4"/>
    </row>
    <row r="86" spans="1:18" x14ac:dyDescent="0.25">
      <c r="A86" s="4"/>
      <c r="B86" s="4"/>
      <c r="C86" s="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4"/>
      <c r="R86" s="4"/>
    </row>
    <row r="87" spans="1:18" x14ac:dyDescent="0.25">
      <c r="A87" s="4"/>
      <c r="B87" s="4"/>
      <c r="C87" s="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4"/>
      <c r="R87" s="4"/>
    </row>
    <row r="88" spans="1:18" x14ac:dyDescent="0.25">
      <c r="A88" s="4"/>
      <c r="B88" s="4"/>
      <c r="C88" s="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4"/>
      <c r="R88" s="4"/>
    </row>
    <row r="89" spans="1:18" x14ac:dyDescent="0.25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4"/>
      <c r="R89" s="4"/>
    </row>
    <row r="90" spans="1:18" x14ac:dyDescent="0.25">
      <c r="A90" s="4"/>
      <c r="B90" s="4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4"/>
      <c r="R90" s="4"/>
    </row>
    <row r="91" spans="1:18" x14ac:dyDescent="0.25">
      <c r="A91" s="4"/>
      <c r="B91" s="4"/>
      <c r="C91" s="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4"/>
      <c r="R91" s="4"/>
    </row>
    <row r="92" spans="1:18" x14ac:dyDescent="0.25">
      <c r="A92" s="4"/>
      <c r="B92" s="4"/>
      <c r="C92" s="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4"/>
      <c r="R92" s="4"/>
    </row>
    <row r="93" spans="1:18" x14ac:dyDescent="0.25">
      <c r="A93" s="4"/>
      <c r="B93" s="4"/>
      <c r="C93" s="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4"/>
      <c r="R93" s="4"/>
    </row>
    <row r="94" spans="1:18" x14ac:dyDescent="0.25">
      <c r="A94" s="4"/>
      <c r="B94" s="4"/>
      <c r="C94" s="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4"/>
      <c r="R94" s="4"/>
    </row>
    <row r="95" spans="1:18" x14ac:dyDescent="0.25">
      <c r="A95" s="4"/>
      <c r="B95" s="4"/>
      <c r="C95" s="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4"/>
      <c r="R95" s="4"/>
    </row>
    <row r="96" spans="1:18" x14ac:dyDescent="0.25">
      <c r="A96" s="4"/>
      <c r="B96" s="4"/>
      <c r="C96" s="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4"/>
      <c r="R96" s="4"/>
    </row>
    <row r="97" spans="1:19" x14ac:dyDescent="0.25">
      <c r="A97" s="4"/>
      <c r="B97" s="4"/>
      <c r="C97" s="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4"/>
    </row>
    <row r="98" spans="1:19" x14ac:dyDescent="0.25">
      <c r="A98" s="4"/>
      <c r="B98" s="4"/>
      <c r="C98" s="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4"/>
    </row>
    <row r="99" spans="1:19" x14ac:dyDescent="0.25">
      <c r="A99" s="4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4"/>
    </row>
    <row r="100" spans="1:19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4"/>
    </row>
    <row r="101" spans="1:19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4"/>
    </row>
    <row r="102" spans="1:19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4"/>
    </row>
    <row r="103" spans="1:19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4"/>
    </row>
    <row r="104" spans="1:19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4"/>
    </row>
    <row r="105" spans="1:19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4"/>
      <c r="R105" s="4"/>
    </row>
    <row r="106" spans="1:19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4"/>
      <c r="R106" s="4"/>
    </row>
    <row r="107" spans="1:19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4"/>
      <c r="R107" s="4"/>
    </row>
    <row r="108" spans="1:19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4"/>
      <c r="R108" s="4"/>
    </row>
    <row r="109" spans="1:19" x14ac:dyDescent="0.25">
      <c r="E109" s="7">
        <f t="shared" ref="E109:R109" si="18">SUM(E79:E108)</f>
        <v>0</v>
      </c>
      <c r="F109" s="7">
        <f t="shared" si="18"/>
        <v>9858.8000000000011</v>
      </c>
      <c r="G109" s="7">
        <f t="shared" si="18"/>
        <v>26278.700000000004</v>
      </c>
      <c r="H109" s="7">
        <f t="shared" si="18"/>
        <v>26278.700000000004</v>
      </c>
      <c r="I109" s="7">
        <f t="shared" si="18"/>
        <v>26278.700000000004</v>
      </c>
      <c r="J109" s="7">
        <f t="shared" si="18"/>
        <v>26278.700000000004</v>
      </c>
      <c r="K109" s="7">
        <f t="shared" si="18"/>
        <v>26278.700000000004</v>
      </c>
      <c r="L109" s="7">
        <f t="shared" si="18"/>
        <v>16860.900000000001</v>
      </c>
      <c r="M109" s="7">
        <f t="shared" si="18"/>
        <v>16860.900000000001</v>
      </c>
      <c r="N109" s="7">
        <f t="shared" si="18"/>
        <v>32634</v>
      </c>
      <c r="O109" s="7">
        <f t="shared" si="18"/>
        <v>40792.5</v>
      </c>
      <c r="P109" s="7">
        <f t="shared" si="18"/>
        <v>40792.5</v>
      </c>
      <c r="Q109" s="7">
        <f t="shared" si="18"/>
        <v>40792.5</v>
      </c>
      <c r="R109" s="7">
        <f t="shared" si="18"/>
        <v>10878</v>
      </c>
    </row>
    <row r="110" spans="1:19" x14ac:dyDescent="0.25">
      <c r="C110" s="25"/>
      <c r="D110" s="25"/>
    </row>
    <row r="111" spans="1:19" x14ac:dyDescent="0.25">
      <c r="A111" s="31" t="s">
        <v>145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 spans="1:19" x14ac:dyDescent="0.25">
      <c r="A112" s="9"/>
      <c r="B112" s="9"/>
      <c r="C112" s="9"/>
      <c r="D112" s="9"/>
      <c r="E112" s="625">
        <v>2024</v>
      </c>
      <c r="F112" s="626"/>
      <c r="G112" s="626"/>
      <c r="H112" s="626"/>
      <c r="I112" s="626"/>
      <c r="J112" s="623">
        <v>2025</v>
      </c>
      <c r="K112" s="623"/>
      <c r="L112" s="623"/>
      <c r="M112" s="623"/>
      <c r="N112" s="623"/>
      <c r="O112" s="623"/>
      <c r="P112" s="623"/>
      <c r="Q112" s="623"/>
      <c r="R112" s="623"/>
      <c r="S112" s="9"/>
    </row>
    <row r="113" spans="1:18" x14ac:dyDescent="0.25">
      <c r="A113" s="11" t="s">
        <v>88</v>
      </c>
      <c r="B113" s="11" t="s">
        <v>89</v>
      </c>
      <c r="C113" s="11" t="s">
        <v>90</v>
      </c>
      <c r="D113" s="11" t="s">
        <v>91</v>
      </c>
      <c r="E113" s="11">
        <v>8</v>
      </c>
      <c r="F113" s="11">
        <v>9</v>
      </c>
      <c r="G113" s="11">
        <v>10</v>
      </c>
      <c r="H113" s="11">
        <v>11</v>
      </c>
      <c r="I113" s="467">
        <v>12</v>
      </c>
      <c r="J113" s="11">
        <v>1</v>
      </c>
      <c r="K113" s="11">
        <v>2</v>
      </c>
      <c r="L113" s="11">
        <v>3</v>
      </c>
      <c r="M113" s="11">
        <v>4</v>
      </c>
      <c r="N113" s="11">
        <v>5</v>
      </c>
      <c r="O113" s="11">
        <v>6</v>
      </c>
      <c r="P113" s="11">
        <v>7</v>
      </c>
      <c r="Q113" s="11">
        <v>8</v>
      </c>
      <c r="R113" s="11">
        <v>9</v>
      </c>
    </row>
    <row r="114" spans="1:18" x14ac:dyDescent="0.25">
      <c r="A114" s="4" t="str">
        <f>A9</f>
        <v>Megan Giesy</v>
      </c>
      <c r="B114" s="4" t="str">
        <f t="shared" ref="B114:D114" si="19">B9</f>
        <v>TechSur</v>
      </c>
      <c r="C114" s="4" t="str">
        <f t="shared" si="19"/>
        <v>Business Analyst - Senior</v>
      </c>
      <c r="D114" s="4">
        <f t="shared" si="19"/>
        <v>120.05</v>
      </c>
      <c r="E114" s="6">
        <f t="shared" ref="E114:I119" si="20">E44*$D114</f>
        <v>0</v>
      </c>
      <c r="F114" s="6">
        <f t="shared" si="20"/>
        <v>8643.6</v>
      </c>
      <c r="G114" s="6">
        <f t="shared" si="20"/>
        <v>19208</v>
      </c>
      <c r="H114" s="6">
        <f t="shared" si="20"/>
        <v>6662.7749999999996</v>
      </c>
      <c r="I114" s="298">
        <f t="shared" si="20"/>
        <v>5462.2749999999996</v>
      </c>
      <c r="J114" s="298">
        <f t="shared" ref="J114:P114" si="21">J44*$D114</f>
        <v>6662.7749999999996</v>
      </c>
      <c r="K114" s="298">
        <f t="shared" si="21"/>
        <v>4501.875</v>
      </c>
      <c r="L114" s="298">
        <f t="shared" si="21"/>
        <v>4321.8</v>
      </c>
      <c r="M114" s="298">
        <f t="shared" si="21"/>
        <v>12965.4</v>
      </c>
      <c r="N114" s="298">
        <f t="shared" si="21"/>
        <v>8823.6749999999993</v>
      </c>
      <c r="O114" s="298">
        <f t="shared" si="21"/>
        <v>5702.375</v>
      </c>
      <c r="P114" s="298">
        <f t="shared" si="21"/>
        <v>0</v>
      </c>
      <c r="Q114" s="4"/>
      <c r="R114" s="4"/>
    </row>
    <row r="115" spans="1:18" x14ac:dyDescent="0.25">
      <c r="A115" s="4" t="str">
        <f t="shared" ref="A115:D119" si="22">A10</f>
        <v>Nishanth Siva</v>
      </c>
      <c r="B115" s="4" t="str">
        <f t="shared" si="22"/>
        <v>TechSur</v>
      </c>
      <c r="C115" s="4" t="str">
        <f t="shared" si="22"/>
        <v>Systems Integration Engineer</v>
      </c>
      <c r="D115" s="4">
        <f t="shared" si="22"/>
        <v>151.9</v>
      </c>
      <c r="E115" s="6">
        <f t="shared" si="20"/>
        <v>0</v>
      </c>
      <c r="F115" s="6">
        <f t="shared" si="20"/>
        <v>1215.2</v>
      </c>
      <c r="G115" s="6">
        <f t="shared" si="20"/>
        <v>14962.150000000001</v>
      </c>
      <c r="H115" s="6">
        <f t="shared" si="20"/>
        <v>5012.7</v>
      </c>
      <c r="I115" s="298">
        <f t="shared" si="20"/>
        <v>2886.1</v>
      </c>
      <c r="J115" s="298">
        <f t="shared" ref="J115:P115" si="23">J45*$D115</f>
        <v>2734.2000000000003</v>
      </c>
      <c r="K115" s="298">
        <f t="shared" si="23"/>
        <v>759.5</v>
      </c>
      <c r="L115" s="298">
        <f t="shared" si="23"/>
        <v>2278.5</v>
      </c>
      <c r="M115" s="298">
        <f t="shared" si="23"/>
        <v>8810.2000000000007</v>
      </c>
      <c r="N115" s="298">
        <f t="shared" si="23"/>
        <v>25519.200000000001</v>
      </c>
      <c r="O115" s="298">
        <f t="shared" si="23"/>
        <v>12152</v>
      </c>
      <c r="P115" s="298">
        <f t="shared" si="23"/>
        <v>0</v>
      </c>
      <c r="Q115" s="4"/>
      <c r="R115" s="4"/>
    </row>
    <row r="116" spans="1:18" x14ac:dyDescent="0.25">
      <c r="A116" s="4" t="str">
        <f t="shared" si="22"/>
        <v>Sri Pallabothu</v>
      </c>
      <c r="B116" s="4" t="str">
        <f t="shared" si="22"/>
        <v>TechSur</v>
      </c>
      <c r="C116" s="4" t="str">
        <f t="shared" si="22"/>
        <v>Systems Integration Engineer</v>
      </c>
      <c r="D116" s="4">
        <f t="shared" si="22"/>
        <v>151.9</v>
      </c>
      <c r="E116" s="6">
        <f t="shared" si="20"/>
        <v>0</v>
      </c>
      <c r="F116" s="6">
        <f t="shared" si="20"/>
        <v>0</v>
      </c>
      <c r="G116" s="6">
        <f t="shared" si="20"/>
        <v>0</v>
      </c>
      <c r="H116" s="6">
        <f t="shared" si="20"/>
        <v>0</v>
      </c>
      <c r="I116" s="298">
        <f t="shared" si="20"/>
        <v>0</v>
      </c>
      <c r="J116" s="298">
        <f t="shared" ref="J116:P116" si="24">J46*$D116</f>
        <v>0</v>
      </c>
      <c r="K116" s="298">
        <f t="shared" si="24"/>
        <v>0</v>
      </c>
      <c r="L116" s="298">
        <f t="shared" si="24"/>
        <v>0</v>
      </c>
      <c r="M116" s="298">
        <f t="shared" si="24"/>
        <v>0</v>
      </c>
      <c r="N116" s="298">
        <f t="shared" si="24"/>
        <v>0</v>
      </c>
      <c r="O116" s="298">
        <f t="shared" si="24"/>
        <v>0</v>
      </c>
      <c r="P116" s="298">
        <f t="shared" si="24"/>
        <v>0</v>
      </c>
      <c r="Q116" s="4"/>
      <c r="R116" s="4"/>
    </row>
    <row r="117" spans="1:18" x14ac:dyDescent="0.25">
      <c r="A117" s="4" t="str">
        <f t="shared" si="22"/>
        <v>Xiomin Chen</v>
      </c>
      <c r="B117" s="4" t="str">
        <f t="shared" si="22"/>
        <v>Xsec</v>
      </c>
      <c r="C117" s="4" t="str">
        <f t="shared" si="22"/>
        <v>Artificial Intelligence (AI) Engineer - Mid-Level</v>
      </c>
      <c r="D117" s="4">
        <f t="shared" si="22"/>
        <v>120.05</v>
      </c>
      <c r="E117" s="6">
        <f t="shared" si="20"/>
        <v>0</v>
      </c>
      <c r="F117" s="6">
        <f t="shared" si="20"/>
        <v>0</v>
      </c>
      <c r="G117" s="6">
        <f t="shared" si="20"/>
        <v>0</v>
      </c>
      <c r="H117" s="6">
        <f t="shared" si="20"/>
        <v>0</v>
      </c>
      <c r="I117" s="298">
        <f t="shared" si="20"/>
        <v>0</v>
      </c>
      <c r="J117" s="298">
        <f t="shared" ref="J117:P117" si="25">J47*$D117</f>
        <v>20168.399999999998</v>
      </c>
      <c r="K117" s="298">
        <f t="shared" si="25"/>
        <v>0</v>
      </c>
      <c r="L117" s="298">
        <f t="shared" si="25"/>
        <v>0</v>
      </c>
      <c r="M117" s="298">
        <f t="shared" si="25"/>
        <v>0</v>
      </c>
      <c r="N117" s="298">
        <f t="shared" si="25"/>
        <v>0</v>
      </c>
      <c r="O117" s="298">
        <f t="shared" si="25"/>
        <v>0</v>
      </c>
      <c r="P117" s="298">
        <f t="shared" si="25"/>
        <v>0</v>
      </c>
      <c r="Q117" s="4"/>
      <c r="R117" s="4"/>
    </row>
    <row r="118" spans="1:18" x14ac:dyDescent="0.25">
      <c r="A118" s="4" t="str">
        <f t="shared" si="22"/>
        <v>Sourcing</v>
      </c>
      <c r="B118" s="4" t="str">
        <f t="shared" si="22"/>
        <v>TechSur</v>
      </c>
      <c r="C118" s="4" t="str">
        <f t="shared" si="22"/>
        <v>Software Engineer</v>
      </c>
      <c r="D118" s="4">
        <f t="shared" si="22"/>
        <v>138.37</v>
      </c>
      <c r="E118" s="6">
        <f t="shared" si="20"/>
        <v>0</v>
      </c>
      <c r="F118" s="6">
        <f t="shared" si="20"/>
        <v>0</v>
      </c>
      <c r="G118" s="6">
        <f t="shared" si="20"/>
        <v>0</v>
      </c>
      <c r="H118" s="6">
        <f t="shared" si="20"/>
        <v>0</v>
      </c>
      <c r="I118" s="298">
        <f t="shared" si="20"/>
        <v>0</v>
      </c>
      <c r="J118" s="298">
        <f t="shared" ref="J118:P118" si="26">J48*$D118</f>
        <v>0</v>
      </c>
      <c r="K118" s="298">
        <f t="shared" si="26"/>
        <v>0</v>
      </c>
      <c r="L118" s="298">
        <f t="shared" si="26"/>
        <v>0</v>
      </c>
      <c r="M118" s="298">
        <f t="shared" si="26"/>
        <v>0</v>
      </c>
      <c r="N118" s="298">
        <f t="shared" si="26"/>
        <v>0</v>
      </c>
      <c r="O118" s="298">
        <f t="shared" si="26"/>
        <v>0</v>
      </c>
      <c r="P118" s="298">
        <f t="shared" si="26"/>
        <v>0</v>
      </c>
      <c r="Q118" s="4"/>
      <c r="R118" s="4"/>
    </row>
    <row r="119" spans="1:18" x14ac:dyDescent="0.25">
      <c r="A119" s="4" t="str">
        <f t="shared" si="22"/>
        <v>Gaire, Prakash</v>
      </c>
      <c r="B119" s="4" t="str">
        <f t="shared" si="22"/>
        <v>TechSur</v>
      </c>
      <c r="C119" s="4" t="str">
        <f t="shared" si="22"/>
        <v>Systems Integration Engineer</v>
      </c>
      <c r="D119" s="4">
        <f t="shared" si="22"/>
        <v>151.9</v>
      </c>
      <c r="E119" s="6">
        <f t="shared" si="20"/>
        <v>0</v>
      </c>
      <c r="F119" s="6">
        <f t="shared" si="20"/>
        <v>0</v>
      </c>
      <c r="G119" s="6">
        <f t="shared" si="20"/>
        <v>0</v>
      </c>
      <c r="H119" s="6">
        <f t="shared" si="20"/>
        <v>0</v>
      </c>
      <c r="I119" s="298">
        <f t="shared" si="20"/>
        <v>0</v>
      </c>
      <c r="J119" s="298">
        <f t="shared" ref="J119:P119" si="27">J49*$D119</f>
        <v>9114</v>
      </c>
      <c r="K119" s="298">
        <f t="shared" si="27"/>
        <v>3038</v>
      </c>
      <c r="L119" s="298">
        <f t="shared" si="27"/>
        <v>1670.9</v>
      </c>
      <c r="M119" s="298">
        <f t="shared" si="27"/>
        <v>0</v>
      </c>
      <c r="N119" s="298">
        <f t="shared" si="27"/>
        <v>0</v>
      </c>
      <c r="O119" s="298">
        <f t="shared" si="27"/>
        <v>0</v>
      </c>
      <c r="P119" s="298">
        <f t="shared" si="27"/>
        <v>0</v>
      </c>
      <c r="Q119" s="4"/>
      <c r="R119" s="4"/>
    </row>
    <row r="120" spans="1:18" x14ac:dyDescent="0.25">
      <c r="A120" s="4"/>
      <c r="B120" s="4"/>
      <c r="C120" s="4"/>
      <c r="D120" s="6"/>
      <c r="E120" s="6"/>
      <c r="F120" s="6"/>
      <c r="G120" s="6"/>
      <c r="H120" s="6"/>
      <c r="I120" s="298"/>
      <c r="J120" s="6"/>
      <c r="K120" s="6"/>
      <c r="L120" s="6"/>
      <c r="M120" s="6"/>
      <c r="N120" s="6"/>
      <c r="O120" s="6"/>
      <c r="P120" s="6"/>
      <c r="Q120" s="4"/>
      <c r="R120" s="4"/>
    </row>
    <row r="121" spans="1:18" x14ac:dyDescent="0.25">
      <c r="A121" s="4"/>
      <c r="B121" s="4"/>
      <c r="C121" s="4" t="s">
        <v>1169</v>
      </c>
      <c r="D121" s="6"/>
      <c r="E121" s="6"/>
      <c r="F121" s="6"/>
      <c r="G121" s="6">
        <f>G51*D44</f>
        <v>-8643.6</v>
      </c>
      <c r="H121" s="6"/>
      <c r="I121" s="298"/>
      <c r="J121" s="6"/>
      <c r="K121" s="6"/>
      <c r="L121" s="6"/>
      <c r="M121" s="6"/>
      <c r="N121" s="6"/>
      <c r="O121" s="6"/>
      <c r="P121" s="6"/>
      <c r="Q121" s="4"/>
      <c r="R121" s="4"/>
    </row>
    <row r="122" spans="1:18" x14ac:dyDescent="0.25">
      <c r="A122" s="4"/>
      <c r="B122" s="4"/>
      <c r="C122" s="4"/>
      <c r="D122" s="6"/>
      <c r="E122" s="6"/>
      <c r="F122" s="6"/>
      <c r="G122" s="6"/>
      <c r="H122" s="6"/>
      <c r="I122" s="298"/>
      <c r="J122" s="6"/>
      <c r="K122" s="6"/>
      <c r="L122" s="6"/>
      <c r="M122" s="6"/>
      <c r="N122" s="6"/>
      <c r="O122" s="6"/>
      <c r="P122" s="6"/>
      <c r="Q122" s="4"/>
      <c r="R122" s="4"/>
    </row>
    <row r="123" spans="1:18" x14ac:dyDescent="0.25">
      <c r="A123" s="4"/>
      <c r="B123" s="4"/>
      <c r="C123" s="4"/>
      <c r="D123" s="6"/>
      <c r="E123" s="6"/>
      <c r="F123" s="6"/>
      <c r="G123" s="6"/>
      <c r="H123" s="6"/>
      <c r="I123" s="298"/>
      <c r="J123" s="6"/>
      <c r="K123" s="6"/>
      <c r="L123" s="6"/>
      <c r="M123" s="6"/>
      <c r="N123" s="6"/>
      <c r="O123" s="6"/>
      <c r="P123" s="6"/>
      <c r="Q123" s="4"/>
      <c r="R123" s="4"/>
    </row>
    <row r="124" spans="1:18" x14ac:dyDescent="0.25">
      <c r="A124" s="4"/>
      <c r="B124" s="4"/>
      <c r="C124" s="4"/>
      <c r="D124" s="6"/>
      <c r="E124" s="6"/>
      <c r="F124" s="6"/>
      <c r="G124" s="6"/>
      <c r="H124" s="6"/>
      <c r="I124" s="298"/>
      <c r="J124" s="6"/>
      <c r="K124" s="6"/>
      <c r="L124" s="6"/>
      <c r="M124" s="6"/>
      <c r="N124" s="6"/>
      <c r="O124" s="6"/>
      <c r="P124" s="6"/>
      <c r="Q124" s="4"/>
      <c r="R124" s="4"/>
    </row>
    <row r="125" spans="1:18" x14ac:dyDescent="0.25">
      <c r="A125" s="4"/>
      <c r="B125" s="4"/>
      <c r="C125" s="4"/>
      <c r="D125" s="6"/>
      <c r="E125" s="6"/>
      <c r="F125" s="6"/>
      <c r="G125" s="6"/>
      <c r="H125" s="6"/>
      <c r="I125" s="298"/>
      <c r="J125" s="6"/>
      <c r="K125" s="6"/>
      <c r="L125" s="6"/>
      <c r="M125" s="6"/>
      <c r="N125" s="6"/>
      <c r="O125" s="6"/>
      <c r="P125" s="6"/>
      <c r="Q125" s="4"/>
      <c r="R125" s="4"/>
    </row>
    <row r="126" spans="1:18" x14ac:dyDescent="0.25">
      <c r="A126" s="4"/>
      <c r="B126" s="4"/>
      <c r="C126" s="4"/>
      <c r="D126" s="6"/>
      <c r="E126" s="6"/>
      <c r="F126" s="6"/>
      <c r="G126" s="6"/>
      <c r="H126" s="6"/>
      <c r="I126" s="298"/>
      <c r="J126" s="6"/>
      <c r="K126" s="6"/>
      <c r="L126" s="6"/>
      <c r="M126" s="6"/>
      <c r="N126" s="6"/>
      <c r="O126" s="6"/>
      <c r="P126" s="6"/>
      <c r="Q126" s="4"/>
      <c r="R126" s="4"/>
    </row>
    <row r="127" spans="1:18" x14ac:dyDescent="0.25">
      <c r="A127" s="4"/>
      <c r="B127" s="4"/>
      <c r="C127" s="4"/>
      <c r="D127" s="6"/>
      <c r="E127" s="6"/>
      <c r="F127" s="6"/>
      <c r="G127" s="6"/>
      <c r="H127" s="6"/>
      <c r="I127" s="298"/>
      <c r="J127" s="6"/>
      <c r="K127" s="6"/>
      <c r="L127" s="6"/>
      <c r="M127" s="6"/>
      <c r="N127" s="6"/>
      <c r="O127" s="6"/>
      <c r="P127" s="6"/>
      <c r="Q127" s="4"/>
      <c r="R127" s="4"/>
    </row>
    <row r="128" spans="1:18" x14ac:dyDescent="0.25">
      <c r="A128" s="4"/>
      <c r="B128" s="4"/>
      <c r="C128" s="4"/>
      <c r="D128" s="6"/>
      <c r="E128" s="6"/>
      <c r="F128" s="6"/>
      <c r="G128" s="6"/>
      <c r="H128" s="6"/>
      <c r="I128" s="298"/>
      <c r="J128" s="6"/>
      <c r="K128" s="6"/>
      <c r="L128" s="6"/>
      <c r="M128" s="6"/>
      <c r="N128" s="6"/>
      <c r="O128" s="6"/>
      <c r="P128" s="6"/>
      <c r="Q128" s="4"/>
      <c r="R128" s="4"/>
    </row>
    <row r="129" spans="1:18" x14ac:dyDescent="0.25">
      <c r="A129" s="4"/>
      <c r="B129" s="4"/>
      <c r="C129" s="4"/>
      <c r="D129" s="6"/>
      <c r="E129" s="6"/>
      <c r="F129" s="6"/>
      <c r="G129" s="6"/>
      <c r="H129" s="6"/>
      <c r="I129" s="298"/>
      <c r="J129" s="6"/>
      <c r="K129" s="6"/>
      <c r="L129" s="6"/>
      <c r="M129" s="6"/>
      <c r="N129" s="6"/>
      <c r="O129" s="6"/>
      <c r="P129" s="6"/>
      <c r="Q129" s="4"/>
      <c r="R129" s="4"/>
    </row>
    <row r="130" spans="1:18" x14ac:dyDescent="0.25">
      <c r="A130" s="4"/>
      <c r="B130" s="4"/>
      <c r="C130" s="4"/>
      <c r="D130" s="6"/>
      <c r="E130" s="6"/>
      <c r="F130" s="6"/>
      <c r="G130" s="6"/>
      <c r="H130" s="6"/>
      <c r="I130" s="298"/>
      <c r="J130" s="6"/>
      <c r="K130" s="6"/>
      <c r="L130" s="6"/>
      <c r="M130" s="6"/>
      <c r="N130" s="6"/>
      <c r="O130" s="6"/>
      <c r="P130" s="6"/>
      <c r="Q130" s="4"/>
      <c r="R130" s="4"/>
    </row>
    <row r="131" spans="1:18" x14ac:dyDescent="0.25">
      <c r="A131" s="4"/>
      <c r="B131" s="4"/>
      <c r="C131" s="4"/>
      <c r="D131" s="6"/>
      <c r="E131" s="6"/>
      <c r="F131" s="6"/>
      <c r="G131" s="6"/>
      <c r="H131" s="6"/>
      <c r="I131" s="298"/>
      <c r="J131" s="6"/>
      <c r="K131" s="6"/>
      <c r="L131" s="6"/>
      <c r="M131" s="6"/>
      <c r="N131" s="6"/>
      <c r="O131" s="6"/>
      <c r="P131" s="6"/>
      <c r="Q131" s="4"/>
      <c r="R131" s="4"/>
    </row>
    <row r="132" spans="1:18" x14ac:dyDescent="0.25">
      <c r="A132" s="4"/>
      <c r="B132" s="4"/>
      <c r="C132" s="4"/>
      <c r="D132" s="6"/>
      <c r="E132" s="6"/>
      <c r="F132" s="6"/>
      <c r="G132" s="6"/>
      <c r="H132" s="6"/>
      <c r="I132" s="298"/>
      <c r="J132" s="6"/>
      <c r="K132" s="6"/>
      <c r="L132" s="6"/>
      <c r="M132" s="6"/>
      <c r="N132" s="6"/>
      <c r="O132" s="6"/>
      <c r="P132" s="6"/>
      <c r="Q132" s="4"/>
      <c r="R132" s="4"/>
    </row>
    <row r="133" spans="1:18" x14ac:dyDescent="0.25">
      <c r="A133" s="4"/>
      <c r="B133" s="4"/>
      <c r="C133" s="4"/>
      <c r="D133" s="6"/>
      <c r="E133" s="6"/>
      <c r="F133" s="6"/>
      <c r="G133" s="6"/>
      <c r="H133" s="6"/>
      <c r="I133" s="298"/>
      <c r="J133" s="6"/>
      <c r="K133" s="6"/>
      <c r="L133" s="6"/>
      <c r="M133" s="6"/>
      <c r="N133" s="6"/>
      <c r="O133" s="6"/>
      <c r="P133" s="6"/>
      <c r="Q133" s="4"/>
      <c r="R133" s="4"/>
    </row>
    <row r="134" spans="1:18" x14ac:dyDescent="0.25">
      <c r="A134" s="4"/>
      <c r="B134" s="4"/>
      <c r="C134" s="4"/>
      <c r="D134" s="6"/>
      <c r="E134" s="6"/>
      <c r="F134" s="6"/>
      <c r="G134" s="6"/>
      <c r="H134" s="6"/>
      <c r="I134" s="298"/>
      <c r="J134" s="6"/>
      <c r="K134" s="6"/>
      <c r="L134" s="6"/>
      <c r="M134" s="6"/>
      <c r="N134" s="6"/>
      <c r="O134" s="6"/>
      <c r="P134" s="6"/>
      <c r="Q134" s="4"/>
      <c r="R134" s="4"/>
    </row>
    <row r="135" spans="1:18" x14ac:dyDescent="0.25">
      <c r="A135" s="4"/>
      <c r="B135" s="4"/>
      <c r="C135" s="4"/>
      <c r="D135" s="6"/>
      <c r="E135" s="6"/>
      <c r="F135" s="6"/>
      <c r="G135" s="6"/>
      <c r="H135" s="6"/>
      <c r="I135" s="298"/>
      <c r="J135" s="6"/>
      <c r="K135" s="6"/>
      <c r="L135" s="6"/>
      <c r="M135" s="6"/>
      <c r="N135" s="6"/>
      <c r="O135" s="6"/>
      <c r="P135" s="6"/>
      <c r="Q135" s="4"/>
      <c r="R135" s="4"/>
    </row>
    <row r="136" spans="1:18" x14ac:dyDescent="0.25">
      <c r="A136" s="4"/>
      <c r="B136" s="4"/>
      <c r="C136" s="4"/>
      <c r="D136" s="6"/>
      <c r="E136" s="6"/>
      <c r="F136" s="6"/>
      <c r="G136" s="6"/>
      <c r="H136" s="6"/>
      <c r="I136" s="298"/>
      <c r="J136" s="6"/>
      <c r="K136" s="6"/>
      <c r="L136" s="6"/>
      <c r="M136" s="6"/>
      <c r="N136" s="6"/>
      <c r="O136" s="6"/>
      <c r="P136" s="6"/>
      <c r="Q136" s="4"/>
      <c r="R136" s="4"/>
    </row>
    <row r="137" spans="1:18" x14ac:dyDescent="0.25">
      <c r="A137" s="4"/>
      <c r="B137" s="4"/>
      <c r="C137" s="4"/>
      <c r="D137" s="6"/>
      <c r="E137" s="6"/>
      <c r="F137" s="6"/>
      <c r="G137" s="6"/>
      <c r="H137" s="6"/>
      <c r="I137" s="298"/>
      <c r="J137" s="6"/>
      <c r="K137" s="6"/>
      <c r="L137" s="6"/>
      <c r="M137" s="6"/>
      <c r="N137" s="6"/>
      <c r="O137" s="6"/>
      <c r="P137" s="6"/>
      <c r="Q137" s="4"/>
      <c r="R137" s="4"/>
    </row>
    <row r="138" spans="1:18" x14ac:dyDescent="0.25">
      <c r="A138" s="4"/>
      <c r="B138" s="4"/>
      <c r="C138" s="4"/>
      <c r="D138" s="6"/>
      <c r="E138" s="6"/>
      <c r="F138" s="6"/>
      <c r="G138" s="6"/>
      <c r="H138" s="6"/>
      <c r="I138" s="298"/>
      <c r="J138" s="6"/>
      <c r="K138" s="6"/>
      <c r="L138" s="6"/>
      <c r="M138" s="6"/>
      <c r="N138" s="6"/>
      <c r="O138" s="6"/>
      <c r="P138" s="6"/>
      <c r="Q138" s="4"/>
      <c r="R138" s="4"/>
    </row>
    <row r="139" spans="1:18" x14ac:dyDescent="0.25">
      <c r="A139" s="4"/>
      <c r="B139" s="4"/>
      <c r="C139" s="4"/>
      <c r="D139" s="6"/>
      <c r="E139" s="6"/>
      <c r="F139" s="6"/>
      <c r="G139" s="6"/>
      <c r="H139" s="6"/>
      <c r="I139" s="298"/>
      <c r="J139" s="6"/>
      <c r="K139" s="6"/>
      <c r="L139" s="6"/>
      <c r="M139" s="6"/>
      <c r="N139" s="6"/>
      <c r="O139" s="6"/>
      <c r="P139" s="6"/>
      <c r="Q139" s="4"/>
      <c r="R139" s="4"/>
    </row>
    <row r="140" spans="1:18" x14ac:dyDescent="0.25">
      <c r="A140" s="4"/>
      <c r="B140" s="4"/>
      <c r="C140" s="4"/>
      <c r="D140" s="6"/>
      <c r="E140" s="6"/>
      <c r="F140" s="6"/>
      <c r="G140" s="6"/>
      <c r="H140" s="6"/>
      <c r="I140" s="298"/>
      <c r="J140" s="6"/>
      <c r="K140" s="6"/>
      <c r="L140" s="6"/>
      <c r="M140" s="6"/>
      <c r="N140" s="6"/>
      <c r="O140" s="6"/>
      <c r="P140" s="6"/>
      <c r="Q140" s="4"/>
      <c r="R140" s="4"/>
    </row>
    <row r="141" spans="1:18" x14ac:dyDescent="0.25">
      <c r="A141" s="4"/>
      <c r="B141" s="4"/>
      <c r="C141" s="4"/>
      <c r="D141" s="6"/>
      <c r="E141" s="6"/>
      <c r="F141" s="6"/>
      <c r="G141" s="6"/>
      <c r="H141" s="6"/>
      <c r="I141" s="298"/>
      <c r="J141" s="6"/>
      <c r="K141" s="6"/>
      <c r="L141" s="6"/>
      <c r="M141" s="6"/>
      <c r="N141" s="6"/>
      <c r="O141" s="6"/>
      <c r="P141" s="6"/>
      <c r="Q141" s="4"/>
      <c r="R141" s="4"/>
    </row>
    <row r="142" spans="1:18" x14ac:dyDescent="0.25">
      <c r="A142" s="4"/>
      <c r="B142" s="4"/>
      <c r="C142" s="4"/>
      <c r="D142" s="6"/>
      <c r="E142" s="6"/>
      <c r="F142" s="6"/>
      <c r="G142" s="6"/>
      <c r="H142" s="6"/>
      <c r="I142" s="298"/>
      <c r="J142" s="6"/>
      <c r="K142" s="6"/>
      <c r="L142" s="6"/>
      <c r="M142" s="6"/>
      <c r="N142" s="6"/>
      <c r="O142" s="6"/>
      <c r="P142" s="6"/>
      <c r="Q142" s="4"/>
      <c r="R142" s="4"/>
    </row>
    <row r="143" spans="1:18" x14ac:dyDescent="0.25">
      <c r="A143" s="4"/>
      <c r="B143" s="4"/>
      <c r="C143" s="4"/>
      <c r="D143" s="6"/>
      <c r="E143" s="6"/>
      <c r="F143" s="6"/>
      <c r="G143" s="6"/>
      <c r="H143" s="6"/>
      <c r="I143" s="298"/>
      <c r="J143" s="6"/>
      <c r="K143" s="6"/>
      <c r="L143" s="6"/>
      <c r="M143" s="6"/>
      <c r="N143" s="6"/>
      <c r="O143" s="6"/>
      <c r="P143" s="6"/>
      <c r="Q143" s="4"/>
      <c r="R143" s="4"/>
    </row>
    <row r="144" spans="1:18" x14ac:dyDescent="0.25">
      <c r="E144" s="7">
        <f t="shared" ref="E144:Q144" si="28">SUM(E114:E143)</f>
        <v>0</v>
      </c>
      <c r="F144" s="7">
        <f t="shared" si="28"/>
        <v>9858.8000000000011</v>
      </c>
      <c r="G144" s="7">
        <f t="shared" si="28"/>
        <v>25526.550000000003</v>
      </c>
      <c r="H144" s="7">
        <f t="shared" si="28"/>
        <v>11675.474999999999</v>
      </c>
      <c r="I144" s="7">
        <f t="shared" si="28"/>
        <v>8348.375</v>
      </c>
      <c r="J144" s="7">
        <f t="shared" si="28"/>
        <v>38679.375</v>
      </c>
      <c r="K144" s="7">
        <f t="shared" si="28"/>
        <v>8299.375</v>
      </c>
      <c r="L144" s="7">
        <f t="shared" si="28"/>
        <v>8271.2000000000007</v>
      </c>
      <c r="M144" s="7">
        <f t="shared" si="28"/>
        <v>21775.599999999999</v>
      </c>
      <c r="N144" s="7">
        <f t="shared" si="28"/>
        <v>34342.875</v>
      </c>
      <c r="O144" s="7">
        <f t="shared" si="28"/>
        <v>17854.375</v>
      </c>
      <c r="P144" s="7">
        <f t="shared" si="28"/>
        <v>0</v>
      </c>
      <c r="Q144" s="7">
        <f t="shared" si="28"/>
        <v>0</v>
      </c>
      <c r="R144" s="7">
        <f>SUM(E144:Q144)</f>
        <v>184632</v>
      </c>
    </row>
    <row r="145" spans="1:18" x14ac:dyDescent="0.25">
      <c r="C145" t="s">
        <v>1170</v>
      </c>
      <c r="D145" s="1"/>
      <c r="I145" s="25"/>
    </row>
    <row r="146" spans="1:18" x14ac:dyDescent="0.25">
      <c r="A146" s="31" t="s">
        <v>1171</v>
      </c>
      <c r="B146" s="32"/>
      <c r="C146" s="32"/>
      <c r="D146" s="32"/>
      <c r="E146" s="322"/>
      <c r="F146" s="322"/>
      <c r="G146" s="322"/>
      <c r="H146" s="322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</row>
    <row r="147" spans="1:18" x14ac:dyDescent="0.25">
      <c r="A147" s="375"/>
      <c r="B147" s="376"/>
      <c r="C147" s="376"/>
      <c r="D147" s="376"/>
      <c r="E147" s="625">
        <v>2024</v>
      </c>
      <c r="F147" s="626"/>
      <c r="G147" s="626"/>
      <c r="H147" s="626"/>
      <c r="I147" s="626"/>
      <c r="J147" s="623">
        <v>2025</v>
      </c>
      <c r="K147" s="623"/>
      <c r="L147" s="623"/>
      <c r="M147" s="623"/>
      <c r="N147" s="623"/>
      <c r="O147" s="623"/>
      <c r="P147" s="623"/>
      <c r="Q147" s="623"/>
      <c r="R147" s="623"/>
    </row>
    <row r="148" spans="1:18" x14ac:dyDescent="0.25">
      <c r="A148" s="21" t="s">
        <v>1054</v>
      </c>
      <c r="B148" s="21" t="s">
        <v>1055</v>
      </c>
      <c r="C148" s="21" t="s">
        <v>1056</v>
      </c>
      <c r="D148" s="21" t="s">
        <v>1057</v>
      </c>
      <c r="E148" s="11">
        <v>8</v>
      </c>
      <c r="F148" s="11">
        <v>9</v>
      </c>
      <c r="G148" s="11">
        <v>10</v>
      </c>
      <c r="H148" s="11">
        <v>11</v>
      </c>
      <c r="I148" s="11">
        <v>12</v>
      </c>
      <c r="J148" s="11">
        <v>1</v>
      </c>
      <c r="K148" s="11">
        <v>2</v>
      </c>
      <c r="L148" s="11">
        <v>3</v>
      </c>
      <c r="M148" s="11">
        <v>4</v>
      </c>
      <c r="N148" s="11">
        <v>5</v>
      </c>
      <c r="O148" s="11">
        <v>6</v>
      </c>
      <c r="P148" s="11">
        <v>7</v>
      </c>
      <c r="Q148" s="11">
        <v>8</v>
      </c>
      <c r="R148" s="11">
        <v>9</v>
      </c>
    </row>
    <row r="149" spans="1:18" ht="15.75" x14ac:dyDescent="0.25">
      <c r="A149" s="390">
        <v>4.0999999999999996</v>
      </c>
      <c r="B149" s="390" t="s">
        <v>1172</v>
      </c>
      <c r="C149" s="392">
        <v>45638</v>
      </c>
      <c r="D149" s="391">
        <v>107621.19</v>
      </c>
      <c r="E149" s="469"/>
      <c r="F149" s="470"/>
      <c r="G149" s="471"/>
      <c r="H149" s="471"/>
      <c r="I149" s="472">
        <f>D149</f>
        <v>107621.19</v>
      </c>
      <c r="J149" s="472"/>
      <c r="K149" s="472"/>
      <c r="L149" s="472"/>
      <c r="M149" s="391"/>
      <c r="N149" s="4"/>
      <c r="O149" s="4"/>
      <c r="P149" s="4"/>
      <c r="Q149" s="4"/>
      <c r="R149" s="4"/>
    </row>
    <row r="150" spans="1:18" ht="15.75" x14ac:dyDescent="0.25">
      <c r="A150" s="390">
        <v>4.2</v>
      </c>
      <c r="B150" s="390" t="s">
        <v>1173</v>
      </c>
      <c r="C150" s="392">
        <v>45638</v>
      </c>
      <c r="D150" s="391">
        <v>111327.6</v>
      </c>
      <c r="E150" s="469"/>
      <c r="F150" s="470"/>
      <c r="G150" s="471"/>
      <c r="H150" s="471"/>
      <c r="I150" s="472">
        <f>D150</f>
        <v>111327.6</v>
      </c>
      <c r="J150" s="472"/>
      <c r="K150" s="472"/>
      <c r="L150" s="472"/>
      <c r="M150" s="391"/>
      <c r="N150" s="4"/>
      <c r="O150" s="4"/>
      <c r="P150" s="4"/>
      <c r="Q150" s="4"/>
      <c r="R150" s="4"/>
    </row>
    <row r="151" spans="1:18" ht="31.5" x14ac:dyDescent="0.25">
      <c r="A151" s="390" t="s">
        <v>1174</v>
      </c>
      <c r="B151" s="390" t="s">
        <v>1175</v>
      </c>
      <c r="C151" s="392">
        <v>45638</v>
      </c>
      <c r="D151" s="391">
        <v>107621.19</v>
      </c>
      <c r="E151" s="469"/>
      <c r="F151" s="470"/>
      <c r="G151" s="471"/>
      <c r="H151" s="471"/>
      <c r="I151" s="472">
        <f>D151</f>
        <v>107621.19</v>
      </c>
      <c r="J151" s="472"/>
      <c r="K151" s="472"/>
      <c r="L151" s="472"/>
      <c r="M151" s="391"/>
      <c r="N151" s="4"/>
      <c r="O151" s="4"/>
      <c r="P151" s="4"/>
      <c r="Q151" s="4"/>
      <c r="R151" s="4"/>
    </row>
    <row r="152" spans="1:18" ht="31.5" x14ac:dyDescent="0.25">
      <c r="A152" s="390" t="s">
        <v>1176</v>
      </c>
      <c r="B152" s="390" t="s">
        <v>1177</v>
      </c>
      <c r="C152" s="392">
        <v>45638</v>
      </c>
      <c r="D152" s="391">
        <v>111327.6</v>
      </c>
      <c r="E152" s="469"/>
      <c r="F152" s="470"/>
      <c r="G152" s="471"/>
      <c r="H152" s="471"/>
      <c r="I152" s="472">
        <f>D152</f>
        <v>111327.6</v>
      </c>
      <c r="J152" s="472"/>
      <c r="K152" s="472"/>
      <c r="L152" s="472"/>
      <c r="M152" s="391"/>
      <c r="N152" s="4"/>
      <c r="O152" s="4"/>
      <c r="P152" s="4"/>
      <c r="Q152" s="4"/>
      <c r="R152" s="4"/>
    </row>
    <row r="153" spans="1:18" ht="31.5" x14ac:dyDescent="0.25">
      <c r="A153" s="390" t="s">
        <v>1178</v>
      </c>
      <c r="B153" s="390" t="s">
        <v>1179</v>
      </c>
      <c r="C153" s="392">
        <v>45638</v>
      </c>
      <c r="D153" s="391">
        <v>111327.6</v>
      </c>
      <c r="E153" s="469"/>
      <c r="F153" s="470"/>
      <c r="G153" s="471"/>
      <c r="H153" s="471"/>
      <c r="I153" s="472">
        <f>D153</f>
        <v>111327.6</v>
      </c>
      <c r="J153" s="472"/>
      <c r="K153" s="472"/>
      <c r="L153" s="472"/>
      <c r="M153" s="391"/>
      <c r="N153" s="4"/>
      <c r="O153" s="4"/>
      <c r="P153" s="4"/>
      <c r="Q153" s="4"/>
      <c r="R153" s="4"/>
    </row>
    <row r="154" spans="1:18" ht="63" x14ac:dyDescent="0.25">
      <c r="A154" s="390">
        <v>4.0999999999999996</v>
      </c>
      <c r="B154" s="390" t="s">
        <v>1180</v>
      </c>
      <c r="C154" s="392">
        <v>45668</v>
      </c>
      <c r="D154" s="391">
        <v>68041.05</v>
      </c>
      <c r="E154" s="469"/>
      <c r="F154" s="470"/>
      <c r="G154" s="471"/>
      <c r="H154" s="471"/>
      <c r="I154" s="472"/>
      <c r="J154" s="472">
        <f>D154</f>
        <v>68041.05</v>
      </c>
      <c r="K154" s="472"/>
      <c r="L154" s="472"/>
      <c r="M154" s="391"/>
      <c r="N154" s="4"/>
      <c r="O154" s="4"/>
      <c r="P154" s="4"/>
      <c r="Q154" s="4"/>
      <c r="R154" s="4"/>
    </row>
    <row r="155" spans="1:18" ht="31.5" x14ac:dyDescent="0.25">
      <c r="A155" s="390">
        <v>4.0999999999999996</v>
      </c>
      <c r="B155" s="390" t="s">
        <v>1181</v>
      </c>
      <c r="C155" s="392">
        <v>45668</v>
      </c>
      <c r="D155" s="391">
        <v>68041.05</v>
      </c>
      <c r="E155" s="469"/>
      <c r="F155" s="470"/>
      <c r="G155" s="471"/>
      <c r="H155" s="471"/>
      <c r="I155" s="472"/>
      <c r="J155" s="472">
        <f>D155</f>
        <v>68041.05</v>
      </c>
      <c r="K155" s="472"/>
      <c r="L155" s="472"/>
      <c r="M155" s="391"/>
      <c r="N155" s="4"/>
      <c r="O155" s="4"/>
      <c r="P155" s="4"/>
      <c r="Q155" s="4"/>
      <c r="R155" s="4"/>
    </row>
    <row r="156" spans="1:18" ht="15.75" x14ac:dyDescent="0.25">
      <c r="A156" s="390">
        <v>4.0999999999999996</v>
      </c>
      <c r="B156" s="390" t="s">
        <v>1182</v>
      </c>
      <c r="C156" s="392">
        <v>45698</v>
      </c>
      <c r="D156" s="391">
        <v>28857.7</v>
      </c>
      <c r="E156" s="469"/>
      <c r="F156" s="470"/>
      <c r="G156" s="471"/>
      <c r="H156" s="471"/>
      <c r="I156" s="472"/>
      <c r="J156" s="472"/>
      <c r="K156" s="472">
        <f t="shared" ref="K156:K163" si="29">D156</f>
        <v>28857.7</v>
      </c>
      <c r="L156" s="472"/>
      <c r="M156" s="391"/>
      <c r="N156" s="4"/>
      <c r="O156" s="4"/>
      <c r="P156" s="4"/>
      <c r="Q156" s="4"/>
      <c r="R156" s="4"/>
    </row>
    <row r="157" spans="1:18" ht="15.75" x14ac:dyDescent="0.25">
      <c r="A157" s="390">
        <v>4.2</v>
      </c>
      <c r="B157" s="390" t="s">
        <v>1183</v>
      </c>
      <c r="C157" s="392">
        <v>45698</v>
      </c>
      <c r="D157" s="391">
        <v>28857.7</v>
      </c>
      <c r="E157" s="469"/>
      <c r="F157" s="470"/>
      <c r="G157" s="471"/>
      <c r="H157" s="471"/>
      <c r="I157" s="472"/>
      <c r="J157" s="472"/>
      <c r="K157" s="472">
        <f t="shared" si="29"/>
        <v>28857.7</v>
      </c>
      <c r="L157" s="472"/>
      <c r="M157" s="391"/>
      <c r="N157" s="4"/>
      <c r="O157" s="4"/>
      <c r="P157" s="4"/>
      <c r="Q157" s="4"/>
      <c r="R157" s="4"/>
    </row>
    <row r="158" spans="1:18" ht="15.75" x14ac:dyDescent="0.25">
      <c r="A158" s="390">
        <v>4.2</v>
      </c>
      <c r="B158" s="490" t="s">
        <v>1184</v>
      </c>
      <c r="C158" s="392">
        <v>45698</v>
      </c>
      <c r="D158" s="391">
        <v>28857.7</v>
      </c>
      <c r="E158" s="469"/>
      <c r="F158" s="470"/>
      <c r="G158" s="471"/>
      <c r="H158" s="471"/>
      <c r="I158" s="472"/>
      <c r="J158" s="472"/>
      <c r="K158" s="472">
        <f t="shared" si="29"/>
        <v>28857.7</v>
      </c>
      <c r="L158" s="472"/>
      <c r="M158" s="391"/>
      <c r="N158" s="4"/>
      <c r="O158" s="4"/>
      <c r="P158" s="4"/>
      <c r="Q158" s="4"/>
      <c r="R158" s="4"/>
    </row>
    <row r="159" spans="1:18" ht="15.75" x14ac:dyDescent="0.25">
      <c r="A159" s="390">
        <v>4.2</v>
      </c>
      <c r="B159" s="390" t="s">
        <v>1185</v>
      </c>
      <c r="C159" s="392">
        <v>45698</v>
      </c>
      <c r="D159" s="391">
        <v>28857.7</v>
      </c>
      <c r="E159" s="469"/>
      <c r="F159" s="470"/>
      <c r="G159" s="471"/>
      <c r="H159" s="471"/>
      <c r="I159" s="472"/>
      <c r="J159" s="472"/>
      <c r="K159" s="472">
        <f t="shared" si="29"/>
        <v>28857.7</v>
      </c>
      <c r="L159" s="472"/>
      <c r="M159" s="391"/>
      <c r="N159" s="4"/>
      <c r="O159" s="4"/>
      <c r="P159" s="4"/>
      <c r="Q159" s="4"/>
      <c r="R159" s="4"/>
    </row>
    <row r="160" spans="1:18" ht="47.25" x14ac:dyDescent="0.25">
      <c r="A160" s="390">
        <v>4.2</v>
      </c>
      <c r="B160" s="490" t="s">
        <v>1186</v>
      </c>
      <c r="C160" s="392">
        <v>45698</v>
      </c>
      <c r="D160" s="391">
        <v>28857.7</v>
      </c>
      <c r="E160" s="469"/>
      <c r="F160" s="470"/>
      <c r="G160" s="471"/>
      <c r="H160" s="471"/>
      <c r="I160" s="472"/>
      <c r="J160" s="472"/>
      <c r="K160" s="472">
        <f t="shared" si="29"/>
        <v>28857.7</v>
      </c>
      <c r="L160" s="472"/>
      <c r="M160" s="391"/>
      <c r="N160" s="4"/>
      <c r="O160" s="4"/>
      <c r="P160" s="4"/>
      <c r="Q160" s="4"/>
      <c r="R160" s="4"/>
    </row>
    <row r="161" spans="1:18" ht="31.5" x14ac:dyDescent="0.25">
      <c r="A161" s="390">
        <v>4.2</v>
      </c>
      <c r="B161" s="490" t="s">
        <v>1187</v>
      </c>
      <c r="C161" s="392">
        <v>45698</v>
      </c>
      <c r="D161" s="391">
        <v>28857.7</v>
      </c>
      <c r="E161" s="469"/>
      <c r="F161" s="470"/>
      <c r="G161" s="471"/>
      <c r="H161" s="471"/>
      <c r="I161" s="472"/>
      <c r="J161" s="472"/>
      <c r="K161" s="472">
        <f t="shared" si="29"/>
        <v>28857.7</v>
      </c>
      <c r="L161" s="472"/>
      <c r="M161" s="391"/>
      <c r="N161" s="4"/>
      <c r="O161" s="4"/>
      <c r="P161" s="4"/>
      <c r="Q161" s="4"/>
      <c r="R161" s="4"/>
    </row>
    <row r="162" spans="1:18" ht="47.25" x14ac:dyDescent="0.25">
      <c r="A162" s="390">
        <v>4.2</v>
      </c>
      <c r="B162" s="390" t="s">
        <v>1188</v>
      </c>
      <c r="C162" s="392">
        <v>45698</v>
      </c>
      <c r="D162" s="391">
        <v>35873.729999999996</v>
      </c>
      <c r="E162" s="469"/>
      <c r="F162" s="470"/>
      <c r="G162" s="471"/>
      <c r="H162" s="471"/>
      <c r="I162" s="472"/>
      <c r="J162" s="472"/>
      <c r="K162" s="472">
        <f t="shared" si="29"/>
        <v>35873.729999999996</v>
      </c>
      <c r="L162" s="472"/>
      <c r="M162" s="391"/>
      <c r="N162" s="4"/>
      <c r="O162" s="4"/>
      <c r="P162" s="4"/>
      <c r="Q162" s="4"/>
      <c r="R162" s="4"/>
    </row>
    <row r="163" spans="1:18" ht="31.5" x14ac:dyDescent="0.25">
      <c r="A163" s="390" t="s">
        <v>1189</v>
      </c>
      <c r="B163" s="390" t="s">
        <v>1190</v>
      </c>
      <c r="C163" s="392">
        <v>45698</v>
      </c>
      <c r="D163" s="391">
        <v>35873.729999999996</v>
      </c>
      <c r="E163" s="469"/>
      <c r="F163" s="470"/>
      <c r="G163" s="471"/>
      <c r="H163" s="471"/>
      <c r="I163" s="472"/>
      <c r="J163" s="472"/>
      <c r="K163" s="472">
        <f t="shared" si="29"/>
        <v>35873.729999999996</v>
      </c>
      <c r="L163" s="472"/>
      <c r="M163" s="391"/>
      <c r="N163" s="4"/>
      <c r="O163" s="4"/>
      <c r="P163" s="4"/>
      <c r="Q163" s="4"/>
      <c r="R163" s="4"/>
    </row>
    <row r="164" spans="1:18" x14ac:dyDescent="0.25">
      <c r="D164" s="25">
        <f>SUM(D149:D163)</f>
        <v>930200.93999999971</v>
      </c>
      <c r="E164" s="7">
        <f>SUM(E149:E163)</f>
        <v>0</v>
      </c>
      <c r="F164" s="7">
        <f t="shared" ref="F164:R164" si="30">SUM(F149:F163)</f>
        <v>0</v>
      </c>
      <c r="G164" s="7">
        <f t="shared" si="30"/>
        <v>0</v>
      </c>
      <c r="H164" s="7">
        <f t="shared" si="30"/>
        <v>0</v>
      </c>
      <c r="I164" s="7">
        <f t="shared" si="30"/>
        <v>549225.17999999993</v>
      </c>
      <c r="J164" s="7">
        <f t="shared" si="30"/>
        <v>136082.1</v>
      </c>
      <c r="K164" s="7">
        <f t="shared" si="30"/>
        <v>244893.65999999997</v>
      </c>
      <c r="L164" s="7">
        <f t="shared" si="30"/>
        <v>0</v>
      </c>
      <c r="M164" s="7">
        <f t="shared" si="30"/>
        <v>0</v>
      </c>
      <c r="N164" s="7">
        <f t="shared" si="30"/>
        <v>0</v>
      </c>
      <c r="O164" s="7">
        <f t="shared" si="30"/>
        <v>0</v>
      </c>
      <c r="P164" s="7">
        <f t="shared" si="30"/>
        <v>0</v>
      </c>
      <c r="Q164" s="7">
        <f t="shared" si="30"/>
        <v>0</v>
      </c>
      <c r="R164" s="7">
        <f t="shared" si="30"/>
        <v>0</v>
      </c>
    </row>
    <row r="165" spans="1:18" x14ac:dyDescent="0.25">
      <c r="I165" s="25"/>
    </row>
    <row r="166" spans="1:18" x14ac:dyDescent="0.25">
      <c r="A166" s="31" t="s">
        <v>1074</v>
      </c>
      <c r="B166" s="32"/>
      <c r="C166" s="32"/>
      <c r="D166" s="32"/>
      <c r="E166" s="322"/>
      <c r="F166" s="322"/>
      <c r="G166" s="322"/>
      <c r="H166" s="322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</row>
    <row r="167" spans="1:18" x14ac:dyDescent="0.25">
      <c r="E167" s="625">
        <v>2024</v>
      </c>
      <c r="F167" s="626"/>
      <c r="G167" s="626"/>
      <c r="H167" s="626"/>
      <c r="I167" s="626"/>
      <c r="J167" s="644">
        <v>2025</v>
      </c>
      <c r="K167" s="644"/>
      <c r="L167" s="644"/>
      <c r="M167" s="644"/>
      <c r="N167" s="644"/>
      <c r="O167" s="644"/>
      <c r="P167" s="644"/>
      <c r="Q167" s="644"/>
      <c r="R167" s="644"/>
    </row>
    <row r="168" spans="1:18" x14ac:dyDescent="0.25">
      <c r="E168" s="11">
        <v>8</v>
      </c>
      <c r="F168" s="11">
        <v>9</v>
      </c>
      <c r="G168" s="11">
        <v>10</v>
      </c>
      <c r="H168" s="11">
        <v>11</v>
      </c>
      <c r="I168" s="11">
        <v>12</v>
      </c>
      <c r="J168" s="146">
        <v>1</v>
      </c>
      <c r="K168" s="146">
        <v>2</v>
      </c>
      <c r="L168" s="146">
        <v>3</v>
      </c>
      <c r="M168" s="146">
        <v>4</v>
      </c>
      <c r="N168" s="146">
        <v>5</v>
      </c>
      <c r="O168" s="146">
        <v>6</v>
      </c>
      <c r="P168" s="146">
        <v>7</v>
      </c>
      <c r="Q168" s="146">
        <v>8</v>
      </c>
      <c r="R168" s="146">
        <v>9</v>
      </c>
    </row>
    <row r="169" spans="1:18" x14ac:dyDescent="0.25">
      <c r="E169" s="7">
        <f t="shared" ref="E169:R169" si="31">E164+E109</f>
        <v>0</v>
      </c>
      <c r="F169" s="7">
        <f t="shared" si="31"/>
        <v>9858.8000000000011</v>
      </c>
      <c r="G169" s="7">
        <f t="shared" si="31"/>
        <v>26278.700000000004</v>
      </c>
      <c r="H169" s="7">
        <f t="shared" si="31"/>
        <v>26278.700000000004</v>
      </c>
      <c r="I169" s="7">
        <f t="shared" si="31"/>
        <v>575503.87999999989</v>
      </c>
      <c r="J169" s="7">
        <f t="shared" si="31"/>
        <v>162360.80000000002</v>
      </c>
      <c r="K169" s="7">
        <f t="shared" si="31"/>
        <v>271172.36</v>
      </c>
      <c r="L169" s="7">
        <f t="shared" si="31"/>
        <v>16860.900000000001</v>
      </c>
      <c r="M169" s="7">
        <f t="shared" si="31"/>
        <v>16860.900000000001</v>
      </c>
      <c r="N169" s="7">
        <f t="shared" si="31"/>
        <v>32634</v>
      </c>
      <c r="O169" s="7">
        <f t="shared" si="31"/>
        <v>40792.5</v>
      </c>
      <c r="P169" s="7">
        <f t="shared" si="31"/>
        <v>40792.5</v>
      </c>
      <c r="Q169" s="7">
        <f t="shared" si="31"/>
        <v>40792.5</v>
      </c>
      <c r="R169" s="7">
        <f t="shared" si="31"/>
        <v>10878</v>
      </c>
    </row>
    <row r="170" spans="1:18" x14ac:dyDescent="0.25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8" x14ac:dyDescent="0.25">
      <c r="A171" s="31" t="s">
        <v>186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</row>
    <row r="172" spans="1:18" x14ac:dyDescent="0.25">
      <c r="E172" s="625">
        <v>2024</v>
      </c>
      <c r="F172" s="626"/>
      <c r="G172" s="626"/>
      <c r="H172" s="626"/>
      <c r="I172" s="626"/>
      <c r="J172" s="623">
        <v>2025</v>
      </c>
      <c r="K172" s="623"/>
      <c r="L172" s="623"/>
      <c r="M172" s="623"/>
      <c r="N172" s="623"/>
      <c r="O172" s="623"/>
      <c r="P172" s="623"/>
      <c r="Q172" s="623"/>
      <c r="R172" s="623"/>
    </row>
    <row r="173" spans="1:18" x14ac:dyDescent="0.25">
      <c r="C173" s="11" t="s">
        <v>105</v>
      </c>
      <c r="D173" s="11" t="s">
        <v>106</v>
      </c>
      <c r="E173" s="11">
        <v>8</v>
      </c>
      <c r="F173" s="11">
        <v>9</v>
      </c>
      <c r="G173" s="11">
        <v>10</v>
      </c>
      <c r="H173" s="11">
        <v>11</v>
      </c>
      <c r="I173" s="11">
        <v>12</v>
      </c>
      <c r="J173" s="11">
        <v>1</v>
      </c>
      <c r="K173" s="11">
        <v>2</v>
      </c>
      <c r="L173" s="11">
        <v>3</v>
      </c>
      <c r="M173" s="11">
        <v>4</v>
      </c>
      <c r="N173" s="11">
        <v>5</v>
      </c>
      <c r="O173" s="11">
        <v>6</v>
      </c>
      <c r="P173" s="11">
        <v>7</v>
      </c>
      <c r="Q173" s="11">
        <v>8</v>
      </c>
      <c r="R173" s="11">
        <v>9</v>
      </c>
    </row>
    <row r="174" spans="1:18" x14ac:dyDescent="0.25">
      <c r="C174" s="4" t="s">
        <v>1191</v>
      </c>
      <c r="D174" s="26">
        <v>45586</v>
      </c>
      <c r="E174" s="6"/>
      <c r="F174" s="6">
        <v>9858.7999999999993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25">
      <c r="C175" s="4" t="s">
        <v>1192</v>
      </c>
      <c r="D175" s="26">
        <v>45611</v>
      </c>
      <c r="E175" s="6"/>
      <c r="F175" s="6"/>
      <c r="G175" s="6">
        <v>25526.55</v>
      </c>
      <c r="H175" s="6"/>
      <c r="I175" s="120"/>
      <c r="J175" s="6"/>
      <c r="K175" s="6"/>
      <c r="L175" s="6"/>
      <c r="M175" s="6"/>
      <c r="N175" s="6"/>
      <c r="O175" s="6"/>
      <c r="P175" s="6"/>
      <c r="Q175" s="4"/>
      <c r="R175" s="4"/>
    </row>
    <row r="176" spans="1:18" x14ac:dyDescent="0.25">
      <c r="A176" t="s">
        <v>77</v>
      </c>
      <c r="C176" s="4" t="s">
        <v>1193</v>
      </c>
      <c r="D176" s="26">
        <v>45637</v>
      </c>
      <c r="E176" s="6"/>
      <c r="F176" s="6"/>
      <c r="G176" s="6"/>
      <c r="H176" s="6">
        <v>11675.48</v>
      </c>
      <c r="I176" s="120"/>
      <c r="J176" s="6"/>
      <c r="K176" s="6"/>
      <c r="L176" s="6"/>
      <c r="M176" s="6"/>
      <c r="N176" s="6"/>
      <c r="O176" s="6"/>
      <c r="P176" s="6"/>
      <c r="Q176" s="4"/>
      <c r="R176" s="4"/>
    </row>
    <row r="177" spans="3:18" x14ac:dyDescent="0.25">
      <c r="C177" s="4" t="s">
        <v>1194</v>
      </c>
      <c r="D177" s="26">
        <v>45665</v>
      </c>
      <c r="E177" s="6"/>
      <c r="F177" s="6"/>
      <c r="G177" s="6"/>
      <c r="H177" s="6"/>
      <c r="I177" s="120">
        <v>8348.3799999999992</v>
      </c>
      <c r="J177" s="6"/>
      <c r="K177" s="6"/>
      <c r="L177" s="6"/>
      <c r="M177" s="6"/>
      <c r="N177" s="6"/>
      <c r="O177" s="6"/>
      <c r="P177" s="6"/>
      <c r="Q177" s="4"/>
      <c r="R177" s="4"/>
    </row>
    <row r="178" spans="3:18" x14ac:dyDescent="0.25">
      <c r="C178" s="4" t="s">
        <v>1195</v>
      </c>
      <c r="D178" s="26">
        <v>45688</v>
      </c>
      <c r="E178" s="6"/>
      <c r="F178" s="6"/>
      <c r="G178" s="6"/>
      <c r="H178" s="6"/>
      <c r="I178" s="120"/>
      <c r="J178" s="6">
        <v>20168.48</v>
      </c>
      <c r="K178" s="6"/>
      <c r="L178" s="6"/>
      <c r="M178" s="6"/>
      <c r="N178" s="6"/>
      <c r="O178" s="6"/>
      <c r="P178" s="6"/>
      <c r="Q178" s="4"/>
      <c r="R178" s="4"/>
    </row>
    <row r="179" spans="3:18" x14ac:dyDescent="0.25">
      <c r="C179" s="4" t="s">
        <v>1196</v>
      </c>
      <c r="D179" s="26">
        <v>45688</v>
      </c>
      <c r="E179" s="6"/>
      <c r="F179" s="6"/>
      <c r="G179" s="6"/>
      <c r="H179" s="6"/>
      <c r="I179" s="120"/>
      <c r="J179" s="6">
        <v>635777.21</v>
      </c>
      <c r="K179" s="6"/>
      <c r="L179" s="6"/>
      <c r="M179" s="6"/>
      <c r="N179" s="6"/>
      <c r="O179" s="6"/>
      <c r="P179" s="6"/>
      <c r="Q179" s="4"/>
      <c r="R179" s="4"/>
    </row>
    <row r="180" spans="3:18" x14ac:dyDescent="0.25">
      <c r="C180" s="4"/>
      <c r="D180" s="26"/>
      <c r="E180" s="6"/>
      <c r="F180" s="6"/>
      <c r="G180" s="6"/>
      <c r="H180" s="6"/>
      <c r="I180" s="120"/>
      <c r="J180" s="6"/>
      <c r="K180" s="6"/>
      <c r="L180" s="6"/>
      <c r="M180" s="6"/>
      <c r="N180" s="6"/>
      <c r="O180" s="6"/>
      <c r="P180" s="6"/>
      <c r="Q180" s="4"/>
      <c r="R180" s="4"/>
    </row>
    <row r="181" spans="3:18" x14ac:dyDescent="0.25">
      <c r="C181" s="4" t="s">
        <v>1197</v>
      </c>
      <c r="D181" s="26">
        <v>45751</v>
      </c>
      <c r="E181" s="6"/>
      <c r="F181" s="6"/>
      <c r="G181" s="6"/>
      <c r="H181" s="6"/>
      <c r="I181" s="120"/>
      <c r="J181" s="6"/>
      <c r="K181" s="6"/>
      <c r="L181" s="6">
        <v>122466.83</v>
      </c>
      <c r="M181" s="6"/>
      <c r="N181" s="6"/>
      <c r="O181" s="6"/>
      <c r="P181" s="6"/>
      <c r="Q181" s="4"/>
      <c r="R181" s="4"/>
    </row>
    <row r="182" spans="3:18" x14ac:dyDescent="0.25">
      <c r="C182" s="4" t="s">
        <v>1198</v>
      </c>
      <c r="D182" s="26">
        <v>45814</v>
      </c>
      <c r="E182" s="6"/>
      <c r="F182" s="6"/>
      <c r="G182" s="6"/>
      <c r="H182" s="6"/>
      <c r="I182" s="120"/>
      <c r="J182" s="6"/>
      <c r="K182" s="6"/>
      <c r="L182" s="6"/>
      <c r="M182" s="6"/>
      <c r="N182" s="6"/>
      <c r="O182" s="6"/>
      <c r="P182" s="6"/>
      <c r="Q182" s="4"/>
      <c r="R182" s="4"/>
    </row>
    <row r="183" spans="3:18" x14ac:dyDescent="0.25">
      <c r="C183" s="4" t="s">
        <v>1199</v>
      </c>
      <c r="D183" s="26">
        <v>45764</v>
      </c>
      <c r="E183" s="6"/>
      <c r="F183" s="6"/>
      <c r="G183" s="6"/>
      <c r="H183" s="6"/>
      <c r="I183" s="120"/>
      <c r="J183" s="6"/>
      <c r="K183" s="6"/>
      <c r="L183" s="6"/>
      <c r="M183" s="6">
        <v>68041.05</v>
      </c>
      <c r="N183" s="6"/>
      <c r="O183" s="6"/>
      <c r="P183" s="6"/>
      <c r="Q183" s="4"/>
      <c r="R183" s="4"/>
    </row>
    <row r="184" spans="3:18" x14ac:dyDescent="0.25">
      <c r="C184" s="4" t="s">
        <v>1200</v>
      </c>
      <c r="D184" s="26">
        <v>45784</v>
      </c>
      <c r="E184" s="6"/>
      <c r="F184" s="6"/>
      <c r="G184" s="6"/>
      <c r="H184" s="6"/>
      <c r="I184" s="120"/>
      <c r="J184" s="6"/>
      <c r="K184" s="6"/>
      <c r="L184" s="6"/>
      <c r="M184" s="6">
        <v>18177.78</v>
      </c>
      <c r="N184" s="6"/>
      <c r="O184" s="6"/>
      <c r="P184" s="6"/>
      <c r="Q184" s="4"/>
      <c r="R184" s="4"/>
    </row>
    <row r="185" spans="3:18" x14ac:dyDescent="0.25">
      <c r="C185" s="4" t="s">
        <v>1198</v>
      </c>
      <c r="D185" s="26">
        <v>45814</v>
      </c>
      <c r="E185" s="6"/>
      <c r="F185" s="6"/>
      <c r="G185" s="6"/>
      <c r="H185" s="6"/>
      <c r="I185" s="120"/>
      <c r="J185" s="6"/>
      <c r="K185" s="6"/>
      <c r="L185" s="6"/>
      <c r="M185" s="6"/>
      <c r="N185" s="6">
        <v>34342.879999999997</v>
      </c>
      <c r="O185" s="6"/>
      <c r="P185" s="6"/>
      <c r="Q185" s="4"/>
      <c r="R185" s="4"/>
    </row>
    <row r="186" spans="3:18" x14ac:dyDescent="0.25">
      <c r="C186" s="4" t="s">
        <v>1201</v>
      </c>
      <c r="D186" s="26">
        <v>45814</v>
      </c>
      <c r="E186" s="6"/>
      <c r="F186" s="6"/>
      <c r="G186" s="6"/>
      <c r="H186" s="6"/>
      <c r="I186" s="120"/>
      <c r="J186" s="6"/>
      <c r="K186" s="6"/>
      <c r="L186" s="6"/>
      <c r="M186" s="6"/>
      <c r="N186" s="6">
        <v>86573.1</v>
      </c>
      <c r="O186" s="6"/>
      <c r="P186" s="6"/>
      <c r="Q186" s="4"/>
      <c r="R186" s="4"/>
    </row>
    <row r="187" spans="3:18" x14ac:dyDescent="0.25">
      <c r="C187" s="4" t="s">
        <v>1202</v>
      </c>
      <c r="D187" s="26">
        <v>45845</v>
      </c>
      <c r="E187" s="6"/>
      <c r="F187" s="6"/>
      <c r="G187" s="6"/>
      <c r="H187" s="6"/>
      <c r="I187" s="120"/>
      <c r="J187" s="6"/>
      <c r="K187" s="6"/>
      <c r="L187" s="6"/>
      <c r="M187" s="6"/>
      <c r="N187" s="6"/>
      <c r="O187" s="6">
        <v>17854.38</v>
      </c>
      <c r="P187" s="6"/>
      <c r="Q187" s="4"/>
      <c r="R187" s="4"/>
    </row>
    <row r="188" spans="3:18" x14ac:dyDescent="0.25">
      <c r="C188" s="4" t="s">
        <v>1203</v>
      </c>
      <c r="D188" s="26">
        <v>45824</v>
      </c>
      <c r="E188" s="6"/>
      <c r="F188" s="6"/>
      <c r="G188" s="6"/>
      <c r="H188" s="6"/>
      <c r="I188" s="120"/>
      <c r="J188" s="6"/>
      <c r="K188" s="6"/>
      <c r="L188" s="6"/>
      <c r="M188" s="6"/>
      <c r="N188" s="6"/>
      <c r="O188" s="6">
        <v>35873.730000000003</v>
      </c>
      <c r="P188" s="6"/>
      <c r="Q188" s="4"/>
      <c r="R188" s="4"/>
    </row>
    <row r="189" spans="3:18" x14ac:dyDescent="0.25">
      <c r="C189" s="4"/>
      <c r="D189" s="26"/>
      <c r="E189" s="6"/>
      <c r="F189" s="6"/>
      <c r="G189" s="6"/>
      <c r="H189" s="6"/>
      <c r="I189" s="120"/>
      <c r="J189" s="6"/>
      <c r="K189" s="6"/>
      <c r="L189" s="6"/>
      <c r="M189" s="6"/>
      <c r="N189" s="6"/>
      <c r="O189" s="6"/>
      <c r="P189" s="6"/>
      <c r="Q189" s="4"/>
      <c r="R189" s="4"/>
    </row>
    <row r="190" spans="3:18" x14ac:dyDescent="0.25">
      <c r="C190" s="4"/>
      <c r="D190" s="26"/>
      <c r="E190" s="6"/>
      <c r="F190" s="6"/>
      <c r="G190" s="6"/>
      <c r="H190" s="6"/>
      <c r="I190" s="120"/>
      <c r="J190" s="6"/>
      <c r="K190" s="6"/>
      <c r="L190" s="6"/>
      <c r="M190" s="6"/>
      <c r="N190" s="6"/>
      <c r="O190" s="6"/>
      <c r="P190" s="6"/>
      <c r="Q190" s="4"/>
      <c r="R190" s="4"/>
    </row>
    <row r="191" spans="3:18" x14ac:dyDescent="0.25">
      <c r="C191" s="4"/>
      <c r="D191" s="26"/>
      <c r="E191" s="6"/>
      <c r="F191" s="6"/>
      <c r="G191" s="6"/>
      <c r="H191" s="6"/>
      <c r="I191" s="120"/>
      <c r="J191" s="6"/>
      <c r="K191" s="6"/>
      <c r="L191" s="6"/>
      <c r="M191" s="6"/>
      <c r="N191" s="6"/>
      <c r="O191" s="6"/>
      <c r="P191" s="6"/>
      <c r="Q191" s="4"/>
      <c r="R191" s="4"/>
    </row>
    <row r="192" spans="3:18" x14ac:dyDescent="0.25">
      <c r="C192" s="4"/>
      <c r="D192" s="26"/>
      <c r="E192" s="6"/>
      <c r="F192" s="6"/>
      <c r="G192" s="6"/>
      <c r="H192" s="6"/>
      <c r="I192" s="120"/>
      <c r="J192" s="6"/>
      <c r="K192" s="6"/>
      <c r="L192" s="6"/>
      <c r="M192" s="6"/>
      <c r="N192" s="6"/>
      <c r="O192" s="6"/>
      <c r="P192" s="6"/>
      <c r="Q192" s="4"/>
      <c r="R192" s="4"/>
    </row>
    <row r="193" spans="3:18" x14ac:dyDescent="0.25">
      <c r="C193" s="4"/>
      <c r="D193" s="26"/>
      <c r="E193" s="6"/>
      <c r="F193" s="6"/>
      <c r="G193" s="6"/>
      <c r="H193" s="6"/>
      <c r="I193" s="120"/>
      <c r="J193" s="6"/>
      <c r="K193" s="6"/>
      <c r="L193" s="6"/>
      <c r="M193" s="6"/>
      <c r="N193" s="6"/>
      <c r="O193" s="6"/>
      <c r="P193" s="6"/>
      <c r="Q193" s="4"/>
      <c r="R193" s="4"/>
    </row>
    <row r="194" spans="3:18" x14ac:dyDescent="0.25">
      <c r="C194" s="49"/>
      <c r="D194" s="26"/>
      <c r="E194" s="6"/>
      <c r="F194" s="6"/>
      <c r="G194" s="6"/>
      <c r="H194" s="6"/>
      <c r="I194" s="120"/>
      <c r="J194" s="6"/>
      <c r="K194" s="6"/>
      <c r="L194" s="6"/>
      <c r="M194" s="6"/>
      <c r="N194" s="6"/>
      <c r="O194" s="6"/>
      <c r="P194" s="6"/>
      <c r="Q194" s="4"/>
      <c r="R194" s="4"/>
    </row>
    <row r="195" spans="3:18" x14ac:dyDescent="0.25">
      <c r="C195" s="4"/>
      <c r="D195" s="26"/>
      <c r="E195" s="6"/>
      <c r="F195" s="6"/>
      <c r="G195" s="6"/>
      <c r="H195" s="6"/>
      <c r="I195" s="120"/>
      <c r="J195" s="6"/>
      <c r="K195" s="6"/>
      <c r="L195" s="6"/>
      <c r="M195" s="6"/>
      <c r="N195" s="6"/>
      <c r="O195" s="6"/>
      <c r="P195" s="6"/>
      <c r="Q195" s="4"/>
      <c r="R195" s="4"/>
    </row>
    <row r="196" spans="3:18" x14ac:dyDescent="0.25">
      <c r="C196" s="4"/>
      <c r="D196" s="26"/>
      <c r="E196" s="6"/>
      <c r="F196" s="6"/>
      <c r="G196" s="6"/>
      <c r="H196" s="6"/>
      <c r="I196" s="120"/>
      <c r="J196" s="6"/>
      <c r="K196" s="6"/>
      <c r="L196" s="6"/>
      <c r="M196" s="6"/>
      <c r="N196" s="6"/>
      <c r="O196" s="6"/>
      <c r="P196" s="6"/>
      <c r="Q196" s="4"/>
      <c r="R196" s="4"/>
    </row>
    <row r="197" spans="3:18" x14ac:dyDescent="0.25">
      <c r="C197" s="4"/>
      <c r="D197" s="26"/>
      <c r="E197" s="6"/>
      <c r="F197" s="6"/>
      <c r="G197" s="6"/>
      <c r="H197" s="6"/>
      <c r="I197" s="120"/>
      <c r="J197" s="6"/>
      <c r="K197" s="6"/>
      <c r="L197" s="6"/>
      <c r="M197" s="6"/>
      <c r="N197" s="6"/>
      <c r="O197" s="6"/>
      <c r="P197" s="6"/>
      <c r="Q197" s="4"/>
      <c r="R197" s="4"/>
    </row>
    <row r="198" spans="3:18" x14ac:dyDescent="0.25">
      <c r="C198" s="4"/>
      <c r="D198" s="26"/>
      <c r="E198" s="6"/>
      <c r="F198" s="6"/>
      <c r="G198" s="6"/>
      <c r="H198" s="6"/>
      <c r="I198" s="120"/>
      <c r="J198" s="6"/>
      <c r="K198" s="6"/>
      <c r="L198" s="6"/>
      <c r="M198" s="6"/>
      <c r="N198" s="6"/>
      <c r="O198" s="6"/>
      <c r="P198" s="6"/>
      <c r="Q198" s="4"/>
      <c r="R198" s="4"/>
    </row>
    <row r="199" spans="3:18" x14ac:dyDescent="0.25">
      <c r="C199" s="4"/>
      <c r="D199" s="26"/>
      <c r="E199" s="6"/>
      <c r="F199" s="6"/>
      <c r="G199" s="6"/>
      <c r="H199" s="6"/>
      <c r="I199" s="120"/>
      <c r="J199" s="6"/>
      <c r="K199" s="6"/>
      <c r="L199" s="6"/>
      <c r="M199" s="6"/>
      <c r="N199" s="6"/>
      <c r="O199" s="6"/>
      <c r="P199" s="6"/>
      <c r="Q199" s="4"/>
      <c r="R199" s="4"/>
    </row>
    <row r="200" spans="3:18" x14ac:dyDescent="0.25">
      <c r="C200" s="9"/>
      <c r="D200" s="93" t="s">
        <v>39</v>
      </c>
      <c r="E200" s="30">
        <f t="shared" ref="E200:Q200" si="32">SUM(E175:E199)</f>
        <v>0</v>
      </c>
      <c r="F200" s="30">
        <f t="shared" si="32"/>
        <v>0</v>
      </c>
      <c r="G200" s="30">
        <f t="shared" si="32"/>
        <v>25526.55</v>
      </c>
      <c r="H200" s="30">
        <f t="shared" si="32"/>
        <v>11675.48</v>
      </c>
      <c r="I200" s="30">
        <f t="shared" si="32"/>
        <v>8348.3799999999992</v>
      </c>
      <c r="J200" s="81">
        <f t="shared" si="32"/>
        <v>655945.68999999994</v>
      </c>
      <c r="K200" s="81">
        <f t="shared" si="32"/>
        <v>0</v>
      </c>
      <c r="L200" s="81">
        <f t="shared" si="32"/>
        <v>122466.83</v>
      </c>
      <c r="M200" s="81">
        <f t="shared" si="32"/>
        <v>86218.83</v>
      </c>
      <c r="N200" s="81">
        <f t="shared" si="32"/>
        <v>120915.98000000001</v>
      </c>
      <c r="O200" s="81">
        <f t="shared" si="32"/>
        <v>53728.11</v>
      </c>
      <c r="P200" s="81">
        <f t="shared" si="32"/>
        <v>0</v>
      </c>
      <c r="Q200" s="81">
        <f t="shared" si="32"/>
        <v>0</v>
      </c>
      <c r="R200" s="81">
        <f>SUM(E200:Q200)</f>
        <v>1084825.8499999999</v>
      </c>
    </row>
    <row r="201" spans="3:18" x14ac:dyDescent="0.25">
      <c r="I201" s="25"/>
    </row>
    <row r="202" spans="3:18" x14ac:dyDescent="0.25">
      <c r="E202" s="25">
        <f>SUM(E200:K200)</f>
        <v>701496.1</v>
      </c>
      <c r="I202" s="25"/>
    </row>
    <row r="203" spans="3:18" x14ac:dyDescent="0.25">
      <c r="I203" s="25"/>
    </row>
    <row r="204" spans="3:18" x14ac:dyDescent="0.25">
      <c r="I204" s="25"/>
    </row>
    <row r="205" spans="3:18" x14ac:dyDescent="0.25">
      <c r="I205" s="25"/>
    </row>
    <row r="206" spans="3:18" x14ac:dyDescent="0.25">
      <c r="I206" s="25"/>
    </row>
    <row r="207" spans="3:18" x14ac:dyDescent="0.25">
      <c r="I207" s="25"/>
    </row>
    <row r="208" spans="3:18" x14ac:dyDescent="0.25">
      <c r="I208" s="25"/>
    </row>
    <row r="209" spans="5:17" x14ac:dyDescent="0.25">
      <c r="I209" s="25"/>
    </row>
    <row r="210" spans="5:17" x14ac:dyDescent="0.25">
      <c r="I210" s="25"/>
    </row>
    <row r="211" spans="5:17" x14ac:dyDescent="0.25">
      <c r="I211" s="25"/>
    </row>
    <row r="212" spans="5:17" x14ac:dyDescent="0.25">
      <c r="I212" s="25"/>
    </row>
    <row r="213" spans="5:17" x14ac:dyDescent="0.25">
      <c r="I213" s="25"/>
    </row>
    <row r="214" spans="5:17" x14ac:dyDescent="0.25"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5:17" x14ac:dyDescent="0.25"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5:17" x14ac:dyDescent="0.25"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5:17" x14ac:dyDescent="0.25"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22" spans="5:17" x14ac:dyDescent="0.25">
      <c r="E222" s="25"/>
    </row>
    <row r="223" spans="5:17" x14ac:dyDescent="0.25">
      <c r="E223" s="25"/>
    </row>
  </sheetData>
  <mergeCells count="14">
    <mergeCell ref="E77:I77"/>
    <mergeCell ref="E112:I112"/>
    <mergeCell ref="J77:R77"/>
    <mergeCell ref="J112:R112"/>
    <mergeCell ref="E7:I7"/>
    <mergeCell ref="E42:I42"/>
    <mergeCell ref="J7:R7"/>
    <mergeCell ref="J42:R42"/>
    <mergeCell ref="E147:I147"/>
    <mergeCell ref="E167:I167"/>
    <mergeCell ref="E172:I172"/>
    <mergeCell ref="J172:R172"/>
    <mergeCell ref="J167:R167"/>
    <mergeCell ref="J147:R147"/>
  </mergeCell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291E-8FF9-45E4-A19A-752ADEF12F1A}">
  <dimension ref="A2:AS182"/>
  <sheetViews>
    <sheetView topLeftCell="A97" zoomScale="109" workbookViewId="0">
      <pane xSplit="1" topLeftCell="AG1" activePane="topRight" state="frozen"/>
      <selection pane="topRight" activeCell="AM96" sqref="AM96"/>
    </sheetView>
  </sheetViews>
  <sheetFormatPr defaultRowHeight="15" x14ac:dyDescent="0.25"/>
  <cols>
    <col min="1" max="1" width="45.42578125" bestFit="1" customWidth="1"/>
    <col min="2" max="2" width="24.42578125" customWidth="1"/>
    <col min="3" max="3" width="35.7109375" customWidth="1"/>
    <col min="4" max="4" width="14.5703125" bestFit="1" customWidth="1"/>
    <col min="5" max="5" width="13.140625" customWidth="1"/>
    <col min="6" max="6" width="14.140625" customWidth="1"/>
    <col min="7" max="7" width="14.42578125" customWidth="1"/>
    <col min="8" max="8" width="15.5703125" customWidth="1"/>
    <col min="9" max="9" width="16" customWidth="1"/>
    <col min="10" max="10" width="16.28515625" customWidth="1"/>
    <col min="11" max="11" width="17.7109375" customWidth="1"/>
    <col min="12" max="12" width="17.140625" bestFit="1" customWidth="1"/>
    <col min="13" max="14" width="18.7109375" bestFit="1" customWidth="1"/>
    <col min="15" max="15" width="15" customWidth="1"/>
    <col min="16" max="16" width="14" customWidth="1"/>
    <col min="17" max="17" width="14.5703125" customWidth="1"/>
    <col min="18" max="18" width="13.7109375" customWidth="1"/>
    <col min="32" max="33" width="12.85546875" customWidth="1"/>
    <col min="34" max="34" width="16.7109375" customWidth="1"/>
    <col min="35" max="35" width="14.28515625" customWidth="1"/>
    <col min="36" max="36" width="13.7109375" customWidth="1"/>
    <col min="37" max="37" width="12.42578125" customWidth="1"/>
    <col min="38" max="38" width="13" customWidth="1"/>
  </cols>
  <sheetData>
    <row r="2" spans="1:45" x14ac:dyDescent="0.25">
      <c r="A2" s="9" t="s">
        <v>81</v>
      </c>
      <c r="B2" t="s">
        <v>254</v>
      </c>
    </row>
    <row r="3" spans="1:45" x14ac:dyDescent="0.25">
      <c r="A3" s="9" t="s">
        <v>83</v>
      </c>
      <c r="B3" t="s">
        <v>670</v>
      </c>
      <c r="C3" t="s">
        <v>1204</v>
      </c>
    </row>
    <row r="4" spans="1:45" x14ac:dyDescent="0.25">
      <c r="A4" s="9" t="s">
        <v>85</v>
      </c>
      <c r="B4" s="25">
        <v>1817640.01</v>
      </c>
    </row>
    <row r="5" spans="1:45" x14ac:dyDescent="0.25">
      <c r="A5" s="9"/>
      <c r="B5" s="25"/>
    </row>
    <row r="6" spans="1:45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45" x14ac:dyDescent="0.25">
      <c r="A7" s="9"/>
      <c r="B7" s="9"/>
      <c r="C7" s="9"/>
      <c r="D7" s="345" t="s">
        <v>33</v>
      </c>
      <c r="E7" s="345">
        <v>22</v>
      </c>
      <c r="F7" s="345">
        <v>18</v>
      </c>
      <c r="G7" s="345">
        <v>21</v>
      </c>
      <c r="H7" s="345">
        <v>20</v>
      </c>
      <c r="I7" s="345">
        <v>20</v>
      </c>
      <c r="J7" s="345">
        <v>21</v>
      </c>
      <c r="K7" s="345">
        <v>20</v>
      </c>
      <c r="L7" s="345">
        <v>21</v>
      </c>
      <c r="M7" s="345">
        <v>22</v>
      </c>
      <c r="N7" s="345">
        <v>23</v>
      </c>
      <c r="O7" s="345">
        <v>19</v>
      </c>
      <c r="P7" s="345">
        <v>23</v>
      </c>
      <c r="Q7" s="345">
        <v>22</v>
      </c>
      <c r="R7" s="345">
        <v>18</v>
      </c>
      <c r="S7" s="345">
        <v>21</v>
      </c>
      <c r="T7" s="345">
        <v>20</v>
      </c>
      <c r="U7" s="345">
        <v>20</v>
      </c>
      <c r="V7" s="345">
        <v>21</v>
      </c>
      <c r="W7" s="345">
        <v>20</v>
      </c>
      <c r="X7" s="345">
        <v>21</v>
      </c>
      <c r="Y7" s="345">
        <v>22</v>
      </c>
      <c r="Z7" s="345">
        <v>23</v>
      </c>
      <c r="AA7" s="345">
        <v>19</v>
      </c>
      <c r="AB7" s="345">
        <v>23</v>
      </c>
      <c r="AC7" s="345">
        <v>22</v>
      </c>
      <c r="AD7" s="345">
        <v>18</v>
      </c>
      <c r="AE7" s="345">
        <v>21</v>
      </c>
      <c r="AF7" s="345">
        <v>20</v>
      </c>
      <c r="AG7" s="345">
        <v>20</v>
      </c>
      <c r="AH7" s="345">
        <v>21</v>
      </c>
      <c r="AI7" s="345">
        <v>20</v>
      </c>
      <c r="AJ7" s="345">
        <v>21</v>
      </c>
      <c r="AK7" s="345">
        <v>22</v>
      </c>
      <c r="AL7" s="345">
        <v>23</v>
      </c>
      <c r="AM7" s="345">
        <v>19</v>
      </c>
      <c r="AN7" s="345">
        <v>23</v>
      </c>
      <c r="AO7" s="345">
        <v>22</v>
      </c>
      <c r="AP7" s="345">
        <v>18</v>
      </c>
      <c r="AQ7" s="345">
        <v>21</v>
      </c>
      <c r="AR7" s="345">
        <v>20</v>
      </c>
      <c r="AS7" s="345">
        <v>20</v>
      </c>
    </row>
    <row r="8" spans="1:45" x14ac:dyDescent="0.25">
      <c r="A8" s="9"/>
      <c r="B8" s="9"/>
      <c r="C8" s="9"/>
      <c r="D8" s="9"/>
      <c r="E8" s="623">
        <v>2024</v>
      </c>
      <c r="F8" s="623"/>
      <c r="G8" s="623"/>
      <c r="H8" s="623"/>
      <c r="I8" s="623"/>
      <c r="J8" s="623">
        <v>2025</v>
      </c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>
        <v>2026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>
        <v>2027</v>
      </c>
      <c r="AI8" s="623"/>
      <c r="AJ8" s="623"/>
      <c r="AK8" s="623"/>
      <c r="AL8" s="623"/>
      <c r="AM8" s="623"/>
      <c r="AN8" s="623"/>
      <c r="AO8" s="623"/>
      <c r="AP8" s="623"/>
      <c r="AQ8" s="623"/>
      <c r="AR8" s="623"/>
      <c r="AS8" s="623"/>
    </row>
    <row r="9" spans="1:45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8</v>
      </c>
      <c r="F9" s="11">
        <v>9</v>
      </c>
      <c r="G9" s="11">
        <v>10</v>
      </c>
      <c r="H9" s="11">
        <v>11</v>
      </c>
      <c r="I9" s="11">
        <v>12</v>
      </c>
      <c r="J9" s="11">
        <v>1</v>
      </c>
      <c r="K9" s="11">
        <v>2</v>
      </c>
      <c r="L9" s="11">
        <v>3</v>
      </c>
      <c r="M9" s="11">
        <v>4</v>
      </c>
      <c r="N9" s="11">
        <v>5</v>
      </c>
      <c r="O9" s="11">
        <v>6</v>
      </c>
      <c r="P9" s="11">
        <v>7</v>
      </c>
      <c r="Q9" s="11">
        <v>8</v>
      </c>
      <c r="R9" s="11">
        <v>9</v>
      </c>
      <c r="S9" s="14">
        <v>10</v>
      </c>
      <c r="T9" s="14">
        <v>11</v>
      </c>
      <c r="U9" s="14">
        <v>12</v>
      </c>
      <c r="V9" s="14">
        <v>1</v>
      </c>
      <c r="W9" s="14">
        <v>2</v>
      </c>
      <c r="X9" s="14">
        <v>3</v>
      </c>
      <c r="Y9" s="14">
        <v>4</v>
      </c>
      <c r="Z9" s="14">
        <v>5</v>
      </c>
      <c r="AA9" s="14">
        <v>6</v>
      </c>
      <c r="AB9" s="14">
        <v>7</v>
      </c>
      <c r="AC9" s="14">
        <v>8</v>
      </c>
      <c r="AD9" s="14">
        <v>9</v>
      </c>
      <c r="AE9" s="14">
        <v>10</v>
      </c>
      <c r="AF9" s="14">
        <v>11</v>
      </c>
      <c r="AG9" s="14">
        <v>12</v>
      </c>
      <c r="AH9" s="14">
        <v>1</v>
      </c>
      <c r="AI9" s="14">
        <v>2</v>
      </c>
      <c r="AJ9" s="14">
        <v>3</v>
      </c>
      <c r="AK9" s="14">
        <v>4</v>
      </c>
      <c r="AL9" s="14">
        <v>5</v>
      </c>
      <c r="AM9" s="14">
        <v>6</v>
      </c>
      <c r="AN9" s="14">
        <v>7</v>
      </c>
      <c r="AO9" s="14">
        <v>8</v>
      </c>
      <c r="AP9" s="14">
        <v>9</v>
      </c>
      <c r="AQ9" s="265">
        <v>10</v>
      </c>
      <c r="AR9" s="265">
        <v>11</v>
      </c>
      <c r="AS9" s="265">
        <v>12</v>
      </c>
    </row>
    <row r="10" spans="1:45" x14ac:dyDescent="0.25">
      <c r="A10" s="4" t="s">
        <v>257</v>
      </c>
      <c r="B10" s="4" t="s">
        <v>97</v>
      </c>
      <c r="C10" s="4" t="s">
        <v>258</v>
      </c>
      <c r="D10" s="120">
        <v>120.05</v>
      </c>
      <c r="E10" s="4"/>
      <c r="F10" s="4"/>
      <c r="G10" s="4"/>
      <c r="H10" s="4">
        <v>160</v>
      </c>
      <c r="I10" s="4">
        <v>160</v>
      </c>
      <c r="J10" s="4">
        <f>(J$7-1)*8</f>
        <v>160</v>
      </c>
      <c r="K10" s="4"/>
      <c r="L10" s="4"/>
      <c r="M10" s="4">
        <f t="shared" ref="K10:Z18" si="0">(M$7-1)*8</f>
        <v>168</v>
      </c>
      <c r="N10" s="4">
        <f t="shared" si="0"/>
        <v>176</v>
      </c>
      <c r="O10" s="4"/>
      <c r="P10" s="4"/>
      <c r="Q10" s="4"/>
      <c r="R10" s="4"/>
      <c r="S10" s="13">
        <f t="shared" si="0"/>
        <v>160</v>
      </c>
      <c r="T10" s="13">
        <f t="shared" si="0"/>
        <v>152</v>
      </c>
      <c r="U10" s="13">
        <f t="shared" si="0"/>
        <v>152</v>
      </c>
      <c r="V10" s="13">
        <f t="shared" si="0"/>
        <v>160</v>
      </c>
      <c r="W10" s="13">
        <f t="shared" si="0"/>
        <v>152</v>
      </c>
      <c r="X10" s="13">
        <f t="shared" si="0"/>
        <v>160</v>
      </c>
      <c r="Y10" s="13">
        <f t="shared" si="0"/>
        <v>168</v>
      </c>
      <c r="Z10" s="13">
        <f t="shared" si="0"/>
        <v>176</v>
      </c>
      <c r="AA10" s="13">
        <f t="shared" ref="AA10:AP18" si="1">(AA$7-1)*8</f>
        <v>144</v>
      </c>
      <c r="AB10" s="13">
        <f t="shared" si="1"/>
        <v>176</v>
      </c>
      <c r="AC10" s="13">
        <f t="shared" si="1"/>
        <v>168</v>
      </c>
      <c r="AD10" s="13">
        <f t="shared" si="1"/>
        <v>136</v>
      </c>
      <c r="AE10" s="13">
        <f t="shared" si="1"/>
        <v>160</v>
      </c>
      <c r="AF10" s="13">
        <f t="shared" si="1"/>
        <v>152</v>
      </c>
      <c r="AG10" s="13">
        <f t="shared" si="1"/>
        <v>152</v>
      </c>
      <c r="AH10" s="13">
        <f t="shared" si="1"/>
        <v>160</v>
      </c>
      <c r="AI10" s="13">
        <f t="shared" si="1"/>
        <v>152</v>
      </c>
      <c r="AJ10" s="13">
        <f t="shared" si="1"/>
        <v>160</v>
      </c>
      <c r="AK10" s="13">
        <f t="shared" si="1"/>
        <v>168</v>
      </c>
      <c r="AL10" s="13">
        <f t="shared" si="1"/>
        <v>176</v>
      </c>
      <c r="AM10" s="13">
        <f t="shared" si="1"/>
        <v>144</v>
      </c>
      <c r="AN10" s="13">
        <f t="shared" si="1"/>
        <v>176</v>
      </c>
      <c r="AO10" s="13">
        <f t="shared" si="1"/>
        <v>168</v>
      </c>
      <c r="AP10" s="13">
        <f t="shared" si="1"/>
        <v>136</v>
      </c>
      <c r="AQ10" s="266"/>
      <c r="AR10" s="266"/>
      <c r="AS10" s="266"/>
    </row>
    <row r="11" spans="1:45" x14ac:dyDescent="0.25">
      <c r="A11" s="4" t="s">
        <v>259</v>
      </c>
      <c r="B11" s="4" t="s">
        <v>97</v>
      </c>
      <c r="C11" s="4" t="s">
        <v>258</v>
      </c>
      <c r="D11" s="120">
        <v>120.05</v>
      </c>
      <c r="E11" s="4"/>
      <c r="F11" s="4"/>
      <c r="G11" s="4"/>
      <c r="H11" s="4">
        <v>160</v>
      </c>
      <c r="I11" s="4">
        <v>160</v>
      </c>
      <c r="J11" s="4">
        <f t="shared" ref="J11:J17" si="2">(J$7-1)*8</f>
        <v>160</v>
      </c>
      <c r="K11" s="4">
        <f t="shared" si="0"/>
        <v>152</v>
      </c>
      <c r="L11" s="4">
        <f t="shared" si="0"/>
        <v>160</v>
      </c>
      <c r="M11" s="4">
        <f t="shared" si="0"/>
        <v>168</v>
      </c>
      <c r="N11" s="4">
        <f t="shared" si="0"/>
        <v>176</v>
      </c>
      <c r="O11" s="4">
        <f t="shared" si="0"/>
        <v>144</v>
      </c>
      <c r="P11" s="4">
        <f t="shared" si="0"/>
        <v>176</v>
      </c>
      <c r="Q11" s="4">
        <f t="shared" si="0"/>
        <v>168</v>
      </c>
      <c r="R11" s="4">
        <f t="shared" si="0"/>
        <v>136</v>
      </c>
      <c r="S11" s="13">
        <f t="shared" si="0"/>
        <v>160</v>
      </c>
      <c r="T11" s="13">
        <f t="shared" si="0"/>
        <v>152</v>
      </c>
      <c r="U11" s="13">
        <f t="shared" si="0"/>
        <v>152</v>
      </c>
      <c r="V11" s="13">
        <f t="shared" si="0"/>
        <v>160</v>
      </c>
      <c r="W11" s="13">
        <f t="shared" si="0"/>
        <v>152</v>
      </c>
      <c r="X11" s="13">
        <f t="shared" si="0"/>
        <v>160</v>
      </c>
      <c r="Y11" s="13">
        <f t="shared" si="0"/>
        <v>168</v>
      </c>
      <c r="Z11" s="13">
        <f t="shared" si="0"/>
        <v>176</v>
      </c>
      <c r="AA11" s="13">
        <f t="shared" si="1"/>
        <v>144</v>
      </c>
      <c r="AB11" s="13">
        <f t="shared" si="1"/>
        <v>176</v>
      </c>
      <c r="AC11" s="13">
        <f t="shared" si="1"/>
        <v>168</v>
      </c>
      <c r="AD11" s="13">
        <f t="shared" si="1"/>
        <v>136</v>
      </c>
      <c r="AE11" s="13">
        <f t="shared" si="1"/>
        <v>160</v>
      </c>
      <c r="AF11" s="13">
        <f t="shared" si="1"/>
        <v>152</v>
      </c>
      <c r="AG11" s="13">
        <f t="shared" si="1"/>
        <v>152</v>
      </c>
      <c r="AH11" s="13">
        <f t="shared" si="1"/>
        <v>160</v>
      </c>
      <c r="AI11" s="13">
        <f t="shared" si="1"/>
        <v>152</v>
      </c>
      <c r="AJ11" s="13">
        <f t="shared" si="1"/>
        <v>160</v>
      </c>
      <c r="AK11" s="13">
        <f t="shared" si="1"/>
        <v>168</v>
      </c>
      <c r="AL11" s="13">
        <f t="shared" si="1"/>
        <v>176</v>
      </c>
      <c r="AM11" s="13">
        <f t="shared" si="1"/>
        <v>144</v>
      </c>
      <c r="AN11" s="13">
        <f t="shared" si="1"/>
        <v>176</v>
      </c>
      <c r="AO11" s="13">
        <f t="shared" si="1"/>
        <v>168</v>
      </c>
      <c r="AP11" s="13">
        <f t="shared" si="1"/>
        <v>136</v>
      </c>
      <c r="AQ11" s="266"/>
      <c r="AR11" s="266"/>
      <c r="AS11" s="266"/>
    </row>
    <row r="12" spans="1:45" x14ac:dyDescent="0.25">
      <c r="A12" s="4" t="s">
        <v>260</v>
      </c>
      <c r="B12" s="4" t="s">
        <v>97</v>
      </c>
      <c r="C12" s="4" t="s">
        <v>261</v>
      </c>
      <c r="D12" s="120">
        <v>138.37</v>
      </c>
      <c r="E12" s="4"/>
      <c r="F12" s="4">
        <v>32</v>
      </c>
      <c r="G12" s="4">
        <v>160</v>
      </c>
      <c r="H12" s="4">
        <v>160</v>
      </c>
      <c r="I12" s="4">
        <v>160</v>
      </c>
      <c r="J12" s="4">
        <f t="shared" si="2"/>
        <v>160</v>
      </c>
      <c r="K12" s="4">
        <f t="shared" si="0"/>
        <v>152</v>
      </c>
      <c r="L12" s="4">
        <f t="shared" si="0"/>
        <v>160</v>
      </c>
      <c r="M12" s="4">
        <f t="shared" si="0"/>
        <v>168</v>
      </c>
      <c r="N12" s="4">
        <f t="shared" si="0"/>
        <v>176</v>
      </c>
      <c r="O12" s="4">
        <f t="shared" si="0"/>
        <v>144</v>
      </c>
      <c r="P12" s="4">
        <f t="shared" si="0"/>
        <v>176</v>
      </c>
      <c r="Q12" s="4">
        <f t="shared" si="0"/>
        <v>168</v>
      </c>
      <c r="R12" s="4">
        <f t="shared" si="0"/>
        <v>136</v>
      </c>
      <c r="S12" s="13">
        <f t="shared" si="0"/>
        <v>160</v>
      </c>
      <c r="T12" s="13">
        <f t="shared" si="0"/>
        <v>152</v>
      </c>
      <c r="U12" s="13">
        <f t="shared" si="0"/>
        <v>152</v>
      </c>
      <c r="V12" s="13">
        <f t="shared" si="0"/>
        <v>160</v>
      </c>
      <c r="W12" s="13">
        <f t="shared" si="0"/>
        <v>152</v>
      </c>
      <c r="X12" s="13">
        <f t="shared" si="0"/>
        <v>160</v>
      </c>
      <c r="Y12" s="13">
        <f t="shared" si="0"/>
        <v>168</v>
      </c>
      <c r="Z12" s="13">
        <f t="shared" si="0"/>
        <v>176</v>
      </c>
      <c r="AA12" s="13">
        <f t="shared" si="1"/>
        <v>144</v>
      </c>
      <c r="AB12" s="13">
        <f t="shared" si="1"/>
        <v>176</v>
      </c>
      <c r="AC12" s="13">
        <f t="shared" si="1"/>
        <v>168</v>
      </c>
      <c r="AD12" s="13">
        <f t="shared" si="1"/>
        <v>136</v>
      </c>
      <c r="AE12" s="13">
        <f t="shared" si="1"/>
        <v>160</v>
      </c>
      <c r="AF12" s="13">
        <f t="shared" si="1"/>
        <v>152</v>
      </c>
      <c r="AG12" s="13">
        <f t="shared" si="1"/>
        <v>152</v>
      </c>
      <c r="AH12" s="13">
        <f t="shared" si="1"/>
        <v>160</v>
      </c>
      <c r="AI12" s="13">
        <f t="shared" si="1"/>
        <v>152</v>
      </c>
      <c r="AJ12" s="13">
        <f t="shared" si="1"/>
        <v>160</v>
      </c>
      <c r="AK12" s="13">
        <f t="shared" si="1"/>
        <v>168</v>
      </c>
      <c r="AL12" s="13">
        <f t="shared" si="1"/>
        <v>176</v>
      </c>
      <c r="AM12" s="13">
        <f t="shared" si="1"/>
        <v>144</v>
      </c>
      <c r="AN12" s="13">
        <f t="shared" si="1"/>
        <v>176</v>
      </c>
      <c r="AO12" s="13">
        <f t="shared" si="1"/>
        <v>168</v>
      </c>
      <c r="AP12" s="13">
        <f t="shared" si="1"/>
        <v>136</v>
      </c>
      <c r="AQ12" s="266"/>
      <c r="AR12" s="266"/>
      <c r="AS12" s="266"/>
    </row>
    <row r="13" spans="1:45" x14ac:dyDescent="0.25">
      <c r="A13" s="4" t="s">
        <v>262</v>
      </c>
      <c r="B13" s="4" t="s">
        <v>97</v>
      </c>
      <c r="C13" s="4" t="s">
        <v>263</v>
      </c>
      <c r="D13" s="120">
        <v>103</v>
      </c>
      <c r="E13" s="4"/>
      <c r="F13" s="4"/>
      <c r="G13" s="4">
        <v>80</v>
      </c>
      <c r="H13" s="4">
        <v>160</v>
      </c>
      <c r="I13" s="4">
        <v>160</v>
      </c>
      <c r="J13" s="4">
        <f t="shared" si="2"/>
        <v>160</v>
      </c>
      <c r="K13" s="4">
        <f t="shared" si="0"/>
        <v>152</v>
      </c>
      <c r="L13" s="4">
        <f t="shared" si="0"/>
        <v>160</v>
      </c>
      <c r="M13" s="4">
        <f t="shared" si="0"/>
        <v>168</v>
      </c>
      <c r="N13" s="4">
        <f t="shared" si="0"/>
        <v>176</v>
      </c>
      <c r="O13" s="4">
        <f t="shared" si="0"/>
        <v>144</v>
      </c>
      <c r="P13" s="4">
        <f t="shared" si="0"/>
        <v>176</v>
      </c>
      <c r="Q13" s="4">
        <f t="shared" si="0"/>
        <v>168</v>
      </c>
      <c r="R13" s="4">
        <f t="shared" si="0"/>
        <v>136</v>
      </c>
      <c r="S13" s="13">
        <f t="shared" si="0"/>
        <v>160</v>
      </c>
      <c r="T13" s="13">
        <f t="shared" si="0"/>
        <v>152</v>
      </c>
      <c r="U13" s="13">
        <f t="shared" si="0"/>
        <v>152</v>
      </c>
      <c r="V13" s="13">
        <f t="shared" si="0"/>
        <v>160</v>
      </c>
      <c r="W13" s="13">
        <f t="shared" si="0"/>
        <v>152</v>
      </c>
      <c r="X13" s="13">
        <f t="shared" si="0"/>
        <v>160</v>
      </c>
      <c r="Y13" s="13">
        <f t="shared" si="0"/>
        <v>168</v>
      </c>
      <c r="Z13" s="13">
        <f t="shared" si="0"/>
        <v>176</v>
      </c>
      <c r="AA13" s="13">
        <f t="shared" si="1"/>
        <v>144</v>
      </c>
      <c r="AB13" s="13">
        <f t="shared" si="1"/>
        <v>176</v>
      </c>
      <c r="AC13" s="13">
        <f t="shared" si="1"/>
        <v>168</v>
      </c>
      <c r="AD13" s="13">
        <f t="shared" si="1"/>
        <v>136</v>
      </c>
      <c r="AE13" s="13">
        <f t="shared" si="1"/>
        <v>160</v>
      </c>
      <c r="AF13" s="13">
        <f t="shared" si="1"/>
        <v>152</v>
      </c>
      <c r="AG13" s="13">
        <f t="shared" si="1"/>
        <v>152</v>
      </c>
      <c r="AH13" s="13">
        <f t="shared" si="1"/>
        <v>160</v>
      </c>
      <c r="AI13" s="13">
        <f t="shared" si="1"/>
        <v>152</v>
      </c>
      <c r="AJ13" s="13">
        <f t="shared" si="1"/>
        <v>160</v>
      </c>
      <c r="AK13" s="13">
        <f t="shared" si="1"/>
        <v>168</v>
      </c>
      <c r="AL13" s="13">
        <f t="shared" si="1"/>
        <v>176</v>
      </c>
      <c r="AM13" s="13">
        <f t="shared" si="1"/>
        <v>144</v>
      </c>
      <c r="AN13" s="13">
        <f t="shared" si="1"/>
        <v>176</v>
      </c>
      <c r="AO13" s="13">
        <f t="shared" si="1"/>
        <v>168</v>
      </c>
      <c r="AP13" s="13">
        <f t="shared" si="1"/>
        <v>136</v>
      </c>
      <c r="AQ13" s="266"/>
      <c r="AR13" s="266"/>
      <c r="AS13" s="266"/>
    </row>
    <row r="14" spans="1:45" x14ac:dyDescent="0.25">
      <c r="A14" s="4" t="s">
        <v>264</v>
      </c>
      <c r="B14" s="4" t="s">
        <v>97</v>
      </c>
      <c r="C14" s="4" t="s">
        <v>162</v>
      </c>
      <c r="D14" s="6">
        <v>120.05</v>
      </c>
      <c r="E14" s="4"/>
      <c r="F14" s="4"/>
      <c r="G14" s="4">
        <v>80</v>
      </c>
      <c r="H14" s="4">
        <v>160</v>
      </c>
      <c r="I14" s="4">
        <v>160</v>
      </c>
      <c r="J14" s="4">
        <f t="shared" si="2"/>
        <v>160</v>
      </c>
      <c r="K14" s="4">
        <f t="shared" si="0"/>
        <v>152</v>
      </c>
      <c r="L14" s="4">
        <f t="shared" si="0"/>
        <v>160</v>
      </c>
      <c r="M14" s="4">
        <f t="shared" si="0"/>
        <v>168</v>
      </c>
      <c r="N14" s="4">
        <f t="shared" si="0"/>
        <v>176</v>
      </c>
      <c r="O14" s="4">
        <f t="shared" si="0"/>
        <v>144</v>
      </c>
      <c r="P14" s="4">
        <f t="shared" si="0"/>
        <v>176</v>
      </c>
      <c r="Q14" s="4">
        <f t="shared" si="0"/>
        <v>168</v>
      </c>
      <c r="R14" s="4">
        <f t="shared" si="0"/>
        <v>136</v>
      </c>
      <c r="S14" s="13">
        <f t="shared" si="0"/>
        <v>160</v>
      </c>
      <c r="T14" s="13">
        <f t="shared" si="0"/>
        <v>152</v>
      </c>
      <c r="U14" s="13">
        <f t="shared" si="0"/>
        <v>152</v>
      </c>
      <c r="V14" s="13">
        <f t="shared" si="0"/>
        <v>160</v>
      </c>
      <c r="W14" s="13">
        <f t="shared" si="0"/>
        <v>152</v>
      </c>
      <c r="X14" s="13">
        <f t="shared" si="0"/>
        <v>160</v>
      </c>
      <c r="Y14" s="13">
        <f t="shared" si="0"/>
        <v>168</v>
      </c>
      <c r="Z14" s="13">
        <f t="shared" si="0"/>
        <v>176</v>
      </c>
      <c r="AA14" s="13">
        <f t="shared" si="1"/>
        <v>144</v>
      </c>
      <c r="AB14" s="13">
        <f t="shared" si="1"/>
        <v>176</v>
      </c>
      <c r="AC14" s="13">
        <f t="shared" si="1"/>
        <v>168</v>
      </c>
      <c r="AD14" s="13">
        <f t="shared" si="1"/>
        <v>136</v>
      </c>
      <c r="AE14" s="13">
        <f t="shared" si="1"/>
        <v>160</v>
      </c>
      <c r="AF14" s="13">
        <f t="shared" si="1"/>
        <v>152</v>
      </c>
      <c r="AG14" s="13">
        <f t="shared" si="1"/>
        <v>152</v>
      </c>
      <c r="AH14" s="13">
        <f t="shared" si="1"/>
        <v>160</v>
      </c>
      <c r="AI14" s="13">
        <f t="shared" si="1"/>
        <v>152</v>
      </c>
      <c r="AJ14" s="13">
        <f t="shared" si="1"/>
        <v>160</v>
      </c>
      <c r="AK14" s="13">
        <f t="shared" si="1"/>
        <v>168</v>
      </c>
      <c r="AL14" s="13">
        <f t="shared" si="1"/>
        <v>176</v>
      </c>
      <c r="AM14" s="13">
        <f t="shared" si="1"/>
        <v>144</v>
      </c>
      <c r="AN14" s="13">
        <f t="shared" si="1"/>
        <v>176</v>
      </c>
      <c r="AO14" s="13">
        <f t="shared" si="1"/>
        <v>168</v>
      </c>
      <c r="AP14" s="13">
        <f t="shared" si="1"/>
        <v>136</v>
      </c>
      <c r="AQ14" s="266"/>
      <c r="AR14" s="266"/>
      <c r="AS14" s="266"/>
    </row>
    <row r="15" spans="1:45" x14ac:dyDescent="0.25">
      <c r="A15" s="4" t="s">
        <v>265</v>
      </c>
      <c r="B15" s="4" t="s">
        <v>97</v>
      </c>
      <c r="C15" s="4" t="s">
        <v>171</v>
      </c>
      <c r="D15" s="6">
        <v>113.21</v>
      </c>
      <c r="E15" s="4"/>
      <c r="F15" s="4">
        <v>32</v>
      </c>
      <c r="G15" s="4">
        <v>160</v>
      </c>
      <c r="H15" s="4">
        <v>160</v>
      </c>
      <c r="I15" s="4">
        <v>160</v>
      </c>
      <c r="J15" s="4">
        <f t="shared" si="2"/>
        <v>160</v>
      </c>
      <c r="K15" s="4">
        <f t="shared" si="0"/>
        <v>152</v>
      </c>
      <c r="L15" s="4">
        <f t="shared" si="0"/>
        <v>160</v>
      </c>
      <c r="M15" s="4">
        <f t="shared" si="0"/>
        <v>168</v>
      </c>
      <c r="N15" s="4">
        <f t="shared" si="0"/>
        <v>176</v>
      </c>
      <c r="O15" s="4">
        <f t="shared" si="0"/>
        <v>144</v>
      </c>
      <c r="P15" s="4">
        <f t="shared" si="0"/>
        <v>176</v>
      </c>
      <c r="Q15" s="4">
        <f t="shared" si="0"/>
        <v>168</v>
      </c>
      <c r="R15" s="4">
        <f t="shared" si="0"/>
        <v>136</v>
      </c>
      <c r="S15" s="13">
        <f t="shared" si="0"/>
        <v>160</v>
      </c>
      <c r="T15" s="13">
        <f t="shared" si="0"/>
        <v>152</v>
      </c>
      <c r="U15" s="13">
        <f t="shared" si="0"/>
        <v>152</v>
      </c>
      <c r="V15" s="13">
        <f t="shared" si="0"/>
        <v>160</v>
      </c>
      <c r="W15" s="13">
        <f t="shared" si="0"/>
        <v>152</v>
      </c>
      <c r="X15" s="13">
        <f t="shared" si="0"/>
        <v>160</v>
      </c>
      <c r="Y15" s="13">
        <f t="shared" si="0"/>
        <v>168</v>
      </c>
      <c r="Z15" s="13">
        <f t="shared" si="0"/>
        <v>176</v>
      </c>
      <c r="AA15" s="13">
        <f t="shared" si="1"/>
        <v>144</v>
      </c>
      <c r="AB15" s="13">
        <f t="shared" si="1"/>
        <v>176</v>
      </c>
      <c r="AC15" s="13">
        <f t="shared" si="1"/>
        <v>168</v>
      </c>
      <c r="AD15" s="13">
        <f t="shared" si="1"/>
        <v>136</v>
      </c>
      <c r="AE15" s="13">
        <f t="shared" si="1"/>
        <v>160</v>
      </c>
      <c r="AF15" s="13">
        <f t="shared" si="1"/>
        <v>152</v>
      </c>
      <c r="AG15" s="13">
        <f t="shared" si="1"/>
        <v>152</v>
      </c>
      <c r="AH15" s="13">
        <f t="shared" si="1"/>
        <v>160</v>
      </c>
      <c r="AI15" s="13">
        <f t="shared" si="1"/>
        <v>152</v>
      </c>
      <c r="AJ15" s="13">
        <f t="shared" si="1"/>
        <v>160</v>
      </c>
      <c r="AK15" s="13">
        <f t="shared" si="1"/>
        <v>168</v>
      </c>
      <c r="AL15" s="13">
        <f t="shared" si="1"/>
        <v>176</v>
      </c>
      <c r="AM15" s="13">
        <f t="shared" si="1"/>
        <v>144</v>
      </c>
      <c r="AN15" s="13">
        <f t="shared" si="1"/>
        <v>176</v>
      </c>
      <c r="AO15" s="13">
        <f t="shared" si="1"/>
        <v>168</v>
      </c>
      <c r="AP15" s="13">
        <f t="shared" si="1"/>
        <v>136</v>
      </c>
      <c r="AQ15" s="266"/>
      <c r="AR15" s="266"/>
      <c r="AS15" s="266"/>
    </row>
    <row r="16" spans="1:45" x14ac:dyDescent="0.25">
      <c r="A16" s="4" t="s">
        <v>266</v>
      </c>
      <c r="B16" s="4" t="s">
        <v>97</v>
      </c>
      <c r="C16" s="4" t="s">
        <v>204</v>
      </c>
      <c r="D16" s="6">
        <v>151.9</v>
      </c>
      <c r="E16" s="4"/>
      <c r="F16" s="4"/>
      <c r="G16" s="4">
        <v>80</v>
      </c>
      <c r="H16" s="4">
        <v>160</v>
      </c>
      <c r="I16" s="4">
        <v>160</v>
      </c>
      <c r="J16" s="4">
        <f t="shared" si="2"/>
        <v>160</v>
      </c>
      <c r="K16" s="4">
        <f t="shared" si="0"/>
        <v>152</v>
      </c>
      <c r="L16" s="4">
        <f t="shared" si="0"/>
        <v>160</v>
      </c>
      <c r="M16" s="4">
        <f t="shared" si="0"/>
        <v>168</v>
      </c>
      <c r="N16" s="4">
        <f t="shared" si="0"/>
        <v>176</v>
      </c>
      <c r="O16" s="4">
        <f t="shared" si="0"/>
        <v>144</v>
      </c>
      <c r="P16" s="4">
        <f t="shared" si="0"/>
        <v>176</v>
      </c>
      <c r="Q16" s="4">
        <f t="shared" si="0"/>
        <v>168</v>
      </c>
      <c r="R16" s="4">
        <f t="shared" si="0"/>
        <v>136</v>
      </c>
      <c r="S16" s="13">
        <f t="shared" si="0"/>
        <v>160</v>
      </c>
      <c r="T16" s="13">
        <f t="shared" si="0"/>
        <v>152</v>
      </c>
      <c r="U16" s="13">
        <f t="shared" si="0"/>
        <v>152</v>
      </c>
      <c r="V16" s="13">
        <f t="shared" si="0"/>
        <v>160</v>
      </c>
      <c r="W16" s="13">
        <f t="shared" si="0"/>
        <v>152</v>
      </c>
      <c r="X16" s="13">
        <f t="shared" si="0"/>
        <v>160</v>
      </c>
      <c r="Y16" s="13">
        <f t="shared" si="0"/>
        <v>168</v>
      </c>
      <c r="Z16" s="13">
        <f t="shared" si="0"/>
        <v>176</v>
      </c>
      <c r="AA16" s="13">
        <f t="shared" si="1"/>
        <v>144</v>
      </c>
      <c r="AB16" s="13">
        <f t="shared" si="1"/>
        <v>176</v>
      </c>
      <c r="AC16" s="13">
        <f t="shared" si="1"/>
        <v>168</v>
      </c>
      <c r="AD16" s="13">
        <f t="shared" si="1"/>
        <v>136</v>
      </c>
      <c r="AE16" s="13">
        <f t="shared" si="1"/>
        <v>160</v>
      </c>
      <c r="AF16" s="13">
        <f t="shared" si="1"/>
        <v>152</v>
      </c>
      <c r="AG16" s="13">
        <f t="shared" si="1"/>
        <v>152</v>
      </c>
      <c r="AH16" s="13">
        <f t="shared" si="1"/>
        <v>160</v>
      </c>
      <c r="AI16" s="13">
        <f t="shared" si="1"/>
        <v>152</v>
      </c>
      <c r="AJ16" s="13">
        <f t="shared" si="1"/>
        <v>160</v>
      </c>
      <c r="AK16" s="13">
        <f t="shared" si="1"/>
        <v>168</v>
      </c>
      <c r="AL16" s="13">
        <f t="shared" si="1"/>
        <v>176</v>
      </c>
      <c r="AM16" s="13">
        <f t="shared" si="1"/>
        <v>144</v>
      </c>
      <c r="AN16" s="13">
        <f t="shared" si="1"/>
        <v>176</v>
      </c>
      <c r="AO16" s="13">
        <f t="shared" si="1"/>
        <v>168</v>
      </c>
      <c r="AP16" s="13">
        <f t="shared" si="1"/>
        <v>136</v>
      </c>
      <c r="AQ16" s="266"/>
      <c r="AR16" s="266"/>
      <c r="AS16" s="266"/>
    </row>
    <row r="17" spans="1:45" x14ac:dyDescent="0.25">
      <c r="A17" s="4" t="s">
        <v>267</v>
      </c>
      <c r="B17" s="4" t="s">
        <v>97</v>
      </c>
      <c r="C17" s="4" t="s">
        <v>268</v>
      </c>
      <c r="D17" s="6">
        <v>84.03</v>
      </c>
      <c r="E17" s="4"/>
      <c r="F17" s="4"/>
      <c r="G17" s="4">
        <v>80</v>
      </c>
      <c r="H17" s="4">
        <v>160</v>
      </c>
      <c r="I17" s="4">
        <v>160</v>
      </c>
      <c r="J17" s="4">
        <f t="shared" si="2"/>
        <v>160</v>
      </c>
      <c r="AQ17" s="266"/>
      <c r="AR17" s="266"/>
      <c r="AS17" s="266"/>
    </row>
    <row r="18" spans="1:45" x14ac:dyDescent="0.25">
      <c r="A18" s="4" t="s">
        <v>269</v>
      </c>
      <c r="B18" s="4" t="s">
        <v>97</v>
      </c>
      <c r="C18" s="4" t="s">
        <v>268</v>
      </c>
      <c r="D18" s="6">
        <v>84.03</v>
      </c>
      <c r="E18" s="4"/>
      <c r="F18" s="4"/>
      <c r="G18" s="4"/>
      <c r="H18" s="4"/>
      <c r="I18" s="4"/>
      <c r="J18" s="4"/>
      <c r="K18" s="4">
        <f t="shared" si="0"/>
        <v>152</v>
      </c>
      <c r="L18" s="4">
        <f t="shared" si="0"/>
        <v>160</v>
      </c>
      <c r="M18" s="4">
        <f t="shared" si="0"/>
        <v>168</v>
      </c>
      <c r="N18" s="4">
        <f t="shared" si="0"/>
        <v>176</v>
      </c>
      <c r="O18" s="4">
        <f t="shared" si="0"/>
        <v>144</v>
      </c>
      <c r="P18" s="4">
        <f t="shared" si="0"/>
        <v>176</v>
      </c>
      <c r="Q18" s="4">
        <f t="shared" si="0"/>
        <v>168</v>
      </c>
      <c r="R18" s="4">
        <f t="shared" si="0"/>
        <v>136</v>
      </c>
      <c r="S18" s="13">
        <f t="shared" si="0"/>
        <v>160</v>
      </c>
      <c r="T18" s="13">
        <f t="shared" si="0"/>
        <v>152</v>
      </c>
      <c r="U18" s="13">
        <f t="shared" si="0"/>
        <v>152</v>
      </c>
      <c r="V18" s="13">
        <f t="shared" si="0"/>
        <v>160</v>
      </c>
      <c r="W18" s="13">
        <f t="shared" si="0"/>
        <v>152</v>
      </c>
      <c r="X18" s="13">
        <f t="shared" si="0"/>
        <v>160</v>
      </c>
      <c r="Y18" s="13">
        <f t="shared" si="0"/>
        <v>168</v>
      </c>
      <c r="Z18" s="13">
        <f t="shared" si="0"/>
        <v>176</v>
      </c>
      <c r="AA18" s="13">
        <f t="shared" si="1"/>
        <v>144</v>
      </c>
      <c r="AB18" s="13">
        <f t="shared" si="1"/>
        <v>176</v>
      </c>
      <c r="AC18" s="13">
        <f t="shared" si="1"/>
        <v>168</v>
      </c>
      <c r="AD18" s="13">
        <f t="shared" si="1"/>
        <v>136</v>
      </c>
      <c r="AE18" s="13">
        <f t="shared" si="1"/>
        <v>160</v>
      </c>
      <c r="AF18" s="13">
        <f t="shared" si="1"/>
        <v>152</v>
      </c>
      <c r="AG18" s="13">
        <f t="shared" si="1"/>
        <v>152</v>
      </c>
      <c r="AH18" s="13">
        <f t="shared" si="1"/>
        <v>160</v>
      </c>
      <c r="AI18" s="13">
        <f t="shared" si="1"/>
        <v>152</v>
      </c>
      <c r="AJ18" s="13">
        <f t="shared" si="1"/>
        <v>160</v>
      </c>
      <c r="AK18" s="13">
        <f t="shared" si="1"/>
        <v>168</v>
      </c>
      <c r="AL18" s="13">
        <f t="shared" si="1"/>
        <v>176</v>
      </c>
      <c r="AM18" s="13">
        <f t="shared" si="1"/>
        <v>144</v>
      </c>
      <c r="AN18" s="13">
        <f t="shared" si="1"/>
        <v>176</v>
      </c>
      <c r="AO18" s="13">
        <f t="shared" si="1"/>
        <v>168</v>
      </c>
      <c r="AP18" s="13">
        <f t="shared" si="1"/>
        <v>136</v>
      </c>
      <c r="AQ18" s="266"/>
      <c r="AR18" s="266"/>
      <c r="AS18" s="266"/>
    </row>
    <row r="19" spans="1:45" x14ac:dyDescent="0.25">
      <c r="A19" s="4" t="s">
        <v>270</v>
      </c>
      <c r="B19" s="4" t="s">
        <v>97</v>
      </c>
      <c r="C19" s="4" t="s">
        <v>258</v>
      </c>
      <c r="D19" s="6">
        <v>120.05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266"/>
      <c r="AR19" s="266"/>
      <c r="AS19" s="266"/>
    </row>
    <row r="20" spans="1:45" x14ac:dyDescent="0.25">
      <c r="A20" s="4" t="s">
        <v>271</v>
      </c>
      <c r="B20" s="4" t="s">
        <v>97</v>
      </c>
      <c r="C20" s="133" t="s">
        <v>272</v>
      </c>
      <c r="D20" s="136">
        <v>148.91999999999999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266"/>
      <c r="AR20" s="266"/>
      <c r="AS20" s="266"/>
    </row>
    <row r="21" spans="1:45" x14ac:dyDescent="0.25">
      <c r="A21" s="4" t="s">
        <v>273</v>
      </c>
      <c r="B21" s="4" t="s">
        <v>97</v>
      </c>
      <c r="C21" s="4" t="s">
        <v>274</v>
      </c>
      <c r="D21" s="6">
        <v>97.92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66"/>
      <c r="AR21" s="266"/>
      <c r="AS21" s="266"/>
    </row>
    <row r="22" spans="1:45" x14ac:dyDescent="0.25">
      <c r="A22" s="4" t="s">
        <v>275</v>
      </c>
      <c r="B22" s="4" t="s">
        <v>97</v>
      </c>
      <c r="C22" s="4" t="s">
        <v>171</v>
      </c>
      <c r="D22" s="6">
        <v>113.21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f t="shared" ref="O22:R22" si="3">(O$7-1)*8</f>
        <v>144</v>
      </c>
      <c r="P22" s="4">
        <f t="shared" si="3"/>
        <v>176</v>
      </c>
      <c r="Q22" s="4">
        <f t="shared" si="3"/>
        <v>168</v>
      </c>
      <c r="R22" s="4">
        <f t="shared" si="3"/>
        <v>136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266"/>
      <c r="AR22" s="266"/>
      <c r="AS22" s="266"/>
    </row>
    <row r="23" spans="1:45" x14ac:dyDescent="0.25">
      <c r="A23" s="4" t="s">
        <v>277</v>
      </c>
      <c r="B23" s="4" t="s">
        <v>97</v>
      </c>
      <c r="C23" s="4" t="s">
        <v>268</v>
      </c>
      <c r="D23" s="6">
        <v>84.03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266"/>
      <c r="AR23" s="266"/>
      <c r="AS23" s="266"/>
    </row>
    <row r="24" spans="1:45" x14ac:dyDescent="0.25">
      <c r="A24" s="4" t="s">
        <v>276</v>
      </c>
      <c r="B24" s="4" t="s">
        <v>97</v>
      </c>
      <c r="C24" s="4" t="s">
        <v>268</v>
      </c>
      <c r="D24" s="6">
        <v>84.03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66"/>
      <c r="AR24" s="266"/>
      <c r="AS24" s="266"/>
    </row>
    <row r="25" spans="1:45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266"/>
      <c r="AR25" s="266"/>
      <c r="AS25" s="266"/>
    </row>
    <row r="26" spans="1:45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266"/>
      <c r="AR26" s="266"/>
      <c r="AS26" s="266"/>
    </row>
    <row r="27" spans="1:45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266"/>
      <c r="AR27" s="266"/>
      <c r="AS27" s="266"/>
    </row>
    <row r="28" spans="1:45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266"/>
      <c r="AR28" s="266"/>
      <c r="AS28" s="266"/>
    </row>
    <row r="29" spans="1:45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266"/>
      <c r="AR29" s="266"/>
      <c r="AS29" s="266"/>
    </row>
    <row r="30" spans="1:45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266"/>
      <c r="AR30" s="266"/>
      <c r="AS30" s="266"/>
    </row>
    <row r="31" spans="1:45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266"/>
      <c r="AR31" s="266"/>
      <c r="AS31" s="266"/>
    </row>
    <row r="32" spans="1:45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266"/>
      <c r="AR32" s="266"/>
      <c r="AS32" s="266"/>
    </row>
    <row r="33" spans="1:45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266"/>
      <c r="AR33" s="266"/>
      <c r="AS33" s="266"/>
    </row>
    <row r="34" spans="1:45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266"/>
      <c r="AR34" s="266"/>
      <c r="AS34" s="266"/>
    </row>
    <row r="35" spans="1:45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266"/>
      <c r="AR35" s="266"/>
      <c r="AS35" s="266"/>
    </row>
    <row r="36" spans="1:45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266"/>
      <c r="AR36" s="266"/>
      <c r="AS36" s="266"/>
    </row>
    <row r="37" spans="1:45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266"/>
      <c r="AR37" s="266"/>
      <c r="AS37" s="266"/>
    </row>
    <row r="38" spans="1:45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266"/>
      <c r="AR38" s="266"/>
      <c r="AS38" s="266"/>
    </row>
    <row r="39" spans="1:45" x14ac:dyDescent="0.25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66"/>
      <c r="AR39" s="266"/>
      <c r="AS39" s="266"/>
    </row>
    <row r="40" spans="1:45" x14ac:dyDescent="0.25">
      <c r="E40" s="28">
        <f t="shared" ref="E40:AS40" si="4">SUM(E10:E39)</f>
        <v>0</v>
      </c>
      <c r="F40" s="28">
        <f t="shared" si="4"/>
        <v>64</v>
      </c>
      <c r="G40" s="28">
        <f t="shared" si="4"/>
        <v>640</v>
      </c>
      <c r="H40" s="28">
        <f t="shared" si="4"/>
        <v>1280</v>
      </c>
      <c r="I40" s="28">
        <f t="shared" si="4"/>
        <v>1280</v>
      </c>
      <c r="J40" s="28">
        <f t="shared" si="4"/>
        <v>1280</v>
      </c>
      <c r="K40" s="28">
        <f t="shared" si="4"/>
        <v>1064</v>
      </c>
      <c r="L40" s="28">
        <f t="shared" si="4"/>
        <v>1120</v>
      </c>
      <c r="M40" s="28">
        <f t="shared" si="4"/>
        <v>1344</v>
      </c>
      <c r="N40" s="28">
        <f t="shared" si="4"/>
        <v>1408</v>
      </c>
      <c r="O40" s="28">
        <f t="shared" si="4"/>
        <v>1152</v>
      </c>
      <c r="P40" s="28">
        <f t="shared" si="4"/>
        <v>1408</v>
      </c>
      <c r="Q40" s="28">
        <f t="shared" si="4"/>
        <v>1344</v>
      </c>
      <c r="R40" s="28">
        <f t="shared" si="4"/>
        <v>1088</v>
      </c>
      <c r="S40" s="28">
        <f t="shared" si="4"/>
        <v>1280</v>
      </c>
      <c r="T40" s="28">
        <f t="shared" si="4"/>
        <v>1216</v>
      </c>
      <c r="U40" s="28">
        <f t="shared" si="4"/>
        <v>1216</v>
      </c>
      <c r="V40" s="28">
        <f t="shared" si="4"/>
        <v>1280</v>
      </c>
      <c r="W40" s="28">
        <f t="shared" si="4"/>
        <v>1216</v>
      </c>
      <c r="X40" s="28">
        <f t="shared" si="4"/>
        <v>1280</v>
      </c>
      <c r="Y40" s="28">
        <f t="shared" si="4"/>
        <v>1344</v>
      </c>
      <c r="Z40" s="28">
        <f t="shared" si="4"/>
        <v>1408</v>
      </c>
      <c r="AA40" s="28">
        <f t="shared" si="4"/>
        <v>1152</v>
      </c>
      <c r="AB40" s="28">
        <f t="shared" si="4"/>
        <v>1408</v>
      </c>
      <c r="AC40" s="28">
        <f t="shared" si="4"/>
        <v>1344</v>
      </c>
      <c r="AD40" s="28">
        <f t="shared" si="4"/>
        <v>1088</v>
      </c>
      <c r="AE40" s="28">
        <f t="shared" si="4"/>
        <v>1280</v>
      </c>
      <c r="AF40" s="28">
        <f t="shared" si="4"/>
        <v>1216</v>
      </c>
      <c r="AG40" s="28">
        <f t="shared" si="4"/>
        <v>1216</v>
      </c>
      <c r="AH40" s="28">
        <f t="shared" si="4"/>
        <v>1280</v>
      </c>
      <c r="AI40" s="28">
        <f t="shared" si="4"/>
        <v>1216</v>
      </c>
      <c r="AJ40" s="28">
        <f t="shared" si="4"/>
        <v>1280</v>
      </c>
      <c r="AK40" s="28">
        <f t="shared" si="4"/>
        <v>1344</v>
      </c>
      <c r="AL40" s="28">
        <f t="shared" si="4"/>
        <v>1408</v>
      </c>
      <c r="AM40" s="28">
        <f t="shared" si="4"/>
        <v>1152</v>
      </c>
      <c r="AN40" s="28">
        <f t="shared" si="4"/>
        <v>1408</v>
      </c>
      <c r="AO40" s="28">
        <f t="shared" si="4"/>
        <v>1344</v>
      </c>
      <c r="AP40" s="28">
        <f t="shared" si="4"/>
        <v>1088</v>
      </c>
      <c r="AQ40" s="28">
        <f t="shared" si="4"/>
        <v>0</v>
      </c>
      <c r="AR40" s="28">
        <f t="shared" si="4"/>
        <v>0</v>
      </c>
      <c r="AS40" s="28">
        <f t="shared" si="4"/>
        <v>0</v>
      </c>
    </row>
    <row r="42" spans="1:45" x14ac:dyDescent="0.25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</row>
    <row r="43" spans="1:45" x14ac:dyDescent="0.25">
      <c r="A43" s="9"/>
      <c r="B43" s="9"/>
      <c r="C43" s="9"/>
      <c r="D43" s="9"/>
      <c r="E43" s="623">
        <v>2024</v>
      </c>
      <c r="F43" s="623"/>
      <c r="G43" s="623"/>
      <c r="H43" s="623"/>
      <c r="I43" s="623"/>
      <c r="J43" s="623">
        <v>2025</v>
      </c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>
        <v>2026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>
        <v>2027</v>
      </c>
      <c r="AI43" s="623"/>
      <c r="AJ43" s="623"/>
      <c r="AK43" s="623"/>
      <c r="AL43" s="623"/>
      <c r="AM43" s="623"/>
      <c r="AN43" s="623"/>
      <c r="AO43" s="623"/>
      <c r="AP43" s="623"/>
      <c r="AQ43" s="623"/>
      <c r="AR43" s="623"/>
      <c r="AS43" s="623"/>
    </row>
    <row r="44" spans="1:45" x14ac:dyDescent="0.25">
      <c r="A44" s="11" t="s">
        <v>88</v>
      </c>
      <c r="B44" s="11" t="s">
        <v>89</v>
      </c>
      <c r="C44" s="11" t="s">
        <v>90</v>
      </c>
      <c r="D44" s="11" t="s">
        <v>91</v>
      </c>
      <c r="E44" s="62">
        <v>8</v>
      </c>
      <c r="F44" s="62">
        <v>9</v>
      </c>
      <c r="G44" s="62">
        <v>10</v>
      </c>
      <c r="H44" s="62">
        <v>11</v>
      </c>
      <c r="I44" s="62">
        <v>12</v>
      </c>
      <c r="J44" s="62">
        <v>1</v>
      </c>
      <c r="K44" s="62">
        <v>2</v>
      </c>
      <c r="L44" s="11">
        <v>3</v>
      </c>
      <c r="M44" s="11">
        <v>4</v>
      </c>
      <c r="N44" s="11">
        <v>5</v>
      </c>
      <c r="O44" s="11">
        <v>6</v>
      </c>
      <c r="P44" s="11">
        <v>7</v>
      </c>
      <c r="Q44" s="11">
        <v>8</v>
      </c>
      <c r="R44" s="11">
        <v>9</v>
      </c>
      <c r="S44" s="14">
        <v>10</v>
      </c>
      <c r="T44" s="14">
        <v>11</v>
      </c>
      <c r="U44" s="14">
        <v>12</v>
      </c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A44" s="14">
        <v>6</v>
      </c>
      <c r="AB44" s="14">
        <v>7</v>
      </c>
      <c r="AC44" s="14">
        <v>8</v>
      </c>
      <c r="AD44" s="14">
        <v>9</v>
      </c>
      <c r="AE44" s="14">
        <v>10</v>
      </c>
      <c r="AF44" s="14">
        <v>11</v>
      </c>
      <c r="AG44" s="14">
        <v>12</v>
      </c>
      <c r="AH44" s="14">
        <v>1</v>
      </c>
      <c r="AI44" s="14">
        <v>2</v>
      </c>
      <c r="AJ44" s="14">
        <v>3</v>
      </c>
      <c r="AK44" s="14">
        <v>4</v>
      </c>
      <c r="AL44" s="14">
        <v>5</v>
      </c>
      <c r="AM44" s="14">
        <v>6</v>
      </c>
      <c r="AN44" s="14">
        <v>7</v>
      </c>
      <c r="AO44" s="14">
        <v>8</v>
      </c>
      <c r="AP44" s="14">
        <v>9</v>
      </c>
      <c r="AQ44" s="265">
        <v>10</v>
      </c>
      <c r="AR44" s="265">
        <v>11</v>
      </c>
      <c r="AS44" s="265">
        <v>12</v>
      </c>
    </row>
    <row r="45" spans="1:45" x14ac:dyDescent="0.25">
      <c r="A45" s="4" t="str">
        <f>A10</f>
        <v>Sourcing</v>
      </c>
      <c r="B45" s="4" t="str">
        <f t="shared" ref="B45:C45" si="5">B10</f>
        <v>TechSur</v>
      </c>
      <c r="C45" s="4" t="str">
        <f t="shared" si="5"/>
        <v xml:space="preserve">Artificial Intelligence (AI) Engineer </v>
      </c>
      <c r="D45" s="6">
        <f>D10</f>
        <v>120.05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266"/>
      <c r="AR45" s="266"/>
      <c r="AS45" s="266"/>
    </row>
    <row r="46" spans="1:45" x14ac:dyDescent="0.25">
      <c r="A46" s="4" t="s">
        <v>259</v>
      </c>
      <c r="B46" s="4" t="str">
        <f t="shared" ref="B46:D46" si="6">B11</f>
        <v>TechSur</v>
      </c>
      <c r="C46" s="4" t="str">
        <f t="shared" si="6"/>
        <v xml:space="preserve">Artificial Intelligence (AI) Engineer </v>
      </c>
      <c r="D46" s="6">
        <f t="shared" si="6"/>
        <v>120.05</v>
      </c>
      <c r="E46" s="60"/>
      <c r="F46" s="60"/>
      <c r="G46" s="60"/>
      <c r="H46" s="60">
        <v>22</v>
      </c>
      <c r="I46" s="60">
        <v>72</v>
      </c>
      <c r="J46" s="60">
        <v>72</v>
      </c>
      <c r="K46" s="60">
        <v>132</v>
      </c>
      <c r="L46" s="4">
        <v>168</v>
      </c>
      <c r="M46" s="4">
        <v>160</v>
      </c>
      <c r="N46" s="4">
        <v>96</v>
      </c>
      <c r="O46" s="4">
        <v>140</v>
      </c>
      <c r="P46" s="4">
        <v>176</v>
      </c>
      <c r="Q46" s="4">
        <v>160</v>
      </c>
      <c r="R46" s="4">
        <v>136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266"/>
      <c r="AR46" s="266"/>
      <c r="AS46" s="266"/>
    </row>
    <row r="47" spans="1:45" x14ac:dyDescent="0.25">
      <c r="A47" s="4" t="str">
        <f t="shared" ref="A47:D47" si="7">A12</f>
        <v>Murali Konathala</v>
      </c>
      <c r="B47" s="4" t="str">
        <f t="shared" si="7"/>
        <v>TechSur</v>
      </c>
      <c r="C47" s="4" t="str">
        <f t="shared" si="7"/>
        <v>Software Engineer</v>
      </c>
      <c r="D47" s="6">
        <f t="shared" si="7"/>
        <v>138.37</v>
      </c>
      <c r="E47" s="60"/>
      <c r="F47" s="60">
        <v>32</v>
      </c>
      <c r="G47" s="478">
        <v>176</v>
      </c>
      <c r="H47" s="60">
        <v>120</v>
      </c>
      <c r="I47" s="60">
        <v>168</v>
      </c>
      <c r="J47" s="60">
        <v>168</v>
      </c>
      <c r="K47" s="60">
        <v>152</v>
      </c>
      <c r="L47" s="4">
        <v>168</v>
      </c>
      <c r="M47" s="4">
        <v>176</v>
      </c>
      <c r="N47" s="4">
        <v>168</v>
      </c>
      <c r="O47" s="4">
        <v>160</v>
      </c>
      <c r="P47" s="4">
        <v>120</v>
      </c>
      <c r="Q47" s="4">
        <v>168</v>
      </c>
      <c r="R47" s="4">
        <v>136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266"/>
      <c r="AR47" s="266"/>
      <c r="AS47" s="266"/>
    </row>
    <row r="48" spans="1:45" x14ac:dyDescent="0.25">
      <c r="A48" s="4" t="str">
        <f t="shared" ref="A48:D48" si="8">A13</f>
        <v>Nathan Moore</v>
      </c>
      <c r="B48" s="4" t="str">
        <f t="shared" si="8"/>
        <v>TechSur</v>
      </c>
      <c r="C48" s="4" t="str">
        <f t="shared" si="8"/>
        <v>Software Developer</v>
      </c>
      <c r="D48" s="6">
        <f t="shared" si="8"/>
        <v>103</v>
      </c>
      <c r="E48" s="60"/>
      <c r="F48" s="60"/>
      <c r="G48" s="478">
        <v>18</v>
      </c>
      <c r="H48" s="60">
        <v>40</v>
      </c>
      <c r="I48" s="60">
        <v>48</v>
      </c>
      <c r="J48" s="60">
        <v>132</v>
      </c>
      <c r="K48" s="60">
        <v>132</v>
      </c>
      <c r="L48" s="4">
        <v>125</v>
      </c>
      <c r="M48" s="4">
        <v>132</v>
      </c>
      <c r="N48" s="4">
        <v>168</v>
      </c>
      <c r="O48" s="4">
        <v>128</v>
      </c>
      <c r="P48" s="4">
        <v>176</v>
      </c>
      <c r="Q48" s="4">
        <v>168</v>
      </c>
      <c r="R48" s="4">
        <v>136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266"/>
      <c r="AR48" s="266"/>
      <c r="AS48" s="266"/>
    </row>
    <row r="49" spans="1:45" x14ac:dyDescent="0.25">
      <c r="A49" s="4" t="str">
        <f t="shared" ref="A49:D49" si="9">A14</f>
        <v>Kenneth Megill (Transitioned TechSur Employee)</v>
      </c>
      <c r="B49" s="4" t="str">
        <f t="shared" si="9"/>
        <v>TechSur</v>
      </c>
      <c r="C49" s="4" t="str">
        <f t="shared" si="9"/>
        <v>Business Analyst - Senior</v>
      </c>
      <c r="D49" s="6">
        <f t="shared" si="9"/>
        <v>120.05</v>
      </c>
      <c r="E49" s="60"/>
      <c r="F49" s="60"/>
      <c r="G49" s="478">
        <v>144</v>
      </c>
      <c r="H49" s="60">
        <v>107</v>
      </c>
      <c r="I49" s="60">
        <v>119</v>
      </c>
      <c r="J49" s="60">
        <v>134</v>
      </c>
      <c r="K49" s="60">
        <v>152</v>
      </c>
      <c r="L49" s="4">
        <v>160</v>
      </c>
      <c r="M49" s="4">
        <v>176</v>
      </c>
      <c r="N49" s="4">
        <v>168</v>
      </c>
      <c r="O49" s="4">
        <v>152</v>
      </c>
      <c r="P49" s="4">
        <v>166</v>
      </c>
      <c r="Q49" s="4">
        <v>168</v>
      </c>
      <c r="R49" s="4">
        <v>120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266"/>
      <c r="AR49" s="266"/>
      <c r="AS49" s="266"/>
    </row>
    <row r="50" spans="1:45" x14ac:dyDescent="0.25">
      <c r="A50" s="4" t="str">
        <f t="shared" ref="A50:D50" si="10">A15</f>
        <v>Nick Sundar</v>
      </c>
      <c r="B50" s="4" t="str">
        <f t="shared" si="10"/>
        <v>TechSur</v>
      </c>
      <c r="C50" s="4" t="str">
        <f t="shared" si="10"/>
        <v>Enterprise Architect</v>
      </c>
      <c r="D50" s="6">
        <f t="shared" si="10"/>
        <v>113.21</v>
      </c>
      <c r="E50" s="60"/>
      <c r="F50" s="60">
        <v>32</v>
      </c>
      <c r="G50" s="478">
        <v>176</v>
      </c>
      <c r="H50" s="60">
        <v>128</v>
      </c>
      <c r="I50" s="60">
        <v>107</v>
      </c>
      <c r="J50" s="60">
        <v>168</v>
      </c>
      <c r="K50" s="60">
        <v>152</v>
      </c>
      <c r="L50" s="4">
        <v>120</v>
      </c>
      <c r="M50" s="60"/>
      <c r="N50" s="60"/>
      <c r="O50" s="60"/>
      <c r="P50" s="60"/>
      <c r="Q50" s="60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266"/>
      <c r="AR50" s="266"/>
      <c r="AS50" s="266"/>
    </row>
    <row r="51" spans="1:45" x14ac:dyDescent="0.25">
      <c r="A51" s="4" t="str">
        <f t="shared" ref="A51:D51" si="11">A16</f>
        <v>Jason De Kock (Start 10/7)</v>
      </c>
      <c r="B51" s="4" t="str">
        <f t="shared" si="11"/>
        <v>TechSur</v>
      </c>
      <c r="C51" s="4" t="str">
        <f t="shared" si="11"/>
        <v>Systems Integration Engineer</v>
      </c>
      <c r="D51" s="6">
        <f t="shared" si="11"/>
        <v>151.9</v>
      </c>
      <c r="E51" s="60"/>
      <c r="F51" s="60"/>
      <c r="G51" s="478">
        <v>64</v>
      </c>
      <c r="H51" s="60">
        <v>152</v>
      </c>
      <c r="I51" s="60">
        <v>168</v>
      </c>
      <c r="J51" s="60">
        <v>160</v>
      </c>
      <c r="K51" s="60">
        <v>152</v>
      </c>
      <c r="L51" s="4">
        <v>168</v>
      </c>
      <c r="M51" s="4">
        <v>168</v>
      </c>
      <c r="N51" s="4">
        <v>152</v>
      </c>
      <c r="O51" s="4">
        <v>160</v>
      </c>
      <c r="P51" s="4">
        <v>96</v>
      </c>
      <c r="Q51" s="4">
        <v>160</v>
      </c>
      <c r="R51" s="4">
        <v>136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66"/>
      <c r="AR51" s="266"/>
      <c r="AS51" s="266"/>
    </row>
    <row r="52" spans="1:45" x14ac:dyDescent="0.25">
      <c r="A52" s="4" t="str">
        <f t="shared" ref="A52:D52" si="12">A17</f>
        <v>Muthukrishna (Muthu) Krishnakumar</v>
      </c>
      <c r="B52" s="4" t="str">
        <f t="shared" si="12"/>
        <v>TechSur</v>
      </c>
      <c r="C52" s="4" t="str">
        <f t="shared" si="12"/>
        <v>Information Assurance Engineer</v>
      </c>
      <c r="D52" s="6">
        <f t="shared" si="12"/>
        <v>84.03</v>
      </c>
      <c r="E52" s="60"/>
      <c r="F52" s="60"/>
      <c r="G52" s="478">
        <v>104</v>
      </c>
      <c r="H52" s="60">
        <v>40</v>
      </c>
      <c r="I52" s="60"/>
      <c r="J52" s="60"/>
      <c r="K52" s="60"/>
      <c r="L52" s="60"/>
      <c r="M52" s="60"/>
      <c r="N52" s="60"/>
      <c r="O52" s="60"/>
      <c r="P52" s="60"/>
      <c r="Q52" s="60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266"/>
      <c r="AR52" s="266"/>
      <c r="AS52" s="266"/>
    </row>
    <row r="53" spans="1:45" x14ac:dyDescent="0.25">
      <c r="A53" s="4" t="str">
        <f>A18</f>
        <v>Neel Bhagwat</v>
      </c>
      <c r="B53" s="4" t="str">
        <f t="shared" ref="B53:D53" si="13">B18</f>
        <v>TechSur</v>
      </c>
      <c r="C53" s="4" t="str">
        <f t="shared" si="13"/>
        <v>Information Assurance Engineer</v>
      </c>
      <c r="D53" s="4">
        <f t="shared" si="13"/>
        <v>84.03</v>
      </c>
      <c r="E53" s="60"/>
      <c r="F53" s="60"/>
      <c r="G53" s="60"/>
      <c r="H53" s="60"/>
      <c r="I53" s="60"/>
      <c r="J53" s="60">
        <v>112</v>
      </c>
      <c r="K53" s="60">
        <v>80</v>
      </c>
      <c r="L53" s="4">
        <v>168</v>
      </c>
      <c r="M53" s="4">
        <v>176</v>
      </c>
      <c r="N53" s="4">
        <v>168</v>
      </c>
      <c r="O53" s="4">
        <v>160</v>
      </c>
      <c r="P53" s="4">
        <v>176</v>
      </c>
      <c r="Q53" s="4">
        <v>48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266"/>
      <c r="AR53" s="266"/>
      <c r="AS53" s="266"/>
    </row>
    <row r="54" spans="1:45" x14ac:dyDescent="0.25">
      <c r="A54" s="4" t="str">
        <f t="shared" ref="A54:D54" si="14">A19</f>
        <v>Michael Brown</v>
      </c>
      <c r="B54" s="4" t="str">
        <f t="shared" si="14"/>
        <v>TechSur</v>
      </c>
      <c r="C54" s="4" t="str">
        <f t="shared" si="14"/>
        <v xml:space="preserve">Artificial Intelligence (AI) Engineer </v>
      </c>
      <c r="D54" s="4">
        <f t="shared" si="14"/>
        <v>120.05</v>
      </c>
      <c r="E54" s="60"/>
      <c r="F54" s="60"/>
      <c r="G54" s="60"/>
      <c r="H54" s="60"/>
      <c r="I54" s="60"/>
      <c r="J54" s="60">
        <v>24</v>
      </c>
      <c r="K54" s="60"/>
      <c r="L54" s="60"/>
      <c r="M54" s="60"/>
      <c r="N54" s="60"/>
      <c r="O54" s="60"/>
      <c r="P54" s="60"/>
      <c r="Q54" s="60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266"/>
      <c r="AR54" s="266"/>
      <c r="AS54" s="266"/>
    </row>
    <row r="55" spans="1:45" x14ac:dyDescent="0.25">
      <c r="A55" s="4" t="str">
        <f t="shared" ref="A55:D55" si="15">A20</f>
        <v>Shailendra Gohil</v>
      </c>
      <c r="B55" s="4" t="str">
        <f t="shared" si="15"/>
        <v>TechSur</v>
      </c>
      <c r="C55" s="4" t="str">
        <f t="shared" si="15"/>
        <v>Solutions Architect - Level III</v>
      </c>
      <c r="D55" s="4">
        <f t="shared" si="15"/>
        <v>148.91999999999999</v>
      </c>
      <c r="E55" s="60"/>
      <c r="F55" s="60"/>
      <c r="G55" s="60"/>
      <c r="H55" s="60"/>
      <c r="I55" s="60"/>
      <c r="J55" s="60">
        <v>62</v>
      </c>
      <c r="K55" s="60"/>
      <c r="L55" s="60"/>
      <c r="M55" s="60"/>
      <c r="N55" s="60"/>
      <c r="O55" s="60"/>
      <c r="P55" s="60"/>
      <c r="Q55" s="60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266"/>
      <c r="AR55" s="266"/>
      <c r="AS55" s="266"/>
    </row>
    <row r="56" spans="1:45" x14ac:dyDescent="0.25">
      <c r="A56" s="4" t="str">
        <f t="shared" ref="A56:D56" si="16">A21</f>
        <v>Angadveer Singh</v>
      </c>
      <c r="B56" s="4" t="str">
        <f t="shared" si="16"/>
        <v>TechSur</v>
      </c>
      <c r="C56" s="4" t="str">
        <f t="shared" si="16"/>
        <v>Task Manager</v>
      </c>
      <c r="D56" s="4">
        <f t="shared" si="16"/>
        <v>97.92</v>
      </c>
      <c r="E56" s="60"/>
      <c r="F56" s="60"/>
      <c r="G56" s="60"/>
      <c r="H56" s="60"/>
      <c r="I56" s="60"/>
      <c r="J56" s="60">
        <v>72</v>
      </c>
      <c r="K56" s="60"/>
      <c r="L56" s="60"/>
      <c r="M56" s="60"/>
      <c r="N56" s="60"/>
      <c r="O56" s="60"/>
      <c r="P56" s="60"/>
      <c r="Q56" s="60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266"/>
      <c r="AR56" s="266"/>
      <c r="AS56" s="266"/>
    </row>
    <row r="57" spans="1:45" x14ac:dyDescent="0.25">
      <c r="A57" s="4" t="s">
        <v>275</v>
      </c>
      <c r="B57" s="4" t="str">
        <f t="shared" ref="B57" si="17">B22</f>
        <v>TechSur</v>
      </c>
      <c r="C57" s="4" t="str">
        <f t="shared" ref="C57:D59" si="18">C22</f>
        <v>Enterprise Architect</v>
      </c>
      <c r="D57" s="6">
        <f t="shared" si="18"/>
        <v>113.21</v>
      </c>
      <c r="E57" s="60"/>
      <c r="F57" s="60"/>
      <c r="G57" s="60"/>
      <c r="H57" s="60"/>
      <c r="I57" s="60"/>
      <c r="J57" s="60"/>
      <c r="K57" s="60"/>
      <c r="L57" s="4"/>
      <c r="M57" s="4">
        <v>176</v>
      </c>
      <c r="N57" s="4">
        <v>168</v>
      </c>
      <c r="O57" s="4">
        <v>160</v>
      </c>
      <c r="P57" s="4">
        <v>176</v>
      </c>
      <c r="Q57" s="4">
        <v>168</v>
      </c>
      <c r="R57" s="4">
        <v>168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266"/>
      <c r="AR57" s="266"/>
      <c r="AS57" s="266"/>
    </row>
    <row r="58" spans="1:45" x14ac:dyDescent="0.25">
      <c r="A58" s="4" t="s">
        <v>277</v>
      </c>
      <c r="B58" s="4" t="str">
        <f t="shared" ref="B58" si="19">B23</f>
        <v>TechSur</v>
      </c>
      <c r="C58" s="4" t="str">
        <f t="shared" si="18"/>
        <v>Information Assurance Engineer</v>
      </c>
      <c r="D58" s="6">
        <f t="shared" si="18"/>
        <v>84.03</v>
      </c>
      <c r="E58" s="60"/>
      <c r="F58" s="60"/>
      <c r="G58" s="60"/>
      <c r="H58" s="60"/>
      <c r="I58" s="60"/>
      <c r="J58" s="60"/>
      <c r="K58" s="60"/>
      <c r="L58" s="4"/>
      <c r="M58" s="4"/>
      <c r="N58" s="4"/>
      <c r="O58" s="4"/>
      <c r="P58" s="4"/>
      <c r="Q58" s="4">
        <v>48</v>
      </c>
      <c r="R58" s="4">
        <v>84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266"/>
      <c r="AR58" s="266"/>
      <c r="AS58" s="266"/>
    </row>
    <row r="59" spans="1:45" x14ac:dyDescent="0.25">
      <c r="A59" s="4" t="s">
        <v>276</v>
      </c>
      <c r="B59" s="4" t="str">
        <f t="shared" ref="B59" si="20">B24</f>
        <v>TechSur</v>
      </c>
      <c r="C59" s="4" t="str">
        <f t="shared" si="18"/>
        <v>Information Assurance Engineer</v>
      </c>
      <c r="D59" s="6">
        <f t="shared" si="18"/>
        <v>84.03</v>
      </c>
      <c r="E59" s="60"/>
      <c r="F59" s="60"/>
      <c r="G59" s="60"/>
      <c r="H59" s="60"/>
      <c r="I59" s="60"/>
      <c r="J59" s="60"/>
      <c r="K59" s="60"/>
      <c r="L59" s="4"/>
      <c r="M59" s="4"/>
      <c r="N59" s="4"/>
      <c r="O59" s="4"/>
      <c r="P59" s="4"/>
      <c r="Q59" s="4">
        <v>60</v>
      </c>
      <c r="R59" s="4">
        <v>68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266"/>
      <c r="AR59" s="266"/>
      <c r="AS59" s="266"/>
    </row>
    <row r="60" spans="1:45" x14ac:dyDescent="0.25">
      <c r="A60" s="4"/>
      <c r="B60" s="4"/>
      <c r="C60" s="4"/>
      <c r="D60" s="6"/>
      <c r="E60" s="60"/>
      <c r="F60" s="60"/>
      <c r="G60" s="60"/>
      <c r="H60" s="60"/>
      <c r="I60" s="60"/>
      <c r="J60" s="60"/>
      <c r="K60" s="60"/>
      <c r="L60" s="4"/>
      <c r="M60" s="4"/>
      <c r="N60" s="4"/>
      <c r="O60" s="4"/>
      <c r="P60" s="4"/>
      <c r="Q60" s="4"/>
      <c r="R60" s="4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266"/>
      <c r="AR60" s="266"/>
      <c r="AS60" s="266"/>
    </row>
    <row r="61" spans="1:45" x14ac:dyDescent="0.25">
      <c r="A61" s="4"/>
      <c r="B61" s="4"/>
      <c r="C61" s="4"/>
      <c r="D61" s="6"/>
      <c r="E61" s="60"/>
      <c r="F61" s="60"/>
      <c r="G61" s="60"/>
      <c r="H61" s="60"/>
      <c r="I61" s="60"/>
      <c r="J61" s="60"/>
      <c r="K61" s="60"/>
      <c r="L61" s="4"/>
      <c r="M61" s="4"/>
      <c r="N61" s="4"/>
      <c r="O61" s="4"/>
      <c r="P61" s="4"/>
      <c r="Q61" s="4"/>
      <c r="R61" s="4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266"/>
      <c r="AR61" s="266"/>
      <c r="AS61" s="266"/>
    </row>
    <row r="62" spans="1:45" x14ac:dyDescent="0.25">
      <c r="A62" s="4"/>
      <c r="B62" s="4"/>
      <c r="C62" s="4"/>
      <c r="D62" s="6"/>
      <c r="E62" s="60"/>
      <c r="F62" s="60"/>
      <c r="G62" s="60"/>
      <c r="H62" s="60"/>
      <c r="I62" s="60"/>
      <c r="J62" s="60"/>
      <c r="K62" s="60"/>
      <c r="L62" s="4"/>
      <c r="M62" s="4"/>
      <c r="N62" s="4"/>
      <c r="O62" s="4"/>
      <c r="P62" s="4"/>
      <c r="Q62" s="4"/>
      <c r="R62" s="4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266"/>
      <c r="AR62" s="266"/>
      <c r="AS62" s="266"/>
    </row>
    <row r="63" spans="1:45" x14ac:dyDescent="0.25">
      <c r="A63" s="4"/>
      <c r="B63" s="4"/>
      <c r="C63" s="4"/>
      <c r="D63" s="6"/>
      <c r="E63" s="60"/>
      <c r="F63" s="60"/>
      <c r="G63" s="60"/>
      <c r="H63" s="60"/>
      <c r="I63" s="60"/>
      <c r="J63" s="60"/>
      <c r="K63" s="60"/>
      <c r="L63" s="4"/>
      <c r="M63" s="4"/>
      <c r="N63" s="4"/>
      <c r="O63" s="4"/>
      <c r="P63" s="4"/>
      <c r="Q63" s="4"/>
      <c r="R63" s="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266"/>
      <c r="AR63" s="266"/>
      <c r="AS63" s="266"/>
    </row>
    <row r="64" spans="1:45" x14ac:dyDescent="0.25">
      <c r="A64" s="4"/>
      <c r="B64" s="4"/>
      <c r="C64" s="4"/>
      <c r="D64" s="6"/>
      <c r="E64" s="60"/>
      <c r="F64" s="60"/>
      <c r="G64" s="60"/>
      <c r="H64" s="60"/>
      <c r="I64" s="60"/>
      <c r="J64" s="60"/>
      <c r="K64" s="60"/>
      <c r="L64" s="4"/>
      <c r="M64" s="4"/>
      <c r="N64" s="4"/>
      <c r="O64" s="4"/>
      <c r="P64" s="4"/>
      <c r="Q64" s="4"/>
      <c r="R64" s="4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266"/>
      <c r="AR64" s="266"/>
      <c r="AS64" s="266"/>
    </row>
    <row r="65" spans="1:45" x14ac:dyDescent="0.25">
      <c r="A65" s="4"/>
      <c r="B65" s="4"/>
      <c r="C65" s="4"/>
      <c r="D65" s="6"/>
      <c r="E65" s="60"/>
      <c r="F65" s="60"/>
      <c r="G65" s="60"/>
      <c r="H65" s="60"/>
      <c r="I65" s="60"/>
      <c r="J65" s="60"/>
      <c r="K65" s="60"/>
      <c r="L65" s="4"/>
      <c r="M65" s="4"/>
      <c r="N65" s="4"/>
      <c r="O65" s="4"/>
      <c r="P65" s="4"/>
      <c r="Q65" s="4"/>
      <c r="R65" s="4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266"/>
      <c r="AR65" s="266"/>
      <c r="AS65" s="266"/>
    </row>
    <row r="66" spans="1:45" x14ac:dyDescent="0.25">
      <c r="A66" s="4"/>
      <c r="B66" s="4"/>
      <c r="C66" s="4"/>
      <c r="D66" s="6"/>
      <c r="E66" s="60"/>
      <c r="F66" s="60"/>
      <c r="G66" s="60"/>
      <c r="H66" s="60"/>
      <c r="I66" s="60"/>
      <c r="J66" s="60"/>
      <c r="K66" s="60"/>
      <c r="L66" s="4"/>
      <c r="M66" s="4"/>
      <c r="N66" s="4"/>
      <c r="O66" s="4"/>
      <c r="P66" s="4"/>
      <c r="Q66" s="4"/>
      <c r="R66" s="4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266"/>
      <c r="AR66" s="266"/>
      <c r="AS66" s="266"/>
    </row>
    <row r="67" spans="1:45" x14ac:dyDescent="0.25">
      <c r="A67" s="4"/>
      <c r="B67" s="4"/>
      <c r="C67" s="4"/>
      <c r="D67" s="6"/>
      <c r="E67" s="60"/>
      <c r="F67" s="60"/>
      <c r="G67" s="60"/>
      <c r="H67" s="60"/>
      <c r="I67" s="60"/>
      <c r="J67" s="60"/>
      <c r="K67" s="60"/>
      <c r="L67" s="4"/>
      <c r="M67" s="4"/>
      <c r="N67" s="4"/>
      <c r="O67" s="4"/>
      <c r="P67" s="4"/>
      <c r="Q67" s="4"/>
      <c r="R67" s="4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266"/>
      <c r="AR67" s="266"/>
      <c r="AS67" s="266"/>
    </row>
    <row r="68" spans="1:45" x14ac:dyDescent="0.25">
      <c r="A68" s="4"/>
      <c r="B68" s="4"/>
      <c r="C68" s="4"/>
      <c r="D68" s="6"/>
      <c r="E68" s="60"/>
      <c r="F68" s="60"/>
      <c r="G68" s="60"/>
      <c r="H68" s="60"/>
      <c r="I68" s="60"/>
      <c r="J68" s="60"/>
      <c r="K68" s="60"/>
      <c r="L68" s="4"/>
      <c r="M68" s="4"/>
      <c r="N68" s="4"/>
      <c r="O68" s="4"/>
      <c r="P68" s="4"/>
      <c r="Q68" s="4"/>
      <c r="R68" s="4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266"/>
      <c r="AR68" s="266"/>
      <c r="AS68" s="266"/>
    </row>
    <row r="69" spans="1:45" x14ac:dyDescent="0.25">
      <c r="A69" s="4"/>
      <c r="B69" s="4"/>
      <c r="C69" s="4"/>
      <c r="D69" s="6"/>
      <c r="E69" s="60"/>
      <c r="F69" s="60"/>
      <c r="G69" s="60"/>
      <c r="H69" s="60"/>
      <c r="I69" s="60"/>
      <c r="J69" s="60"/>
      <c r="K69" s="60"/>
      <c r="L69" s="4"/>
      <c r="M69" s="4"/>
      <c r="N69" s="4"/>
      <c r="O69" s="4"/>
      <c r="P69" s="4"/>
      <c r="Q69" s="4"/>
      <c r="R69" s="4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266"/>
      <c r="AR69" s="266"/>
      <c r="AS69" s="266"/>
    </row>
    <row r="70" spans="1:45" x14ac:dyDescent="0.25">
      <c r="A70" s="4"/>
      <c r="B70" s="4"/>
      <c r="C70" s="4"/>
      <c r="D70" s="6"/>
      <c r="E70" s="60"/>
      <c r="F70" s="60"/>
      <c r="G70" s="60"/>
      <c r="H70" s="60"/>
      <c r="I70" s="60"/>
      <c r="J70" s="60"/>
      <c r="K70" s="60"/>
      <c r="L70" s="4"/>
      <c r="M70" s="4"/>
      <c r="N70" s="4"/>
      <c r="O70" s="4"/>
      <c r="P70" s="4"/>
      <c r="Q70" s="4"/>
      <c r="R70" s="4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266"/>
      <c r="AR70" s="266"/>
      <c r="AS70" s="266"/>
    </row>
    <row r="71" spans="1:45" x14ac:dyDescent="0.25">
      <c r="A71" s="4"/>
      <c r="B71" s="4"/>
      <c r="C71" s="4"/>
      <c r="D71" s="6"/>
      <c r="E71" s="60"/>
      <c r="F71" s="60"/>
      <c r="G71" s="60"/>
      <c r="H71" s="60"/>
      <c r="I71" s="60"/>
      <c r="J71" s="60"/>
      <c r="K71" s="60"/>
      <c r="L71" s="4"/>
      <c r="M71" s="4"/>
      <c r="N71" s="4"/>
      <c r="O71" s="4"/>
      <c r="P71" s="4"/>
      <c r="Q71" s="4"/>
      <c r="R71" s="4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266"/>
      <c r="AR71" s="266"/>
      <c r="AS71" s="266"/>
    </row>
    <row r="72" spans="1:45" x14ac:dyDescent="0.25">
      <c r="A72" s="4"/>
      <c r="B72" s="4"/>
      <c r="C72" s="4"/>
      <c r="D72" s="6"/>
      <c r="E72" s="60"/>
      <c r="F72" s="60"/>
      <c r="G72" s="60"/>
      <c r="H72" s="60"/>
      <c r="I72" s="60"/>
      <c r="J72" s="60"/>
      <c r="K72" s="60"/>
      <c r="L72" s="4"/>
      <c r="M72" s="4"/>
      <c r="N72" s="4"/>
      <c r="O72" s="4"/>
      <c r="P72" s="4"/>
      <c r="Q72" s="4"/>
      <c r="R72" s="4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266"/>
      <c r="AR72" s="266"/>
      <c r="AS72" s="266"/>
    </row>
    <row r="73" spans="1:45" x14ac:dyDescent="0.25">
      <c r="A73" s="4"/>
      <c r="B73" s="4"/>
      <c r="C73" s="4"/>
      <c r="D73" s="6"/>
      <c r="E73" s="60"/>
      <c r="F73" s="60"/>
      <c r="G73" s="60"/>
      <c r="H73" s="60"/>
      <c r="I73" s="60"/>
      <c r="J73" s="60"/>
      <c r="K73" s="60"/>
      <c r="L73" s="4"/>
      <c r="M73" s="4"/>
      <c r="N73" s="4"/>
      <c r="O73" s="4"/>
      <c r="P73" s="4"/>
      <c r="Q73" s="4"/>
      <c r="R73" s="4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266"/>
      <c r="AR73" s="266"/>
      <c r="AS73" s="266"/>
    </row>
    <row r="74" spans="1:45" x14ac:dyDescent="0.25">
      <c r="A74" s="4"/>
      <c r="B74" s="4"/>
      <c r="C74" s="4"/>
      <c r="D74" s="6"/>
      <c r="E74" s="60"/>
      <c r="F74" s="60"/>
      <c r="G74" s="60"/>
      <c r="H74" s="60"/>
      <c r="I74" s="60"/>
      <c r="J74" s="60"/>
      <c r="K74" s="60"/>
      <c r="L74" s="4"/>
      <c r="M74" s="4"/>
      <c r="N74" s="4"/>
      <c r="O74" s="4"/>
      <c r="P74" s="4"/>
      <c r="Q74" s="4"/>
      <c r="R74" s="4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266"/>
      <c r="AR74" s="266"/>
      <c r="AS74" s="266"/>
    </row>
    <row r="75" spans="1:45" x14ac:dyDescent="0.25">
      <c r="E75" s="28">
        <f t="shared" ref="E75:AS75" si="21">SUM(E45:E74)</f>
        <v>0</v>
      </c>
      <c r="F75" s="28">
        <f t="shared" si="21"/>
        <v>64</v>
      </c>
      <c r="G75" s="28">
        <f t="shared" si="21"/>
        <v>682</v>
      </c>
      <c r="H75" s="28">
        <f t="shared" si="21"/>
        <v>609</v>
      </c>
      <c r="I75" s="28">
        <f t="shared" si="21"/>
        <v>682</v>
      </c>
      <c r="J75" s="28">
        <f t="shared" si="21"/>
        <v>1104</v>
      </c>
      <c r="K75" s="28">
        <f t="shared" si="21"/>
        <v>952</v>
      </c>
      <c r="L75" s="28">
        <f t="shared" si="21"/>
        <v>1077</v>
      </c>
      <c r="M75" s="28">
        <f t="shared" si="21"/>
        <v>1164</v>
      </c>
      <c r="N75" s="28">
        <f t="shared" si="21"/>
        <v>1088</v>
      </c>
      <c r="O75" s="28">
        <f t="shared" si="21"/>
        <v>1060</v>
      </c>
      <c r="P75" s="28">
        <f t="shared" si="21"/>
        <v>1086</v>
      </c>
      <c r="Q75" s="28">
        <f t="shared" si="21"/>
        <v>1148</v>
      </c>
      <c r="R75" s="28">
        <f t="shared" si="21"/>
        <v>984</v>
      </c>
      <c r="S75" s="28">
        <f t="shared" si="21"/>
        <v>0</v>
      </c>
      <c r="T75" s="28">
        <f t="shared" si="21"/>
        <v>0</v>
      </c>
      <c r="U75" s="28">
        <f t="shared" si="21"/>
        <v>0</v>
      </c>
      <c r="V75" s="28">
        <f t="shared" si="21"/>
        <v>0</v>
      </c>
      <c r="W75" s="28">
        <f t="shared" si="21"/>
        <v>0</v>
      </c>
      <c r="X75" s="28">
        <f t="shared" si="21"/>
        <v>0</v>
      </c>
      <c r="Y75" s="28">
        <f t="shared" si="21"/>
        <v>0</v>
      </c>
      <c r="Z75" s="28">
        <f t="shared" si="21"/>
        <v>0</v>
      </c>
      <c r="AA75" s="28">
        <f t="shared" si="21"/>
        <v>0</v>
      </c>
      <c r="AB75" s="28">
        <f t="shared" si="21"/>
        <v>0</v>
      </c>
      <c r="AC75" s="28">
        <f t="shared" si="21"/>
        <v>0</v>
      </c>
      <c r="AD75" s="28">
        <f t="shared" si="21"/>
        <v>0</v>
      </c>
      <c r="AE75" s="28">
        <f t="shared" si="21"/>
        <v>0</v>
      </c>
      <c r="AF75" s="28">
        <f t="shared" si="21"/>
        <v>0</v>
      </c>
      <c r="AG75" s="28">
        <f t="shared" si="21"/>
        <v>0</v>
      </c>
      <c r="AH75" s="28">
        <f t="shared" si="21"/>
        <v>0</v>
      </c>
      <c r="AI75" s="28">
        <f t="shared" si="21"/>
        <v>0</v>
      </c>
      <c r="AJ75" s="28">
        <f t="shared" si="21"/>
        <v>0</v>
      </c>
      <c r="AK75" s="28">
        <f t="shared" si="21"/>
        <v>0</v>
      </c>
      <c r="AL75" s="28">
        <f t="shared" si="21"/>
        <v>0</v>
      </c>
      <c r="AM75" s="28">
        <f t="shared" si="21"/>
        <v>0</v>
      </c>
      <c r="AN75" s="28">
        <f t="shared" si="21"/>
        <v>0</v>
      </c>
      <c r="AO75" s="28">
        <f t="shared" si="21"/>
        <v>0</v>
      </c>
      <c r="AP75" s="28">
        <f t="shared" si="21"/>
        <v>0</v>
      </c>
      <c r="AQ75" s="28">
        <f t="shared" si="21"/>
        <v>0</v>
      </c>
      <c r="AR75" s="28">
        <f t="shared" si="21"/>
        <v>0</v>
      </c>
      <c r="AS75" s="28">
        <f t="shared" si="21"/>
        <v>0</v>
      </c>
    </row>
    <row r="76" spans="1:45" x14ac:dyDescent="0.25">
      <c r="C76" s="25"/>
      <c r="D76" s="25"/>
    </row>
    <row r="77" spans="1:45" x14ac:dyDescent="0.25">
      <c r="A77" s="31" t="s">
        <v>144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x14ac:dyDescent="0.25">
      <c r="A78" s="9"/>
      <c r="B78" s="9"/>
      <c r="C78" s="9"/>
      <c r="D78" s="9"/>
      <c r="E78" s="623">
        <v>2024</v>
      </c>
      <c r="F78" s="623"/>
      <c r="G78" s="623"/>
      <c r="H78" s="623"/>
      <c r="I78" s="623"/>
      <c r="J78" s="623">
        <v>2025</v>
      </c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>
        <v>2026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>
        <v>2027</v>
      </c>
      <c r="AI78" s="623"/>
      <c r="AJ78" s="623"/>
      <c r="AK78" s="623"/>
      <c r="AL78" s="623"/>
      <c r="AM78" s="623"/>
      <c r="AN78" s="623"/>
      <c r="AO78" s="623"/>
      <c r="AP78" s="623"/>
      <c r="AQ78" s="623"/>
      <c r="AR78" s="623"/>
      <c r="AS78" s="623"/>
    </row>
    <row r="79" spans="1:45" x14ac:dyDescent="0.25">
      <c r="A79" s="11" t="s">
        <v>88</v>
      </c>
      <c r="B79" s="11" t="s">
        <v>89</v>
      </c>
      <c r="C79" s="11" t="s">
        <v>90</v>
      </c>
      <c r="D79" s="11" t="s">
        <v>91</v>
      </c>
      <c r="E79" s="11">
        <v>8</v>
      </c>
      <c r="F79" s="11">
        <v>9</v>
      </c>
      <c r="G79" s="11">
        <v>10</v>
      </c>
      <c r="H79" s="11">
        <v>11</v>
      </c>
      <c r="I79" s="11">
        <v>12</v>
      </c>
      <c r="J79" s="11">
        <v>1</v>
      </c>
      <c r="K79" s="11">
        <v>2</v>
      </c>
      <c r="L79" s="11">
        <v>3</v>
      </c>
      <c r="M79" s="11">
        <v>4</v>
      </c>
      <c r="N79" s="11">
        <v>5</v>
      </c>
      <c r="O79" s="11">
        <v>6</v>
      </c>
      <c r="P79" s="11">
        <v>7</v>
      </c>
      <c r="Q79" s="11">
        <v>8</v>
      </c>
      <c r="R79" s="11">
        <v>9</v>
      </c>
      <c r="S79" s="14">
        <v>10</v>
      </c>
      <c r="T79" s="14">
        <v>11</v>
      </c>
      <c r="U79" s="14">
        <v>12</v>
      </c>
      <c r="V79" s="14">
        <v>1</v>
      </c>
      <c r="W79" s="14">
        <v>2</v>
      </c>
      <c r="X79" s="14">
        <v>3</v>
      </c>
      <c r="Y79" s="14">
        <v>4</v>
      </c>
      <c r="Z79" s="14">
        <v>5</v>
      </c>
      <c r="AA79" s="14">
        <v>6</v>
      </c>
      <c r="AB79" s="14">
        <v>7</v>
      </c>
      <c r="AC79" s="14">
        <v>8</v>
      </c>
      <c r="AD79" s="14">
        <v>9</v>
      </c>
      <c r="AE79" s="14">
        <v>10</v>
      </c>
      <c r="AF79" s="14">
        <v>11</v>
      </c>
      <c r="AG79" s="14">
        <v>12</v>
      </c>
      <c r="AH79" s="14">
        <v>1</v>
      </c>
      <c r="AI79" s="14">
        <v>2</v>
      </c>
      <c r="AJ79" s="14">
        <v>3</v>
      </c>
      <c r="AK79" s="14">
        <v>4</v>
      </c>
      <c r="AL79" s="14">
        <v>5</v>
      </c>
      <c r="AM79" s="14">
        <v>6</v>
      </c>
      <c r="AN79" s="14">
        <v>7</v>
      </c>
      <c r="AO79" s="14">
        <v>8</v>
      </c>
      <c r="AP79" s="14">
        <v>9</v>
      </c>
      <c r="AQ79" s="265">
        <v>10</v>
      </c>
      <c r="AR79" s="265">
        <v>11</v>
      </c>
      <c r="AS79" s="265">
        <v>12</v>
      </c>
    </row>
    <row r="80" spans="1:45" x14ac:dyDescent="0.25">
      <c r="A80" s="4" t="str">
        <f>A10</f>
        <v>Sourcing</v>
      </c>
      <c r="B80" s="4" t="str">
        <f t="shared" ref="B80:C80" si="22">B10</f>
        <v>TechSur</v>
      </c>
      <c r="C80" s="4" t="str">
        <f t="shared" si="22"/>
        <v xml:space="preserve">Artificial Intelligence (AI) Engineer </v>
      </c>
      <c r="D80" s="4">
        <f t="shared" ref="D80" si="23">D10</f>
        <v>120.05</v>
      </c>
      <c r="E80" s="6">
        <f>E10*$D10</f>
        <v>0</v>
      </c>
      <c r="F80" s="6">
        <f t="shared" ref="F80:Q80" si="24">F10*$D10</f>
        <v>0</v>
      </c>
      <c r="G80" s="6">
        <f t="shared" si="24"/>
        <v>0</v>
      </c>
      <c r="H80" s="6">
        <f t="shared" si="24"/>
        <v>19208</v>
      </c>
      <c r="I80" s="6">
        <f t="shared" si="24"/>
        <v>19208</v>
      </c>
      <c r="J80" s="23">
        <f t="shared" si="24"/>
        <v>19208</v>
      </c>
      <c r="K80" s="23">
        <f t="shared" si="24"/>
        <v>0</v>
      </c>
      <c r="L80" s="23">
        <f t="shared" si="24"/>
        <v>0</v>
      </c>
      <c r="M80" s="23">
        <f t="shared" si="24"/>
        <v>20168.399999999998</v>
      </c>
      <c r="N80" s="23">
        <f t="shared" si="24"/>
        <v>21128.799999999999</v>
      </c>
      <c r="O80" s="23">
        <f t="shared" si="24"/>
        <v>0</v>
      </c>
      <c r="P80" s="23">
        <f t="shared" si="24"/>
        <v>0</v>
      </c>
      <c r="Q80" s="23">
        <f t="shared" si="24"/>
        <v>0</v>
      </c>
      <c r="R80" s="23">
        <f t="shared" ref="R80" si="25">R10*$D10</f>
        <v>0</v>
      </c>
      <c r="S80" s="23">
        <f t="shared" ref="S80:AS80" si="26">S10*$D10</f>
        <v>19208</v>
      </c>
      <c r="T80" s="23">
        <f t="shared" si="26"/>
        <v>18247.599999999999</v>
      </c>
      <c r="U80" s="23">
        <f t="shared" si="26"/>
        <v>18247.599999999999</v>
      </c>
      <c r="V80" s="23">
        <f t="shared" si="26"/>
        <v>19208</v>
      </c>
      <c r="W80" s="23">
        <f t="shared" si="26"/>
        <v>18247.599999999999</v>
      </c>
      <c r="X80" s="23">
        <f t="shared" si="26"/>
        <v>19208</v>
      </c>
      <c r="Y80" s="23">
        <f t="shared" si="26"/>
        <v>20168.399999999998</v>
      </c>
      <c r="Z80" s="23">
        <f t="shared" si="26"/>
        <v>21128.799999999999</v>
      </c>
      <c r="AA80" s="23">
        <f t="shared" si="26"/>
        <v>17287.2</v>
      </c>
      <c r="AB80" s="23">
        <f t="shared" si="26"/>
        <v>21128.799999999999</v>
      </c>
      <c r="AC80" s="23">
        <f t="shared" si="26"/>
        <v>20168.399999999998</v>
      </c>
      <c r="AD80" s="23">
        <f t="shared" si="26"/>
        <v>16326.8</v>
      </c>
      <c r="AE80" s="23">
        <f t="shared" si="26"/>
        <v>19208</v>
      </c>
      <c r="AF80" s="23">
        <f t="shared" si="26"/>
        <v>18247.599999999999</v>
      </c>
      <c r="AG80" s="23">
        <f t="shared" si="26"/>
        <v>18247.599999999999</v>
      </c>
      <c r="AH80" s="23">
        <f t="shared" si="26"/>
        <v>19208</v>
      </c>
      <c r="AI80" s="23">
        <f t="shared" si="26"/>
        <v>18247.599999999999</v>
      </c>
      <c r="AJ80" s="23">
        <f t="shared" si="26"/>
        <v>19208</v>
      </c>
      <c r="AK80" s="23">
        <f t="shared" si="26"/>
        <v>20168.399999999998</v>
      </c>
      <c r="AL80" s="23">
        <f t="shared" si="26"/>
        <v>21128.799999999999</v>
      </c>
      <c r="AM80" s="23">
        <f t="shared" si="26"/>
        <v>17287.2</v>
      </c>
      <c r="AN80" s="23">
        <f t="shared" si="26"/>
        <v>21128.799999999999</v>
      </c>
      <c r="AO80" s="23">
        <f t="shared" si="26"/>
        <v>20168.399999999998</v>
      </c>
      <c r="AP80" s="23">
        <f t="shared" si="26"/>
        <v>16326.8</v>
      </c>
      <c r="AQ80" s="267">
        <f t="shared" si="26"/>
        <v>0</v>
      </c>
      <c r="AR80" s="267">
        <f t="shared" si="26"/>
        <v>0</v>
      </c>
      <c r="AS80" s="267">
        <f t="shared" si="26"/>
        <v>0</v>
      </c>
    </row>
    <row r="81" spans="1:45" x14ac:dyDescent="0.25">
      <c r="A81" s="4" t="str">
        <f t="shared" ref="A81:D81" si="27">A11</f>
        <v>Louie Chen</v>
      </c>
      <c r="B81" s="4" t="str">
        <f t="shared" si="27"/>
        <v>TechSur</v>
      </c>
      <c r="C81" s="4" t="str">
        <f t="shared" si="27"/>
        <v xml:space="preserve">Artificial Intelligence (AI) Engineer </v>
      </c>
      <c r="D81" s="4">
        <f t="shared" si="27"/>
        <v>120.05</v>
      </c>
      <c r="E81" s="6">
        <f t="shared" ref="E81:T87" si="28">E11*$D11</f>
        <v>0</v>
      </c>
      <c r="F81" s="6">
        <f t="shared" si="28"/>
        <v>0</v>
      </c>
      <c r="G81" s="6">
        <f t="shared" si="28"/>
        <v>0</v>
      </c>
      <c r="H81" s="6">
        <f t="shared" si="28"/>
        <v>19208</v>
      </c>
      <c r="I81" s="6">
        <f t="shared" si="28"/>
        <v>19208</v>
      </c>
      <c r="J81" s="23">
        <f t="shared" si="28"/>
        <v>19208</v>
      </c>
      <c r="K81" s="23">
        <f t="shared" si="28"/>
        <v>18247.599999999999</v>
      </c>
      <c r="L81" s="23">
        <f t="shared" si="28"/>
        <v>19208</v>
      </c>
      <c r="M81" s="23">
        <f t="shared" si="28"/>
        <v>20168.399999999998</v>
      </c>
      <c r="N81" s="23">
        <f t="shared" si="28"/>
        <v>21128.799999999999</v>
      </c>
      <c r="O81" s="23">
        <f t="shared" si="28"/>
        <v>17287.2</v>
      </c>
      <c r="P81" s="23">
        <f t="shared" si="28"/>
        <v>21128.799999999999</v>
      </c>
      <c r="Q81" s="23">
        <f t="shared" si="28"/>
        <v>20168.399999999998</v>
      </c>
      <c r="R81" s="23">
        <f t="shared" si="28"/>
        <v>16326.8</v>
      </c>
      <c r="S81" s="23">
        <f t="shared" si="28"/>
        <v>19208</v>
      </c>
      <c r="T81" s="23">
        <f t="shared" si="28"/>
        <v>18247.599999999999</v>
      </c>
      <c r="U81" s="23">
        <f t="shared" ref="U81:AS81" si="29">U11*$D11</f>
        <v>18247.599999999999</v>
      </c>
      <c r="V81" s="23">
        <f t="shared" si="29"/>
        <v>19208</v>
      </c>
      <c r="W81" s="23">
        <f t="shared" si="29"/>
        <v>18247.599999999999</v>
      </c>
      <c r="X81" s="23">
        <f t="shared" si="29"/>
        <v>19208</v>
      </c>
      <c r="Y81" s="23">
        <f t="shared" si="29"/>
        <v>20168.399999999998</v>
      </c>
      <c r="Z81" s="23">
        <f t="shared" si="29"/>
        <v>21128.799999999999</v>
      </c>
      <c r="AA81" s="23">
        <f t="shared" si="29"/>
        <v>17287.2</v>
      </c>
      <c r="AB81" s="23">
        <f t="shared" si="29"/>
        <v>21128.799999999999</v>
      </c>
      <c r="AC81" s="23">
        <f t="shared" si="29"/>
        <v>20168.399999999998</v>
      </c>
      <c r="AD81" s="23">
        <f t="shared" si="29"/>
        <v>16326.8</v>
      </c>
      <c r="AE81" s="23">
        <f t="shared" si="29"/>
        <v>19208</v>
      </c>
      <c r="AF81" s="23">
        <f t="shared" si="29"/>
        <v>18247.599999999999</v>
      </c>
      <c r="AG81" s="23">
        <f t="shared" si="29"/>
        <v>18247.599999999999</v>
      </c>
      <c r="AH81" s="23">
        <f t="shared" si="29"/>
        <v>19208</v>
      </c>
      <c r="AI81" s="23">
        <f t="shared" si="29"/>
        <v>18247.599999999999</v>
      </c>
      <c r="AJ81" s="23">
        <f t="shared" si="29"/>
        <v>19208</v>
      </c>
      <c r="AK81" s="23">
        <f t="shared" si="29"/>
        <v>20168.399999999998</v>
      </c>
      <c r="AL81" s="23">
        <f t="shared" si="29"/>
        <v>21128.799999999999</v>
      </c>
      <c r="AM81" s="23">
        <f t="shared" si="29"/>
        <v>17287.2</v>
      </c>
      <c r="AN81" s="23">
        <f t="shared" si="29"/>
        <v>21128.799999999999</v>
      </c>
      <c r="AO81" s="23">
        <f t="shared" si="29"/>
        <v>20168.399999999998</v>
      </c>
      <c r="AP81" s="23">
        <f t="shared" si="29"/>
        <v>16326.8</v>
      </c>
      <c r="AQ81" s="267">
        <f t="shared" si="29"/>
        <v>0</v>
      </c>
      <c r="AR81" s="267">
        <f t="shared" si="29"/>
        <v>0</v>
      </c>
      <c r="AS81" s="267">
        <f t="shared" si="29"/>
        <v>0</v>
      </c>
    </row>
    <row r="82" spans="1:45" x14ac:dyDescent="0.25">
      <c r="A82" s="4" t="str">
        <f t="shared" ref="A82:D82" si="30">A12</f>
        <v>Murali Konathala</v>
      </c>
      <c r="B82" s="4" t="str">
        <f t="shared" si="30"/>
        <v>TechSur</v>
      </c>
      <c r="C82" s="4" t="str">
        <f t="shared" si="30"/>
        <v>Software Engineer</v>
      </c>
      <c r="D82" s="4">
        <f t="shared" si="30"/>
        <v>138.37</v>
      </c>
      <c r="E82" s="6">
        <f t="shared" si="28"/>
        <v>0</v>
      </c>
      <c r="F82" s="6">
        <f t="shared" si="28"/>
        <v>4427.84</v>
      </c>
      <c r="G82" s="6">
        <f t="shared" si="28"/>
        <v>22139.200000000001</v>
      </c>
      <c r="H82" s="6">
        <f t="shared" si="28"/>
        <v>22139.200000000001</v>
      </c>
      <c r="I82" s="6">
        <f t="shared" si="28"/>
        <v>22139.200000000001</v>
      </c>
      <c r="J82" s="23">
        <f t="shared" si="28"/>
        <v>22139.200000000001</v>
      </c>
      <c r="K82" s="23">
        <f t="shared" si="28"/>
        <v>21032.240000000002</v>
      </c>
      <c r="L82" s="23">
        <f t="shared" si="28"/>
        <v>22139.200000000001</v>
      </c>
      <c r="M82" s="23">
        <f t="shared" si="28"/>
        <v>23246.16</v>
      </c>
      <c r="N82" s="23">
        <f t="shared" si="28"/>
        <v>24353.120000000003</v>
      </c>
      <c r="O82" s="23">
        <f t="shared" si="28"/>
        <v>19925.28</v>
      </c>
      <c r="P82" s="23">
        <f t="shared" si="28"/>
        <v>24353.120000000003</v>
      </c>
      <c r="Q82" s="23">
        <f t="shared" si="28"/>
        <v>23246.16</v>
      </c>
      <c r="R82" s="23">
        <f t="shared" si="28"/>
        <v>18818.32</v>
      </c>
      <c r="S82" s="23">
        <f t="shared" si="28"/>
        <v>22139.200000000001</v>
      </c>
      <c r="T82" s="23">
        <f t="shared" si="28"/>
        <v>21032.240000000002</v>
      </c>
      <c r="U82" s="23">
        <f t="shared" ref="U82:AS82" si="31">U12*$D12</f>
        <v>21032.240000000002</v>
      </c>
      <c r="V82" s="23">
        <f t="shared" si="31"/>
        <v>22139.200000000001</v>
      </c>
      <c r="W82" s="23">
        <f t="shared" si="31"/>
        <v>21032.240000000002</v>
      </c>
      <c r="X82" s="23">
        <f t="shared" si="31"/>
        <v>22139.200000000001</v>
      </c>
      <c r="Y82" s="23">
        <f t="shared" si="31"/>
        <v>23246.16</v>
      </c>
      <c r="Z82" s="23">
        <f t="shared" si="31"/>
        <v>24353.120000000003</v>
      </c>
      <c r="AA82" s="23">
        <f t="shared" si="31"/>
        <v>19925.28</v>
      </c>
      <c r="AB82" s="23">
        <f t="shared" si="31"/>
        <v>24353.120000000003</v>
      </c>
      <c r="AC82" s="23">
        <f t="shared" si="31"/>
        <v>23246.16</v>
      </c>
      <c r="AD82" s="23">
        <f t="shared" si="31"/>
        <v>18818.32</v>
      </c>
      <c r="AE82" s="23">
        <f t="shared" si="31"/>
        <v>22139.200000000001</v>
      </c>
      <c r="AF82" s="23">
        <f t="shared" si="31"/>
        <v>21032.240000000002</v>
      </c>
      <c r="AG82" s="23">
        <f t="shared" si="31"/>
        <v>21032.240000000002</v>
      </c>
      <c r="AH82" s="23">
        <f t="shared" si="31"/>
        <v>22139.200000000001</v>
      </c>
      <c r="AI82" s="23">
        <f t="shared" si="31"/>
        <v>21032.240000000002</v>
      </c>
      <c r="AJ82" s="23">
        <f t="shared" si="31"/>
        <v>22139.200000000001</v>
      </c>
      <c r="AK82" s="23">
        <f t="shared" si="31"/>
        <v>23246.16</v>
      </c>
      <c r="AL82" s="23">
        <f t="shared" si="31"/>
        <v>24353.120000000003</v>
      </c>
      <c r="AM82" s="23">
        <f t="shared" si="31"/>
        <v>19925.28</v>
      </c>
      <c r="AN82" s="23">
        <f t="shared" si="31"/>
        <v>24353.120000000003</v>
      </c>
      <c r="AO82" s="23">
        <f t="shared" si="31"/>
        <v>23246.16</v>
      </c>
      <c r="AP82" s="23">
        <f t="shared" si="31"/>
        <v>18818.32</v>
      </c>
      <c r="AQ82" s="267">
        <f t="shared" si="31"/>
        <v>0</v>
      </c>
      <c r="AR82" s="267">
        <f t="shared" si="31"/>
        <v>0</v>
      </c>
      <c r="AS82" s="267">
        <f t="shared" si="31"/>
        <v>0</v>
      </c>
    </row>
    <row r="83" spans="1:45" x14ac:dyDescent="0.25">
      <c r="A83" s="4" t="str">
        <f t="shared" ref="A83:D83" si="32">A13</f>
        <v>Nathan Moore</v>
      </c>
      <c r="B83" s="4" t="str">
        <f t="shared" si="32"/>
        <v>TechSur</v>
      </c>
      <c r="C83" s="4" t="str">
        <f t="shared" si="32"/>
        <v>Software Developer</v>
      </c>
      <c r="D83" s="4">
        <f t="shared" si="32"/>
        <v>103</v>
      </c>
      <c r="E83" s="6">
        <f t="shared" si="28"/>
        <v>0</v>
      </c>
      <c r="F83" s="6">
        <f t="shared" si="28"/>
        <v>0</v>
      </c>
      <c r="G83" s="6">
        <f t="shared" si="28"/>
        <v>8240</v>
      </c>
      <c r="H83" s="6">
        <f t="shared" si="28"/>
        <v>16480</v>
      </c>
      <c r="I83" s="6">
        <f t="shared" si="28"/>
        <v>16480</v>
      </c>
      <c r="J83" s="23">
        <f t="shared" si="28"/>
        <v>16480</v>
      </c>
      <c r="K83" s="23">
        <f t="shared" si="28"/>
        <v>15656</v>
      </c>
      <c r="L83" s="23">
        <f t="shared" si="28"/>
        <v>16480</v>
      </c>
      <c r="M83" s="23">
        <f t="shared" si="28"/>
        <v>17304</v>
      </c>
      <c r="N83" s="23">
        <f t="shared" si="28"/>
        <v>18128</v>
      </c>
      <c r="O83" s="23">
        <f t="shared" si="28"/>
        <v>14832</v>
      </c>
      <c r="P83" s="23">
        <f t="shared" si="28"/>
        <v>18128</v>
      </c>
      <c r="Q83" s="23">
        <f t="shared" si="28"/>
        <v>17304</v>
      </c>
      <c r="R83" s="23">
        <f t="shared" si="28"/>
        <v>14008</v>
      </c>
      <c r="S83" s="23">
        <f t="shared" si="28"/>
        <v>16480</v>
      </c>
      <c r="T83" s="23">
        <f t="shared" si="28"/>
        <v>15656</v>
      </c>
      <c r="U83" s="23">
        <f t="shared" ref="U83:AS83" si="33">U13*$D13</f>
        <v>15656</v>
      </c>
      <c r="V83" s="23">
        <f t="shared" si="33"/>
        <v>16480</v>
      </c>
      <c r="W83" s="23">
        <f t="shared" si="33"/>
        <v>15656</v>
      </c>
      <c r="X83" s="23">
        <f t="shared" si="33"/>
        <v>16480</v>
      </c>
      <c r="Y83" s="23">
        <f t="shared" si="33"/>
        <v>17304</v>
      </c>
      <c r="Z83" s="23">
        <f t="shared" si="33"/>
        <v>18128</v>
      </c>
      <c r="AA83" s="23">
        <f t="shared" si="33"/>
        <v>14832</v>
      </c>
      <c r="AB83" s="23">
        <f t="shared" si="33"/>
        <v>18128</v>
      </c>
      <c r="AC83" s="23">
        <f t="shared" si="33"/>
        <v>17304</v>
      </c>
      <c r="AD83" s="23">
        <f t="shared" si="33"/>
        <v>14008</v>
      </c>
      <c r="AE83" s="23">
        <f t="shared" si="33"/>
        <v>16480</v>
      </c>
      <c r="AF83" s="23">
        <f t="shared" si="33"/>
        <v>15656</v>
      </c>
      <c r="AG83" s="23">
        <f t="shared" si="33"/>
        <v>15656</v>
      </c>
      <c r="AH83" s="23">
        <f t="shared" si="33"/>
        <v>16480</v>
      </c>
      <c r="AI83" s="23">
        <f t="shared" si="33"/>
        <v>15656</v>
      </c>
      <c r="AJ83" s="23">
        <f t="shared" si="33"/>
        <v>16480</v>
      </c>
      <c r="AK83" s="23">
        <f t="shared" si="33"/>
        <v>17304</v>
      </c>
      <c r="AL83" s="23">
        <f t="shared" si="33"/>
        <v>18128</v>
      </c>
      <c r="AM83" s="23">
        <f t="shared" si="33"/>
        <v>14832</v>
      </c>
      <c r="AN83" s="23">
        <f t="shared" si="33"/>
        <v>18128</v>
      </c>
      <c r="AO83" s="23">
        <f t="shared" si="33"/>
        <v>17304</v>
      </c>
      <c r="AP83" s="23">
        <f t="shared" si="33"/>
        <v>14008</v>
      </c>
      <c r="AQ83" s="267">
        <f t="shared" si="33"/>
        <v>0</v>
      </c>
      <c r="AR83" s="267">
        <f t="shared" si="33"/>
        <v>0</v>
      </c>
      <c r="AS83" s="267">
        <f t="shared" si="33"/>
        <v>0</v>
      </c>
    </row>
    <row r="84" spans="1:45" x14ac:dyDescent="0.25">
      <c r="A84" s="4" t="str">
        <f t="shared" ref="A84:D84" si="34">A14</f>
        <v>Kenneth Megill (Transitioned TechSur Employee)</v>
      </c>
      <c r="B84" s="4" t="str">
        <f t="shared" si="34"/>
        <v>TechSur</v>
      </c>
      <c r="C84" s="4" t="str">
        <f t="shared" si="34"/>
        <v>Business Analyst - Senior</v>
      </c>
      <c r="D84" s="4">
        <f t="shared" si="34"/>
        <v>120.05</v>
      </c>
      <c r="E84" s="6">
        <f t="shared" si="28"/>
        <v>0</v>
      </c>
      <c r="F84" s="6">
        <f t="shared" si="28"/>
        <v>0</v>
      </c>
      <c r="G84" s="6">
        <f t="shared" si="28"/>
        <v>9604</v>
      </c>
      <c r="H84" s="6">
        <f t="shared" si="28"/>
        <v>19208</v>
      </c>
      <c r="I84" s="6">
        <f t="shared" si="28"/>
        <v>19208</v>
      </c>
      <c r="J84" s="23">
        <f t="shared" si="28"/>
        <v>19208</v>
      </c>
      <c r="K84" s="23">
        <f t="shared" si="28"/>
        <v>18247.599999999999</v>
      </c>
      <c r="L84" s="23">
        <f t="shared" si="28"/>
        <v>19208</v>
      </c>
      <c r="M84" s="23">
        <f t="shared" si="28"/>
        <v>20168.399999999998</v>
      </c>
      <c r="N84" s="23">
        <f t="shared" si="28"/>
        <v>21128.799999999999</v>
      </c>
      <c r="O84" s="23">
        <f t="shared" si="28"/>
        <v>17287.2</v>
      </c>
      <c r="P84" s="23">
        <f t="shared" si="28"/>
        <v>21128.799999999999</v>
      </c>
      <c r="Q84" s="23">
        <f t="shared" si="28"/>
        <v>20168.399999999998</v>
      </c>
      <c r="R84" s="23">
        <f t="shared" si="28"/>
        <v>16326.8</v>
      </c>
      <c r="S84" s="23">
        <f t="shared" si="28"/>
        <v>19208</v>
      </c>
      <c r="T84" s="23">
        <f t="shared" si="28"/>
        <v>18247.599999999999</v>
      </c>
      <c r="U84" s="23">
        <f t="shared" ref="U84:AS84" si="35">U14*$D14</f>
        <v>18247.599999999999</v>
      </c>
      <c r="V84" s="23">
        <f t="shared" si="35"/>
        <v>19208</v>
      </c>
      <c r="W84" s="23">
        <f t="shared" si="35"/>
        <v>18247.599999999999</v>
      </c>
      <c r="X84" s="23">
        <f t="shared" si="35"/>
        <v>19208</v>
      </c>
      <c r="Y84" s="23">
        <f t="shared" si="35"/>
        <v>20168.399999999998</v>
      </c>
      <c r="Z84" s="23">
        <f t="shared" si="35"/>
        <v>21128.799999999999</v>
      </c>
      <c r="AA84" s="23">
        <f t="shared" si="35"/>
        <v>17287.2</v>
      </c>
      <c r="AB84" s="23">
        <f t="shared" si="35"/>
        <v>21128.799999999999</v>
      </c>
      <c r="AC84" s="23">
        <f t="shared" si="35"/>
        <v>20168.399999999998</v>
      </c>
      <c r="AD84" s="23">
        <f t="shared" si="35"/>
        <v>16326.8</v>
      </c>
      <c r="AE84" s="23">
        <f t="shared" si="35"/>
        <v>19208</v>
      </c>
      <c r="AF84" s="23">
        <f t="shared" si="35"/>
        <v>18247.599999999999</v>
      </c>
      <c r="AG84" s="23">
        <f t="shared" si="35"/>
        <v>18247.599999999999</v>
      </c>
      <c r="AH84" s="23">
        <f t="shared" si="35"/>
        <v>19208</v>
      </c>
      <c r="AI84" s="23">
        <f t="shared" si="35"/>
        <v>18247.599999999999</v>
      </c>
      <c r="AJ84" s="23">
        <f t="shared" si="35"/>
        <v>19208</v>
      </c>
      <c r="AK84" s="23">
        <f t="shared" si="35"/>
        <v>20168.399999999998</v>
      </c>
      <c r="AL84" s="23">
        <f t="shared" si="35"/>
        <v>21128.799999999999</v>
      </c>
      <c r="AM84" s="23">
        <f t="shared" si="35"/>
        <v>17287.2</v>
      </c>
      <c r="AN84" s="23">
        <f t="shared" si="35"/>
        <v>21128.799999999999</v>
      </c>
      <c r="AO84" s="23">
        <f t="shared" si="35"/>
        <v>20168.399999999998</v>
      </c>
      <c r="AP84" s="23">
        <f t="shared" si="35"/>
        <v>16326.8</v>
      </c>
      <c r="AQ84" s="267">
        <f t="shared" si="35"/>
        <v>0</v>
      </c>
      <c r="AR84" s="267">
        <f t="shared" si="35"/>
        <v>0</v>
      </c>
      <c r="AS84" s="267">
        <f t="shared" si="35"/>
        <v>0</v>
      </c>
    </row>
    <row r="85" spans="1:45" x14ac:dyDescent="0.25">
      <c r="A85" s="4" t="str">
        <f t="shared" ref="A85:D85" si="36">A15</f>
        <v>Nick Sundar</v>
      </c>
      <c r="B85" s="4" t="str">
        <f t="shared" si="36"/>
        <v>TechSur</v>
      </c>
      <c r="C85" s="4" t="str">
        <f t="shared" si="36"/>
        <v>Enterprise Architect</v>
      </c>
      <c r="D85" s="4">
        <f t="shared" si="36"/>
        <v>113.21</v>
      </c>
      <c r="E85" s="6">
        <f t="shared" si="28"/>
        <v>0</v>
      </c>
      <c r="F85" s="6">
        <f t="shared" si="28"/>
        <v>3622.72</v>
      </c>
      <c r="G85" s="6">
        <f t="shared" si="28"/>
        <v>18113.599999999999</v>
      </c>
      <c r="H85" s="6">
        <f t="shared" si="28"/>
        <v>18113.599999999999</v>
      </c>
      <c r="I85" s="6">
        <f t="shared" si="28"/>
        <v>18113.599999999999</v>
      </c>
      <c r="J85" s="23">
        <f t="shared" si="28"/>
        <v>18113.599999999999</v>
      </c>
      <c r="K85" s="23">
        <f t="shared" si="28"/>
        <v>17207.919999999998</v>
      </c>
      <c r="L85" s="23">
        <f t="shared" si="28"/>
        <v>18113.599999999999</v>
      </c>
      <c r="M85" s="23">
        <f t="shared" si="28"/>
        <v>19019.28</v>
      </c>
      <c r="N85" s="23">
        <f t="shared" si="28"/>
        <v>19924.96</v>
      </c>
      <c r="O85" s="23">
        <f t="shared" si="28"/>
        <v>16302.24</v>
      </c>
      <c r="P85" s="23">
        <f t="shared" si="28"/>
        <v>19924.96</v>
      </c>
      <c r="Q85" s="23">
        <f t="shared" si="28"/>
        <v>19019.28</v>
      </c>
      <c r="R85" s="23">
        <f t="shared" si="28"/>
        <v>15396.56</v>
      </c>
      <c r="S85" s="23">
        <f t="shared" si="28"/>
        <v>18113.599999999999</v>
      </c>
      <c r="T85" s="23">
        <f t="shared" si="28"/>
        <v>17207.919999999998</v>
      </c>
      <c r="U85" s="23">
        <f t="shared" ref="U85:AS85" si="37">U15*$D15</f>
        <v>17207.919999999998</v>
      </c>
      <c r="V85" s="23">
        <f t="shared" si="37"/>
        <v>18113.599999999999</v>
      </c>
      <c r="W85" s="23">
        <f t="shared" si="37"/>
        <v>17207.919999999998</v>
      </c>
      <c r="X85" s="23">
        <f t="shared" si="37"/>
        <v>18113.599999999999</v>
      </c>
      <c r="Y85" s="23">
        <f t="shared" si="37"/>
        <v>19019.28</v>
      </c>
      <c r="Z85" s="23">
        <f t="shared" si="37"/>
        <v>19924.96</v>
      </c>
      <c r="AA85" s="23">
        <f t="shared" si="37"/>
        <v>16302.24</v>
      </c>
      <c r="AB85" s="23">
        <f t="shared" si="37"/>
        <v>19924.96</v>
      </c>
      <c r="AC85" s="23">
        <f t="shared" si="37"/>
        <v>19019.28</v>
      </c>
      <c r="AD85" s="23">
        <f t="shared" si="37"/>
        <v>15396.56</v>
      </c>
      <c r="AE85" s="23">
        <f t="shared" si="37"/>
        <v>18113.599999999999</v>
      </c>
      <c r="AF85" s="23">
        <f t="shared" si="37"/>
        <v>17207.919999999998</v>
      </c>
      <c r="AG85" s="23">
        <f t="shared" si="37"/>
        <v>17207.919999999998</v>
      </c>
      <c r="AH85" s="23">
        <f t="shared" si="37"/>
        <v>18113.599999999999</v>
      </c>
      <c r="AI85" s="23">
        <f t="shared" si="37"/>
        <v>17207.919999999998</v>
      </c>
      <c r="AJ85" s="23">
        <f t="shared" si="37"/>
        <v>18113.599999999999</v>
      </c>
      <c r="AK85" s="23">
        <f t="shared" si="37"/>
        <v>19019.28</v>
      </c>
      <c r="AL85" s="23">
        <f t="shared" si="37"/>
        <v>19924.96</v>
      </c>
      <c r="AM85" s="23">
        <f t="shared" si="37"/>
        <v>16302.24</v>
      </c>
      <c r="AN85" s="23">
        <f t="shared" si="37"/>
        <v>19924.96</v>
      </c>
      <c r="AO85" s="23">
        <f t="shared" si="37"/>
        <v>19019.28</v>
      </c>
      <c r="AP85" s="23">
        <f t="shared" si="37"/>
        <v>15396.56</v>
      </c>
      <c r="AQ85" s="267">
        <f t="shared" si="37"/>
        <v>0</v>
      </c>
      <c r="AR85" s="267">
        <f t="shared" si="37"/>
        <v>0</v>
      </c>
      <c r="AS85" s="267">
        <f t="shared" si="37"/>
        <v>0</v>
      </c>
    </row>
    <row r="86" spans="1:45" x14ac:dyDescent="0.25">
      <c r="A86" s="4" t="str">
        <f t="shared" ref="A86:D86" si="38">A16</f>
        <v>Jason De Kock (Start 10/7)</v>
      </c>
      <c r="B86" s="4" t="str">
        <f t="shared" si="38"/>
        <v>TechSur</v>
      </c>
      <c r="C86" s="4" t="str">
        <f t="shared" si="38"/>
        <v>Systems Integration Engineer</v>
      </c>
      <c r="D86" s="4">
        <f t="shared" si="38"/>
        <v>151.9</v>
      </c>
      <c r="E86" s="6">
        <f t="shared" si="28"/>
        <v>0</v>
      </c>
      <c r="F86" s="6">
        <f t="shared" si="28"/>
        <v>0</v>
      </c>
      <c r="G86" s="6">
        <f t="shared" si="28"/>
        <v>12152</v>
      </c>
      <c r="H86" s="6">
        <f t="shared" si="28"/>
        <v>24304</v>
      </c>
      <c r="I86" s="6">
        <f t="shared" si="28"/>
        <v>24304</v>
      </c>
      <c r="J86" s="23">
        <f t="shared" si="28"/>
        <v>24304</v>
      </c>
      <c r="K86" s="23">
        <f t="shared" si="28"/>
        <v>23088.799999999999</v>
      </c>
      <c r="L86" s="23">
        <f t="shared" si="28"/>
        <v>24304</v>
      </c>
      <c r="M86" s="23">
        <f t="shared" si="28"/>
        <v>25519.200000000001</v>
      </c>
      <c r="N86" s="23">
        <f t="shared" si="28"/>
        <v>26734.400000000001</v>
      </c>
      <c r="O86" s="23">
        <f t="shared" si="28"/>
        <v>21873.600000000002</v>
      </c>
      <c r="P86" s="23">
        <f t="shared" si="28"/>
        <v>26734.400000000001</v>
      </c>
      <c r="Q86" s="23">
        <f t="shared" si="28"/>
        <v>25519.200000000001</v>
      </c>
      <c r="R86" s="23">
        <f t="shared" si="28"/>
        <v>20658.400000000001</v>
      </c>
      <c r="S86" s="23">
        <f t="shared" si="28"/>
        <v>24304</v>
      </c>
      <c r="T86" s="23">
        <f t="shared" si="28"/>
        <v>23088.799999999999</v>
      </c>
      <c r="U86" s="23">
        <f t="shared" ref="U86:AS86" si="39">U16*$D16</f>
        <v>23088.799999999999</v>
      </c>
      <c r="V86" s="23">
        <f t="shared" si="39"/>
        <v>24304</v>
      </c>
      <c r="W86" s="23">
        <f t="shared" si="39"/>
        <v>23088.799999999999</v>
      </c>
      <c r="X86" s="23">
        <f t="shared" si="39"/>
        <v>24304</v>
      </c>
      <c r="Y86" s="23">
        <f t="shared" si="39"/>
        <v>25519.200000000001</v>
      </c>
      <c r="Z86" s="23">
        <f t="shared" si="39"/>
        <v>26734.400000000001</v>
      </c>
      <c r="AA86" s="23">
        <f t="shared" si="39"/>
        <v>21873.600000000002</v>
      </c>
      <c r="AB86" s="23">
        <f t="shared" si="39"/>
        <v>26734.400000000001</v>
      </c>
      <c r="AC86" s="23">
        <f t="shared" si="39"/>
        <v>25519.200000000001</v>
      </c>
      <c r="AD86" s="23">
        <f t="shared" si="39"/>
        <v>20658.400000000001</v>
      </c>
      <c r="AE86" s="23">
        <f t="shared" si="39"/>
        <v>24304</v>
      </c>
      <c r="AF86" s="23">
        <f t="shared" si="39"/>
        <v>23088.799999999999</v>
      </c>
      <c r="AG86" s="23">
        <f t="shared" si="39"/>
        <v>23088.799999999999</v>
      </c>
      <c r="AH86" s="23">
        <f t="shared" si="39"/>
        <v>24304</v>
      </c>
      <c r="AI86" s="23">
        <f t="shared" si="39"/>
        <v>23088.799999999999</v>
      </c>
      <c r="AJ86" s="23">
        <f t="shared" si="39"/>
        <v>24304</v>
      </c>
      <c r="AK86" s="23">
        <f t="shared" si="39"/>
        <v>25519.200000000001</v>
      </c>
      <c r="AL86" s="23">
        <f t="shared" si="39"/>
        <v>26734.400000000001</v>
      </c>
      <c r="AM86" s="23">
        <f t="shared" si="39"/>
        <v>21873.600000000002</v>
      </c>
      <c r="AN86" s="23">
        <f t="shared" si="39"/>
        <v>26734.400000000001</v>
      </c>
      <c r="AO86" s="23">
        <f t="shared" si="39"/>
        <v>25519.200000000001</v>
      </c>
      <c r="AP86" s="23">
        <f t="shared" si="39"/>
        <v>20658.400000000001</v>
      </c>
      <c r="AQ86" s="267">
        <f t="shared" si="39"/>
        <v>0</v>
      </c>
      <c r="AR86" s="267">
        <f t="shared" si="39"/>
        <v>0</v>
      </c>
      <c r="AS86" s="267">
        <f t="shared" si="39"/>
        <v>0</v>
      </c>
    </row>
    <row r="87" spans="1:45" x14ac:dyDescent="0.25">
      <c r="A87" s="4" t="str">
        <f t="shared" ref="A87:D87" si="40">A17</f>
        <v>Muthukrishna (Muthu) Krishnakumar</v>
      </c>
      <c r="B87" s="4" t="str">
        <f t="shared" si="40"/>
        <v>TechSur</v>
      </c>
      <c r="C87" s="4" t="str">
        <f t="shared" si="40"/>
        <v>Information Assurance Engineer</v>
      </c>
      <c r="D87" s="4">
        <f t="shared" si="40"/>
        <v>84.03</v>
      </c>
      <c r="E87" s="6">
        <f t="shared" si="28"/>
        <v>0</v>
      </c>
      <c r="F87" s="6">
        <f t="shared" si="28"/>
        <v>0</v>
      </c>
      <c r="G87" s="6">
        <f t="shared" si="28"/>
        <v>6722.4</v>
      </c>
      <c r="H87" s="6">
        <f t="shared" si="28"/>
        <v>13444.8</v>
      </c>
      <c r="I87" s="6">
        <f t="shared" si="28"/>
        <v>13444.8</v>
      </c>
      <c r="J87" s="23">
        <f t="shared" si="28"/>
        <v>13444.8</v>
      </c>
      <c r="K87" s="23">
        <f t="shared" ref="K87:AP87" si="41">K18*$D17</f>
        <v>12772.56</v>
      </c>
      <c r="L87" s="23">
        <f t="shared" si="41"/>
        <v>13444.8</v>
      </c>
      <c r="M87" s="23">
        <f t="shared" si="41"/>
        <v>14117.04</v>
      </c>
      <c r="N87" s="23">
        <f t="shared" si="41"/>
        <v>14789.28</v>
      </c>
      <c r="O87" s="23">
        <f t="shared" si="41"/>
        <v>12100.32</v>
      </c>
      <c r="P87" s="23">
        <f t="shared" si="41"/>
        <v>14789.28</v>
      </c>
      <c r="Q87" s="23">
        <f t="shared" si="41"/>
        <v>14117.04</v>
      </c>
      <c r="R87" s="23">
        <f t="shared" si="41"/>
        <v>11428.08</v>
      </c>
      <c r="S87" s="23">
        <f t="shared" si="41"/>
        <v>13444.8</v>
      </c>
      <c r="T87" s="23">
        <f t="shared" si="41"/>
        <v>12772.56</v>
      </c>
      <c r="U87" s="23">
        <f t="shared" si="41"/>
        <v>12772.56</v>
      </c>
      <c r="V87" s="23">
        <f t="shared" si="41"/>
        <v>13444.8</v>
      </c>
      <c r="W87" s="23">
        <f t="shared" si="41"/>
        <v>12772.56</v>
      </c>
      <c r="X87" s="23">
        <f t="shared" si="41"/>
        <v>13444.8</v>
      </c>
      <c r="Y87" s="23">
        <f t="shared" si="41"/>
        <v>14117.04</v>
      </c>
      <c r="Z87" s="23">
        <f t="shared" si="41"/>
        <v>14789.28</v>
      </c>
      <c r="AA87" s="23">
        <f t="shared" si="41"/>
        <v>12100.32</v>
      </c>
      <c r="AB87" s="23">
        <f t="shared" si="41"/>
        <v>14789.28</v>
      </c>
      <c r="AC87" s="23">
        <f t="shared" si="41"/>
        <v>14117.04</v>
      </c>
      <c r="AD87" s="23">
        <f t="shared" si="41"/>
        <v>11428.08</v>
      </c>
      <c r="AE87" s="23">
        <f t="shared" si="41"/>
        <v>13444.8</v>
      </c>
      <c r="AF87" s="23">
        <f t="shared" si="41"/>
        <v>12772.56</v>
      </c>
      <c r="AG87" s="23">
        <f t="shared" si="41"/>
        <v>12772.56</v>
      </c>
      <c r="AH87" s="23">
        <f t="shared" si="41"/>
        <v>13444.8</v>
      </c>
      <c r="AI87" s="23">
        <f t="shared" si="41"/>
        <v>12772.56</v>
      </c>
      <c r="AJ87" s="23">
        <f t="shared" si="41"/>
        <v>13444.8</v>
      </c>
      <c r="AK87" s="23">
        <f t="shared" si="41"/>
        <v>14117.04</v>
      </c>
      <c r="AL87" s="23">
        <f t="shared" si="41"/>
        <v>14789.28</v>
      </c>
      <c r="AM87" s="23">
        <f t="shared" si="41"/>
        <v>12100.32</v>
      </c>
      <c r="AN87" s="23">
        <f t="shared" si="41"/>
        <v>14789.28</v>
      </c>
      <c r="AO87" s="23">
        <f t="shared" si="41"/>
        <v>14117.04</v>
      </c>
      <c r="AP87" s="23">
        <f t="shared" si="41"/>
        <v>11428.08</v>
      </c>
      <c r="AQ87" s="267">
        <f t="shared" ref="AQ87:AS87" si="42">AQ17*$D17</f>
        <v>0</v>
      </c>
      <c r="AR87" s="267">
        <f t="shared" si="42"/>
        <v>0</v>
      </c>
      <c r="AS87" s="267">
        <f t="shared" si="42"/>
        <v>0</v>
      </c>
    </row>
    <row r="88" spans="1:45" x14ac:dyDescent="0.25">
      <c r="A88" s="4" t="str">
        <f t="shared" ref="A88:D88" si="43">A18</f>
        <v>Neel Bhagwat</v>
      </c>
      <c r="B88" s="4" t="str">
        <f t="shared" si="43"/>
        <v>TechSur</v>
      </c>
      <c r="C88" s="4" t="str">
        <f t="shared" si="43"/>
        <v>Information Assurance Engineer</v>
      </c>
      <c r="D88" s="4">
        <f t="shared" si="43"/>
        <v>84.03</v>
      </c>
      <c r="E88" s="6"/>
      <c r="F88" s="6"/>
      <c r="G88" s="6"/>
      <c r="H88" s="6"/>
      <c r="I88" s="6"/>
      <c r="J88" s="23">
        <f t="shared" ref="J88:AJ88" si="44">J18*$D18</f>
        <v>0</v>
      </c>
      <c r="K88" s="23">
        <f t="shared" si="44"/>
        <v>12772.56</v>
      </c>
      <c r="L88" s="23">
        <f t="shared" si="44"/>
        <v>13444.8</v>
      </c>
      <c r="M88" s="23">
        <f t="shared" si="44"/>
        <v>14117.04</v>
      </c>
      <c r="N88" s="23">
        <f t="shared" si="44"/>
        <v>14789.28</v>
      </c>
      <c r="O88" s="23">
        <f t="shared" si="44"/>
        <v>12100.32</v>
      </c>
      <c r="P88" s="23">
        <f t="shared" si="44"/>
        <v>14789.28</v>
      </c>
      <c r="Q88" s="23">
        <f t="shared" si="44"/>
        <v>14117.04</v>
      </c>
      <c r="R88" s="23">
        <f t="shared" si="44"/>
        <v>11428.08</v>
      </c>
      <c r="S88" s="23">
        <f t="shared" si="44"/>
        <v>13444.8</v>
      </c>
      <c r="T88" s="23">
        <f t="shared" si="44"/>
        <v>12772.56</v>
      </c>
      <c r="U88" s="23">
        <f t="shared" si="44"/>
        <v>12772.56</v>
      </c>
      <c r="V88" s="23">
        <f t="shared" si="44"/>
        <v>13444.8</v>
      </c>
      <c r="W88" s="23">
        <f t="shared" si="44"/>
        <v>12772.56</v>
      </c>
      <c r="X88" s="23">
        <f t="shared" si="44"/>
        <v>13444.8</v>
      </c>
      <c r="Y88" s="23">
        <f t="shared" si="44"/>
        <v>14117.04</v>
      </c>
      <c r="Z88" s="23">
        <f t="shared" si="44"/>
        <v>14789.28</v>
      </c>
      <c r="AA88" s="23">
        <f t="shared" si="44"/>
        <v>12100.32</v>
      </c>
      <c r="AB88" s="23">
        <f t="shared" si="44"/>
        <v>14789.28</v>
      </c>
      <c r="AC88" s="23">
        <f t="shared" si="44"/>
        <v>14117.04</v>
      </c>
      <c r="AD88" s="23">
        <f t="shared" si="44"/>
        <v>11428.08</v>
      </c>
      <c r="AE88" s="23">
        <f t="shared" si="44"/>
        <v>13444.8</v>
      </c>
      <c r="AF88" s="23">
        <f t="shared" si="44"/>
        <v>12772.56</v>
      </c>
      <c r="AG88" s="23">
        <f t="shared" si="44"/>
        <v>12772.56</v>
      </c>
      <c r="AH88" s="23">
        <f t="shared" si="44"/>
        <v>13444.8</v>
      </c>
      <c r="AI88" s="23">
        <f t="shared" si="44"/>
        <v>12772.56</v>
      </c>
      <c r="AJ88" s="23">
        <f t="shared" si="44"/>
        <v>13444.8</v>
      </c>
      <c r="AK88" s="23"/>
      <c r="AL88" s="23"/>
      <c r="AM88" s="23"/>
      <c r="AN88" s="23"/>
      <c r="AO88" s="23"/>
      <c r="AP88" s="23"/>
      <c r="AQ88" s="267">
        <f t="shared" ref="AQ88:AS88" si="45">AQ18*$D18</f>
        <v>0</v>
      </c>
      <c r="AR88" s="267">
        <f t="shared" si="45"/>
        <v>0</v>
      </c>
      <c r="AS88" s="267">
        <f t="shared" si="45"/>
        <v>0</v>
      </c>
    </row>
    <row r="89" spans="1:45" x14ac:dyDescent="0.25">
      <c r="A89" s="4" t="str">
        <f t="shared" ref="A89:D89" si="46">A19</f>
        <v>Michael Brown</v>
      </c>
      <c r="B89" s="4" t="str">
        <f t="shared" si="46"/>
        <v>TechSur</v>
      </c>
      <c r="C89" s="4" t="str">
        <f t="shared" si="46"/>
        <v xml:space="preserve">Artificial Intelligence (AI) Engineer </v>
      </c>
      <c r="D89" s="4">
        <f t="shared" si="46"/>
        <v>120.05</v>
      </c>
      <c r="E89" s="6"/>
      <c r="F89" s="6"/>
      <c r="G89" s="6"/>
      <c r="H89" s="6"/>
      <c r="I89" s="6"/>
      <c r="J89" s="23">
        <f t="shared" ref="J89:AJ89" si="47">J19*$D19</f>
        <v>0</v>
      </c>
      <c r="K89" s="23">
        <f t="shared" si="47"/>
        <v>0</v>
      </c>
      <c r="L89" s="23">
        <f t="shared" si="47"/>
        <v>0</v>
      </c>
      <c r="M89" s="23">
        <f t="shared" si="47"/>
        <v>0</v>
      </c>
      <c r="N89" s="23">
        <f t="shared" si="47"/>
        <v>0</v>
      </c>
      <c r="O89" s="23">
        <f t="shared" si="47"/>
        <v>0</v>
      </c>
      <c r="P89" s="23">
        <f t="shared" si="47"/>
        <v>0</v>
      </c>
      <c r="Q89" s="23">
        <f t="shared" si="47"/>
        <v>0</v>
      </c>
      <c r="R89" s="23">
        <f t="shared" si="47"/>
        <v>0</v>
      </c>
      <c r="S89" s="23">
        <f t="shared" si="47"/>
        <v>0</v>
      </c>
      <c r="T89" s="23">
        <f t="shared" si="47"/>
        <v>0</v>
      </c>
      <c r="U89" s="23">
        <f t="shared" si="47"/>
        <v>0</v>
      </c>
      <c r="V89" s="23">
        <f t="shared" si="47"/>
        <v>0</v>
      </c>
      <c r="W89" s="23">
        <f t="shared" si="47"/>
        <v>0</v>
      </c>
      <c r="X89" s="23">
        <f t="shared" si="47"/>
        <v>0</v>
      </c>
      <c r="Y89" s="23">
        <f t="shared" si="47"/>
        <v>0</v>
      </c>
      <c r="Z89" s="23">
        <f t="shared" si="47"/>
        <v>0</v>
      </c>
      <c r="AA89" s="23">
        <f t="shared" si="47"/>
        <v>0</v>
      </c>
      <c r="AB89" s="23">
        <f t="shared" si="47"/>
        <v>0</v>
      </c>
      <c r="AC89" s="23">
        <f t="shared" si="47"/>
        <v>0</v>
      </c>
      <c r="AD89" s="23">
        <f t="shared" si="47"/>
        <v>0</v>
      </c>
      <c r="AE89" s="23">
        <f t="shared" si="47"/>
        <v>0</v>
      </c>
      <c r="AF89" s="23">
        <f t="shared" si="47"/>
        <v>0</v>
      </c>
      <c r="AG89" s="23">
        <f t="shared" si="47"/>
        <v>0</v>
      </c>
      <c r="AH89" s="23">
        <f t="shared" si="47"/>
        <v>0</v>
      </c>
      <c r="AI89" s="23">
        <f t="shared" si="47"/>
        <v>0</v>
      </c>
      <c r="AJ89" s="23">
        <f t="shared" si="47"/>
        <v>0</v>
      </c>
      <c r="AK89" s="23">
        <f t="shared" ref="AK89:AS89" si="48">AK19*$D19</f>
        <v>0</v>
      </c>
      <c r="AL89" s="23">
        <f t="shared" si="48"/>
        <v>0</v>
      </c>
      <c r="AM89" s="23">
        <f t="shared" si="48"/>
        <v>0</v>
      </c>
      <c r="AN89" s="23">
        <f t="shared" si="48"/>
        <v>0</v>
      </c>
      <c r="AO89" s="23">
        <f t="shared" si="48"/>
        <v>0</v>
      </c>
      <c r="AP89" s="23">
        <f t="shared" si="48"/>
        <v>0</v>
      </c>
      <c r="AQ89" s="267">
        <f t="shared" si="48"/>
        <v>0</v>
      </c>
      <c r="AR89" s="267">
        <f t="shared" si="48"/>
        <v>0</v>
      </c>
      <c r="AS89" s="267">
        <f t="shared" si="48"/>
        <v>0</v>
      </c>
    </row>
    <row r="90" spans="1:45" x14ac:dyDescent="0.25">
      <c r="A90" s="4" t="str">
        <f t="shared" ref="A90:D90" si="49">A20</f>
        <v>Shailendra Gohil</v>
      </c>
      <c r="B90" s="4" t="str">
        <f t="shared" si="49"/>
        <v>TechSur</v>
      </c>
      <c r="C90" s="4" t="str">
        <f t="shared" si="49"/>
        <v>Solutions Architect - Level III</v>
      </c>
      <c r="D90" s="4">
        <f t="shared" si="49"/>
        <v>148.91999999999999</v>
      </c>
      <c r="E90" s="6"/>
      <c r="F90" s="6"/>
      <c r="G90" s="6"/>
      <c r="H90" s="6"/>
      <c r="I90" s="6"/>
      <c r="J90" s="23">
        <f t="shared" ref="J90:AJ90" si="50">J20*$D20</f>
        <v>0</v>
      </c>
      <c r="K90" s="23">
        <f t="shared" si="50"/>
        <v>0</v>
      </c>
      <c r="L90" s="23">
        <f t="shared" si="50"/>
        <v>0</v>
      </c>
      <c r="M90" s="23">
        <f t="shared" si="50"/>
        <v>0</v>
      </c>
      <c r="N90" s="23">
        <f t="shared" si="50"/>
        <v>0</v>
      </c>
      <c r="O90" s="23">
        <f t="shared" si="50"/>
        <v>0</v>
      </c>
      <c r="P90" s="23">
        <f t="shared" si="50"/>
        <v>0</v>
      </c>
      <c r="Q90" s="23">
        <f t="shared" si="50"/>
        <v>0</v>
      </c>
      <c r="R90" s="23">
        <f t="shared" si="50"/>
        <v>0</v>
      </c>
      <c r="S90" s="23">
        <f t="shared" si="50"/>
        <v>0</v>
      </c>
      <c r="T90" s="23">
        <f t="shared" si="50"/>
        <v>0</v>
      </c>
      <c r="U90" s="23">
        <f t="shared" si="50"/>
        <v>0</v>
      </c>
      <c r="V90" s="23">
        <f t="shared" si="50"/>
        <v>0</v>
      </c>
      <c r="W90" s="23">
        <f t="shared" si="50"/>
        <v>0</v>
      </c>
      <c r="X90" s="23">
        <f t="shared" si="50"/>
        <v>0</v>
      </c>
      <c r="Y90" s="23">
        <f t="shared" si="50"/>
        <v>0</v>
      </c>
      <c r="Z90" s="23">
        <f t="shared" si="50"/>
        <v>0</v>
      </c>
      <c r="AA90" s="23">
        <f t="shared" si="50"/>
        <v>0</v>
      </c>
      <c r="AB90" s="23">
        <f t="shared" si="50"/>
        <v>0</v>
      </c>
      <c r="AC90" s="23">
        <f t="shared" si="50"/>
        <v>0</v>
      </c>
      <c r="AD90" s="23">
        <f t="shared" si="50"/>
        <v>0</v>
      </c>
      <c r="AE90" s="23">
        <f t="shared" si="50"/>
        <v>0</v>
      </c>
      <c r="AF90" s="23">
        <f t="shared" si="50"/>
        <v>0</v>
      </c>
      <c r="AG90" s="23">
        <f t="shared" si="50"/>
        <v>0</v>
      </c>
      <c r="AH90" s="23">
        <f t="shared" si="50"/>
        <v>0</v>
      </c>
      <c r="AI90" s="23">
        <f t="shared" si="50"/>
        <v>0</v>
      </c>
      <c r="AJ90" s="23">
        <f t="shared" si="50"/>
        <v>0</v>
      </c>
      <c r="AK90" s="23">
        <f t="shared" ref="AK90:AS90" si="51">AK20*$D20</f>
        <v>0</v>
      </c>
      <c r="AL90" s="23">
        <f t="shared" si="51"/>
        <v>0</v>
      </c>
      <c r="AM90" s="23">
        <f t="shared" si="51"/>
        <v>0</v>
      </c>
      <c r="AN90" s="23">
        <f t="shared" si="51"/>
        <v>0</v>
      </c>
      <c r="AO90" s="23">
        <f t="shared" si="51"/>
        <v>0</v>
      </c>
      <c r="AP90" s="23">
        <f t="shared" si="51"/>
        <v>0</v>
      </c>
      <c r="AQ90" s="267">
        <f t="shared" si="51"/>
        <v>0</v>
      </c>
      <c r="AR90" s="267">
        <f t="shared" si="51"/>
        <v>0</v>
      </c>
      <c r="AS90" s="267">
        <f t="shared" si="51"/>
        <v>0</v>
      </c>
    </row>
    <row r="91" spans="1:45" x14ac:dyDescent="0.25">
      <c r="A91" s="4" t="str">
        <f t="shared" ref="A91:D91" si="52">A21</f>
        <v>Angadveer Singh</v>
      </c>
      <c r="B91" s="4" t="str">
        <f t="shared" si="52"/>
        <v>TechSur</v>
      </c>
      <c r="C91" s="4" t="str">
        <f t="shared" si="52"/>
        <v>Task Manager</v>
      </c>
      <c r="D91" s="4">
        <f t="shared" si="52"/>
        <v>97.92</v>
      </c>
      <c r="E91" s="6"/>
      <c r="F91" s="6"/>
      <c r="G91" s="6"/>
      <c r="H91" s="6"/>
      <c r="I91" s="6"/>
      <c r="J91" s="23">
        <f t="shared" ref="J91:AJ91" si="53">J21*$D21</f>
        <v>0</v>
      </c>
      <c r="K91" s="23">
        <f t="shared" si="53"/>
        <v>0</v>
      </c>
      <c r="L91" s="23">
        <f t="shared" si="53"/>
        <v>0</v>
      </c>
      <c r="M91" s="23">
        <f t="shared" si="53"/>
        <v>0</v>
      </c>
      <c r="N91" s="23">
        <f t="shared" si="53"/>
        <v>0</v>
      </c>
      <c r="O91" s="23">
        <f t="shared" si="53"/>
        <v>0</v>
      </c>
      <c r="P91" s="23">
        <f t="shared" si="53"/>
        <v>0</v>
      </c>
      <c r="Q91" s="23">
        <f t="shared" si="53"/>
        <v>0</v>
      </c>
      <c r="R91" s="23">
        <f t="shared" si="53"/>
        <v>0</v>
      </c>
      <c r="S91" s="23">
        <f t="shared" si="53"/>
        <v>0</v>
      </c>
      <c r="T91" s="23">
        <f t="shared" si="53"/>
        <v>0</v>
      </c>
      <c r="U91" s="23">
        <f t="shared" si="53"/>
        <v>0</v>
      </c>
      <c r="V91" s="23">
        <f t="shared" si="53"/>
        <v>0</v>
      </c>
      <c r="W91" s="23">
        <f t="shared" si="53"/>
        <v>0</v>
      </c>
      <c r="X91" s="23">
        <f t="shared" si="53"/>
        <v>0</v>
      </c>
      <c r="Y91" s="23">
        <f t="shared" si="53"/>
        <v>0</v>
      </c>
      <c r="Z91" s="23">
        <f t="shared" si="53"/>
        <v>0</v>
      </c>
      <c r="AA91" s="23">
        <f t="shared" si="53"/>
        <v>0</v>
      </c>
      <c r="AB91" s="23">
        <f t="shared" si="53"/>
        <v>0</v>
      </c>
      <c r="AC91" s="23">
        <f t="shared" si="53"/>
        <v>0</v>
      </c>
      <c r="AD91" s="23">
        <f t="shared" si="53"/>
        <v>0</v>
      </c>
      <c r="AE91" s="23">
        <f t="shared" si="53"/>
        <v>0</v>
      </c>
      <c r="AF91" s="23">
        <f t="shared" si="53"/>
        <v>0</v>
      </c>
      <c r="AG91" s="23">
        <f t="shared" si="53"/>
        <v>0</v>
      </c>
      <c r="AH91" s="23">
        <f t="shared" si="53"/>
        <v>0</v>
      </c>
      <c r="AI91" s="23">
        <f t="shared" si="53"/>
        <v>0</v>
      </c>
      <c r="AJ91" s="23">
        <f t="shared" si="53"/>
        <v>0</v>
      </c>
      <c r="AK91" s="23">
        <f t="shared" ref="AK91:AS91" si="54">AK21*$D21</f>
        <v>0</v>
      </c>
      <c r="AL91" s="23">
        <f t="shared" si="54"/>
        <v>0</v>
      </c>
      <c r="AM91" s="23">
        <f t="shared" si="54"/>
        <v>0</v>
      </c>
      <c r="AN91" s="23">
        <f t="shared" si="54"/>
        <v>0</v>
      </c>
      <c r="AO91" s="23">
        <f t="shared" si="54"/>
        <v>0</v>
      </c>
      <c r="AP91" s="23">
        <f t="shared" si="54"/>
        <v>0</v>
      </c>
      <c r="AQ91" s="267">
        <f t="shared" si="54"/>
        <v>0</v>
      </c>
      <c r="AR91" s="267">
        <f t="shared" si="54"/>
        <v>0</v>
      </c>
      <c r="AS91" s="267">
        <f t="shared" si="54"/>
        <v>0</v>
      </c>
    </row>
    <row r="92" spans="1:45" x14ac:dyDescent="0.25">
      <c r="A92" s="4" t="str">
        <f t="shared" ref="A92:D92" si="55">A22</f>
        <v>Louden Motina</v>
      </c>
      <c r="B92" s="4" t="str">
        <f t="shared" si="55"/>
        <v>TechSur</v>
      </c>
      <c r="C92" s="4" t="str">
        <f t="shared" si="55"/>
        <v>Enterprise Architect</v>
      </c>
      <c r="D92" s="4">
        <f t="shared" si="55"/>
        <v>113.21</v>
      </c>
      <c r="E92" s="6"/>
      <c r="F92" s="6"/>
      <c r="G92" s="6"/>
      <c r="H92" s="6"/>
      <c r="I92" s="6"/>
      <c r="J92" s="23">
        <f t="shared" ref="J92:AJ92" si="56">J22*$D22</f>
        <v>0</v>
      </c>
      <c r="K92" s="23">
        <f t="shared" si="56"/>
        <v>0</v>
      </c>
      <c r="L92" s="23">
        <f t="shared" si="56"/>
        <v>0</v>
      </c>
      <c r="M92" s="23">
        <f t="shared" si="56"/>
        <v>0</v>
      </c>
      <c r="N92" s="23">
        <f t="shared" si="56"/>
        <v>0</v>
      </c>
      <c r="O92" s="23">
        <f t="shared" si="56"/>
        <v>16302.24</v>
      </c>
      <c r="P92" s="23">
        <f t="shared" si="56"/>
        <v>19924.96</v>
      </c>
      <c r="Q92" s="23">
        <f t="shared" si="56"/>
        <v>19019.28</v>
      </c>
      <c r="R92" s="23">
        <f t="shared" si="56"/>
        <v>15396.56</v>
      </c>
      <c r="S92" s="23">
        <f t="shared" si="56"/>
        <v>0</v>
      </c>
      <c r="T92" s="23">
        <f t="shared" si="56"/>
        <v>0</v>
      </c>
      <c r="U92" s="23">
        <f t="shared" si="56"/>
        <v>0</v>
      </c>
      <c r="V92" s="23">
        <f t="shared" si="56"/>
        <v>0</v>
      </c>
      <c r="W92" s="23">
        <f t="shared" si="56"/>
        <v>0</v>
      </c>
      <c r="X92" s="23">
        <f t="shared" si="56"/>
        <v>0</v>
      </c>
      <c r="Y92" s="23">
        <f t="shared" si="56"/>
        <v>0</v>
      </c>
      <c r="Z92" s="23">
        <f t="shared" si="56"/>
        <v>0</v>
      </c>
      <c r="AA92" s="23">
        <f t="shared" si="56"/>
        <v>0</v>
      </c>
      <c r="AB92" s="23">
        <f t="shared" si="56"/>
        <v>0</v>
      </c>
      <c r="AC92" s="23">
        <f t="shared" si="56"/>
        <v>0</v>
      </c>
      <c r="AD92" s="23">
        <f t="shared" si="56"/>
        <v>0</v>
      </c>
      <c r="AE92" s="23">
        <f t="shared" si="56"/>
        <v>0</v>
      </c>
      <c r="AF92" s="23">
        <f t="shared" si="56"/>
        <v>0</v>
      </c>
      <c r="AG92" s="23">
        <f t="shared" si="56"/>
        <v>0</v>
      </c>
      <c r="AH92" s="23">
        <f t="shared" si="56"/>
        <v>0</v>
      </c>
      <c r="AI92" s="23">
        <f t="shared" si="56"/>
        <v>0</v>
      </c>
      <c r="AJ92" s="23">
        <f t="shared" si="56"/>
        <v>0</v>
      </c>
      <c r="AK92" s="23">
        <f t="shared" ref="AK92:AS92" si="57">AK22*$D22</f>
        <v>0</v>
      </c>
      <c r="AL92" s="23">
        <f t="shared" si="57"/>
        <v>0</v>
      </c>
      <c r="AM92" s="23">
        <f t="shared" si="57"/>
        <v>0</v>
      </c>
      <c r="AN92" s="23">
        <f t="shared" si="57"/>
        <v>0</v>
      </c>
      <c r="AO92" s="23">
        <f t="shared" si="57"/>
        <v>0</v>
      </c>
      <c r="AP92" s="23">
        <f t="shared" si="57"/>
        <v>0</v>
      </c>
      <c r="AQ92" s="267">
        <f t="shared" si="57"/>
        <v>0</v>
      </c>
      <c r="AR92" s="267">
        <f t="shared" si="57"/>
        <v>0</v>
      </c>
      <c r="AS92" s="267">
        <f t="shared" si="57"/>
        <v>0</v>
      </c>
    </row>
    <row r="93" spans="1:45" x14ac:dyDescent="0.25">
      <c r="A93" s="4" t="str">
        <f t="shared" ref="A93:D93" si="58">A23</f>
        <v>Syed Abbas</v>
      </c>
      <c r="B93" s="4" t="str">
        <f t="shared" si="58"/>
        <v>TechSur</v>
      </c>
      <c r="C93" s="4" t="str">
        <f t="shared" si="58"/>
        <v>Information Assurance Engineer</v>
      </c>
      <c r="D93" s="4">
        <f t="shared" si="58"/>
        <v>84.03</v>
      </c>
      <c r="E93" s="6"/>
      <c r="F93" s="6"/>
      <c r="G93" s="6"/>
      <c r="H93" s="6"/>
      <c r="I93" s="6"/>
      <c r="J93" s="23">
        <f t="shared" ref="J93:AJ93" si="59">J23*$D23</f>
        <v>0</v>
      </c>
      <c r="K93" s="23">
        <f t="shared" si="59"/>
        <v>0</v>
      </c>
      <c r="L93" s="23">
        <f t="shared" si="59"/>
        <v>0</v>
      </c>
      <c r="M93" s="23">
        <f t="shared" si="59"/>
        <v>0</v>
      </c>
      <c r="N93" s="23">
        <f t="shared" si="59"/>
        <v>0</v>
      </c>
      <c r="O93" s="23">
        <f t="shared" si="59"/>
        <v>0</v>
      </c>
      <c r="P93" s="23">
        <f t="shared" si="59"/>
        <v>0</v>
      </c>
      <c r="Q93" s="23">
        <f t="shared" si="59"/>
        <v>0</v>
      </c>
      <c r="R93" s="23">
        <f t="shared" si="59"/>
        <v>0</v>
      </c>
      <c r="S93" s="23">
        <f t="shared" si="59"/>
        <v>0</v>
      </c>
      <c r="T93" s="23">
        <f t="shared" si="59"/>
        <v>0</v>
      </c>
      <c r="U93" s="23">
        <f t="shared" si="59"/>
        <v>0</v>
      </c>
      <c r="V93" s="23">
        <f t="shared" si="59"/>
        <v>0</v>
      </c>
      <c r="W93" s="23">
        <f t="shared" si="59"/>
        <v>0</v>
      </c>
      <c r="X93" s="23">
        <f t="shared" si="59"/>
        <v>0</v>
      </c>
      <c r="Y93" s="23">
        <f t="shared" si="59"/>
        <v>0</v>
      </c>
      <c r="Z93" s="23">
        <f t="shared" si="59"/>
        <v>0</v>
      </c>
      <c r="AA93" s="23">
        <f t="shared" si="59"/>
        <v>0</v>
      </c>
      <c r="AB93" s="23">
        <f t="shared" si="59"/>
        <v>0</v>
      </c>
      <c r="AC93" s="23">
        <f t="shared" si="59"/>
        <v>0</v>
      </c>
      <c r="AD93" s="23">
        <f t="shared" si="59"/>
        <v>0</v>
      </c>
      <c r="AE93" s="23">
        <f t="shared" si="59"/>
        <v>0</v>
      </c>
      <c r="AF93" s="23">
        <f t="shared" si="59"/>
        <v>0</v>
      </c>
      <c r="AG93" s="23">
        <f t="shared" si="59"/>
        <v>0</v>
      </c>
      <c r="AH93" s="23">
        <f t="shared" si="59"/>
        <v>0</v>
      </c>
      <c r="AI93" s="23">
        <f t="shared" si="59"/>
        <v>0</v>
      </c>
      <c r="AJ93" s="23">
        <f t="shared" si="59"/>
        <v>0</v>
      </c>
      <c r="AK93" s="23">
        <f t="shared" ref="AK93:AS93" si="60">AK23*$D23</f>
        <v>0</v>
      </c>
      <c r="AL93" s="23">
        <f t="shared" si="60"/>
        <v>0</v>
      </c>
      <c r="AM93" s="23">
        <f t="shared" si="60"/>
        <v>0</v>
      </c>
      <c r="AN93" s="23">
        <f t="shared" si="60"/>
        <v>0</v>
      </c>
      <c r="AO93" s="23">
        <f t="shared" si="60"/>
        <v>0</v>
      </c>
      <c r="AP93" s="23">
        <f t="shared" si="60"/>
        <v>0</v>
      </c>
      <c r="AQ93" s="267">
        <f t="shared" si="60"/>
        <v>0</v>
      </c>
      <c r="AR93" s="267">
        <f t="shared" si="60"/>
        <v>0</v>
      </c>
      <c r="AS93" s="267">
        <f t="shared" si="60"/>
        <v>0</v>
      </c>
    </row>
    <row r="94" spans="1:45" x14ac:dyDescent="0.25">
      <c r="A94" s="4" t="s">
        <v>276</v>
      </c>
      <c r="B94" s="4" t="str">
        <f t="shared" ref="B94" si="61">B59</f>
        <v>TechSur</v>
      </c>
      <c r="C94" s="4" t="str">
        <f>C59</f>
        <v>Information Assurance Engineer</v>
      </c>
      <c r="D94" s="6">
        <f>D59</f>
        <v>84.03</v>
      </c>
      <c r="E94" s="6"/>
      <c r="F94" s="6"/>
      <c r="G94" s="6"/>
      <c r="H94" s="6"/>
      <c r="I94" s="6"/>
      <c r="J94" s="23"/>
      <c r="K94" s="23"/>
      <c r="L94" s="23"/>
      <c r="M94" s="23"/>
      <c r="N94" s="23"/>
      <c r="O94" s="23"/>
      <c r="P94" s="2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266"/>
      <c r="AR94" s="266"/>
      <c r="AS94" s="266"/>
    </row>
    <row r="95" spans="1:45" x14ac:dyDescent="0.25">
      <c r="A95" s="4"/>
      <c r="B95" s="4"/>
      <c r="C95" s="4"/>
      <c r="D95" s="6"/>
      <c r="E95" s="6"/>
      <c r="F95" s="6"/>
      <c r="G95" s="6"/>
      <c r="H95" s="6"/>
      <c r="I95" s="6"/>
      <c r="J95" s="23"/>
      <c r="K95" s="23"/>
      <c r="L95" s="23"/>
      <c r="M95" s="23"/>
      <c r="N95" s="23"/>
      <c r="O95" s="23"/>
      <c r="P95" s="2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266"/>
      <c r="AR95" s="266"/>
      <c r="AS95" s="266"/>
    </row>
    <row r="96" spans="1:45" x14ac:dyDescent="0.25">
      <c r="A96" s="4"/>
      <c r="B96" s="4"/>
      <c r="C96" s="4"/>
      <c r="D96" s="6"/>
      <c r="E96" s="6"/>
      <c r="F96" s="6"/>
      <c r="G96" s="6"/>
      <c r="H96" s="6"/>
      <c r="I96" s="6"/>
      <c r="J96" s="23"/>
      <c r="K96" s="23"/>
      <c r="L96" s="23"/>
      <c r="M96" s="23"/>
      <c r="N96" s="23"/>
      <c r="O96" s="23"/>
      <c r="P96" s="2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266"/>
      <c r="AR96" s="266"/>
      <c r="AS96" s="266"/>
    </row>
    <row r="97" spans="1:45" x14ac:dyDescent="0.25">
      <c r="A97" s="4"/>
      <c r="B97" s="4"/>
      <c r="C97" s="4"/>
      <c r="D97" s="6"/>
      <c r="E97" s="6"/>
      <c r="F97" s="6"/>
      <c r="G97" s="6"/>
      <c r="H97" s="6"/>
      <c r="I97" s="6"/>
      <c r="J97" s="23"/>
      <c r="K97" s="23"/>
      <c r="L97" s="23"/>
      <c r="M97" s="23"/>
      <c r="N97" s="23"/>
      <c r="O97" s="23"/>
      <c r="P97" s="2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266"/>
      <c r="AR97" s="266"/>
      <c r="AS97" s="266"/>
    </row>
    <row r="98" spans="1:45" x14ac:dyDescent="0.25">
      <c r="A98" s="4"/>
      <c r="B98" s="4"/>
      <c r="C98" s="4"/>
      <c r="D98" s="6"/>
      <c r="E98" s="6"/>
      <c r="F98" s="6"/>
      <c r="G98" s="6"/>
      <c r="H98" s="6"/>
      <c r="I98" s="6"/>
      <c r="J98" s="23"/>
      <c r="K98" s="23"/>
      <c r="L98" s="23"/>
      <c r="M98" s="23"/>
      <c r="N98" s="23"/>
      <c r="O98" s="23"/>
      <c r="P98" s="2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266"/>
      <c r="AR98" s="266"/>
      <c r="AS98" s="266"/>
    </row>
    <row r="99" spans="1:45" x14ac:dyDescent="0.25">
      <c r="A99" s="4"/>
      <c r="B99" s="4"/>
      <c r="C99" s="4"/>
      <c r="D99" s="6"/>
      <c r="E99" s="6"/>
      <c r="F99" s="6"/>
      <c r="G99" s="6"/>
      <c r="H99" s="6"/>
      <c r="I99" s="6"/>
      <c r="J99" s="23"/>
      <c r="K99" s="23"/>
      <c r="L99" s="23"/>
      <c r="M99" s="23"/>
      <c r="N99" s="23"/>
      <c r="O99" s="23"/>
      <c r="P99" s="2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266"/>
      <c r="AR99" s="266"/>
      <c r="AS99" s="266"/>
    </row>
    <row r="100" spans="1:45" x14ac:dyDescent="0.25">
      <c r="A100" s="4"/>
      <c r="B100" s="4"/>
      <c r="C100" s="4"/>
      <c r="D100" s="6"/>
      <c r="E100" s="6"/>
      <c r="F100" s="6"/>
      <c r="G100" s="6"/>
      <c r="H100" s="6"/>
      <c r="I100" s="6"/>
      <c r="J100" s="23"/>
      <c r="K100" s="23"/>
      <c r="L100" s="23"/>
      <c r="M100" s="23"/>
      <c r="N100" s="23"/>
      <c r="O100" s="23"/>
      <c r="P100" s="2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266"/>
      <c r="AR100" s="266"/>
      <c r="AS100" s="266"/>
    </row>
    <row r="101" spans="1:45" x14ac:dyDescent="0.25">
      <c r="A101" s="4"/>
      <c r="B101" s="4"/>
      <c r="C101" s="4"/>
      <c r="D101" s="6"/>
      <c r="E101" s="6"/>
      <c r="F101" s="6"/>
      <c r="G101" s="6"/>
      <c r="H101" s="6"/>
      <c r="I101" s="6"/>
      <c r="J101" s="23"/>
      <c r="K101" s="23"/>
      <c r="L101" s="23"/>
      <c r="M101" s="23"/>
      <c r="N101" s="23"/>
      <c r="O101" s="23"/>
      <c r="P101" s="2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266"/>
      <c r="AR101" s="266"/>
      <c r="AS101" s="266"/>
    </row>
    <row r="102" spans="1:45" x14ac:dyDescent="0.25">
      <c r="A102" s="4"/>
      <c r="B102" s="4"/>
      <c r="C102" s="4"/>
      <c r="D102" s="6"/>
      <c r="E102" s="6"/>
      <c r="F102" s="6"/>
      <c r="G102" s="6"/>
      <c r="H102" s="6"/>
      <c r="I102" s="6"/>
      <c r="J102" s="23"/>
      <c r="K102" s="23"/>
      <c r="L102" s="23"/>
      <c r="M102" s="23"/>
      <c r="N102" s="23"/>
      <c r="O102" s="23"/>
      <c r="P102" s="2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266"/>
      <c r="AR102" s="266"/>
      <c r="AS102" s="266"/>
    </row>
    <row r="103" spans="1:45" x14ac:dyDescent="0.25">
      <c r="A103" s="4"/>
      <c r="B103" s="4"/>
      <c r="C103" s="4"/>
      <c r="D103" s="6"/>
      <c r="E103" s="6"/>
      <c r="F103" s="6"/>
      <c r="G103" s="6"/>
      <c r="H103" s="6"/>
      <c r="I103" s="6"/>
      <c r="J103" s="23"/>
      <c r="K103" s="23"/>
      <c r="L103" s="23"/>
      <c r="M103" s="23"/>
      <c r="N103" s="23"/>
      <c r="O103" s="23"/>
      <c r="P103" s="2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266"/>
      <c r="AR103" s="266"/>
      <c r="AS103" s="266"/>
    </row>
    <row r="104" spans="1:45" x14ac:dyDescent="0.25">
      <c r="A104" s="4"/>
      <c r="B104" s="4"/>
      <c r="C104" s="4"/>
      <c r="D104" s="6"/>
      <c r="E104" s="6"/>
      <c r="F104" s="6"/>
      <c r="G104" s="6"/>
      <c r="H104" s="6"/>
      <c r="I104" s="6"/>
      <c r="J104" s="23"/>
      <c r="K104" s="23"/>
      <c r="L104" s="23"/>
      <c r="M104" s="23"/>
      <c r="N104" s="23"/>
      <c r="O104" s="23"/>
      <c r="P104" s="2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266"/>
      <c r="AR104" s="266"/>
      <c r="AS104" s="266"/>
    </row>
    <row r="105" spans="1:45" x14ac:dyDescent="0.25">
      <c r="A105" s="4"/>
      <c r="B105" s="4"/>
      <c r="C105" s="4"/>
      <c r="D105" s="6"/>
      <c r="E105" s="6"/>
      <c r="F105" s="6"/>
      <c r="G105" s="6"/>
      <c r="H105" s="6"/>
      <c r="I105" s="6"/>
      <c r="J105" s="23"/>
      <c r="K105" s="23"/>
      <c r="L105" s="23"/>
      <c r="M105" s="23"/>
      <c r="N105" s="23"/>
      <c r="O105" s="23"/>
      <c r="P105" s="2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266"/>
      <c r="AR105" s="266"/>
      <c r="AS105" s="266"/>
    </row>
    <row r="106" spans="1:45" x14ac:dyDescent="0.25">
      <c r="A106" s="4"/>
      <c r="B106" s="4"/>
      <c r="C106" s="4"/>
      <c r="D106" s="6"/>
      <c r="E106" s="6"/>
      <c r="F106" s="6"/>
      <c r="G106" s="6"/>
      <c r="H106" s="6"/>
      <c r="I106" s="6"/>
      <c r="J106" s="23"/>
      <c r="K106" s="23"/>
      <c r="L106" s="23"/>
      <c r="M106" s="23"/>
      <c r="N106" s="23"/>
      <c r="O106" s="23"/>
      <c r="P106" s="2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266"/>
      <c r="AR106" s="266"/>
      <c r="AS106" s="266"/>
    </row>
    <row r="107" spans="1:45" x14ac:dyDescent="0.25">
      <c r="A107" s="4"/>
      <c r="B107" s="4"/>
      <c r="C107" s="4"/>
      <c r="D107" s="6"/>
      <c r="E107" s="6"/>
      <c r="F107" s="6"/>
      <c r="G107" s="6"/>
      <c r="H107" s="6"/>
      <c r="I107" s="6"/>
      <c r="J107" s="23"/>
      <c r="K107" s="23"/>
      <c r="L107" s="23"/>
      <c r="M107" s="23"/>
      <c r="N107" s="23"/>
      <c r="O107" s="23"/>
      <c r="P107" s="2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266"/>
      <c r="AR107" s="266"/>
      <c r="AS107" s="266"/>
    </row>
    <row r="108" spans="1:45" x14ac:dyDescent="0.25">
      <c r="A108" s="4"/>
      <c r="B108" s="4"/>
      <c r="C108" s="4"/>
      <c r="D108" s="6"/>
      <c r="E108" s="6"/>
      <c r="F108" s="6"/>
      <c r="G108" s="6"/>
      <c r="H108" s="6"/>
      <c r="I108" s="6"/>
      <c r="J108" s="23"/>
      <c r="K108" s="23"/>
      <c r="L108" s="23"/>
      <c r="M108" s="23"/>
      <c r="N108" s="23"/>
      <c r="O108" s="23"/>
      <c r="P108" s="2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266"/>
      <c r="AR108" s="266"/>
      <c r="AS108" s="266"/>
    </row>
    <row r="109" spans="1:45" x14ac:dyDescent="0.25">
      <c r="A109" s="4"/>
      <c r="B109" s="4"/>
      <c r="C109" s="4"/>
      <c r="D109" s="6"/>
      <c r="E109" s="6"/>
      <c r="F109" s="6"/>
      <c r="G109" s="6"/>
      <c r="H109" s="6"/>
      <c r="I109" s="6"/>
      <c r="J109" s="23"/>
      <c r="K109" s="23"/>
      <c r="L109" s="23"/>
      <c r="M109" s="23"/>
      <c r="N109" s="23"/>
      <c r="O109" s="23"/>
      <c r="P109" s="2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266"/>
      <c r="AR109" s="266"/>
      <c r="AS109" s="266"/>
    </row>
    <row r="110" spans="1:45" x14ac:dyDescent="0.25">
      <c r="E110" s="7">
        <f t="shared" ref="E110:AP110" si="62">SUM(E80:E109)</f>
        <v>0</v>
      </c>
      <c r="F110" s="7">
        <f t="shared" si="62"/>
        <v>8050.5599999999995</v>
      </c>
      <c r="G110" s="7">
        <f t="shared" si="62"/>
        <v>76971.199999999983</v>
      </c>
      <c r="H110" s="7">
        <f t="shared" si="62"/>
        <v>152105.59999999998</v>
      </c>
      <c r="I110" s="7">
        <f t="shared" si="62"/>
        <v>152105.59999999998</v>
      </c>
      <c r="J110" s="7">
        <f t="shared" si="62"/>
        <v>152105.59999999998</v>
      </c>
      <c r="K110" s="7">
        <f t="shared" si="62"/>
        <v>139025.28</v>
      </c>
      <c r="L110" s="7">
        <f t="shared" si="62"/>
        <v>146342.39999999997</v>
      </c>
      <c r="M110" s="7">
        <f t="shared" si="62"/>
        <v>173827.92</v>
      </c>
      <c r="N110" s="7">
        <f t="shared" si="62"/>
        <v>182105.44</v>
      </c>
      <c r="O110" s="7">
        <f t="shared" si="62"/>
        <v>148010.4</v>
      </c>
      <c r="P110" s="7">
        <f t="shared" si="62"/>
        <v>180901.59999999998</v>
      </c>
      <c r="Q110" s="7">
        <f t="shared" si="62"/>
        <v>172678.8</v>
      </c>
      <c r="R110" s="7">
        <f t="shared" si="62"/>
        <v>139787.6</v>
      </c>
      <c r="S110" s="7">
        <f t="shared" si="62"/>
        <v>165550.39999999997</v>
      </c>
      <c r="T110" s="7">
        <f t="shared" si="62"/>
        <v>157272.88</v>
      </c>
      <c r="U110" s="7">
        <f t="shared" si="62"/>
        <v>157272.88</v>
      </c>
      <c r="V110" s="7">
        <f t="shared" si="62"/>
        <v>165550.39999999997</v>
      </c>
      <c r="W110" s="7">
        <f t="shared" si="62"/>
        <v>157272.88</v>
      </c>
      <c r="X110" s="7">
        <f t="shared" si="62"/>
        <v>165550.39999999997</v>
      </c>
      <c r="Y110" s="7">
        <f t="shared" si="62"/>
        <v>173827.92</v>
      </c>
      <c r="Z110" s="7">
        <f t="shared" si="62"/>
        <v>182105.44</v>
      </c>
      <c r="AA110" s="7">
        <f t="shared" si="62"/>
        <v>148995.36000000002</v>
      </c>
      <c r="AB110" s="7">
        <f t="shared" si="62"/>
        <v>182105.44</v>
      </c>
      <c r="AC110" s="7">
        <f t="shared" si="62"/>
        <v>173827.92</v>
      </c>
      <c r="AD110" s="7">
        <f t="shared" si="62"/>
        <v>140717.84</v>
      </c>
      <c r="AE110" s="7">
        <f t="shared" si="62"/>
        <v>165550.39999999997</v>
      </c>
      <c r="AF110" s="7">
        <f t="shared" si="62"/>
        <v>157272.88</v>
      </c>
      <c r="AG110" s="7">
        <f t="shared" si="62"/>
        <v>157272.88</v>
      </c>
      <c r="AH110" s="7">
        <f t="shared" si="62"/>
        <v>165550.39999999997</v>
      </c>
      <c r="AI110" s="7">
        <f t="shared" si="62"/>
        <v>157272.88</v>
      </c>
      <c r="AJ110" s="7">
        <f t="shared" si="62"/>
        <v>165550.39999999997</v>
      </c>
      <c r="AK110" s="7">
        <f t="shared" si="62"/>
        <v>159710.88</v>
      </c>
      <c r="AL110" s="7">
        <f t="shared" si="62"/>
        <v>167316.16</v>
      </c>
      <c r="AM110" s="7">
        <f t="shared" si="62"/>
        <v>136895.04000000001</v>
      </c>
      <c r="AN110" s="7">
        <f t="shared" si="62"/>
        <v>167316.16</v>
      </c>
      <c r="AO110" s="7">
        <f t="shared" si="62"/>
        <v>159710.88</v>
      </c>
      <c r="AP110" s="7">
        <f t="shared" si="62"/>
        <v>129289.76</v>
      </c>
    </row>
    <row r="111" spans="1:45" x14ac:dyDescent="0.25">
      <c r="C111" s="25"/>
      <c r="D111" s="25"/>
    </row>
    <row r="112" spans="1:45" x14ac:dyDescent="0.25">
      <c r="A112" s="31" t="s">
        <v>145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25">
      <c r="A113" s="9"/>
      <c r="B113" s="9"/>
      <c r="C113" s="9"/>
      <c r="D113" s="9"/>
      <c r="E113" s="623">
        <v>2024</v>
      </c>
      <c r="F113" s="623"/>
      <c r="G113" s="623"/>
      <c r="H113" s="623"/>
      <c r="I113" s="623"/>
      <c r="J113" s="623">
        <v>2025</v>
      </c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>
        <v>2026</v>
      </c>
      <c r="W113" s="623"/>
      <c r="X113" s="623"/>
      <c r="Y113" s="623"/>
      <c r="Z113" s="623"/>
      <c r="AA113" s="623"/>
      <c r="AB113" s="623"/>
      <c r="AC113" s="623"/>
      <c r="AD113" s="623"/>
      <c r="AE113" s="623"/>
      <c r="AF113" s="623"/>
      <c r="AG113" s="623"/>
      <c r="AH113" s="623">
        <v>2027</v>
      </c>
      <c r="AI113" s="623"/>
      <c r="AJ113" s="623"/>
      <c r="AK113" s="623"/>
      <c r="AL113" s="623"/>
      <c r="AM113" s="623"/>
      <c r="AN113" s="623"/>
      <c r="AO113" s="623"/>
      <c r="AP113" s="623"/>
      <c r="AQ113" s="623"/>
      <c r="AR113" s="623"/>
      <c r="AS113" s="623"/>
    </row>
    <row r="114" spans="1:45" x14ac:dyDescent="0.25">
      <c r="A114" s="11" t="s">
        <v>88</v>
      </c>
      <c r="B114" s="11" t="s">
        <v>89</v>
      </c>
      <c r="C114" s="11" t="s">
        <v>90</v>
      </c>
      <c r="D114" s="11" t="s">
        <v>91</v>
      </c>
      <c r="E114" s="11">
        <v>8</v>
      </c>
      <c r="F114" s="11">
        <v>9</v>
      </c>
      <c r="G114" s="11">
        <v>10</v>
      </c>
      <c r="H114" s="11">
        <v>11</v>
      </c>
      <c r="I114" s="11">
        <v>12</v>
      </c>
      <c r="J114" s="11">
        <v>1</v>
      </c>
      <c r="K114" s="11">
        <v>2</v>
      </c>
      <c r="L114" s="11">
        <v>3</v>
      </c>
      <c r="M114" s="11">
        <v>4</v>
      </c>
      <c r="N114" s="11">
        <v>5</v>
      </c>
      <c r="O114" s="11">
        <v>6</v>
      </c>
      <c r="P114" s="11">
        <v>7</v>
      </c>
      <c r="Q114" s="11">
        <v>8</v>
      </c>
      <c r="R114" s="11">
        <v>9</v>
      </c>
      <c r="S114" s="14">
        <v>10</v>
      </c>
      <c r="T114" s="14">
        <v>11</v>
      </c>
      <c r="U114" s="14">
        <v>12</v>
      </c>
      <c r="V114" s="14">
        <v>1</v>
      </c>
      <c r="W114" s="14">
        <v>2</v>
      </c>
      <c r="X114" s="14">
        <v>3</v>
      </c>
      <c r="Y114" s="14">
        <v>4</v>
      </c>
      <c r="Z114" s="14">
        <v>5</v>
      </c>
      <c r="AA114" s="14">
        <v>6</v>
      </c>
      <c r="AB114" s="14">
        <v>7</v>
      </c>
      <c r="AC114" s="14">
        <v>8</v>
      </c>
      <c r="AD114" s="14">
        <v>9</v>
      </c>
      <c r="AE114" s="14">
        <v>10</v>
      </c>
      <c r="AF114" s="14">
        <v>11</v>
      </c>
      <c r="AG114" s="14">
        <v>12</v>
      </c>
      <c r="AH114" s="14">
        <v>1</v>
      </c>
      <c r="AI114" s="14">
        <v>2</v>
      </c>
      <c r="AJ114" s="14">
        <v>3</v>
      </c>
      <c r="AK114" s="14">
        <v>4</v>
      </c>
      <c r="AL114" s="14">
        <v>5</v>
      </c>
      <c r="AM114" s="14">
        <v>6</v>
      </c>
      <c r="AN114" s="14">
        <v>7</v>
      </c>
      <c r="AO114" s="14">
        <v>8</v>
      </c>
      <c r="AP114" s="14">
        <v>9</v>
      </c>
      <c r="AQ114" s="265">
        <v>10</v>
      </c>
      <c r="AR114" s="265">
        <v>11</v>
      </c>
      <c r="AS114" s="265">
        <v>12</v>
      </c>
    </row>
    <row r="115" spans="1:45" x14ac:dyDescent="0.25">
      <c r="A115" s="4" t="str">
        <f>A10</f>
        <v>Sourcing</v>
      </c>
      <c r="B115" s="4" t="str">
        <f t="shared" ref="B115:D115" si="63">B10</f>
        <v>TechSur</v>
      </c>
      <c r="C115" s="4" t="str">
        <f t="shared" si="63"/>
        <v xml:space="preserve">Artificial Intelligence (AI) Engineer </v>
      </c>
      <c r="D115" s="4">
        <f t="shared" si="63"/>
        <v>120.05</v>
      </c>
      <c r="E115" s="6">
        <f>$D115*E45</f>
        <v>0</v>
      </c>
      <c r="F115" s="6">
        <f t="shared" ref="F115:H115" si="64">$D115*F45</f>
        <v>0</v>
      </c>
      <c r="G115" s="6">
        <f t="shared" si="64"/>
        <v>0</v>
      </c>
      <c r="H115" s="6">
        <f t="shared" si="64"/>
        <v>0</v>
      </c>
      <c r="I115" s="6">
        <f t="shared" ref="I115:P115" si="65">$D115*I45</f>
        <v>0</v>
      </c>
      <c r="J115" s="6">
        <f t="shared" si="65"/>
        <v>0</v>
      </c>
      <c r="K115" s="6">
        <f t="shared" si="65"/>
        <v>0</v>
      </c>
      <c r="L115" s="6">
        <f t="shared" si="65"/>
        <v>0</v>
      </c>
      <c r="M115" s="6">
        <f t="shared" si="65"/>
        <v>0</v>
      </c>
      <c r="N115" s="6">
        <f t="shared" si="65"/>
        <v>0</v>
      </c>
      <c r="O115" s="6">
        <f t="shared" si="65"/>
        <v>0</v>
      </c>
      <c r="P115" s="6">
        <f t="shared" si="65"/>
        <v>0</v>
      </c>
      <c r="Q115" s="6">
        <f t="shared" ref="Q115:R115" si="66">$D115*Q45</f>
        <v>0</v>
      </c>
      <c r="R115" s="6">
        <f t="shared" si="66"/>
        <v>0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266"/>
      <c r="AR115" s="266"/>
      <c r="AS115" s="266"/>
    </row>
    <row r="116" spans="1:45" x14ac:dyDescent="0.25">
      <c r="A116" s="4" t="str">
        <f t="shared" ref="A116:D118" si="67">A11</f>
        <v>Louie Chen</v>
      </c>
      <c r="B116" s="4" t="str">
        <f t="shared" si="67"/>
        <v>TechSur</v>
      </c>
      <c r="C116" s="4" t="str">
        <f t="shared" si="67"/>
        <v xml:space="preserve">Artificial Intelligence (AI) Engineer </v>
      </c>
      <c r="D116" s="4">
        <f t="shared" si="67"/>
        <v>120.05</v>
      </c>
      <c r="E116" s="6">
        <f t="shared" ref="E116:P116" si="68">$D116*E46</f>
        <v>0</v>
      </c>
      <c r="F116" s="6">
        <f t="shared" si="68"/>
        <v>0</v>
      </c>
      <c r="G116" s="6">
        <f t="shared" si="68"/>
        <v>0</v>
      </c>
      <c r="H116" s="6">
        <f t="shared" si="68"/>
        <v>2641.1</v>
      </c>
      <c r="I116" s="6">
        <f t="shared" si="68"/>
        <v>8643.6</v>
      </c>
      <c r="J116" s="6">
        <f t="shared" si="68"/>
        <v>8643.6</v>
      </c>
      <c r="K116" s="6">
        <f t="shared" si="68"/>
        <v>15846.6</v>
      </c>
      <c r="L116" s="6">
        <f t="shared" si="68"/>
        <v>20168.399999999998</v>
      </c>
      <c r="M116" s="6">
        <f t="shared" si="68"/>
        <v>19208</v>
      </c>
      <c r="N116" s="6">
        <f t="shared" si="68"/>
        <v>11524.8</v>
      </c>
      <c r="O116" s="6">
        <f t="shared" si="68"/>
        <v>16807</v>
      </c>
      <c r="P116" s="6">
        <f t="shared" si="68"/>
        <v>21128.799999999999</v>
      </c>
      <c r="Q116" s="6">
        <f t="shared" ref="Q116:R116" si="69">$D116*Q46</f>
        <v>19208</v>
      </c>
      <c r="R116" s="6">
        <f t="shared" si="69"/>
        <v>16326.8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266"/>
      <c r="AR116" s="266"/>
      <c r="AS116" s="266"/>
    </row>
    <row r="117" spans="1:45" x14ac:dyDescent="0.25">
      <c r="A117" s="4" t="str">
        <f t="shared" si="67"/>
        <v>Murali Konathala</v>
      </c>
      <c r="B117" s="4" t="str">
        <f t="shared" si="67"/>
        <v>TechSur</v>
      </c>
      <c r="C117" s="4" t="str">
        <f t="shared" si="67"/>
        <v>Software Engineer</v>
      </c>
      <c r="D117" s="4">
        <f t="shared" si="67"/>
        <v>138.37</v>
      </c>
      <c r="E117" s="6">
        <f t="shared" ref="E117:P117" si="70">$D117*E47</f>
        <v>0</v>
      </c>
      <c r="F117" s="6">
        <f t="shared" si="70"/>
        <v>4427.84</v>
      </c>
      <c r="G117" s="6">
        <f t="shared" si="70"/>
        <v>24353.120000000003</v>
      </c>
      <c r="H117" s="6">
        <f t="shared" si="70"/>
        <v>16604.400000000001</v>
      </c>
      <c r="I117" s="6">
        <f t="shared" si="70"/>
        <v>23246.16</v>
      </c>
      <c r="J117" s="6">
        <f t="shared" si="70"/>
        <v>23246.16</v>
      </c>
      <c r="K117" s="6">
        <f t="shared" si="70"/>
        <v>21032.240000000002</v>
      </c>
      <c r="L117" s="6">
        <f t="shared" si="70"/>
        <v>23246.16</v>
      </c>
      <c r="M117" s="6">
        <f t="shared" si="70"/>
        <v>24353.120000000003</v>
      </c>
      <c r="N117" s="6">
        <f t="shared" si="70"/>
        <v>23246.16</v>
      </c>
      <c r="O117" s="6">
        <f t="shared" si="70"/>
        <v>22139.200000000001</v>
      </c>
      <c r="P117" s="6">
        <f t="shared" si="70"/>
        <v>16604.400000000001</v>
      </c>
      <c r="Q117" s="6">
        <f t="shared" ref="Q117:R117" si="71">$D117*Q47</f>
        <v>23246.16</v>
      </c>
      <c r="R117" s="6">
        <f t="shared" si="71"/>
        <v>18818.32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266"/>
      <c r="AR117" s="266"/>
      <c r="AS117" s="266"/>
    </row>
    <row r="118" spans="1:45" x14ac:dyDescent="0.25">
      <c r="A118" s="4" t="str">
        <f t="shared" si="67"/>
        <v>Nathan Moore</v>
      </c>
      <c r="B118" s="4" t="str">
        <f t="shared" si="67"/>
        <v>TechSur</v>
      </c>
      <c r="C118" s="4" t="str">
        <f t="shared" si="67"/>
        <v>Software Developer</v>
      </c>
      <c r="D118" s="4">
        <f t="shared" si="67"/>
        <v>103</v>
      </c>
      <c r="E118" s="6">
        <f t="shared" ref="E118:P118" si="72">$D118*E48</f>
        <v>0</v>
      </c>
      <c r="F118" s="6">
        <f t="shared" si="72"/>
        <v>0</v>
      </c>
      <c r="G118" s="6">
        <f t="shared" si="72"/>
        <v>1854</v>
      </c>
      <c r="H118" s="6">
        <f t="shared" si="72"/>
        <v>4120</v>
      </c>
      <c r="I118" s="6">
        <f t="shared" si="72"/>
        <v>4944</v>
      </c>
      <c r="J118" s="6">
        <f t="shared" si="72"/>
        <v>13596</v>
      </c>
      <c r="K118" s="6">
        <f t="shared" si="72"/>
        <v>13596</v>
      </c>
      <c r="L118" s="6">
        <f t="shared" si="72"/>
        <v>12875</v>
      </c>
      <c r="M118" s="6">
        <f t="shared" si="72"/>
        <v>13596</v>
      </c>
      <c r="N118" s="6">
        <f t="shared" si="72"/>
        <v>17304</v>
      </c>
      <c r="O118" s="6">
        <f t="shared" si="72"/>
        <v>13184</v>
      </c>
      <c r="P118" s="6">
        <f t="shared" si="72"/>
        <v>18128</v>
      </c>
      <c r="Q118" s="6">
        <f t="shared" ref="Q118:R118" si="73">$D118*Q48</f>
        <v>17304</v>
      </c>
      <c r="R118" s="6">
        <f t="shared" si="73"/>
        <v>14008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266"/>
      <c r="AR118" s="266"/>
      <c r="AS118" s="266"/>
    </row>
    <row r="119" spans="1:45" x14ac:dyDescent="0.25">
      <c r="A119" s="4" t="str">
        <f t="shared" ref="A119:D119" si="74">A14</f>
        <v>Kenneth Megill (Transitioned TechSur Employee)</v>
      </c>
      <c r="B119" s="4" t="str">
        <f t="shared" si="74"/>
        <v>TechSur</v>
      </c>
      <c r="C119" s="4" t="str">
        <f t="shared" si="74"/>
        <v>Business Analyst - Senior</v>
      </c>
      <c r="D119" s="4">
        <f t="shared" si="74"/>
        <v>120.05</v>
      </c>
      <c r="E119" s="6">
        <f t="shared" ref="E119:P119" si="75">$D119*E49</f>
        <v>0</v>
      </c>
      <c r="F119" s="6">
        <f t="shared" si="75"/>
        <v>0</v>
      </c>
      <c r="G119" s="6">
        <f t="shared" si="75"/>
        <v>17287.2</v>
      </c>
      <c r="H119" s="6">
        <f t="shared" si="75"/>
        <v>12845.35</v>
      </c>
      <c r="I119" s="6">
        <f t="shared" si="75"/>
        <v>14285.949999999999</v>
      </c>
      <c r="J119" s="6">
        <f t="shared" si="75"/>
        <v>16086.699999999999</v>
      </c>
      <c r="K119" s="6">
        <f t="shared" si="75"/>
        <v>18247.599999999999</v>
      </c>
      <c r="L119" s="6">
        <f t="shared" si="75"/>
        <v>19208</v>
      </c>
      <c r="M119" s="6">
        <f t="shared" si="75"/>
        <v>21128.799999999999</v>
      </c>
      <c r="N119" s="6">
        <f t="shared" si="75"/>
        <v>20168.399999999998</v>
      </c>
      <c r="O119" s="6">
        <f t="shared" si="75"/>
        <v>18247.599999999999</v>
      </c>
      <c r="P119" s="6">
        <f t="shared" si="75"/>
        <v>19928.3</v>
      </c>
      <c r="Q119" s="6">
        <f t="shared" ref="Q119:R119" si="76">$D119*Q49</f>
        <v>20168.399999999998</v>
      </c>
      <c r="R119" s="6">
        <f t="shared" si="76"/>
        <v>14406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266"/>
      <c r="AR119" s="266"/>
      <c r="AS119" s="266"/>
    </row>
    <row r="120" spans="1:45" x14ac:dyDescent="0.25">
      <c r="A120" s="4" t="str">
        <f t="shared" ref="A120:D120" si="77">A15</f>
        <v>Nick Sundar</v>
      </c>
      <c r="B120" s="4" t="str">
        <f t="shared" si="77"/>
        <v>TechSur</v>
      </c>
      <c r="C120" s="4" t="str">
        <f t="shared" si="77"/>
        <v>Enterprise Architect</v>
      </c>
      <c r="D120" s="4">
        <f t="shared" si="77"/>
        <v>113.21</v>
      </c>
      <c r="E120" s="6">
        <f t="shared" ref="E120:P120" si="78">$D120*E50</f>
        <v>0</v>
      </c>
      <c r="F120" s="6">
        <f t="shared" si="78"/>
        <v>3622.72</v>
      </c>
      <c r="G120" s="6">
        <f t="shared" si="78"/>
        <v>19924.96</v>
      </c>
      <c r="H120" s="6">
        <f t="shared" si="78"/>
        <v>14490.88</v>
      </c>
      <c r="I120" s="6">
        <f t="shared" si="78"/>
        <v>12113.47</v>
      </c>
      <c r="J120" s="6">
        <f t="shared" si="78"/>
        <v>19019.28</v>
      </c>
      <c r="K120" s="6">
        <f t="shared" si="78"/>
        <v>17207.919999999998</v>
      </c>
      <c r="L120" s="6">
        <f t="shared" si="78"/>
        <v>13585.199999999999</v>
      </c>
      <c r="M120" s="6">
        <f t="shared" si="78"/>
        <v>0</v>
      </c>
      <c r="N120" s="6">
        <f t="shared" si="78"/>
        <v>0</v>
      </c>
      <c r="O120" s="6">
        <f t="shared" si="78"/>
        <v>0</v>
      </c>
      <c r="P120" s="6">
        <f t="shared" si="78"/>
        <v>0</v>
      </c>
      <c r="Q120" s="6">
        <f t="shared" ref="Q120:R120" si="79">$D120*Q50</f>
        <v>0</v>
      </c>
      <c r="R120" s="6">
        <f t="shared" si="79"/>
        <v>0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266"/>
      <c r="AR120" s="266"/>
      <c r="AS120" s="266"/>
    </row>
    <row r="121" spans="1:45" x14ac:dyDescent="0.25">
      <c r="A121" s="4" t="str">
        <f t="shared" ref="A121:D121" si="80">A16</f>
        <v>Jason De Kock (Start 10/7)</v>
      </c>
      <c r="B121" s="4" t="str">
        <f t="shared" si="80"/>
        <v>TechSur</v>
      </c>
      <c r="C121" s="4" t="str">
        <f t="shared" si="80"/>
        <v>Systems Integration Engineer</v>
      </c>
      <c r="D121" s="4">
        <f t="shared" si="80"/>
        <v>151.9</v>
      </c>
      <c r="E121" s="6">
        <f t="shared" ref="E121:P121" si="81">$D121*E51</f>
        <v>0</v>
      </c>
      <c r="F121" s="6">
        <f t="shared" si="81"/>
        <v>0</v>
      </c>
      <c r="G121" s="6">
        <f t="shared" si="81"/>
        <v>9721.6</v>
      </c>
      <c r="H121" s="6">
        <f t="shared" si="81"/>
        <v>23088.799999999999</v>
      </c>
      <c r="I121" s="6">
        <f t="shared" si="81"/>
        <v>25519.200000000001</v>
      </c>
      <c r="J121" s="6">
        <f t="shared" si="81"/>
        <v>24304</v>
      </c>
      <c r="K121" s="6">
        <f t="shared" si="81"/>
        <v>23088.799999999999</v>
      </c>
      <c r="L121" s="6">
        <f t="shared" si="81"/>
        <v>25519.200000000001</v>
      </c>
      <c r="M121" s="6">
        <f t="shared" si="81"/>
        <v>25519.200000000001</v>
      </c>
      <c r="N121" s="6">
        <f t="shared" si="81"/>
        <v>23088.799999999999</v>
      </c>
      <c r="O121" s="6">
        <f t="shared" si="81"/>
        <v>24304</v>
      </c>
      <c r="P121" s="6">
        <f t="shared" si="81"/>
        <v>14582.400000000001</v>
      </c>
      <c r="Q121" s="6">
        <f t="shared" ref="Q121:R121" si="82">$D121*Q51</f>
        <v>24304</v>
      </c>
      <c r="R121" s="6">
        <f t="shared" si="82"/>
        <v>20658.400000000001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266"/>
      <c r="AR121" s="266"/>
      <c r="AS121" s="266"/>
    </row>
    <row r="122" spans="1:45" x14ac:dyDescent="0.25">
      <c r="A122" s="4" t="str">
        <f t="shared" ref="A122:D122" si="83">A17</f>
        <v>Muthukrishna (Muthu) Krishnakumar</v>
      </c>
      <c r="B122" s="4" t="str">
        <f t="shared" si="83"/>
        <v>TechSur</v>
      </c>
      <c r="C122" s="4" t="str">
        <f t="shared" si="83"/>
        <v>Information Assurance Engineer</v>
      </c>
      <c r="D122" s="4">
        <f t="shared" si="83"/>
        <v>84.03</v>
      </c>
      <c r="E122" s="6">
        <f t="shared" ref="E122:P122" si="84">$D122*E52</f>
        <v>0</v>
      </c>
      <c r="F122" s="6">
        <f t="shared" si="84"/>
        <v>0</v>
      </c>
      <c r="G122" s="6">
        <f t="shared" si="84"/>
        <v>8739.1200000000008</v>
      </c>
      <c r="H122" s="6">
        <f t="shared" si="84"/>
        <v>3361.2</v>
      </c>
      <c r="I122" s="6">
        <f t="shared" si="84"/>
        <v>0</v>
      </c>
      <c r="J122" s="6">
        <f t="shared" si="84"/>
        <v>0</v>
      </c>
      <c r="K122" s="6">
        <f t="shared" si="84"/>
        <v>0</v>
      </c>
      <c r="L122" s="6">
        <f t="shared" si="84"/>
        <v>0</v>
      </c>
      <c r="M122" s="6">
        <f t="shared" si="84"/>
        <v>0</v>
      </c>
      <c r="N122" s="6">
        <f t="shared" si="84"/>
        <v>0</v>
      </c>
      <c r="O122" s="6">
        <f t="shared" si="84"/>
        <v>0</v>
      </c>
      <c r="P122" s="6">
        <f t="shared" si="84"/>
        <v>0</v>
      </c>
      <c r="Q122" s="6">
        <f t="shared" ref="Q122:R122" si="85">$D122*Q52</f>
        <v>0</v>
      </c>
      <c r="R122" s="6">
        <f t="shared" si="85"/>
        <v>0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266"/>
      <c r="AR122" s="266"/>
      <c r="AS122" s="266"/>
    </row>
    <row r="123" spans="1:45" x14ac:dyDescent="0.25">
      <c r="A123" s="4" t="str">
        <f t="shared" ref="A123:D123" si="86">A18</f>
        <v>Neel Bhagwat</v>
      </c>
      <c r="B123" s="4" t="str">
        <f t="shared" si="86"/>
        <v>TechSur</v>
      </c>
      <c r="C123" s="4" t="str">
        <f t="shared" si="86"/>
        <v>Information Assurance Engineer</v>
      </c>
      <c r="D123" s="4">
        <f t="shared" si="86"/>
        <v>84.03</v>
      </c>
      <c r="E123" s="6">
        <f t="shared" ref="E123:P123" si="87">$D123*E53</f>
        <v>0</v>
      </c>
      <c r="F123" s="6">
        <f t="shared" si="87"/>
        <v>0</v>
      </c>
      <c r="G123" s="6">
        <f t="shared" si="87"/>
        <v>0</v>
      </c>
      <c r="H123" s="6">
        <f t="shared" si="87"/>
        <v>0</v>
      </c>
      <c r="I123" s="6">
        <f t="shared" si="87"/>
        <v>0</v>
      </c>
      <c r="J123" s="6">
        <f t="shared" si="87"/>
        <v>9411.36</v>
      </c>
      <c r="K123" s="6">
        <f t="shared" si="87"/>
        <v>6722.4</v>
      </c>
      <c r="L123" s="6">
        <f t="shared" si="87"/>
        <v>14117.04</v>
      </c>
      <c r="M123" s="6">
        <f t="shared" si="87"/>
        <v>14789.28</v>
      </c>
      <c r="N123" s="6">
        <f t="shared" si="87"/>
        <v>14117.04</v>
      </c>
      <c r="O123" s="6">
        <f t="shared" si="87"/>
        <v>13444.8</v>
      </c>
      <c r="P123" s="6">
        <f t="shared" si="87"/>
        <v>14789.28</v>
      </c>
      <c r="Q123" s="6">
        <f t="shared" ref="Q123:R123" si="88">$D123*Q53</f>
        <v>4033.44</v>
      </c>
      <c r="R123" s="6">
        <f t="shared" si="88"/>
        <v>0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266"/>
      <c r="AR123" s="266"/>
      <c r="AS123" s="266"/>
    </row>
    <row r="124" spans="1:45" x14ac:dyDescent="0.25">
      <c r="A124" s="4" t="str">
        <f t="shared" ref="A124:D124" si="89">A19</f>
        <v>Michael Brown</v>
      </c>
      <c r="B124" s="4" t="str">
        <f t="shared" si="89"/>
        <v>TechSur</v>
      </c>
      <c r="C124" s="4" t="str">
        <f t="shared" si="89"/>
        <v xml:space="preserve">Artificial Intelligence (AI) Engineer </v>
      </c>
      <c r="D124" s="4">
        <f t="shared" si="89"/>
        <v>120.05</v>
      </c>
      <c r="E124" s="6">
        <f t="shared" ref="E124:P124" si="90">$D124*E54</f>
        <v>0</v>
      </c>
      <c r="F124" s="6">
        <f t="shared" si="90"/>
        <v>0</v>
      </c>
      <c r="G124" s="6">
        <f t="shared" si="90"/>
        <v>0</v>
      </c>
      <c r="H124" s="6">
        <f t="shared" si="90"/>
        <v>0</v>
      </c>
      <c r="I124" s="6">
        <f t="shared" si="90"/>
        <v>0</v>
      </c>
      <c r="J124" s="6">
        <f t="shared" si="90"/>
        <v>2881.2</v>
      </c>
      <c r="K124" s="6">
        <f t="shared" si="90"/>
        <v>0</v>
      </c>
      <c r="L124" s="6">
        <f t="shared" si="90"/>
        <v>0</v>
      </c>
      <c r="M124" s="6">
        <f t="shared" si="90"/>
        <v>0</v>
      </c>
      <c r="N124" s="6">
        <f t="shared" si="90"/>
        <v>0</v>
      </c>
      <c r="O124" s="6">
        <f t="shared" si="90"/>
        <v>0</v>
      </c>
      <c r="P124" s="6">
        <f t="shared" si="90"/>
        <v>0</v>
      </c>
      <c r="Q124" s="6">
        <f t="shared" ref="Q124:R124" si="91">$D124*Q54</f>
        <v>0</v>
      </c>
      <c r="R124" s="6">
        <f t="shared" si="91"/>
        <v>0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266"/>
      <c r="AR124" s="266"/>
      <c r="AS124" s="266"/>
    </row>
    <row r="125" spans="1:45" x14ac:dyDescent="0.25">
      <c r="A125" s="4" t="str">
        <f t="shared" ref="A125:D125" si="92">A20</f>
        <v>Shailendra Gohil</v>
      </c>
      <c r="B125" s="4" t="str">
        <f t="shared" si="92"/>
        <v>TechSur</v>
      </c>
      <c r="C125" s="4" t="str">
        <f t="shared" si="92"/>
        <v>Solutions Architect - Level III</v>
      </c>
      <c r="D125" s="4">
        <f t="shared" si="92"/>
        <v>148.91999999999999</v>
      </c>
      <c r="E125" s="6">
        <f t="shared" ref="E125:P125" si="93">$D125*E55</f>
        <v>0</v>
      </c>
      <c r="F125" s="6">
        <f t="shared" si="93"/>
        <v>0</v>
      </c>
      <c r="G125" s="6">
        <f t="shared" si="93"/>
        <v>0</v>
      </c>
      <c r="H125" s="6">
        <f t="shared" si="93"/>
        <v>0</v>
      </c>
      <c r="I125" s="6">
        <f t="shared" si="93"/>
        <v>0</v>
      </c>
      <c r="J125" s="6">
        <f t="shared" si="93"/>
        <v>9233.0399999999991</v>
      </c>
      <c r="K125" s="6">
        <f t="shared" si="93"/>
        <v>0</v>
      </c>
      <c r="L125" s="6">
        <f t="shared" si="93"/>
        <v>0</v>
      </c>
      <c r="M125" s="6">
        <f t="shared" si="93"/>
        <v>0</v>
      </c>
      <c r="N125" s="6">
        <f t="shared" si="93"/>
        <v>0</v>
      </c>
      <c r="O125" s="6">
        <f t="shared" si="93"/>
        <v>0</v>
      </c>
      <c r="P125" s="6">
        <f t="shared" si="93"/>
        <v>0</v>
      </c>
      <c r="Q125" s="6">
        <f t="shared" ref="Q125:R125" si="94">$D125*Q55</f>
        <v>0</v>
      </c>
      <c r="R125" s="6">
        <f t="shared" si="94"/>
        <v>0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266"/>
      <c r="AR125" s="266"/>
      <c r="AS125" s="266"/>
    </row>
    <row r="126" spans="1:45" x14ac:dyDescent="0.25">
      <c r="A126" s="4" t="str">
        <f t="shared" ref="A126:D126" si="95">A21</f>
        <v>Angadveer Singh</v>
      </c>
      <c r="B126" s="4" t="str">
        <f t="shared" si="95"/>
        <v>TechSur</v>
      </c>
      <c r="C126" s="4" t="str">
        <f t="shared" si="95"/>
        <v>Task Manager</v>
      </c>
      <c r="D126" s="4">
        <f t="shared" si="95"/>
        <v>97.92</v>
      </c>
      <c r="E126" s="6">
        <f t="shared" ref="E126:P126" si="96">$D126*E56</f>
        <v>0</v>
      </c>
      <c r="F126" s="6">
        <f t="shared" si="96"/>
        <v>0</v>
      </c>
      <c r="G126" s="6">
        <f t="shared" si="96"/>
        <v>0</v>
      </c>
      <c r="H126" s="6">
        <f t="shared" si="96"/>
        <v>0</v>
      </c>
      <c r="I126" s="6">
        <f t="shared" si="96"/>
        <v>0</v>
      </c>
      <c r="J126" s="6">
        <f t="shared" si="96"/>
        <v>7050.24</v>
      </c>
      <c r="K126" s="6">
        <f t="shared" si="96"/>
        <v>0</v>
      </c>
      <c r="L126" s="6">
        <f t="shared" si="96"/>
        <v>0</v>
      </c>
      <c r="M126" s="6">
        <f t="shared" si="96"/>
        <v>0</v>
      </c>
      <c r="N126" s="6">
        <f t="shared" si="96"/>
        <v>0</v>
      </c>
      <c r="O126" s="6">
        <f t="shared" si="96"/>
        <v>0</v>
      </c>
      <c r="P126" s="6">
        <f t="shared" si="96"/>
        <v>0</v>
      </c>
      <c r="Q126" s="6">
        <f t="shared" ref="Q126:R126" si="97">$D126*Q56</f>
        <v>0</v>
      </c>
      <c r="R126" s="6">
        <f t="shared" si="97"/>
        <v>0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266"/>
      <c r="AR126" s="266"/>
      <c r="AS126" s="266"/>
    </row>
    <row r="127" spans="1:45" x14ac:dyDescent="0.25">
      <c r="A127" s="4" t="str">
        <f t="shared" ref="A127:D127" si="98">A22</f>
        <v>Louden Motina</v>
      </c>
      <c r="B127" s="4" t="str">
        <f t="shared" si="98"/>
        <v>TechSur</v>
      </c>
      <c r="C127" s="4" t="str">
        <f t="shared" si="98"/>
        <v>Enterprise Architect</v>
      </c>
      <c r="D127" s="4">
        <f t="shared" si="98"/>
        <v>113.21</v>
      </c>
      <c r="E127" s="6">
        <f t="shared" ref="E127:P127" si="99">$D127*E57</f>
        <v>0</v>
      </c>
      <c r="F127" s="6">
        <f t="shared" si="99"/>
        <v>0</v>
      </c>
      <c r="G127" s="6">
        <f t="shared" si="99"/>
        <v>0</v>
      </c>
      <c r="H127" s="6">
        <f t="shared" si="99"/>
        <v>0</v>
      </c>
      <c r="I127" s="6">
        <f t="shared" si="99"/>
        <v>0</v>
      </c>
      <c r="J127" s="6">
        <f t="shared" si="99"/>
        <v>0</v>
      </c>
      <c r="K127" s="6">
        <f t="shared" si="99"/>
        <v>0</v>
      </c>
      <c r="L127" s="6">
        <f t="shared" si="99"/>
        <v>0</v>
      </c>
      <c r="M127" s="6">
        <f t="shared" si="99"/>
        <v>19924.96</v>
      </c>
      <c r="N127" s="6">
        <f t="shared" si="99"/>
        <v>19019.28</v>
      </c>
      <c r="O127" s="6">
        <f t="shared" si="99"/>
        <v>18113.599999999999</v>
      </c>
      <c r="P127" s="6">
        <f t="shared" si="99"/>
        <v>19924.96</v>
      </c>
      <c r="Q127" s="6">
        <f t="shared" ref="Q127:R127" si="100">$D127*Q57</f>
        <v>19019.28</v>
      </c>
      <c r="R127" s="6">
        <f t="shared" si="100"/>
        <v>19019.28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266"/>
      <c r="AR127" s="266"/>
      <c r="AS127" s="266"/>
    </row>
    <row r="128" spans="1:45" x14ac:dyDescent="0.25">
      <c r="A128" s="4" t="str">
        <f t="shared" ref="A128:D128" si="101">A23</f>
        <v>Syed Abbas</v>
      </c>
      <c r="B128" s="4" t="str">
        <f t="shared" si="101"/>
        <v>TechSur</v>
      </c>
      <c r="C128" s="4" t="str">
        <f t="shared" si="101"/>
        <v>Information Assurance Engineer</v>
      </c>
      <c r="D128" s="4">
        <f t="shared" si="101"/>
        <v>84.03</v>
      </c>
      <c r="E128" s="6">
        <f t="shared" ref="E128:P128" si="102">$D128*E58</f>
        <v>0</v>
      </c>
      <c r="F128" s="6">
        <f t="shared" si="102"/>
        <v>0</v>
      </c>
      <c r="G128" s="6">
        <f t="shared" si="102"/>
        <v>0</v>
      </c>
      <c r="H128" s="6">
        <f t="shared" si="102"/>
        <v>0</v>
      </c>
      <c r="I128" s="6">
        <f t="shared" si="102"/>
        <v>0</v>
      </c>
      <c r="J128" s="6">
        <f t="shared" si="102"/>
        <v>0</v>
      </c>
      <c r="K128" s="6">
        <f t="shared" si="102"/>
        <v>0</v>
      </c>
      <c r="L128" s="6">
        <f t="shared" si="102"/>
        <v>0</v>
      </c>
      <c r="M128" s="6">
        <f t="shared" si="102"/>
        <v>0</v>
      </c>
      <c r="N128" s="6">
        <f t="shared" si="102"/>
        <v>0</v>
      </c>
      <c r="O128" s="6">
        <f t="shared" si="102"/>
        <v>0</v>
      </c>
      <c r="P128" s="6">
        <f t="shared" si="102"/>
        <v>0</v>
      </c>
      <c r="Q128" s="6">
        <f t="shared" ref="Q128:R128" si="103">$D128*Q58</f>
        <v>4033.44</v>
      </c>
      <c r="R128" s="6">
        <f t="shared" si="103"/>
        <v>7058.52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266"/>
      <c r="AR128" s="266"/>
      <c r="AS128" s="266"/>
    </row>
    <row r="129" spans="1:45" x14ac:dyDescent="0.25">
      <c r="A129" s="4" t="str">
        <f t="shared" ref="A129:D129" si="104">A24</f>
        <v>Dhruvi Rathod</v>
      </c>
      <c r="B129" s="4" t="str">
        <f t="shared" si="104"/>
        <v>TechSur</v>
      </c>
      <c r="C129" s="4" t="str">
        <f t="shared" si="104"/>
        <v>Information Assurance Engineer</v>
      </c>
      <c r="D129" s="4">
        <f t="shared" si="104"/>
        <v>84.03</v>
      </c>
      <c r="E129" s="6">
        <f t="shared" ref="E129:P129" si="105">$D129*E59</f>
        <v>0</v>
      </c>
      <c r="F129" s="6">
        <f t="shared" si="105"/>
        <v>0</v>
      </c>
      <c r="G129" s="6">
        <f t="shared" si="105"/>
        <v>0</v>
      </c>
      <c r="H129" s="6">
        <f t="shared" si="105"/>
        <v>0</v>
      </c>
      <c r="I129" s="6">
        <f t="shared" si="105"/>
        <v>0</v>
      </c>
      <c r="J129" s="6">
        <f t="shared" si="105"/>
        <v>0</v>
      </c>
      <c r="K129" s="6">
        <f t="shared" si="105"/>
        <v>0</v>
      </c>
      <c r="L129" s="6">
        <f t="shared" si="105"/>
        <v>0</v>
      </c>
      <c r="M129" s="6">
        <f t="shared" si="105"/>
        <v>0</v>
      </c>
      <c r="N129" s="6">
        <f t="shared" si="105"/>
        <v>0</v>
      </c>
      <c r="O129" s="6">
        <f t="shared" si="105"/>
        <v>0</v>
      </c>
      <c r="P129" s="6">
        <f t="shared" si="105"/>
        <v>0</v>
      </c>
      <c r="Q129" s="6">
        <f t="shared" ref="Q129:R129" si="106">$D129*Q59</f>
        <v>5041.8</v>
      </c>
      <c r="R129" s="6">
        <f t="shared" si="106"/>
        <v>5714.04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266"/>
      <c r="AR129" s="266"/>
      <c r="AS129" s="266"/>
    </row>
    <row r="130" spans="1:45" x14ac:dyDescent="0.25">
      <c r="A130" s="4">
        <f t="shared" ref="A130:D130" si="107">A25</f>
        <v>0</v>
      </c>
      <c r="B130" s="4">
        <f t="shared" si="107"/>
        <v>0</v>
      </c>
      <c r="C130" s="4">
        <f t="shared" si="107"/>
        <v>0</v>
      </c>
      <c r="D130" s="4">
        <f t="shared" si="107"/>
        <v>0</v>
      </c>
      <c r="E130" s="6">
        <f t="shared" ref="E130:P130" si="108">$D130*E60</f>
        <v>0</v>
      </c>
      <c r="F130" s="6">
        <f t="shared" si="108"/>
        <v>0</v>
      </c>
      <c r="G130" s="6">
        <f t="shared" si="108"/>
        <v>0</v>
      </c>
      <c r="H130" s="6">
        <f t="shared" si="108"/>
        <v>0</v>
      </c>
      <c r="I130" s="6">
        <f t="shared" si="108"/>
        <v>0</v>
      </c>
      <c r="J130" s="6">
        <f t="shared" si="108"/>
        <v>0</v>
      </c>
      <c r="K130" s="6">
        <f t="shared" si="108"/>
        <v>0</v>
      </c>
      <c r="L130" s="6">
        <f t="shared" si="108"/>
        <v>0</v>
      </c>
      <c r="M130" s="6">
        <f t="shared" si="108"/>
        <v>0</v>
      </c>
      <c r="N130" s="6">
        <f t="shared" si="108"/>
        <v>0</v>
      </c>
      <c r="O130" s="6">
        <f t="shared" si="108"/>
        <v>0</v>
      </c>
      <c r="P130" s="6">
        <f t="shared" si="108"/>
        <v>0</v>
      </c>
      <c r="Q130" s="6">
        <f t="shared" ref="Q130:R130" si="109">$D130*Q60</f>
        <v>0</v>
      </c>
      <c r="R130" s="6">
        <f t="shared" si="109"/>
        <v>0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266"/>
      <c r="AR130" s="266"/>
      <c r="AS130" s="266"/>
    </row>
    <row r="131" spans="1:45" x14ac:dyDescent="0.25">
      <c r="A131" s="4">
        <f t="shared" ref="A131:D131" si="110">A26</f>
        <v>0</v>
      </c>
      <c r="B131" s="4">
        <f t="shared" si="110"/>
        <v>0</v>
      </c>
      <c r="C131" s="4">
        <f t="shared" si="110"/>
        <v>0</v>
      </c>
      <c r="D131" s="4">
        <f t="shared" si="110"/>
        <v>0</v>
      </c>
      <c r="E131" s="6">
        <f t="shared" ref="E131:P131" si="111">$D131*E61</f>
        <v>0</v>
      </c>
      <c r="F131" s="6">
        <f t="shared" si="111"/>
        <v>0</v>
      </c>
      <c r="G131" s="6">
        <f t="shared" si="111"/>
        <v>0</v>
      </c>
      <c r="H131" s="6">
        <f t="shared" si="111"/>
        <v>0</v>
      </c>
      <c r="I131" s="6">
        <f t="shared" si="111"/>
        <v>0</v>
      </c>
      <c r="J131" s="6">
        <f t="shared" si="111"/>
        <v>0</v>
      </c>
      <c r="K131" s="6">
        <f t="shared" si="111"/>
        <v>0</v>
      </c>
      <c r="L131" s="6">
        <f t="shared" si="111"/>
        <v>0</v>
      </c>
      <c r="M131" s="6">
        <f t="shared" si="111"/>
        <v>0</v>
      </c>
      <c r="N131" s="6">
        <f t="shared" si="111"/>
        <v>0</v>
      </c>
      <c r="O131" s="6">
        <f t="shared" si="111"/>
        <v>0</v>
      </c>
      <c r="P131" s="6">
        <f t="shared" si="111"/>
        <v>0</v>
      </c>
      <c r="Q131" s="6">
        <f t="shared" ref="Q131:R131" si="112">$D131*Q61</f>
        <v>0</v>
      </c>
      <c r="R131" s="6">
        <f t="shared" si="112"/>
        <v>0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266"/>
      <c r="AR131" s="266"/>
      <c r="AS131" s="266"/>
    </row>
    <row r="132" spans="1:45" x14ac:dyDescent="0.25">
      <c r="A132" s="4">
        <f t="shared" ref="A132:D132" si="113">A27</f>
        <v>0</v>
      </c>
      <c r="B132" s="4">
        <f t="shared" si="113"/>
        <v>0</v>
      </c>
      <c r="C132" s="4">
        <f t="shared" si="113"/>
        <v>0</v>
      </c>
      <c r="D132" s="4">
        <f t="shared" si="113"/>
        <v>0</v>
      </c>
      <c r="E132" s="6">
        <f t="shared" ref="E132:P132" si="114">$D132*E62</f>
        <v>0</v>
      </c>
      <c r="F132" s="6">
        <f t="shared" si="114"/>
        <v>0</v>
      </c>
      <c r="G132" s="6">
        <f t="shared" si="114"/>
        <v>0</v>
      </c>
      <c r="H132" s="6">
        <f t="shared" si="114"/>
        <v>0</v>
      </c>
      <c r="I132" s="6">
        <f t="shared" si="114"/>
        <v>0</v>
      </c>
      <c r="J132" s="6">
        <f t="shared" si="114"/>
        <v>0</v>
      </c>
      <c r="K132" s="6">
        <f t="shared" si="114"/>
        <v>0</v>
      </c>
      <c r="L132" s="6">
        <f t="shared" si="114"/>
        <v>0</v>
      </c>
      <c r="M132" s="6">
        <f t="shared" si="114"/>
        <v>0</v>
      </c>
      <c r="N132" s="6">
        <f t="shared" si="114"/>
        <v>0</v>
      </c>
      <c r="O132" s="6">
        <f t="shared" si="114"/>
        <v>0</v>
      </c>
      <c r="P132" s="6">
        <f t="shared" si="114"/>
        <v>0</v>
      </c>
      <c r="Q132" s="6">
        <f t="shared" ref="Q132:R132" si="115">$D132*Q62</f>
        <v>0</v>
      </c>
      <c r="R132" s="6">
        <f t="shared" si="115"/>
        <v>0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266"/>
      <c r="AR132" s="266"/>
      <c r="AS132" s="266"/>
    </row>
    <row r="133" spans="1:45" x14ac:dyDescent="0.25">
      <c r="A133" s="4">
        <f t="shared" ref="A133:D133" si="116">A28</f>
        <v>0</v>
      </c>
      <c r="B133" s="4">
        <f t="shared" si="116"/>
        <v>0</v>
      </c>
      <c r="C133" s="4">
        <f t="shared" si="116"/>
        <v>0</v>
      </c>
      <c r="D133" s="4">
        <f t="shared" si="116"/>
        <v>0</v>
      </c>
      <c r="E133" s="6">
        <f t="shared" ref="E133:P133" si="117">$D133*E63</f>
        <v>0</v>
      </c>
      <c r="F133" s="6">
        <f t="shared" si="117"/>
        <v>0</v>
      </c>
      <c r="G133" s="6">
        <f t="shared" si="117"/>
        <v>0</v>
      </c>
      <c r="H133" s="6">
        <f t="shared" si="117"/>
        <v>0</v>
      </c>
      <c r="I133" s="6">
        <f t="shared" si="117"/>
        <v>0</v>
      </c>
      <c r="J133" s="6">
        <f t="shared" si="117"/>
        <v>0</v>
      </c>
      <c r="K133" s="6">
        <f t="shared" si="117"/>
        <v>0</v>
      </c>
      <c r="L133" s="6">
        <f t="shared" si="117"/>
        <v>0</v>
      </c>
      <c r="M133" s="6">
        <f t="shared" si="117"/>
        <v>0</v>
      </c>
      <c r="N133" s="6">
        <f t="shared" si="117"/>
        <v>0</v>
      </c>
      <c r="O133" s="6">
        <f t="shared" si="117"/>
        <v>0</v>
      </c>
      <c r="P133" s="6">
        <f t="shared" si="117"/>
        <v>0</v>
      </c>
      <c r="Q133" s="6">
        <f t="shared" ref="Q133:R133" si="118">$D133*Q63</f>
        <v>0</v>
      </c>
      <c r="R133" s="6">
        <f t="shared" si="118"/>
        <v>0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266"/>
      <c r="AR133" s="266"/>
      <c r="AS133" s="266"/>
    </row>
    <row r="134" spans="1:45" x14ac:dyDescent="0.25">
      <c r="A134" s="4">
        <f t="shared" ref="A134:D134" si="119">A29</f>
        <v>0</v>
      </c>
      <c r="B134" s="4">
        <f t="shared" si="119"/>
        <v>0</v>
      </c>
      <c r="C134" s="4">
        <f t="shared" si="119"/>
        <v>0</v>
      </c>
      <c r="D134" s="4">
        <f t="shared" si="119"/>
        <v>0</v>
      </c>
      <c r="E134" s="6">
        <f t="shared" ref="E134:P134" si="120">$D134*E64</f>
        <v>0</v>
      </c>
      <c r="F134" s="6">
        <f t="shared" si="120"/>
        <v>0</v>
      </c>
      <c r="G134" s="6">
        <f t="shared" si="120"/>
        <v>0</v>
      </c>
      <c r="H134" s="6">
        <f t="shared" si="120"/>
        <v>0</v>
      </c>
      <c r="I134" s="6">
        <f t="shared" si="120"/>
        <v>0</v>
      </c>
      <c r="J134" s="6">
        <f t="shared" si="120"/>
        <v>0</v>
      </c>
      <c r="K134" s="6">
        <f t="shared" si="120"/>
        <v>0</v>
      </c>
      <c r="L134" s="6">
        <f t="shared" si="120"/>
        <v>0</v>
      </c>
      <c r="M134" s="6">
        <f t="shared" si="120"/>
        <v>0</v>
      </c>
      <c r="N134" s="6">
        <f t="shared" si="120"/>
        <v>0</v>
      </c>
      <c r="O134" s="6">
        <f t="shared" si="120"/>
        <v>0</v>
      </c>
      <c r="P134" s="6">
        <f t="shared" si="120"/>
        <v>0</v>
      </c>
      <c r="Q134" s="6">
        <f t="shared" ref="Q134:R134" si="121">$D134*Q64</f>
        <v>0</v>
      </c>
      <c r="R134" s="6">
        <f t="shared" si="121"/>
        <v>0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266"/>
      <c r="AR134" s="266"/>
      <c r="AS134" s="266"/>
    </row>
    <row r="135" spans="1:45" x14ac:dyDescent="0.25">
      <c r="A135" s="4">
        <f t="shared" ref="A135:D135" si="122">A30</f>
        <v>0</v>
      </c>
      <c r="B135" s="4">
        <f t="shared" si="122"/>
        <v>0</v>
      </c>
      <c r="C135" s="4">
        <f t="shared" si="122"/>
        <v>0</v>
      </c>
      <c r="D135" s="4">
        <f t="shared" si="122"/>
        <v>0</v>
      </c>
      <c r="E135" s="6">
        <f t="shared" ref="E135:P135" si="123">$D135*E65</f>
        <v>0</v>
      </c>
      <c r="F135" s="6">
        <f t="shared" si="123"/>
        <v>0</v>
      </c>
      <c r="G135" s="6">
        <f t="shared" si="123"/>
        <v>0</v>
      </c>
      <c r="H135" s="6">
        <f t="shared" si="123"/>
        <v>0</v>
      </c>
      <c r="I135" s="6">
        <f t="shared" si="123"/>
        <v>0</v>
      </c>
      <c r="J135" s="6">
        <f t="shared" si="123"/>
        <v>0</v>
      </c>
      <c r="K135" s="6">
        <f t="shared" si="123"/>
        <v>0</v>
      </c>
      <c r="L135" s="6">
        <f t="shared" si="123"/>
        <v>0</v>
      </c>
      <c r="M135" s="6">
        <f t="shared" si="123"/>
        <v>0</v>
      </c>
      <c r="N135" s="6">
        <f t="shared" si="123"/>
        <v>0</v>
      </c>
      <c r="O135" s="6">
        <f t="shared" si="123"/>
        <v>0</v>
      </c>
      <c r="P135" s="6">
        <f t="shared" si="123"/>
        <v>0</v>
      </c>
      <c r="Q135" s="6">
        <f t="shared" ref="Q135:R135" si="124">$D135*Q65</f>
        <v>0</v>
      </c>
      <c r="R135" s="6">
        <f t="shared" si="124"/>
        <v>0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266"/>
      <c r="AR135" s="266"/>
      <c r="AS135" s="266"/>
    </row>
    <row r="136" spans="1:45" x14ac:dyDescent="0.25">
      <c r="A136" s="4">
        <f t="shared" ref="A136:D136" si="125">A31</f>
        <v>0</v>
      </c>
      <c r="B136" s="4">
        <f t="shared" si="125"/>
        <v>0</v>
      </c>
      <c r="C136" s="4">
        <f t="shared" si="125"/>
        <v>0</v>
      </c>
      <c r="D136" s="4">
        <f t="shared" si="125"/>
        <v>0</v>
      </c>
      <c r="E136" s="6">
        <f t="shared" ref="E136:P136" si="126">$D136*E66</f>
        <v>0</v>
      </c>
      <c r="F136" s="6">
        <f t="shared" si="126"/>
        <v>0</v>
      </c>
      <c r="G136" s="6">
        <f t="shared" si="126"/>
        <v>0</v>
      </c>
      <c r="H136" s="6">
        <f t="shared" si="126"/>
        <v>0</v>
      </c>
      <c r="I136" s="6">
        <f t="shared" si="126"/>
        <v>0</v>
      </c>
      <c r="J136" s="6">
        <f t="shared" si="126"/>
        <v>0</v>
      </c>
      <c r="K136" s="6">
        <f t="shared" si="126"/>
        <v>0</v>
      </c>
      <c r="L136" s="6">
        <f t="shared" si="126"/>
        <v>0</v>
      </c>
      <c r="M136" s="6">
        <f t="shared" si="126"/>
        <v>0</v>
      </c>
      <c r="N136" s="6">
        <f t="shared" si="126"/>
        <v>0</v>
      </c>
      <c r="O136" s="6">
        <f t="shared" si="126"/>
        <v>0</v>
      </c>
      <c r="P136" s="6">
        <f t="shared" si="126"/>
        <v>0</v>
      </c>
      <c r="Q136" s="6">
        <f t="shared" ref="Q136:R136" si="127">$D136*Q66</f>
        <v>0</v>
      </c>
      <c r="R136" s="6">
        <f t="shared" si="127"/>
        <v>0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266"/>
      <c r="AR136" s="266"/>
      <c r="AS136" s="266"/>
    </row>
    <row r="137" spans="1:45" x14ac:dyDescent="0.25">
      <c r="A137" s="4">
        <f t="shared" ref="A137:D137" si="128">A32</f>
        <v>0</v>
      </c>
      <c r="B137" s="4">
        <f t="shared" si="128"/>
        <v>0</v>
      </c>
      <c r="C137" s="4">
        <f t="shared" si="128"/>
        <v>0</v>
      </c>
      <c r="D137" s="4">
        <f t="shared" si="128"/>
        <v>0</v>
      </c>
      <c r="E137" s="6">
        <f t="shared" ref="E137:P137" si="129">$D137*E67</f>
        <v>0</v>
      </c>
      <c r="F137" s="6">
        <f t="shared" si="129"/>
        <v>0</v>
      </c>
      <c r="G137" s="6">
        <f t="shared" si="129"/>
        <v>0</v>
      </c>
      <c r="H137" s="6">
        <f t="shared" si="129"/>
        <v>0</v>
      </c>
      <c r="I137" s="6">
        <f t="shared" si="129"/>
        <v>0</v>
      </c>
      <c r="J137" s="6">
        <f t="shared" si="129"/>
        <v>0</v>
      </c>
      <c r="K137" s="6">
        <f t="shared" si="129"/>
        <v>0</v>
      </c>
      <c r="L137" s="6">
        <f t="shared" si="129"/>
        <v>0</v>
      </c>
      <c r="M137" s="6">
        <f t="shared" si="129"/>
        <v>0</v>
      </c>
      <c r="N137" s="6">
        <f t="shared" si="129"/>
        <v>0</v>
      </c>
      <c r="O137" s="6">
        <f t="shared" si="129"/>
        <v>0</v>
      </c>
      <c r="P137" s="6">
        <f t="shared" si="129"/>
        <v>0</v>
      </c>
      <c r="Q137" s="6">
        <f t="shared" ref="Q137:R137" si="130">$D137*Q67</f>
        <v>0</v>
      </c>
      <c r="R137" s="6">
        <f t="shared" si="130"/>
        <v>0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266"/>
      <c r="AR137" s="266"/>
      <c r="AS137" s="266"/>
    </row>
    <row r="138" spans="1:45" x14ac:dyDescent="0.25">
      <c r="A138" s="4"/>
      <c r="B138" s="4"/>
      <c r="C138" s="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4"/>
      <c r="R138" s="4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266"/>
      <c r="AR138" s="266"/>
      <c r="AS138" s="266"/>
    </row>
    <row r="139" spans="1:45" x14ac:dyDescent="0.25">
      <c r="A139" s="4"/>
      <c r="B139" s="4"/>
      <c r="C139" s="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4"/>
      <c r="R139" s="4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266"/>
      <c r="AR139" s="266"/>
      <c r="AS139" s="266"/>
    </row>
    <row r="140" spans="1:45" x14ac:dyDescent="0.25">
      <c r="A140" s="4"/>
      <c r="B140" s="4"/>
      <c r="C140" s="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4"/>
      <c r="R140" s="4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266"/>
      <c r="AR140" s="266"/>
      <c r="AS140" s="266"/>
    </row>
    <row r="141" spans="1:45" x14ac:dyDescent="0.25">
      <c r="A141" s="4"/>
      <c r="B141" s="4"/>
      <c r="C141" s="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4"/>
      <c r="R141" s="4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266"/>
      <c r="AR141" s="266"/>
      <c r="AS141" s="266"/>
    </row>
    <row r="142" spans="1:45" x14ac:dyDescent="0.25">
      <c r="A142" s="4"/>
      <c r="B142" s="4"/>
      <c r="C142" s="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4"/>
      <c r="R142" s="4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266"/>
      <c r="AR142" s="266"/>
      <c r="AS142" s="266"/>
    </row>
    <row r="143" spans="1:45" x14ac:dyDescent="0.25">
      <c r="A143" s="4"/>
      <c r="B143" s="4"/>
      <c r="C143" s="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4"/>
      <c r="R143" s="4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266"/>
      <c r="AR143" s="266"/>
      <c r="AS143" s="266"/>
    </row>
    <row r="144" spans="1:45" x14ac:dyDescent="0.25">
      <c r="A144" s="4"/>
      <c r="B144" s="4"/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4"/>
      <c r="R144" s="4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266"/>
      <c r="AR144" s="266"/>
      <c r="AS144" s="266"/>
    </row>
    <row r="145" spans="1:45" x14ac:dyDescent="0.25">
      <c r="E145" s="7">
        <f t="shared" ref="E145:AS145" si="131">SUM(E115:E144)</f>
        <v>0</v>
      </c>
      <c r="F145" s="7">
        <f t="shared" si="131"/>
        <v>8050.5599999999995</v>
      </c>
      <c r="G145" s="7">
        <f t="shared" si="131"/>
        <v>81880</v>
      </c>
      <c r="H145" s="7">
        <f t="shared" si="131"/>
        <v>77151.73</v>
      </c>
      <c r="I145" s="7">
        <f t="shared" si="131"/>
        <v>88752.38</v>
      </c>
      <c r="J145" s="7">
        <f t="shared" si="131"/>
        <v>133471.57999999999</v>
      </c>
      <c r="K145" s="7">
        <f t="shared" si="131"/>
        <v>115741.56</v>
      </c>
      <c r="L145" s="7">
        <f t="shared" si="131"/>
        <v>128719</v>
      </c>
      <c r="M145" s="7">
        <f t="shared" si="131"/>
        <v>138519.35999999999</v>
      </c>
      <c r="N145" s="7">
        <f t="shared" si="131"/>
        <v>128468.48000000001</v>
      </c>
      <c r="O145" s="7">
        <f t="shared" si="131"/>
        <v>126240.19999999998</v>
      </c>
      <c r="P145" s="7">
        <f t="shared" si="131"/>
        <v>125086.13999999998</v>
      </c>
      <c r="Q145" s="7">
        <f t="shared" si="131"/>
        <v>136358.51999999999</v>
      </c>
      <c r="R145" s="7">
        <f t="shared" si="131"/>
        <v>116009.35999999999</v>
      </c>
      <c r="S145" s="7">
        <f t="shared" si="131"/>
        <v>0</v>
      </c>
      <c r="T145" s="7">
        <f t="shared" si="131"/>
        <v>0</v>
      </c>
      <c r="U145" s="7">
        <f t="shared" si="131"/>
        <v>0</v>
      </c>
      <c r="V145" s="7">
        <f t="shared" si="131"/>
        <v>0</v>
      </c>
      <c r="W145" s="7">
        <f t="shared" si="131"/>
        <v>0</v>
      </c>
      <c r="X145" s="7">
        <f t="shared" si="131"/>
        <v>0</v>
      </c>
      <c r="Y145" s="7">
        <f t="shared" si="131"/>
        <v>0</v>
      </c>
      <c r="Z145" s="7">
        <f t="shared" si="131"/>
        <v>0</v>
      </c>
      <c r="AA145" s="7">
        <f t="shared" si="131"/>
        <v>0</v>
      </c>
      <c r="AB145" s="7">
        <f t="shared" si="131"/>
        <v>0</v>
      </c>
      <c r="AC145" s="7">
        <f t="shared" si="131"/>
        <v>0</v>
      </c>
      <c r="AD145" s="7">
        <f t="shared" si="131"/>
        <v>0</v>
      </c>
      <c r="AE145" s="7">
        <f t="shared" si="131"/>
        <v>0</v>
      </c>
      <c r="AF145" s="7">
        <f t="shared" si="131"/>
        <v>0</v>
      </c>
      <c r="AG145" s="7">
        <f t="shared" si="131"/>
        <v>0</v>
      </c>
      <c r="AH145" s="7">
        <f t="shared" si="131"/>
        <v>0</v>
      </c>
      <c r="AI145" s="7">
        <f t="shared" si="131"/>
        <v>0</v>
      </c>
      <c r="AJ145" s="7">
        <f t="shared" si="131"/>
        <v>0</v>
      </c>
      <c r="AK145" s="7">
        <f t="shared" si="131"/>
        <v>0</v>
      </c>
      <c r="AL145" s="7">
        <f t="shared" si="131"/>
        <v>0</v>
      </c>
      <c r="AM145" s="7">
        <f t="shared" si="131"/>
        <v>0</v>
      </c>
      <c r="AN145" s="7">
        <f t="shared" si="131"/>
        <v>0</v>
      </c>
      <c r="AO145" s="7">
        <f t="shared" si="131"/>
        <v>0</v>
      </c>
      <c r="AP145" s="7">
        <f t="shared" si="131"/>
        <v>0</v>
      </c>
      <c r="AQ145" s="7">
        <f t="shared" si="131"/>
        <v>0</v>
      </c>
      <c r="AR145" s="7">
        <f t="shared" si="131"/>
        <v>0</v>
      </c>
      <c r="AS145" s="7">
        <f t="shared" si="131"/>
        <v>0</v>
      </c>
    </row>
    <row r="146" spans="1:45" x14ac:dyDescent="0.25">
      <c r="I146" s="25"/>
    </row>
    <row r="147" spans="1:45" x14ac:dyDescent="0.25">
      <c r="A147" s="31" t="s">
        <v>186</v>
      </c>
      <c r="B147" s="32"/>
      <c r="C147" s="32"/>
      <c r="D147" s="32"/>
      <c r="E147" s="623">
        <v>2024</v>
      </c>
      <c r="F147" s="623"/>
      <c r="G147" s="623"/>
      <c r="H147" s="623"/>
      <c r="I147" s="623"/>
      <c r="J147" s="623">
        <v>2025</v>
      </c>
      <c r="K147" s="623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>
        <v>2026</v>
      </c>
      <c r="W147" s="623"/>
      <c r="X147" s="623"/>
      <c r="Y147" s="623"/>
      <c r="Z147" s="623"/>
      <c r="AA147" s="623"/>
      <c r="AB147" s="623"/>
      <c r="AC147" s="623"/>
      <c r="AD147" s="623"/>
      <c r="AE147" s="623"/>
      <c r="AF147" s="623"/>
      <c r="AG147" s="623"/>
      <c r="AH147" s="623">
        <v>2027</v>
      </c>
      <c r="AI147" s="623"/>
      <c r="AJ147" s="623"/>
      <c r="AK147" s="623"/>
      <c r="AL147" s="623"/>
      <c r="AM147" s="623"/>
      <c r="AN147" s="623"/>
      <c r="AO147" s="623"/>
      <c r="AP147" s="623"/>
      <c r="AQ147" s="623"/>
      <c r="AR147" s="623"/>
      <c r="AS147" s="623"/>
    </row>
    <row r="148" spans="1:45" x14ac:dyDescent="0.25">
      <c r="C148" s="11" t="s">
        <v>105</v>
      </c>
      <c r="D148" s="11" t="s">
        <v>106</v>
      </c>
      <c r="E148" s="11">
        <v>8</v>
      </c>
      <c r="F148" s="11">
        <v>9</v>
      </c>
      <c r="G148" s="11">
        <v>10</v>
      </c>
      <c r="H148" s="11">
        <v>11</v>
      </c>
      <c r="I148" s="11">
        <v>12</v>
      </c>
      <c r="J148" s="11">
        <v>1</v>
      </c>
      <c r="K148" s="11">
        <v>2</v>
      </c>
      <c r="L148" s="11">
        <v>3</v>
      </c>
      <c r="M148" s="11">
        <v>4</v>
      </c>
      <c r="N148" s="11">
        <v>5</v>
      </c>
      <c r="O148" s="11">
        <v>6</v>
      </c>
      <c r="P148" s="11">
        <v>7</v>
      </c>
      <c r="Q148" s="11">
        <v>8</v>
      </c>
      <c r="R148" s="11">
        <v>9</v>
      </c>
      <c r="S148" s="14">
        <v>10</v>
      </c>
      <c r="T148" s="14">
        <v>11</v>
      </c>
      <c r="U148" s="14">
        <v>12</v>
      </c>
      <c r="V148" s="14">
        <v>1</v>
      </c>
      <c r="W148" s="14">
        <v>2</v>
      </c>
      <c r="X148" s="14">
        <v>3</v>
      </c>
      <c r="Y148" s="14">
        <v>4</v>
      </c>
      <c r="Z148" s="14">
        <v>5</v>
      </c>
      <c r="AA148" s="14">
        <v>6</v>
      </c>
      <c r="AB148" s="14">
        <v>7</v>
      </c>
      <c r="AC148" s="14">
        <v>8</v>
      </c>
      <c r="AD148" s="14">
        <v>9</v>
      </c>
      <c r="AE148" s="14">
        <v>10</v>
      </c>
      <c r="AF148" s="14">
        <v>11</v>
      </c>
      <c r="AG148" s="14">
        <v>12</v>
      </c>
      <c r="AH148" s="14">
        <v>1</v>
      </c>
      <c r="AI148" s="14">
        <v>2</v>
      </c>
      <c r="AJ148" s="14">
        <v>3</v>
      </c>
      <c r="AK148" s="14">
        <v>4</v>
      </c>
      <c r="AL148" s="14">
        <v>5</v>
      </c>
      <c r="AM148" s="14">
        <v>6</v>
      </c>
      <c r="AN148" s="14">
        <v>7</v>
      </c>
      <c r="AO148" s="14">
        <v>8</v>
      </c>
      <c r="AP148" s="14">
        <v>9</v>
      </c>
      <c r="AQ148" s="265">
        <v>10</v>
      </c>
      <c r="AR148" s="265">
        <v>11</v>
      </c>
      <c r="AS148" s="265">
        <v>12</v>
      </c>
    </row>
    <row r="149" spans="1:45" x14ac:dyDescent="0.25">
      <c r="C149" s="4" t="s">
        <v>1205</v>
      </c>
      <c r="D149" s="26">
        <v>45586</v>
      </c>
      <c r="E149" s="6"/>
      <c r="F149" s="6">
        <f>F145</f>
        <v>8050.5599999999995</v>
      </c>
      <c r="G149" s="6"/>
      <c r="H149" s="6"/>
      <c r="I149" s="120"/>
      <c r="J149" s="6"/>
      <c r="K149" s="6"/>
      <c r="L149" s="6"/>
      <c r="M149" s="6"/>
      <c r="N149" s="6"/>
      <c r="O149" s="6"/>
      <c r="P149" s="6"/>
      <c r="Q149" s="6"/>
      <c r="R149" s="4">
        <f t="shared" ref="R149:R160" si="132">SUM(E149:P149)</f>
        <v>8050.5599999999995</v>
      </c>
    </row>
    <row r="150" spans="1:45" x14ac:dyDescent="0.25">
      <c r="C150" s="4" t="s">
        <v>1206</v>
      </c>
      <c r="D150" s="26">
        <v>45611</v>
      </c>
      <c r="E150" s="6"/>
      <c r="F150" s="6"/>
      <c r="G150" s="120">
        <f>G145</f>
        <v>81880</v>
      </c>
      <c r="H150" s="6"/>
      <c r="I150" s="120"/>
      <c r="J150" s="6"/>
      <c r="K150" s="6"/>
      <c r="L150" s="6"/>
      <c r="M150" s="6"/>
      <c r="N150" s="6"/>
      <c r="O150" s="6"/>
      <c r="P150" s="6"/>
      <c r="Q150" s="6"/>
      <c r="R150" s="4">
        <f t="shared" si="132"/>
        <v>81880</v>
      </c>
    </row>
    <row r="151" spans="1:45" x14ac:dyDescent="0.25">
      <c r="C151" s="4" t="s">
        <v>1207</v>
      </c>
      <c r="D151" s="26">
        <v>45637</v>
      </c>
      <c r="E151" s="6"/>
      <c r="F151" s="6"/>
      <c r="G151" s="6"/>
      <c r="H151" s="6">
        <v>77151.73</v>
      </c>
      <c r="I151" s="120"/>
      <c r="J151" s="6"/>
      <c r="K151" s="6"/>
      <c r="L151" s="6"/>
      <c r="M151" s="6"/>
      <c r="N151" s="6"/>
      <c r="O151" s="6"/>
      <c r="P151" s="6"/>
      <c r="Q151" s="6"/>
      <c r="R151" s="4">
        <f t="shared" si="132"/>
        <v>77151.73</v>
      </c>
    </row>
    <row r="152" spans="1:45" x14ac:dyDescent="0.25">
      <c r="C152" s="4" t="s">
        <v>1208</v>
      </c>
      <c r="D152" s="26">
        <v>45670</v>
      </c>
      <c r="E152" s="6"/>
      <c r="F152" s="6"/>
      <c r="G152" s="6"/>
      <c r="H152" s="6"/>
      <c r="I152" s="120">
        <v>88752.38</v>
      </c>
      <c r="J152" s="6"/>
      <c r="K152" s="6"/>
      <c r="L152" s="6"/>
      <c r="M152" s="6"/>
      <c r="N152" s="6"/>
      <c r="O152" s="6"/>
      <c r="P152" s="6"/>
      <c r="Q152" s="6"/>
      <c r="R152" s="4">
        <f t="shared" si="132"/>
        <v>88752.38</v>
      </c>
    </row>
    <row r="153" spans="1:45" x14ac:dyDescent="0.25">
      <c r="C153" s="4" t="s">
        <v>1209</v>
      </c>
      <c r="D153" s="26">
        <v>45688</v>
      </c>
      <c r="E153" s="6"/>
      <c r="F153" s="6"/>
      <c r="G153" s="6"/>
      <c r="H153" s="6"/>
      <c r="I153" s="120"/>
      <c r="J153" s="6">
        <v>133471.57999999999</v>
      </c>
      <c r="K153" s="6"/>
      <c r="L153" s="6"/>
      <c r="M153" s="6"/>
      <c r="N153" s="6"/>
      <c r="O153" s="6"/>
      <c r="P153" s="6"/>
      <c r="Q153" s="6"/>
      <c r="R153" s="4">
        <f t="shared" si="132"/>
        <v>133471.57999999999</v>
      </c>
    </row>
    <row r="154" spans="1:45" x14ac:dyDescent="0.25">
      <c r="C154" s="4" t="s">
        <v>1210</v>
      </c>
      <c r="D154" s="26">
        <v>45721</v>
      </c>
      <c r="E154" s="6"/>
      <c r="F154" s="6"/>
      <c r="G154" s="6"/>
      <c r="H154" s="6"/>
      <c r="I154" s="120"/>
      <c r="J154" s="6"/>
      <c r="K154" s="6">
        <v>115741.56</v>
      </c>
      <c r="L154" s="6"/>
      <c r="M154" s="6"/>
      <c r="N154" s="6"/>
      <c r="O154" s="6"/>
      <c r="P154" s="6"/>
      <c r="Q154" s="6"/>
      <c r="R154" s="4">
        <f t="shared" si="132"/>
        <v>115741.56</v>
      </c>
    </row>
    <row r="155" spans="1:45" x14ac:dyDescent="0.25">
      <c r="C155" s="4" t="s">
        <v>1211</v>
      </c>
      <c r="D155" s="26">
        <v>45751</v>
      </c>
      <c r="E155" s="6"/>
      <c r="F155" s="6"/>
      <c r="G155" s="6"/>
      <c r="H155" s="6"/>
      <c r="I155" s="120"/>
      <c r="J155" s="6"/>
      <c r="K155" s="6"/>
      <c r="L155" s="6">
        <v>128719</v>
      </c>
      <c r="M155" s="6"/>
      <c r="N155" s="6"/>
      <c r="O155" s="6"/>
      <c r="P155" s="6"/>
      <c r="Q155" s="6"/>
      <c r="R155" s="4">
        <f t="shared" si="132"/>
        <v>128719</v>
      </c>
    </row>
    <row r="156" spans="1:45" x14ac:dyDescent="0.25">
      <c r="C156" s="49" t="s">
        <v>1212</v>
      </c>
      <c r="D156" s="26">
        <v>45784</v>
      </c>
      <c r="E156" s="6"/>
      <c r="F156" s="6"/>
      <c r="G156" s="6"/>
      <c r="H156" s="6"/>
      <c r="I156" s="120"/>
      <c r="J156" s="6"/>
      <c r="K156" s="6"/>
      <c r="L156" s="6"/>
      <c r="M156" s="6">
        <v>138519.35999999999</v>
      </c>
      <c r="N156" s="6"/>
      <c r="O156" s="6"/>
      <c r="P156" s="6"/>
      <c r="Q156" s="6"/>
      <c r="R156" s="4">
        <f t="shared" si="132"/>
        <v>138519.35999999999</v>
      </c>
    </row>
    <row r="157" spans="1:45" x14ac:dyDescent="0.25">
      <c r="C157" s="4" t="s">
        <v>1213</v>
      </c>
      <c r="D157" s="26">
        <v>45814</v>
      </c>
      <c r="E157" s="6"/>
      <c r="F157" s="6"/>
      <c r="G157" s="6"/>
      <c r="H157" s="6"/>
      <c r="I157" s="120"/>
      <c r="J157" s="6"/>
      <c r="K157" s="6"/>
      <c r="L157" s="6"/>
      <c r="M157" s="6"/>
      <c r="N157" s="6">
        <v>128468.48</v>
      </c>
      <c r="O157" s="6"/>
      <c r="P157" s="6"/>
      <c r="Q157" s="6"/>
      <c r="R157" s="4">
        <f t="shared" si="132"/>
        <v>128468.48</v>
      </c>
    </row>
    <row r="158" spans="1:45" x14ac:dyDescent="0.25">
      <c r="C158" s="4" t="s">
        <v>1214</v>
      </c>
      <c r="D158" s="26">
        <v>45845</v>
      </c>
      <c r="E158" s="6"/>
      <c r="F158" s="6"/>
      <c r="G158" s="6"/>
      <c r="H158" s="6"/>
      <c r="I158" s="120"/>
      <c r="J158" s="6"/>
      <c r="K158" s="6"/>
      <c r="L158" s="6"/>
      <c r="M158" s="6"/>
      <c r="N158" s="6"/>
      <c r="O158" s="6">
        <v>126240.2</v>
      </c>
      <c r="P158" s="6"/>
      <c r="Q158" s="6"/>
      <c r="R158" s="4">
        <f t="shared" si="132"/>
        <v>126240.2</v>
      </c>
    </row>
    <row r="159" spans="1:45" x14ac:dyDescent="0.25">
      <c r="C159" s="4" t="s">
        <v>1215</v>
      </c>
      <c r="D159" s="26">
        <v>45877</v>
      </c>
      <c r="E159" s="6"/>
      <c r="F159" s="6"/>
      <c r="G159" s="6"/>
      <c r="H159" s="6"/>
      <c r="I159" s="120"/>
      <c r="J159" s="6"/>
      <c r="K159" s="6"/>
      <c r="L159" s="6"/>
      <c r="M159" s="6"/>
      <c r="N159" s="6"/>
      <c r="O159" s="6"/>
      <c r="P159" s="6">
        <v>125086.14</v>
      </c>
      <c r="Q159" s="6"/>
      <c r="R159" s="4">
        <f t="shared" si="132"/>
        <v>125086.14</v>
      </c>
    </row>
    <row r="160" spans="1:45" x14ac:dyDescent="0.25">
      <c r="C160" s="4"/>
      <c r="D160" s="26"/>
      <c r="E160" s="6"/>
      <c r="F160" s="6"/>
      <c r="G160" s="6"/>
      <c r="H160" s="6"/>
      <c r="I160" s="120"/>
      <c r="J160" s="6"/>
      <c r="K160" s="6"/>
      <c r="L160" s="6"/>
      <c r="M160" s="6"/>
      <c r="N160" s="6"/>
      <c r="O160" s="6"/>
      <c r="P160" s="6"/>
      <c r="Q160" s="6">
        <v>136358.51999999999</v>
      </c>
      <c r="R160" s="4">
        <f t="shared" si="132"/>
        <v>0</v>
      </c>
    </row>
    <row r="161" spans="3:19" x14ac:dyDescent="0.25">
      <c r="C161" s="4"/>
      <c r="D161" s="26"/>
      <c r="E161" s="6"/>
      <c r="F161" s="6"/>
      <c r="G161" s="6"/>
      <c r="H161" s="6"/>
      <c r="I161" s="120"/>
      <c r="J161" s="6"/>
      <c r="K161" s="6"/>
      <c r="L161" s="6"/>
      <c r="M161" s="6"/>
      <c r="N161" s="6"/>
      <c r="O161" s="6"/>
      <c r="P161" s="6"/>
      <c r="Q161" s="6"/>
      <c r="R161" s="4"/>
    </row>
    <row r="162" spans="3:19" x14ac:dyDescent="0.25">
      <c r="C162" s="9"/>
      <c r="D162" s="93" t="s">
        <v>39</v>
      </c>
      <c r="E162" s="30">
        <f t="shared" ref="E162:R162" si="133">SUM(E149:E161)</f>
        <v>0</v>
      </c>
      <c r="F162" s="30">
        <f>SUM(F149:F161)</f>
        <v>8050.5599999999995</v>
      </c>
      <c r="G162" s="30">
        <f t="shared" si="133"/>
        <v>81880</v>
      </c>
      <c r="H162" s="30">
        <f t="shared" si="133"/>
        <v>77151.73</v>
      </c>
      <c r="I162" s="30">
        <f t="shared" si="133"/>
        <v>88752.38</v>
      </c>
      <c r="J162" s="30">
        <f t="shared" si="133"/>
        <v>133471.57999999999</v>
      </c>
      <c r="K162" s="30">
        <f t="shared" si="133"/>
        <v>115741.56</v>
      </c>
      <c r="L162" s="30">
        <f t="shared" si="133"/>
        <v>128719</v>
      </c>
      <c r="M162" s="30">
        <f t="shared" si="133"/>
        <v>138519.35999999999</v>
      </c>
      <c r="N162" s="30">
        <f t="shared" si="133"/>
        <v>128468.48</v>
      </c>
      <c r="O162" s="30">
        <f t="shared" si="133"/>
        <v>126240.2</v>
      </c>
      <c r="P162" s="30">
        <f t="shared" si="133"/>
        <v>125086.14</v>
      </c>
      <c r="Q162" s="30">
        <f>SUM(Q149:Q161)</f>
        <v>136358.51999999999</v>
      </c>
      <c r="R162" s="30">
        <f t="shared" si="133"/>
        <v>1152080.99</v>
      </c>
      <c r="S162" s="7"/>
    </row>
    <row r="163" spans="3:19" x14ac:dyDescent="0.2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3:19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3:19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3:19" x14ac:dyDescent="0.25">
      <c r="E166" s="11">
        <v>8</v>
      </c>
      <c r="F166" s="11">
        <v>9</v>
      </c>
      <c r="G166" s="11">
        <v>10</v>
      </c>
      <c r="H166" s="11">
        <v>11</v>
      </c>
      <c r="I166" s="11">
        <v>12</v>
      </c>
      <c r="J166" s="11">
        <v>1</v>
      </c>
      <c r="K166" s="11">
        <v>2</v>
      </c>
      <c r="L166" s="11">
        <v>3</v>
      </c>
      <c r="M166" s="11">
        <v>4</v>
      </c>
      <c r="N166" s="11">
        <v>5</v>
      </c>
      <c r="O166" s="11">
        <v>6</v>
      </c>
      <c r="P166" s="11">
        <v>7</v>
      </c>
      <c r="Q166" s="11">
        <v>8</v>
      </c>
      <c r="R166" s="11"/>
    </row>
    <row r="167" spans="3:19" x14ac:dyDescent="0.25">
      <c r="D167" s="9" t="s">
        <v>27</v>
      </c>
      <c r="E167" s="7">
        <f>E110</f>
        <v>0</v>
      </c>
      <c r="F167" s="7">
        <f>E167+F110</f>
        <v>8050.5599999999995</v>
      </c>
      <c r="G167" s="7">
        <f t="shared" ref="G167:Q167" si="134">F167+G110</f>
        <v>85021.75999999998</v>
      </c>
      <c r="H167" s="7">
        <f t="shared" si="134"/>
        <v>237127.35999999996</v>
      </c>
      <c r="I167" s="7">
        <f t="shared" si="134"/>
        <v>389232.95999999996</v>
      </c>
      <c r="J167" s="7">
        <f t="shared" si="134"/>
        <v>541338.55999999994</v>
      </c>
      <c r="K167" s="7">
        <f t="shared" si="134"/>
        <v>680363.84</v>
      </c>
      <c r="L167" s="7">
        <f t="shared" si="134"/>
        <v>826706.24</v>
      </c>
      <c r="M167" s="7">
        <f t="shared" si="134"/>
        <v>1000534.16</v>
      </c>
      <c r="N167" s="7">
        <f t="shared" si="134"/>
        <v>1182639.6000000001</v>
      </c>
      <c r="O167" s="7">
        <f t="shared" si="134"/>
        <v>1330650</v>
      </c>
      <c r="P167" s="501">
        <f t="shared" si="134"/>
        <v>1511551.6</v>
      </c>
      <c r="Q167" s="501">
        <f t="shared" si="134"/>
        <v>1684230.4000000001</v>
      </c>
      <c r="R167" s="501"/>
    </row>
    <row r="168" spans="3:19" x14ac:dyDescent="0.25">
      <c r="D168" s="9" t="s">
        <v>132</v>
      </c>
      <c r="E168" s="25">
        <f>E162</f>
        <v>0</v>
      </c>
      <c r="F168" s="25">
        <f>E168+F162</f>
        <v>8050.5599999999995</v>
      </c>
      <c r="G168" s="25">
        <f t="shared" ref="G168:N168" si="135">F168+G162</f>
        <v>89930.559999999998</v>
      </c>
      <c r="H168" s="25">
        <f t="shared" si="135"/>
        <v>167082.28999999998</v>
      </c>
      <c r="I168" s="25">
        <f t="shared" si="135"/>
        <v>255834.66999999998</v>
      </c>
      <c r="J168" s="25">
        <f t="shared" si="135"/>
        <v>389306.25</v>
      </c>
      <c r="K168" s="25">
        <f t="shared" si="135"/>
        <v>505047.81</v>
      </c>
      <c r="L168" s="25">
        <f t="shared" si="135"/>
        <v>633766.81000000006</v>
      </c>
      <c r="M168" s="25">
        <f t="shared" si="135"/>
        <v>772286.17</v>
      </c>
      <c r="N168" s="25">
        <f t="shared" si="135"/>
        <v>900754.65</v>
      </c>
      <c r="O168" s="25">
        <f>N168+O162</f>
        <v>1026994.85</v>
      </c>
      <c r="P168" s="497">
        <f>O168+P162</f>
        <v>1152080.99</v>
      </c>
      <c r="Q168" s="497">
        <f>P168+Q162</f>
        <v>1288439.51</v>
      </c>
      <c r="R168" s="497"/>
    </row>
    <row r="169" spans="3:19" x14ac:dyDescent="0.25">
      <c r="D169" s="9" t="s">
        <v>133</v>
      </c>
      <c r="E169" s="25">
        <f>$B$4</f>
        <v>1817640.01</v>
      </c>
      <c r="F169" s="25">
        <f t="shared" ref="F169:Q169" si="136">$B$4</f>
        <v>1817640.01</v>
      </c>
      <c r="G169" s="25">
        <f t="shared" si="136"/>
        <v>1817640.01</v>
      </c>
      <c r="H169" s="25">
        <f t="shared" si="136"/>
        <v>1817640.01</v>
      </c>
      <c r="I169" s="25">
        <f t="shared" si="136"/>
        <v>1817640.01</v>
      </c>
      <c r="J169" s="25">
        <f t="shared" si="136"/>
        <v>1817640.01</v>
      </c>
      <c r="K169" s="25">
        <f t="shared" si="136"/>
        <v>1817640.01</v>
      </c>
      <c r="L169" s="25">
        <f t="shared" si="136"/>
        <v>1817640.01</v>
      </c>
      <c r="M169" s="25">
        <f t="shared" si="136"/>
        <v>1817640.01</v>
      </c>
      <c r="N169" s="25">
        <f t="shared" si="136"/>
        <v>1817640.01</v>
      </c>
      <c r="O169" s="25">
        <f t="shared" si="136"/>
        <v>1817640.01</v>
      </c>
      <c r="P169" s="497">
        <f t="shared" si="136"/>
        <v>1817640.01</v>
      </c>
      <c r="Q169" s="497">
        <f t="shared" si="136"/>
        <v>1817640.01</v>
      </c>
      <c r="R169" s="497"/>
    </row>
    <row r="170" spans="3:19" x14ac:dyDescent="0.25">
      <c r="D170" s="9" t="s">
        <v>198</v>
      </c>
      <c r="E170" s="25">
        <f t="shared" ref="E170:Q170" si="137">E167-E168</f>
        <v>0</v>
      </c>
      <c r="F170" s="25">
        <f t="shared" si="137"/>
        <v>0</v>
      </c>
      <c r="G170" s="25">
        <f t="shared" si="137"/>
        <v>-4908.8000000000175</v>
      </c>
      <c r="H170" s="25">
        <f t="shared" si="137"/>
        <v>70045.069999999978</v>
      </c>
      <c r="I170" s="25">
        <f t="shared" si="137"/>
        <v>133398.28999999998</v>
      </c>
      <c r="J170" s="25">
        <f t="shared" si="137"/>
        <v>152032.30999999994</v>
      </c>
      <c r="K170" s="25">
        <f t="shared" si="137"/>
        <v>175316.02999999997</v>
      </c>
      <c r="L170" s="25">
        <f t="shared" si="137"/>
        <v>192939.42999999993</v>
      </c>
      <c r="M170" s="25">
        <f t="shared" si="137"/>
        <v>228247.99</v>
      </c>
      <c r="N170" s="25">
        <f t="shared" si="137"/>
        <v>281884.95000000007</v>
      </c>
      <c r="O170" s="25">
        <f t="shared" si="137"/>
        <v>303655.15000000002</v>
      </c>
      <c r="P170" s="497">
        <f t="shared" si="137"/>
        <v>359470.6100000001</v>
      </c>
      <c r="Q170" s="497">
        <f t="shared" si="137"/>
        <v>395790.89000000013</v>
      </c>
      <c r="R170" s="497"/>
    </row>
    <row r="171" spans="3:19" x14ac:dyDescent="0.25">
      <c r="D171" s="9" t="s">
        <v>199</v>
      </c>
      <c r="E171" s="492"/>
      <c r="F171" s="492">
        <f t="shared" ref="F171:Q171" si="138">F168/F167</f>
        <v>1</v>
      </c>
      <c r="G171" s="492">
        <f t="shared" si="138"/>
        <v>1.05773580786848</v>
      </c>
      <c r="H171" s="492">
        <f t="shared" si="138"/>
        <v>0.7046099193277402</v>
      </c>
      <c r="I171" s="492">
        <f t="shared" si="138"/>
        <v>0.65727904954400573</v>
      </c>
      <c r="J171" s="492">
        <f t="shared" si="138"/>
        <v>0.71915484830786869</v>
      </c>
      <c r="K171" s="492">
        <f t="shared" si="138"/>
        <v>0.74232018268343014</v>
      </c>
      <c r="L171" s="492">
        <f t="shared" si="138"/>
        <v>0.76661670051020792</v>
      </c>
      <c r="M171" s="492">
        <f t="shared" si="138"/>
        <v>0.77187386585581452</v>
      </c>
      <c r="N171" s="492">
        <f t="shared" si="138"/>
        <v>0.76164763128175306</v>
      </c>
      <c r="O171" s="492">
        <f t="shared" si="138"/>
        <v>0.7717993837598166</v>
      </c>
      <c r="P171" s="498">
        <f t="shared" si="138"/>
        <v>0.76218436075883877</v>
      </c>
      <c r="Q171" s="498">
        <f t="shared" si="138"/>
        <v>0.7650019320397019</v>
      </c>
      <c r="R171" s="498"/>
    </row>
    <row r="172" spans="3:19" x14ac:dyDescent="0.2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3:19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3:19" x14ac:dyDescent="0.2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3:19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3:19" x14ac:dyDescent="0.2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5:18" x14ac:dyDescent="0.25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5:18" x14ac:dyDescent="0.25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81" spans="5:18" x14ac:dyDescent="0.25">
      <c r="E181" s="25"/>
    </row>
    <row r="182" spans="5:18" x14ac:dyDescent="0.25">
      <c r="E182" s="25"/>
    </row>
  </sheetData>
  <mergeCells count="20">
    <mergeCell ref="E8:I8"/>
    <mergeCell ref="E43:I43"/>
    <mergeCell ref="J8:U8"/>
    <mergeCell ref="E147:I147"/>
    <mergeCell ref="E78:I78"/>
    <mergeCell ref="E113:I113"/>
    <mergeCell ref="J78:U78"/>
    <mergeCell ref="J147:U147"/>
    <mergeCell ref="V8:AG8"/>
    <mergeCell ref="AH8:AS8"/>
    <mergeCell ref="J43:U43"/>
    <mergeCell ref="V43:AG43"/>
    <mergeCell ref="AH43:AS43"/>
    <mergeCell ref="V147:AG147"/>
    <mergeCell ref="AH147:AS147"/>
    <mergeCell ref="V78:AG78"/>
    <mergeCell ref="AH78:AS78"/>
    <mergeCell ref="J113:U113"/>
    <mergeCell ref="V113:AG113"/>
    <mergeCell ref="AH113:AS113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F45C-92E5-415A-844B-63DCB29427CF}">
  <dimension ref="A2:AM183"/>
  <sheetViews>
    <sheetView topLeftCell="A37" zoomScale="80" zoomScaleNormal="80" workbookViewId="0">
      <pane xSplit="1" topLeftCell="B1" activePane="topRight" state="frozen"/>
      <selection pane="topRight" activeCell="A71" sqref="A71"/>
    </sheetView>
  </sheetViews>
  <sheetFormatPr defaultRowHeight="15" x14ac:dyDescent="0.25"/>
  <cols>
    <col min="1" max="1" width="24.42578125" bestFit="1" customWidth="1"/>
    <col min="2" max="2" width="14.7109375" customWidth="1"/>
    <col min="3" max="3" width="39.28515625" bestFit="1" customWidth="1"/>
    <col min="4" max="4" width="12" customWidth="1"/>
    <col min="5" max="5" width="14.28515625" customWidth="1"/>
    <col min="6" max="6" width="13.42578125" customWidth="1"/>
    <col min="7" max="7" width="13.7109375" customWidth="1"/>
    <col min="8" max="8" width="12.85546875" customWidth="1"/>
    <col min="9" max="9" width="13.42578125" customWidth="1"/>
    <col min="10" max="10" width="13.7109375" customWidth="1"/>
    <col min="11" max="12" width="13.42578125" customWidth="1"/>
    <col min="13" max="13" width="13.5703125" customWidth="1"/>
    <col min="14" max="14" width="13.28515625" customWidth="1"/>
    <col min="15" max="15" width="12.85546875" customWidth="1"/>
    <col min="16" max="16" width="13.140625" customWidth="1"/>
    <col min="17" max="17" width="13.28515625" customWidth="1"/>
    <col min="18" max="27" width="6" bestFit="1" customWidth="1"/>
  </cols>
  <sheetData>
    <row r="2" spans="1:39" x14ac:dyDescent="0.25">
      <c r="A2" s="9" t="s">
        <v>81</v>
      </c>
      <c r="B2" t="s">
        <v>318</v>
      </c>
    </row>
    <row r="3" spans="1:39" x14ac:dyDescent="0.25">
      <c r="A3" s="9" t="s">
        <v>83</v>
      </c>
      <c r="B3" t="s">
        <v>1216</v>
      </c>
      <c r="E3">
        <f>128+24</f>
        <v>152</v>
      </c>
    </row>
    <row r="4" spans="1:39" x14ac:dyDescent="0.25">
      <c r="A4" s="9" t="s">
        <v>85</v>
      </c>
      <c r="B4" s="330">
        <v>4578624</v>
      </c>
    </row>
    <row r="5" spans="1:39" x14ac:dyDescent="0.25">
      <c r="A5" s="9"/>
      <c r="B5" s="127"/>
    </row>
    <row r="6" spans="1:39" x14ac:dyDescent="0.25">
      <c r="A6" s="31" t="s">
        <v>86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</row>
    <row r="7" spans="1:39" x14ac:dyDescent="0.25">
      <c r="A7" s="9"/>
      <c r="B7" s="9"/>
      <c r="C7" s="9"/>
      <c r="D7" s="9"/>
      <c r="E7" s="625">
        <v>2025</v>
      </c>
      <c r="F7" s="626"/>
      <c r="G7" s="626"/>
      <c r="H7" s="626"/>
      <c r="I7" s="626"/>
      <c r="J7" s="626"/>
      <c r="K7" s="626"/>
      <c r="L7" s="626"/>
      <c r="M7" s="626"/>
      <c r="N7" s="626"/>
      <c r="O7" s="627"/>
      <c r="P7" s="625">
        <v>2026</v>
      </c>
      <c r="Q7" s="626"/>
      <c r="R7" s="626"/>
      <c r="S7" s="626"/>
      <c r="T7" s="626"/>
      <c r="U7" s="626"/>
      <c r="V7" s="626"/>
      <c r="W7" s="626"/>
      <c r="X7" s="626"/>
      <c r="Y7" s="626"/>
      <c r="Z7" s="626"/>
      <c r="AA7" s="627"/>
      <c r="AB7" s="625">
        <v>2027</v>
      </c>
      <c r="AC7" s="626"/>
      <c r="AD7" s="626"/>
      <c r="AE7" s="626"/>
      <c r="AF7" s="626"/>
      <c r="AG7" s="626"/>
      <c r="AH7" s="626"/>
      <c r="AI7" s="626"/>
      <c r="AJ7" s="626"/>
      <c r="AK7" s="626"/>
      <c r="AL7" s="626"/>
      <c r="AM7" s="627"/>
    </row>
    <row r="8" spans="1:39" x14ac:dyDescent="0.25">
      <c r="A8" s="9"/>
      <c r="B8" s="9"/>
      <c r="C8" s="9"/>
      <c r="D8" s="37" t="s">
        <v>33</v>
      </c>
      <c r="E8" s="345">
        <v>20</v>
      </c>
      <c r="F8" s="345">
        <v>21</v>
      </c>
      <c r="G8" s="345">
        <v>22</v>
      </c>
      <c r="H8" s="345">
        <v>23</v>
      </c>
      <c r="I8" s="345">
        <v>19</v>
      </c>
      <c r="J8" s="345">
        <v>23</v>
      </c>
      <c r="K8" s="345">
        <v>22</v>
      </c>
      <c r="L8" s="345">
        <v>18</v>
      </c>
      <c r="M8" s="345">
        <v>21</v>
      </c>
      <c r="N8" s="345">
        <v>20</v>
      </c>
      <c r="O8" s="345">
        <v>20</v>
      </c>
      <c r="P8" s="345">
        <v>21</v>
      </c>
      <c r="Q8" s="345">
        <v>19</v>
      </c>
      <c r="R8" s="345">
        <v>21</v>
      </c>
      <c r="S8" s="345">
        <v>22</v>
      </c>
      <c r="T8" s="345">
        <v>23</v>
      </c>
      <c r="U8" s="345">
        <v>19</v>
      </c>
      <c r="V8" s="345">
        <v>23</v>
      </c>
      <c r="W8" s="345">
        <v>22</v>
      </c>
      <c r="X8" s="345">
        <v>18</v>
      </c>
      <c r="Y8" s="345">
        <v>21</v>
      </c>
      <c r="Z8" s="345">
        <v>20</v>
      </c>
      <c r="AA8" s="345">
        <v>20</v>
      </c>
      <c r="AB8" s="345">
        <v>21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</row>
    <row r="9" spans="1:39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  <c r="K9" s="11">
        <v>8</v>
      </c>
      <c r="L9" s="11">
        <v>9</v>
      </c>
      <c r="M9" s="11">
        <v>10</v>
      </c>
      <c r="N9" s="11">
        <v>11</v>
      </c>
      <c r="O9" s="11">
        <v>12</v>
      </c>
      <c r="P9" s="11">
        <v>1</v>
      </c>
      <c r="Q9" s="11">
        <v>2</v>
      </c>
      <c r="R9" s="11">
        <v>3</v>
      </c>
      <c r="S9" s="11">
        <v>4</v>
      </c>
      <c r="T9" s="11">
        <v>5</v>
      </c>
      <c r="U9" s="11">
        <v>6</v>
      </c>
      <c r="V9" s="11">
        <v>7</v>
      </c>
      <c r="W9" s="11">
        <v>8</v>
      </c>
      <c r="X9" s="11">
        <v>9</v>
      </c>
      <c r="Y9" s="11">
        <v>10</v>
      </c>
      <c r="Z9" s="11">
        <v>11</v>
      </c>
      <c r="AA9" s="11">
        <v>12</v>
      </c>
      <c r="AB9" s="11">
        <v>1</v>
      </c>
      <c r="AC9" s="11">
        <v>2</v>
      </c>
      <c r="AD9" s="11">
        <v>3</v>
      </c>
      <c r="AE9" s="11">
        <v>4</v>
      </c>
      <c r="AF9" s="11">
        <v>5</v>
      </c>
      <c r="AG9" s="11">
        <v>6</v>
      </c>
      <c r="AH9" s="11">
        <v>7</v>
      </c>
      <c r="AI9" s="11">
        <v>8</v>
      </c>
      <c r="AJ9" s="11">
        <v>9</v>
      </c>
      <c r="AK9" s="11">
        <v>10</v>
      </c>
      <c r="AL9" s="11">
        <v>11</v>
      </c>
      <c r="AM9" s="11">
        <v>12</v>
      </c>
    </row>
    <row r="10" spans="1:39" x14ac:dyDescent="0.25">
      <c r="A10" s="4" t="s">
        <v>241</v>
      </c>
      <c r="B10" s="4" t="s">
        <v>97</v>
      </c>
      <c r="C10" s="4" t="s">
        <v>261</v>
      </c>
      <c r="D10" s="4">
        <v>138.37</v>
      </c>
      <c r="E10" s="125">
        <v>24</v>
      </c>
      <c r="F10" s="125">
        <f t="shared" ref="F10:P12" si="0">(F$8*8)-8</f>
        <v>160</v>
      </c>
      <c r="G10" s="125">
        <f t="shared" si="0"/>
        <v>168</v>
      </c>
      <c r="H10" s="125">
        <f t="shared" si="0"/>
        <v>176</v>
      </c>
      <c r="I10" s="125">
        <f t="shared" si="0"/>
        <v>144</v>
      </c>
      <c r="J10" s="125">
        <f t="shared" si="0"/>
        <v>176</v>
      </c>
      <c r="K10" s="125">
        <f t="shared" si="0"/>
        <v>168</v>
      </c>
      <c r="L10" s="125">
        <f t="shared" si="0"/>
        <v>136</v>
      </c>
      <c r="M10" s="125">
        <f t="shared" si="0"/>
        <v>160</v>
      </c>
      <c r="N10" s="125">
        <f t="shared" si="0"/>
        <v>152</v>
      </c>
      <c r="O10" s="125">
        <f t="shared" si="0"/>
        <v>152</v>
      </c>
      <c r="P10" s="125">
        <f t="shared" si="0"/>
        <v>160</v>
      </c>
      <c r="Q10" s="125">
        <f>(Q$8*8)-16</f>
        <v>136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x14ac:dyDescent="0.25">
      <c r="A11" s="143" t="s">
        <v>322</v>
      </c>
      <c r="B11" s="125" t="s">
        <v>97</v>
      </c>
      <c r="C11" s="125" t="s">
        <v>153</v>
      </c>
      <c r="D11" s="4">
        <v>80.03</v>
      </c>
      <c r="E11" s="125">
        <v>24</v>
      </c>
      <c r="F11" s="125">
        <f t="shared" si="0"/>
        <v>160</v>
      </c>
      <c r="G11" s="125">
        <f t="shared" si="0"/>
        <v>168</v>
      </c>
      <c r="H11" s="125">
        <f t="shared" si="0"/>
        <v>176</v>
      </c>
      <c r="I11" s="125">
        <f t="shared" si="0"/>
        <v>144</v>
      </c>
      <c r="J11" s="125">
        <f t="shared" si="0"/>
        <v>176</v>
      </c>
      <c r="K11" s="125">
        <f t="shared" si="0"/>
        <v>168</v>
      </c>
      <c r="L11" s="125">
        <f t="shared" si="0"/>
        <v>136</v>
      </c>
      <c r="M11" s="125">
        <f t="shared" si="0"/>
        <v>160</v>
      </c>
      <c r="N11" s="125">
        <f t="shared" si="0"/>
        <v>152</v>
      </c>
      <c r="O11" s="125">
        <f t="shared" si="0"/>
        <v>152</v>
      </c>
      <c r="P11" s="125">
        <f t="shared" si="0"/>
        <v>160</v>
      </c>
      <c r="Q11" s="125">
        <f>(Q$8*8)-16</f>
        <v>136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x14ac:dyDescent="0.25">
      <c r="A12" s="143" t="s">
        <v>726</v>
      </c>
      <c r="B12" s="125" t="s">
        <v>97</v>
      </c>
      <c r="C12" s="125" t="s">
        <v>321</v>
      </c>
      <c r="D12" s="4">
        <v>120.05</v>
      </c>
      <c r="E12" s="125">
        <v>24</v>
      </c>
      <c r="F12" s="125">
        <f t="shared" si="0"/>
        <v>160</v>
      </c>
      <c r="G12" s="125">
        <f t="shared" si="0"/>
        <v>168</v>
      </c>
      <c r="H12" s="125">
        <f t="shared" si="0"/>
        <v>176</v>
      </c>
      <c r="I12" s="125">
        <f t="shared" si="0"/>
        <v>144</v>
      </c>
      <c r="J12" s="125">
        <f t="shared" si="0"/>
        <v>176</v>
      </c>
      <c r="K12" s="125">
        <f t="shared" si="0"/>
        <v>168</v>
      </c>
      <c r="L12" s="125">
        <f t="shared" si="0"/>
        <v>136</v>
      </c>
      <c r="M12" s="125">
        <f t="shared" si="0"/>
        <v>160</v>
      </c>
      <c r="N12" s="125">
        <f t="shared" si="0"/>
        <v>152</v>
      </c>
      <c r="O12" s="125">
        <f t="shared" si="0"/>
        <v>152</v>
      </c>
      <c r="P12" s="125">
        <f t="shared" si="0"/>
        <v>160</v>
      </c>
      <c r="Q12" s="125">
        <f>(Q$8*8)-16</f>
        <v>136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25">
      <c r="A13" s="132" t="s">
        <v>324</v>
      </c>
      <c r="B13" s="133" t="s">
        <v>325</v>
      </c>
      <c r="C13" s="133" t="s">
        <v>903</v>
      </c>
      <c r="D13" s="133">
        <v>138.37</v>
      </c>
      <c r="E13" s="133"/>
      <c r="F13" s="133"/>
      <c r="G13" s="133"/>
      <c r="H13" s="133">
        <f t="shared" ref="H13:P13" si="1">(H$8*8)-8</f>
        <v>176</v>
      </c>
      <c r="I13" s="133">
        <f t="shared" si="1"/>
        <v>144</v>
      </c>
      <c r="J13" s="133">
        <f t="shared" si="1"/>
        <v>176</v>
      </c>
      <c r="K13" s="133">
        <f t="shared" si="1"/>
        <v>168</v>
      </c>
      <c r="L13" s="133">
        <f t="shared" si="1"/>
        <v>136</v>
      </c>
      <c r="M13" s="133">
        <f t="shared" si="1"/>
        <v>160</v>
      </c>
      <c r="N13" s="133">
        <f t="shared" si="1"/>
        <v>152</v>
      </c>
      <c r="O13" s="133">
        <f t="shared" si="1"/>
        <v>152</v>
      </c>
      <c r="P13" s="133">
        <f t="shared" si="1"/>
        <v>160</v>
      </c>
      <c r="Q13" s="133">
        <f>(Q$8*8)-16</f>
        <v>136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x14ac:dyDescent="0.25">
      <c r="A14" s="132" t="s">
        <v>326</v>
      </c>
      <c r="B14" s="133" t="s">
        <v>97</v>
      </c>
      <c r="C14" s="133" t="s">
        <v>327</v>
      </c>
      <c r="D14" s="133">
        <v>94.29</v>
      </c>
      <c r="E14" s="133"/>
      <c r="F14" s="133"/>
      <c r="G14" s="133">
        <v>80</v>
      </c>
      <c r="H14" s="133">
        <v>176</v>
      </c>
      <c r="I14" s="133">
        <f t="shared" ref="I14:P14" si="2">(I$8*8)-8</f>
        <v>144</v>
      </c>
      <c r="J14" s="133">
        <f t="shared" si="2"/>
        <v>176</v>
      </c>
      <c r="K14" s="133">
        <f t="shared" si="2"/>
        <v>168</v>
      </c>
      <c r="L14" s="133">
        <f t="shared" si="2"/>
        <v>136</v>
      </c>
      <c r="M14" s="133">
        <f t="shared" si="2"/>
        <v>160</v>
      </c>
      <c r="N14" s="133">
        <f t="shared" si="2"/>
        <v>152</v>
      </c>
      <c r="O14" s="133">
        <f t="shared" si="2"/>
        <v>152</v>
      </c>
      <c r="P14" s="133">
        <f t="shared" si="2"/>
        <v>160</v>
      </c>
      <c r="Q14" s="133">
        <f>(Q$8*8)-16</f>
        <v>136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x14ac:dyDescent="0.25">
      <c r="A15" s="132" t="s">
        <v>234</v>
      </c>
      <c r="B15" s="133" t="s">
        <v>97</v>
      </c>
      <c r="C15" s="133" t="s">
        <v>261</v>
      </c>
      <c r="D15" s="133">
        <v>138.37</v>
      </c>
      <c r="E15" s="133">
        <v>24</v>
      </c>
      <c r="F15" s="133">
        <v>116</v>
      </c>
      <c r="G15" s="133">
        <v>140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25">
      <c r="A16" s="4" t="s">
        <v>361</v>
      </c>
      <c r="B16" s="4" t="s">
        <v>755</v>
      </c>
      <c r="C16" s="4" t="s">
        <v>274</v>
      </c>
      <c r="D16" s="4">
        <v>100.04</v>
      </c>
      <c r="E16" s="125">
        <v>24</v>
      </c>
      <c r="F16" s="125">
        <v>120</v>
      </c>
      <c r="G16" s="125">
        <f>(G$8*8)-8</f>
        <v>168</v>
      </c>
      <c r="H16" s="125">
        <f>(H$8*8)-8</f>
        <v>176</v>
      </c>
      <c r="I16" s="125">
        <v>80</v>
      </c>
      <c r="J16" s="125"/>
      <c r="K16" s="125"/>
      <c r="L16" s="125"/>
      <c r="M16" s="125"/>
      <c r="N16" s="125"/>
      <c r="O16" s="125"/>
      <c r="P16" s="125"/>
      <c r="Q16" s="12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x14ac:dyDescent="0.25">
      <c r="A17" s="143" t="s">
        <v>329</v>
      </c>
      <c r="B17" s="125" t="s">
        <v>330</v>
      </c>
      <c r="C17" s="125" t="s">
        <v>331</v>
      </c>
      <c r="D17" s="4">
        <v>109.24</v>
      </c>
      <c r="E17" s="125">
        <v>5</v>
      </c>
      <c r="F17" s="125">
        <v>25</v>
      </c>
      <c r="G17" s="125">
        <v>25</v>
      </c>
      <c r="H17" s="125">
        <v>25</v>
      </c>
      <c r="I17" s="125">
        <v>25</v>
      </c>
      <c r="J17" s="125">
        <v>25</v>
      </c>
      <c r="K17" s="125">
        <v>25</v>
      </c>
      <c r="L17" s="125">
        <f t="shared" ref="L17:P20" si="3">(L$8*8)-8</f>
        <v>136</v>
      </c>
      <c r="M17" s="125">
        <f t="shared" si="3"/>
        <v>160</v>
      </c>
      <c r="N17" s="125">
        <f t="shared" si="3"/>
        <v>152</v>
      </c>
      <c r="O17" s="125">
        <f t="shared" si="3"/>
        <v>152</v>
      </c>
      <c r="P17" s="125">
        <f t="shared" si="3"/>
        <v>160</v>
      </c>
      <c r="Q17" s="125">
        <f>(Q$8*8)-16</f>
        <v>136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x14ac:dyDescent="0.25">
      <c r="A18" s="143" t="s">
        <v>332</v>
      </c>
      <c r="B18" s="125" t="s">
        <v>97</v>
      </c>
      <c r="C18" s="125" t="s">
        <v>331</v>
      </c>
      <c r="D18" s="4">
        <v>109.24</v>
      </c>
      <c r="E18" s="125">
        <v>24</v>
      </c>
      <c r="F18" s="125">
        <f t="shared" ref="F18:K19" si="4">(F$8*8)-8</f>
        <v>160</v>
      </c>
      <c r="G18" s="125">
        <f t="shared" si="4"/>
        <v>168</v>
      </c>
      <c r="H18" s="125">
        <f t="shared" si="4"/>
        <v>176</v>
      </c>
      <c r="I18" s="125">
        <f t="shared" si="4"/>
        <v>144</v>
      </c>
      <c r="J18" s="125">
        <f t="shared" si="4"/>
        <v>176</v>
      </c>
      <c r="K18" s="125">
        <f t="shared" si="4"/>
        <v>168</v>
      </c>
      <c r="L18" s="125">
        <f t="shared" si="3"/>
        <v>136</v>
      </c>
      <c r="M18" s="125">
        <f t="shared" si="3"/>
        <v>160</v>
      </c>
      <c r="N18" s="125">
        <f t="shared" si="3"/>
        <v>152</v>
      </c>
      <c r="O18" s="125">
        <f t="shared" si="3"/>
        <v>152</v>
      </c>
      <c r="P18" s="125">
        <f t="shared" si="3"/>
        <v>160</v>
      </c>
      <c r="Q18" s="125">
        <f>(Q$8*8)-16</f>
        <v>136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25">
      <c r="A19" s="5" t="s">
        <v>333</v>
      </c>
      <c r="B19" s="4" t="s">
        <v>97</v>
      </c>
      <c r="C19" s="125" t="s">
        <v>334</v>
      </c>
      <c r="D19" s="4">
        <v>140.30000000000001</v>
      </c>
      <c r="E19" s="125">
        <v>24</v>
      </c>
      <c r="F19" s="125">
        <f t="shared" si="4"/>
        <v>160</v>
      </c>
      <c r="G19" s="125">
        <f t="shared" si="4"/>
        <v>168</v>
      </c>
      <c r="H19" s="125">
        <f t="shared" si="4"/>
        <v>176</v>
      </c>
      <c r="I19" s="125">
        <f t="shared" si="4"/>
        <v>144</v>
      </c>
      <c r="J19" s="125">
        <f t="shared" si="4"/>
        <v>176</v>
      </c>
      <c r="K19" s="125">
        <f t="shared" si="4"/>
        <v>168</v>
      </c>
      <c r="L19" s="125">
        <f t="shared" si="3"/>
        <v>136</v>
      </c>
      <c r="M19" s="125">
        <f t="shared" si="3"/>
        <v>160</v>
      </c>
      <c r="N19" s="125">
        <f t="shared" si="3"/>
        <v>152</v>
      </c>
      <c r="O19" s="125">
        <f t="shared" si="3"/>
        <v>152</v>
      </c>
      <c r="P19" s="125">
        <f t="shared" si="3"/>
        <v>160</v>
      </c>
      <c r="Q19" s="125">
        <f>(Q$8*8)-16</f>
        <v>136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x14ac:dyDescent="0.25">
      <c r="A20" s="143" t="s">
        <v>335</v>
      </c>
      <c r="B20" s="133" t="s">
        <v>97</v>
      </c>
      <c r="C20" s="133" t="s">
        <v>327</v>
      </c>
      <c r="D20" s="133">
        <v>94.29</v>
      </c>
      <c r="E20" s="133"/>
      <c r="F20" s="133"/>
      <c r="G20" s="133">
        <v>80</v>
      </c>
      <c r="H20" s="133">
        <v>176</v>
      </c>
      <c r="I20" s="133">
        <f>(I$8*8)-8</f>
        <v>144</v>
      </c>
      <c r="J20" s="133">
        <f>(J$8*8)-8</f>
        <v>176</v>
      </c>
      <c r="K20" s="133">
        <f>(K$8*8)-8</f>
        <v>168</v>
      </c>
      <c r="L20" s="133">
        <f t="shared" si="3"/>
        <v>136</v>
      </c>
      <c r="M20" s="133">
        <f t="shared" si="3"/>
        <v>160</v>
      </c>
      <c r="N20" s="133">
        <f t="shared" si="3"/>
        <v>152</v>
      </c>
      <c r="O20" s="133">
        <f t="shared" si="3"/>
        <v>152</v>
      </c>
      <c r="P20" s="133">
        <f t="shared" si="3"/>
        <v>160</v>
      </c>
      <c r="Q20" s="133">
        <f>(Q$8*8)-16</f>
        <v>136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x14ac:dyDescent="0.25">
      <c r="A21" s="4" t="s">
        <v>738</v>
      </c>
      <c r="B21" s="4" t="s">
        <v>97</v>
      </c>
      <c r="C21" s="4" t="s">
        <v>274</v>
      </c>
      <c r="D21" s="4">
        <v>100.04</v>
      </c>
      <c r="E21" s="125">
        <v>24</v>
      </c>
      <c r="F21" s="125">
        <f>(F$8*8)-8</f>
        <v>160</v>
      </c>
      <c r="G21" s="125">
        <f>(G$8*8)-8</f>
        <v>168</v>
      </c>
      <c r="H21" s="125">
        <f>(H$8*8)-8</f>
        <v>176</v>
      </c>
      <c r="I21" s="125">
        <v>80</v>
      </c>
      <c r="J21" s="125"/>
      <c r="K21" s="125"/>
      <c r="L21" s="125"/>
      <c r="M21" s="125"/>
      <c r="N21" s="125"/>
      <c r="O21" s="125"/>
      <c r="P21" s="125"/>
      <c r="Q21" s="12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25">
      <c r="A22" s="125" t="s">
        <v>240</v>
      </c>
      <c r="B22" s="4" t="s">
        <v>97</v>
      </c>
      <c r="C22" s="4" t="s">
        <v>204</v>
      </c>
      <c r="D22" s="4">
        <v>151.9</v>
      </c>
      <c r="E22" s="125"/>
      <c r="F22" s="125"/>
      <c r="G22" s="125"/>
      <c r="H22" s="125"/>
      <c r="I22" s="125"/>
      <c r="J22" s="125"/>
      <c r="K22" s="12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x14ac:dyDescent="0.25">
      <c r="A23" s="143" t="s">
        <v>730</v>
      </c>
      <c r="B23" s="125" t="s">
        <v>97</v>
      </c>
      <c r="C23" s="125" t="s">
        <v>682</v>
      </c>
      <c r="D23" s="4">
        <v>48.01</v>
      </c>
      <c r="E23" s="125">
        <v>24</v>
      </c>
      <c r="F23" s="125">
        <f>(F$8*8)-8</f>
        <v>160</v>
      </c>
      <c r="G23" s="125">
        <f>(G$8*8)-8</f>
        <v>168</v>
      </c>
      <c r="H23" s="125">
        <f>(H$8*8)-8</f>
        <v>176</v>
      </c>
      <c r="I23" s="125"/>
      <c r="J23" s="125"/>
      <c r="K23" s="125"/>
      <c r="L23" s="125"/>
      <c r="M23" s="125"/>
      <c r="N23" s="125"/>
      <c r="O23" s="125"/>
      <c r="P23" s="125"/>
      <c r="Q23" s="12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x14ac:dyDescent="0.25">
      <c r="A24" s="132" t="s">
        <v>730</v>
      </c>
      <c r="B24" s="133" t="s">
        <v>97</v>
      </c>
      <c r="C24" s="133" t="s">
        <v>159</v>
      </c>
      <c r="D24" s="133">
        <v>74.430000000000007</v>
      </c>
      <c r="E24" s="133"/>
      <c r="F24" s="133"/>
      <c r="G24" s="133">
        <f t="shared" ref="G24:P25" si="5">(G$8*8)-8</f>
        <v>168</v>
      </c>
      <c r="H24" s="133">
        <f t="shared" si="5"/>
        <v>176</v>
      </c>
      <c r="I24" s="133">
        <f t="shared" si="5"/>
        <v>144</v>
      </c>
      <c r="J24" s="133">
        <f t="shared" si="5"/>
        <v>176</v>
      </c>
      <c r="K24" s="133">
        <f t="shared" si="5"/>
        <v>168</v>
      </c>
      <c r="L24" s="133">
        <f t="shared" si="5"/>
        <v>136</v>
      </c>
      <c r="M24" s="133">
        <f t="shared" si="5"/>
        <v>160</v>
      </c>
      <c r="N24" s="133">
        <f t="shared" si="5"/>
        <v>152</v>
      </c>
      <c r="O24" s="133">
        <f t="shared" si="5"/>
        <v>152</v>
      </c>
      <c r="P24" s="133">
        <f t="shared" si="5"/>
        <v>160</v>
      </c>
      <c r="Q24" s="133">
        <f>(Q$8*8)-16</f>
        <v>136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x14ac:dyDescent="0.25">
      <c r="A25" s="143" t="s">
        <v>336</v>
      </c>
      <c r="B25" s="125" t="s">
        <v>337</v>
      </c>
      <c r="C25" s="125" t="s">
        <v>171</v>
      </c>
      <c r="D25" s="4">
        <v>113.21</v>
      </c>
      <c r="E25" s="125">
        <v>24</v>
      </c>
      <c r="F25" s="125">
        <v>150</v>
      </c>
      <c r="G25" s="125">
        <f t="shared" si="5"/>
        <v>168</v>
      </c>
      <c r="H25" s="125">
        <f t="shared" si="5"/>
        <v>176</v>
      </c>
      <c r="I25" s="125">
        <f t="shared" si="5"/>
        <v>144</v>
      </c>
      <c r="J25" s="125">
        <f t="shared" si="5"/>
        <v>176</v>
      </c>
      <c r="K25" s="125">
        <f t="shared" si="5"/>
        <v>168</v>
      </c>
      <c r="L25" s="125">
        <f t="shared" si="5"/>
        <v>136</v>
      </c>
      <c r="M25" s="125">
        <f t="shared" si="5"/>
        <v>160</v>
      </c>
      <c r="N25" s="125">
        <f t="shared" si="5"/>
        <v>152</v>
      </c>
      <c r="O25" s="125">
        <f t="shared" si="5"/>
        <v>152</v>
      </c>
      <c r="P25" s="125">
        <f t="shared" si="5"/>
        <v>160</v>
      </c>
      <c r="Q25" s="125">
        <f>(Q$8*8)-16</f>
        <v>136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x14ac:dyDescent="0.25">
      <c r="A26" s="143" t="s">
        <v>753</v>
      </c>
      <c r="B26" s="125" t="s">
        <v>97</v>
      </c>
      <c r="C26" s="125" t="s">
        <v>261</v>
      </c>
      <c r="D26" s="4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x14ac:dyDescent="0.25">
      <c r="A27" s="5" t="s">
        <v>743</v>
      </c>
      <c r="B27" s="125" t="s">
        <v>97</v>
      </c>
      <c r="C27" s="125" t="s">
        <v>261</v>
      </c>
      <c r="D27" s="4">
        <v>138.37</v>
      </c>
      <c r="E27" s="125">
        <v>24</v>
      </c>
      <c r="F27" s="125">
        <f t="shared" ref="F27:H31" si="6">(F$8*8)-8</f>
        <v>160</v>
      </c>
      <c r="G27" s="125">
        <f t="shared" si="6"/>
        <v>168</v>
      </c>
      <c r="H27" s="125">
        <f t="shared" si="6"/>
        <v>176</v>
      </c>
      <c r="I27" s="125">
        <v>80</v>
      </c>
      <c r="J27" s="125"/>
      <c r="K27" s="125"/>
      <c r="L27" s="125"/>
      <c r="M27" s="125"/>
      <c r="N27" s="125"/>
      <c r="O27" s="125"/>
      <c r="P27" s="125"/>
      <c r="Q27" s="12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x14ac:dyDescent="0.25">
      <c r="A28" s="143" t="s">
        <v>733</v>
      </c>
      <c r="B28" s="125" t="s">
        <v>97</v>
      </c>
      <c r="C28" s="125" t="s">
        <v>204</v>
      </c>
      <c r="D28" s="4">
        <v>151.9</v>
      </c>
      <c r="E28" s="125">
        <v>24</v>
      </c>
      <c r="F28" s="125">
        <f t="shared" si="6"/>
        <v>160</v>
      </c>
      <c r="G28" s="125">
        <f t="shared" si="6"/>
        <v>168</v>
      </c>
      <c r="H28" s="125">
        <f t="shared" si="6"/>
        <v>176</v>
      </c>
      <c r="I28" s="125">
        <v>60</v>
      </c>
      <c r="J28" s="125"/>
      <c r="K28" s="125"/>
      <c r="L28" s="125"/>
      <c r="M28" s="125"/>
      <c r="N28" s="125"/>
      <c r="O28" s="125"/>
      <c r="P28" s="125"/>
      <c r="Q28" s="125"/>
      <c r="R28" s="13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x14ac:dyDescent="0.25">
      <c r="A29" s="143" t="s">
        <v>735</v>
      </c>
      <c r="B29" s="125" t="s">
        <v>97</v>
      </c>
      <c r="C29" s="125" t="s">
        <v>690</v>
      </c>
      <c r="D29" s="4">
        <v>85.77</v>
      </c>
      <c r="E29" s="125">
        <v>24</v>
      </c>
      <c r="F29" s="125">
        <f t="shared" si="6"/>
        <v>160</v>
      </c>
      <c r="G29" s="125">
        <f t="shared" si="6"/>
        <v>168</v>
      </c>
      <c r="H29" s="125">
        <f t="shared" si="6"/>
        <v>176</v>
      </c>
      <c r="I29" s="125">
        <f t="shared" ref="I29:P29" si="7">(I$8*8)-8</f>
        <v>144</v>
      </c>
      <c r="J29" s="125">
        <f t="shared" si="7"/>
        <v>176</v>
      </c>
      <c r="K29" s="125">
        <f t="shared" si="7"/>
        <v>168</v>
      </c>
      <c r="L29" s="125">
        <f t="shared" si="7"/>
        <v>136</v>
      </c>
      <c r="M29" s="125">
        <f t="shared" si="7"/>
        <v>160</v>
      </c>
      <c r="N29" s="125">
        <f t="shared" si="7"/>
        <v>152</v>
      </c>
      <c r="O29" s="125">
        <f t="shared" si="7"/>
        <v>152</v>
      </c>
      <c r="P29" s="125">
        <f t="shared" si="7"/>
        <v>160</v>
      </c>
      <c r="Q29" s="125">
        <f>(Q$8*8)-16</f>
        <v>136</v>
      </c>
      <c r="R29" s="13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5">
      <c r="A30" s="143" t="s">
        <v>742</v>
      </c>
      <c r="B30" s="125" t="s">
        <v>97</v>
      </c>
      <c r="C30" s="125" t="s">
        <v>261</v>
      </c>
      <c r="D30" s="4">
        <v>138.37</v>
      </c>
      <c r="E30" s="125">
        <v>24</v>
      </c>
      <c r="F30" s="125">
        <f t="shared" si="6"/>
        <v>160</v>
      </c>
      <c r="G30" s="125">
        <f t="shared" si="6"/>
        <v>168</v>
      </c>
      <c r="H30" s="125">
        <f t="shared" si="6"/>
        <v>176</v>
      </c>
      <c r="I30" s="125">
        <v>80</v>
      </c>
      <c r="J30" s="125"/>
      <c r="K30" s="125"/>
      <c r="L30" s="125"/>
      <c r="M30" s="125"/>
      <c r="N30" s="125"/>
      <c r="O30" s="125"/>
      <c r="P30" s="125"/>
      <c r="Q30" s="125"/>
      <c r="R30" s="13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5">
      <c r="A31" s="125" t="s">
        <v>338</v>
      </c>
      <c r="B31" s="125" t="s">
        <v>97</v>
      </c>
      <c r="C31" s="125" t="s">
        <v>334</v>
      </c>
      <c r="D31" s="4">
        <v>140.30000000000001</v>
      </c>
      <c r="E31" s="125">
        <v>24</v>
      </c>
      <c r="F31" s="125">
        <f t="shared" si="6"/>
        <v>160</v>
      </c>
      <c r="G31" s="125">
        <f t="shared" si="6"/>
        <v>168</v>
      </c>
      <c r="H31" s="125">
        <f t="shared" si="6"/>
        <v>176</v>
      </c>
      <c r="I31" s="125">
        <f t="shared" ref="I31:P31" si="8">(I$8*8)-8</f>
        <v>144</v>
      </c>
      <c r="J31" s="125">
        <f t="shared" si="8"/>
        <v>176</v>
      </c>
      <c r="K31" s="125">
        <f t="shared" si="8"/>
        <v>168</v>
      </c>
      <c r="L31" s="125">
        <f t="shared" si="8"/>
        <v>136</v>
      </c>
      <c r="M31" s="125">
        <f t="shared" si="8"/>
        <v>160</v>
      </c>
      <c r="N31" s="125">
        <f t="shared" si="8"/>
        <v>152</v>
      </c>
      <c r="O31" s="125">
        <f t="shared" si="8"/>
        <v>152</v>
      </c>
      <c r="P31" s="125">
        <f t="shared" si="8"/>
        <v>160</v>
      </c>
      <c r="Q31" s="125">
        <f>(Q$8*8)-16</f>
        <v>136</v>
      </c>
      <c r="R31" s="13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x14ac:dyDescent="0.25">
      <c r="A32" s="5" t="s">
        <v>737</v>
      </c>
      <c r="B32" s="4" t="s">
        <v>97</v>
      </c>
      <c r="C32" s="125" t="s">
        <v>261</v>
      </c>
      <c r="D32" s="4">
        <v>138.37</v>
      </c>
      <c r="E32" s="125">
        <v>24</v>
      </c>
      <c r="F32" s="125">
        <v>120</v>
      </c>
      <c r="G32" s="125">
        <f>(G$8*8)-8</f>
        <v>168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3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25">
      <c r="A33" s="125" t="s">
        <v>341</v>
      </c>
      <c r="B33" s="4" t="s">
        <v>97</v>
      </c>
      <c r="C33" s="4" t="s">
        <v>171</v>
      </c>
      <c r="D33" s="4">
        <v>113.21</v>
      </c>
      <c r="E33" s="125">
        <v>24</v>
      </c>
      <c r="F33" s="125">
        <f>(F$8*8)-8</f>
        <v>160</v>
      </c>
      <c r="G33" s="125">
        <f>(G$8*8)-8</f>
        <v>168</v>
      </c>
      <c r="H33" s="125">
        <f t="shared" ref="H33:P35" si="9">(H$8*8)-8</f>
        <v>176</v>
      </c>
      <c r="I33" s="125">
        <f t="shared" si="9"/>
        <v>144</v>
      </c>
      <c r="J33" s="125">
        <f t="shared" si="9"/>
        <v>176</v>
      </c>
      <c r="K33" s="125">
        <f t="shared" si="9"/>
        <v>168</v>
      </c>
      <c r="L33" s="125">
        <f t="shared" si="9"/>
        <v>136</v>
      </c>
      <c r="M33" s="125">
        <f t="shared" si="9"/>
        <v>160</v>
      </c>
      <c r="N33" s="125">
        <f t="shared" si="9"/>
        <v>152</v>
      </c>
      <c r="O33" s="125">
        <f t="shared" si="9"/>
        <v>152</v>
      </c>
      <c r="P33" s="125">
        <f t="shared" si="9"/>
        <v>160</v>
      </c>
      <c r="Q33" s="125">
        <f>(Q$8*8)-16</f>
        <v>136</v>
      </c>
      <c r="R33" s="13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x14ac:dyDescent="0.25">
      <c r="A34" s="133" t="s">
        <v>928</v>
      </c>
      <c r="B34" s="133" t="s">
        <v>97</v>
      </c>
      <c r="C34" s="133" t="s">
        <v>903</v>
      </c>
      <c r="D34" s="133">
        <v>149.08000000000001</v>
      </c>
      <c r="E34" s="133"/>
      <c r="F34" s="133"/>
      <c r="G34" s="133"/>
      <c r="H34" s="133">
        <f t="shared" si="9"/>
        <v>176</v>
      </c>
      <c r="I34" s="133">
        <f t="shared" si="9"/>
        <v>144</v>
      </c>
      <c r="J34" s="133">
        <f t="shared" si="9"/>
        <v>176</v>
      </c>
      <c r="K34" s="133">
        <f t="shared" si="9"/>
        <v>168</v>
      </c>
      <c r="L34" s="133">
        <f t="shared" si="9"/>
        <v>136</v>
      </c>
      <c r="M34" s="133">
        <f t="shared" si="9"/>
        <v>160</v>
      </c>
      <c r="N34" s="133">
        <f t="shared" si="9"/>
        <v>152</v>
      </c>
      <c r="O34" s="133">
        <f t="shared" si="9"/>
        <v>152</v>
      </c>
      <c r="P34" s="133">
        <f t="shared" si="9"/>
        <v>160</v>
      </c>
      <c r="Q34" s="133">
        <f>(Q$8*8)-16</f>
        <v>136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x14ac:dyDescent="0.25">
      <c r="A35" s="5" t="s">
        <v>1217</v>
      </c>
      <c r="B35" s="4" t="s">
        <v>97</v>
      </c>
      <c r="C35" s="4" t="s">
        <v>680</v>
      </c>
      <c r="D35" s="4">
        <v>73.12</v>
      </c>
      <c r="E35" s="125">
        <v>24</v>
      </c>
      <c r="F35" s="125">
        <f>(F$8*8)-8</f>
        <v>160</v>
      </c>
      <c r="G35" s="125">
        <f>(G$8*8)-8</f>
        <v>168</v>
      </c>
      <c r="H35" s="125">
        <f t="shared" si="9"/>
        <v>176</v>
      </c>
      <c r="I35" s="125">
        <f t="shared" si="9"/>
        <v>144</v>
      </c>
      <c r="J35" s="125">
        <f t="shared" si="9"/>
        <v>176</v>
      </c>
      <c r="K35" s="125">
        <f t="shared" si="9"/>
        <v>168</v>
      </c>
      <c r="L35" s="125">
        <f t="shared" si="9"/>
        <v>136</v>
      </c>
      <c r="M35" s="125">
        <f t="shared" si="9"/>
        <v>160</v>
      </c>
      <c r="N35" s="125">
        <f t="shared" si="9"/>
        <v>152</v>
      </c>
      <c r="O35" s="125">
        <f t="shared" si="9"/>
        <v>152</v>
      </c>
      <c r="P35" s="125">
        <f t="shared" si="9"/>
        <v>160</v>
      </c>
      <c r="Q35" s="125">
        <f>(Q$8*8)-16</f>
        <v>136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x14ac:dyDescent="0.25">
      <c r="A36" s="133" t="s">
        <v>339</v>
      </c>
      <c r="B36" s="4" t="s">
        <v>97</v>
      </c>
      <c r="C36" s="4" t="s">
        <v>334</v>
      </c>
      <c r="D36" s="4">
        <v>140.30000000000001</v>
      </c>
      <c r="E36" s="125"/>
      <c r="F36" s="125"/>
      <c r="G36" s="125"/>
      <c r="H36" s="125"/>
      <c r="I36" s="125">
        <v>128</v>
      </c>
      <c r="J36" s="125">
        <f t="shared" ref="J36:P36" si="10">(J$8*8)-8</f>
        <v>176</v>
      </c>
      <c r="K36" s="125">
        <f t="shared" si="10"/>
        <v>168</v>
      </c>
      <c r="L36" s="125">
        <f t="shared" si="10"/>
        <v>136</v>
      </c>
      <c r="M36" s="125">
        <f t="shared" si="10"/>
        <v>160</v>
      </c>
      <c r="N36" s="125">
        <f t="shared" si="10"/>
        <v>152</v>
      </c>
      <c r="O36" s="125">
        <f t="shared" si="10"/>
        <v>152</v>
      </c>
      <c r="P36" s="125">
        <f t="shared" si="10"/>
        <v>160</v>
      </c>
      <c r="Q36" s="125">
        <f>(Q$8*8)-16</f>
        <v>136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x14ac:dyDescent="0.25">
      <c r="A37" s="143" t="s">
        <v>1218</v>
      </c>
      <c r="B37" s="143">
        <f t="shared" ref="B37:C37" si="11">B1</f>
        <v>0</v>
      </c>
      <c r="C37" s="143">
        <f t="shared" si="11"/>
        <v>0</v>
      </c>
      <c r="D37" s="143">
        <v>77.040000000000006</v>
      </c>
      <c r="E37" s="125"/>
      <c r="F37" s="125"/>
      <c r="G37" s="125"/>
      <c r="H37" s="125"/>
      <c r="I37" s="125"/>
      <c r="J37" s="125"/>
      <c r="K37" s="12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x14ac:dyDescent="0.25">
      <c r="A38" s="132" t="s">
        <v>320</v>
      </c>
      <c r="B38" s="125" t="s">
        <v>97</v>
      </c>
      <c r="C38" s="125" t="s">
        <v>321</v>
      </c>
      <c r="D38" s="4">
        <v>120.05</v>
      </c>
      <c r="E38" s="125"/>
      <c r="F38" s="125"/>
      <c r="G38" s="125"/>
      <c r="H38" s="125"/>
      <c r="I38" s="125"/>
      <c r="J38" s="125"/>
      <c r="K38" s="12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x14ac:dyDescent="0.25">
      <c r="A39" s="143" t="s">
        <v>328</v>
      </c>
      <c r="B39" s="125" t="s">
        <v>97</v>
      </c>
      <c r="C39" s="125" t="s">
        <v>321</v>
      </c>
      <c r="D39" s="4">
        <v>120.05</v>
      </c>
      <c r="E39" s="125"/>
      <c r="F39" s="125"/>
      <c r="G39" s="125"/>
      <c r="H39" s="125"/>
      <c r="I39" s="125"/>
      <c r="J39" s="125"/>
      <c r="K39" s="12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s="143" t="s">
        <v>340</v>
      </c>
      <c r="B40" s="125"/>
      <c r="C40" s="125" t="s">
        <v>331</v>
      </c>
      <c r="D40" s="125">
        <v>109.24</v>
      </c>
      <c r="E40" s="125"/>
      <c r="F40" s="125"/>
      <c r="G40" s="125"/>
      <c r="H40" s="125"/>
      <c r="I40" s="125"/>
      <c r="J40" s="125"/>
      <c r="K40" s="12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x14ac:dyDescent="0.25">
      <c r="E41" s="28">
        <f t="shared" ref="E41:AM41" si="12">SUM(E10:E40)</f>
        <v>437</v>
      </c>
      <c r="F41" s="28">
        <f t="shared" si="12"/>
        <v>2771</v>
      </c>
      <c r="G41" s="28">
        <f t="shared" si="12"/>
        <v>3349</v>
      </c>
      <c r="H41" s="28">
        <f t="shared" si="12"/>
        <v>3721</v>
      </c>
      <c r="I41" s="28">
        <f t="shared" si="12"/>
        <v>2693</v>
      </c>
      <c r="J41" s="28">
        <f t="shared" si="12"/>
        <v>2841</v>
      </c>
      <c r="K41" s="28">
        <f t="shared" si="12"/>
        <v>2713</v>
      </c>
      <c r="L41" s="28">
        <f t="shared" si="12"/>
        <v>2312</v>
      </c>
      <c r="M41" s="28">
        <f t="shared" si="12"/>
        <v>2720</v>
      </c>
      <c r="N41" s="28">
        <f t="shared" si="12"/>
        <v>2584</v>
      </c>
      <c r="O41" s="28">
        <f t="shared" si="12"/>
        <v>2584</v>
      </c>
      <c r="P41" s="28">
        <f t="shared" si="12"/>
        <v>2720</v>
      </c>
      <c r="Q41" s="28">
        <f t="shared" si="12"/>
        <v>2312</v>
      </c>
      <c r="R41" s="28">
        <f t="shared" si="12"/>
        <v>0</v>
      </c>
      <c r="S41" s="28">
        <f t="shared" si="12"/>
        <v>0</v>
      </c>
      <c r="T41" s="28">
        <f t="shared" si="12"/>
        <v>0</v>
      </c>
      <c r="U41" s="28">
        <f t="shared" si="12"/>
        <v>0</v>
      </c>
      <c r="V41" s="28">
        <f t="shared" si="12"/>
        <v>0</v>
      </c>
      <c r="W41" s="28">
        <f t="shared" si="12"/>
        <v>0</v>
      </c>
      <c r="X41" s="28">
        <f t="shared" si="12"/>
        <v>0</v>
      </c>
      <c r="Y41" s="28">
        <f t="shared" si="12"/>
        <v>0</v>
      </c>
      <c r="Z41" s="28">
        <f t="shared" si="12"/>
        <v>0</v>
      </c>
      <c r="AA41" s="28">
        <f t="shared" si="12"/>
        <v>0</v>
      </c>
      <c r="AB41" s="28">
        <f t="shared" si="12"/>
        <v>0</v>
      </c>
      <c r="AC41" s="28">
        <f t="shared" si="12"/>
        <v>0</v>
      </c>
      <c r="AD41" s="28">
        <f t="shared" si="12"/>
        <v>0</v>
      </c>
      <c r="AE41" s="28">
        <f t="shared" si="12"/>
        <v>0</v>
      </c>
      <c r="AF41" s="28">
        <f t="shared" si="12"/>
        <v>0</v>
      </c>
      <c r="AG41" s="28">
        <f t="shared" si="12"/>
        <v>0</v>
      </c>
      <c r="AH41" s="28">
        <f t="shared" si="12"/>
        <v>0</v>
      </c>
      <c r="AI41" s="28">
        <f t="shared" si="12"/>
        <v>0</v>
      </c>
      <c r="AJ41" s="28">
        <f t="shared" si="12"/>
        <v>0</v>
      </c>
      <c r="AK41" s="28">
        <f t="shared" si="12"/>
        <v>0</v>
      </c>
      <c r="AL41" s="28">
        <f t="shared" si="12"/>
        <v>0</v>
      </c>
      <c r="AM41" s="28">
        <f t="shared" si="12"/>
        <v>0</v>
      </c>
    </row>
    <row r="42" spans="1:39" x14ac:dyDescent="0.25">
      <c r="B42" s="25"/>
    </row>
    <row r="43" spans="1:39" x14ac:dyDescent="0.25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</row>
    <row r="44" spans="1:39" x14ac:dyDescent="0.25">
      <c r="A44" s="9"/>
      <c r="B44" s="9"/>
      <c r="C44" s="9"/>
      <c r="D44" s="9"/>
      <c r="E44" s="625">
        <v>2025</v>
      </c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5">
        <v>2026</v>
      </c>
      <c r="Q44" s="626"/>
      <c r="R44" s="626"/>
      <c r="S44" s="626"/>
      <c r="T44" s="626"/>
      <c r="U44" s="626"/>
      <c r="V44" s="626"/>
      <c r="W44" s="626"/>
      <c r="X44" s="626"/>
      <c r="Y44" s="626"/>
      <c r="Z44" s="626"/>
      <c r="AA44" s="627"/>
      <c r="AB44" s="625">
        <v>2027</v>
      </c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AM44" s="627"/>
    </row>
    <row r="45" spans="1:39" x14ac:dyDescent="0.25">
      <c r="A45" s="11" t="s">
        <v>88</v>
      </c>
      <c r="B45" s="11" t="s">
        <v>89</v>
      </c>
      <c r="C45" s="11" t="s">
        <v>90</v>
      </c>
      <c r="D45" s="11" t="s">
        <v>91</v>
      </c>
      <c r="E45" s="62">
        <v>2</v>
      </c>
      <c r="F45" s="11">
        <v>3</v>
      </c>
      <c r="G45" s="11">
        <v>4</v>
      </c>
      <c r="H45" s="11">
        <v>5</v>
      </c>
      <c r="I45" s="11">
        <v>6</v>
      </c>
      <c r="J45" s="11">
        <v>7</v>
      </c>
      <c r="K45" s="11">
        <v>8</v>
      </c>
      <c r="L45" s="11">
        <v>9</v>
      </c>
      <c r="M45" s="11">
        <v>10</v>
      </c>
      <c r="N45" s="11">
        <v>11</v>
      </c>
      <c r="O45" s="11">
        <v>12</v>
      </c>
      <c r="P45" s="121">
        <v>1</v>
      </c>
      <c r="Q45" s="11">
        <v>2</v>
      </c>
      <c r="R45" s="354">
        <v>3</v>
      </c>
      <c r="S45" s="354">
        <v>4</v>
      </c>
      <c r="T45" s="354">
        <v>5</v>
      </c>
      <c r="U45" s="354">
        <v>6</v>
      </c>
      <c r="V45" s="354">
        <v>7</v>
      </c>
      <c r="W45" s="354">
        <v>8</v>
      </c>
      <c r="X45" s="354">
        <v>9</v>
      </c>
      <c r="Y45" s="354">
        <v>10</v>
      </c>
      <c r="Z45" s="354">
        <v>11</v>
      </c>
      <c r="AA45" s="354">
        <v>12</v>
      </c>
      <c r="AB45" s="354">
        <v>1</v>
      </c>
      <c r="AC45" s="354">
        <v>2</v>
      </c>
      <c r="AD45" s="354">
        <v>3</v>
      </c>
      <c r="AE45" s="354">
        <v>4</v>
      </c>
      <c r="AF45" s="354">
        <v>5</v>
      </c>
      <c r="AG45" s="354">
        <v>6</v>
      </c>
      <c r="AH45" s="354">
        <v>7</v>
      </c>
      <c r="AI45" s="354">
        <v>8</v>
      </c>
      <c r="AJ45" s="354">
        <v>9</v>
      </c>
      <c r="AK45" s="354">
        <v>10</v>
      </c>
      <c r="AL45" s="354">
        <v>11</v>
      </c>
      <c r="AM45" s="354">
        <v>12</v>
      </c>
    </row>
    <row r="46" spans="1:39" x14ac:dyDescent="0.25">
      <c r="A46" s="143" t="str">
        <f t="shared" ref="A46:D75" si="13">A10</f>
        <v>Awodeu, Olusola</v>
      </c>
      <c r="B46" s="143" t="str">
        <f t="shared" si="13"/>
        <v>TechSur</v>
      </c>
      <c r="C46" s="143" t="str">
        <f t="shared" si="13"/>
        <v>Software Engineer</v>
      </c>
      <c r="D46" s="143">
        <f t="shared" si="13"/>
        <v>138.37</v>
      </c>
      <c r="E46" s="144">
        <v>24</v>
      </c>
      <c r="F46" s="4">
        <v>88</v>
      </c>
      <c r="G46" s="125">
        <v>176</v>
      </c>
      <c r="H46" s="125">
        <v>168</v>
      </c>
      <c r="I46" s="125">
        <v>160</v>
      </c>
      <c r="J46" s="125">
        <v>176</v>
      </c>
      <c r="K46" s="125">
        <v>168</v>
      </c>
      <c r="L46" s="4">
        <v>168</v>
      </c>
      <c r="M46" s="4">
        <v>96</v>
      </c>
      <c r="N46" s="4">
        <v>80</v>
      </c>
      <c r="O46" s="4">
        <v>176</v>
      </c>
      <c r="P46" s="21">
        <v>160</v>
      </c>
      <c r="Q46" s="4">
        <v>136</v>
      </c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</row>
    <row r="47" spans="1:39" x14ac:dyDescent="0.25">
      <c r="A47" s="143" t="str">
        <f t="shared" si="13"/>
        <v>Camp, Andrew</v>
      </c>
      <c r="B47" s="143" t="str">
        <f t="shared" si="13"/>
        <v>TechSur</v>
      </c>
      <c r="C47" s="143" t="str">
        <f t="shared" si="13"/>
        <v>Project Manager</v>
      </c>
      <c r="D47" s="143">
        <f t="shared" si="13"/>
        <v>80.03</v>
      </c>
      <c r="E47" s="144">
        <v>18</v>
      </c>
      <c r="F47" s="125">
        <v>141</v>
      </c>
      <c r="G47" s="361">
        <v>171</v>
      </c>
      <c r="H47" s="125">
        <v>165</v>
      </c>
      <c r="I47" s="125">
        <v>128</v>
      </c>
      <c r="J47" s="125">
        <v>168</v>
      </c>
      <c r="K47" s="125">
        <v>164</v>
      </c>
      <c r="L47" s="4">
        <v>156</v>
      </c>
      <c r="M47" s="4">
        <v>96</v>
      </c>
      <c r="N47" s="4">
        <v>64</v>
      </c>
      <c r="O47" s="4">
        <v>164</v>
      </c>
      <c r="P47" s="21">
        <v>156</v>
      </c>
      <c r="Q47" s="4">
        <v>140</v>
      </c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</row>
    <row r="48" spans="1:39" x14ac:dyDescent="0.25">
      <c r="A48" s="143" t="str">
        <f t="shared" si="13"/>
        <v>Day, Jason</v>
      </c>
      <c r="B48" s="143" t="str">
        <f t="shared" si="13"/>
        <v>TechSur</v>
      </c>
      <c r="C48" s="143" t="str">
        <f t="shared" si="13"/>
        <v>Information Systems Engineer</v>
      </c>
      <c r="D48" s="143">
        <f t="shared" si="13"/>
        <v>120.05</v>
      </c>
      <c r="E48" s="144">
        <v>24</v>
      </c>
      <c r="F48" s="125">
        <v>160</v>
      </c>
      <c r="G48" s="361">
        <v>176</v>
      </c>
      <c r="H48" s="125">
        <v>136</v>
      </c>
      <c r="I48" s="125">
        <v>88</v>
      </c>
      <c r="J48" s="125">
        <v>24</v>
      </c>
      <c r="K48" s="144">
        <v>0</v>
      </c>
      <c r="L48" s="60">
        <v>0</v>
      </c>
      <c r="M48" s="60">
        <v>0</v>
      </c>
      <c r="N48" s="60">
        <v>0</v>
      </c>
      <c r="O48" s="311">
        <v>0</v>
      </c>
      <c r="P48" s="60">
        <v>0</v>
      </c>
      <c r="Q48" s="4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</row>
    <row r="49" spans="1:39" x14ac:dyDescent="0.25">
      <c r="A49" s="143" t="str">
        <f t="shared" si="13"/>
        <v xml:space="preserve">Duong, Hao (Ray) </v>
      </c>
      <c r="B49" s="143" t="str">
        <f t="shared" si="13"/>
        <v>JB Mgmt Solutions</v>
      </c>
      <c r="C49" s="143" t="str">
        <f t="shared" si="13"/>
        <v>Cloud Architect-CDaaS-PaaS-SaaS-Cloud Hosting</v>
      </c>
      <c r="D49" s="143">
        <f t="shared" si="13"/>
        <v>138.37</v>
      </c>
      <c r="E49" s="144"/>
      <c r="F49" s="125"/>
      <c r="G49" s="125"/>
      <c r="H49" s="125">
        <v>168</v>
      </c>
      <c r="I49" s="125">
        <v>152</v>
      </c>
      <c r="J49" s="125">
        <v>176</v>
      </c>
      <c r="K49" s="125">
        <v>168</v>
      </c>
      <c r="L49" s="4">
        <v>168</v>
      </c>
      <c r="M49" s="4">
        <v>64</v>
      </c>
      <c r="N49" s="4">
        <v>80</v>
      </c>
      <c r="O49" s="4">
        <v>176</v>
      </c>
      <c r="P49" s="4">
        <v>136</v>
      </c>
      <c r="Q49" s="4">
        <v>136</v>
      </c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  <c r="AG49" s="488"/>
      <c r="AH49" s="488"/>
      <c r="AI49" s="488"/>
      <c r="AJ49" s="488"/>
      <c r="AK49" s="488"/>
      <c r="AL49" s="488"/>
      <c r="AM49" s="488"/>
    </row>
    <row r="50" spans="1:39" x14ac:dyDescent="0.25">
      <c r="A50" s="143" t="str">
        <f t="shared" si="13"/>
        <v>Eseku, Benjamin</v>
      </c>
      <c r="B50" s="143" t="str">
        <f t="shared" si="13"/>
        <v>TechSur</v>
      </c>
      <c r="C50" s="143" t="str">
        <f t="shared" si="13"/>
        <v>Cyber Threat Analyst</v>
      </c>
      <c r="D50" s="143">
        <f t="shared" si="13"/>
        <v>94.29</v>
      </c>
      <c r="E50" s="144"/>
      <c r="F50" s="125"/>
      <c r="G50" s="125"/>
      <c r="H50" s="125">
        <v>72</v>
      </c>
      <c r="I50" s="4">
        <v>160</v>
      </c>
      <c r="J50" s="4">
        <v>176</v>
      </c>
      <c r="K50" s="4">
        <v>168</v>
      </c>
      <c r="L50" s="4">
        <v>144</v>
      </c>
      <c r="M50" s="4">
        <v>96</v>
      </c>
      <c r="N50" s="4">
        <v>80</v>
      </c>
      <c r="O50" s="4">
        <v>176</v>
      </c>
      <c r="P50" s="4">
        <v>160</v>
      </c>
      <c r="Q50" s="4">
        <v>136</v>
      </c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  <c r="AG50" s="488"/>
      <c r="AH50" s="488"/>
      <c r="AI50" s="488"/>
      <c r="AJ50" s="488"/>
      <c r="AK50" s="488"/>
      <c r="AL50" s="488"/>
      <c r="AM50" s="488"/>
    </row>
    <row r="51" spans="1:39" x14ac:dyDescent="0.25">
      <c r="A51" s="143" t="str">
        <f t="shared" si="13"/>
        <v>Gohil, Shailendra</v>
      </c>
      <c r="B51" s="143" t="str">
        <f t="shared" si="13"/>
        <v>TechSur</v>
      </c>
      <c r="C51" s="143" t="str">
        <f t="shared" si="13"/>
        <v>Software Engineer</v>
      </c>
      <c r="D51" s="143">
        <f t="shared" si="13"/>
        <v>138.37</v>
      </c>
      <c r="E51" s="144"/>
      <c r="F51" s="125">
        <v>58</v>
      </c>
      <c r="G51" s="125">
        <v>172</v>
      </c>
      <c r="H51" s="125">
        <v>0</v>
      </c>
      <c r="I51" s="144">
        <v>0</v>
      </c>
      <c r="J51" s="144">
        <v>0</v>
      </c>
      <c r="K51" s="144">
        <v>0</v>
      </c>
      <c r="L51" s="60">
        <v>0</v>
      </c>
      <c r="M51" s="60">
        <v>0</v>
      </c>
      <c r="N51" s="60">
        <v>0</v>
      </c>
      <c r="O51" s="311">
        <v>0</v>
      </c>
      <c r="P51" s="488">
        <v>0</v>
      </c>
      <c r="Q51" s="4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  <c r="AG51" s="488"/>
      <c r="AH51" s="488"/>
      <c r="AI51" s="488"/>
      <c r="AJ51" s="488"/>
      <c r="AK51" s="488"/>
      <c r="AL51" s="488"/>
      <c r="AM51" s="488"/>
    </row>
    <row r="52" spans="1:39" x14ac:dyDescent="0.25">
      <c r="A52" s="143" t="str">
        <f t="shared" si="13"/>
        <v>Jain, Dipika</v>
      </c>
      <c r="B52" s="143" t="str">
        <f t="shared" si="13"/>
        <v>TekUnicorn</v>
      </c>
      <c r="C52" s="143" t="str">
        <f t="shared" si="13"/>
        <v>Task Manager</v>
      </c>
      <c r="D52" s="143">
        <f t="shared" si="13"/>
        <v>100.04</v>
      </c>
      <c r="E52" s="144">
        <v>24</v>
      </c>
      <c r="F52" s="125">
        <v>136</v>
      </c>
      <c r="G52" s="361">
        <v>176</v>
      </c>
      <c r="H52" s="125">
        <v>168</v>
      </c>
      <c r="I52" s="125">
        <v>108</v>
      </c>
      <c r="J52" s="144">
        <v>0</v>
      </c>
      <c r="K52" s="144">
        <v>0</v>
      </c>
      <c r="L52" s="60">
        <v>0</v>
      </c>
      <c r="M52" s="60">
        <v>0</v>
      </c>
      <c r="N52" s="60">
        <v>0</v>
      </c>
      <c r="O52" s="311">
        <v>0</v>
      </c>
      <c r="P52" s="488">
        <v>0</v>
      </c>
      <c r="Q52" s="4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  <c r="AG52" s="488"/>
      <c r="AH52" s="488"/>
      <c r="AI52" s="488"/>
      <c r="AJ52" s="488"/>
      <c r="AK52" s="488"/>
      <c r="AL52" s="488"/>
      <c r="AM52" s="488"/>
    </row>
    <row r="53" spans="1:39" x14ac:dyDescent="0.25">
      <c r="A53" s="143" t="str">
        <f t="shared" si="13"/>
        <v>Johnson, Deloy</v>
      </c>
      <c r="B53" s="143" t="str">
        <f t="shared" si="13"/>
        <v>Guidehouse</v>
      </c>
      <c r="C53" s="143" t="str">
        <f t="shared" si="13"/>
        <v>Systems Engineer</v>
      </c>
      <c r="D53" s="143">
        <f t="shared" si="13"/>
        <v>109.24</v>
      </c>
      <c r="E53" s="144">
        <v>11</v>
      </c>
      <c r="F53" s="125">
        <v>43.5</v>
      </c>
      <c r="G53" s="361">
        <v>34.5</v>
      </c>
      <c r="H53" s="125">
        <v>29</v>
      </c>
      <c r="I53" s="125">
        <v>23.5</v>
      </c>
      <c r="J53" s="125">
        <v>44.5</v>
      </c>
      <c r="K53" s="125">
        <v>85.5</v>
      </c>
      <c r="L53" s="4">
        <v>56</v>
      </c>
      <c r="M53" s="4">
        <v>19</v>
      </c>
      <c r="N53" s="4">
        <v>16.5</v>
      </c>
      <c r="O53" s="4">
        <v>23.5</v>
      </c>
      <c r="P53" s="4">
        <v>47.5</v>
      </c>
      <c r="Q53" s="4">
        <v>22</v>
      </c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  <c r="AG53" s="488"/>
      <c r="AH53" s="488"/>
      <c r="AI53" s="488"/>
      <c r="AJ53" s="488"/>
      <c r="AK53" s="488"/>
      <c r="AL53" s="488"/>
      <c r="AM53" s="488"/>
    </row>
    <row r="54" spans="1:39" x14ac:dyDescent="0.25">
      <c r="A54" s="143" t="str">
        <f t="shared" si="13"/>
        <v>Lee, Joseph</v>
      </c>
      <c r="B54" s="143" t="str">
        <f t="shared" si="13"/>
        <v>TechSur</v>
      </c>
      <c r="C54" s="143" t="str">
        <f t="shared" si="13"/>
        <v>Systems Engineer</v>
      </c>
      <c r="D54" s="143">
        <f t="shared" si="13"/>
        <v>109.24</v>
      </c>
      <c r="E54" s="60">
        <v>19</v>
      </c>
      <c r="F54" s="125">
        <v>96</v>
      </c>
      <c r="G54" s="21">
        <v>128</v>
      </c>
      <c r="H54" s="125">
        <v>160</v>
      </c>
      <c r="I54" s="125">
        <v>160</v>
      </c>
      <c r="J54" s="125">
        <v>176</v>
      </c>
      <c r="K54" s="125">
        <v>168</v>
      </c>
      <c r="L54" s="4">
        <v>168</v>
      </c>
      <c r="M54" s="4">
        <v>96</v>
      </c>
      <c r="N54" s="4">
        <v>72</v>
      </c>
      <c r="O54" s="4">
        <v>176</v>
      </c>
      <c r="P54" s="4">
        <v>160</v>
      </c>
      <c r="Q54" s="4">
        <v>136</v>
      </c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  <c r="AG54" s="488"/>
      <c r="AH54" s="488"/>
      <c r="AI54" s="488"/>
      <c r="AJ54" s="488"/>
      <c r="AK54" s="488"/>
      <c r="AL54" s="488"/>
      <c r="AM54" s="488"/>
    </row>
    <row r="55" spans="1:39" x14ac:dyDescent="0.25">
      <c r="A55" s="143" t="str">
        <f t="shared" si="13"/>
        <v>Matalia, Parag</v>
      </c>
      <c r="B55" s="143" t="str">
        <f t="shared" si="13"/>
        <v>TechSur</v>
      </c>
      <c r="C55" s="143" t="str">
        <f t="shared" si="13"/>
        <v>Agile Coach</v>
      </c>
      <c r="D55" s="143">
        <f t="shared" si="13"/>
        <v>140.30000000000001</v>
      </c>
      <c r="E55" s="144"/>
      <c r="F55" s="125"/>
      <c r="G55" s="125"/>
      <c r="H55" s="125">
        <v>168</v>
      </c>
      <c r="I55" s="125">
        <v>160</v>
      </c>
      <c r="J55" s="125">
        <v>136</v>
      </c>
      <c r="K55" s="125">
        <v>137</v>
      </c>
      <c r="L55" s="4">
        <v>168</v>
      </c>
      <c r="M55" s="4">
        <v>96</v>
      </c>
      <c r="N55" s="4">
        <v>80</v>
      </c>
      <c r="O55" s="4">
        <v>171.5</v>
      </c>
      <c r="P55" s="4">
        <v>147</v>
      </c>
      <c r="Q55" s="4">
        <v>120</v>
      </c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  <c r="AG55" s="488"/>
      <c r="AH55" s="488"/>
      <c r="AI55" s="488"/>
      <c r="AJ55" s="488"/>
      <c r="AK55" s="488"/>
      <c r="AL55" s="488"/>
      <c r="AM55" s="488"/>
    </row>
    <row r="56" spans="1:39" x14ac:dyDescent="0.25">
      <c r="A56" s="143" t="str">
        <f t="shared" si="13"/>
        <v>Mensah, Dora</v>
      </c>
      <c r="B56" s="143" t="str">
        <f t="shared" si="13"/>
        <v>TechSur</v>
      </c>
      <c r="C56" s="143" t="str">
        <f t="shared" si="13"/>
        <v>Cyber Threat Analyst</v>
      </c>
      <c r="D56" s="143">
        <f t="shared" si="13"/>
        <v>94.29</v>
      </c>
      <c r="E56" s="144">
        <v>27.25</v>
      </c>
      <c r="F56" s="125">
        <v>168</v>
      </c>
      <c r="G56" s="361">
        <v>155.75</v>
      </c>
      <c r="H56" s="125">
        <v>112</v>
      </c>
      <c r="I56" s="125">
        <v>160</v>
      </c>
      <c r="J56" s="125">
        <v>176</v>
      </c>
      <c r="K56" s="125">
        <v>120</v>
      </c>
      <c r="L56" s="4">
        <v>168</v>
      </c>
      <c r="M56" s="4">
        <v>96</v>
      </c>
      <c r="N56" s="4">
        <v>80</v>
      </c>
      <c r="O56" s="4">
        <v>176</v>
      </c>
      <c r="P56" s="4">
        <v>160</v>
      </c>
      <c r="Q56" s="4">
        <v>131</v>
      </c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  <c r="AG56" s="488"/>
      <c r="AH56" s="488"/>
      <c r="AI56" s="488"/>
      <c r="AJ56" s="488"/>
      <c r="AK56" s="488"/>
      <c r="AL56" s="488"/>
      <c r="AM56" s="488"/>
    </row>
    <row r="57" spans="1:39" x14ac:dyDescent="0.25">
      <c r="A57" s="143" t="str">
        <f t="shared" si="13"/>
        <v>Miller, Evalina</v>
      </c>
      <c r="B57" s="143" t="str">
        <f t="shared" si="13"/>
        <v>TechSur</v>
      </c>
      <c r="C57" s="143" t="str">
        <f t="shared" si="13"/>
        <v>Task Manager</v>
      </c>
      <c r="D57" s="143">
        <f t="shared" si="13"/>
        <v>100.04</v>
      </c>
      <c r="E57" s="144">
        <v>22</v>
      </c>
      <c r="F57" s="125">
        <v>156</v>
      </c>
      <c r="G57" s="361">
        <v>140</v>
      </c>
      <c r="H57" s="125">
        <v>163</v>
      </c>
      <c r="I57" s="125">
        <v>100</v>
      </c>
      <c r="J57" s="144">
        <v>0</v>
      </c>
      <c r="K57" s="144">
        <v>0</v>
      </c>
      <c r="L57" s="60">
        <v>0</v>
      </c>
      <c r="M57" s="60">
        <v>0</v>
      </c>
      <c r="N57" s="60">
        <v>0</v>
      </c>
      <c r="O57" s="311">
        <v>0</v>
      </c>
      <c r="P57" s="488">
        <v>0</v>
      </c>
      <c r="Q57" s="4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  <c r="AG57" s="488"/>
      <c r="AH57" s="488"/>
      <c r="AI57" s="488"/>
      <c r="AJ57" s="488"/>
      <c r="AK57" s="488"/>
      <c r="AL57" s="488"/>
      <c r="AM57" s="488"/>
    </row>
    <row r="58" spans="1:39" x14ac:dyDescent="0.25">
      <c r="A58" s="143" t="str">
        <f t="shared" si="13"/>
        <v>Molabanti, Mohana</v>
      </c>
      <c r="B58" s="143" t="str">
        <f t="shared" si="13"/>
        <v>TechSur</v>
      </c>
      <c r="C58" s="143" t="str">
        <f t="shared" si="13"/>
        <v>Systems Integration Engineer</v>
      </c>
      <c r="D58" s="143">
        <f t="shared" si="13"/>
        <v>151.9</v>
      </c>
      <c r="E58" s="144"/>
      <c r="F58" s="125"/>
      <c r="G58" s="125"/>
      <c r="H58" s="125">
        <v>32</v>
      </c>
      <c r="I58" s="125">
        <v>120</v>
      </c>
      <c r="J58" s="125">
        <v>176</v>
      </c>
      <c r="K58" s="125">
        <v>160</v>
      </c>
      <c r="L58" s="4">
        <v>168</v>
      </c>
      <c r="M58" s="4">
        <v>96</v>
      </c>
      <c r="N58" s="4">
        <v>80</v>
      </c>
      <c r="O58" s="4">
        <v>176</v>
      </c>
      <c r="P58" s="4">
        <v>160</v>
      </c>
      <c r="Q58" s="4">
        <v>136</v>
      </c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  <c r="AG58" s="488"/>
      <c r="AH58" s="488"/>
      <c r="AI58" s="488"/>
      <c r="AJ58" s="488"/>
      <c r="AK58" s="488"/>
      <c r="AL58" s="488"/>
      <c r="AM58" s="488"/>
    </row>
    <row r="59" spans="1:39" x14ac:dyDescent="0.25">
      <c r="A59" s="143" t="str">
        <f t="shared" si="13"/>
        <v>Murphy, Jessica</v>
      </c>
      <c r="B59" s="143" t="str">
        <f t="shared" si="13"/>
        <v>TechSur</v>
      </c>
      <c r="C59" s="143" t="str">
        <f t="shared" si="13"/>
        <v>Administrative Support Specialist</v>
      </c>
      <c r="D59" s="143">
        <f t="shared" si="13"/>
        <v>48.01</v>
      </c>
      <c r="E59" s="144">
        <v>21.5</v>
      </c>
      <c r="F59" s="125">
        <v>161.5</v>
      </c>
      <c r="G59" s="487">
        <v>176</v>
      </c>
      <c r="H59" s="487">
        <v>-176</v>
      </c>
      <c r="I59" s="144">
        <v>0</v>
      </c>
      <c r="J59" s="144">
        <v>0</v>
      </c>
      <c r="K59" s="144">
        <v>0</v>
      </c>
      <c r="L59" s="60">
        <v>0</v>
      </c>
      <c r="M59" s="60">
        <v>0</v>
      </c>
      <c r="N59" s="60">
        <v>0</v>
      </c>
      <c r="O59" s="311">
        <v>0</v>
      </c>
      <c r="P59" s="488">
        <v>0</v>
      </c>
      <c r="Q59" s="4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  <c r="AG59" s="488"/>
      <c r="AH59" s="488"/>
      <c r="AI59" s="488"/>
      <c r="AJ59" s="488"/>
      <c r="AK59" s="488"/>
      <c r="AL59" s="488"/>
      <c r="AM59" s="488"/>
    </row>
    <row r="60" spans="1:39" x14ac:dyDescent="0.25">
      <c r="A60" s="143" t="str">
        <f t="shared" si="13"/>
        <v>Murphy, Jessica</v>
      </c>
      <c r="B60" s="143" t="str">
        <f t="shared" si="13"/>
        <v>TechSur</v>
      </c>
      <c r="C60" s="143" t="str">
        <f t="shared" si="13"/>
        <v>Communications Specialist</v>
      </c>
      <c r="D60" s="143">
        <f t="shared" si="13"/>
        <v>74.430000000000007</v>
      </c>
      <c r="E60" s="144"/>
      <c r="F60" s="487"/>
      <c r="G60" s="125"/>
      <c r="H60" s="125">
        <v>344</v>
      </c>
      <c r="I60" s="125">
        <v>160</v>
      </c>
      <c r="J60" s="125">
        <v>176</v>
      </c>
      <c r="K60" s="125">
        <v>136</v>
      </c>
      <c r="L60" s="4">
        <v>168</v>
      </c>
      <c r="M60" s="4">
        <v>96</v>
      </c>
      <c r="N60" s="4">
        <v>80</v>
      </c>
      <c r="O60" s="4">
        <v>176</v>
      </c>
      <c r="P60" s="4">
        <v>160</v>
      </c>
      <c r="Q60" s="4">
        <v>136</v>
      </c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  <c r="AG60" s="488"/>
      <c r="AH60" s="488"/>
      <c r="AI60" s="488"/>
      <c r="AJ60" s="488"/>
      <c r="AK60" s="488"/>
      <c r="AL60" s="488"/>
      <c r="AM60" s="488"/>
    </row>
    <row r="61" spans="1:39" x14ac:dyDescent="0.25">
      <c r="A61" s="143" t="str">
        <f t="shared" si="13"/>
        <v>Niazi, Shamroze</v>
      </c>
      <c r="B61" s="143" t="str">
        <f t="shared" si="13"/>
        <v>NMA Consulting</v>
      </c>
      <c r="C61" s="143" t="str">
        <f t="shared" si="13"/>
        <v>Enterprise Architect</v>
      </c>
      <c r="D61" s="143">
        <f t="shared" si="13"/>
        <v>113.21</v>
      </c>
      <c r="E61" s="144">
        <v>24</v>
      </c>
      <c r="F61" s="125">
        <v>160</v>
      </c>
      <c r="G61" s="361">
        <v>176</v>
      </c>
      <c r="H61" s="125">
        <v>168</v>
      </c>
      <c r="I61" s="125">
        <v>96</v>
      </c>
      <c r="J61" s="125">
        <v>174</v>
      </c>
      <c r="K61" s="125">
        <v>156</v>
      </c>
      <c r="L61" s="4">
        <v>166</v>
      </c>
      <c r="M61" s="4">
        <v>84</v>
      </c>
      <c r="N61" s="4">
        <v>80</v>
      </c>
      <c r="O61" s="4">
        <v>160</v>
      </c>
      <c r="P61" s="4">
        <v>160</v>
      </c>
      <c r="Q61" s="4">
        <v>136</v>
      </c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  <c r="AG61" s="488"/>
      <c r="AH61" s="488"/>
      <c r="AI61" s="488"/>
      <c r="AJ61" s="488"/>
      <c r="AK61" s="488"/>
      <c r="AL61" s="488"/>
      <c r="AM61" s="488"/>
    </row>
    <row r="62" spans="1:39" x14ac:dyDescent="0.25">
      <c r="A62" s="143" t="str">
        <f t="shared" si="13"/>
        <v>Olabowale, Peter</v>
      </c>
      <c r="B62" s="143" t="str">
        <f t="shared" si="13"/>
        <v>TechSur</v>
      </c>
      <c r="C62" s="143" t="str">
        <f t="shared" si="13"/>
        <v>Software Engineer</v>
      </c>
      <c r="D62" s="143">
        <f t="shared" si="13"/>
        <v>0</v>
      </c>
      <c r="E62" s="144"/>
      <c r="F62" s="144"/>
      <c r="G62" s="144"/>
      <c r="H62" s="144"/>
      <c r="I62" s="144">
        <v>0</v>
      </c>
      <c r="J62" s="144">
        <v>0</v>
      </c>
      <c r="K62" s="144">
        <v>0</v>
      </c>
      <c r="L62" s="60">
        <v>0</v>
      </c>
      <c r="M62" s="60">
        <v>0</v>
      </c>
      <c r="N62" s="60">
        <v>0</v>
      </c>
      <c r="O62" s="311">
        <v>0</v>
      </c>
      <c r="P62" s="488">
        <v>0</v>
      </c>
      <c r="Q62" s="4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  <c r="AG62" s="488"/>
      <c r="AH62" s="488"/>
      <c r="AI62" s="488"/>
      <c r="AJ62" s="488"/>
      <c r="AK62" s="488"/>
      <c r="AL62" s="488"/>
      <c r="AM62" s="488"/>
    </row>
    <row r="63" spans="1:39" x14ac:dyDescent="0.25">
      <c r="A63" s="143" t="str">
        <f t="shared" si="13"/>
        <v>Olagbegi, Oladipo</v>
      </c>
      <c r="B63" s="143" t="str">
        <f t="shared" si="13"/>
        <v>TechSur</v>
      </c>
      <c r="C63" s="143" t="str">
        <f t="shared" si="13"/>
        <v>Software Engineer</v>
      </c>
      <c r="D63" s="143">
        <f t="shared" si="13"/>
        <v>138.37</v>
      </c>
      <c r="E63" s="144">
        <v>24</v>
      </c>
      <c r="F63" s="125">
        <v>168</v>
      </c>
      <c r="G63" s="361">
        <v>128</v>
      </c>
      <c r="H63" s="125">
        <v>168</v>
      </c>
      <c r="I63" s="125">
        <v>112</v>
      </c>
      <c r="J63" s="144">
        <v>0</v>
      </c>
      <c r="K63" s="144">
        <v>0</v>
      </c>
      <c r="L63" s="60">
        <v>0</v>
      </c>
      <c r="M63" s="60">
        <v>0</v>
      </c>
      <c r="N63" s="60">
        <v>0</v>
      </c>
      <c r="O63" s="311">
        <v>0</v>
      </c>
      <c r="P63" s="488">
        <v>0</v>
      </c>
      <c r="Q63" s="4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  <c r="AG63" s="488"/>
      <c r="AH63" s="488"/>
      <c r="AI63" s="488"/>
      <c r="AJ63" s="488"/>
      <c r="AK63" s="488"/>
      <c r="AL63" s="488"/>
      <c r="AM63" s="488"/>
    </row>
    <row r="64" spans="1:39" x14ac:dyDescent="0.25">
      <c r="A64" s="143" t="str">
        <f t="shared" si="13"/>
        <v>Olaose, Tokunbo</v>
      </c>
      <c r="B64" s="143" t="str">
        <f t="shared" si="13"/>
        <v>TechSur</v>
      </c>
      <c r="C64" s="143" t="str">
        <f t="shared" si="13"/>
        <v>Systems Integration Engineer</v>
      </c>
      <c r="D64" s="143">
        <f t="shared" si="13"/>
        <v>151.9</v>
      </c>
      <c r="E64" s="144">
        <v>24</v>
      </c>
      <c r="F64" s="125">
        <v>168</v>
      </c>
      <c r="G64" s="361">
        <v>176</v>
      </c>
      <c r="H64" s="125">
        <v>168</v>
      </c>
      <c r="I64" s="125">
        <v>80</v>
      </c>
      <c r="J64" s="144">
        <v>0</v>
      </c>
      <c r="K64" s="144">
        <v>0</v>
      </c>
      <c r="L64" s="60">
        <v>0</v>
      </c>
      <c r="M64" s="60">
        <v>0</v>
      </c>
      <c r="N64" s="60">
        <v>0</v>
      </c>
      <c r="O64" s="311">
        <v>0</v>
      </c>
      <c r="P64" s="488">
        <v>0</v>
      </c>
      <c r="Q64" s="4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  <c r="AG64" s="488"/>
      <c r="AH64" s="488"/>
      <c r="AI64" s="488"/>
      <c r="AJ64" s="488"/>
      <c r="AK64" s="488"/>
      <c r="AL64" s="488"/>
      <c r="AM64" s="488"/>
    </row>
    <row r="65" spans="1:39" x14ac:dyDescent="0.25">
      <c r="A65" s="143" t="str">
        <f t="shared" si="13"/>
        <v>Qureshi, Saniha</v>
      </c>
      <c r="B65" s="143" t="str">
        <f t="shared" si="13"/>
        <v>TechSur</v>
      </c>
      <c r="C65" s="143" t="str">
        <f t="shared" si="13"/>
        <v>Cloud System Engineer</v>
      </c>
      <c r="D65" s="143">
        <f t="shared" si="13"/>
        <v>85.77</v>
      </c>
      <c r="E65" s="144">
        <v>24</v>
      </c>
      <c r="F65" s="125">
        <v>128</v>
      </c>
      <c r="G65" s="361">
        <v>176</v>
      </c>
      <c r="H65" s="125">
        <v>168</v>
      </c>
      <c r="I65" s="125">
        <v>152</v>
      </c>
      <c r="J65" s="125">
        <v>96</v>
      </c>
      <c r="K65" s="125">
        <v>144</v>
      </c>
      <c r="L65" s="4">
        <v>168</v>
      </c>
      <c r="M65" s="4">
        <v>96</v>
      </c>
      <c r="N65" s="4">
        <v>80</v>
      </c>
      <c r="O65" s="4">
        <v>160</v>
      </c>
      <c r="P65" s="4">
        <v>160</v>
      </c>
      <c r="Q65" s="4">
        <v>136</v>
      </c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  <c r="AG65" s="488"/>
      <c r="AH65" s="488"/>
      <c r="AI65" s="488"/>
      <c r="AJ65" s="488"/>
      <c r="AK65" s="488"/>
      <c r="AL65" s="488"/>
      <c r="AM65" s="488"/>
    </row>
    <row r="66" spans="1:39" x14ac:dyDescent="0.25">
      <c r="A66" s="143" t="str">
        <f t="shared" si="13"/>
        <v>Salako, Abidemi</v>
      </c>
      <c r="B66" s="143" t="str">
        <f t="shared" si="13"/>
        <v>TechSur</v>
      </c>
      <c r="C66" s="143" t="str">
        <f t="shared" si="13"/>
        <v>Software Engineer</v>
      </c>
      <c r="D66" s="143">
        <f t="shared" si="13"/>
        <v>138.37</v>
      </c>
      <c r="E66" s="144">
        <v>24</v>
      </c>
      <c r="F66" s="125">
        <v>168</v>
      </c>
      <c r="G66" s="361">
        <v>24</v>
      </c>
      <c r="H66" s="144">
        <v>0</v>
      </c>
      <c r="I66" s="144">
        <v>0</v>
      </c>
      <c r="J66" s="144">
        <v>0</v>
      </c>
      <c r="K66" s="144">
        <v>0</v>
      </c>
      <c r="L66" s="60">
        <v>0</v>
      </c>
      <c r="M66" s="60">
        <v>0</v>
      </c>
      <c r="N66" s="60">
        <v>0</v>
      </c>
      <c r="O66" s="311">
        <v>0</v>
      </c>
      <c r="P66" s="488">
        <v>0</v>
      </c>
      <c r="Q66" s="4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  <c r="AG66" s="488"/>
      <c r="AH66" s="488"/>
      <c r="AI66" s="488"/>
      <c r="AJ66" s="488"/>
      <c r="AK66" s="488"/>
      <c r="AL66" s="488"/>
      <c r="AM66" s="488"/>
    </row>
    <row r="67" spans="1:39" x14ac:dyDescent="0.25">
      <c r="A67" s="143" t="str">
        <f t="shared" si="13"/>
        <v>Schomburg, Paul</v>
      </c>
      <c r="B67" s="143" t="str">
        <f t="shared" si="13"/>
        <v>TechSur</v>
      </c>
      <c r="C67" s="143" t="str">
        <f t="shared" si="13"/>
        <v>Agile Coach</v>
      </c>
      <c r="D67" s="143">
        <f t="shared" si="13"/>
        <v>140.30000000000001</v>
      </c>
      <c r="E67" s="144">
        <v>24</v>
      </c>
      <c r="F67" s="125">
        <v>168</v>
      </c>
      <c r="G67" s="361">
        <v>164</v>
      </c>
      <c r="H67" s="125">
        <v>131</v>
      </c>
      <c r="I67" s="125">
        <v>152</v>
      </c>
      <c r="J67" s="125">
        <v>173</v>
      </c>
      <c r="K67" s="125">
        <v>141</v>
      </c>
      <c r="L67" s="4">
        <v>155</v>
      </c>
      <c r="M67" s="4">
        <v>88</v>
      </c>
      <c r="N67" s="4">
        <v>80</v>
      </c>
      <c r="O67" s="4">
        <v>136</v>
      </c>
      <c r="P67" s="4">
        <v>130</v>
      </c>
      <c r="Q67" s="4">
        <v>136</v>
      </c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  <c r="AG67" s="488"/>
      <c r="AH67" s="488"/>
      <c r="AI67" s="488"/>
      <c r="AJ67" s="488"/>
      <c r="AK67" s="488"/>
      <c r="AL67" s="488"/>
      <c r="AM67" s="488"/>
    </row>
    <row r="68" spans="1:39" x14ac:dyDescent="0.25">
      <c r="A68" s="143" t="str">
        <f t="shared" si="13"/>
        <v>Shaik, Nazim</v>
      </c>
      <c r="B68" s="143" t="str">
        <f t="shared" si="13"/>
        <v>TechSur</v>
      </c>
      <c r="C68" s="143" t="str">
        <f t="shared" si="13"/>
        <v>Software Engineer</v>
      </c>
      <c r="D68" s="143">
        <f t="shared" si="13"/>
        <v>138.37</v>
      </c>
      <c r="E68" s="144"/>
      <c r="F68" s="125">
        <v>128</v>
      </c>
      <c r="G68" s="125">
        <v>176</v>
      </c>
      <c r="H68" s="144">
        <v>0</v>
      </c>
      <c r="I68" s="144"/>
      <c r="J68" s="144">
        <v>0</v>
      </c>
      <c r="K68" s="144">
        <v>0</v>
      </c>
      <c r="L68" s="60">
        <v>0</v>
      </c>
      <c r="M68" s="60">
        <v>0</v>
      </c>
      <c r="N68" s="60">
        <v>0</v>
      </c>
      <c r="O68" s="311">
        <v>0</v>
      </c>
      <c r="P68" s="488">
        <v>0</v>
      </c>
      <c r="Q68" s="4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  <c r="AG68" s="488"/>
      <c r="AH68" s="488"/>
      <c r="AI68" s="488"/>
      <c r="AJ68" s="488"/>
      <c r="AK68" s="488"/>
      <c r="AL68" s="488"/>
      <c r="AM68" s="488"/>
    </row>
    <row r="69" spans="1:39" x14ac:dyDescent="0.25">
      <c r="A69" s="143" t="str">
        <f t="shared" si="13"/>
        <v>Sundar, Nick</v>
      </c>
      <c r="B69" s="143" t="str">
        <f t="shared" si="13"/>
        <v>TechSur</v>
      </c>
      <c r="C69" s="143" t="str">
        <f t="shared" si="13"/>
        <v>Enterprise Architect</v>
      </c>
      <c r="D69" s="143">
        <f t="shared" si="13"/>
        <v>113.21</v>
      </c>
      <c r="E69" s="144"/>
      <c r="F69" s="125">
        <v>48</v>
      </c>
      <c r="G69" s="125">
        <v>176</v>
      </c>
      <c r="H69" s="125">
        <v>168</v>
      </c>
      <c r="I69" s="125">
        <v>160</v>
      </c>
      <c r="J69" s="125">
        <v>176</v>
      </c>
      <c r="K69" s="125">
        <v>168</v>
      </c>
      <c r="L69" s="4">
        <v>168</v>
      </c>
      <c r="M69" s="4">
        <v>96</v>
      </c>
      <c r="N69" s="4">
        <v>56</v>
      </c>
      <c r="O69" s="4">
        <v>80</v>
      </c>
      <c r="P69" s="4">
        <v>128</v>
      </c>
      <c r="Q69" s="4">
        <v>131</v>
      </c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  <c r="AG69" s="488"/>
      <c r="AH69" s="488"/>
      <c r="AI69" s="488"/>
      <c r="AJ69" s="488"/>
      <c r="AK69" s="488"/>
      <c r="AL69" s="488"/>
      <c r="AM69" s="488"/>
    </row>
    <row r="70" spans="1:39" x14ac:dyDescent="0.25">
      <c r="A70" s="143" t="str">
        <f>A34</f>
        <v>Syed, Moinuddin</v>
      </c>
      <c r="B70" s="143" t="str">
        <f t="shared" si="13"/>
        <v>TechSur</v>
      </c>
      <c r="C70" s="143" t="str">
        <f t="shared" si="13"/>
        <v>Cloud Architect-CDaaS-PaaS-SaaS-Cloud Hosting</v>
      </c>
      <c r="D70" s="143">
        <v>138.37</v>
      </c>
      <c r="E70" s="144"/>
      <c r="F70" s="125"/>
      <c r="G70" s="125"/>
      <c r="H70" s="125">
        <v>168</v>
      </c>
      <c r="I70" s="125">
        <v>160</v>
      </c>
      <c r="J70" s="125">
        <v>168</v>
      </c>
      <c r="K70" s="125">
        <v>72</v>
      </c>
      <c r="L70" s="4">
        <v>152</v>
      </c>
      <c r="M70" s="60">
        <v>0</v>
      </c>
      <c r="N70" s="60">
        <v>0</v>
      </c>
      <c r="O70" s="311">
        <v>0</v>
      </c>
      <c r="P70" s="488">
        <v>0</v>
      </c>
      <c r="Q70" s="4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  <c r="AG70" s="488"/>
      <c r="AH70" s="488"/>
      <c r="AI70" s="488"/>
      <c r="AJ70" s="488"/>
      <c r="AK70" s="488"/>
      <c r="AL70" s="488"/>
      <c r="AM70" s="488"/>
    </row>
    <row r="71" spans="1:39" x14ac:dyDescent="0.25">
      <c r="A71" s="143" t="str">
        <f t="shared" si="13"/>
        <v>Wase, Mezemir</v>
      </c>
      <c r="B71" s="143" t="str">
        <f t="shared" si="13"/>
        <v>TechSur</v>
      </c>
      <c r="C71" s="143" t="str">
        <f t="shared" si="13"/>
        <v>Cyber Security Specialist</v>
      </c>
      <c r="D71" s="143">
        <f t="shared" si="13"/>
        <v>73.12</v>
      </c>
      <c r="E71" s="144">
        <v>24</v>
      </c>
      <c r="F71" s="125">
        <v>168</v>
      </c>
      <c r="G71" s="125">
        <v>168</v>
      </c>
      <c r="H71" s="125">
        <v>154</v>
      </c>
      <c r="I71" s="125">
        <v>160</v>
      </c>
      <c r="J71" s="125">
        <v>160</v>
      </c>
      <c r="K71" s="125">
        <v>170</v>
      </c>
      <c r="L71" s="4">
        <v>168</v>
      </c>
      <c r="M71" s="4">
        <v>96</v>
      </c>
      <c r="N71" s="311">
        <v>0</v>
      </c>
      <c r="O71" s="311">
        <v>0</v>
      </c>
      <c r="P71" s="488">
        <v>0</v>
      </c>
      <c r="Q71" s="4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  <c r="AG71" s="488"/>
      <c r="AH71" s="488"/>
      <c r="AI71" s="488"/>
      <c r="AJ71" s="488"/>
      <c r="AK71" s="488"/>
      <c r="AL71" s="488"/>
      <c r="AM71" s="488"/>
    </row>
    <row r="72" spans="1:39" x14ac:dyDescent="0.25">
      <c r="A72" s="143" t="str">
        <f t="shared" si="13"/>
        <v>Shishodia, Pankaj</v>
      </c>
      <c r="B72" s="143" t="str">
        <f t="shared" si="13"/>
        <v>TechSur</v>
      </c>
      <c r="C72" s="143" t="str">
        <f t="shared" si="13"/>
        <v>Agile Coach</v>
      </c>
      <c r="D72" s="143">
        <f t="shared" si="13"/>
        <v>140.30000000000001</v>
      </c>
      <c r="E72" s="144"/>
      <c r="F72" s="125"/>
      <c r="G72" s="125"/>
      <c r="H72" s="125"/>
      <c r="I72" s="125">
        <v>120</v>
      </c>
      <c r="J72" s="125">
        <v>165</v>
      </c>
      <c r="K72" s="125">
        <v>168</v>
      </c>
      <c r="L72" s="4">
        <v>160</v>
      </c>
      <c r="M72" s="4">
        <v>96</v>
      </c>
      <c r="N72" s="4">
        <v>48</v>
      </c>
      <c r="O72" s="4">
        <v>176</v>
      </c>
      <c r="P72" s="4">
        <v>160</v>
      </c>
      <c r="Q72" s="4">
        <v>144</v>
      </c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  <c r="AG72" s="488"/>
      <c r="AH72" s="488"/>
      <c r="AI72" s="488"/>
      <c r="AJ72" s="488"/>
      <c r="AK72" s="488"/>
      <c r="AL72" s="488"/>
      <c r="AM72" s="488"/>
    </row>
    <row r="73" spans="1:39" x14ac:dyDescent="0.25">
      <c r="A73" s="143" t="s">
        <v>1218</v>
      </c>
      <c r="B73" s="143">
        <f t="shared" si="13"/>
        <v>0</v>
      </c>
      <c r="C73" s="143">
        <f t="shared" si="13"/>
        <v>0</v>
      </c>
      <c r="D73" s="143">
        <v>77.040000000000006</v>
      </c>
      <c r="E73" s="144"/>
      <c r="F73" s="144"/>
      <c r="G73" s="144"/>
      <c r="H73" s="144"/>
      <c r="I73" s="144"/>
      <c r="J73" s="144"/>
      <c r="K73" s="144">
        <v>0</v>
      </c>
      <c r="L73" s="60">
        <v>0</v>
      </c>
      <c r="M73" s="60">
        <v>0</v>
      </c>
      <c r="N73" s="60">
        <v>0</v>
      </c>
      <c r="O73" s="311">
        <v>0</v>
      </c>
      <c r="P73" s="488">
        <v>0</v>
      </c>
      <c r="Q73" s="4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  <c r="AG73" s="488"/>
      <c r="AH73" s="488"/>
      <c r="AI73" s="488"/>
      <c r="AJ73" s="488"/>
      <c r="AK73" s="488"/>
      <c r="AL73" s="488"/>
      <c r="AM73" s="488"/>
    </row>
    <row r="74" spans="1:39" x14ac:dyDescent="0.25">
      <c r="A74" s="143" t="str">
        <f t="shared" si="13"/>
        <v>Boykin, Darren</v>
      </c>
      <c r="B74" s="143" t="str">
        <f t="shared" si="13"/>
        <v>TechSur</v>
      </c>
      <c r="C74" s="143" t="str">
        <f t="shared" si="13"/>
        <v>Information Systems Engineer</v>
      </c>
      <c r="D74" s="143">
        <f t="shared" si="13"/>
        <v>120.05</v>
      </c>
      <c r="E74" s="144"/>
      <c r="F74" s="125"/>
      <c r="G74" s="125"/>
      <c r="H74" s="125"/>
      <c r="I74" s="125"/>
      <c r="J74" s="125">
        <v>32</v>
      </c>
      <c r="K74" s="125">
        <v>168</v>
      </c>
      <c r="L74" s="4">
        <v>168</v>
      </c>
      <c r="M74" s="4">
        <v>96</v>
      </c>
      <c r="N74" s="4">
        <v>80</v>
      </c>
      <c r="O74" s="4">
        <v>176</v>
      </c>
      <c r="P74" s="4">
        <v>160</v>
      </c>
      <c r="Q74" s="4">
        <v>136</v>
      </c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  <c r="AG74" s="488"/>
      <c r="AH74" s="488"/>
      <c r="AI74" s="488"/>
      <c r="AJ74" s="488"/>
      <c r="AK74" s="488"/>
      <c r="AL74" s="488"/>
      <c r="AM74" s="488"/>
    </row>
    <row r="75" spans="1:39" x14ac:dyDescent="0.25">
      <c r="A75" s="143" t="str">
        <f t="shared" si="13"/>
        <v>Gaddam, Prathyusha</v>
      </c>
      <c r="B75" s="143" t="str">
        <f t="shared" ref="B75:D76" si="14">B39</f>
        <v>TechSur</v>
      </c>
      <c r="C75" s="143" t="str">
        <f t="shared" si="14"/>
        <v>Information Systems Engineer</v>
      </c>
      <c r="D75" s="143">
        <f t="shared" si="14"/>
        <v>120.05</v>
      </c>
      <c r="E75" s="144"/>
      <c r="F75" s="125"/>
      <c r="G75" s="125"/>
      <c r="H75" s="125"/>
      <c r="I75" s="125"/>
      <c r="J75" s="125"/>
      <c r="K75" s="125"/>
      <c r="L75" s="125"/>
      <c r="M75" s="125">
        <v>32</v>
      </c>
      <c r="N75" s="125">
        <v>80</v>
      </c>
      <c r="O75" s="125">
        <v>160</v>
      </c>
      <c r="P75" s="125">
        <v>160</v>
      </c>
      <c r="Q75" s="125">
        <v>136</v>
      </c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  <c r="AG75" s="487"/>
      <c r="AH75" s="487"/>
      <c r="AI75" s="487"/>
      <c r="AJ75" s="487"/>
      <c r="AK75" s="487"/>
      <c r="AL75" s="487"/>
      <c r="AM75" s="487"/>
    </row>
    <row r="76" spans="1:39" x14ac:dyDescent="0.25">
      <c r="A76" s="143" t="str">
        <f>A40</f>
        <v>Shubird, Patrick</v>
      </c>
      <c r="B76" s="143">
        <f t="shared" si="14"/>
        <v>0</v>
      </c>
      <c r="C76" s="143" t="str">
        <f t="shared" si="14"/>
        <v>Systems Engineer</v>
      </c>
      <c r="D76" s="143">
        <f t="shared" si="14"/>
        <v>109.24</v>
      </c>
      <c r="E76" s="144"/>
      <c r="F76" s="125"/>
      <c r="G76" s="125"/>
      <c r="H76" s="125"/>
      <c r="I76" s="125"/>
      <c r="J76" s="125"/>
      <c r="K76" s="125"/>
      <c r="L76" s="125"/>
      <c r="M76" s="125">
        <v>29.5</v>
      </c>
      <c r="N76" s="125">
        <v>20</v>
      </c>
      <c r="O76" s="125">
        <v>40</v>
      </c>
      <c r="P76" s="125">
        <v>33</v>
      </c>
      <c r="Q76" s="125">
        <v>30.5</v>
      </c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  <c r="AG76" s="487"/>
      <c r="AH76" s="487"/>
      <c r="AI76" s="487"/>
      <c r="AJ76" s="487"/>
      <c r="AK76" s="487"/>
      <c r="AL76" s="487"/>
      <c r="AM76" s="487"/>
    </row>
    <row r="77" spans="1:39" x14ac:dyDescent="0.25">
      <c r="E77" s="28">
        <f t="shared" ref="E77:AM77" si="15">SUM(E46:E76)</f>
        <v>358.75</v>
      </c>
      <c r="F77" s="28">
        <f t="shared" si="15"/>
        <v>2512</v>
      </c>
      <c r="G77" s="28">
        <f t="shared" si="15"/>
        <v>2869.25</v>
      </c>
      <c r="H77" s="28">
        <f t="shared" si="15"/>
        <v>3002</v>
      </c>
      <c r="I77" s="28">
        <f t="shared" si="15"/>
        <v>2871.5</v>
      </c>
      <c r="J77" s="28">
        <f t="shared" si="15"/>
        <v>2748.5</v>
      </c>
      <c r="K77" s="28">
        <f t="shared" si="15"/>
        <v>2661.5</v>
      </c>
      <c r="L77" s="28">
        <f t="shared" si="15"/>
        <v>2837</v>
      </c>
      <c r="M77" s="28">
        <f t="shared" si="15"/>
        <v>1564.5</v>
      </c>
      <c r="N77" s="28">
        <f t="shared" si="15"/>
        <v>1236.5</v>
      </c>
      <c r="O77" s="28">
        <f t="shared" si="15"/>
        <v>2679</v>
      </c>
      <c r="P77" s="28">
        <f t="shared" si="15"/>
        <v>2537.5</v>
      </c>
      <c r="Q77" s="28">
        <f t="shared" si="15"/>
        <v>2214.5</v>
      </c>
      <c r="R77" s="28">
        <f t="shared" si="15"/>
        <v>0</v>
      </c>
      <c r="S77" s="28">
        <f t="shared" si="15"/>
        <v>0</v>
      </c>
      <c r="T77" s="28">
        <f t="shared" si="15"/>
        <v>0</v>
      </c>
      <c r="U77" s="28">
        <f t="shared" si="15"/>
        <v>0</v>
      </c>
      <c r="V77" s="28">
        <f t="shared" si="15"/>
        <v>0</v>
      </c>
      <c r="W77" s="28">
        <f t="shared" si="15"/>
        <v>0</v>
      </c>
      <c r="X77" s="28">
        <f t="shared" si="15"/>
        <v>0</v>
      </c>
      <c r="Y77" s="28">
        <f t="shared" si="15"/>
        <v>0</v>
      </c>
      <c r="Z77" s="28">
        <f t="shared" si="15"/>
        <v>0</v>
      </c>
      <c r="AA77" s="28">
        <f t="shared" si="15"/>
        <v>0</v>
      </c>
      <c r="AB77" s="28">
        <f t="shared" si="15"/>
        <v>0</v>
      </c>
      <c r="AC77" s="28">
        <f t="shared" si="15"/>
        <v>0</v>
      </c>
      <c r="AD77" s="28">
        <f t="shared" si="15"/>
        <v>0</v>
      </c>
      <c r="AE77" s="28">
        <f t="shared" si="15"/>
        <v>0</v>
      </c>
      <c r="AF77" s="28">
        <f t="shared" si="15"/>
        <v>0</v>
      </c>
      <c r="AG77" s="28">
        <f t="shared" si="15"/>
        <v>0</v>
      </c>
      <c r="AH77" s="28">
        <f t="shared" si="15"/>
        <v>0</v>
      </c>
      <c r="AI77" s="28">
        <f t="shared" si="15"/>
        <v>0</v>
      </c>
      <c r="AJ77" s="28">
        <f t="shared" si="15"/>
        <v>0</v>
      </c>
      <c r="AK77" s="28">
        <f t="shared" si="15"/>
        <v>0</v>
      </c>
      <c r="AL77" s="28">
        <f t="shared" si="15"/>
        <v>0</v>
      </c>
      <c r="AM77" s="28">
        <f t="shared" si="15"/>
        <v>0</v>
      </c>
    </row>
    <row r="79" spans="1:39" x14ac:dyDescent="0.25">
      <c r="A79" s="31" t="s">
        <v>185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</row>
    <row r="80" spans="1:39" x14ac:dyDescent="0.25">
      <c r="A80" s="9"/>
      <c r="B80" s="9"/>
      <c r="C80" s="9"/>
      <c r="D80" s="9"/>
      <c r="E80" s="625">
        <v>2025</v>
      </c>
      <c r="F80" s="626"/>
      <c r="G80" s="626"/>
      <c r="H80" s="626"/>
      <c r="I80" s="626"/>
      <c r="J80" s="626"/>
      <c r="K80" s="626"/>
      <c r="L80" s="626"/>
      <c r="M80" s="626"/>
      <c r="N80" s="626"/>
      <c r="O80" s="627"/>
      <c r="P80" s="625">
        <v>2026</v>
      </c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7"/>
      <c r="AB80" s="625">
        <v>2027</v>
      </c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7"/>
    </row>
    <row r="81" spans="1:39" x14ac:dyDescent="0.25">
      <c r="A81" s="11" t="s">
        <v>88</v>
      </c>
      <c r="B81" s="11" t="s">
        <v>89</v>
      </c>
      <c r="C81" s="11" t="s">
        <v>90</v>
      </c>
      <c r="D81" s="11" t="s">
        <v>91</v>
      </c>
      <c r="E81" s="11">
        <v>2</v>
      </c>
      <c r="F81" s="11">
        <v>3</v>
      </c>
      <c r="G81" s="11">
        <v>4</v>
      </c>
      <c r="H81" s="11">
        <v>5</v>
      </c>
      <c r="I81" s="11">
        <v>6</v>
      </c>
      <c r="J81" s="11">
        <v>7</v>
      </c>
      <c r="K81" s="11">
        <v>8</v>
      </c>
      <c r="L81" s="11">
        <v>9</v>
      </c>
      <c r="M81" s="11">
        <v>10</v>
      </c>
      <c r="N81" s="11">
        <v>11</v>
      </c>
      <c r="O81" s="11">
        <v>12</v>
      </c>
      <c r="P81" s="11">
        <v>1</v>
      </c>
      <c r="Q81" s="11">
        <v>2</v>
      </c>
      <c r="R81" s="11">
        <v>3</v>
      </c>
      <c r="S81" s="11">
        <v>4</v>
      </c>
      <c r="T81" s="11">
        <v>5</v>
      </c>
      <c r="U81" s="11">
        <v>6</v>
      </c>
      <c r="V81" s="11">
        <v>7</v>
      </c>
      <c r="W81" s="11">
        <v>8</v>
      </c>
      <c r="X81" s="11">
        <v>9</v>
      </c>
      <c r="Y81" s="11">
        <v>10</v>
      </c>
      <c r="Z81" s="11">
        <v>11</v>
      </c>
      <c r="AA81" s="11">
        <v>12</v>
      </c>
      <c r="AB81" s="11">
        <v>1</v>
      </c>
      <c r="AC81" s="11">
        <v>2</v>
      </c>
      <c r="AD81" s="11">
        <v>3</v>
      </c>
      <c r="AE81" s="11">
        <v>4</v>
      </c>
      <c r="AF81" s="11">
        <v>5</v>
      </c>
      <c r="AG81" s="11">
        <v>6</v>
      </c>
      <c r="AH81" s="11">
        <v>7</v>
      </c>
      <c r="AI81" s="11">
        <v>8</v>
      </c>
      <c r="AJ81" s="11">
        <v>9</v>
      </c>
      <c r="AK81" s="11">
        <v>10</v>
      </c>
      <c r="AL81" s="11">
        <v>11</v>
      </c>
      <c r="AM81" s="11">
        <v>12</v>
      </c>
    </row>
    <row r="82" spans="1:39" x14ac:dyDescent="0.25">
      <c r="A82" s="4" t="str">
        <f t="shared" ref="A82:D112" si="16">A10</f>
        <v>Awodeu, Olusola</v>
      </c>
      <c r="B82" s="4" t="str">
        <f t="shared" si="16"/>
        <v>TechSur</v>
      </c>
      <c r="C82" s="4" t="str">
        <f t="shared" si="16"/>
        <v>Software Engineer</v>
      </c>
      <c r="D82" s="4">
        <f t="shared" si="16"/>
        <v>138.37</v>
      </c>
      <c r="E82" s="120">
        <f t="shared" ref="E82:AM82" si="17">E10*$D10</f>
        <v>3320.88</v>
      </c>
      <c r="F82" s="120">
        <f t="shared" si="17"/>
        <v>22139.200000000001</v>
      </c>
      <c r="G82" s="258">
        <f t="shared" si="17"/>
        <v>23246.16</v>
      </c>
      <c r="H82" s="120">
        <f t="shared" si="17"/>
        <v>24353.120000000003</v>
      </c>
      <c r="I82" s="120">
        <f t="shared" si="17"/>
        <v>19925.28</v>
      </c>
      <c r="J82" s="120">
        <f t="shared" si="17"/>
        <v>24353.120000000003</v>
      </c>
      <c r="K82" s="120">
        <f t="shared" si="17"/>
        <v>23246.16</v>
      </c>
      <c r="L82" s="120">
        <f t="shared" si="17"/>
        <v>18818.32</v>
      </c>
      <c r="M82" s="120">
        <f t="shared" si="17"/>
        <v>22139.200000000001</v>
      </c>
      <c r="N82" s="120">
        <f t="shared" si="17"/>
        <v>21032.240000000002</v>
      </c>
      <c r="O82" s="120">
        <f t="shared" si="17"/>
        <v>21032.240000000002</v>
      </c>
      <c r="P82" s="120">
        <f t="shared" si="17"/>
        <v>22139.200000000001</v>
      </c>
      <c r="Q82" s="120">
        <f t="shared" si="17"/>
        <v>18818.32</v>
      </c>
      <c r="R82" s="120">
        <f t="shared" si="17"/>
        <v>0</v>
      </c>
      <c r="S82" s="120">
        <f t="shared" si="17"/>
        <v>0</v>
      </c>
      <c r="T82" s="120">
        <f t="shared" si="17"/>
        <v>0</v>
      </c>
      <c r="U82" s="120">
        <f t="shared" si="17"/>
        <v>0</v>
      </c>
      <c r="V82" s="120">
        <f t="shared" si="17"/>
        <v>0</v>
      </c>
      <c r="W82" s="120">
        <f t="shared" si="17"/>
        <v>0</v>
      </c>
      <c r="X82" s="120">
        <f t="shared" si="17"/>
        <v>0</v>
      </c>
      <c r="Y82" s="120">
        <f t="shared" si="17"/>
        <v>0</v>
      </c>
      <c r="Z82" s="120">
        <f t="shared" si="17"/>
        <v>0</v>
      </c>
      <c r="AA82" s="120">
        <f t="shared" si="17"/>
        <v>0</v>
      </c>
      <c r="AB82" s="120">
        <f t="shared" si="17"/>
        <v>0</v>
      </c>
      <c r="AC82" s="120">
        <f t="shared" si="17"/>
        <v>0</v>
      </c>
      <c r="AD82" s="120">
        <f t="shared" si="17"/>
        <v>0</v>
      </c>
      <c r="AE82" s="120">
        <f t="shared" si="17"/>
        <v>0</v>
      </c>
      <c r="AF82" s="120">
        <f t="shared" si="17"/>
        <v>0</v>
      </c>
      <c r="AG82" s="120">
        <f t="shared" si="17"/>
        <v>0</v>
      </c>
      <c r="AH82" s="120">
        <f t="shared" si="17"/>
        <v>0</v>
      </c>
      <c r="AI82" s="120">
        <f t="shared" si="17"/>
        <v>0</v>
      </c>
      <c r="AJ82" s="120">
        <f t="shared" si="17"/>
        <v>0</v>
      </c>
      <c r="AK82" s="120">
        <f t="shared" si="17"/>
        <v>0</v>
      </c>
      <c r="AL82" s="120">
        <f t="shared" si="17"/>
        <v>0</v>
      </c>
      <c r="AM82" s="120">
        <f t="shared" si="17"/>
        <v>0</v>
      </c>
    </row>
    <row r="83" spans="1:39" x14ac:dyDescent="0.25">
      <c r="A83" s="4" t="str">
        <f t="shared" si="16"/>
        <v>Camp, Andrew</v>
      </c>
      <c r="B83" s="4" t="str">
        <f t="shared" si="16"/>
        <v>TechSur</v>
      </c>
      <c r="C83" s="4" t="str">
        <f t="shared" si="16"/>
        <v>Project Manager</v>
      </c>
      <c r="D83" s="4">
        <f t="shared" si="16"/>
        <v>80.03</v>
      </c>
      <c r="E83" s="120">
        <f t="shared" ref="E83:AM83" si="18">E11*$D11</f>
        <v>1920.72</v>
      </c>
      <c r="F83" s="120">
        <f t="shared" si="18"/>
        <v>12804.8</v>
      </c>
      <c r="G83" s="258">
        <f t="shared" si="18"/>
        <v>13445.04</v>
      </c>
      <c r="H83" s="120">
        <f t="shared" si="18"/>
        <v>14085.28</v>
      </c>
      <c r="I83" s="120">
        <f t="shared" si="18"/>
        <v>11524.32</v>
      </c>
      <c r="J83" s="120">
        <f t="shared" si="18"/>
        <v>14085.28</v>
      </c>
      <c r="K83" s="120">
        <f t="shared" si="18"/>
        <v>13445.04</v>
      </c>
      <c r="L83" s="120">
        <f t="shared" si="18"/>
        <v>10884.08</v>
      </c>
      <c r="M83" s="120">
        <f t="shared" si="18"/>
        <v>12804.8</v>
      </c>
      <c r="N83" s="120">
        <f t="shared" si="18"/>
        <v>12164.56</v>
      </c>
      <c r="O83" s="120">
        <f t="shared" si="18"/>
        <v>12164.56</v>
      </c>
      <c r="P83" s="120">
        <f t="shared" si="18"/>
        <v>12804.8</v>
      </c>
      <c r="Q83" s="120">
        <f t="shared" si="18"/>
        <v>10884.08</v>
      </c>
      <c r="R83" s="120">
        <f t="shared" si="18"/>
        <v>0</v>
      </c>
      <c r="S83" s="120">
        <f t="shared" si="18"/>
        <v>0</v>
      </c>
      <c r="T83" s="120">
        <f t="shared" si="18"/>
        <v>0</v>
      </c>
      <c r="U83" s="120">
        <f t="shared" si="18"/>
        <v>0</v>
      </c>
      <c r="V83" s="120">
        <f t="shared" si="18"/>
        <v>0</v>
      </c>
      <c r="W83" s="120">
        <f t="shared" si="18"/>
        <v>0</v>
      </c>
      <c r="X83" s="120">
        <f t="shared" si="18"/>
        <v>0</v>
      </c>
      <c r="Y83" s="120">
        <f t="shared" si="18"/>
        <v>0</v>
      </c>
      <c r="Z83" s="120">
        <f t="shared" si="18"/>
        <v>0</v>
      </c>
      <c r="AA83" s="120">
        <f t="shared" si="18"/>
        <v>0</v>
      </c>
      <c r="AB83" s="120">
        <f t="shared" si="18"/>
        <v>0</v>
      </c>
      <c r="AC83" s="120">
        <f t="shared" si="18"/>
        <v>0</v>
      </c>
      <c r="AD83" s="120">
        <f t="shared" si="18"/>
        <v>0</v>
      </c>
      <c r="AE83" s="120">
        <f t="shared" si="18"/>
        <v>0</v>
      </c>
      <c r="AF83" s="120">
        <f t="shared" si="18"/>
        <v>0</v>
      </c>
      <c r="AG83" s="120">
        <f t="shared" si="18"/>
        <v>0</v>
      </c>
      <c r="AH83" s="120">
        <f t="shared" si="18"/>
        <v>0</v>
      </c>
      <c r="AI83" s="120">
        <f t="shared" si="18"/>
        <v>0</v>
      </c>
      <c r="AJ83" s="120">
        <f t="shared" si="18"/>
        <v>0</v>
      </c>
      <c r="AK83" s="120">
        <f t="shared" si="18"/>
        <v>0</v>
      </c>
      <c r="AL83" s="120">
        <f t="shared" si="18"/>
        <v>0</v>
      </c>
      <c r="AM83" s="120">
        <f t="shared" si="18"/>
        <v>0</v>
      </c>
    </row>
    <row r="84" spans="1:39" x14ac:dyDescent="0.25">
      <c r="A84" s="4" t="str">
        <f t="shared" si="16"/>
        <v>Day, Jason</v>
      </c>
      <c r="B84" s="4" t="str">
        <f t="shared" si="16"/>
        <v>TechSur</v>
      </c>
      <c r="C84" s="4" t="str">
        <f t="shared" si="16"/>
        <v>Information Systems Engineer</v>
      </c>
      <c r="D84" s="4">
        <f t="shared" si="16"/>
        <v>120.05</v>
      </c>
      <c r="E84" s="120">
        <f t="shared" ref="E84:AM84" si="19">E12*$D12</f>
        <v>2881.2</v>
      </c>
      <c r="F84" s="120">
        <f t="shared" si="19"/>
        <v>19208</v>
      </c>
      <c r="G84" s="258">
        <f t="shared" si="19"/>
        <v>20168.399999999998</v>
      </c>
      <c r="H84" s="120">
        <f t="shared" si="19"/>
        <v>21128.799999999999</v>
      </c>
      <c r="I84" s="120">
        <f t="shared" si="19"/>
        <v>17287.2</v>
      </c>
      <c r="J84" s="120">
        <f t="shared" si="19"/>
        <v>21128.799999999999</v>
      </c>
      <c r="K84" s="120">
        <f t="shared" si="19"/>
        <v>20168.399999999998</v>
      </c>
      <c r="L84" s="120">
        <f t="shared" si="19"/>
        <v>16326.8</v>
      </c>
      <c r="M84" s="120">
        <f t="shared" si="19"/>
        <v>19208</v>
      </c>
      <c r="N84" s="120">
        <f t="shared" si="19"/>
        <v>18247.599999999999</v>
      </c>
      <c r="O84" s="120">
        <f t="shared" si="19"/>
        <v>18247.599999999999</v>
      </c>
      <c r="P84" s="120">
        <f t="shared" si="19"/>
        <v>19208</v>
      </c>
      <c r="Q84" s="120">
        <f t="shared" si="19"/>
        <v>16326.8</v>
      </c>
      <c r="R84" s="120">
        <f t="shared" si="19"/>
        <v>0</v>
      </c>
      <c r="S84" s="120">
        <f t="shared" si="19"/>
        <v>0</v>
      </c>
      <c r="T84" s="120">
        <f t="shared" si="19"/>
        <v>0</v>
      </c>
      <c r="U84" s="120">
        <f t="shared" si="19"/>
        <v>0</v>
      </c>
      <c r="V84" s="120">
        <f t="shared" si="19"/>
        <v>0</v>
      </c>
      <c r="W84" s="120">
        <f t="shared" si="19"/>
        <v>0</v>
      </c>
      <c r="X84" s="120">
        <f t="shared" si="19"/>
        <v>0</v>
      </c>
      <c r="Y84" s="120">
        <f t="shared" si="19"/>
        <v>0</v>
      </c>
      <c r="Z84" s="120">
        <f t="shared" si="19"/>
        <v>0</v>
      </c>
      <c r="AA84" s="120">
        <f t="shared" si="19"/>
        <v>0</v>
      </c>
      <c r="AB84" s="120">
        <f t="shared" si="19"/>
        <v>0</v>
      </c>
      <c r="AC84" s="120">
        <f t="shared" si="19"/>
        <v>0</v>
      </c>
      <c r="AD84" s="120">
        <f t="shared" si="19"/>
        <v>0</v>
      </c>
      <c r="AE84" s="120">
        <f t="shared" si="19"/>
        <v>0</v>
      </c>
      <c r="AF84" s="120">
        <f t="shared" si="19"/>
        <v>0</v>
      </c>
      <c r="AG84" s="120">
        <f t="shared" si="19"/>
        <v>0</v>
      </c>
      <c r="AH84" s="120">
        <f t="shared" si="19"/>
        <v>0</v>
      </c>
      <c r="AI84" s="120">
        <f t="shared" si="19"/>
        <v>0</v>
      </c>
      <c r="AJ84" s="120">
        <f t="shared" si="19"/>
        <v>0</v>
      </c>
      <c r="AK84" s="120">
        <f t="shared" si="19"/>
        <v>0</v>
      </c>
      <c r="AL84" s="120">
        <f t="shared" si="19"/>
        <v>0</v>
      </c>
      <c r="AM84" s="120">
        <f t="shared" si="19"/>
        <v>0</v>
      </c>
    </row>
    <row r="85" spans="1:39" x14ac:dyDescent="0.25">
      <c r="A85" s="4" t="str">
        <f t="shared" si="16"/>
        <v xml:space="preserve">Duong, Hao (Ray) </v>
      </c>
      <c r="B85" s="4" t="str">
        <f t="shared" si="16"/>
        <v>JB Mgmt Solutions</v>
      </c>
      <c r="C85" s="4" t="str">
        <f t="shared" si="16"/>
        <v>Cloud Architect-CDaaS-PaaS-SaaS-Cloud Hosting</v>
      </c>
      <c r="D85" s="4">
        <f t="shared" si="16"/>
        <v>138.37</v>
      </c>
      <c r="E85" s="120">
        <f t="shared" ref="E85:AM85" si="20">E13*$D13</f>
        <v>0</v>
      </c>
      <c r="F85" s="120">
        <f t="shared" si="20"/>
        <v>0</v>
      </c>
      <c r="G85" s="258">
        <f t="shared" si="20"/>
        <v>0</v>
      </c>
      <c r="H85" s="120">
        <f t="shared" si="20"/>
        <v>24353.120000000003</v>
      </c>
      <c r="I85" s="120">
        <f t="shared" si="20"/>
        <v>19925.28</v>
      </c>
      <c r="J85" s="120">
        <f t="shared" si="20"/>
        <v>24353.120000000003</v>
      </c>
      <c r="K85" s="120">
        <f t="shared" si="20"/>
        <v>23246.16</v>
      </c>
      <c r="L85" s="120">
        <f t="shared" si="20"/>
        <v>18818.32</v>
      </c>
      <c r="M85" s="120">
        <f t="shared" si="20"/>
        <v>22139.200000000001</v>
      </c>
      <c r="N85" s="120">
        <f t="shared" si="20"/>
        <v>21032.240000000002</v>
      </c>
      <c r="O85" s="120">
        <f t="shared" si="20"/>
        <v>21032.240000000002</v>
      </c>
      <c r="P85" s="120">
        <f t="shared" si="20"/>
        <v>22139.200000000001</v>
      </c>
      <c r="Q85" s="120">
        <f t="shared" si="20"/>
        <v>18818.32</v>
      </c>
      <c r="R85" s="120">
        <f t="shared" si="20"/>
        <v>0</v>
      </c>
      <c r="S85" s="120">
        <f t="shared" si="20"/>
        <v>0</v>
      </c>
      <c r="T85" s="120">
        <f t="shared" si="20"/>
        <v>0</v>
      </c>
      <c r="U85" s="120">
        <f t="shared" si="20"/>
        <v>0</v>
      </c>
      <c r="V85" s="120">
        <f t="shared" si="20"/>
        <v>0</v>
      </c>
      <c r="W85" s="120">
        <f t="shared" si="20"/>
        <v>0</v>
      </c>
      <c r="X85" s="120">
        <f t="shared" si="20"/>
        <v>0</v>
      </c>
      <c r="Y85" s="120">
        <f t="shared" si="20"/>
        <v>0</v>
      </c>
      <c r="Z85" s="120">
        <f t="shared" si="20"/>
        <v>0</v>
      </c>
      <c r="AA85" s="120">
        <f t="shared" si="20"/>
        <v>0</v>
      </c>
      <c r="AB85" s="120">
        <f t="shared" si="20"/>
        <v>0</v>
      </c>
      <c r="AC85" s="120">
        <f t="shared" si="20"/>
        <v>0</v>
      </c>
      <c r="AD85" s="120">
        <f t="shared" si="20"/>
        <v>0</v>
      </c>
      <c r="AE85" s="120">
        <f t="shared" si="20"/>
        <v>0</v>
      </c>
      <c r="AF85" s="120">
        <f t="shared" si="20"/>
        <v>0</v>
      </c>
      <c r="AG85" s="120">
        <f t="shared" si="20"/>
        <v>0</v>
      </c>
      <c r="AH85" s="120">
        <f t="shared" si="20"/>
        <v>0</v>
      </c>
      <c r="AI85" s="120">
        <f t="shared" si="20"/>
        <v>0</v>
      </c>
      <c r="AJ85" s="120">
        <f t="shared" si="20"/>
        <v>0</v>
      </c>
      <c r="AK85" s="120">
        <f t="shared" si="20"/>
        <v>0</v>
      </c>
      <c r="AL85" s="120">
        <f t="shared" si="20"/>
        <v>0</v>
      </c>
      <c r="AM85" s="120">
        <f t="shared" si="20"/>
        <v>0</v>
      </c>
    </row>
    <row r="86" spans="1:39" x14ac:dyDescent="0.25">
      <c r="A86" s="4" t="str">
        <f t="shared" si="16"/>
        <v>Eseku, Benjamin</v>
      </c>
      <c r="B86" s="4" t="str">
        <f t="shared" si="16"/>
        <v>TechSur</v>
      </c>
      <c r="C86" s="4" t="str">
        <f t="shared" si="16"/>
        <v>Cyber Threat Analyst</v>
      </c>
      <c r="D86" s="4">
        <f t="shared" si="16"/>
        <v>94.29</v>
      </c>
      <c r="E86" s="120">
        <f t="shared" ref="E86:AM86" si="21">E14*$D14</f>
        <v>0</v>
      </c>
      <c r="F86" s="120">
        <f t="shared" si="21"/>
        <v>0</v>
      </c>
      <c r="G86" s="258">
        <f t="shared" si="21"/>
        <v>7543.2000000000007</v>
      </c>
      <c r="H86" s="120">
        <f t="shared" si="21"/>
        <v>16595.04</v>
      </c>
      <c r="I86" s="120">
        <f t="shared" si="21"/>
        <v>13577.76</v>
      </c>
      <c r="J86" s="120">
        <f t="shared" si="21"/>
        <v>16595.04</v>
      </c>
      <c r="K86" s="120">
        <f t="shared" si="21"/>
        <v>15840.720000000001</v>
      </c>
      <c r="L86" s="120">
        <f t="shared" si="21"/>
        <v>12823.44</v>
      </c>
      <c r="M86" s="120">
        <f t="shared" si="21"/>
        <v>15086.400000000001</v>
      </c>
      <c r="N86" s="120">
        <f t="shared" si="21"/>
        <v>14332.080000000002</v>
      </c>
      <c r="O86" s="120">
        <f t="shared" si="21"/>
        <v>14332.080000000002</v>
      </c>
      <c r="P86" s="120">
        <f t="shared" si="21"/>
        <v>15086.400000000001</v>
      </c>
      <c r="Q86" s="120">
        <f t="shared" si="21"/>
        <v>12823.44</v>
      </c>
      <c r="R86" s="120">
        <f t="shared" si="21"/>
        <v>0</v>
      </c>
      <c r="S86" s="120">
        <f t="shared" si="21"/>
        <v>0</v>
      </c>
      <c r="T86" s="120">
        <f t="shared" si="21"/>
        <v>0</v>
      </c>
      <c r="U86" s="120">
        <f t="shared" si="21"/>
        <v>0</v>
      </c>
      <c r="V86" s="120">
        <f t="shared" si="21"/>
        <v>0</v>
      </c>
      <c r="W86" s="120">
        <f t="shared" si="21"/>
        <v>0</v>
      </c>
      <c r="X86" s="120">
        <f t="shared" si="21"/>
        <v>0</v>
      </c>
      <c r="Y86" s="120">
        <f t="shared" si="21"/>
        <v>0</v>
      </c>
      <c r="Z86" s="120">
        <f t="shared" si="21"/>
        <v>0</v>
      </c>
      <c r="AA86" s="120">
        <f t="shared" si="21"/>
        <v>0</v>
      </c>
      <c r="AB86" s="120">
        <f t="shared" si="21"/>
        <v>0</v>
      </c>
      <c r="AC86" s="120">
        <f t="shared" si="21"/>
        <v>0</v>
      </c>
      <c r="AD86" s="120">
        <f t="shared" si="21"/>
        <v>0</v>
      </c>
      <c r="AE86" s="120">
        <f t="shared" si="21"/>
        <v>0</v>
      </c>
      <c r="AF86" s="120">
        <f t="shared" si="21"/>
        <v>0</v>
      </c>
      <c r="AG86" s="120">
        <f t="shared" si="21"/>
        <v>0</v>
      </c>
      <c r="AH86" s="120">
        <f t="shared" si="21"/>
        <v>0</v>
      </c>
      <c r="AI86" s="120">
        <f t="shared" si="21"/>
        <v>0</v>
      </c>
      <c r="AJ86" s="120">
        <f t="shared" si="21"/>
        <v>0</v>
      </c>
      <c r="AK86" s="120">
        <f t="shared" si="21"/>
        <v>0</v>
      </c>
      <c r="AL86" s="120">
        <f t="shared" si="21"/>
        <v>0</v>
      </c>
      <c r="AM86" s="120">
        <f t="shared" si="21"/>
        <v>0</v>
      </c>
    </row>
    <row r="87" spans="1:39" x14ac:dyDescent="0.25">
      <c r="A87" s="4" t="str">
        <f t="shared" si="16"/>
        <v>Gohil, Shailendra</v>
      </c>
      <c r="B87" s="4" t="str">
        <f t="shared" si="16"/>
        <v>TechSur</v>
      </c>
      <c r="C87" s="4" t="str">
        <f t="shared" si="16"/>
        <v>Software Engineer</v>
      </c>
      <c r="D87" s="4">
        <f t="shared" si="16"/>
        <v>138.37</v>
      </c>
      <c r="E87" s="120">
        <f t="shared" ref="E87:AM87" si="22">E15*$D15</f>
        <v>3320.88</v>
      </c>
      <c r="F87" s="120">
        <f t="shared" si="22"/>
        <v>16050.92</v>
      </c>
      <c r="G87" s="258">
        <f t="shared" si="22"/>
        <v>19371.8</v>
      </c>
      <c r="H87" s="120">
        <f t="shared" si="22"/>
        <v>0</v>
      </c>
      <c r="I87" s="120">
        <f t="shared" si="22"/>
        <v>0</v>
      </c>
      <c r="J87" s="120">
        <f t="shared" si="22"/>
        <v>0</v>
      </c>
      <c r="K87" s="120">
        <f t="shared" si="22"/>
        <v>0</v>
      </c>
      <c r="L87" s="120">
        <f t="shared" si="22"/>
        <v>0</v>
      </c>
      <c r="M87" s="120">
        <f t="shared" si="22"/>
        <v>0</v>
      </c>
      <c r="N87" s="120">
        <f t="shared" si="22"/>
        <v>0</v>
      </c>
      <c r="O87" s="120">
        <f t="shared" si="22"/>
        <v>0</v>
      </c>
      <c r="P87" s="120">
        <f t="shared" si="22"/>
        <v>0</v>
      </c>
      <c r="Q87" s="120">
        <f t="shared" si="22"/>
        <v>0</v>
      </c>
      <c r="R87" s="120">
        <f t="shared" si="22"/>
        <v>0</v>
      </c>
      <c r="S87" s="120">
        <f t="shared" si="22"/>
        <v>0</v>
      </c>
      <c r="T87" s="120">
        <f t="shared" si="22"/>
        <v>0</v>
      </c>
      <c r="U87" s="120">
        <f t="shared" si="22"/>
        <v>0</v>
      </c>
      <c r="V87" s="120">
        <f t="shared" si="22"/>
        <v>0</v>
      </c>
      <c r="W87" s="120">
        <f t="shared" si="22"/>
        <v>0</v>
      </c>
      <c r="X87" s="120">
        <f t="shared" si="22"/>
        <v>0</v>
      </c>
      <c r="Y87" s="120">
        <f t="shared" si="22"/>
        <v>0</v>
      </c>
      <c r="Z87" s="120">
        <f t="shared" si="22"/>
        <v>0</v>
      </c>
      <c r="AA87" s="120">
        <f t="shared" si="22"/>
        <v>0</v>
      </c>
      <c r="AB87" s="120">
        <f t="shared" si="22"/>
        <v>0</v>
      </c>
      <c r="AC87" s="120">
        <f t="shared" si="22"/>
        <v>0</v>
      </c>
      <c r="AD87" s="120">
        <f t="shared" si="22"/>
        <v>0</v>
      </c>
      <c r="AE87" s="120">
        <f t="shared" si="22"/>
        <v>0</v>
      </c>
      <c r="AF87" s="120">
        <f t="shared" si="22"/>
        <v>0</v>
      </c>
      <c r="AG87" s="120">
        <f t="shared" si="22"/>
        <v>0</v>
      </c>
      <c r="AH87" s="120">
        <f t="shared" si="22"/>
        <v>0</v>
      </c>
      <c r="AI87" s="120">
        <f t="shared" si="22"/>
        <v>0</v>
      </c>
      <c r="AJ87" s="120">
        <f t="shared" si="22"/>
        <v>0</v>
      </c>
      <c r="AK87" s="120">
        <f t="shared" si="22"/>
        <v>0</v>
      </c>
      <c r="AL87" s="120">
        <f t="shared" si="22"/>
        <v>0</v>
      </c>
      <c r="AM87" s="120">
        <f t="shared" si="22"/>
        <v>0</v>
      </c>
    </row>
    <row r="88" spans="1:39" x14ac:dyDescent="0.25">
      <c r="A88" s="4" t="str">
        <f t="shared" si="16"/>
        <v>Jain, Dipika</v>
      </c>
      <c r="B88" s="4" t="str">
        <f t="shared" si="16"/>
        <v>TekUnicorn</v>
      </c>
      <c r="C88" s="4" t="str">
        <f t="shared" si="16"/>
        <v>Task Manager</v>
      </c>
      <c r="D88" s="4">
        <f t="shared" si="16"/>
        <v>100.04</v>
      </c>
      <c r="E88" s="120">
        <f t="shared" ref="E88:AM88" si="23">E16*$D16</f>
        <v>2400.96</v>
      </c>
      <c r="F88" s="120">
        <f t="shared" si="23"/>
        <v>12004.800000000001</v>
      </c>
      <c r="G88" s="258">
        <f t="shared" si="23"/>
        <v>16806.72</v>
      </c>
      <c r="H88" s="120">
        <f t="shared" si="23"/>
        <v>17607.04</v>
      </c>
      <c r="I88" s="120">
        <f t="shared" si="23"/>
        <v>8003.2000000000007</v>
      </c>
      <c r="J88" s="120">
        <f t="shared" si="23"/>
        <v>0</v>
      </c>
      <c r="K88" s="120">
        <f t="shared" si="23"/>
        <v>0</v>
      </c>
      <c r="L88" s="120">
        <f t="shared" si="23"/>
        <v>0</v>
      </c>
      <c r="M88" s="120">
        <f t="shared" si="23"/>
        <v>0</v>
      </c>
      <c r="N88" s="120">
        <f t="shared" si="23"/>
        <v>0</v>
      </c>
      <c r="O88" s="120">
        <f t="shared" si="23"/>
        <v>0</v>
      </c>
      <c r="P88" s="120">
        <f t="shared" si="23"/>
        <v>0</v>
      </c>
      <c r="Q88" s="120">
        <f t="shared" si="23"/>
        <v>0</v>
      </c>
      <c r="R88" s="120">
        <f t="shared" si="23"/>
        <v>0</v>
      </c>
      <c r="S88" s="120">
        <f t="shared" si="23"/>
        <v>0</v>
      </c>
      <c r="T88" s="120">
        <f t="shared" si="23"/>
        <v>0</v>
      </c>
      <c r="U88" s="120">
        <f t="shared" si="23"/>
        <v>0</v>
      </c>
      <c r="V88" s="120">
        <f t="shared" si="23"/>
        <v>0</v>
      </c>
      <c r="W88" s="120">
        <f t="shared" si="23"/>
        <v>0</v>
      </c>
      <c r="X88" s="120">
        <f t="shared" si="23"/>
        <v>0</v>
      </c>
      <c r="Y88" s="120">
        <f t="shared" si="23"/>
        <v>0</v>
      </c>
      <c r="Z88" s="120">
        <f t="shared" si="23"/>
        <v>0</v>
      </c>
      <c r="AA88" s="120">
        <f t="shared" si="23"/>
        <v>0</v>
      </c>
      <c r="AB88" s="120">
        <f t="shared" si="23"/>
        <v>0</v>
      </c>
      <c r="AC88" s="120">
        <f t="shared" si="23"/>
        <v>0</v>
      </c>
      <c r="AD88" s="120">
        <f t="shared" si="23"/>
        <v>0</v>
      </c>
      <c r="AE88" s="120">
        <f t="shared" si="23"/>
        <v>0</v>
      </c>
      <c r="AF88" s="120">
        <f t="shared" si="23"/>
        <v>0</v>
      </c>
      <c r="AG88" s="120">
        <f t="shared" si="23"/>
        <v>0</v>
      </c>
      <c r="AH88" s="120">
        <f t="shared" si="23"/>
        <v>0</v>
      </c>
      <c r="AI88" s="120">
        <f t="shared" si="23"/>
        <v>0</v>
      </c>
      <c r="AJ88" s="120">
        <f t="shared" si="23"/>
        <v>0</v>
      </c>
      <c r="AK88" s="120">
        <f t="shared" si="23"/>
        <v>0</v>
      </c>
      <c r="AL88" s="120">
        <f t="shared" si="23"/>
        <v>0</v>
      </c>
      <c r="AM88" s="120">
        <f t="shared" si="23"/>
        <v>0</v>
      </c>
    </row>
    <row r="89" spans="1:39" x14ac:dyDescent="0.25">
      <c r="A89" s="4" t="str">
        <f t="shared" si="16"/>
        <v>Johnson, Deloy</v>
      </c>
      <c r="B89" s="4" t="str">
        <f t="shared" si="16"/>
        <v>Guidehouse</v>
      </c>
      <c r="C89" s="4" t="str">
        <f t="shared" si="16"/>
        <v>Systems Engineer</v>
      </c>
      <c r="D89" s="4">
        <f t="shared" si="16"/>
        <v>109.24</v>
      </c>
      <c r="E89" s="120">
        <f t="shared" ref="E89:AM89" si="24">E17*$D17</f>
        <v>546.19999999999993</v>
      </c>
      <c r="F89" s="120">
        <f t="shared" si="24"/>
        <v>2731</v>
      </c>
      <c r="G89" s="258">
        <f t="shared" si="24"/>
        <v>2731</v>
      </c>
      <c r="H89" s="120">
        <f t="shared" si="24"/>
        <v>2731</v>
      </c>
      <c r="I89" s="120">
        <f t="shared" si="24"/>
        <v>2731</v>
      </c>
      <c r="J89" s="120">
        <f t="shared" si="24"/>
        <v>2731</v>
      </c>
      <c r="K89" s="120">
        <f t="shared" si="24"/>
        <v>2731</v>
      </c>
      <c r="L89" s="120">
        <f t="shared" si="24"/>
        <v>14856.64</v>
      </c>
      <c r="M89" s="120">
        <f t="shared" si="24"/>
        <v>17478.399999999998</v>
      </c>
      <c r="N89" s="120">
        <f t="shared" si="24"/>
        <v>16604.48</v>
      </c>
      <c r="O89" s="120">
        <f t="shared" si="24"/>
        <v>16604.48</v>
      </c>
      <c r="P89" s="120">
        <f t="shared" si="24"/>
        <v>17478.399999999998</v>
      </c>
      <c r="Q89" s="120">
        <f t="shared" si="24"/>
        <v>14856.64</v>
      </c>
      <c r="R89" s="120">
        <f t="shared" si="24"/>
        <v>0</v>
      </c>
      <c r="S89" s="120">
        <f t="shared" si="24"/>
        <v>0</v>
      </c>
      <c r="T89" s="120">
        <f t="shared" si="24"/>
        <v>0</v>
      </c>
      <c r="U89" s="120">
        <f t="shared" si="24"/>
        <v>0</v>
      </c>
      <c r="V89" s="120">
        <f t="shared" si="24"/>
        <v>0</v>
      </c>
      <c r="W89" s="120">
        <f t="shared" si="24"/>
        <v>0</v>
      </c>
      <c r="X89" s="120">
        <f t="shared" si="24"/>
        <v>0</v>
      </c>
      <c r="Y89" s="120">
        <f t="shared" si="24"/>
        <v>0</v>
      </c>
      <c r="Z89" s="120">
        <f t="shared" si="24"/>
        <v>0</v>
      </c>
      <c r="AA89" s="120">
        <f t="shared" si="24"/>
        <v>0</v>
      </c>
      <c r="AB89" s="120">
        <f t="shared" si="24"/>
        <v>0</v>
      </c>
      <c r="AC89" s="120">
        <f t="shared" si="24"/>
        <v>0</v>
      </c>
      <c r="AD89" s="120">
        <f t="shared" si="24"/>
        <v>0</v>
      </c>
      <c r="AE89" s="120">
        <f t="shared" si="24"/>
        <v>0</v>
      </c>
      <c r="AF89" s="120">
        <f t="shared" si="24"/>
        <v>0</v>
      </c>
      <c r="AG89" s="120">
        <f t="shared" si="24"/>
        <v>0</v>
      </c>
      <c r="AH89" s="120">
        <f t="shared" si="24"/>
        <v>0</v>
      </c>
      <c r="AI89" s="120">
        <f t="shared" si="24"/>
        <v>0</v>
      </c>
      <c r="AJ89" s="120">
        <f t="shared" si="24"/>
        <v>0</v>
      </c>
      <c r="AK89" s="120">
        <f t="shared" si="24"/>
        <v>0</v>
      </c>
      <c r="AL89" s="120">
        <f t="shared" si="24"/>
        <v>0</v>
      </c>
      <c r="AM89" s="120">
        <f t="shared" si="24"/>
        <v>0</v>
      </c>
    </row>
    <row r="90" spans="1:39" x14ac:dyDescent="0.25">
      <c r="A90" s="4" t="str">
        <f t="shared" si="16"/>
        <v>Lee, Joseph</v>
      </c>
      <c r="B90" s="4" t="str">
        <f t="shared" si="16"/>
        <v>TechSur</v>
      </c>
      <c r="C90" s="4" t="str">
        <f t="shared" si="16"/>
        <v>Systems Engineer</v>
      </c>
      <c r="D90" s="4">
        <f t="shared" si="16"/>
        <v>109.24</v>
      </c>
      <c r="E90" s="120">
        <f t="shared" ref="E90:AM90" si="25">E18*$D18</f>
        <v>2621.7599999999998</v>
      </c>
      <c r="F90" s="120">
        <f t="shared" si="25"/>
        <v>17478.399999999998</v>
      </c>
      <c r="G90" s="258">
        <f t="shared" si="25"/>
        <v>18352.32</v>
      </c>
      <c r="H90" s="120">
        <f t="shared" si="25"/>
        <v>19226.239999999998</v>
      </c>
      <c r="I90" s="120">
        <f t="shared" si="25"/>
        <v>15730.56</v>
      </c>
      <c r="J90" s="120">
        <f t="shared" si="25"/>
        <v>19226.239999999998</v>
      </c>
      <c r="K90" s="120">
        <f t="shared" si="25"/>
        <v>18352.32</v>
      </c>
      <c r="L90" s="120">
        <f t="shared" si="25"/>
        <v>14856.64</v>
      </c>
      <c r="M90" s="120">
        <f t="shared" si="25"/>
        <v>17478.399999999998</v>
      </c>
      <c r="N90" s="120">
        <f t="shared" si="25"/>
        <v>16604.48</v>
      </c>
      <c r="O90" s="120">
        <f t="shared" si="25"/>
        <v>16604.48</v>
      </c>
      <c r="P90" s="120">
        <f t="shared" si="25"/>
        <v>17478.399999999998</v>
      </c>
      <c r="Q90" s="120">
        <f t="shared" si="25"/>
        <v>14856.64</v>
      </c>
      <c r="R90" s="120">
        <f t="shared" si="25"/>
        <v>0</v>
      </c>
      <c r="S90" s="120">
        <f t="shared" si="25"/>
        <v>0</v>
      </c>
      <c r="T90" s="120">
        <f t="shared" si="25"/>
        <v>0</v>
      </c>
      <c r="U90" s="120">
        <f t="shared" si="25"/>
        <v>0</v>
      </c>
      <c r="V90" s="120">
        <f t="shared" si="25"/>
        <v>0</v>
      </c>
      <c r="W90" s="120">
        <f t="shared" si="25"/>
        <v>0</v>
      </c>
      <c r="X90" s="120">
        <f t="shared" si="25"/>
        <v>0</v>
      </c>
      <c r="Y90" s="120">
        <f t="shared" si="25"/>
        <v>0</v>
      </c>
      <c r="Z90" s="120">
        <f t="shared" si="25"/>
        <v>0</v>
      </c>
      <c r="AA90" s="120">
        <f t="shared" si="25"/>
        <v>0</v>
      </c>
      <c r="AB90" s="120">
        <f t="shared" si="25"/>
        <v>0</v>
      </c>
      <c r="AC90" s="120">
        <f t="shared" si="25"/>
        <v>0</v>
      </c>
      <c r="AD90" s="120">
        <f t="shared" si="25"/>
        <v>0</v>
      </c>
      <c r="AE90" s="120">
        <f t="shared" si="25"/>
        <v>0</v>
      </c>
      <c r="AF90" s="120">
        <f t="shared" si="25"/>
        <v>0</v>
      </c>
      <c r="AG90" s="120">
        <f t="shared" si="25"/>
        <v>0</v>
      </c>
      <c r="AH90" s="120">
        <f t="shared" si="25"/>
        <v>0</v>
      </c>
      <c r="AI90" s="120">
        <f t="shared" si="25"/>
        <v>0</v>
      </c>
      <c r="AJ90" s="120">
        <f t="shared" si="25"/>
        <v>0</v>
      </c>
      <c r="AK90" s="120">
        <f t="shared" si="25"/>
        <v>0</v>
      </c>
      <c r="AL90" s="120">
        <f t="shared" si="25"/>
        <v>0</v>
      </c>
      <c r="AM90" s="120">
        <f t="shared" si="25"/>
        <v>0</v>
      </c>
    </row>
    <row r="91" spans="1:39" x14ac:dyDescent="0.25">
      <c r="A91" s="4" t="str">
        <f t="shared" si="16"/>
        <v>Matalia, Parag</v>
      </c>
      <c r="B91" s="4" t="str">
        <f t="shared" si="16"/>
        <v>TechSur</v>
      </c>
      <c r="C91" s="4" t="str">
        <f t="shared" si="16"/>
        <v>Agile Coach</v>
      </c>
      <c r="D91" s="4">
        <f t="shared" si="16"/>
        <v>140.30000000000001</v>
      </c>
      <c r="E91" s="120">
        <f t="shared" ref="E91:AM91" si="26">E19*$D19</f>
        <v>3367.2000000000003</v>
      </c>
      <c r="F91" s="120">
        <f t="shared" si="26"/>
        <v>22448</v>
      </c>
      <c r="G91" s="258">
        <f t="shared" si="26"/>
        <v>23570.400000000001</v>
      </c>
      <c r="H91" s="120">
        <f t="shared" si="26"/>
        <v>24692.800000000003</v>
      </c>
      <c r="I91" s="120">
        <f t="shared" si="26"/>
        <v>20203.2</v>
      </c>
      <c r="J91" s="120">
        <f t="shared" si="26"/>
        <v>24692.800000000003</v>
      </c>
      <c r="K91" s="120">
        <f t="shared" si="26"/>
        <v>23570.400000000001</v>
      </c>
      <c r="L91" s="120">
        <f t="shared" si="26"/>
        <v>19080.800000000003</v>
      </c>
      <c r="M91" s="120">
        <f t="shared" si="26"/>
        <v>22448</v>
      </c>
      <c r="N91" s="120">
        <f t="shared" si="26"/>
        <v>21325.600000000002</v>
      </c>
      <c r="O91" s="120">
        <f t="shared" si="26"/>
        <v>21325.600000000002</v>
      </c>
      <c r="P91" s="120">
        <f t="shared" si="26"/>
        <v>22448</v>
      </c>
      <c r="Q91" s="120">
        <f t="shared" si="26"/>
        <v>19080.800000000003</v>
      </c>
      <c r="R91" s="120">
        <f t="shared" si="26"/>
        <v>0</v>
      </c>
      <c r="S91" s="120">
        <f t="shared" si="26"/>
        <v>0</v>
      </c>
      <c r="T91" s="120">
        <f t="shared" si="26"/>
        <v>0</v>
      </c>
      <c r="U91" s="120">
        <f t="shared" si="26"/>
        <v>0</v>
      </c>
      <c r="V91" s="120">
        <f t="shared" si="26"/>
        <v>0</v>
      </c>
      <c r="W91" s="120">
        <f t="shared" si="26"/>
        <v>0</v>
      </c>
      <c r="X91" s="120">
        <f t="shared" si="26"/>
        <v>0</v>
      </c>
      <c r="Y91" s="120">
        <f t="shared" si="26"/>
        <v>0</v>
      </c>
      <c r="Z91" s="120">
        <f t="shared" si="26"/>
        <v>0</v>
      </c>
      <c r="AA91" s="120">
        <f t="shared" si="26"/>
        <v>0</v>
      </c>
      <c r="AB91" s="120">
        <f t="shared" si="26"/>
        <v>0</v>
      </c>
      <c r="AC91" s="120">
        <f t="shared" si="26"/>
        <v>0</v>
      </c>
      <c r="AD91" s="120">
        <f t="shared" si="26"/>
        <v>0</v>
      </c>
      <c r="AE91" s="120">
        <f t="shared" si="26"/>
        <v>0</v>
      </c>
      <c r="AF91" s="120">
        <f t="shared" si="26"/>
        <v>0</v>
      </c>
      <c r="AG91" s="120">
        <f t="shared" si="26"/>
        <v>0</v>
      </c>
      <c r="AH91" s="120">
        <f t="shared" si="26"/>
        <v>0</v>
      </c>
      <c r="AI91" s="120">
        <f t="shared" si="26"/>
        <v>0</v>
      </c>
      <c r="AJ91" s="120">
        <f t="shared" si="26"/>
        <v>0</v>
      </c>
      <c r="AK91" s="120">
        <f t="shared" si="26"/>
        <v>0</v>
      </c>
      <c r="AL91" s="120">
        <f t="shared" si="26"/>
        <v>0</v>
      </c>
      <c r="AM91" s="120">
        <f t="shared" si="26"/>
        <v>0</v>
      </c>
    </row>
    <row r="92" spans="1:39" x14ac:dyDescent="0.25">
      <c r="A92" s="4" t="str">
        <f t="shared" si="16"/>
        <v>Mensah, Dora</v>
      </c>
      <c r="B92" s="4" t="str">
        <f t="shared" si="16"/>
        <v>TechSur</v>
      </c>
      <c r="C92" s="4" t="str">
        <f t="shared" si="16"/>
        <v>Cyber Threat Analyst</v>
      </c>
      <c r="D92" s="4">
        <f t="shared" si="16"/>
        <v>94.29</v>
      </c>
      <c r="E92" s="120">
        <f t="shared" ref="E92:AM92" si="27">E20*$D20</f>
        <v>0</v>
      </c>
      <c r="F92" s="120">
        <f t="shared" si="27"/>
        <v>0</v>
      </c>
      <c r="G92" s="258">
        <f t="shared" si="27"/>
        <v>7543.2000000000007</v>
      </c>
      <c r="H92" s="120">
        <f t="shared" si="27"/>
        <v>16595.04</v>
      </c>
      <c r="I92" s="120">
        <f t="shared" si="27"/>
        <v>13577.76</v>
      </c>
      <c r="J92" s="120">
        <f t="shared" si="27"/>
        <v>16595.04</v>
      </c>
      <c r="K92" s="120">
        <f t="shared" si="27"/>
        <v>15840.720000000001</v>
      </c>
      <c r="L92" s="120">
        <f t="shared" si="27"/>
        <v>12823.44</v>
      </c>
      <c r="M92" s="120">
        <f t="shared" si="27"/>
        <v>15086.400000000001</v>
      </c>
      <c r="N92" s="120">
        <f t="shared" si="27"/>
        <v>14332.080000000002</v>
      </c>
      <c r="O92" s="120">
        <f t="shared" si="27"/>
        <v>14332.080000000002</v>
      </c>
      <c r="P92" s="120">
        <f t="shared" si="27"/>
        <v>15086.400000000001</v>
      </c>
      <c r="Q92" s="120">
        <f t="shared" si="27"/>
        <v>12823.44</v>
      </c>
      <c r="R92" s="120">
        <f t="shared" si="27"/>
        <v>0</v>
      </c>
      <c r="S92" s="120">
        <f t="shared" si="27"/>
        <v>0</v>
      </c>
      <c r="T92" s="120">
        <f t="shared" si="27"/>
        <v>0</v>
      </c>
      <c r="U92" s="120">
        <f t="shared" si="27"/>
        <v>0</v>
      </c>
      <c r="V92" s="120">
        <f t="shared" si="27"/>
        <v>0</v>
      </c>
      <c r="W92" s="120">
        <f t="shared" si="27"/>
        <v>0</v>
      </c>
      <c r="X92" s="120">
        <f t="shared" si="27"/>
        <v>0</v>
      </c>
      <c r="Y92" s="120">
        <f t="shared" si="27"/>
        <v>0</v>
      </c>
      <c r="Z92" s="120">
        <f t="shared" si="27"/>
        <v>0</v>
      </c>
      <c r="AA92" s="120">
        <f t="shared" si="27"/>
        <v>0</v>
      </c>
      <c r="AB92" s="120">
        <f t="shared" si="27"/>
        <v>0</v>
      </c>
      <c r="AC92" s="120">
        <f t="shared" si="27"/>
        <v>0</v>
      </c>
      <c r="AD92" s="120">
        <f t="shared" si="27"/>
        <v>0</v>
      </c>
      <c r="AE92" s="120">
        <f t="shared" si="27"/>
        <v>0</v>
      </c>
      <c r="AF92" s="120">
        <f t="shared" si="27"/>
        <v>0</v>
      </c>
      <c r="AG92" s="120">
        <f t="shared" si="27"/>
        <v>0</v>
      </c>
      <c r="AH92" s="120">
        <f t="shared" si="27"/>
        <v>0</v>
      </c>
      <c r="AI92" s="120">
        <f t="shared" si="27"/>
        <v>0</v>
      </c>
      <c r="AJ92" s="120">
        <f t="shared" si="27"/>
        <v>0</v>
      </c>
      <c r="AK92" s="120">
        <f t="shared" si="27"/>
        <v>0</v>
      </c>
      <c r="AL92" s="120">
        <f t="shared" si="27"/>
        <v>0</v>
      </c>
      <c r="AM92" s="120">
        <f t="shared" si="27"/>
        <v>0</v>
      </c>
    </row>
    <row r="93" spans="1:39" x14ac:dyDescent="0.25">
      <c r="A93" s="4" t="str">
        <f t="shared" si="16"/>
        <v>Miller, Evalina</v>
      </c>
      <c r="B93" s="4" t="str">
        <f t="shared" si="16"/>
        <v>TechSur</v>
      </c>
      <c r="C93" s="4" t="str">
        <f t="shared" si="16"/>
        <v>Task Manager</v>
      </c>
      <c r="D93" s="4">
        <f t="shared" si="16"/>
        <v>100.04</v>
      </c>
      <c r="E93" s="120">
        <f t="shared" ref="E93:AM93" si="28">E21*$D21</f>
        <v>2400.96</v>
      </c>
      <c r="F93" s="120">
        <f t="shared" si="28"/>
        <v>16006.400000000001</v>
      </c>
      <c r="G93" s="258">
        <f t="shared" si="28"/>
        <v>16806.72</v>
      </c>
      <c r="H93" s="120">
        <f t="shared" si="28"/>
        <v>17607.04</v>
      </c>
      <c r="I93" s="120">
        <f t="shared" si="28"/>
        <v>8003.2000000000007</v>
      </c>
      <c r="J93" s="120">
        <f t="shared" si="28"/>
        <v>0</v>
      </c>
      <c r="K93" s="120">
        <f t="shared" si="28"/>
        <v>0</v>
      </c>
      <c r="L93" s="120">
        <f t="shared" si="28"/>
        <v>0</v>
      </c>
      <c r="M93" s="120">
        <f t="shared" si="28"/>
        <v>0</v>
      </c>
      <c r="N93" s="120">
        <f t="shared" si="28"/>
        <v>0</v>
      </c>
      <c r="O93" s="120">
        <f t="shared" si="28"/>
        <v>0</v>
      </c>
      <c r="P93" s="120">
        <f t="shared" si="28"/>
        <v>0</v>
      </c>
      <c r="Q93" s="120">
        <f t="shared" si="28"/>
        <v>0</v>
      </c>
      <c r="R93" s="120">
        <f t="shared" si="28"/>
        <v>0</v>
      </c>
      <c r="S93" s="120">
        <f t="shared" si="28"/>
        <v>0</v>
      </c>
      <c r="T93" s="120">
        <f t="shared" si="28"/>
        <v>0</v>
      </c>
      <c r="U93" s="120">
        <f t="shared" si="28"/>
        <v>0</v>
      </c>
      <c r="V93" s="120">
        <f t="shared" si="28"/>
        <v>0</v>
      </c>
      <c r="W93" s="120">
        <f t="shared" si="28"/>
        <v>0</v>
      </c>
      <c r="X93" s="120">
        <f t="shared" si="28"/>
        <v>0</v>
      </c>
      <c r="Y93" s="120">
        <f t="shared" si="28"/>
        <v>0</v>
      </c>
      <c r="Z93" s="120">
        <f t="shared" si="28"/>
        <v>0</v>
      </c>
      <c r="AA93" s="120">
        <f t="shared" si="28"/>
        <v>0</v>
      </c>
      <c r="AB93" s="120">
        <f t="shared" si="28"/>
        <v>0</v>
      </c>
      <c r="AC93" s="120">
        <f t="shared" si="28"/>
        <v>0</v>
      </c>
      <c r="AD93" s="120">
        <f t="shared" si="28"/>
        <v>0</v>
      </c>
      <c r="AE93" s="120">
        <f t="shared" si="28"/>
        <v>0</v>
      </c>
      <c r="AF93" s="120">
        <f t="shared" si="28"/>
        <v>0</v>
      </c>
      <c r="AG93" s="120">
        <f t="shared" si="28"/>
        <v>0</v>
      </c>
      <c r="AH93" s="120">
        <f t="shared" si="28"/>
        <v>0</v>
      </c>
      <c r="AI93" s="120">
        <f t="shared" si="28"/>
        <v>0</v>
      </c>
      <c r="AJ93" s="120">
        <f t="shared" si="28"/>
        <v>0</v>
      </c>
      <c r="AK93" s="120">
        <f t="shared" si="28"/>
        <v>0</v>
      </c>
      <c r="AL93" s="120">
        <f t="shared" si="28"/>
        <v>0</v>
      </c>
      <c r="AM93" s="120">
        <f t="shared" si="28"/>
        <v>0</v>
      </c>
    </row>
    <row r="94" spans="1:39" x14ac:dyDescent="0.25">
      <c r="A94" s="4" t="str">
        <f t="shared" si="16"/>
        <v>Molabanti, Mohana</v>
      </c>
      <c r="B94" s="4" t="str">
        <f t="shared" si="16"/>
        <v>TechSur</v>
      </c>
      <c r="C94" s="4" t="str">
        <f t="shared" si="16"/>
        <v>Systems Integration Engineer</v>
      </c>
      <c r="D94" s="4">
        <f t="shared" si="16"/>
        <v>151.9</v>
      </c>
      <c r="E94" s="120">
        <f t="shared" ref="E94:AM94" si="29">E22*$D22</f>
        <v>0</v>
      </c>
      <c r="F94" s="120">
        <f t="shared" si="29"/>
        <v>0</v>
      </c>
      <c r="G94" s="258">
        <f t="shared" si="29"/>
        <v>0</v>
      </c>
      <c r="H94" s="120">
        <f t="shared" si="29"/>
        <v>0</v>
      </c>
      <c r="I94" s="120">
        <f t="shared" si="29"/>
        <v>0</v>
      </c>
      <c r="J94" s="120">
        <f t="shared" si="29"/>
        <v>0</v>
      </c>
      <c r="K94" s="120">
        <f t="shared" si="29"/>
        <v>0</v>
      </c>
      <c r="L94" s="120">
        <f t="shared" si="29"/>
        <v>0</v>
      </c>
      <c r="M94" s="120">
        <f t="shared" si="29"/>
        <v>0</v>
      </c>
      <c r="N94" s="120">
        <f t="shared" si="29"/>
        <v>0</v>
      </c>
      <c r="O94" s="120">
        <f t="shared" si="29"/>
        <v>0</v>
      </c>
      <c r="P94" s="120">
        <f t="shared" si="29"/>
        <v>0</v>
      </c>
      <c r="Q94" s="120">
        <f t="shared" si="29"/>
        <v>0</v>
      </c>
      <c r="R94" s="120">
        <f t="shared" si="29"/>
        <v>0</v>
      </c>
      <c r="S94" s="120">
        <f t="shared" si="29"/>
        <v>0</v>
      </c>
      <c r="T94" s="120">
        <f t="shared" si="29"/>
        <v>0</v>
      </c>
      <c r="U94" s="120">
        <f t="shared" si="29"/>
        <v>0</v>
      </c>
      <c r="V94" s="120">
        <f t="shared" si="29"/>
        <v>0</v>
      </c>
      <c r="W94" s="120">
        <f t="shared" si="29"/>
        <v>0</v>
      </c>
      <c r="X94" s="120">
        <f t="shared" si="29"/>
        <v>0</v>
      </c>
      <c r="Y94" s="120">
        <f t="shared" si="29"/>
        <v>0</v>
      </c>
      <c r="Z94" s="120">
        <f t="shared" si="29"/>
        <v>0</v>
      </c>
      <c r="AA94" s="120">
        <f t="shared" si="29"/>
        <v>0</v>
      </c>
      <c r="AB94" s="120">
        <f t="shared" si="29"/>
        <v>0</v>
      </c>
      <c r="AC94" s="120">
        <f t="shared" si="29"/>
        <v>0</v>
      </c>
      <c r="AD94" s="120">
        <f t="shared" si="29"/>
        <v>0</v>
      </c>
      <c r="AE94" s="120">
        <f t="shared" si="29"/>
        <v>0</v>
      </c>
      <c r="AF94" s="120">
        <f t="shared" si="29"/>
        <v>0</v>
      </c>
      <c r="AG94" s="120">
        <f t="shared" si="29"/>
        <v>0</v>
      </c>
      <c r="AH94" s="120">
        <f t="shared" si="29"/>
        <v>0</v>
      </c>
      <c r="AI94" s="120">
        <f t="shared" si="29"/>
        <v>0</v>
      </c>
      <c r="AJ94" s="120">
        <f t="shared" si="29"/>
        <v>0</v>
      </c>
      <c r="AK94" s="120">
        <f t="shared" si="29"/>
        <v>0</v>
      </c>
      <c r="AL94" s="120">
        <f t="shared" si="29"/>
        <v>0</v>
      </c>
      <c r="AM94" s="120">
        <f t="shared" si="29"/>
        <v>0</v>
      </c>
    </row>
    <row r="95" spans="1:39" x14ac:dyDescent="0.25">
      <c r="A95" s="4" t="str">
        <f t="shared" si="16"/>
        <v>Murphy, Jessica</v>
      </c>
      <c r="B95" s="4" t="str">
        <f t="shared" si="16"/>
        <v>TechSur</v>
      </c>
      <c r="C95" s="4" t="str">
        <f t="shared" si="16"/>
        <v>Administrative Support Specialist</v>
      </c>
      <c r="D95" s="4">
        <f t="shared" si="16"/>
        <v>48.01</v>
      </c>
      <c r="E95" s="120">
        <f t="shared" ref="E95:AM95" si="30">E23*$D23</f>
        <v>1152.24</v>
      </c>
      <c r="F95" s="120">
        <f t="shared" si="30"/>
        <v>7681.5999999999995</v>
      </c>
      <c r="G95" s="258">
        <f t="shared" si="30"/>
        <v>8065.6799999999994</v>
      </c>
      <c r="H95" s="120">
        <f t="shared" si="30"/>
        <v>8449.76</v>
      </c>
      <c r="I95" s="120">
        <f t="shared" si="30"/>
        <v>0</v>
      </c>
      <c r="J95" s="120">
        <f t="shared" si="30"/>
        <v>0</v>
      </c>
      <c r="K95" s="120">
        <f t="shared" si="30"/>
        <v>0</v>
      </c>
      <c r="L95" s="120">
        <f t="shared" si="30"/>
        <v>0</v>
      </c>
      <c r="M95" s="120">
        <f t="shared" si="30"/>
        <v>0</v>
      </c>
      <c r="N95" s="120">
        <f t="shared" si="30"/>
        <v>0</v>
      </c>
      <c r="O95" s="120">
        <f t="shared" si="30"/>
        <v>0</v>
      </c>
      <c r="P95" s="120">
        <f t="shared" si="30"/>
        <v>0</v>
      </c>
      <c r="Q95" s="120">
        <f t="shared" si="30"/>
        <v>0</v>
      </c>
      <c r="R95" s="120">
        <f t="shared" si="30"/>
        <v>0</v>
      </c>
      <c r="S95" s="120">
        <f t="shared" si="30"/>
        <v>0</v>
      </c>
      <c r="T95" s="120">
        <f t="shared" si="30"/>
        <v>0</v>
      </c>
      <c r="U95" s="120">
        <f t="shared" si="30"/>
        <v>0</v>
      </c>
      <c r="V95" s="120">
        <f t="shared" si="30"/>
        <v>0</v>
      </c>
      <c r="W95" s="120">
        <f t="shared" si="30"/>
        <v>0</v>
      </c>
      <c r="X95" s="120">
        <f t="shared" si="30"/>
        <v>0</v>
      </c>
      <c r="Y95" s="120">
        <f t="shared" si="30"/>
        <v>0</v>
      </c>
      <c r="Z95" s="120">
        <f t="shared" si="30"/>
        <v>0</v>
      </c>
      <c r="AA95" s="120">
        <f t="shared" si="30"/>
        <v>0</v>
      </c>
      <c r="AB95" s="120">
        <f t="shared" si="30"/>
        <v>0</v>
      </c>
      <c r="AC95" s="120">
        <f t="shared" si="30"/>
        <v>0</v>
      </c>
      <c r="AD95" s="120">
        <f t="shared" si="30"/>
        <v>0</v>
      </c>
      <c r="AE95" s="120">
        <f t="shared" si="30"/>
        <v>0</v>
      </c>
      <c r="AF95" s="120">
        <f t="shared" si="30"/>
        <v>0</v>
      </c>
      <c r="AG95" s="120">
        <f t="shared" si="30"/>
        <v>0</v>
      </c>
      <c r="AH95" s="120">
        <f t="shared" si="30"/>
        <v>0</v>
      </c>
      <c r="AI95" s="120">
        <f t="shared" si="30"/>
        <v>0</v>
      </c>
      <c r="AJ95" s="120">
        <f t="shared" si="30"/>
        <v>0</v>
      </c>
      <c r="AK95" s="120">
        <f t="shared" si="30"/>
        <v>0</v>
      </c>
      <c r="AL95" s="120">
        <f t="shared" si="30"/>
        <v>0</v>
      </c>
      <c r="AM95" s="120">
        <f t="shared" si="30"/>
        <v>0</v>
      </c>
    </row>
    <row r="96" spans="1:39" x14ac:dyDescent="0.25">
      <c r="A96" s="4" t="str">
        <f t="shared" si="16"/>
        <v>Murphy, Jessica</v>
      </c>
      <c r="B96" s="4" t="str">
        <f t="shared" si="16"/>
        <v>TechSur</v>
      </c>
      <c r="C96" s="4" t="str">
        <f t="shared" si="16"/>
        <v>Communications Specialist</v>
      </c>
      <c r="D96" s="4">
        <f t="shared" si="16"/>
        <v>74.430000000000007</v>
      </c>
      <c r="E96" s="120">
        <f t="shared" ref="E96:AM96" si="31">E24*$D24</f>
        <v>0</v>
      </c>
      <c r="F96" s="120">
        <f t="shared" si="31"/>
        <v>0</v>
      </c>
      <c r="G96" s="258">
        <f t="shared" si="31"/>
        <v>12504.240000000002</v>
      </c>
      <c r="H96" s="120">
        <f t="shared" si="31"/>
        <v>13099.68</v>
      </c>
      <c r="I96" s="120">
        <f t="shared" si="31"/>
        <v>10717.920000000002</v>
      </c>
      <c r="J96" s="120">
        <f t="shared" si="31"/>
        <v>13099.68</v>
      </c>
      <c r="K96" s="120">
        <f t="shared" si="31"/>
        <v>12504.240000000002</v>
      </c>
      <c r="L96" s="120">
        <f t="shared" si="31"/>
        <v>10122.480000000001</v>
      </c>
      <c r="M96" s="120">
        <f t="shared" si="31"/>
        <v>11908.800000000001</v>
      </c>
      <c r="N96" s="120">
        <f t="shared" si="31"/>
        <v>11313.36</v>
      </c>
      <c r="O96" s="120">
        <f t="shared" si="31"/>
        <v>11313.36</v>
      </c>
      <c r="P96" s="120">
        <f t="shared" si="31"/>
        <v>11908.800000000001</v>
      </c>
      <c r="Q96" s="120">
        <f t="shared" si="31"/>
        <v>10122.480000000001</v>
      </c>
      <c r="R96" s="120">
        <f t="shared" si="31"/>
        <v>0</v>
      </c>
      <c r="S96" s="120">
        <f t="shared" si="31"/>
        <v>0</v>
      </c>
      <c r="T96" s="120">
        <f t="shared" si="31"/>
        <v>0</v>
      </c>
      <c r="U96" s="120">
        <f t="shared" si="31"/>
        <v>0</v>
      </c>
      <c r="V96" s="120">
        <f t="shared" si="31"/>
        <v>0</v>
      </c>
      <c r="W96" s="120">
        <f t="shared" si="31"/>
        <v>0</v>
      </c>
      <c r="X96" s="120">
        <f t="shared" si="31"/>
        <v>0</v>
      </c>
      <c r="Y96" s="120">
        <f t="shared" si="31"/>
        <v>0</v>
      </c>
      <c r="Z96" s="120">
        <f t="shared" si="31"/>
        <v>0</v>
      </c>
      <c r="AA96" s="120">
        <f t="shared" si="31"/>
        <v>0</v>
      </c>
      <c r="AB96" s="120">
        <f t="shared" si="31"/>
        <v>0</v>
      </c>
      <c r="AC96" s="120">
        <f t="shared" si="31"/>
        <v>0</v>
      </c>
      <c r="AD96" s="120">
        <f t="shared" si="31"/>
        <v>0</v>
      </c>
      <c r="AE96" s="120">
        <f t="shared" si="31"/>
        <v>0</v>
      </c>
      <c r="AF96" s="120">
        <f t="shared" si="31"/>
        <v>0</v>
      </c>
      <c r="AG96" s="120">
        <f t="shared" si="31"/>
        <v>0</v>
      </c>
      <c r="AH96" s="120">
        <f t="shared" si="31"/>
        <v>0</v>
      </c>
      <c r="AI96" s="120">
        <f t="shared" si="31"/>
        <v>0</v>
      </c>
      <c r="AJ96" s="120">
        <f t="shared" si="31"/>
        <v>0</v>
      </c>
      <c r="AK96" s="120">
        <f t="shared" si="31"/>
        <v>0</v>
      </c>
      <c r="AL96" s="120">
        <f t="shared" si="31"/>
        <v>0</v>
      </c>
      <c r="AM96" s="120">
        <f t="shared" si="31"/>
        <v>0</v>
      </c>
    </row>
    <row r="97" spans="1:39" x14ac:dyDescent="0.25">
      <c r="A97" s="4" t="str">
        <f t="shared" si="16"/>
        <v>Niazi, Shamroze</v>
      </c>
      <c r="B97" s="4" t="str">
        <f t="shared" si="16"/>
        <v>NMA Consulting</v>
      </c>
      <c r="C97" s="4" t="str">
        <f t="shared" si="16"/>
        <v>Enterprise Architect</v>
      </c>
      <c r="D97" s="4">
        <f t="shared" si="16"/>
        <v>113.21</v>
      </c>
      <c r="E97" s="120">
        <f t="shared" ref="E97:AM97" si="32">E25*$D25</f>
        <v>2717.04</v>
      </c>
      <c r="F97" s="120">
        <f t="shared" si="32"/>
        <v>16981.5</v>
      </c>
      <c r="G97" s="258">
        <f t="shared" si="32"/>
        <v>19019.28</v>
      </c>
      <c r="H97" s="120">
        <f t="shared" si="32"/>
        <v>19924.96</v>
      </c>
      <c r="I97" s="120">
        <f t="shared" si="32"/>
        <v>16302.24</v>
      </c>
      <c r="J97" s="120">
        <f t="shared" si="32"/>
        <v>19924.96</v>
      </c>
      <c r="K97" s="120">
        <f t="shared" si="32"/>
        <v>19019.28</v>
      </c>
      <c r="L97" s="120">
        <f t="shared" si="32"/>
        <v>15396.56</v>
      </c>
      <c r="M97" s="120">
        <f t="shared" si="32"/>
        <v>18113.599999999999</v>
      </c>
      <c r="N97" s="120">
        <f t="shared" si="32"/>
        <v>17207.919999999998</v>
      </c>
      <c r="O97" s="120">
        <f t="shared" si="32"/>
        <v>17207.919999999998</v>
      </c>
      <c r="P97" s="120">
        <f t="shared" si="32"/>
        <v>18113.599999999999</v>
      </c>
      <c r="Q97" s="120">
        <f t="shared" si="32"/>
        <v>15396.56</v>
      </c>
      <c r="R97" s="120">
        <f t="shared" si="32"/>
        <v>0</v>
      </c>
      <c r="S97" s="120">
        <f t="shared" si="32"/>
        <v>0</v>
      </c>
      <c r="T97" s="120">
        <f t="shared" si="32"/>
        <v>0</v>
      </c>
      <c r="U97" s="120">
        <f t="shared" si="32"/>
        <v>0</v>
      </c>
      <c r="V97" s="120">
        <f t="shared" si="32"/>
        <v>0</v>
      </c>
      <c r="W97" s="120">
        <f t="shared" si="32"/>
        <v>0</v>
      </c>
      <c r="X97" s="120">
        <f t="shared" si="32"/>
        <v>0</v>
      </c>
      <c r="Y97" s="120">
        <f t="shared" si="32"/>
        <v>0</v>
      </c>
      <c r="Z97" s="120">
        <f t="shared" si="32"/>
        <v>0</v>
      </c>
      <c r="AA97" s="120">
        <f t="shared" si="32"/>
        <v>0</v>
      </c>
      <c r="AB97" s="120">
        <f t="shared" si="32"/>
        <v>0</v>
      </c>
      <c r="AC97" s="120">
        <f t="shared" si="32"/>
        <v>0</v>
      </c>
      <c r="AD97" s="120">
        <f t="shared" si="32"/>
        <v>0</v>
      </c>
      <c r="AE97" s="120">
        <f t="shared" si="32"/>
        <v>0</v>
      </c>
      <c r="AF97" s="120">
        <f t="shared" si="32"/>
        <v>0</v>
      </c>
      <c r="AG97" s="120">
        <f t="shared" si="32"/>
        <v>0</v>
      </c>
      <c r="AH97" s="120">
        <f t="shared" si="32"/>
        <v>0</v>
      </c>
      <c r="AI97" s="120">
        <f t="shared" si="32"/>
        <v>0</v>
      </c>
      <c r="AJ97" s="120">
        <f t="shared" si="32"/>
        <v>0</v>
      </c>
      <c r="AK97" s="120">
        <f t="shared" si="32"/>
        <v>0</v>
      </c>
      <c r="AL97" s="120">
        <f t="shared" si="32"/>
        <v>0</v>
      </c>
      <c r="AM97" s="120">
        <f t="shared" si="32"/>
        <v>0</v>
      </c>
    </row>
    <row r="98" spans="1:39" x14ac:dyDescent="0.25">
      <c r="A98" s="4" t="str">
        <f t="shared" si="16"/>
        <v>Olabowale, Peter</v>
      </c>
      <c r="B98" s="4" t="str">
        <f t="shared" si="16"/>
        <v>TechSur</v>
      </c>
      <c r="C98" s="4" t="str">
        <f t="shared" si="16"/>
        <v>Software Engineer</v>
      </c>
      <c r="D98" s="4">
        <f t="shared" si="16"/>
        <v>0</v>
      </c>
      <c r="E98" s="120">
        <f t="shared" ref="E98:AM98" si="33">E26*$D26</f>
        <v>0</v>
      </c>
      <c r="F98" s="120">
        <f t="shared" si="33"/>
        <v>0</v>
      </c>
      <c r="G98" s="258">
        <f t="shared" si="33"/>
        <v>0</v>
      </c>
      <c r="H98" s="120">
        <f t="shared" si="33"/>
        <v>0</v>
      </c>
      <c r="I98" s="120">
        <f t="shared" si="33"/>
        <v>0</v>
      </c>
      <c r="J98" s="120">
        <f t="shared" si="33"/>
        <v>0</v>
      </c>
      <c r="K98" s="120">
        <f t="shared" si="33"/>
        <v>0</v>
      </c>
      <c r="L98" s="120">
        <f t="shared" si="33"/>
        <v>0</v>
      </c>
      <c r="M98" s="120">
        <f t="shared" si="33"/>
        <v>0</v>
      </c>
      <c r="N98" s="120">
        <f t="shared" si="33"/>
        <v>0</v>
      </c>
      <c r="O98" s="120">
        <f t="shared" si="33"/>
        <v>0</v>
      </c>
      <c r="P98" s="120">
        <f t="shared" si="33"/>
        <v>0</v>
      </c>
      <c r="Q98" s="120">
        <f t="shared" si="33"/>
        <v>0</v>
      </c>
      <c r="R98" s="120">
        <f t="shared" si="33"/>
        <v>0</v>
      </c>
      <c r="S98" s="120">
        <f t="shared" si="33"/>
        <v>0</v>
      </c>
      <c r="T98" s="120">
        <f t="shared" si="33"/>
        <v>0</v>
      </c>
      <c r="U98" s="120">
        <f t="shared" si="33"/>
        <v>0</v>
      </c>
      <c r="V98" s="120">
        <f t="shared" si="33"/>
        <v>0</v>
      </c>
      <c r="W98" s="120">
        <f t="shared" si="33"/>
        <v>0</v>
      </c>
      <c r="X98" s="120">
        <f t="shared" si="33"/>
        <v>0</v>
      </c>
      <c r="Y98" s="120">
        <f t="shared" si="33"/>
        <v>0</v>
      </c>
      <c r="Z98" s="120">
        <f t="shared" si="33"/>
        <v>0</v>
      </c>
      <c r="AA98" s="120">
        <f t="shared" si="33"/>
        <v>0</v>
      </c>
      <c r="AB98" s="120">
        <f t="shared" si="33"/>
        <v>0</v>
      </c>
      <c r="AC98" s="120">
        <f t="shared" si="33"/>
        <v>0</v>
      </c>
      <c r="AD98" s="120">
        <f t="shared" si="33"/>
        <v>0</v>
      </c>
      <c r="AE98" s="120">
        <f t="shared" si="33"/>
        <v>0</v>
      </c>
      <c r="AF98" s="120">
        <f t="shared" si="33"/>
        <v>0</v>
      </c>
      <c r="AG98" s="120">
        <f t="shared" si="33"/>
        <v>0</v>
      </c>
      <c r="AH98" s="120">
        <f t="shared" si="33"/>
        <v>0</v>
      </c>
      <c r="AI98" s="120">
        <f t="shared" si="33"/>
        <v>0</v>
      </c>
      <c r="AJ98" s="120">
        <f t="shared" si="33"/>
        <v>0</v>
      </c>
      <c r="AK98" s="120">
        <f t="shared" si="33"/>
        <v>0</v>
      </c>
      <c r="AL98" s="120">
        <f t="shared" si="33"/>
        <v>0</v>
      </c>
      <c r="AM98" s="120">
        <f t="shared" si="33"/>
        <v>0</v>
      </c>
    </row>
    <row r="99" spans="1:39" x14ac:dyDescent="0.25">
      <c r="A99" s="4" t="str">
        <f t="shared" si="16"/>
        <v>Olagbegi, Oladipo</v>
      </c>
      <c r="B99" s="4" t="str">
        <f t="shared" si="16"/>
        <v>TechSur</v>
      </c>
      <c r="C99" s="4" t="str">
        <f t="shared" si="16"/>
        <v>Software Engineer</v>
      </c>
      <c r="D99" s="4">
        <f t="shared" si="16"/>
        <v>138.37</v>
      </c>
      <c r="E99" s="120">
        <f t="shared" ref="E99:AM99" si="34">E27*$D27</f>
        <v>3320.88</v>
      </c>
      <c r="F99" s="120">
        <f t="shared" si="34"/>
        <v>22139.200000000001</v>
      </c>
      <c r="G99" s="258">
        <f t="shared" si="34"/>
        <v>23246.16</v>
      </c>
      <c r="H99" s="120">
        <f t="shared" si="34"/>
        <v>24353.120000000003</v>
      </c>
      <c r="I99" s="120">
        <f t="shared" si="34"/>
        <v>11069.6</v>
      </c>
      <c r="J99" s="120">
        <f t="shared" si="34"/>
        <v>0</v>
      </c>
      <c r="K99" s="120">
        <f t="shared" si="34"/>
        <v>0</v>
      </c>
      <c r="L99" s="120">
        <f t="shared" si="34"/>
        <v>0</v>
      </c>
      <c r="M99" s="120">
        <f t="shared" si="34"/>
        <v>0</v>
      </c>
      <c r="N99" s="120">
        <f t="shared" si="34"/>
        <v>0</v>
      </c>
      <c r="O99" s="120">
        <f t="shared" si="34"/>
        <v>0</v>
      </c>
      <c r="P99" s="120">
        <f t="shared" si="34"/>
        <v>0</v>
      </c>
      <c r="Q99" s="120">
        <f t="shared" si="34"/>
        <v>0</v>
      </c>
      <c r="R99" s="120">
        <f t="shared" si="34"/>
        <v>0</v>
      </c>
      <c r="S99" s="120">
        <f t="shared" si="34"/>
        <v>0</v>
      </c>
      <c r="T99" s="120">
        <f t="shared" si="34"/>
        <v>0</v>
      </c>
      <c r="U99" s="120">
        <f t="shared" si="34"/>
        <v>0</v>
      </c>
      <c r="V99" s="120">
        <f t="shared" si="34"/>
        <v>0</v>
      </c>
      <c r="W99" s="120">
        <f t="shared" si="34"/>
        <v>0</v>
      </c>
      <c r="X99" s="120">
        <f t="shared" si="34"/>
        <v>0</v>
      </c>
      <c r="Y99" s="120">
        <f t="shared" si="34"/>
        <v>0</v>
      </c>
      <c r="Z99" s="120">
        <f t="shared" si="34"/>
        <v>0</v>
      </c>
      <c r="AA99" s="120">
        <f t="shared" si="34"/>
        <v>0</v>
      </c>
      <c r="AB99" s="120">
        <f t="shared" si="34"/>
        <v>0</v>
      </c>
      <c r="AC99" s="120">
        <f t="shared" si="34"/>
        <v>0</v>
      </c>
      <c r="AD99" s="120">
        <f t="shared" si="34"/>
        <v>0</v>
      </c>
      <c r="AE99" s="120">
        <f t="shared" si="34"/>
        <v>0</v>
      </c>
      <c r="AF99" s="120">
        <f t="shared" si="34"/>
        <v>0</v>
      </c>
      <c r="AG99" s="120">
        <f t="shared" si="34"/>
        <v>0</v>
      </c>
      <c r="AH99" s="120">
        <f t="shared" si="34"/>
        <v>0</v>
      </c>
      <c r="AI99" s="120">
        <f t="shared" si="34"/>
        <v>0</v>
      </c>
      <c r="AJ99" s="120">
        <f t="shared" si="34"/>
        <v>0</v>
      </c>
      <c r="AK99" s="120">
        <f t="shared" si="34"/>
        <v>0</v>
      </c>
      <c r="AL99" s="120">
        <f t="shared" si="34"/>
        <v>0</v>
      </c>
      <c r="AM99" s="120">
        <f t="shared" si="34"/>
        <v>0</v>
      </c>
    </row>
    <row r="100" spans="1:39" x14ac:dyDescent="0.25">
      <c r="A100" s="4" t="str">
        <f t="shared" si="16"/>
        <v>Olaose, Tokunbo</v>
      </c>
      <c r="B100" s="4" t="str">
        <f t="shared" si="16"/>
        <v>TechSur</v>
      </c>
      <c r="C100" s="4" t="str">
        <f t="shared" si="16"/>
        <v>Systems Integration Engineer</v>
      </c>
      <c r="D100" s="4">
        <f t="shared" si="16"/>
        <v>151.9</v>
      </c>
      <c r="E100" s="120">
        <f t="shared" ref="E100:AM100" si="35">E28*$D28</f>
        <v>3645.6000000000004</v>
      </c>
      <c r="F100" s="120">
        <f t="shared" si="35"/>
        <v>24304</v>
      </c>
      <c r="G100" s="258">
        <f t="shared" si="35"/>
        <v>25519.200000000001</v>
      </c>
      <c r="H100" s="120">
        <f t="shared" si="35"/>
        <v>26734.400000000001</v>
      </c>
      <c r="I100" s="120">
        <f t="shared" si="35"/>
        <v>9114</v>
      </c>
      <c r="J100" s="120">
        <f t="shared" si="35"/>
        <v>0</v>
      </c>
      <c r="K100" s="120">
        <f t="shared" si="35"/>
        <v>0</v>
      </c>
      <c r="L100" s="120">
        <f t="shared" si="35"/>
        <v>0</v>
      </c>
      <c r="M100" s="120">
        <f t="shared" si="35"/>
        <v>0</v>
      </c>
      <c r="N100" s="120">
        <f t="shared" si="35"/>
        <v>0</v>
      </c>
      <c r="O100" s="120">
        <f t="shared" si="35"/>
        <v>0</v>
      </c>
      <c r="P100" s="120">
        <f t="shared" si="35"/>
        <v>0</v>
      </c>
      <c r="Q100" s="120">
        <f t="shared" si="35"/>
        <v>0</v>
      </c>
      <c r="R100" s="120">
        <f t="shared" si="35"/>
        <v>0</v>
      </c>
      <c r="S100" s="120">
        <f t="shared" si="35"/>
        <v>0</v>
      </c>
      <c r="T100" s="120">
        <f t="shared" si="35"/>
        <v>0</v>
      </c>
      <c r="U100" s="120">
        <f t="shared" si="35"/>
        <v>0</v>
      </c>
      <c r="V100" s="120">
        <f t="shared" si="35"/>
        <v>0</v>
      </c>
      <c r="W100" s="120">
        <f t="shared" si="35"/>
        <v>0</v>
      </c>
      <c r="X100" s="120">
        <f t="shared" si="35"/>
        <v>0</v>
      </c>
      <c r="Y100" s="120">
        <f t="shared" si="35"/>
        <v>0</v>
      </c>
      <c r="Z100" s="120">
        <f t="shared" si="35"/>
        <v>0</v>
      </c>
      <c r="AA100" s="120">
        <f t="shared" si="35"/>
        <v>0</v>
      </c>
      <c r="AB100" s="120">
        <f t="shared" si="35"/>
        <v>0</v>
      </c>
      <c r="AC100" s="120">
        <f t="shared" si="35"/>
        <v>0</v>
      </c>
      <c r="AD100" s="120">
        <f t="shared" si="35"/>
        <v>0</v>
      </c>
      <c r="AE100" s="120">
        <f t="shared" si="35"/>
        <v>0</v>
      </c>
      <c r="AF100" s="120">
        <f t="shared" si="35"/>
        <v>0</v>
      </c>
      <c r="AG100" s="120">
        <f t="shared" si="35"/>
        <v>0</v>
      </c>
      <c r="AH100" s="120">
        <f t="shared" si="35"/>
        <v>0</v>
      </c>
      <c r="AI100" s="120">
        <f t="shared" si="35"/>
        <v>0</v>
      </c>
      <c r="AJ100" s="120">
        <f t="shared" si="35"/>
        <v>0</v>
      </c>
      <c r="AK100" s="120">
        <f t="shared" si="35"/>
        <v>0</v>
      </c>
      <c r="AL100" s="120">
        <f t="shared" si="35"/>
        <v>0</v>
      </c>
      <c r="AM100" s="120">
        <f t="shared" si="35"/>
        <v>0</v>
      </c>
    </row>
    <row r="101" spans="1:39" x14ac:dyDescent="0.25">
      <c r="A101" s="4" t="str">
        <f t="shared" si="16"/>
        <v>Qureshi, Saniha</v>
      </c>
      <c r="B101" s="4" t="str">
        <f t="shared" si="16"/>
        <v>TechSur</v>
      </c>
      <c r="C101" s="4" t="str">
        <f t="shared" si="16"/>
        <v>Cloud System Engineer</v>
      </c>
      <c r="D101" s="4">
        <f t="shared" si="16"/>
        <v>85.77</v>
      </c>
      <c r="E101" s="120">
        <f t="shared" ref="E101:AM101" si="36">E29*$D29</f>
        <v>2058.48</v>
      </c>
      <c r="F101" s="120">
        <f t="shared" si="36"/>
        <v>13723.199999999999</v>
      </c>
      <c r="G101" s="258">
        <f t="shared" si="36"/>
        <v>14409.359999999999</v>
      </c>
      <c r="H101" s="120">
        <f t="shared" si="36"/>
        <v>15095.519999999999</v>
      </c>
      <c r="I101" s="120">
        <f t="shared" si="36"/>
        <v>12350.88</v>
      </c>
      <c r="J101" s="120">
        <f t="shared" si="36"/>
        <v>15095.519999999999</v>
      </c>
      <c r="K101" s="120">
        <f t="shared" si="36"/>
        <v>14409.359999999999</v>
      </c>
      <c r="L101" s="120">
        <f t="shared" si="36"/>
        <v>11664.72</v>
      </c>
      <c r="M101" s="120">
        <f t="shared" si="36"/>
        <v>13723.199999999999</v>
      </c>
      <c r="N101" s="120">
        <f t="shared" si="36"/>
        <v>13037.039999999999</v>
      </c>
      <c r="O101" s="120">
        <f t="shared" si="36"/>
        <v>13037.039999999999</v>
      </c>
      <c r="P101" s="120">
        <f t="shared" si="36"/>
        <v>13723.199999999999</v>
      </c>
      <c r="Q101" s="120">
        <f t="shared" si="36"/>
        <v>11664.72</v>
      </c>
      <c r="R101" s="120">
        <f t="shared" si="36"/>
        <v>0</v>
      </c>
      <c r="S101" s="120">
        <f t="shared" si="36"/>
        <v>0</v>
      </c>
      <c r="T101" s="120">
        <f t="shared" si="36"/>
        <v>0</v>
      </c>
      <c r="U101" s="120">
        <f t="shared" si="36"/>
        <v>0</v>
      </c>
      <c r="V101" s="120">
        <f t="shared" si="36"/>
        <v>0</v>
      </c>
      <c r="W101" s="120">
        <f t="shared" si="36"/>
        <v>0</v>
      </c>
      <c r="X101" s="120">
        <f t="shared" si="36"/>
        <v>0</v>
      </c>
      <c r="Y101" s="120">
        <f t="shared" si="36"/>
        <v>0</v>
      </c>
      <c r="Z101" s="120">
        <f t="shared" si="36"/>
        <v>0</v>
      </c>
      <c r="AA101" s="120">
        <f t="shared" si="36"/>
        <v>0</v>
      </c>
      <c r="AB101" s="120">
        <f t="shared" si="36"/>
        <v>0</v>
      </c>
      <c r="AC101" s="120">
        <f t="shared" si="36"/>
        <v>0</v>
      </c>
      <c r="AD101" s="120">
        <f t="shared" si="36"/>
        <v>0</v>
      </c>
      <c r="AE101" s="120">
        <f t="shared" si="36"/>
        <v>0</v>
      </c>
      <c r="AF101" s="120">
        <f t="shared" si="36"/>
        <v>0</v>
      </c>
      <c r="AG101" s="120">
        <f t="shared" si="36"/>
        <v>0</v>
      </c>
      <c r="AH101" s="120">
        <f t="shared" si="36"/>
        <v>0</v>
      </c>
      <c r="AI101" s="120">
        <f t="shared" si="36"/>
        <v>0</v>
      </c>
      <c r="AJ101" s="120">
        <f t="shared" si="36"/>
        <v>0</v>
      </c>
      <c r="AK101" s="120">
        <f t="shared" si="36"/>
        <v>0</v>
      </c>
      <c r="AL101" s="120">
        <f t="shared" si="36"/>
        <v>0</v>
      </c>
      <c r="AM101" s="120">
        <f t="shared" si="36"/>
        <v>0</v>
      </c>
    </row>
    <row r="102" spans="1:39" x14ac:dyDescent="0.25">
      <c r="A102" s="4" t="str">
        <f t="shared" si="16"/>
        <v>Salako, Abidemi</v>
      </c>
      <c r="B102" s="4" t="str">
        <f t="shared" si="16"/>
        <v>TechSur</v>
      </c>
      <c r="C102" s="4" t="str">
        <f t="shared" si="16"/>
        <v>Software Engineer</v>
      </c>
      <c r="D102" s="4">
        <f t="shared" si="16"/>
        <v>138.37</v>
      </c>
      <c r="E102" s="120">
        <f t="shared" ref="E102:AM102" si="37">E30*$D30</f>
        <v>3320.88</v>
      </c>
      <c r="F102" s="120">
        <f t="shared" si="37"/>
        <v>22139.200000000001</v>
      </c>
      <c r="G102" s="258">
        <f t="shared" si="37"/>
        <v>23246.16</v>
      </c>
      <c r="H102" s="120">
        <f t="shared" si="37"/>
        <v>24353.120000000003</v>
      </c>
      <c r="I102" s="120">
        <f t="shared" si="37"/>
        <v>11069.6</v>
      </c>
      <c r="J102" s="120">
        <f t="shared" si="37"/>
        <v>0</v>
      </c>
      <c r="K102" s="120">
        <f t="shared" si="37"/>
        <v>0</v>
      </c>
      <c r="L102" s="120">
        <f t="shared" si="37"/>
        <v>0</v>
      </c>
      <c r="M102" s="120">
        <f t="shared" si="37"/>
        <v>0</v>
      </c>
      <c r="N102" s="120">
        <f t="shared" si="37"/>
        <v>0</v>
      </c>
      <c r="O102" s="120">
        <f t="shared" si="37"/>
        <v>0</v>
      </c>
      <c r="P102" s="120">
        <f t="shared" si="37"/>
        <v>0</v>
      </c>
      <c r="Q102" s="120">
        <f t="shared" si="37"/>
        <v>0</v>
      </c>
      <c r="R102" s="120">
        <f t="shared" si="37"/>
        <v>0</v>
      </c>
      <c r="S102" s="120">
        <f t="shared" si="37"/>
        <v>0</v>
      </c>
      <c r="T102" s="120">
        <f t="shared" si="37"/>
        <v>0</v>
      </c>
      <c r="U102" s="120">
        <f t="shared" si="37"/>
        <v>0</v>
      </c>
      <c r="V102" s="120">
        <f t="shared" si="37"/>
        <v>0</v>
      </c>
      <c r="W102" s="120">
        <f t="shared" si="37"/>
        <v>0</v>
      </c>
      <c r="X102" s="120">
        <f t="shared" si="37"/>
        <v>0</v>
      </c>
      <c r="Y102" s="120">
        <f t="shared" si="37"/>
        <v>0</v>
      </c>
      <c r="Z102" s="120">
        <f t="shared" si="37"/>
        <v>0</v>
      </c>
      <c r="AA102" s="120">
        <f t="shared" si="37"/>
        <v>0</v>
      </c>
      <c r="AB102" s="120">
        <f t="shared" si="37"/>
        <v>0</v>
      </c>
      <c r="AC102" s="120">
        <f t="shared" si="37"/>
        <v>0</v>
      </c>
      <c r="AD102" s="120">
        <f t="shared" si="37"/>
        <v>0</v>
      </c>
      <c r="AE102" s="120">
        <f t="shared" si="37"/>
        <v>0</v>
      </c>
      <c r="AF102" s="120">
        <f t="shared" si="37"/>
        <v>0</v>
      </c>
      <c r="AG102" s="120">
        <f t="shared" si="37"/>
        <v>0</v>
      </c>
      <c r="AH102" s="120">
        <f t="shared" si="37"/>
        <v>0</v>
      </c>
      <c r="AI102" s="120">
        <f t="shared" si="37"/>
        <v>0</v>
      </c>
      <c r="AJ102" s="120">
        <f t="shared" si="37"/>
        <v>0</v>
      </c>
      <c r="AK102" s="120">
        <f t="shared" si="37"/>
        <v>0</v>
      </c>
      <c r="AL102" s="120">
        <f t="shared" si="37"/>
        <v>0</v>
      </c>
      <c r="AM102" s="120">
        <f t="shared" si="37"/>
        <v>0</v>
      </c>
    </row>
    <row r="103" spans="1:39" x14ac:dyDescent="0.25">
      <c r="A103" s="4" t="str">
        <f t="shared" si="16"/>
        <v>Schomburg, Paul</v>
      </c>
      <c r="B103" s="4" t="str">
        <f t="shared" si="16"/>
        <v>TechSur</v>
      </c>
      <c r="C103" s="4" t="str">
        <f t="shared" si="16"/>
        <v>Agile Coach</v>
      </c>
      <c r="D103" s="4">
        <f t="shared" si="16"/>
        <v>140.30000000000001</v>
      </c>
      <c r="E103" s="120">
        <f t="shared" ref="E103:AM103" si="38">E31*$D31</f>
        <v>3367.2000000000003</v>
      </c>
      <c r="F103" s="120">
        <f t="shared" si="38"/>
        <v>22448</v>
      </c>
      <c r="G103" s="258">
        <f t="shared" si="38"/>
        <v>23570.400000000001</v>
      </c>
      <c r="H103" s="120">
        <f t="shared" si="38"/>
        <v>24692.800000000003</v>
      </c>
      <c r="I103" s="120">
        <f t="shared" si="38"/>
        <v>20203.2</v>
      </c>
      <c r="J103" s="120">
        <f t="shared" si="38"/>
        <v>24692.800000000003</v>
      </c>
      <c r="K103" s="120">
        <f t="shared" si="38"/>
        <v>23570.400000000001</v>
      </c>
      <c r="L103" s="120">
        <f t="shared" si="38"/>
        <v>19080.800000000003</v>
      </c>
      <c r="M103" s="120">
        <f t="shared" si="38"/>
        <v>22448</v>
      </c>
      <c r="N103" s="120">
        <f t="shared" si="38"/>
        <v>21325.600000000002</v>
      </c>
      <c r="O103" s="120">
        <f t="shared" si="38"/>
        <v>21325.600000000002</v>
      </c>
      <c r="P103" s="120">
        <f t="shared" si="38"/>
        <v>22448</v>
      </c>
      <c r="Q103" s="120">
        <f t="shared" si="38"/>
        <v>19080.800000000003</v>
      </c>
      <c r="R103" s="120">
        <f t="shared" si="38"/>
        <v>0</v>
      </c>
      <c r="S103" s="120">
        <f t="shared" si="38"/>
        <v>0</v>
      </c>
      <c r="T103" s="120">
        <f t="shared" si="38"/>
        <v>0</v>
      </c>
      <c r="U103" s="120">
        <f t="shared" si="38"/>
        <v>0</v>
      </c>
      <c r="V103" s="120">
        <f t="shared" si="38"/>
        <v>0</v>
      </c>
      <c r="W103" s="120">
        <f t="shared" si="38"/>
        <v>0</v>
      </c>
      <c r="X103" s="120">
        <f t="shared" si="38"/>
        <v>0</v>
      </c>
      <c r="Y103" s="120">
        <f t="shared" si="38"/>
        <v>0</v>
      </c>
      <c r="Z103" s="120">
        <f t="shared" si="38"/>
        <v>0</v>
      </c>
      <c r="AA103" s="120">
        <f t="shared" si="38"/>
        <v>0</v>
      </c>
      <c r="AB103" s="120">
        <f t="shared" si="38"/>
        <v>0</v>
      </c>
      <c r="AC103" s="120">
        <f t="shared" si="38"/>
        <v>0</v>
      </c>
      <c r="AD103" s="120">
        <f t="shared" si="38"/>
        <v>0</v>
      </c>
      <c r="AE103" s="120">
        <f t="shared" si="38"/>
        <v>0</v>
      </c>
      <c r="AF103" s="120">
        <f t="shared" si="38"/>
        <v>0</v>
      </c>
      <c r="AG103" s="120">
        <f t="shared" si="38"/>
        <v>0</v>
      </c>
      <c r="AH103" s="120">
        <f t="shared" si="38"/>
        <v>0</v>
      </c>
      <c r="AI103" s="120">
        <f t="shared" si="38"/>
        <v>0</v>
      </c>
      <c r="AJ103" s="120">
        <f t="shared" si="38"/>
        <v>0</v>
      </c>
      <c r="AK103" s="120">
        <f t="shared" si="38"/>
        <v>0</v>
      </c>
      <c r="AL103" s="120">
        <f t="shared" si="38"/>
        <v>0</v>
      </c>
      <c r="AM103" s="120">
        <f t="shared" si="38"/>
        <v>0</v>
      </c>
    </row>
    <row r="104" spans="1:39" x14ac:dyDescent="0.25">
      <c r="A104" s="4" t="str">
        <f t="shared" si="16"/>
        <v>Shaik, Nazim</v>
      </c>
      <c r="B104" s="4" t="str">
        <f t="shared" si="16"/>
        <v>TechSur</v>
      </c>
      <c r="C104" s="4" t="str">
        <f t="shared" si="16"/>
        <v>Software Engineer</v>
      </c>
      <c r="D104" s="4">
        <f t="shared" si="16"/>
        <v>138.37</v>
      </c>
      <c r="E104" s="120">
        <f t="shared" ref="E104:AM104" si="39">E32*$D32</f>
        <v>3320.88</v>
      </c>
      <c r="F104" s="120">
        <f t="shared" si="39"/>
        <v>16604.400000000001</v>
      </c>
      <c r="G104" s="258">
        <f t="shared" si="39"/>
        <v>23246.16</v>
      </c>
      <c r="H104" s="120">
        <f t="shared" si="39"/>
        <v>0</v>
      </c>
      <c r="I104" s="120">
        <f t="shared" si="39"/>
        <v>0</v>
      </c>
      <c r="J104" s="120">
        <f t="shared" si="39"/>
        <v>0</v>
      </c>
      <c r="K104" s="120">
        <f t="shared" si="39"/>
        <v>0</v>
      </c>
      <c r="L104" s="120">
        <f t="shared" si="39"/>
        <v>0</v>
      </c>
      <c r="M104" s="120">
        <f t="shared" si="39"/>
        <v>0</v>
      </c>
      <c r="N104" s="120">
        <f t="shared" si="39"/>
        <v>0</v>
      </c>
      <c r="O104" s="120">
        <f t="shared" si="39"/>
        <v>0</v>
      </c>
      <c r="P104" s="120">
        <f t="shared" si="39"/>
        <v>0</v>
      </c>
      <c r="Q104" s="120">
        <f t="shared" si="39"/>
        <v>0</v>
      </c>
      <c r="R104" s="120">
        <f t="shared" si="39"/>
        <v>0</v>
      </c>
      <c r="S104" s="120">
        <f t="shared" si="39"/>
        <v>0</v>
      </c>
      <c r="T104" s="120">
        <f t="shared" si="39"/>
        <v>0</v>
      </c>
      <c r="U104" s="120">
        <f t="shared" si="39"/>
        <v>0</v>
      </c>
      <c r="V104" s="120">
        <f t="shared" si="39"/>
        <v>0</v>
      </c>
      <c r="W104" s="120">
        <f t="shared" si="39"/>
        <v>0</v>
      </c>
      <c r="X104" s="120">
        <f t="shared" si="39"/>
        <v>0</v>
      </c>
      <c r="Y104" s="120">
        <f t="shared" si="39"/>
        <v>0</v>
      </c>
      <c r="Z104" s="120">
        <f t="shared" si="39"/>
        <v>0</v>
      </c>
      <c r="AA104" s="120">
        <f t="shared" si="39"/>
        <v>0</v>
      </c>
      <c r="AB104" s="120">
        <f t="shared" si="39"/>
        <v>0</v>
      </c>
      <c r="AC104" s="120">
        <f t="shared" si="39"/>
        <v>0</v>
      </c>
      <c r="AD104" s="120">
        <f t="shared" si="39"/>
        <v>0</v>
      </c>
      <c r="AE104" s="120">
        <f t="shared" si="39"/>
        <v>0</v>
      </c>
      <c r="AF104" s="120">
        <f t="shared" si="39"/>
        <v>0</v>
      </c>
      <c r="AG104" s="120">
        <f t="shared" si="39"/>
        <v>0</v>
      </c>
      <c r="AH104" s="120">
        <f t="shared" si="39"/>
        <v>0</v>
      </c>
      <c r="AI104" s="120">
        <f t="shared" si="39"/>
        <v>0</v>
      </c>
      <c r="AJ104" s="120">
        <f t="shared" si="39"/>
        <v>0</v>
      </c>
      <c r="AK104" s="120">
        <f t="shared" si="39"/>
        <v>0</v>
      </c>
      <c r="AL104" s="120">
        <f t="shared" si="39"/>
        <v>0</v>
      </c>
      <c r="AM104" s="120">
        <f t="shared" si="39"/>
        <v>0</v>
      </c>
    </row>
    <row r="105" spans="1:39" x14ac:dyDescent="0.25">
      <c r="A105" s="4" t="str">
        <f t="shared" si="16"/>
        <v>Sundar, Nick</v>
      </c>
      <c r="B105" s="4" t="str">
        <f t="shared" si="16"/>
        <v>TechSur</v>
      </c>
      <c r="C105" s="4" t="str">
        <f t="shared" si="16"/>
        <v>Enterprise Architect</v>
      </c>
      <c r="D105" s="4">
        <f t="shared" si="16"/>
        <v>113.21</v>
      </c>
      <c r="E105" s="120">
        <f t="shared" ref="E105:AM105" si="40">E33*$D33</f>
        <v>2717.04</v>
      </c>
      <c r="F105" s="120">
        <f t="shared" si="40"/>
        <v>18113.599999999999</v>
      </c>
      <c r="G105" s="258">
        <f t="shared" si="40"/>
        <v>19019.28</v>
      </c>
      <c r="H105" s="120">
        <f t="shared" si="40"/>
        <v>19924.96</v>
      </c>
      <c r="I105" s="120">
        <f t="shared" si="40"/>
        <v>16302.24</v>
      </c>
      <c r="J105" s="120">
        <f t="shared" si="40"/>
        <v>19924.96</v>
      </c>
      <c r="K105" s="120">
        <f t="shared" si="40"/>
        <v>19019.28</v>
      </c>
      <c r="L105" s="120">
        <f t="shared" si="40"/>
        <v>15396.56</v>
      </c>
      <c r="M105" s="120">
        <f t="shared" si="40"/>
        <v>18113.599999999999</v>
      </c>
      <c r="N105" s="120">
        <f t="shared" si="40"/>
        <v>17207.919999999998</v>
      </c>
      <c r="O105" s="120">
        <f t="shared" si="40"/>
        <v>17207.919999999998</v>
      </c>
      <c r="P105" s="120">
        <f t="shared" si="40"/>
        <v>18113.599999999999</v>
      </c>
      <c r="Q105" s="120">
        <f t="shared" si="40"/>
        <v>15396.56</v>
      </c>
      <c r="R105" s="120">
        <f t="shared" si="40"/>
        <v>0</v>
      </c>
      <c r="S105" s="120">
        <f t="shared" si="40"/>
        <v>0</v>
      </c>
      <c r="T105" s="120">
        <f t="shared" si="40"/>
        <v>0</v>
      </c>
      <c r="U105" s="120">
        <f t="shared" si="40"/>
        <v>0</v>
      </c>
      <c r="V105" s="120">
        <f t="shared" si="40"/>
        <v>0</v>
      </c>
      <c r="W105" s="120">
        <f t="shared" si="40"/>
        <v>0</v>
      </c>
      <c r="X105" s="120">
        <f t="shared" si="40"/>
        <v>0</v>
      </c>
      <c r="Y105" s="120">
        <f t="shared" si="40"/>
        <v>0</v>
      </c>
      <c r="Z105" s="120">
        <f t="shared" si="40"/>
        <v>0</v>
      </c>
      <c r="AA105" s="120">
        <f t="shared" si="40"/>
        <v>0</v>
      </c>
      <c r="AB105" s="120">
        <f t="shared" si="40"/>
        <v>0</v>
      </c>
      <c r="AC105" s="120">
        <f t="shared" si="40"/>
        <v>0</v>
      </c>
      <c r="AD105" s="120">
        <f t="shared" si="40"/>
        <v>0</v>
      </c>
      <c r="AE105" s="120">
        <f t="shared" si="40"/>
        <v>0</v>
      </c>
      <c r="AF105" s="120">
        <f t="shared" si="40"/>
        <v>0</v>
      </c>
      <c r="AG105" s="120">
        <f t="shared" si="40"/>
        <v>0</v>
      </c>
      <c r="AH105" s="120">
        <f t="shared" si="40"/>
        <v>0</v>
      </c>
      <c r="AI105" s="120">
        <f t="shared" si="40"/>
        <v>0</v>
      </c>
      <c r="AJ105" s="120">
        <f t="shared" si="40"/>
        <v>0</v>
      </c>
      <c r="AK105" s="120">
        <f t="shared" si="40"/>
        <v>0</v>
      </c>
      <c r="AL105" s="120">
        <f t="shared" si="40"/>
        <v>0</v>
      </c>
      <c r="AM105" s="120">
        <f t="shared" si="40"/>
        <v>0</v>
      </c>
    </row>
    <row r="106" spans="1:39" x14ac:dyDescent="0.25">
      <c r="A106" s="4" t="str">
        <f t="shared" si="16"/>
        <v>Syed, Moinuddin</v>
      </c>
      <c r="B106" s="4" t="str">
        <f t="shared" si="16"/>
        <v>TechSur</v>
      </c>
      <c r="C106" s="4" t="str">
        <f t="shared" si="16"/>
        <v>Cloud Architect-CDaaS-PaaS-SaaS-Cloud Hosting</v>
      </c>
      <c r="D106" s="4">
        <f>D70</f>
        <v>138.37</v>
      </c>
      <c r="E106" s="120">
        <f t="shared" ref="E106:AM106" si="41">E34*$D34</f>
        <v>0</v>
      </c>
      <c r="F106" s="120">
        <f t="shared" si="41"/>
        <v>0</v>
      </c>
      <c r="G106" s="258">
        <f t="shared" si="41"/>
        <v>0</v>
      </c>
      <c r="H106" s="120">
        <f t="shared" si="41"/>
        <v>26238.080000000002</v>
      </c>
      <c r="I106" s="120">
        <f t="shared" si="41"/>
        <v>21467.52</v>
      </c>
      <c r="J106" s="120">
        <f t="shared" si="41"/>
        <v>26238.080000000002</v>
      </c>
      <c r="K106" s="120">
        <f t="shared" si="41"/>
        <v>25045.440000000002</v>
      </c>
      <c r="L106" s="120">
        <f t="shared" si="41"/>
        <v>20274.88</v>
      </c>
      <c r="M106" s="120">
        <f t="shared" si="41"/>
        <v>23852.800000000003</v>
      </c>
      <c r="N106" s="120">
        <f t="shared" si="41"/>
        <v>22660.160000000003</v>
      </c>
      <c r="O106" s="120">
        <f t="shared" si="41"/>
        <v>22660.160000000003</v>
      </c>
      <c r="P106" s="120">
        <f t="shared" si="41"/>
        <v>23852.800000000003</v>
      </c>
      <c r="Q106" s="120">
        <f t="shared" si="41"/>
        <v>20274.88</v>
      </c>
      <c r="R106" s="120">
        <f t="shared" si="41"/>
        <v>0</v>
      </c>
      <c r="S106" s="120">
        <f t="shared" si="41"/>
        <v>0</v>
      </c>
      <c r="T106" s="120">
        <f t="shared" si="41"/>
        <v>0</v>
      </c>
      <c r="U106" s="120">
        <f t="shared" si="41"/>
        <v>0</v>
      </c>
      <c r="V106" s="120">
        <f t="shared" si="41"/>
        <v>0</v>
      </c>
      <c r="W106" s="120">
        <f t="shared" si="41"/>
        <v>0</v>
      </c>
      <c r="X106" s="120">
        <f t="shared" si="41"/>
        <v>0</v>
      </c>
      <c r="Y106" s="120">
        <f t="shared" si="41"/>
        <v>0</v>
      </c>
      <c r="Z106" s="120">
        <f t="shared" si="41"/>
        <v>0</v>
      </c>
      <c r="AA106" s="120">
        <f t="shared" si="41"/>
        <v>0</v>
      </c>
      <c r="AB106" s="120">
        <f t="shared" si="41"/>
        <v>0</v>
      </c>
      <c r="AC106" s="120">
        <f t="shared" si="41"/>
        <v>0</v>
      </c>
      <c r="AD106" s="120">
        <f t="shared" si="41"/>
        <v>0</v>
      </c>
      <c r="AE106" s="120">
        <f t="shared" si="41"/>
        <v>0</v>
      </c>
      <c r="AF106" s="120">
        <f t="shared" si="41"/>
        <v>0</v>
      </c>
      <c r="AG106" s="120">
        <f t="shared" si="41"/>
        <v>0</v>
      </c>
      <c r="AH106" s="120">
        <f t="shared" si="41"/>
        <v>0</v>
      </c>
      <c r="AI106" s="120">
        <f t="shared" si="41"/>
        <v>0</v>
      </c>
      <c r="AJ106" s="120">
        <f t="shared" si="41"/>
        <v>0</v>
      </c>
      <c r="AK106" s="120">
        <f t="shared" si="41"/>
        <v>0</v>
      </c>
      <c r="AL106" s="120">
        <f t="shared" si="41"/>
        <v>0</v>
      </c>
      <c r="AM106" s="120">
        <f t="shared" si="41"/>
        <v>0</v>
      </c>
    </row>
    <row r="107" spans="1:39" x14ac:dyDescent="0.25">
      <c r="A107" s="4" t="str">
        <f t="shared" si="16"/>
        <v>Wase, Mezemir</v>
      </c>
      <c r="B107" s="4" t="str">
        <f t="shared" si="16"/>
        <v>TechSur</v>
      </c>
      <c r="C107" s="4" t="str">
        <f t="shared" si="16"/>
        <v>Cyber Security Specialist</v>
      </c>
      <c r="D107" s="4">
        <f t="shared" si="16"/>
        <v>73.12</v>
      </c>
      <c r="E107" s="120">
        <f t="shared" ref="E107:AM107" si="42">E35*$D35</f>
        <v>1754.88</v>
      </c>
      <c r="F107" s="120">
        <f t="shared" si="42"/>
        <v>11699.2</v>
      </c>
      <c r="G107" s="258">
        <f t="shared" si="42"/>
        <v>12284.16</v>
      </c>
      <c r="H107" s="120">
        <f t="shared" si="42"/>
        <v>12869.12</v>
      </c>
      <c r="I107" s="120">
        <f t="shared" si="42"/>
        <v>10529.28</v>
      </c>
      <c r="J107" s="120">
        <f t="shared" si="42"/>
        <v>12869.12</v>
      </c>
      <c r="K107" s="120">
        <f t="shared" si="42"/>
        <v>12284.16</v>
      </c>
      <c r="L107" s="120">
        <f t="shared" si="42"/>
        <v>9944.32</v>
      </c>
      <c r="M107" s="120">
        <f t="shared" si="42"/>
        <v>11699.2</v>
      </c>
      <c r="N107" s="120">
        <f t="shared" si="42"/>
        <v>11114.240000000002</v>
      </c>
      <c r="O107" s="120">
        <f t="shared" si="42"/>
        <v>11114.240000000002</v>
      </c>
      <c r="P107" s="120">
        <f t="shared" si="42"/>
        <v>11699.2</v>
      </c>
      <c r="Q107" s="120">
        <f t="shared" si="42"/>
        <v>9944.32</v>
      </c>
      <c r="R107" s="120">
        <f t="shared" si="42"/>
        <v>0</v>
      </c>
      <c r="S107" s="120">
        <f t="shared" si="42"/>
        <v>0</v>
      </c>
      <c r="T107" s="120">
        <f t="shared" si="42"/>
        <v>0</v>
      </c>
      <c r="U107" s="120">
        <f t="shared" si="42"/>
        <v>0</v>
      </c>
      <c r="V107" s="120">
        <f t="shared" si="42"/>
        <v>0</v>
      </c>
      <c r="W107" s="120">
        <f t="shared" si="42"/>
        <v>0</v>
      </c>
      <c r="X107" s="120">
        <f t="shared" si="42"/>
        <v>0</v>
      </c>
      <c r="Y107" s="120">
        <f t="shared" si="42"/>
        <v>0</v>
      </c>
      <c r="Z107" s="120">
        <f t="shared" si="42"/>
        <v>0</v>
      </c>
      <c r="AA107" s="120">
        <f t="shared" si="42"/>
        <v>0</v>
      </c>
      <c r="AB107" s="120">
        <f t="shared" si="42"/>
        <v>0</v>
      </c>
      <c r="AC107" s="120">
        <f t="shared" si="42"/>
        <v>0</v>
      </c>
      <c r="AD107" s="120">
        <f t="shared" si="42"/>
        <v>0</v>
      </c>
      <c r="AE107" s="120">
        <f t="shared" si="42"/>
        <v>0</v>
      </c>
      <c r="AF107" s="120">
        <f t="shared" si="42"/>
        <v>0</v>
      </c>
      <c r="AG107" s="120">
        <f t="shared" si="42"/>
        <v>0</v>
      </c>
      <c r="AH107" s="120">
        <f t="shared" si="42"/>
        <v>0</v>
      </c>
      <c r="AI107" s="120">
        <f t="shared" si="42"/>
        <v>0</v>
      </c>
      <c r="AJ107" s="120">
        <f t="shared" si="42"/>
        <v>0</v>
      </c>
      <c r="AK107" s="120">
        <f t="shared" si="42"/>
        <v>0</v>
      </c>
      <c r="AL107" s="120">
        <f t="shared" si="42"/>
        <v>0</v>
      </c>
      <c r="AM107" s="120">
        <f t="shared" si="42"/>
        <v>0</v>
      </c>
    </row>
    <row r="108" spans="1:39" x14ac:dyDescent="0.25">
      <c r="A108" s="4" t="str">
        <f t="shared" si="16"/>
        <v>Shishodia, Pankaj</v>
      </c>
      <c r="B108" s="4" t="str">
        <f t="shared" si="16"/>
        <v>TechSur</v>
      </c>
      <c r="C108" s="4" t="str">
        <f t="shared" si="16"/>
        <v>Agile Coach</v>
      </c>
      <c r="D108" s="4">
        <f t="shared" si="16"/>
        <v>140.30000000000001</v>
      </c>
      <c r="E108" s="120">
        <f t="shared" ref="E108:AM108" si="43">E36*$D36</f>
        <v>0</v>
      </c>
      <c r="F108" s="120">
        <f t="shared" si="43"/>
        <v>0</v>
      </c>
      <c r="G108" s="258">
        <f t="shared" si="43"/>
        <v>0</v>
      </c>
      <c r="H108" s="120">
        <f t="shared" si="43"/>
        <v>0</v>
      </c>
      <c r="I108" s="120">
        <f t="shared" si="43"/>
        <v>17958.400000000001</v>
      </c>
      <c r="J108" s="120">
        <f t="shared" si="43"/>
        <v>24692.800000000003</v>
      </c>
      <c r="K108" s="120">
        <f t="shared" si="43"/>
        <v>23570.400000000001</v>
      </c>
      <c r="L108" s="120">
        <f t="shared" si="43"/>
        <v>19080.800000000003</v>
      </c>
      <c r="M108" s="120">
        <f t="shared" si="43"/>
        <v>22448</v>
      </c>
      <c r="N108" s="120">
        <f t="shared" si="43"/>
        <v>21325.600000000002</v>
      </c>
      <c r="O108" s="120">
        <f t="shared" si="43"/>
        <v>21325.600000000002</v>
      </c>
      <c r="P108" s="120">
        <f t="shared" si="43"/>
        <v>22448</v>
      </c>
      <c r="Q108" s="120">
        <f t="shared" si="43"/>
        <v>19080.800000000003</v>
      </c>
      <c r="R108" s="120">
        <f t="shared" si="43"/>
        <v>0</v>
      </c>
      <c r="S108" s="120">
        <f t="shared" si="43"/>
        <v>0</v>
      </c>
      <c r="T108" s="120">
        <f t="shared" si="43"/>
        <v>0</v>
      </c>
      <c r="U108" s="120">
        <f t="shared" si="43"/>
        <v>0</v>
      </c>
      <c r="V108" s="120">
        <f t="shared" si="43"/>
        <v>0</v>
      </c>
      <c r="W108" s="120">
        <f t="shared" si="43"/>
        <v>0</v>
      </c>
      <c r="X108" s="120">
        <f t="shared" si="43"/>
        <v>0</v>
      </c>
      <c r="Y108" s="120">
        <f t="shared" si="43"/>
        <v>0</v>
      </c>
      <c r="Z108" s="120">
        <f t="shared" si="43"/>
        <v>0</v>
      </c>
      <c r="AA108" s="120">
        <f t="shared" si="43"/>
        <v>0</v>
      </c>
      <c r="AB108" s="120">
        <f t="shared" si="43"/>
        <v>0</v>
      </c>
      <c r="AC108" s="120">
        <f t="shared" si="43"/>
        <v>0</v>
      </c>
      <c r="AD108" s="120">
        <f t="shared" si="43"/>
        <v>0</v>
      </c>
      <c r="AE108" s="120">
        <f t="shared" si="43"/>
        <v>0</v>
      </c>
      <c r="AF108" s="120">
        <f t="shared" si="43"/>
        <v>0</v>
      </c>
      <c r="AG108" s="120">
        <f t="shared" si="43"/>
        <v>0</v>
      </c>
      <c r="AH108" s="120">
        <f t="shared" si="43"/>
        <v>0</v>
      </c>
      <c r="AI108" s="120">
        <f t="shared" si="43"/>
        <v>0</v>
      </c>
      <c r="AJ108" s="120">
        <f t="shared" si="43"/>
        <v>0</v>
      </c>
      <c r="AK108" s="120">
        <f t="shared" si="43"/>
        <v>0</v>
      </c>
      <c r="AL108" s="120">
        <f t="shared" si="43"/>
        <v>0</v>
      </c>
      <c r="AM108" s="120">
        <f t="shared" si="43"/>
        <v>0</v>
      </c>
    </row>
    <row r="109" spans="1:39" x14ac:dyDescent="0.25">
      <c r="A109" s="4" t="str">
        <f t="shared" si="16"/>
        <v>Kargo, Hawanatu</v>
      </c>
      <c r="B109" s="4">
        <f t="shared" si="16"/>
        <v>0</v>
      </c>
      <c r="C109" s="4">
        <f t="shared" si="16"/>
        <v>0</v>
      </c>
      <c r="D109" s="4">
        <f t="shared" si="16"/>
        <v>77.040000000000006</v>
      </c>
      <c r="E109" s="120">
        <f t="shared" ref="E109:AM109" si="44">E37*$D37</f>
        <v>0</v>
      </c>
      <c r="F109" s="120">
        <f t="shared" si="44"/>
        <v>0</v>
      </c>
      <c r="G109" s="258">
        <f t="shared" si="44"/>
        <v>0</v>
      </c>
      <c r="H109" s="120">
        <f t="shared" si="44"/>
        <v>0</v>
      </c>
      <c r="I109" s="120">
        <f t="shared" si="44"/>
        <v>0</v>
      </c>
      <c r="J109" s="120">
        <f t="shared" si="44"/>
        <v>0</v>
      </c>
      <c r="K109" s="120">
        <f t="shared" si="44"/>
        <v>0</v>
      </c>
      <c r="L109" s="120">
        <f t="shared" si="44"/>
        <v>0</v>
      </c>
      <c r="M109" s="120">
        <f t="shared" si="44"/>
        <v>0</v>
      </c>
      <c r="N109" s="120">
        <f t="shared" si="44"/>
        <v>0</v>
      </c>
      <c r="O109" s="120">
        <f t="shared" si="44"/>
        <v>0</v>
      </c>
      <c r="P109" s="120">
        <f t="shared" si="44"/>
        <v>0</v>
      </c>
      <c r="Q109" s="120">
        <f t="shared" si="44"/>
        <v>0</v>
      </c>
      <c r="R109" s="120">
        <f t="shared" si="44"/>
        <v>0</v>
      </c>
      <c r="S109" s="120">
        <f t="shared" si="44"/>
        <v>0</v>
      </c>
      <c r="T109" s="120">
        <f t="shared" si="44"/>
        <v>0</v>
      </c>
      <c r="U109" s="120">
        <f t="shared" si="44"/>
        <v>0</v>
      </c>
      <c r="V109" s="120">
        <f t="shared" si="44"/>
        <v>0</v>
      </c>
      <c r="W109" s="120">
        <f t="shared" si="44"/>
        <v>0</v>
      </c>
      <c r="X109" s="120">
        <f t="shared" si="44"/>
        <v>0</v>
      </c>
      <c r="Y109" s="120">
        <f t="shared" si="44"/>
        <v>0</v>
      </c>
      <c r="Z109" s="120">
        <f t="shared" si="44"/>
        <v>0</v>
      </c>
      <c r="AA109" s="120">
        <f t="shared" si="44"/>
        <v>0</v>
      </c>
      <c r="AB109" s="120">
        <f t="shared" si="44"/>
        <v>0</v>
      </c>
      <c r="AC109" s="120">
        <f t="shared" si="44"/>
        <v>0</v>
      </c>
      <c r="AD109" s="120">
        <f t="shared" si="44"/>
        <v>0</v>
      </c>
      <c r="AE109" s="120">
        <f t="shared" si="44"/>
        <v>0</v>
      </c>
      <c r="AF109" s="120">
        <f t="shared" si="44"/>
        <v>0</v>
      </c>
      <c r="AG109" s="120">
        <f t="shared" si="44"/>
        <v>0</v>
      </c>
      <c r="AH109" s="120">
        <f t="shared" si="44"/>
        <v>0</v>
      </c>
      <c r="AI109" s="120">
        <f t="shared" si="44"/>
        <v>0</v>
      </c>
      <c r="AJ109" s="120">
        <f t="shared" si="44"/>
        <v>0</v>
      </c>
      <c r="AK109" s="120">
        <f t="shared" si="44"/>
        <v>0</v>
      </c>
      <c r="AL109" s="120">
        <f t="shared" si="44"/>
        <v>0</v>
      </c>
      <c r="AM109" s="120">
        <f t="shared" si="44"/>
        <v>0</v>
      </c>
    </row>
    <row r="110" spans="1:39" x14ac:dyDescent="0.25">
      <c r="A110" s="4" t="str">
        <f t="shared" si="16"/>
        <v>Boykin, Darren</v>
      </c>
      <c r="B110" s="4" t="str">
        <f t="shared" si="16"/>
        <v>TechSur</v>
      </c>
      <c r="C110" s="4" t="str">
        <f t="shared" si="16"/>
        <v>Information Systems Engineer</v>
      </c>
      <c r="D110" s="4">
        <f t="shared" si="16"/>
        <v>120.05</v>
      </c>
      <c r="E110" s="120">
        <f t="shared" ref="E110:AM110" si="45">E38*$D38</f>
        <v>0</v>
      </c>
      <c r="F110" s="120">
        <f t="shared" si="45"/>
        <v>0</v>
      </c>
      <c r="G110" s="258">
        <f t="shared" si="45"/>
        <v>0</v>
      </c>
      <c r="H110" s="120">
        <f t="shared" si="45"/>
        <v>0</v>
      </c>
      <c r="I110" s="120">
        <f t="shared" si="45"/>
        <v>0</v>
      </c>
      <c r="J110" s="120">
        <f t="shared" si="45"/>
        <v>0</v>
      </c>
      <c r="K110" s="120">
        <f t="shared" si="45"/>
        <v>0</v>
      </c>
      <c r="L110" s="120">
        <f t="shared" si="45"/>
        <v>0</v>
      </c>
      <c r="M110" s="120">
        <f t="shared" si="45"/>
        <v>0</v>
      </c>
      <c r="N110" s="120">
        <f t="shared" si="45"/>
        <v>0</v>
      </c>
      <c r="O110" s="120">
        <f t="shared" si="45"/>
        <v>0</v>
      </c>
      <c r="P110" s="120">
        <f t="shared" si="45"/>
        <v>0</v>
      </c>
      <c r="Q110" s="120">
        <f t="shared" si="45"/>
        <v>0</v>
      </c>
      <c r="R110" s="120">
        <f t="shared" si="45"/>
        <v>0</v>
      </c>
      <c r="S110" s="120">
        <f t="shared" si="45"/>
        <v>0</v>
      </c>
      <c r="T110" s="120">
        <f t="shared" si="45"/>
        <v>0</v>
      </c>
      <c r="U110" s="120">
        <f t="shared" si="45"/>
        <v>0</v>
      </c>
      <c r="V110" s="120">
        <f t="shared" si="45"/>
        <v>0</v>
      </c>
      <c r="W110" s="120">
        <f t="shared" si="45"/>
        <v>0</v>
      </c>
      <c r="X110" s="120">
        <f t="shared" si="45"/>
        <v>0</v>
      </c>
      <c r="Y110" s="120">
        <f t="shared" si="45"/>
        <v>0</v>
      </c>
      <c r="Z110" s="120">
        <f t="shared" si="45"/>
        <v>0</v>
      </c>
      <c r="AA110" s="120">
        <f t="shared" si="45"/>
        <v>0</v>
      </c>
      <c r="AB110" s="120">
        <f t="shared" si="45"/>
        <v>0</v>
      </c>
      <c r="AC110" s="120">
        <f t="shared" si="45"/>
        <v>0</v>
      </c>
      <c r="AD110" s="120">
        <f t="shared" si="45"/>
        <v>0</v>
      </c>
      <c r="AE110" s="120">
        <f t="shared" si="45"/>
        <v>0</v>
      </c>
      <c r="AF110" s="120">
        <f t="shared" si="45"/>
        <v>0</v>
      </c>
      <c r="AG110" s="120">
        <f t="shared" si="45"/>
        <v>0</v>
      </c>
      <c r="AH110" s="120">
        <f t="shared" si="45"/>
        <v>0</v>
      </c>
      <c r="AI110" s="120">
        <f t="shared" si="45"/>
        <v>0</v>
      </c>
      <c r="AJ110" s="120">
        <f t="shared" si="45"/>
        <v>0</v>
      </c>
      <c r="AK110" s="120">
        <f t="shared" si="45"/>
        <v>0</v>
      </c>
      <c r="AL110" s="120">
        <f t="shared" si="45"/>
        <v>0</v>
      </c>
      <c r="AM110" s="120">
        <f t="shared" si="45"/>
        <v>0</v>
      </c>
    </row>
    <row r="111" spans="1:39" x14ac:dyDescent="0.25">
      <c r="A111" s="4" t="str">
        <f t="shared" si="16"/>
        <v>Gaddam, Prathyusha</v>
      </c>
      <c r="B111" s="4" t="str">
        <f t="shared" si="16"/>
        <v>TechSur</v>
      </c>
      <c r="C111" s="4" t="str">
        <f t="shared" si="16"/>
        <v>Information Systems Engineer</v>
      </c>
      <c r="D111" s="4">
        <f t="shared" si="16"/>
        <v>120.05</v>
      </c>
      <c r="E111" s="120"/>
      <c r="F111" s="120"/>
      <c r="G111" s="258"/>
      <c r="H111" s="120"/>
      <c r="I111" s="120"/>
      <c r="J111" s="120"/>
      <c r="K111" s="120"/>
      <c r="L111" s="120">
        <f t="shared" ref="L111:AM111" si="46">L40*$D40</f>
        <v>0</v>
      </c>
      <c r="M111" s="120">
        <f t="shared" si="46"/>
        <v>0</v>
      </c>
      <c r="N111" s="120">
        <f t="shared" si="46"/>
        <v>0</v>
      </c>
      <c r="O111" s="120">
        <f t="shared" si="46"/>
        <v>0</v>
      </c>
      <c r="P111" s="120">
        <f t="shared" si="46"/>
        <v>0</v>
      </c>
      <c r="Q111" s="120">
        <f t="shared" si="46"/>
        <v>0</v>
      </c>
      <c r="R111" s="120">
        <f t="shared" si="46"/>
        <v>0</v>
      </c>
      <c r="S111" s="120">
        <f t="shared" si="46"/>
        <v>0</v>
      </c>
      <c r="T111" s="120">
        <f t="shared" si="46"/>
        <v>0</v>
      </c>
      <c r="U111" s="120">
        <f t="shared" si="46"/>
        <v>0</v>
      </c>
      <c r="V111" s="120">
        <f t="shared" si="46"/>
        <v>0</v>
      </c>
      <c r="W111" s="120">
        <f t="shared" si="46"/>
        <v>0</v>
      </c>
      <c r="X111" s="120">
        <f t="shared" si="46"/>
        <v>0</v>
      </c>
      <c r="Y111" s="120">
        <f t="shared" si="46"/>
        <v>0</v>
      </c>
      <c r="Z111" s="120">
        <f t="shared" si="46"/>
        <v>0</v>
      </c>
      <c r="AA111" s="120">
        <f t="shared" si="46"/>
        <v>0</v>
      </c>
      <c r="AB111" s="120">
        <f t="shared" si="46"/>
        <v>0</v>
      </c>
      <c r="AC111" s="120">
        <f t="shared" si="46"/>
        <v>0</v>
      </c>
      <c r="AD111" s="120">
        <f t="shared" si="46"/>
        <v>0</v>
      </c>
      <c r="AE111" s="120">
        <f t="shared" si="46"/>
        <v>0</v>
      </c>
      <c r="AF111" s="120">
        <f t="shared" si="46"/>
        <v>0</v>
      </c>
      <c r="AG111" s="120">
        <f t="shared" si="46"/>
        <v>0</v>
      </c>
      <c r="AH111" s="120">
        <f t="shared" si="46"/>
        <v>0</v>
      </c>
      <c r="AI111" s="120">
        <f t="shared" si="46"/>
        <v>0</v>
      </c>
      <c r="AJ111" s="120">
        <f t="shared" si="46"/>
        <v>0</v>
      </c>
      <c r="AK111" s="120">
        <f t="shared" si="46"/>
        <v>0</v>
      </c>
      <c r="AL111" s="120">
        <f t="shared" si="46"/>
        <v>0</v>
      </c>
      <c r="AM111" s="120">
        <f t="shared" si="46"/>
        <v>0</v>
      </c>
    </row>
    <row r="112" spans="1:39" x14ac:dyDescent="0.25">
      <c r="A112" s="4" t="str">
        <f t="shared" si="16"/>
        <v>Shubird, Patrick</v>
      </c>
      <c r="B112" s="4">
        <f t="shared" si="16"/>
        <v>0</v>
      </c>
      <c r="C112" s="4" t="str">
        <f t="shared" si="16"/>
        <v>Systems Engineer</v>
      </c>
      <c r="D112" s="4">
        <f t="shared" si="16"/>
        <v>109.24</v>
      </c>
      <c r="E112" s="120"/>
      <c r="F112" s="120"/>
      <c r="G112" s="258"/>
      <c r="H112" s="120"/>
      <c r="I112" s="120"/>
      <c r="J112" s="120"/>
      <c r="K112" s="120"/>
      <c r="L112" s="120">
        <f t="shared" ref="L112:AM112" si="47">L41*$D41</f>
        <v>0</v>
      </c>
      <c r="M112" s="120">
        <f t="shared" si="47"/>
        <v>0</v>
      </c>
      <c r="N112" s="120">
        <f t="shared" si="47"/>
        <v>0</v>
      </c>
      <c r="O112" s="120">
        <f t="shared" si="47"/>
        <v>0</v>
      </c>
      <c r="P112" s="120">
        <f t="shared" si="47"/>
        <v>0</v>
      </c>
      <c r="Q112" s="120">
        <f t="shared" si="47"/>
        <v>0</v>
      </c>
      <c r="R112" s="120">
        <f t="shared" si="47"/>
        <v>0</v>
      </c>
      <c r="S112" s="120">
        <f t="shared" si="47"/>
        <v>0</v>
      </c>
      <c r="T112" s="120">
        <f t="shared" si="47"/>
        <v>0</v>
      </c>
      <c r="U112" s="120">
        <f t="shared" si="47"/>
        <v>0</v>
      </c>
      <c r="V112" s="120">
        <f t="shared" si="47"/>
        <v>0</v>
      </c>
      <c r="W112" s="120">
        <f t="shared" si="47"/>
        <v>0</v>
      </c>
      <c r="X112" s="120">
        <f t="shared" si="47"/>
        <v>0</v>
      </c>
      <c r="Y112" s="120">
        <f t="shared" si="47"/>
        <v>0</v>
      </c>
      <c r="Z112" s="120">
        <f t="shared" si="47"/>
        <v>0</v>
      </c>
      <c r="AA112" s="120">
        <f t="shared" si="47"/>
        <v>0</v>
      </c>
      <c r="AB112" s="120">
        <f t="shared" si="47"/>
        <v>0</v>
      </c>
      <c r="AC112" s="120">
        <f t="shared" si="47"/>
        <v>0</v>
      </c>
      <c r="AD112" s="120">
        <f t="shared" si="47"/>
        <v>0</v>
      </c>
      <c r="AE112" s="120">
        <f t="shared" si="47"/>
        <v>0</v>
      </c>
      <c r="AF112" s="120">
        <f t="shared" si="47"/>
        <v>0</v>
      </c>
      <c r="AG112" s="120">
        <f t="shared" si="47"/>
        <v>0</v>
      </c>
      <c r="AH112" s="120">
        <f t="shared" si="47"/>
        <v>0</v>
      </c>
      <c r="AI112" s="120">
        <f t="shared" si="47"/>
        <v>0</v>
      </c>
      <c r="AJ112" s="120">
        <f t="shared" si="47"/>
        <v>0</v>
      </c>
      <c r="AK112" s="120">
        <f t="shared" si="47"/>
        <v>0</v>
      </c>
      <c r="AL112" s="120">
        <f t="shared" si="47"/>
        <v>0</v>
      </c>
      <c r="AM112" s="120">
        <f t="shared" si="47"/>
        <v>0</v>
      </c>
    </row>
    <row r="113" spans="1:39" x14ac:dyDescent="0.25">
      <c r="E113" s="7">
        <f t="shared" ref="E113:AM113" si="48">SUM(E82:E112)</f>
        <v>50155.88</v>
      </c>
      <c r="F113" s="7">
        <f t="shared" si="48"/>
        <v>316705.42000000004</v>
      </c>
      <c r="G113" s="7">
        <f t="shared" si="48"/>
        <v>373715.04</v>
      </c>
      <c r="H113" s="7">
        <f t="shared" si="48"/>
        <v>414710.0400000001</v>
      </c>
      <c r="I113" s="7">
        <f t="shared" si="48"/>
        <v>307573.64000000007</v>
      </c>
      <c r="J113" s="7">
        <f t="shared" si="48"/>
        <v>320298.36</v>
      </c>
      <c r="K113" s="7">
        <f t="shared" si="48"/>
        <v>305863.47999999992</v>
      </c>
      <c r="L113" s="7">
        <f t="shared" si="48"/>
        <v>260249.59999999998</v>
      </c>
      <c r="M113" s="7">
        <f t="shared" si="48"/>
        <v>306176</v>
      </c>
      <c r="N113" s="7">
        <f t="shared" si="48"/>
        <v>290867.19999999995</v>
      </c>
      <c r="O113" s="7">
        <f t="shared" si="48"/>
        <v>290867.19999999995</v>
      </c>
      <c r="P113" s="7">
        <f t="shared" si="48"/>
        <v>306176</v>
      </c>
      <c r="Q113" s="7">
        <f t="shared" si="48"/>
        <v>260249.59999999998</v>
      </c>
      <c r="R113" s="7">
        <f t="shared" si="48"/>
        <v>0</v>
      </c>
      <c r="S113" s="7">
        <f t="shared" si="48"/>
        <v>0</v>
      </c>
      <c r="T113" s="7">
        <f t="shared" si="48"/>
        <v>0</v>
      </c>
      <c r="U113" s="7">
        <f t="shared" si="48"/>
        <v>0</v>
      </c>
      <c r="V113" s="7">
        <f t="shared" si="48"/>
        <v>0</v>
      </c>
      <c r="W113" s="7">
        <f t="shared" si="48"/>
        <v>0</v>
      </c>
      <c r="X113" s="7">
        <f t="shared" si="48"/>
        <v>0</v>
      </c>
      <c r="Y113" s="7">
        <f t="shared" si="48"/>
        <v>0</v>
      </c>
      <c r="Z113" s="7">
        <f t="shared" si="48"/>
        <v>0</v>
      </c>
      <c r="AA113" s="7">
        <f t="shared" si="48"/>
        <v>0</v>
      </c>
      <c r="AB113" s="7">
        <f t="shared" si="48"/>
        <v>0</v>
      </c>
      <c r="AC113" s="7">
        <f t="shared" si="48"/>
        <v>0</v>
      </c>
      <c r="AD113" s="7">
        <f t="shared" si="48"/>
        <v>0</v>
      </c>
      <c r="AE113" s="7">
        <f t="shared" si="48"/>
        <v>0</v>
      </c>
      <c r="AF113" s="7">
        <f t="shared" si="48"/>
        <v>0</v>
      </c>
      <c r="AG113" s="7">
        <f t="shared" si="48"/>
        <v>0</v>
      </c>
      <c r="AH113" s="7">
        <f t="shared" si="48"/>
        <v>0</v>
      </c>
      <c r="AI113" s="7">
        <f t="shared" si="48"/>
        <v>0</v>
      </c>
      <c r="AJ113" s="7">
        <f t="shared" si="48"/>
        <v>0</v>
      </c>
      <c r="AK113" s="7">
        <f t="shared" si="48"/>
        <v>0</v>
      </c>
      <c r="AL113" s="7">
        <f t="shared" si="48"/>
        <v>0</v>
      </c>
      <c r="AM113" s="7">
        <f t="shared" si="48"/>
        <v>0</v>
      </c>
    </row>
    <row r="115" spans="1:39" x14ac:dyDescent="0.25">
      <c r="A115" s="31" t="s">
        <v>103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</row>
    <row r="116" spans="1:39" x14ac:dyDescent="0.25">
      <c r="A116" s="9"/>
      <c r="B116" s="9"/>
      <c r="C116" s="9"/>
      <c r="D116" s="9"/>
      <c r="E116" s="625">
        <v>2025</v>
      </c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5">
        <v>2026</v>
      </c>
      <c r="Q116" s="626"/>
      <c r="R116" s="626"/>
      <c r="S116" s="626"/>
      <c r="T116" s="626"/>
      <c r="U116" s="626"/>
      <c r="V116" s="626"/>
      <c r="W116" s="626"/>
      <c r="X116" s="626"/>
      <c r="Y116" s="626"/>
      <c r="Z116" s="626"/>
      <c r="AA116" s="627"/>
      <c r="AB116" s="625">
        <v>2027</v>
      </c>
      <c r="AC116" s="626"/>
      <c r="AD116" s="626"/>
      <c r="AE116" s="626"/>
      <c r="AF116" s="626"/>
      <c r="AG116" s="626"/>
      <c r="AH116" s="626"/>
      <c r="AI116" s="626"/>
      <c r="AJ116" s="626"/>
      <c r="AK116" s="626"/>
      <c r="AL116" s="626"/>
      <c r="AM116" s="627"/>
    </row>
    <row r="117" spans="1:39" x14ac:dyDescent="0.25">
      <c r="A117" s="11" t="s">
        <v>88</v>
      </c>
      <c r="B117" s="11" t="s">
        <v>89</v>
      </c>
      <c r="C117" s="11" t="s">
        <v>90</v>
      </c>
      <c r="D117" s="11" t="s">
        <v>91</v>
      </c>
      <c r="E117" s="11">
        <v>2</v>
      </c>
      <c r="F117" s="11">
        <v>3</v>
      </c>
      <c r="G117" s="11">
        <v>4</v>
      </c>
      <c r="H117" s="11">
        <v>5</v>
      </c>
      <c r="I117" s="11">
        <v>6</v>
      </c>
      <c r="J117" s="11">
        <v>7</v>
      </c>
      <c r="K117" s="11">
        <v>8</v>
      </c>
      <c r="L117" s="11">
        <v>9</v>
      </c>
      <c r="M117" s="11">
        <v>10</v>
      </c>
      <c r="N117" s="11">
        <v>11</v>
      </c>
      <c r="O117" s="11">
        <v>12</v>
      </c>
      <c r="P117" s="11">
        <v>1</v>
      </c>
      <c r="Q117" s="11">
        <v>2</v>
      </c>
      <c r="R117" s="11">
        <v>3</v>
      </c>
      <c r="S117" s="11">
        <v>4</v>
      </c>
      <c r="T117" s="11">
        <v>5</v>
      </c>
      <c r="U117" s="11">
        <v>6</v>
      </c>
      <c r="V117" s="11">
        <v>7</v>
      </c>
      <c r="W117" s="11">
        <v>8</v>
      </c>
      <c r="X117" s="11">
        <v>9</v>
      </c>
      <c r="Y117" s="11">
        <v>10</v>
      </c>
      <c r="Z117" s="11">
        <v>11</v>
      </c>
      <c r="AA117" s="11">
        <v>12</v>
      </c>
      <c r="AB117" s="11">
        <v>1</v>
      </c>
      <c r="AC117" s="11">
        <v>2</v>
      </c>
      <c r="AD117" s="11">
        <v>3</v>
      </c>
      <c r="AE117" s="11">
        <v>4</v>
      </c>
      <c r="AF117" s="11">
        <v>5</v>
      </c>
      <c r="AG117" s="11">
        <v>6</v>
      </c>
      <c r="AH117" s="11">
        <v>7</v>
      </c>
      <c r="AI117" s="11">
        <v>8</v>
      </c>
      <c r="AJ117" s="11">
        <v>9</v>
      </c>
      <c r="AK117" s="11">
        <v>10</v>
      </c>
      <c r="AL117" s="11">
        <v>11</v>
      </c>
      <c r="AM117" s="11">
        <v>12</v>
      </c>
    </row>
    <row r="118" spans="1:39" x14ac:dyDescent="0.25">
      <c r="A118" s="4" t="str">
        <f t="shared" ref="A118:D148" si="49">A10</f>
        <v>Awodeu, Olusola</v>
      </c>
      <c r="B118" s="4" t="str">
        <f t="shared" si="49"/>
        <v>TechSur</v>
      </c>
      <c r="C118" s="4" t="str">
        <f t="shared" si="49"/>
        <v>Software Engineer</v>
      </c>
      <c r="D118" s="4">
        <f t="shared" si="49"/>
        <v>138.37</v>
      </c>
      <c r="E118" s="120">
        <f t="shared" ref="E118:AM118" si="50">E46*$D46</f>
        <v>3320.88</v>
      </c>
      <c r="F118" s="120">
        <f t="shared" si="50"/>
        <v>12176.560000000001</v>
      </c>
      <c r="G118" s="120">
        <f t="shared" si="50"/>
        <v>24353.120000000003</v>
      </c>
      <c r="H118" s="120">
        <f t="shared" si="50"/>
        <v>23246.16</v>
      </c>
      <c r="I118" s="120">
        <f t="shared" si="50"/>
        <v>22139.200000000001</v>
      </c>
      <c r="J118" s="120">
        <f t="shared" si="50"/>
        <v>24353.120000000003</v>
      </c>
      <c r="K118" s="120">
        <f t="shared" si="50"/>
        <v>23246.16</v>
      </c>
      <c r="L118" s="120">
        <f t="shared" si="50"/>
        <v>23246.16</v>
      </c>
      <c r="M118" s="120">
        <f t="shared" si="50"/>
        <v>13283.52</v>
      </c>
      <c r="N118" s="120">
        <f t="shared" si="50"/>
        <v>11069.6</v>
      </c>
      <c r="O118" s="120">
        <f t="shared" si="50"/>
        <v>24353.120000000003</v>
      </c>
      <c r="P118" s="120">
        <f t="shared" si="50"/>
        <v>22139.200000000001</v>
      </c>
      <c r="Q118" s="120">
        <f t="shared" si="50"/>
        <v>18818.32</v>
      </c>
      <c r="R118" s="120">
        <f t="shared" si="50"/>
        <v>0</v>
      </c>
      <c r="S118" s="120">
        <f t="shared" si="50"/>
        <v>0</v>
      </c>
      <c r="T118" s="120">
        <f t="shared" si="50"/>
        <v>0</v>
      </c>
      <c r="U118" s="120">
        <f t="shared" si="50"/>
        <v>0</v>
      </c>
      <c r="V118" s="120">
        <f t="shared" si="50"/>
        <v>0</v>
      </c>
      <c r="W118" s="120">
        <f t="shared" si="50"/>
        <v>0</v>
      </c>
      <c r="X118" s="120">
        <f t="shared" si="50"/>
        <v>0</v>
      </c>
      <c r="Y118" s="120">
        <f t="shared" si="50"/>
        <v>0</v>
      </c>
      <c r="Z118" s="120">
        <f t="shared" si="50"/>
        <v>0</v>
      </c>
      <c r="AA118" s="120">
        <f t="shared" si="50"/>
        <v>0</v>
      </c>
      <c r="AB118" s="120">
        <f t="shared" si="50"/>
        <v>0</v>
      </c>
      <c r="AC118" s="120">
        <f t="shared" si="50"/>
        <v>0</v>
      </c>
      <c r="AD118" s="120">
        <f t="shared" si="50"/>
        <v>0</v>
      </c>
      <c r="AE118" s="120">
        <f t="shared" si="50"/>
        <v>0</v>
      </c>
      <c r="AF118" s="120">
        <f t="shared" si="50"/>
        <v>0</v>
      </c>
      <c r="AG118" s="120">
        <f t="shared" si="50"/>
        <v>0</v>
      </c>
      <c r="AH118" s="120">
        <f t="shared" si="50"/>
        <v>0</v>
      </c>
      <c r="AI118" s="120">
        <f t="shared" si="50"/>
        <v>0</v>
      </c>
      <c r="AJ118" s="120">
        <f t="shared" si="50"/>
        <v>0</v>
      </c>
      <c r="AK118" s="120">
        <f t="shared" si="50"/>
        <v>0</v>
      </c>
      <c r="AL118" s="120">
        <f t="shared" si="50"/>
        <v>0</v>
      </c>
      <c r="AM118" s="120">
        <f t="shared" si="50"/>
        <v>0</v>
      </c>
    </row>
    <row r="119" spans="1:39" x14ac:dyDescent="0.25">
      <c r="A119" s="4" t="str">
        <f t="shared" si="49"/>
        <v>Camp, Andrew</v>
      </c>
      <c r="B119" s="4" t="str">
        <f t="shared" si="49"/>
        <v>TechSur</v>
      </c>
      <c r="C119" s="4" t="str">
        <f t="shared" si="49"/>
        <v>Project Manager</v>
      </c>
      <c r="D119" s="4">
        <f t="shared" si="49"/>
        <v>80.03</v>
      </c>
      <c r="E119" s="120">
        <f t="shared" ref="E119:AM119" si="51">E47*$D47</f>
        <v>1440.54</v>
      </c>
      <c r="F119" s="120">
        <f t="shared" si="51"/>
        <v>11284.23</v>
      </c>
      <c r="G119" s="120">
        <f t="shared" si="51"/>
        <v>13685.130000000001</v>
      </c>
      <c r="H119" s="120">
        <f t="shared" si="51"/>
        <v>13204.95</v>
      </c>
      <c r="I119" s="120">
        <f t="shared" si="51"/>
        <v>10243.84</v>
      </c>
      <c r="J119" s="120">
        <f t="shared" si="51"/>
        <v>13445.04</v>
      </c>
      <c r="K119" s="120">
        <f t="shared" si="51"/>
        <v>13124.92</v>
      </c>
      <c r="L119" s="120">
        <f t="shared" si="51"/>
        <v>12484.68</v>
      </c>
      <c r="M119" s="120">
        <f t="shared" si="51"/>
        <v>7682.88</v>
      </c>
      <c r="N119" s="120">
        <f t="shared" si="51"/>
        <v>5121.92</v>
      </c>
      <c r="O119" s="120">
        <f t="shared" si="51"/>
        <v>13124.92</v>
      </c>
      <c r="P119" s="120">
        <f t="shared" si="51"/>
        <v>12484.68</v>
      </c>
      <c r="Q119" s="120">
        <f t="shared" si="51"/>
        <v>11204.2</v>
      </c>
      <c r="R119" s="120">
        <f t="shared" si="51"/>
        <v>0</v>
      </c>
      <c r="S119" s="120">
        <f t="shared" si="51"/>
        <v>0</v>
      </c>
      <c r="T119" s="120">
        <f t="shared" si="51"/>
        <v>0</v>
      </c>
      <c r="U119" s="120">
        <f t="shared" si="51"/>
        <v>0</v>
      </c>
      <c r="V119" s="120">
        <f t="shared" si="51"/>
        <v>0</v>
      </c>
      <c r="W119" s="120">
        <f t="shared" si="51"/>
        <v>0</v>
      </c>
      <c r="X119" s="120">
        <f t="shared" si="51"/>
        <v>0</v>
      </c>
      <c r="Y119" s="120">
        <f t="shared" si="51"/>
        <v>0</v>
      </c>
      <c r="Z119" s="120">
        <f t="shared" si="51"/>
        <v>0</v>
      </c>
      <c r="AA119" s="120">
        <f t="shared" si="51"/>
        <v>0</v>
      </c>
      <c r="AB119" s="120">
        <f t="shared" si="51"/>
        <v>0</v>
      </c>
      <c r="AC119" s="120">
        <f t="shared" si="51"/>
        <v>0</v>
      </c>
      <c r="AD119" s="120">
        <f t="shared" si="51"/>
        <v>0</v>
      </c>
      <c r="AE119" s="120">
        <f t="shared" si="51"/>
        <v>0</v>
      </c>
      <c r="AF119" s="120">
        <f t="shared" si="51"/>
        <v>0</v>
      </c>
      <c r="AG119" s="120">
        <f t="shared" si="51"/>
        <v>0</v>
      </c>
      <c r="AH119" s="120">
        <f t="shared" si="51"/>
        <v>0</v>
      </c>
      <c r="AI119" s="120">
        <f t="shared" si="51"/>
        <v>0</v>
      </c>
      <c r="AJ119" s="120">
        <f t="shared" si="51"/>
        <v>0</v>
      </c>
      <c r="AK119" s="120">
        <f t="shared" si="51"/>
        <v>0</v>
      </c>
      <c r="AL119" s="120">
        <f t="shared" si="51"/>
        <v>0</v>
      </c>
      <c r="AM119" s="120">
        <f t="shared" si="51"/>
        <v>0</v>
      </c>
    </row>
    <row r="120" spans="1:39" x14ac:dyDescent="0.25">
      <c r="A120" s="4" t="str">
        <f t="shared" si="49"/>
        <v>Day, Jason</v>
      </c>
      <c r="B120" s="4" t="str">
        <f t="shared" si="49"/>
        <v>TechSur</v>
      </c>
      <c r="C120" s="4" t="str">
        <f t="shared" si="49"/>
        <v>Information Systems Engineer</v>
      </c>
      <c r="D120" s="4">
        <f t="shared" si="49"/>
        <v>120.05</v>
      </c>
      <c r="E120" s="120">
        <f t="shared" ref="E120:AM120" si="52">E48*$D48</f>
        <v>2881.2</v>
      </c>
      <c r="F120" s="120">
        <f t="shared" si="52"/>
        <v>19208</v>
      </c>
      <c r="G120" s="120">
        <f t="shared" si="52"/>
        <v>21128.799999999999</v>
      </c>
      <c r="H120" s="120">
        <f t="shared" si="52"/>
        <v>16326.8</v>
      </c>
      <c r="I120" s="120">
        <f t="shared" si="52"/>
        <v>10564.4</v>
      </c>
      <c r="J120" s="120">
        <f t="shared" si="52"/>
        <v>2881.2</v>
      </c>
      <c r="K120" s="120">
        <f t="shared" si="52"/>
        <v>0</v>
      </c>
      <c r="L120" s="120">
        <f t="shared" si="52"/>
        <v>0</v>
      </c>
      <c r="M120" s="120">
        <f t="shared" si="52"/>
        <v>0</v>
      </c>
      <c r="N120" s="120">
        <f t="shared" si="52"/>
        <v>0</v>
      </c>
      <c r="O120" s="120">
        <f t="shared" si="52"/>
        <v>0</v>
      </c>
      <c r="P120" s="120">
        <f t="shared" si="52"/>
        <v>0</v>
      </c>
      <c r="Q120" s="120">
        <f t="shared" si="52"/>
        <v>0</v>
      </c>
      <c r="R120" s="120">
        <f t="shared" si="52"/>
        <v>0</v>
      </c>
      <c r="S120" s="120">
        <f t="shared" si="52"/>
        <v>0</v>
      </c>
      <c r="T120" s="120">
        <f t="shared" si="52"/>
        <v>0</v>
      </c>
      <c r="U120" s="120">
        <f t="shared" si="52"/>
        <v>0</v>
      </c>
      <c r="V120" s="120">
        <f t="shared" si="52"/>
        <v>0</v>
      </c>
      <c r="W120" s="120">
        <f t="shared" si="52"/>
        <v>0</v>
      </c>
      <c r="X120" s="120">
        <f t="shared" si="52"/>
        <v>0</v>
      </c>
      <c r="Y120" s="120">
        <f t="shared" si="52"/>
        <v>0</v>
      </c>
      <c r="Z120" s="120">
        <f t="shared" si="52"/>
        <v>0</v>
      </c>
      <c r="AA120" s="120">
        <f t="shared" si="52"/>
        <v>0</v>
      </c>
      <c r="AB120" s="120">
        <f t="shared" si="52"/>
        <v>0</v>
      </c>
      <c r="AC120" s="120">
        <f t="shared" si="52"/>
        <v>0</v>
      </c>
      <c r="AD120" s="120">
        <f t="shared" si="52"/>
        <v>0</v>
      </c>
      <c r="AE120" s="120">
        <f t="shared" si="52"/>
        <v>0</v>
      </c>
      <c r="AF120" s="120">
        <f t="shared" si="52"/>
        <v>0</v>
      </c>
      <c r="AG120" s="120">
        <f t="shared" si="52"/>
        <v>0</v>
      </c>
      <c r="AH120" s="120">
        <f t="shared" si="52"/>
        <v>0</v>
      </c>
      <c r="AI120" s="120">
        <f t="shared" si="52"/>
        <v>0</v>
      </c>
      <c r="AJ120" s="120">
        <f t="shared" si="52"/>
        <v>0</v>
      </c>
      <c r="AK120" s="120">
        <f t="shared" si="52"/>
        <v>0</v>
      </c>
      <c r="AL120" s="120">
        <f t="shared" si="52"/>
        <v>0</v>
      </c>
      <c r="AM120" s="120">
        <f t="shared" si="52"/>
        <v>0</v>
      </c>
    </row>
    <row r="121" spans="1:39" x14ac:dyDescent="0.25">
      <c r="A121" s="4" t="str">
        <f t="shared" si="49"/>
        <v xml:space="preserve">Duong, Hao (Ray) </v>
      </c>
      <c r="B121" s="4" t="str">
        <f t="shared" si="49"/>
        <v>JB Mgmt Solutions</v>
      </c>
      <c r="C121" s="4" t="str">
        <f t="shared" si="49"/>
        <v>Cloud Architect-CDaaS-PaaS-SaaS-Cloud Hosting</v>
      </c>
      <c r="D121" s="4">
        <f t="shared" si="49"/>
        <v>138.37</v>
      </c>
      <c r="E121" s="120">
        <f t="shared" ref="E121:AM121" si="53">E49*$D49</f>
        <v>0</v>
      </c>
      <c r="F121" s="120">
        <f t="shared" si="53"/>
        <v>0</v>
      </c>
      <c r="G121" s="120">
        <f t="shared" si="53"/>
        <v>0</v>
      </c>
      <c r="H121" s="120">
        <f t="shared" si="53"/>
        <v>23246.16</v>
      </c>
      <c r="I121" s="120">
        <f t="shared" si="53"/>
        <v>21032.240000000002</v>
      </c>
      <c r="J121" s="120">
        <f t="shared" si="53"/>
        <v>24353.120000000003</v>
      </c>
      <c r="K121" s="120">
        <f t="shared" si="53"/>
        <v>23246.16</v>
      </c>
      <c r="L121" s="120">
        <f t="shared" si="53"/>
        <v>23246.16</v>
      </c>
      <c r="M121" s="120">
        <f t="shared" si="53"/>
        <v>8855.68</v>
      </c>
      <c r="N121" s="120">
        <f t="shared" si="53"/>
        <v>11069.6</v>
      </c>
      <c r="O121" s="120">
        <f t="shared" si="53"/>
        <v>24353.120000000003</v>
      </c>
      <c r="P121" s="120">
        <f t="shared" si="53"/>
        <v>18818.32</v>
      </c>
      <c r="Q121" s="120">
        <f t="shared" si="53"/>
        <v>18818.32</v>
      </c>
      <c r="R121" s="120">
        <f t="shared" si="53"/>
        <v>0</v>
      </c>
      <c r="S121" s="120">
        <f t="shared" si="53"/>
        <v>0</v>
      </c>
      <c r="T121" s="120">
        <f t="shared" si="53"/>
        <v>0</v>
      </c>
      <c r="U121" s="120">
        <f t="shared" si="53"/>
        <v>0</v>
      </c>
      <c r="V121" s="120">
        <f t="shared" si="53"/>
        <v>0</v>
      </c>
      <c r="W121" s="120">
        <f t="shared" si="53"/>
        <v>0</v>
      </c>
      <c r="X121" s="120">
        <f t="shared" si="53"/>
        <v>0</v>
      </c>
      <c r="Y121" s="120">
        <f t="shared" si="53"/>
        <v>0</v>
      </c>
      <c r="Z121" s="120">
        <f t="shared" si="53"/>
        <v>0</v>
      </c>
      <c r="AA121" s="120">
        <f t="shared" si="53"/>
        <v>0</v>
      </c>
      <c r="AB121" s="120">
        <f t="shared" si="53"/>
        <v>0</v>
      </c>
      <c r="AC121" s="120">
        <f t="shared" si="53"/>
        <v>0</v>
      </c>
      <c r="AD121" s="120">
        <f t="shared" si="53"/>
        <v>0</v>
      </c>
      <c r="AE121" s="120">
        <f t="shared" si="53"/>
        <v>0</v>
      </c>
      <c r="AF121" s="120">
        <f t="shared" si="53"/>
        <v>0</v>
      </c>
      <c r="AG121" s="120">
        <f t="shared" si="53"/>
        <v>0</v>
      </c>
      <c r="AH121" s="120">
        <f t="shared" si="53"/>
        <v>0</v>
      </c>
      <c r="AI121" s="120">
        <f t="shared" si="53"/>
        <v>0</v>
      </c>
      <c r="AJ121" s="120">
        <f t="shared" si="53"/>
        <v>0</v>
      </c>
      <c r="AK121" s="120">
        <f t="shared" si="53"/>
        <v>0</v>
      </c>
      <c r="AL121" s="120">
        <f t="shared" si="53"/>
        <v>0</v>
      </c>
      <c r="AM121" s="120">
        <f t="shared" si="53"/>
        <v>0</v>
      </c>
    </row>
    <row r="122" spans="1:39" x14ac:dyDescent="0.25">
      <c r="A122" s="4" t="str">
        <f t="shared" si="49"/>
        <v>Eseku, Benjamin</v>
      </c>
      <c r="B122" s="4" t="str">
        <f t="shared" si="49"/>
        <v>TechSur</v>
      </c>
      <c r="C122" s="4" t="str">
        <f t="shared" si="49"/>
        <v>Cyber Threat Analyst</v>
      </c>
      <c r="D122" s="4">
        <f t="shared" si="49"/>
        <v>94.29</v>
      </c>
      <c r="E122" s="120">
        <f t="shared" ref="E122:AM122" si="54">E50*$D50</f>
        <v>0</v>
      </c>
      <c r="F122" s="120">
        <f t="shared" si="54"/>
        <v>0</v>
      </c>
      <c r="G122" s="120">
        <f t="shared" si="54"/>
        <v>0</v>
      </c>
      <c r="H122" s="120">
        <f t="shared" si="54"/>
        <v>6788.88</v>
      </c>
      <c r="I122" s="120">
        <f t="shared" si="54"/>
        <v>15086.400000000001</v>
      </c>
      <c r="J122" s="120">
        <f t="shared" si="54"/>
        <v>16595.04</v>
      </c>
      <c r="K122" s="120">
        <f t="shared" si="54"/>
        <v>15840.720000000001</v>
      </c>
      <c r="L122" s="120">
        <f t="shared" si="54"/>
        <v>13577.76</v>
      </c>
      <c r="M122" s="120">
        <f t="shared" si="54"/>
        <v>9051.84</v>
      </c>
      <c r="N122" s="120">
        <f t="shared" si="54"/>
        <v>7543.2000000000007</v>
      </c>
      <c r="O122" s="120">
        <f t="shared" si="54"/>
        <v>16595.04</v>
      </c>
      <c r="P122" s="120">
        <f t="shared" si="54"/>
        <v>15086.400000000001</v>
      </c>
      <c r="Q122" s="120">
        <f t="shared" si="54"/>
        <v>12823.44</v>
      </c>
      <c r="R122" s="120">
        <f t="shared" si="54"/>
        <v>0</v>
      </c>
      <c r="S122" s="120">
        <f t="shared" si="54"/>
        <v>0</v>
      </c>
      <c r="T122" s="120">
        <f t="shared" si="54"/>
        <v>0</v>
      </c>
      <c r="U122" s="120">
        <f t="shared" si="54"/>
        <v>0</v>
      </c>
      <c r="V122" s="120">
        <f t="shared" si="54"/>
        <v>0</v>
      </c>
      <c r="W122" s="120">
        <f t="shared" si="54"/>
        <v>0</v>
      </c>
      <c r="X122" s="120">
        <f t="shared" si="54"/>
        <v>0</v>
      </c>
      <c r="Y122" s="120">
        <f t="shared" si="54"/>
        <v>0</v>
      </c>
      <c r="Z122" s="120">
        <f t="shared" si="54"/>
        <v>0</v>
      </c>
      <c r="AA122" s="120">
        <f t="shared" si="54"/>
        <v>0</v>
      </c>
      <c r="AB122" s="120">
        <f t="shared" si="54"/>
        <v>0</v>
      </c>
      <c r="AC122" s="120">
        <f t="shared" si="54"/>
        <v>0</v>
      </c>
      <c r="AD122" s="120">
        <f t="shared" si="54"/>
        <v>0</v>
      </c>
      <c r="AE122" s="120">
        <f t="shared" si="54"/>
        <v>0</v>
      </c>
      <c r="AF122" s="120">
        <f t="shared" si="54"/>
        <v>0</v>
      </c>
      <c r="AG122" s="120">
        <f t="shared" si="54"/>
        <v>0</v>
      </c>
      <c r="AH122" s="120">
        <f t="shared" si="54"/>
        <v>0</v>
      </c>
      <c r="AI122" s="120">
        <f t="shared" si="54"/>
        <v>0</v>
      </c>
      <c r="AJ122" s="120">
        <f t="shared" si="54"/>
        <v>0</v>
      </c>
      <c r="AK122" s="120">
        <f t="shared" si="54"/>
        <v>0</v>
      </c>
      <c r="AL122" s="120">
        <f t="shared" si="54"/>
        <v>0</v>
      </c>
      <c r="AM122" s="120">
        <f t="shared" si="54"/>
        <v>0</v>
      </c>
    </row>
    <row r="123" spans="1:39" x14ac:dyDescent="0.25">
      <c r="A123" s="4" t="str">
        <f t="shared" si="49"/>
        <v>Gohil, Shailendra</v>
      </c>
      <c r="B123" s="4" t="str">
        <f t="shared" si="49"/>
        <v>TechSur</v>
      </c>
      <c r="C123" s="4" t="str">
        <f t="shared" si="49"/>
        <v>Software Engineer</v>
      </c>
      <c r="D123" s="4">
        <f t="shared" si="49"/>
        <v>138.37</v>
      </c>
      <c r="E123" s="120">
        <f t="shared" ref="E123:AM123" si="55">E51*$D51</f>
        <v>0</v>
      </c>
      <c r="F123" s="120">
        <f t="shared" si="55"/>
        <v>8025.46</v>
      </c>
      <c r="G123" s="120">
        <f t="shared" si="55"/>
        <v>23799.64</v>
      </c>
      <c r="H123" s="120">
        <f t="shared" si="55"/>
        <v>0</v>
      </c>
      <c r="I123" s="120">
        <f t="shared" si="55"/>
        <v>0</v>
      </c>
      <c r="J123" s="120">
        <f t="shared" si="55"/>
        <v>0</v>
      </c>
      <c r="K123" s="120">
        <f t="shared" si="55"/>
        <v>0</v>
      </c>
      <c r="L123" s="120">
        <f t="shared" si="55"/>
        <v>0</v>
      </c>
      <c r="M123" s="120">
        <f t="shared" si="55"/>
        <v>0</v>
      </c>
      <c r="N123" s="120">
        <f t="shared" si="55"/>
        <v>0</v>
      </c>
      <c r="O123" s="120">
        <f t="shared" si="55"/>
        <v>0</v>
      </c>
      <c r="P123" s="120">
        <f t="shared" si="55"/>
        <v>0</v>
      </c>
      <c r="Q123" s="120">
        <f t="shared" si="55"/>
        <v>0</v>
      </c>
      <c r="R123" s="120">
        <f t="shared" si="55"/>
        <v>0</v>
      </c>
      <c r="S123" s="120">
        <f t="shared" si="55"/>
        <v>0</v>
      </c>
      <c r="T123" s="120">
        <f t="shared" si="55"/>
        <v>0</v>
      </c>
      <c r="U123" s="120">
        <f t="shared" si="55"/>
        <v>0</v>
      </c>
      <c r="V123" s="120">
        <f t="shared" si="55"/>
        <v>0</v>
      </c>
      <c r="W123" s="120">
        <f t="shared" si="55"/>
        <v>0</v>
      </c>
      <c r="X123" s="120">
        <f t="shared" si="55"/>
        <v>0</v>
      </c>
      <c r="Y123" s="120">
        <f t="shared" si="55"/>
        <v>0</v>
      </c>
      <c r="Z123" s="120">
        <f t="shared" si="55"/>
        <v>0</v>
      </c>
      <c r="AA123" s="120">
        <f t="shared" si="55"/>
        <v>0</v>
      </c>
      <c r="AB123" s="120">
        <f t="shared" si="55"/>
        <v>0</v>
      </c>
      <c r="AC123" s="120">
        <f t="shared" si="55"/>
        <v>0</v>
      </c>
      <c r="AD123" s="120">
        <f t="shared" si="55"/>
        <v>0</v>
      </c>
      <c r="AE123" s="120">
        <f t="shared" si="55"/>
        <v>0</v>
      </c>
      <c r="AF123" s="120">
        <f t="shared" si="55"/>
        <v>0</v>
      </c>
      <c r="AG123" s="120">
        <f t="shared" si="55"/>
        <v>0</v>
      </c>
      <c r="AH123" s="120">
        <f t="shared" si="55"/>
        <v>0</v>
      </c>
      <c r="AI123" s="120">
        <f t="shared" si="55"/>
        <v>0</v>
      </c>
      <c r="AJ123" s="120">
        <f t="shared" si="55"/>
        <v>0</v>
      </c>
      <c r="AK123" s="120">
        <f t="shared" si="55"/>
        <v>0</v>
      </c>
      <c r="AL123" s="120">
        <f t="shared" si="55"/>
        <v>0</v>
      </c>
      <c r="AM123" s="120">
        <f t="shared" si="55"/>
        <v>0</v>
      </c>
    </row>
    <row r="124" spans="1:39" x14ac:dyDescent="0.25">
      <c r="A124" s="4" t="str">
        <f t="shared" si="49"/>
        <v>Jain, Dipika</v>
      </c>
      <c r="B124" s="4" t="str">
        <f t="shared" si="49"/>
        <v>TekUnicorn</v>
      </c>
      <c r="C124" s="4" t="str">
        <f t="shared" si="49"/>
        <v>Task Manager</v>
      </c>
      <c r="D124" s="4">
        <f t="shared" si="49"/>
        <v>100.04</v>
      </c>
      <c r="E124" s="120">
        <f t="shared" ref="E124:AM124" si="56">E52*$D52</f>
        <v>2400.96</v>
      </c>
      <c r="F124" s="120">
        <f t="shared" si="56"/>
        <v>13605.44</v>
      </c>
      <c r="G124" s="120">
        <f t="shared" si="56"/>
        <v>17607.04</v>
      </c>
      <c r="H124" s="120">
        <f t="shared" si="56"/>
        <v>16806.72</v>
      </c>
      <c r="I124" s="120">
        <f t="shared" si="56"/>
        <v>10804.320000000002</v>
      </c>
      <c r="J124" s="120">
        <f t="shared" si="56"/>
        <v>0</v>
      </c>
      <c r="K124" s="120">
        <f t="shared" si="56"/>
        <v>0</v>
      </c>
      <c r="L124" s="120">
        <f t="shared" si="56"/>
        <v>0</v>
      </c>
      <c r="M124" s="120">
        <f t="shared" si="56"/>
        <v>0</v>
      </c>
      <c r="N124" s="120">
        <f t="shared" si="56"/>
        <v>0</v>
      </c>
      <c r="O124" s="120">
        <f t="shared" si="56"/>
        <v>0</v>
      </c>
      <c r="P124" s="120">
        <f t="shared" si="56"/>
        <v>0</v>
      </c>
      <c r="Q124" s="120">
        <f t="shared" si="56"/>
        <v>0</v>
      </c>
      <c r="R124" s="120">
        <f t="shared" si="56"/>
        <v>0</v>
      </c>
      <c r="S124" s="120">
        <f t="shared" si="56"/>
        <v>0</v>
      </c>
      <c r="T124" s="120">
        <f t="shared" si="56"/>
        <v>0</v>
      </c>
      <c r="U124" s="120">
        <f t="shared" si="56"/>
        <v>0</v>
      </c>
      <c r="V124" s="120">
        <f t="shared" si="56"/>
        <v>0</v>
      </c>
      <c r="W124" s="120">
        <f t="shared" si="56"/>
        <v>0</v>
      </c>
      <c r="X124" s="120">
        <f t="shared" si="56"/>
        <v>0</v>
      </c>
      <c r="Y124" s="120">
        <f t="shared" si="56"/>
        <v>0</v>
      </c>
      <c r="Z124" s="120">
        <f t="shared" si="56"/>
        <v>0</v>
      </c>
      <c r="AA124" s="120">
        <f t="shared" si="56"/>
        <v>0</v>
      </c>
      <c r="AB124" s="120">
        <f t="shared" si="56"/>
        <v>0</v>
      </c>
      <c r="AC124" s="120">
        <f t="shared" si="56"/>
        <v>0</v>
      </c>
      <c r="AD124" s="120">
        <f t="shared" si="56"/>
        <v>0</v>
      </c>
      <c r="AE124" s="120">
        <f t="shared" si="56"/>
        <v>0</v>
      </c>
      <c r="AF124" s="120">
        <f t="shared" si="56"/>
        <v>0</v>
      </c>
      <c r="AG124" s="120">
        <f t="shared" si="56"/>
        <v>0</v>
      </c>
      <c r="AH124" s="120">
        <f t="shared" si="56"/>
        <v>0</v>
      </c>
      <c r="AI124" s="120">
        <f t="shared" si="56"/>
        <v>0</v>
      </c>
      <c r="AJ124" s="120">
        <f t="shared" si="56"/>
        <v>0</v>
      </c>
      <c r="AK124" s="120">
        <f t="shared" si="56"/>
        <v>0</v>
      </c>
      <c r="AL124" s="120">
        <f t="shared" si="56"/>
        <v>0</v>
      </c>
      <c r="AM124" s="120">
        <f t="shared" si="56"/>
        <v>0</v>
      </c>
    </row>
    <row r="125" spans="1:39" x14ac:dyDescent="0.25">
      <c r="A125" s="4" t="str">
        <f t="shared" si="49"/>
        <v>Johnson, Deloy</v>
      </c>
      <c r="B125" s="4" t="str">
        <f t="shared" si="49"/>
        <v>Guidehouse</v>
      </c>
      <c r="C125" s="4" t="str">
        <f t="shared" si="49"/>
        <v>Systems Engineer</v>
      </c>
      <c r="D125" s="4">
        <f t="shared" si="49"/>
        <v>109.24</v>
      </c>
      <c r="E125" s="120">
        <f t="shared" ref="E125:AM125" si="57">E53*$D53</f>
        <v>1201.6399999999999</v>
      </c>
      <c r="F125" s="120">
        <f t="shared" si="57"/>
        <v>4751.9399999999996</v>
      </c>
      <c r="G125" s="120">
        <f t="shared" si="57"/>
        <v>3768.7799999999997</v>
      </c>
      <c r="H125" s="120">
        <f t="shared" si="57"/>
        <v>3167.96</v>
      </c>
      <c r="I125" s="120">
        <f t="shared" si="57"/>
        <v>2567.14</v>
      </c>
      <c r="J125" s="120">
        <f t="shared" si="57"/>
        <v>4861.1799999999994</v>
      </c>
      <c r="K125" s="120">
        <f t="shared" si="57"/>
        <v>9340.02</v>
      </c>
      <c r="L125" s="120">
        <f t="shared" si="57"/>
        <v>6117.44</v>
      </c>
      <c r="M125" s="120">
        <f t="shared" si="57"/>
        <v>2075.56</v>
      </c>
      <c r="N125" s="120">
        <f t="shared" si="57"/>
        <v>1802.4599999999998</v>
      </c>
      <c r="O125" s="120">
        <f t="shared" si="57"/>
        <v>2567.14</v>
      </c>
      <c r="P125" s="120">
        <f t="shared" si="57"/>
        <v>5188.8999999999996</v>
      </c>
      <c r="Q125" s="120">
        <f t="shared" si="57"/>
        <v>2403.2799999999997</v>
      </c>
      <c r="R125" s="120">
        <f t="shared" si="57"/>
        <v>0</v>
      </c>
      <c r="S125" s="120">
        <f t="shared" si="57"/>
        <v>0</v>
      </c>
      <c r="T125" s="120">
        <f t="shared" si="57"/>
        <v>0</v>
      </c>
      <c r="U125" s="120">
        <f t="shared" si="57"/>
        <v>0</v>
      </c>
      <c r="V125" s="120">
        <f t="shared" si="57"/>
        <v>0</v>
      </c>
      <c r="W125" s="120">
        <f t="shared" si="57"/>
        <v>0</v>
      </c>
      <c r="X125" s="120">
        <f t="shared" si="57"/>
        <v>0</v>
      </c>
      <c r="Y125" s="120">
        <f t="shared" si="57"/>
        <v>0</v>
      </c>
      <c r="Z125" s="120">
        <f t="shared" si="57"/>
        <v>0</v>
      </c>
      <c r="AA125" s="120">
        <f t="shared" si="57"/>
        <v>0</v>
      </c>
      <c r="AB125" s="120">
        <f t="shared" si="57"/>
        <v>0</v>
      </c>
      <c r="AC125" s="120">
        <f t="shared" si="57"/>
        <v>0</v>
      </c>
      <c r="AD125" s="120">
        <f t="shared" si="57"/>
        <v>0</v>
      </c>
      <c r="AE125" s="120">
        <f t="shared" si="57"/>
        <v>0</v>
      </c>
      <c r="AF125" s="120">
        <f t="shared" si="57"/>
        <v>0</v>
      </c>
      <c r="AG125" s="120">
        <f t="shared" si="57"/>
        <v>0</v>
      </c>
      <c r="AH125" s="120">
        <f t="shared" si="57"/>
        <v>0</v>
      </c>
      <c r="AI125" s="120">
        <f t="shared" si="57"/>
        <v>0</v>
      </c>
      <c r="AJ125" s="120">
        <f t="shared" si="57"/>
        <v>0</v>
      </c>
      <c r="AK125" s="120">
        <f t="shared" si="57"/>
        <v>0</v>
      </c>
      <c r="AL125" s="120">
        <f t="shared" si="57"/>
        <v>0</v>
      </c>
      <c r="AM125" s="120">
        <f t="shared" si="57"/>
        <v>0</v>
      </c>
    </row>
    <row r="126" spans="1:39" x14ac:dyDescent="0.25">
      <c r="A126" s="4" t="str">
        <f t="shared" si="49"/>
        <v>Lee, Joseph</v>
      </c>
      <c r="B126" s="4" t="str">
        <f t="shared" si="49"/>
        <v>TechSur</v>
      </c>
      <c r="C126" s="4" t="str">
        <f t="shared" si="49"/>
        <v>Systems Engineer</v>
      </c>
      <c r="D126" s="4">
        <f t="shared" si="49"/>
        <v>109.24</v>
      </c>
      <c r="E126" s="120">
        <f t="shared" ref="E126:AM126" si="58">E54*$D54</f>
        <v>2075.56</v>
      </c>
      <c r="F126" s="120">
        <f t="shared" si="58"/>
        <v>10487.039999999999</v>
      </c>
      <c r="G126" s="120">
        <f t="shared" si="58"/>
        <v>13982.72</v>
      </c>
      <c r="H126" s="120">
        <f t="shared" si="58"/>
        <v>17478.399999999998</v>
      </c>
      <c r="I126" s="120">
        <f t="shared" si="58"/>
        <v>17478.399999999998</v>
      </c>
      <c r="J126" s="120">
        <f t="shared" si="58"/>
        <v>19226.239999999998</v>
      </c>
      <c r="K126" s="120">
        <f t="shared" si="58"/>
        <v>18352.32</v>
      </c>
      <c r="L126" s="120">
        <f t="shared" si="58"/>
        <v>18352.32</v>
      </c>
      <c r="M126" s="120">
        <f t="shared" si="58"/>
        <v>10487.039999999999</v>
      </c>
      <c r="N126" s="120">
        <f t="shared" si="58"/>
        <v>7865.28</v>
      </c>
      <c r="O126" s="120">
        <f t="shared" si="58"/>
        <v>19226.239999999998</v>
      </c>
      <c r="P126" s="120">
        <f t="shared" si="58"/>
        <v>17478.399999999998</v>
      </c>
      <c r="Q126" s="120">
        <f t="shared" si="58"/>
        <v>14856.64</v>
      </c>
      <c r="R126" s="120">
        <f t="shared" si="58"/>
        <v>0</v>
      </c>
      <c r="S126" s="120">
        <f t="shared" si="58"/>
        <v>0</v>
      </c>
      <c r="T126" s="120">
        <f t="shared" si="58"/>
        <v>0</v>
      </c>
      <c r="U126" s="120">
        <f t="shared" si="58"/>
        <v>0</v>
      </c>
      <c r="V126" s="120">
        <f t="shared" si="58"/>
        <v>0</v>
      </c>
      <c r="W126" s="120">
        <f t="shared" si="58"/>
        <v>0</v>
      </c>
      <c r="X126" s="120">
        <f t="shared" si="58"/>
        <v>0</v>
      </c>
      <c r="Y126" s="120">
        <f t="shared" si="58"/>
        <v>0</v>
      </c>
      <c r="Z126" s="120">
        <f t="shared" si="58"/>
        <v>0</v>
      </c>
      <c r="AA126" s="120">
        <f t="shared" si="58"/>
        <v>0</v>
      </c>
      <c r="AB126" s="120">
        <f t="shared" si="58"/>
        <v>0</v>
      </c>
      <c r="AC126" s="120">
        <f t="shared" si="58"/>
        <v>0</v>
      </c>
      <c r="AD126" s="120">
        <f t="shared" si="58"/>
        <v>0</v>
      </c>
      <c r="AE126" s="120">
        <f t="shared" si="58"/>
        <v>0</v>
      </c>
      <c r="AF126" s="120">
        <f t="shared" si="58"/>
        <v>0</v>
      </c>
      <c r="AG126" s="120">
        <f t="shared" si="58"/>
        <v>0</v>
      </c>
      <c r="AH126" s="120">
        <f t="shared" si="58"/>
        <v>0</v>
      </c>
      <c r="AI126" s="120">
        <f t="shared" si="58"/>
        <v>0</v>
      </c>
      <c r="AJ126" s="120">
        <f t="shared" si="58"/>
        <v>0</v>
      </c>
      <c r="AK126" s="120">
        <f t="shared" si="58"/>
        <v>0</v>
      </c>
      <c r="AL126" s="120">
        <f t="shared" si="58"/>
        <v>0</v>
      </c>
      <c r="AM126" s="120">
        <f t="shared" si="58"/>
        <v>0</v>
      </c>
    </row>
    <row r="127" spans="1:39" x14ac:dyDescent="0.25">
      <c r="A127" s="4" t="str">
        <f t="shared" si="49"/>
        <v>Matalia, Parag</v>
      </c>
      <c r="B127" s="4" t="str">
        <f t="shared" si="49"/>
        <v>TechSur</v>
      </c>
      <c r="C127" s="4" t="str">
        <f t="shared" si="49"/>
        <v>Agile Coach</v>
      </c>
      <c r="D127" s="4">
        <f t="shared" si="49"/>
        <v>140.30000000000001</v>
      </c>
      <c r="E127" s="120">
        <f t="shared" ref="E127:AM127" si="59">E55*$D55</f>
        <v>0</v>
      </c>
      <c r="F127" s="120">
        <f t="shared" si="59"/>
        <v>0</v>
      </c>
      <c r="G127" s="120">
        <f t="shared" si="59"/>
        <v>0</v>
      </c>
      <c r="H127" s="120">
        <f t="shared" si="59"/>
        <v>23570.400000000001</v>
      </c>
      <c r="I127" s="120">
        <f t="shared" si="59"/>
        <v>22448</v>
      </c>
      <c r="J127" s="120">
        <f t="shared" si="59"/>
        <v>19080.800000000003</v>
      </c>
      <c r="K127" s="120">
        <f t="shared" si="59"/>
        <v>19221.100000000002</v>
      </c>
      <c r="L127" s="120">
        <f t="shared" si="59"/>
        <v>23570.400000000001</v>
      </c>
      <c r="M127" s="120">
        <f t="shared" si="59"/>
        <v>13468.800000000001</v>
      </c>
      <c r="N127" s="120">
        <f t="shared" si="59"/>
        <v>11224</v>
      </c>
      <c r="O127" s="120">
        <f t="shared" si="59"/>
        <v>24061.45</v>
      </c>
      <c r="P127" s="120">
        <f t="shared" si="59"/>
        <v>20624.100000000002</v>
      </c>
      <c r="Q127" s="120">
        <f t="shared" si="59"/>
        <v>16836</v>
      </c>
      <c r="R127" s="120">
        <f t="shared" si="59"/>
        <v>0</v>
      </c>
      <c r="S127" s="120">
        <f t="shared" si="59"/>
        <v>0</v>
      </c>
      <c r="T127" s="120">
        <f t="shared" si="59"/>
        <v>0</v>
      </c>
      <c r="U127" s="120">
        <f t="shared" si="59"/>
        <v>0</v>
      </c>
      <c r="V127" s="120">
        <f t="shared" si="59"/>
        <v>0</v>
      </c>
      <c r="W127" s="120">
        <f t="shared" si="59"/>
        <v>0</v>
      </c>
      <c r="X127" s="120">
        <f t="shared" si="59"/>
        <v>0</v>
      </c>
      <c r="Y127" s="120">
        <f t="shared" si="59"/>
        <v>0</v>
      </c>
      <c r="Z127" s="120">
        <f t="shared" si="59"/>
        <v>0</v>
      </c>
      <c r="AA127" s="120">
        <f t="shared" si="59"/>
        <v>0</v>
      </c>
      <c r="AB127" s="120">
        <f t="shared" si="59"/>
        <v>0</v>
      </c>
      <c r="AC127" s="120">
        <f t="shared" si="59"/>
        <v>0</v>
      </c>
      <c r="AD127" s="120">
        <f t="shared" si="59"/>
        <v>0</v>
      </c>
      <c r="AE127" s="120">
        <f t="shared" si="59"/>
        <v>0</v>
      </c>
      <c r="AF127" s="120">
        <f t="shared" si="59"/>
        <v>0</v>
      </c>
      <c r="AG127" s="120">
        <f t="shared" si="59"/>
        <v>0</v>
      </c>
      <c r="AH127" s="120">
        <f t="shared" si="59"/>
        <v>0</v>
      </c>
      <c r="AI127" s="120">
        <f t="shared" si="59"/>
        <v>0</v>
      </c>
      <c r="AJ127" s="120">
        <f t="shared" si="59"/>
        <v>0</v>
      </c>
      <c r="AK127" s="120">
        <f t="shared" si="59"/>
        <v>0</v>
      </c>
      <c r="AL127" s="120">
        <f t="shared" si="59"/>
        <v>0</v>
      </c>
      <c r="AM127" s="120">
        <f t="shared" si="59"/>
        <v>0</v>
      </c>
    </row>
    <row r="128" spans="1:39" x14ac:dyDescent="0.25">
      <c r="A128" s="4" t="str">
        <f t="shared" si="49"/>
        <v>Mensah, Dora</v>
      </c>
      <c r="B128" s="4" t="str">
        <f t="shared" si="49"/>
        <v>TechSur</v>
      </c>
      <c r="C128" s="4" t="str">
        <f t="shared" si="49"/>
        <v>Cyber Threat Analyst</v>
      </c>
      <c r="D128" s="4">
        <f t="shared" si="49"/>
        <v>94.29</v>
      </c>
      <c r="E128" s="120">
        <f t="shared" ref="E128:AM128" si="60">E56*$D56</f>
        <v>2569.4025000000001</v>
      </c>
      <c r="F128" s="120">
        <f t="shared" si="60"/>
        <v>15840.720000000001</v>
      </c>
      <c r="G128" s="120">
        <f t="shared" si="60"/>
        <v>14685.667500000001</v>
      </c>
      <c r="H128" s="120">
        <f t="shared" si="60"/>
        <v>10560.480000000001</v>
      </c>
      <c r="I128" s="120">
        <f t="shared" si="60"/>
        <v>15086.400000000001</v>
      </c>
      <c r="J128" s="120">
        <f t="shared" si="60"/>
        <v>16595.04</v>
      </c>
      <c r="K128" s="120">
        <f t="shared" si="60"/>
        <v>11314.800000000001</v>
      </c>
      <c r="L128" s="120">
        <f t="shared" si="60"/>
        <v>15840.720000000001</v>
      </c>
      <c r="M128" s="120">
        <f t="shared" si="60"/>
        <v>9051.84</v>
      </c>
      <c r="N128" s="120">
        <f t="shared" si="60"/>
        <v>7543.2000000000007</v>
      </c>
      <c r="O128" s="120">
        <f t="shared" si="60"/>
        <v>16595.04</v>
      </c>
      <c r="P128" s="120">
        <f t="shared" si="60"/>
        <v>15086.400000000001</v>
      </c>
      <c r="Q128" s="120">
        <f t="shared" si="60"/>
        <v>12351.990000000002</v>
      </c>
      <c r="R128" s="120">
        <f t="shared" si="60"/>
        <v>0</v>
      </c>
      <c r="S128" s="120">
        <f t="shared" si="60"/>
        <v>0</v>
      </c>
      <c r="T128" s="120">
        <f t="shared" si="60"/>
        <v>0</v>
      </c>
      <c r="U128" s="120">
        <f t="shared" si="60"/>
        <v>0</v>
      </c>
      <c r="V128" s="120">
        <f t="shared" si="60"/>
        <v>0</v>
      </c>
      <c r="W128" s="120">
        <f t="shared" si="60"/>
        <v>0</v>
      </c>
      <c r="X128" s="120">
        <f t="shared" si="60"/>
        <v>0</v>
      </c>
      <c r="Y128" s="120">
        <f t="shared" si="60"/>
        <v>0</v>
      </c>
      <c r="Z128" s="120">
        <f t="shared" si="60"/>
        <v>0</v>
      </c>
      <c r="AA128" s="120">
        <f t="shared" si="60"/>
        <v>0</v>
      </c>
      <c r="AB128" s="120">
        <f t="shared" si="60"/>
        <v>0</v>
      </c>
      <c r="AC128" s="120">
        <f t="shared" si="60"/>
        <v>0</v>
      </c>
      <c r="AD128" s="120">
        <f t="shared" si="60"/>
        <v>0</v>
      </c>
      <c r="AE128" s="120">
        <f t="shared" si="60"/>
        <v>0</v>
      </c>
      <c r="AF128" s="120">
        <f t="shared" si="60"/>
        <v>0</v>
      </c>
      <c r="AG128" s="120">
        <f t="shared" si="60"/>
        <v>0</v>
      </c>
      <c r="AH128" s="120">
        <f t="shared" si="60"/>
        <v>0</v>
      </c>
      <c r="AI128" s="120">
        <f t="shared" si="60"/>
        <v>0</v>
      </c>
      <c r="AJ128" s="120">
        <f t="shared" si="60"/>
        <v>0</v>
      </c>
      <c r="AK128" s="120">
        <f t="shared" si="60"/>
        <v>0</v>
      </c>
      <c r="AL128" s="120">
        <f t="shared" si="60"/>
        <v>0</v>
      </c>
      <c r="AM128" s="120">
        <f t="shared" si="60"/>
        <v>0</v>
      </c>
    </row>
    <row r="129" spans="1:39" x14ac:dyDescent="0.25">
      <c r="A129" s="4" t="str">
        <f t="shared" si="49"/>
        <v>Miller, Evalina</v>
      </c>
      <c r="B129" s="4" t="str">
        <f t="shared" si="49"/>
        <v>TechSur</v>
      </c>
      <c r="C129" s="4" t="str">
        <f t="shared" si="49"/>
        <v>Task Manager</v>
      </c>
      <c r="D129" s="4">
        <f t="shared" si="49"/>
        <v>100.04</v>
      </c>
      <c r="E129" s="120">
        <f t="shared" ref="E129:AM129" si="61">E57*$D57</f>
        <v>2200.88</v>
      </c>
      <c r="F129" s="120">
        <f t="shared" si="61"/>
        <v>15606.240000000002</v>
      </c>
      <c r="G129" s="120">
        <f t="shared" si="61"/>
        <v>14005.6</v>
      </c>
      <c r="H129" s="120">
        <f t="shared" si="61"/>
        <v>16306.52</v>
      </c>
      <c r="I129" s="120">
        <f t="shared" si="61"/>
        <v>10004</v>
      </c>
      <c r="J129" s="120">
        <f t="shared" si="61"/>
        <v>0</v>
      </c>
      <c r="K129" s="120">
        <f t="shared" si="61"/>
        <v>0</v>
      </c>
      <c r="L129" s="120">
        <f t="shared" si="61"/>
        <v>0</v>
      </c>
      <c r="M129" s="120">
        <f t="shared" si="61"/>
        <v>0</v>
      </c>
      <c r="N129" s="120">
        <f t="shared" si="61"/>
        <v>0</v>
      </c>
      <c r="O129" s="120">
        <f t="shared" si="61"/>
        <v>0</v>
      </c>
      <c r="P129" s="120">
        <f t="shared" si="61"/>
        <v>0</v>
      </c>
      <c r="Q129" s="120">
        <f t="shared" si="61"/>
        <v>0</v>
      </c>
      <c r="R129" s="120">
        <f t="shared" si="61"/>
        <v>0</v>
      </c>
      <c r="S129" s="120">
        <f t="shared" si="61"/>
        <v>0</v>
      </c>
      <c r="T129" s="120">
        <f t="shared" si="61"/>
        <v>0</v>
      </c>
      <c r="U129" s="120">
        <f t="shared" si="61"/>
        <v>0</v>
      </c>
      <c r="V129" s="120">
        <f t="shared" si="61"/>
        <v>0</v>
      </c>
      <c r="W129" s="120">
        <f t="shared" si="61"/>
        <v>0</v>
      </c>
      <c r="X129" s="120">
        <f t="shared" si="61"/>
        <v>0</v>
      </c>
      <c r="Y129" s="120">
        <f t="shared" si="61"/>
        <v>0</v>
      </c>
      <c r="Z129" s="120">
        <f t="shared" si="61"/>
        <v>0</v>
      </c>
      <c r="AA129" s="120">
        <f t="shared" si="61"/>
        <v>0</v>
      </c>
      <c r="AB129" s="120">
        <f t="shared" si="61"/>
        <v>0</v>
      </c>
      <c r="AC129" s="120">
        <f t="shared" si="61"/>
        <v>0</v>
      </c>
      <c r="AD129" s="120">
        <f t="shared" si="61"/>
        <v>0</v>
      </c>
      <c r="AE129" s="120">
        <f t="shared" si="61"/>
        <v>0</v>
      </c>
      <c r="AF129" s="120">
        <f t="shared" si="61"/>
        <v>0</v>
      </c>
      <c r="AG129" s="120">
        <f t="shared" si="61"/>
        <v>0</v>
      </c>
      <c r="AH129" s="120">
        <f t="shared" si="61"/>
        <v>0</v>
      </c>
      <c r="AI129" s="120">
        <f t="shared" si="61"/>
        <v>0</v>
      </c>
      <c r="AJ129" s="120">
        <f t="shared" si="61"/>
        <v>0</v>
      </c>
      <c r="AK129" s="120">
        <f t="shared" si="61"/>
        <v>0</v>
      </c>
      <c r="AL129" s="120">
        <f t="shared" si="61"/>
        <v>0</v>
      </c>
      <c r="AM129" s="120">
        <f t="shared" si="61"/>
        <v>0</v>
      </c>
    </row>
    <row r="130" spans="1:39" x14ac:dyDescent="0.25">
      <c r="A130" s="4" t="str">
        <f t="shared" si="49"/>
        <v>Molabanti, Mohana</v>
      </c>
      <c r="B130" s="4" t="str">
        <f t="shared" si="49"/>
        <v>TechSur</v>
      </c>
      <c r="C130" s="4" t="str">
        <f t="shared" si="49"/>
        <v>Systems Integration Engineer</v>
      </c>
      <c r="D130" s="4">
        <f t="shared" si="49"/>
        <v>151.9</v>
      </c>
      <c r="E130" s="120">
        <f t="shared" ref="E130:AM130" si="62">E58*$D58</f>
        <v>0</v>
      </c>
      <c r="F130" s="120">
        <f t="shared" si="62"/>
        <v>0</v>
      </c>
      <c r="G130" s="120">
        <f t="shared" si="62"/>
        <v>0</v>
      </c>
      <c r="H130" s="120">
        <f t="shared" si="62"/>
        <v>4860.8</v>
      </c>
      <c r="I130" s="120">
        <f t="shared" si="62"/>
        <v>18228</v>
      </c>
      <c r="J130" s="120">
        <f t="shared" si="62"/>
        <v>26734.400000000001</v>
      </c>
      <c r="K130" s="120">
        <f t="shared" si="62"/>
        <v>24304</v>
      </c>
      <c r="L130" s="120">
        <f t="shared" si="62"/>
        <v>25519.200000000001</v>
      </c>
      <c r="M130" s="120">
        <f t="shared" si="62"/>
        <v>14582.400000000001</v>
      </c>
      <c r="N130" s="120">
        <f t="shared" si="62"/>
        <v>12152</v>
      </c>
      <c r="O130" s="120">
        <f t="shared" si="62"/>
        <v>26734.400000000001</v>
      </c>
      <c r="P130" s="120">
        <f t="shared" si="62"/>
        <v>24304</v>
      </c>
      <c r="Q130" s="120">
        <f t="shared" si="62"/>
        <v>20658.400000000001</v>
      </c>
      <c r="R130" s="120">
        <f t="shared" si="62"/>
        <v>0</v>
      </c>
      <c r="S130" s="120">
        <f t="shared" si="62"/>
        <v>0</v>
      </c>
      <c r="T130" s="120">
        <f t="shared" si="62"/>
        <v>0</v>
      </c>
      <c r="U130" s="120">
        <f t="shared" si="62"/>
        <v>0</v>
      </c>
      <c r="V130" s="120">
        <f t="shared" si="62"/>
        <v>0</v>
      </c>
      <c r="W130" s="120">
        <f t="shared" si="62"/>
        <v>0</v>
      </c>
      <c r="X130" s="120">
        <f t="shared" si="62"/>
        <v>0</v>
      </c>
      <c r="Y130" s="120">
        <f t="shared" si="62"/>
        <v>0</v>
      </c>
      <c r="Z130" s="120">
        <f t="shared" si="62"/>
        <v>0</v>
      </c>
      <c r="AA130" s="120">
        <f t="shared" si="62"/>
        <v>0</v>
      </c>
      <c r="AB130" s="120">
        <f t="shared" si="62"/>
        <v>0</v>
      </c>
      <c r="AC130" s="120">
        <f t="shared" si="62"/>
        <v>0</v>
      </c>
      <c r="AD130" s="120">
        <f t="shared" si="62"/>
        <v>0</v>
      </c>
      <c r="AE130" s="120">
        <f t="shared" si="62"/>
        <v>0</v>
      </c>
      <c r="AF130" s="120">
        <f t="shared" si="62"/>
        <v>0</v>
      </c>
      <c r="AG130" s="120">
        <f t="shared" si="62"/>
        <v>0</v>
      </c>
      <c r="AH130" s="120">
        <f t="shared" si="62"/>
        <v>0</v>
      </c>
      <c r="AI130" s="120">
        <f t="shared" si="62"/>
        <v>0</v>
      </c>
      <c r="AJ130" s="120">
        <f t="shared" si="62"/>
        <v>0</v>
      </c>
      <c r="AK130" s="120">
        <f t="shared" si="62"/>
        <v>0</v>
      </c>
      <c r="AL130" s="120">
        <f t="shared" si="62"/>
        <v>0</v>
      </c>
      <c r="AM130" s="120">
        <f t="shared" si="62"/>
        <v>0</v>
      </c>
    </row>
    <row r="131" spans="1:39" x14ac:dyDescent="0.25">
      <c r="A131" s="4" t="str">
        <f t="shared" si="49"/>
        <v>Murphy, Jessica</v>
      </c>
      <c r="B131" s="4" t="str">
        <f t="shared" si="49"/>
        <v>TechSur</v>
      </c>
      <c r="C131" s="4" t="str">
        <f t="shared" si="49"/>
        <v>Administrative Support Specialist</v>
      </c>
      <c r="D131" s="4">
        <f t="shared" si="49"/>
        <v>48.01</v>
      </c>
      <c r="E131" s="120">
        <f t="shared" ref="E131:AM131" si="63">E59*$D59</f>
        <v>1032.2149999999999</v>
      </c>
      <c r="F131" s="120">
        <f t="shared" si="63"/>
        <v>7753.6149999999998</v>
      </c>
      <c r="G131" s="120">
        <f t="shared" si="63"/>
        <v>8449.76</v>
      </c>
      <c r="H131" s="120">
        <f t="shared" si="63"/>
        <v>-8449.76</v>
      </c>
      <c r="I131" s="120">
        <f t="shared" si="63"/>
        <v>0</v>
      </c>
      <c r="J131" s="120">
        <f t="shared" si="63"/>
        <v>0</v>
      </c>
      <c r="K131" s="120">
        <f t="shared" si="63"/>
        <v>0</v>
      </c>
      <c r="L131" s="120">
        <f t="shared" si="63"/>
        <v>0</v>
      </c>
      <c r="M131" s="120">
        <f t="shared" si="63"/>
        <v>0</v>
      </c>
      <c r="N131" s="120">
        <f t="shared" si="63"/>
        <v>0</v>
      </c>
      <c r="O131" s="120">
        <f t="shared" si="63"/>
        <v>0</v>
      </c>
      <c r="P131" s="120">
        <f t="shared" si="63"/>
        <v>0</v>
      </c>
      <c r="Q131" s="120">
        <f t="shared" si="63"/>
        <v>0</v>
      </c>
      <c r="R131" s="120">
        <f t="shared" si="63"/>
        <v>0</v>
      </c>
      <c r="S131" s="120">
        <f t="shared" si="63"/>
        <v>0</v>
      </c>
      <c r="T131" s="120">
        <f t="shared" si="63"/>
        <v>0</v>
      </c>
      <c r="U131" s="120">
        <f t="shared" si="63"/>
        <v>0</v>
      </c>
      <c r="V131" s="120">
        <f t="shared" si="63"/>
        <v>0</v>
      </c>
      <c r="W131" s="120">
        <f t="shared" si="63"/>
        <v>0</v>
      </c>
      <c r="X131" s="120">
        <f t="shared" si="63"/>
        <v>0</v>
      </c>
      <c r="Y131" s="120">
        <f t="shared" si="63"/>
        <v>0</v>
      </c>
      <c r="Z131" s="120">
        <f t="shared" si="63"/>
        <v>0</v>
      </c>
      <c r="AA131" s="120">
        <f t="shared" si="63"/>
        <v>0</v>
      </c>
      <c r="AB131" s="120">
        <f t="shared" si="63"/>
        <v>0</v>
      </c>
      <c r="AC131" s="120">
        <f t="shared" si="63"/>
        <v>0</v>
      </c>
      <c r="AD131" s="120">
        <f t="shared" si="63"/>
        <v>0</v>
      </c>
      <c r="AE131" s="120">
        <f t="shared" si="63"/>
        <v>0</v>
      </c>
      <c r="AF131" s="120">
        <f t="shared" si="63"/>
        <v>0</v>
      </c>
      <c r="AG131" s="120">
        <f t="shared" si="63"/>
        <v>0</v>
      </c>
      <c r="AH131" s="120">
        <f t="shared" si="63"/>
        <v>0</v>
      </c>
      <c r="AI131" s="120">
        <f t="shared" si="63"/>
        <v>0</v>
      </c>
      <c r="AJ131" s="120">
        <f t="shared" si="63"/>
        <v>0</v>
      </c>
      <c r="AK131" s="120">
        <f t="shared" si="63"/>
        <v>0</v>
      </c>
      <c r="AL131" s="120">
        <f t="shared" si="63"/>
        <v>0</v>
      </c>
      <c r="AM131" s="120">
        <f t="shared" si="63"/>
        <v>0</v>
      </c>
    </row>
    <row r="132" spans="1:39" x14ac:dyDescent="0.25">
      <c r="A132" s="4" t="str">
        <f t="shared" si="49"/>
        <v>Murphy, Jessica</v>
      </c>
      <c r="B132" s="4" t="str">
        <f t="shared" si="49"/>
        <v>TechSur</v>
      </c>
      <c r="C132" s="4" t="str">
        <f t="shared" si="49"/>
        <v>Communications Specialist</v>
      </c>
      <c r="D132" s="4">
        <f t="shared" si="49"/>
        <v>74.430000000000007</v>
      </c>
      <c r="E132" s="120">
        <f t="shared" ref="E132:AM132" si="64">E60*$D60</f>
        <v>0</v>
      </c>
      <c r="F132" s="120">
        <f t="shared" si="64"/>
        <v>0</v>
      </c>
      <c r="G132" s="120">
        <f t="shared" si="64"/>
        <v>0</v>
      </c>
      <c r="H132" s="120">
        <f t="shared" si="64"/>
        <v>25603.920000000002</v>
      </c>
      <c r="I132" s="120">
        <f t="shared" si="64"/>
        <v>11908.800000000001</v>
      </c>
      <c r="J132" s="120">
        <f t="shared" si="64"/>
        <v>13099.68</v>
      </c>
      <c r="K132" s="120">
        <f t="shared" si="64"/>
        <v>10122.480000000001</v>
      </c>
      <c r="L132" s="120">
        <f t="shared" si="64"/>
        <v>12504.240000000002</v>
      </c>
      <c r="M132" s="120">
        <f t="shared" si="64"/>
        <v>7145.2800000000007</v>
      </c>
      <c r="N132" s="120">
        <f t="shared" si="64"/>
        <v>5954.4000000000005</v>
      </c>
      <c r="O132" s="120">
        <f t="shared" si="64"/>
        <v>13099.68</v>
      </c>
      <c r="P132" s="120">
        <f t="shared" si="64"/>
        <v>11908.800000000001</v>
      </c>
      <c r="Q132" s="120">
        <f t="shared" si="64"/>
        <v>10122.480000000001</v>
      </c>
      <c r="R132" s="120">
        <f t="shared" si="64"/>
        <v>0</v>
      </c>
      <c r="S132" s="120">
        <f t="shared" si="64"/>
        <v>0</v>
      </c>
      <c r="T132" s="120">
        <f t="shared" si="64"/>
        <v>0</v>
      </c>
      <c r="U132" s="120">
        <f t="shared" si="64"/>
        <v>0</v>
      </c>
      <c r="V132" s="120">
        <f t="shared" si="64"/>
        <v>0</v>
      </c>
      <c r="W132" s="120">
        <f t="shared" si="64"/>
        <v>0</v>
      </c>
      <c r="X132" s="120">
        <f t="shared" si="64"/>
        <v>0</v>
      </c>
      <c r="Y132" s="120">
        <f t="shared" si="64"/>
        <v>0</v>
      </c>
      <c r="Z132" s="120">
        <f t="shared" si="64"/>
        <v>0</v>
      </c>
      <c r="AA132" s="120">
        <f t="shared" si="64"/>
        <v>0</v>
      </c>
      <c r="AB132" s="120">
        <f t="shared" si="64"/>
        <v>0</v>
      </c>
      <c r="AC132" s="120">
        <f t="shared" si="64"/>
        <v>0</v>
      </c>
      <c r="AD132" s="120">
        <f t="shared" si="64"/>
        <v>0</v>
      </c>
      <c r="AE132" s="120">
        <f t="shared" si="64"/>
        <v>0</v>
      </c>
      <c r="AF132" s="120">
        <f t="shared" si="64"/>
        <v>0</v>
      </c>
      <c r="AG132" s="120">
        <f t="shared" si="64"/>
        <v>0</v>
      </c>
      <c r="AH132" s="120">
        <f t="shared" si="64"/>
        <v>0</v>
      </c>
      <c r="AI132" s="120">
        <f t="shared" si="64"/>
        <v>0</v>
      </c>
      <c r="AJ132" s="120">
        <f t="shared" si="64"/>
        <v>0</v>
      </c>
      <c r="AK132" s="120">
        <f t="shared" si="64"/>
        <v>0</v>
      </c>
      <c r="AL132" s="120">
        <f t="shared" si="64"/>
        <v>0</v>
      </c>
      <c r="AM132" s="120">
        <f t="shared" si="64"/>
        <v>0</v>
      </c>
    </row>
    <row r="133" spans="1:39" x14ac:dyDescent="0.25">
      <c r="A133" s="4" t="str">
        <f t="shared" si="49"/>
        <v>Niazi, Shamroze</v>
      </c>
      <c r="B133" s="4" t="str">
        <f t="shared" si="49"/>
        <v>NMA Consulting</v>
      </c>
      <c r="C133" s="4" t="str">
        <f t="shared" si="49"/>
        <v>Enterprise Architect</v>
      </c>
      <c r="D133" s="4">
        <f t="shared" si="49"/>
        <v>113.21</v>
      </c>
      <c r="E133" s="120">
        <f t="shared" ref="E133:AM133" si="65">E61*$D61</f>
        <v>2717.04</v>
      </c>
      <c r="F133" s="120">
        <f t="shared" si="65"/>
        <v>18113.599999999999</v>
      </c>
      <c r="G133" s="120">
        <f t="shared" si="65"/>
        <v>19924.96</v>
      </c>
      <c r="H133" s="120">
        <f t="shared" si="65"/>
        <v>19019.28</v>
      </c>
      <c r="I133" s="120">
        <f t="shared" si="65"/>
        <v>10868.16</v>
      </c>
      <c r="J133" s="120">
        <f t="shared" si="65"/>
        <v>19698.539999999997</v>
      </c>
      <c r="K133" s="120">
        <f t="shared" si="65"/>
        <v>17660.759999999998</v>
      </c>
      <c r="L133" s="120">
        <f t="shared" si="65"/>
        <v>18792.86</v>
      </c>
      <c r="M133" s="120">
        <f t="shared" si="65"/>
        <v>9509.64</v>
      </c>
      <c r="N133" s="120">
        <f t="shared" si="65"/>
        <v>9056.7999999999993</v>
      </c>
      <c r="O133" s="120">
        <f t="shared" si="65"/>
        <v>18113.599999999999</v>
      </c>
      <c r="P133" s="120">
        <f t="shared" si="65"/>
        <v>18113.599999999999</v>
      </c>
      <c r="Q133" s="120">
        <f t="shared" si="65"/>
        <v>15396.56</v>
      </c>
      <c r="R133" s="120">
        <f t="shared" si="65"/>
        <v>0</v>
      </c>
      <c r="S133" s="120">
        <f t="shared" si="65"/>
        <v>0</v>
      </c>
      <c r="T133" s="120">
        <f t="shared" si="65"/>
        <v>0</v>
      </c>
      <c r="U133" s="120">
        <f t="shared" si="65"/>
        <v>0</v>
      </c>
      <c r="V133" s="120">
        <f t="shared" si="65"/>
        <v>0</v>
      </c>
      <c r="W133" s="120">
        <f t="shared" si="65"/>
        <v>0</v>
      </c>
      <c r="X133" s="120">
        <f t="shared" si="65"/>
        <v>0</v>
      </c>
      <c r="Y133" s="120">
        <f t="shared" si="65"/>
        <v>0</v>
      </c>
      <c r="Z133" s="120">
        <f t="shared" si="65"/>
        <v>0</v>
      </c>
      <c r="AA133" s="120">
        <f t="shared" si="65"/>
        <v>0</v>
      </c>
      <c r="AB133" s="120">
        <f t="shared" si="65"/>
        <v>0</v>
      </c>
      <c r="AC133" s="120">
        <f t="shared" si="65"/>
        <v>0</v>
      </c>
      <c r="AD133" s="120">
        <f t="shared" si="65"/>
        <v>0</v>
      </c>
      <c r="AE133" s="120">
        <f t="shared" si="65"/>
        <v>0</v>
      </c>
      <c r="AF133" s="120">
        <f t="shared" si="65"/>
        <v>0</v>
      </c>
      <c r="AG133" s="120">
        <f t="shared" si="65"/>
        <v>0</v>
      </c>
      <c r="AH133" s="120">
        <f t="shared" si="65"/>
        <v>0</v>
      </c>
      <c r="AI133" s="120">
        <f t="shared" si="65"/>
        <v>0</v>
      </c>
      <c r="AJ133" s="120">
        <f t="shared" si="65"/>
        <v>0</v>
      </c>
      <c r="AK133" s="120">
        <f t="shared" si="65"/>
        <v>0</v>
      </c>
      <c r="AL133" s="120">
        <f t="shared" si="65"/>
        <v>0</v>
      </c>
      <c r="AM133" s="120">
        <f t="shared" si="65"/>
        <v>0</v>
      </c>
    </row>
    <row r="134" spans="1:39" x14ac:dyDescent="0.25">
      <c r="A134" s="4" t="str">
        <f t="shared" si="49"/>
        <v>Olabowale, Peter</v>
      </c>
      <c r="B134" s="4" t="str">
        <f t="shared" si="49"/>
        <v>TechSur</v>
      </c>
      <c r="C134" s="4" t="str">
        <f t="shared" si="49"/>
        <v>Software Engineer</v>
      </c>
      <c r="D134" s="4">
        <f t="shared" si="49"/>
        <v>0</v>
      </c>
      <c r="E134" s="120">
        <f t="shared" ref="E134:AM134" si="66">E62*$D62</f>
        <v>0</v>
      </c>
      <c r="F134" s="120">
        <f t="shared" si="66"/>
        <v>0</v>
      </c>
      <c r="G134" s="120">
        <f t="shared" si="66"/>
        <v>0</v>
      </c>
      <c r="H134" s="120">
        <f t="shared" si="66"/>
        <v>0</v>
      </c>
      <c r="I134" s="120">
        <f t="shared" si="66"/>
        <v>0</v>
      </c>
      <c r="J134" s="120">
        <f t="shared" si="66"/>
        <v>0</v>
      </c>
      <c r="K134" s="120">
        <f t="shared" si="66"/>
        <v>0</v>
      </c>
      <c r="L134" s="120">
        <f t="shared" si="66"/>
        <v>0</v>
      </c>
      <c r="M134" s="120">
        <f t="shared" si="66"/>
        <v>0</v>
      </c>
      <c r="N134" s="120">
        <f t="shared" si="66"/>
        <v>0</v>
      </c>
      <c r="O134" s="120">
        <f t="shared" si="66"/>
        <v>0</v>
      </c>
      <c r="P134" s="120">
        <f t="shared" si="66"/>
        <v>0</v>
      </c>
      <c r="Q134" s="120">
        <f t="shared" si="66"/>
        <v>0</v>
      </c>
      <c r="R134" s="120">
        <f t="shared" si="66"/>
        <v>0</v>
      </c>
      <c r="S134" s="120">
        <f t="shared" si="66"/>
        <v>0</v>
      </c>
      <c r="T134" s="120">
        <f t="shared" si="66"/>
        <v>0</v>
      </c>
      <c r="U134" s="120">
        <f t="shared" si="66"/>
        <v>0</v>
      </c>
      <c r="V134" s="120">
        <f t="shared" si="66"/>
        <v>0</v>
      </c>
      <c r="W134" s="120">
        <f t="shared" si="66"/>
        <v>0</v>
      </c>
      <c r="X134" s="120">
        <f t="shared" si="66"/>
        <v>0</v>
      </c>
      <c r="Y134" s="120">
        <f t="shared" si="66"/>
        <v>0</v>
      </c>
      <c r="Z134" s="120">
        <f t="shared" si="66"/>
        <v>0</v>
      </c>
      <c r="AA134" s="120">
        <f t="shared" si="66"/>
        <v>0</v>
      </c>
      <c r="AB134" s="120">
        <f t="shared" si="66"/>
        <v>0</v>
      </c>
      <c r="AC134" s="120">
        <f t="shared" si="66"/>
        <v>0</v>
      </c>
      <c r="AD134" s="120">
        <f t="shared" si="66"/>
        <v>0</v>
      </c>
      <c r="AE134" s="120">
        <f t="shared" si="66"/>
        <v>0</v>
      </c>
      <c r="AF134" s="120">
        <f t="shared" si="66"/>
        <v>0</v>
      </c>
      <c r="AG134" s="120">
        <f t="shared" si="66"/>
        <v>0</v>
      </c>
      <c r="AH134" s="120">
        <f t="shared" si="66"/>
        <v>0</v>
      </c>
      <c r="AI134" s="120">
        <f t="shared" si="66"/>
        <v>0</v>
      </c>
      <c r="AJ134" s="120">
        <f t="shared" si="66"/>
        <v>0</v>
      </c>
      <c r="AK134" s="120">
        <f t="shared" si="66"/>
        <v>0</v>
      </c>
      <c r="AL134" s="120">
        <f t="shared" si="66"/>
        <v>0</v>
      </c>
      <c r="AM134" s="120">
        <f t="shared" si="66"/>
        <v>0</v>
      </c>
    </row>
    <row r="135" spans="1:39" x14ac:dyDescent="0.25">
      <c r="A135" s="4" t="str">
        <f t="shared" si="49"/>
        <v>Olagbegi, Oladipo</v>
      </c>
      <c r="B135" s="4" t="str">
        <f t="shared" si="49"/>
        <v>TechSur</v>
      </c>
      <c r="C135" s="4" t="str">
        <f t="shared" si="49"/>
        <v>Software Engineer</v>
      </c>
      <c r="D135" s="4">
        <f t="shared" si="49"/>
        <v>138.37</v>
      </c>
      <c r="E135" s="120">
        <f t="shared" ref="E135:AM135" si="67">E63*$D63</f>
        <v>3320.88</v>
      </c>
      <c r="F135" s="120">
        <f t="shared" si="67"/>
        <v>23246.16</v>
      </c>
      <c r="G135" s="120">
        <f t="shared" si="67"/>
        <v>17711.36</v>
      </c>
      <c r="H135" s="120">
        <f t="shared" si="67"/>
        <v>23246.16</v>
      </c>
      <c r="I135" s="120">
        <f t="shared" si="67"/>
        <v>15497.44</v>
      </c>
      <c r="J135" s="120">
        <f t="shared" si="67"/>
        <v>0</v>
      </c>
      <c r="K135" s="120">
        <f t="shared" si="67"/>
        <v>0</v>
      </c>
      <c r="L135" s="120">
        <f t="shared" si="67"/>
        <v>0</v>
      </c>
      <c r="M135" s="120">
        <f t="shared" si="67"/>
        <v>0</v>
      </c>
      <c r="N135" s="120">
        <f t="shared" si="67"/>
        <v>0</v>
      </c>
      <c r="O135" s="120">
        <f t="shared" si="67"/>
        <v>0</v>
      </c>
      <c r="P135" s="120">
        <f t="shared" si="67"/>
        <v>0</v>
      </c>
      <c r="Q135" s="120">
        <f t="shared" si="67"/>
        <v>0</v>
      </c>
      <c r="R135" s="120">
        <f t="shared" si="67"/>
        <v>0</v>
      </c>
      <c r="S135" s="120">
        <f t="shared" si="67"/>
        <v>0</v>
      </c>
      <c r="T135" s="120">
        <f t="shared" si="67"/>
        <v>0</v>
      </c>
      <c r="U135" s="120">
        <f t="shared" si="67"/>
        <v>0</v>
      </c>
      <c r="V135" s="120">
        <f t="shared" si="67"/>
        <v>0</v>
      </c>
      <c r="W135" s="120">
        <f t="shared" si="67"/>
        <v>0</v>
      </c>
      <c r="X135" s="120">
        <f t="shared" si="67"/>
        <v>0</v>
      </c>
      <c r="Y135" s="120">
        <f t="shared" si="67"/>
        <v>0</v>
      </c>
      <c r="Z135" s="120">
        <f t="shared" si="67"/>
        <v>0</v>
      </c>
      <c r="AA135" s="120">
        <f t="shared" si="67"/>
        <v>0</v>
      </c>
      <c r="AB135" s="120">
        <f t="shared" si="67"/>
        <v>0</v>
      </c>
      <c r="AC135" s="120">
        <f t="shared" si="67"/>
        <v>0</v>
      </c>
      <c r="AD135" s="120">
        <f t="shared" si="67"/>
        <v>0</v>
      </c>
      <c r="AE135" s="120">
        <f t="shared" si="67"/>
        <v>0</v>
      </c>
      <c r="AF135" s="120">
        <f t="shared" si="67"/>
        <v>0</v>
      </c>
      <c r="AG135" s="120">
        <f t="shared" si="67"/>
        <v>0</v>
      </c>
      <c r="AH135" s="120">
        <f t="shared" si="67"/>
        <v>0</v>
      </c>
      <c r="AI135" s="120">
        <f t="shared" si="67"/>
        <v>0</v>
      </c>
      <c r="AJ135" s="120">
        <f t="shared" si="67"/>
        <v>0</v>
      </c>
      <c r="AK135" s="120">
        <f t="shared" si="67"/>
        <v>0</v>
      </c>
      <c r="AL135" s="120">
        <f t="shared" si="67"/>
        <v>0</v>
      </c>
      <c r="AM135" s="120">
        <f t="shared" si="67"/>
        <v>0</v>
      </c>
    </row>
    <row r="136" spans="1:39" x14ac:dyDescent="0.25">
      <c r="A136" s="4" t="str">
        <f t="shared" si="49"/>
        <v>Olaose, Tokunbo</v>
      </c>
      <c r="B136" s="4" t="str">
        <f t="shared" si="49"/>
        <v>TechSur</v>
      </c>
      <c r="C136" s="4" t="str">
        <f t="shared" si="49"/>
        <v>Systems Integration Engineer</v>
      </c>
      <c r="D136" s="4">
        <f t="shared" si="49"/>
        <v>151.9</v>
      </c>
      <c r="E136" s="120">
        <f t="shared" ref="E136:AM136" si="68">E64*$D64</f>
        <v>3645.6000000000004</v>
      </c>
      <c r="F136" s="120">
        <f t="shared" si="68"/>
        <v>25519.200000000001</v>
      </c>
      <c r="G136" s="120">
        <f t="shared" si="68"/>
        <v>26734.400000000001</v>
      </c>
      <c r="H136" s="120">
        <f t="shared" si="68"/>
        <v>25519.200000000001</v>
      </c>
      <c r="I136" s="120">
        <f t="shared" si="68"/>
        <v>12152</v>
      </c>
      <c r="J136" s="120">
        <f t="shared" si="68"/>
        <v>0</v>
      </c>
      <c r="K136" s="120">
        <f t="shared" si="68"/>
        <v>0</v>
      </c>
      <c r="L136" s="120">
        <f t="shared" si="68"/>
        <v>0</v>
      </c>
      <c r="M136" s="120">
        <f t="shared" si="68"/>
        <v>0</v>
      </c>
      <c r="N136" s="120">
        <f t="shared" si="68"/>
        <v>0</v>
      </c>
      <c r="O136" s="120">
        <f t="shared" si="68"/>
        <v>0</v>
      </c>
      <c r="P136" s="120">
        <f t="shared" si="68"/>
        <v>0</v>
      </c>
      <c r="Q136" s="120">
        <f t="shared" si="68"/>
        <v>0</v>
      </c>
      <c r="R136" s="120">
        <f t="shared" si="68"/>
        <v>0</v>
      </c>
      <c r="S136" s="120">
        <f t="shared" si="68"/>
        <v>0</v>
      </c>
      <c r="T136" s="120">
        <f t="shared" si="68"/>
        <v>0</v>
      </c>
      <c r="U136" s="120">
        <f t="shared" si="68"/>
        <v>0</v>
      </c>
      <c r="V136" s="120">
        <f t="shared" si="68"/>
        <v>0</v>
      </c>
      <c r="W136" s="120">
        <f t="shared" si="68"/>
        <v>0</v>
      </c>
      <c r="X136" s="120">
        <f t="shared" si="68"/>
        <v>0</v>
      </c>
      <c r="Y136" s="120">
        <f t="shared" si="68"/>
        <v>0</v>
      </c>
      <c r="Z136" s="120">
        <f t="shared" si="68"/>
        <v>0</v>
      </c>
      <c r="AA136" s="120">
        <f t="shared" si="68"/>
        <v>0</v>
      </c>
      <c r="AB136" s="120">
        <f t="shared" si="68"/>
        <v>0</v>
      </c>
      <c r="AC136" s="120">
        <f t="shared" si="68"/>
        <v>0</v>
      </c>
      <c r="AD136" s="120">
        <f t="shared" si="68"/>
        <v>0</v>
      </c>
      <c r="AE136" s="120">
        <f t="shared" si="68"/>
        <v>0</v>
      </c>
      <c r="AF136" s="120">
        <f t="shared" si="68"/>
        <v>0</v>
      </c>
      <c r="AG136" s="120">
        <f t="shared" si="68"/>
        <v>0</v>
      </c>
      <c r="AH136" s="120">
        <f t="shared" si="68"/>
        <v>0</v>
      </c>
      <c r="AI136" s="120">
        <f t="shared" si="68"/>
        <v>0</v>
      </c>
      <c r="AJ136" s="120">
        <f t="shared" si="68"/>
        <v>0</v>
      </c>
      <c r="AK136" s="120">
        <f t="shared" si="68"/>
        <v>0</v>
      </c>
      <c r="AL136" s="120">
        <f t="shared" si="68"/>
        <v>0</v>
      </c>
      <c r="AM136" s="120">
        <f t="shared" si="68"/>
        <v>0</v>
      </c>
    </row>
    <row r="137" spans="1:39" x14ac:dyDescent="0.25">
      <c r="A137" s="4" t="str">
        <f t="shared" si="49"/>
        <v>Qureshi, Saniha</v>
      </c>
      <c r="B137" s="4" t="str">
        <f t="shared" si="49"/>
        <v>TechSur</v>
      </c>
      <c r="C137" s="4" t="str">
        <f t="shared" si="49"/>
        <v>Cloud System Engineer</v>
      </c>
      <c r="D137" s="4">
        <f t="shared" si="49"/>
        <v>85.77</v>
      </c>
      <c r="E137" s="120">
        <f t="shared" ref="E137:AM137" si="69">E65*$D65</f>
        <v>2058.48</v>
      </c>
      <c r="F137" s="120">
        <f t="shared" si="69"/>
        <v>10978.56</v>
      </c>
      <c r="G137" s="120">
        <f t="shared" si="69"/>
        <v>15095.519999999999</v>
      </c>
      <c r="H137" s="120">
        <f t="shared" si="69"/>
        <v>14409.359999999999</v>
      </c>
      <c r="I137" s="120">
        <f t="shared" si="69"/>
        <v>13037.039999999999</v>
      </c>
      <c r="J137" s="120">
        <f t="shared" si="69"/>
        <v>8233.92</v>
      </c>
      <c r="K137" s="120">
        <f t="shared" si="69"/>
        <v>12350.88</v>
      </c>
      <c r="L137" s="120">
        <f t="shared" si="69"/>
        <v>14409.359999999999</v>
      </c>
      <c r="M137" s="120">
        <f t="shared" si="69"/>
        <v>8233.92</v>
      </c>
      <c r="N137" s="120">
        <f t="shared" si="69"/>
        <v>6861.5999999999995</v>
      </c>
      <c r="O137" s="120">
        <f t="shared" si="69"/>
        <v>13723.199999999999</v>
      </c>
      <c r="P137" s="120">
        <f t="shared" si="69"/>
        <v>13723.199999999999</v>
      </c>
      <c r="Q137" s="120">
        <f t="shared" si="69"/>
        <v>11664.72</v>
      </c>
      <c r="R137" s="120">
        <f t="shared" si="69"/>
        <v>0</v>
      </c>
      <c r="S137" s="120">
        <f t="shared" si="69"/>
        <v>0</v>
      </c>
      <c r="T137" s="120">
        <f t="shared" si="69"/>
        <v>0</v>
      </c>
      <c r="U137" s="120">
        <f t="shared" si="69"/>
        <v>0</v>
      </c>
      <c r="V137" s="120">
        <f t="shared" si="69"/>
        <v>0</v>
      </c>
      <c r="W137" s="120">
        <f t="shared" si="69"/>
        <v>0</v>
      </c>
      <c r="X137" s="120">
        <f t="shared" si="69"/>
        <v>0</v>
      </c>
      <c r="Y137" s="120">
        <f t="shared" si="69"/>
        <v>0</v>
      </c>
      <c r="Z137" s="120">
        <f t="shared" si="69"/>
        <v>0</v>
      </c>
      <c r="AA137" s="120">
        <f t="shared" si="69"/>
        <v>0</v>
      </c>
      <c r="AB137" s="120">
        <f t="shared" si="69"/>
        <v>0</v>
      </c>
      <c r="AC137" s="120">
        <f t="shared" si="69"/>
        <v>0</v>
      </c>
      <c r="AD137" s="120">
        <f t="shared" si="69"/>
        <v>0</v>
      </c>
      <c r="AE137" s="120">
        <f t="shared" si="69"/>
        <v>0</v>
      </c>
      <c r="AF137" s="120">
        <f t="shared" si="69"/>
        <v>0</v>
      </c>
      <c r="AG137" s="120">
        <f t="shared" si="69"/>
        <v>0</v>
      </c>
      <c r="AH137" s="120">
        <f t="shared" si="69"/>
        <v>0</v>
      </c>
      <c r="AI137" s="120">
        <f t="shared" si="69"/>
        <v>0</v>
      </c>
      <c r="AJ137" s="120">
        <f t="shared" si="69"/>
        <v>0</v>
      </c>
      <c r="AK137" s="120">
        <f t="shared" si="69"/>
        <v>0</v>
      </c>
      <c r="AL137" s="120">
        <f t="shared" si="69"/>
        <v>0</v>
      </c>
      <c r="AM137" s="120">
        <f t="shared" si="69"/>
        <v>0</v>
      </c>
    </row>
    <row r="138" spans="1:39" x14ac:dyDescent="0.25">
      <c r="A138" s="4" t="str">
        <f t="shared" si="49"/>
        <v>Salako, Abidemi</v>
      </c>
      <c r="B138" s="4" t="str">
        <f t="shared" si="49"/>
        <v>TechSur</v>
      </c>
      <c r="C138" s="4" t="str">
        <f t="shared" si="49"/>
        <v>Software Engineer</v>
      </c>
      <c r="D138" s="4">
        <f t="shared" si="49"/>
        <v>138.37</v>
      </c>
      <c r="E138" s="120">
        <f t="shared" ref="E138:AM138" si="70">E66*$D66</f>
        <v>3320.88</v>
      </c>
      <c r="F138" s="120">
        <f t="shared" si="70"/>
        <v>23246.16</v>
      </c>
      <c r="G138" s="120">
        <f t="shared" si="70"/>
        <v>3320.88</v>
      </c>
      <c r="H138" s="120">
        <f t="shared" si="70"/>
        <v>0</v>
      </c>
      <c r="I138" s="120">
        <f t="shared" si="70"/>
        <v>0</v>
      </c>
      <c r="J138" s="120">
        <f t="shared" si="70"/>
        <v>0</v>
      </c>
      <c r="K138" s="120">
        <f t="shared" si="70"/>
        <v>0</v>
      </c>
      <c r="L138" s="120">
        <f t="shared" si="70"/>
        <v>0</v>
      </c>
      <c r="M138" s="120">
        <f t="shared" si="70"/>
        <v>0</v>
      </c>
      <c r="N138" s="120">
        <f t="shared" si="70"/>
        <v>0</v>
      </c>
      <c r="O138" s="120">
        <f t="shared" si="70"/>
        <v>0</v>
      </c>
      <c r="P138" s="120">
        <f t="shared" si="70"/>
        <v>0</v>
      </c>
      <c r="Q138" s="120">
        <f t="shared" si="70"/>
        <v>0</v>
      </c>
      <c r="R138" s="120">
        <f t="shared" si="70"/>
        <v>0</v>
      </c>
      <c r="S138" s="120">
        <f t="shared" si="70"/>
        <v>0</v>
      </c>
      <c r="T138" s="120">
        <f t="shared" si="70"/>
        <v>0</v>
      </c>
      <c r="U138" s="120">
        <f t="shared" si="70"/>
        <v>0</v>
      </c>
      <c r="V138" s="120">
        <f t="shared" si="70"/>
        <v>0</v>
      </c>
      <c r="W138" s="120">
        <f t="shared" si="70"/>
        <v>0</v>
      </c>
      <c r="X138" s="120">
        <f t="shared" si="70"/>
        <v>0</v>
      </c>
      <c r="Y138" s="120">
        <f t="shared" si="70"/>
        <v>0</v>
      </c>
      <c r="Z138" s="120">
        <f t="shared" si="70"/>
        <v>0</v>
      </c>
      <c r="AA138" s="120">
        <f t="shared" si="70"/>
        <v>0</v>
      </c>
      <c r="AB138" s="120">
        <f t="shared" si="70"/>
        <v>0</v>
      </c>
      <c r="AC138" s="120">
        <f t="shared" si="70"/>
        <v>0</v>
      </c>
      <c r="AD138" s="120">
        <f t="shared" si="70"/>
        <v>0</v>
      </c>
      <c r="AE138" s="120">
        <f t="shared" si="70"/>
        <v>0</v>
      </c>
      <c r="AF138" s="120">
        <f t="shared" si="70"/>
        <v>0</v>
      </c>
      <c r="AG138" s="120">
        <f t="shared" si="70"/>
        <v>0</v>
      </c>
      <c r="AH138" s="120">
        <f t="shared" si="70"/>
        <v>0</v>
      </c>
      <c r="AI138" s="120">
        <f t="shared" si="70"/>
        <v>0</v>
      </c>
      <c r="AJ138" s="120">
        <f t="shared" si="70"/>
        <v>0</v>
      </c>
      <c r="AK138" s="120">
        <f t="shared" si="70"/>
        <v>0</v>
      </c>
      <c r="AL138" s="120">
        <f t="shared" si="70"/>
        <v>0</v>
      </c>
      <c r="AM138" s="120">
        <f t="shared" si="70"/>
        <v>0</v>
      </c>
    </row>
    <row r="139" spans="1:39" x14ac:dyDescent="0.25">
      <c r="A139" s="4" t="str">
        <f t="shared" si="49"/>
        <v>Schomburg, Paul</v>
      </c>
      <c r="B139" s="4" t="str">
        <f t="shared" si="49"/>
        <v>TechSur</v>
      </c>
      <c r="C139" s="4" t="str">
        <f t="shared" si="49"/>
        <v>Agile Coach</v>
      </c>
      <c r="D139" s="4">
        <f t="shared" si="49"/>
        <v>140.30000000000001</v>
      </c>
      <c r="E139" s="120">
        <f t="shared" ref="E139:AM139" si="71">E67*$D67</f>
        <v>3367.2000000000003</v>
      </c>
      <c r="F139" s="120">
        <f t="shared" si="71"/>
        <v>23570.400000000001</v>
      </c>
      <c r="G139" s="120">
        <f t="shared" si="71"/>
        <v>23009.200000000001</v>
      </c>
      <c r="H139" s="120">
        <f t="shared" si="71"/>
        <v>18379.300000000003</v>
      </c>
      <c r="I139" s="120">
        <f t="shared" si="71"/>
        <v>21325.600000000002</v>
      </c>
      <c r="J139" s="120">
        <f t="shared" si="71"/>
        <v>24271.9</v>
      </c>
      <c r="K139" s="120">
        <f t="shared" si="71"/>
        <v>19782.300000000003</v>
      </c>
      <c r="L139" s="120">
        <f t="shared" si="71"/>
        <v>21746.5</v>
      </c>
      <c r="M139" s="120">
        <f t="shared" si="71"/>
        <v>12346.400000000001</v>
      </c>
      <c r="N139" s="120">
        <f t="shared" si="71"/>
        <v>11224</v>
      </c>
      <c r="O139" s="120">
        <f t="shared" si="71"/>
        <v>19080.800000000003</v>
      </c>
      <c r="P139" s="120">
        <f t="shared" si="71"/>
        <v>18239</v>
      </c>
      <c r="Q139" s="120">
        <f t="shared" si="71"/>
        <v>19080.800000000003</v>
      </c>
      <c r="R139" s="120">
        <f t="shared" si="71"/>
        <v>0</v>
      </c>
      <c r="S139" s="120">
        <f t="shared" si="71"/>
        <v>0</v>
      </c>
      <c r="T139" s="120">
        <f t="shared" si="71"/>
        <v>0</v>
      </c>
      <c r="U139" s="120">
        <f t="shared" si="71"/>
        <v>0</v>
      </c>
      <c r="V139" s="120">
        <f t="shared" si="71"/>
        <v>0</v>
      </c>
      <c r="W139" s="120">
        <f t="shared" si="71"/>
        <v>0</v>
      </c>
      <c r="X139" s="120">
        <f t="shared" si="71"/>
        <v>0</v>
      </c>
      <c r="Y139" s="120">
        <f t="shared" si="71"/>
        <v>0</v>
      </c>
      <c r="Z139" s="120">
        <f t="shared" si="71"/>
        <v>0</v>
      </c>
      <c r="AA139" s="120">
        <f t="shared" si="71"/>
        <v>0</v>
      </c>
      <c r="AB139" s="120">
        <f t="shared" si="71"/>
        <v>0</v>
      </c>
      <c r="AC139" s="120">
        <f t="shared" si="71"/>
        <v>0</v>
      </c>
      <c r="AD139" s="120">
        <f t="shared" si="71"/>
        <v>0</v>
      </c>
      <c r="AE139" s="120">
        <f t="shared" si="71"/>
        <v>0</v>
      </c>
      <c r="AF139" s="120">
        <f t="shared" si="71"/>
        <v>0</v>
      </c>
      <c r="AG139" s="120">
        <f t="shared" si="71"/>
        <v>0</v>
      </c>
      <c r="AH139" s="120">
        <f t="shared" si="71"/>
        <v>0</v>
      </c>
      <c r="AI139" s="120">
        <f t="shared" si="71"/>
        <v>0</v>
      </c>
      <c r="AJ139" s="120">
        <f t="shared" si="71"/>
        <v>0</v>
      </c>
      <c r="AK139" s="120">
        <f t="shared" si="71"/>
        <v>0</v>
      </c>
      <c r="AL139" s="120">
        <f t="shared" si="71"/>
        <v>0</v>
      </c>
      <c r="AM139" s="120">
        <f t="shared" si="71"/>
        <v>0</v>
      </c>
    </row>
    <row r="140" spans="1:39" x14ac:dyDescent="0.25">
      <c r="A140" s="4" t="str">
        <f t="shared" si="49"/>
        <v>Shaik, Nazim</v>
      </c>
      <c r="B140" s="4" t="str">
        <f t="shared" si="49"/>
        <v>TechSur</v>
      </c>
      <c r="C140" s="4" t="str">
        <f t="shared" si="49"/>
        <v>Software Engineer</v>
      </c>
      <c r="D140" s="4">
        <f t="shared" si="49"/>
        <v>138.37</v>
      </c>
      <c r="E140" s="120">
        <f t="shared" ref="E140:AM140" si="72">E68*$D68</f>
        <v>0</v>
      </c>
      <c r="F140" s="120">
        <f t="shared" si="72"/>
        <v>17711.36</v>
      </c>
      <c r="G140" s="120">
        <f t="shared" si="72"/>
        <v>24353.120000000003</v>
      </c>
      <c r="H140" s="120">
        <f t="shared" si="72"/>
        <v>0</v>
      </c>
      <c r="I140" s="120">
        <f t="shared" si="72"/>
        <v>0</v>
      </c>
      <c r="J140" s="120">
        <f t="shared" si="72"/>
        <v>0</v>
      </c>
      <c r="K140" s="120">
        <f t="shared" si="72"/>
        <v>0</v>
      </c>
      <c r="L140" s="120">
        <f t="shared" si="72"/>
        <v>0</v>
      </c>
      <c r="M140" s="120">
        <f t="shared" si="72"/>
        <v>0</v>
      </c>
      <c r="N140" s="120">
        <f t="shared" si="72"/>
        <v>0</v>
      </c>
      <c r="O140" s="120">
        <f t="shared" si="72"/>
        <v>0</v>
      </c>
      <c r="P140" s="120">
        <f t="shared" si="72"/>
        <v>0</v>
      </c>
      <c r="Q140" s="120">
        <f t="shared" si="72"/>
        <v>0</v>
      </c>
      <c r="R140" s="120">
        <f t="shared" si="72"/>
        <v>0</v>
      </c>
      <c r="S140" s="120">
        <f t="shared" si="72"/>
        <v>0</v>
      </c>
      <c r="T140" s="120">
        <f t="shared" si="72"/>
        <v>0</v>
      </c>
      <c r="U140" s="120">
        <f t="shared" si="72"/>
        <v>0</v>
      </c>
      <c r="V140" s="120">
        <f t="shared" si="72"/>
        <v>0</v>
      </c>
      <c r="W140" s="120">
        <f t="shared" si="72"/>
        <v>0</v>
      </c>
      <c r="X140" s="120">
        <f t="shared" si="72"/>
        <v>0</v>
      </c>
      <c r="Y140" s="120">
        <f t="shared" si="72"/>
        <v>0</v>
      </c>
      <c r="Z140" s="120">
        <f t="shared" si="72"/>
        <v>0</v>
      </c>
      <c r="AA140" s="120">
        <f t="shared" si="72"/>
        <v>0</v>
      </c>
      <c r="AB140" s="120">
        <f t="shared" si="72"/>
        <v>0</v>
      </c>
      <c r="AC140" s="120">
        <f t="shared" si="72"/>
        <v>0</v>
      </c>
      <c r="AD140" s="120">
        <f t="shared" si="72"/>
        <v>0</v>
      </c>
      <c r="AE140" s="120">
        <f t="shared" si="72"/>
        <v>0</v>
      </c>
      <c r="AF140" s="120">
        <f t="shared" si="72"/>
        <v>0</v>
      </c>
      <c r="AG140" s="120">
        <f t="shared" si="72"/>
        <v>0</v>
      </c>
      <c r="AH140" s="120">
        <f t="shared" si="72"/>
        <v>0</v>
      </c>
      <c r="AI140" s="120">
        <f t="shared" si="72"/>
        <v>0</v>
      </c>
      <c r="AJ140" s="120">
        <f t="shared" si="72"/>
        <v>0</v>
      </c>
      <c r="AK140" s="120">
        <f t="shared" si="72"/>
        <v>0</v>
      </c>
      <c r="AL140" s="120">
        <f t="shared" si="72"/>
        <v>0</v>
      </c>
      <c r="AM140" s="120">
        <f t="shared" si="72"/>
        <v>0</v>
      </c>
    </row>
    <row r="141" spans="1:39" x14ac:dyDescent="0.25">
      <c r="A141" s="4" t="str">
        <f t="shared" si="49"/>
        <v>Sundar, Nick</v>
      </c>
      <c r="B141" s="4" t="str">
        <f t="shared" si="49"/>
        <v>TechSur</v>
      </c>
      <c r="C141" s="4" t="str">
        <f t="shared" si="49"/>
        <v>Enterprise Architect</v>
      </c>
      <c r="D141" s="4">
        <f t="shared" si="49"/>
        <v>113.21</v>
      </c>
      <c r="E141" s="120">
        <f t="shared" ref="E141:AM141" si="73">E69*$D69</f>
        <v>0</v>
      </c>
      <c r="F141" s="120">
        <f t="shared" si="73"/>
        <v>5434.08</v>
      </c>
      <c r="G141" s="120">
        <f t="shared" si="73"/>
        <v>19924.96</v>
      </c>
      <c r="H141" s="120">
        <f t="shared" si="73"/>
        <v>19019.28</v>
      </c>
      <c r="I141" s="120">
        <f t="shared" si="73"/>
        <v>18113.599999999999</v>
      </c>
      <c r="J141" s="120">
        <f t="shared" si="73"/>
        <v>19924.96</v>
      </c>
      <c r="K141" s="120">
        <f t="shared" si="73"/>
        <v>19019.28</v>
      </c>
      <c r="L141" s="120">
        <f t="shared" si="73"/>
        <v>19019.28</v>
      </c>
      <c r="M141" s="120">
        <f t="shared" si="73"/>
        <v>10868.16</v>
      </c>
      <c r="N141" s="120">
        <f t="shared" si="73"/>
        <v>6339.7599999999993</v>
      </c>
      <c r="O141" s="120">
        <f t="shared" si="73"/>
        <v>9056.7999999999993</v>
      </c>
      <c r="P141" s="120">
        <f t="shared" si="73"/>
        <v>14490.88</v>
      </c>
      <c r="Q141" s="120">
        <f t="shared" si="73"/>
        <v>14830.509999999998</v>
      </c>
      <c r="R141" s="120">
        <f t="shared" si="73"/>
        <v>0</v>
      </c>
      <c r="S141" s="120">
        <f t="shared" si="73"/>
        <v>0</v>
      </c>
      <c r="T141" s="120">
        <f t="shared" si="73"/>
        <v>0</v>
      </c>
      <c r="U141" s="120">
        <f t="shared" si="73"/>
        <v>0</v>
      </c>
      <c r="V141" s="120">
        <f t="shared" si="73"/>
        <v>0</v>
      </c>
      <c r="W141" s="120">
        <f t="shared" si="73"/>
        <v>0</v>
      </c>
      <c r="X141" s="120">
        <f t="shared" si="73"/>
        <v>0</v>
      </c>
      <c r="Y141" s="120">
        <f t="shared" si="73"/>
        <v>0</v>
      </c>
      <c r="Z141" s="120">
        <f t="shared" si="73"/>
        <v>0</v>
      </c>
      <c r="AA141" s="120">
        <f t="shared" si="73"/>
        <v>0</v>
      </c>
      <c r="AB141" s="120">
        <f t="shared" si="73"/>
        <v>0</v>
      </c>
      <c r="AC141" s="120">
        <f t="shared" si="73"/>
        <v>0</v>
      </c>
      <c r="AD141" s="120">
        <f t="shared" si="73"/>
        <v>0</v>
      </c>
      <c r="AE141" s="120">
        <f t="shared" si="73"/>
        <v>0</v>
      </c>
      <c r="AF141" s="120">
        <f t="shared" si="73"/>
        <v>0</v>
      </c>
      <c r="AG141" s="120">
        <f t="shared" si="73"/>
        <v>0</v>
      </c>
      <c r="AH141" s="120">
        <f t="shared" si="73"/>
        <v>0</v>
      </c>
      <c r="AI141" s="120">
        <f t="shared" si="73"/>
        <v>0</v>
      </c>
      <c r="AJ141" s="120">
        <f t="shared" si="73"/>
        <v>0</v>
      </c>
      <c r="AK141" s="120">
        <f t="shared" si="73"/>
        <v>0</v>
      </c>
      <c r="AL141" s="120">
        <f t="shared" si="73"/>
        <v>0</v>
      </c>
      <c r="AM141" s="120">
        <f t="shared" si="73"/>
        <v>0</v>
      </c>
    </row>
    <row r="142" spans="1:39" x14ac:dyDescent="0.25">
      <c r="A142" s="4" t="str">
        <f t="shared" si="49"/>
        <v>Syed, Moinuddin</v>
      </c>
      <c r="B142" s="4" t="str">
        <f t="shared" si="49"/>
        <v>TechSur</v>
      </c>
      <c r="C142" s="4" t="str">
        <f t="shared" si="49"/>
        <v>Cloud Architect-CDaaS-PaaS-SaaS-Cloud Hosting</v>
      </c>
      <c r="D142" s="4">
        <f>D70</f>
        <v>138.37</v>
      </c>
      <c r="E142" s="120">
        <f t="shared" ref="E142:AM142" si="74">E70*$D70</f>
        <v>0</v>
      </c>
      <c r="F142" s="120">
        <f t="shared" si="74"/>
        <v>0</v>
      </c>
      <c r="G142" s="120">
        <f t="shared" si="74"/>
        <v>0</v>
      </c>
      <c r="H142" s="120">
        <f t="shared" si="74"/>
        <v>23246.16</v>
      </c>
      <c r="I142" s="120">
        <f t="shared" si="74"/>
        <v>22139.200000000001</v>
      </c>
      <c r="J142" s="120">
        <f t="shared" si="74"/>
        <v>23246.16</v>
      </c>
      <c r="K142" s="120">
        <f t="shared" si="74"/>
        <v>9962.64</v>
      </c>
      <c r="L142" s="120">
        <f t="shared" si="74"/>
        <v>21032.240000000002</v>
      </c>
      <c r="M142" s="120">
        <f t="shared" si="74"/>
        <v>0</v>
      </c>
      <c r="N142" s="120">
        <f t="shared" si="74"/>
        <v>0</v>
      </c>
      <c r="O142" s="120">
        <f t="shared" si="74"/>
        <v>0</v>
      </c>
      <c r="P142" s="120">
        <f t="shared" si="74"/>
        <v>0</v>
      </c>
      <c r="Q142" s="120">
        <f t="shared" si="74"/>
        <v>0</v>
      </c>
      <c r="R142" s="120">
        <f t="shared" si="74"/>
        <v>0</v>
      </c>
      <c r="S142" s="120">
        <f t="shared" si="74"/>
        <v>0</v>
      </c>
      <c r="T142" s="120">
        <f t="shared" si="74"/>
        <v>0</v>
      </c>
      <c r="U142" s="120">
        <f t="shared" si="74"/>
        <v>0</v>
      </c>
      <c r="V142" s="120">
        <f t="shared" si="74"/>
        <v>0</v>
      </c>
      <c r="W142" s="120">
        <f t="shared" si="74"/>
        <v>0</v>
      </c>
      <c r="X142" s="120">
        <f t="shared" si="74"/>
        <v>0</v>
      </c>
      <c r="Y142" s="120">
        <f t="shared" si="74"/>
        <v>0</v>
      </c>
      <c r="Z142" s="120">
        <f t="shared" si="74"/>
        <v>0</v>
      </c>
      <c r="AA142" s="120">
        <f t="shared" si="74"/>
        <v>0</v>
      </c>
      <c r="AB142" s="120">
        <f t="shared" si="74"/>
        <v>0</v>
      </c>
      <c r="AC142" s="120">
        <f t="shared" si="74"/>
        <v>0</v>
      </c>
      <c r="AD142" s="120">
        <f t="shared" si="74"/>
        <v>0</v>
      </c>
      <c r="AE142" s="120">
        <f t="shared" si="74"/>
        <v>0</v>
      </c>
      <c r="AF142" s="120">
        <f t="shared" si="74"/>
        <v>0</v>
      </c>
      <c r="AG142" s="120">
        <f t="shared" si="74"/>
        <v>0</v>
      </c>
      <c r="AH142" s="120">
        <f t="shared" si="74"/>
        <v>0</v>
      </c>
      <c r="AI142" s="120">
        <f t="shared" si="74"/>
        <v>0</v>
      </c>
      <c r="AJ142" s="120">
        <f t="shared" si="74"/>
        <v>0</v>
      </c>
      <c r="AK142" s="120">
        <f t="shared" si="74"/>
        <v>0</v>
      </c>
      <c r="AL142" s="120">
        <f t="shared" si="74"/>
        <v>0</v>
      </c>
      <c r="AM142" s="120">
        <f t="shared" si="74"/>
        <v>0</v>
      </c>
    </row>
    <row r="143" spans="1:39" x14ac:dyDescent="0.25">
      <c r="A143" s="4" t="str">
        <f t="shared" si="49"/>
        <v>Wase, Mezemir</v>
      </c>
      <c r="B143" s="4" t="str">
        <f t="shared" si="49"/>
        <v>TechSur</v>
      </c>
      <c r="C143" s="4" t="str">
        <f t="shared" si="49"/>
        <v>Cyber Security Specialist</v>
      </c>
      <c r="D143" s="4">
        <f t="shared" si="49"/>
        <v>73.12</v>
      </c>
      <c r="E143" s="120">
        <f t="shared" ref="E143:AM143" si="75">E71*$D71</f>
        <v>1754.88</v>
      </c>
      <c r="F143" s="120">
        <f t="shared" si="75"/>
        <v>12284.16</v>
      </c>
      <c r="G143" s="120">
        <f t="shared" si="75"/>
        <v>12284.16</v>
      </c>
      <c r="H143" s="120">
        <f t="shared" si="75"/>
        <v>11260.480000000001</v>
      </c>
      <c r="I143" s="120">
        <f t="shared" si="75"/>
        <v>11699.2</v>
      </c>
      <c r="J143" s="120">
        <f t="shared" si="75"/>
        <v>11699.2</v>
      </c>
      <c r="K143" s="120">
        <f t="shared" si="75"/>
        <v>12430.400000000001</v>
      </c>
      <c r="L143" s="120">
        <f t="shared" si="75"/>
        <v>12284.16</v>
      </c>
      <c r="M143" s="120">
        <f t="shared" si="75"/>
        <v>7019.52</v>
      </c>
      <c r="N143" s="120">
        <f t="shared" si="75"/>
        <v>0</v>
      </c>
      <c r="O143" s="120">
        <f t="shared" si="75"/>
        <v>0</v>
      </c>
      <c r="P143" s="120">
        <f t="shared" si="75"/>
        <v>0</v>
      </c>
      <c r="Q143" s="120">
        <f t="shared" si="75"/>
        <v>0</v>
      </c>
      <c r="R143" s="120">
        <f t="shared" si="75"/>
        <v>0</v>
      </c>
      <c r="S143" s="120">
        <f t="shared" si="75"/>
        <v>0</v>
      </c>
      <c r="T143" s="120">
        <f t="shared" si="75"/>
        <v>0</v>
      </c>
      <c r="U143" s="120">
        <f t="shared" si="75"/>
        <v>0</v>
      </c>
      <c r="V143" s="120">
        <f t="shared" si="75"/>
        <v>0</v>
      </c>
      <c r="W143" s="120">
        <f t="shared" si="75"/>
        <v>0</v>
      </c>
      <c r="X143" s="120">
        <f t="shared" si="75"/>
        <v>0</v>
      </c>
      <c r="Y143" s="120">
        <f t="shared" si="75"/>
        <v>0</v>
      </c>
      <c r="Z143" s="120">
        <f t="shared" si="75"/>
        <v>0</v>
      </c>
      <c r="AA143" s="120">
        <f t="shared" si="75"/>
        <v>0</v>
      </c>
      <c r="AB143" s="120">
        <f t="shared" si="75"/>
        <v>0</v>
      </c>
      <c r="AC143" s="120">
        <f t="shared" si="75"/>
        <v>0</v>
      </c>
      <c r="AD143" s="120">
        <f t="shared" si="75"/>
        <v>0</v>
      </c>
      <c r="AE143" s="120">
        <f t="shared" si="75"/>
        <v>0</v>
      </c>
      <c r="AF143" s="120">
        <f t="shared" si="75"/>
        <v>0</v>
      </c>
      <c r="AG143" s="120">
        <f t="shared" si="75"/>
        <v>0</v>
      </c>
      <c r="AH143" s="120">
        <f t="shared" si="75"/>
        <v>0</v>
      </c>
      <c r="AI143" s="120">
        <f t="shared" si="75"/>
        <v>0</v>
      </c>
      <c r="AJ143" s="120">
        <f t="shared" si="75"/>
        <v>0</v>
      </c>
      <c r="AK143" s="120">
        <f t="shared" si="75"/>
        <v>0</v>
      </c>
      <c r="AL143" s="120">
        <f t="shared" si="75"/>
        <v>0</v>
      </c>
      <c r="AM143" s="120">
        <f t="shared" si="75"/>
        <v>0</v>
      </c>
    </row>
    <row r="144" spans="1:39" x14ac:dyDescent="0.25">
      <c r="A144" s="4" t="str">
        <f t="shared" si="49"/>
        <v>Shishodia, Pankaj</v>
      </c>
      <c r="B144" s="4" t="str">
        <f t="shared" si="49"/>
        <v>TechSur</v>
      </c>
      <c r="C144" s="4" t="str">
        <f t="shared" si="49"/>
        <v>Agile Coach</v>
      </c>
      <c r="D144" s="4">
        <f t="shared" si="49"/>
        <v>140.30000000000001</v>
      </c>
      <c r="E144" s="120">
        <f t="shared" ref="E144:AM144" si="76">E72*$D72</f>
        <v>0</v>
      </c>
      <c r="F144" s="120">
        <f t="shared" si="76"/>
        <v>0</v>
      </c>
      <c r="G144" s="120">
        <f t="shared" si="76"/>
        <v>0</v>
      </c>
      <c r="H144" s="120">
        <f t="shared" si="76"/>
        <v>0</v>
      </c>
      <c r="I144" s="120">
        <f t="shared" si="76"/>
        <v>16836</v>
      </c>
      <c r="J144" s="120">
        <f t="shared" si="76"/>
        <v>23149.500000000004</v>
      </c>
      <c r="K144" s="120">
        <f t="shared" si="76"/>
        <v>23570.400000000001</v>
      </c>
      <c r="L144" s="120">
        <f t="shared" si="76"/>
        <v>22448</v>
      </c>
      <c r="M144" s="120">
        <f t="shared" si="76"/>
        <v>13468.800000000001</v>
      </c>
      <c r="N144" s="120">
        <f t="shared" si="76"/>
        <v>6734.4000000000005</v>
      </c>
      <c r="O144" s="120">
        <f t="shared" si="76"/>
        <v>24692.800000000003</v>
      </c>
      <c r="P144" s="120">
        <f t="shared" si="76"/>
        <v>22448</v>
      </c>
      <c r="Q144" s="120">
        <f t="shared" si="76"/>
        <v>20203.2</v>
      </c>
      <c r="R144" s="120">
        <f t="shared" si="76"/>
        <v>0</v>
      </c>
      <c r="S144" s="120">
        <f t="shared" si="76"/>
        <v>0</v>
      </c>
      <c r="T144" s="120">
        <f t="shared" si="76"/>
        <v>0</v>
      </c>
      <c r="U144" s="120">
        <f t="shared" si="76"/>
        <v>0</v>
      </c>
      <c r="V144" s="120">
        <f t="shared" si="76"/>
        <v>0</v>
      </c>
      <c r="W144" s="120">
        <f t="shared" si="76"/>
        <v>0</v>
      </c>
      <c r="X144" s="120">
        <f t="shared" si="76"/>
        <v>0</v>
      </c>
      <c r="Y144" s="120">
        <f t="shared" si="76"/>
        <v>0</v>
      </c>
      <c r="Z144" s="120">
        <f t="shared" si="76"/>
        <v>0</v>
      </c>
      <c r="AA144" s="120">
        <f t="shared" si="76"/>
        <v>0</v>
      </c>
      <c r="AB144" s="120">
        <f t="shared" si="76"/>
        <v>0</v>
      </c>
      <c r="AC144" s="120">
        <f t="shared" si="76"/>
        <v>0</v>
      </c>
      <c r="AD144" s="120">
        <f t="shared" si="76"/>
        <v>0</v>
      </c>
      <c r="AE144" s="120">
        <f t="shared" si="76"/>
        <v>0</v>
      </c>
      <c r="AF144" s="120">
        <f t="shared" si="76"/>
        <v>0</v>
      </c>
      <c r="AG144" s="120">
        <f t="shared" si="76"/>
        <v>0</v>
      </c>
      <c r="AH144" s="120">
        <f t="shared" si="76"/>
        <v>0</v>
      </c>
      <c r="AI144" s="120">
        <f t="shared" si="76"/>
        <v>0</v>
      </c>
      <c r="AJ144" s="120">
        <f t="shared" si="76"/>
        <v>0</v>
      </c>
      <c r="AK144" s="120">
        <f t="shared" si="76"/>
        <v>0</v>
      </c>
      <c r="AL144" s="120">
        <f t="shared" si="76"/>
        <v>0</v>
      </c>
      <c r="AM144" s="120">
        <f t="shared" si="76"/>
        <v>0</v>
      </c>
    </row>
    <row r="145" spans="1:39" x14ac:dyDescent="0.25">
      <c r="A145" s="4" t="str">
        <f t="shared" si="49"/>
        <v>Kargo, Hawanatu</v>
      </c>
      <c r="B145" s="4">
        <f t="shared" si="49"/>
        <v>0</v>
      </c>
      <c r="C145" s="4">
        <f t="shared" si="49"/>
        <v>0</v>
      </c>
      <c r="D145" s="4">
        <f t="shared" si="49"/>
        <v>77.040000000000006</v>
      </c>
      <c r="E145" s="120">
        <f t="shared" ref="E145:AM145" si="77">E73*$D73</f>
        <v>0</v>
      </c>
      <c r="F145" s="120">
        <f t="shared" si="77"/>
        <v>0</v>
      </c>
      <c r="G145" s="120">
        <f t="shared" si="77"/>
        <v>0</v>
      </c>
      <c r="H145" s="120">
        <f t="shared" si="77"/>
        <v>0</v>
      </c>
      <c r="I145" s="120">
        <f t="shared" si="77"/>
        <v>0</v>
      </c>
      <c r="J145" s="120">
        <f t="shared" si="77"/>
        <v>0</v>
      </c>
      <c r="K145" s="120">
        <f t="shared" si="77"/>
        <v>0</v>
      </c>
      <c r="L145" s="120">
        <f t="shared" si="77"/>
        <v>0</v>
      </c>
      <c r="M145" s="120">
        <f t="shared" si="77"/>
        <v>0</v>
      </c>
      <c r="N145" s="120">
        <f t="shared" si="77"/>
        <v>0</v>
      </c>
      <c r="O145" s="120">
        <f t="shared" si="77"/>
        <v>0</v>
      </c>
      <c r="P145" s="120">
        <f t="shared" si="77"/>
        <v>0</v>
      </c>
      <c r="Q145" s="120">
        <f t="shared" si="77"/>
        <v>0</v>
      </c>
      <c r="R145" s="120">
        <f t="shared" si="77"/>
        <v>0</v>
      </c>
      <c r="S145" s="120">
        <f t="shared" si="77"/>
        <v>0</v>
      </c>
      <c r="T145" s="120">
        <f t="shared" si="77"/>
        <v>0</v>
      </c>
      <c r="U145" s="120">
        <f t="shared" si="77"/>
        <v>0</v>
      </c>
      <c r="V145" s="120">
        <f t="shared" si="77"/>
        <v>0</v>
      </c>
      <c r="W145" s="120">
        <f t="shared" si="77"/>
        <v>0</v>
      </c>
      <c r="X145" s="120">
        <f t="shared" si="77"/>
        <v>0</v>
      </c>
      <c r="Y145" s="120">
        <f t="shared" si="77"/>
        <v>0</v>
      </c>
      <c r="Z145" s="120">
        <f t="shared" si="77"/>
        <v>0</v>
      </c>
      <c r="AA145" s="120">
        <f t="shared" si="77"/>
        <v>0</v>
      </c>
      <c r="AB145" s="120">
        <f t="shared" si="77"/>
        <v>0</v>
      </c>
      <c r="AC145" s="120">
        <f t="shared" si="77"/>
        <v>0</v>
      </c>
      <c r="AD145" s="120">
        <f t="shared" si="77"/>
        <v>0</v>
      </c>
      <c r="AE145" s="120">
        <f t="shared" si="77"/>
        <v>0</v>
      </c>
      <c r="AF145" s="120">
        <f t="shared" si="77"/>
        <v>0</v>
      </c>
      <c r="AG145" s="120">
        <f t="shared" si="77"/>
        <v>0</v>
      </c>
      <c r="AH145" s="120">
        <f t="shared" si="77"/>
        <v>0</v>
      </c>
      <c r="AI145" s="120">
        <f t="shared" si="77"/>
        <v>0</v>
      </c>
      <c r="AJ145" s="120">
        <f t="shared" si="77"/>
        <v>0</v>
      </c>
      <c r="AK145" s="120">
        <f t="shared" si="77"/>
        <v>0</v>
      </c>
      <c r="AL145" s="120">
        <f t="shared" si="77"/>
        <v>0</v>
      </c>
      <c r="AM145" s="120">
        <f t="shared" si="77"/>
        <v>0</v>
      </c>
    </row>
    <row r="146" spans="1:39" x14ac:dyDescent="0.25">
      <c r="A146" s="4" t="str">
        <f t="shared" si="49"/>
        <v>Boykin, Darren</v>
      </c>
      <c r="B146" s="4" t="str">
        <f t="shared" si="49"/>
        <v>TechSur</v>
      </c>
      <c r="C146" s="4" t="str">
        <f t="shared" si="49"/>
        <v>Information Systems Engineer</v>
      </c>
      <c r="D146" s="4">
        <f t="shared" si="49"/>
        <v>120.05</v>
      </c>
      <c r="E146" s="120">
        <f t="shared" ref="E146:AM148" si="78">E74*$D74</f>
        <v>0</v>
      </c>
      <c r="F146" s="120">
        <f t="shared" si="78"/>
        <v>0</v>
      </c>
      <c r="G146" s="120">
        <f t="shared" si="78"/>
        <v>0</v>
      </c>
      <c r="H146" s="120">
        <f t="shared" si="78"/>
        <v>0</v>
      </c>
      <c r="I146" s="120">
        <f t="shared" si="78"/>
        <v>0</v>
      </c>
      <c r="J146" s="120">
        <f t="shared" si="78"/>
        <v>3841.6</v>
      </c>
      <c r="K146" s="120">
        <f t="shared" si="78"/>
        <v>20168.399999999998</v>
      </c>
      <c r="L146" s="120">
        <f t="shared" si="78"/>
        <v>20168.399999999998</v>
      </c>
      <c r="M146" s="120">
        <f t="shared" si="78"/>
        <v>11524.8</v>
      </c>
      <c r="N146" s="120">
        <f t="shared" si="78"/>
        <v>9604</v>
      </c>
      <c r="O146" s="120">
        <f t="shared" si="78"/>
        <v>21128.799999999999</v>
      </c>
      <c r="P146" s="120">
        <f t="shared" si="78"/>
        <v>19208</v>
      </c>
      <c r="Q146" s="120">
        <f t="shared" si="78"/>
        <v>16326.8</v>
      </c>
      <c r="R146" s="120">
        <f t="shared" si="78"/>
        <v>0</v>
      </c>
      <c r="S146" s="120">
        <f t="shared" si="78"/>
        <v>0</v>
      </c>
      <c r="T146" s="120">
        <f t="shared" si="78"/>
        <v>0</v>
      </c>
      <c r="U146" s="120">
        <f t="shared" si="78"/>
        <v>0</v>
      </c>
      <c r="V146" s="120">
        <f t="shared" si="78"/>
        <v>0</v>
      </c>
      <c r="W146" s="120">
        <f t="shared" si="78"/>
        <v>0</v>
      </c>
      <c r="X146" s="120">
        <f t="shared" si="78"/>
        <v>0</v>
      </c>
      <c r="Y146" s="120">
        <f t="shared" si="78"/>
        <v>0</v>
      </c>
      <c r="Z146" s="120">
        <f t="shared" si="78"/>
        <v>0</v>
      </c>
      <c r="AA146" s="120">
        <f t="shared" si="78"/>
        <v>0</v>
      </c>
      <c r="AB146" s="120">
        <f t="shared" si="78"/>
        <v>0</v>
      </c>
      <c r="AC146" s="120">
        <f t="shared" si="78"/>
        <v>0</v>
      </c>
      <c r="AD146" s="120">
        <f t="shared" si="78"/>
        <v>0</v>
      </c>
      <c r="AE146" s="120">
        <f t="shared" si="78"/>
        <v>0</v>
      </c>
      <c r="AF146" s="120">
        <f t="shared" si="78"/>
        <v>0</v>
      </c>
      <c r="AG146" s="120">
        <f t="shared" si="78"/>
        <v>0</v>
      </c>
      <c r="AH146" s="120">
        <f t="shared" si="78"/>
        <v>0</v>
      </c>
      <c r="AI146" s="120">
        <f t="shared" si="78"/>
        <v>0</v>
      </c>
      <c r="AJ146" s="120">
        <f t="shared" si="78"/>
        <v>0</v>
      </c>
      <c r="AK146" s="120">
        <f t="shared" si="78"/>
        <v>0</v>
      </c>
      <c r="AL146" s="120">
        <f t="shared" si="78"/>
        <v>0</v>
      </c>
      <c r="AM146" s="120">
        <f t="shared" si="78"/>
        <v>0</v>
      </c>
    </row>
    <row r="147" spans="1:39" x14ac:dyDescent="0.25">
      <c r="A147" s="4" t="str">
        <f t="shared" si="49"/>
        <v>Gaddam, Prathyusha</v>
      </c>
      <c r="B147" s="4" t="str">
        <f t="shared" si="49"/>
        <v>TechSur</v>
      </c>
      <c r="C147" s="4" t="str">
        <f t="shared" si="49"/>
        <v>Information Systems Engineer</v>
      </c>
      <c r="D147" s="4">
        <f t="shared" si="49"/>
        <v>120.05</v>
      </c>
      <c r="E147" s="120">
        <f t="shared" ref="E147:K147" si="79">E75*$D75</f>
        <v>0</v>
      </c>
      <c r="F147" s="120">
        <f t="shared" si="79"/>
        <v>0</v>
      </c>
      <c r="G147" s="120">
        <f t="shared" si="79"/>
        <v>0</v>
      </c>
      <c r="H147" s="120">
        <f t="shared" si="79"/>
        <v>0</v>
      </c>
      <c r="I147" s="120">
        <f t="shared" si="79"/>
        <v>0</v>
      </c>
      <c r="J147" s="120">
        <f t="shared" si="79"/>
        <v>0</v>
      </c>
      <c r="K147" s="120">
        <f t="shared" si="79"/>
        <v>0</v>
      </c>
      <c r="L147" s="120">
        <f t="shared" ref="L147:AM147" si="80">L77*$D77</f>
        <v>0</v>
      </c>
      <c r="M147" s="120">
        <f t="shared" si="78"/>
        <v>3841.6</v>
      </c>
      <c r="N147" s="120">
        <f t="shared" si="80"/>
        <v>0</v>
      </c>
      <c r="O147" s="120">
        <f>O75*D75</f>
        <v>19208</v>
      </c>
      <c r="P147" s="120">
        <f t="shared" si="78"/>
        <v>19208</v>
      </c>
      <c r="Q147" s="120">
        <f t="shared" si="80"/>
        <v>0</v>
      </c>
      <c r="R147" s="120">
        <f t="shared" si="80"/>
        <v>0</v>
      </c>
      <c r="S147" s="120">
        <f t="shared" si="80"/>
        <v>0</v>
      </c>
      <c r="T147" s="120">
        <f t="shared" si="80"/>
        <v>0</v>
      </c>
      <c r="U147" s="120">
        <f t="shared" si="80"/>
        <v>0</v>
      </c>
      <c r="V147" s="120">
        <f t="shared" si="80"/>
        <v>0</v>
      </c>
      <c r="W147" s="120">
        <f t="shared" si="80"/>
        <v>0</v>
      </c>
      <c r="X147" s="120">
        <f t="shared" si="80"/>
        <v>0</v>
      </c>
      <c r="Y147" s="120">
        <f t="shared" si="80"/>
        <v>0</v>
      </c>
      <c r="Z147" s="120">
        <f t="shared" si="80"/>
        <v>0</v>
      </c>
      <c r="AA147" s="120">
        <f t="shared" si="80"/>
        <v>0</v>
      </c>
      <c r="AB147" s="120">
        <f t="shared" si="80"/>
        <v>0</v>
      </c>
      <c r="AC147" s="120">
        <f t="shared" si="80"/>
        <v>0</v>
      </c>
      <c r="AD147" s="120">
        <f t="shared" si="80"/>
        <v>0</v>
      </c>
      <c r="AE147" s="120">
        <f t="shared" si="80"/>
        <v>0</v>
      </c>
      <c r="AF147" s="120">
        <f t="shared" si="80"/>
        <v>0</v>
      </c>
      <c r="AG147" s="120">
        <f t="shared" si="80"/>
        <v>0</v>
      </c>
      <c r="AH147" s="120">
        <f t="shared" si="80"/>
        <v>0</v>
      </c>
      <c r="AI147" s="120">
        <f t="shared" si="80"/>
        <v>0</v>
      </c>
      <c r="AJ147" s="120">
        <f t="shared" si="80"/>
        <v>0</v>
      </c>
      <c r="AK147" s="120">
        <f t="shared" si="80"/>
        <v>0</v>
      </c>
      <c r="AL147" s="120">
        <f t="shared" si="80"/>
        <v>0</v>
      </c>
      <c r="AM147" s="120">
        <f t="shared" si="80"/>
        <v>0</v>
      </c>
    </row>
    <row r="148" spans="1:39" x14ac:dyDescent="0.25">
      <c r="A148" s="4" t="str">
        <f t="shared" si="49"/>
        <v>Shubird, Patrick</v>
      </c>
      <c r="B148" s="4">
        <f t="shared" si="49"/>
        <v>0</v>
      </c>
      <c r="C148" s="4" t="str">
        <f t="shared" si="49"/>
        <v>Systems Engineer</v>
      </c>
      <c r="D148" s="4">
        <f t="shared" si="49"/>
        <v>109.24</v>
      </c>
      <c r="E148" s="6"/>
      <c r="F148" s="6"/>
      <c r="G148" s="6"/>
      <c r="H148" s="6"/>
      <c r="I148" s="6"/>
      <c r="J148" s="6"/>
      <c r="K148" s="6"/>
      <c r="L148" s="120">
        <f t="shared" ref="L148:AM148" si="81">L78*$D78</f>
        <v>0</v>
      </c>
      <c r="M148" s="120">
        <f t="shared" si="78"/>
        <v>3222.58</v>
      </c>
      <c r="N148" s="120">
        <f t="shared" si="81"/>
        <v>0</v>
      </c>
      <c r="O148" s="120">
        <f>O76*$D76</f>
        <v>4369.5999999999995</v>
      </c>
      <c r="P148" s="120">
        <f t="shared" si="78"/>
        <v>3604.9199999999996</v>
      </c>
      <c r="Q148" s="120">
        <f t="shared" si="81"/>
        <v>0</v>
      </c>
      <c r="R148" s="120">
        <f t="shared" si="81"/>
        <v>0</v>
      </c>
      <c r="S148" s="120">
        <f t="shared" si="81"/>
        <v>0</v>
      </c>
      <c r="T148" s="120">
        <f t="shared" si="81"/>
        <v>0</v>
      </c>
      <c r="U148" s="120">
        <f t="shared" si="81"/>
        <v>0</v>
      </c>
      <c r="V148" s="120">
        <f t="shared" si="81"/>
        <v>0</v>
      </c>
      <c r="W148" s="120">
        <f t="shared" si="81"/>
        <v>0</v>
      </c>
      <c r="X148" s="120">
        <f t="shared" si="81"/>
        <v>0</v>
      </c>
      <c r="Y148" s="120">
        <f t="shared" si="81"/>
        <v>0</v>
      </c>
      <c r="Z148" s="120">
        <f t="shared" si="81"/>
        <v>0</v>
      </c>
      <c r="AA148" s="120">
        <f t="shared" si="81"/>
        <v>0</v>
      </c>
      <c r="AB148" s="120">
        <f t="shared" si="81"/>
        <v>0</v>
      </c>
      <c r="AC148" s="120">
        <f t="shared" si="81"/>
        <v>0</v>
      </c>
      <c r="AD148" s="120">
        <f t="shared" si="81"/>
        <v>0</v>
      </c>
      <c r="AE148" s="120">
        <f t="shared" si="81"/>
        <v>0</v>
      </c>
      <c r="AF148" s="120">
        <f t="shared" si="81"/>
        <v>0</v>
      </c>
      <c r="AG148" s="120">
        <f t="shared" si="81"/>
        <v>0</v>
      </c>
      <c r="AH148" s="120">
        <f t="shared" si="81"/>
        <v>0</v>
      </c>
      <c r="AI148" s="120">
        <f t="shared" si="81"/>
        <v>0</v>
      </c>
      <c r="AJ148" s="120">
        <f t="shared" si="81"/>
        <v>0</v>
      </c>
      <c r="AK148" s="120">
        <f t="shared" si="81"/>
        <v>0</v>
      </c>
      <c r="AL148" s="120">
        <f t="shared" si="81"/>
        <v>0</v>
      </c>
      <c r="AM148" s="120">
        <f t="shared" si="81"/>
        <v>0</v>
      </c>
    </row>
    <row r="149" spans="1:39" x14ac:dyDescent="0.25">
      <c r="E149" s="7">
        <f t="shared" ref="E149:AM149" si="82">SUM(E118:E148)</f>
        <v>39308.237499999996</v>
      </c>
      <c r="F149" s="7">
        <f t="shared" si="82"/>
        <v>278842.92499999999</v>
      </c>
      <c r="G149" s="7">
        <f t="shared" si="82"/>
        <v>317824.8175</v>
      </c>
      <c r="H149" s="7">
        <f t="shared" si="82"/>
        <v>346817.60999999993</v>
      </c>
      <c r="I149" s="7">
        <f t="shared" si="82"/>
        <v>329259.38</v>
      </c>
      <c r="J149" s="7">
        <f t="shared" si="82"/>
        <v>315290.63999999996</v>
      </c>
      <c r="K149" s="7">
        <f t="shared" si="82"/>
        <v>303057.74000000005</v>
      </c>
      <c r="L149" s="7">
        <f t="shared" si="82"/>
        <v>324359.88</v>
      </c>
      <c r="M149" s="7">
        <f t="shared" si="82"/>
        <v>175720.25999999995</v>
      </c>
      <c r="N149" s="7">
        <f t="shared" si="82"/>
        <v>131166.22</v>
      </c>
      <c r="O149" s="7">
        <f t="shared" si="82"/>
        <v>310083.74999999994</v>
      </c>
      <c r="P149" s="7">
        <f t="shared" si="82"/>
        <v>292154.8</v>
      </c>
      <c r="Q149" s="7">
        <f t="shared" si="82"/>
        <v>236395.66000000003</v>
      </c>
      <c r="R149" s="7">
        <f t="shared" si="82"/>
        <v>0</v>
      </c>
      <c r="S149" s="7">
        <f t="shared" si="82"/>
        <v>0</v>
      </c>
      <c r="T149" s="7">
        <f t="shared" si="82"/>
        <v>0</v>
      </c>
      <c r="U149" s="7">
        <f t="shared" si="82"/>
        <v>0</v>
      </c>
      <c r="V149" s="7">
        <f t="shared" si="82"/>
        <v>0</v>
      </c>
      <c r="W149" s="7">
        <f t="shared" si="82"/>
        <v>0</v>
      </c>
      <c r="X149" s="7">
        <f t="shared" si="82"/>
        <v>0</v>
      </c>
      <c r="Y149" s="7">
        <f t="shared" si="82"/>
        <v>0</v>
      </c>
      <c r="Z149" s="7">
        <f t="shared" si="82"/>
        <v>0</v>
      </c>
      <c r="AA149" s="7">
        <f t="shared" si="82"/>
        <v>0</v>
      </c>
      <c r="AB149" s="7">
        <f t="shared" si="82"/>
        <v>0</v>
      </c>
      <c r="AC149" s="7">
        <f t="shared" si="82"/>
        <v>0</v>
      </c>
      <c r="AD149" s="7">
        <f t="shared" si="82"/>
        <v>0</v>
      </c>
      <c r="AE149" s="7">
        <f t="shared" si="82"/>
        <v>0</v>
      </c>
      <c r="AF149" s="7">
        <f t="shared" si="82"/>
        <v>0</v>
      </c>
      <c r="AG149" s="7">
        <f t="shared" si="82"/>
        <v>0</v>
      </c>
      <c r="AH149" s="7">
        <f t="shared" si="82"/>
        <v>0</v>
      </c>
      <c r="AI149" s="7">
        <f t="shared" si="82"/>
        <v>0</v>
      </c>
      <c r="AJ149" s="7">
        <f t="shared" si="82"/>
        <v>0</v>
      </c>
      <c r="AK149" s="7">
        <f t="shared" si="82"/>
        <v>0</v>
      </c>
      <c r="AL149" s="7">
        <f t="shared" si="82"/>
        <v>0</v>
      </c>
      <c r="AM149" s="7">
        <f t="shared" si="82"/>
        <v>0</v>
      </c>
    </row>
    <row r="151" spans="1:39" x14ac:dyDescent="0.25">
      <c r="A151" s="31" t="s">
        <v>344</v>
      </c>
      <c r="B151" s="32"/>
      <c r="C151" s="32"/>
      <c r="D151" s="32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</row>
    <row r="152" spans="1:39" x14ac:dyDescent="0.25">
      <c r="A152" s="9"/>
      <c r="B152" s="9"/>
      <c r="C152" s="9"/>
      <c r="D152" s="9"/>
      <c r="E152" s="625">
        <v>2025</v>
      </c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5">
        <v>2026</v>
      </c>
      <c r="Q152" s="626"/>
      <c r="R152" s="626"/>
      <c r="S152" s="626"/>
      <c r="T152" s="626"/>
      <c r="U152" s="626"/>
      <c r="V152" s="626"/>
      <c r="W152" s="626"/>
      <c r="X152" s="626"/>
      <c r="Y152" s="626"/>
      <c r="Z152" s="626"/>
      <c r="AA152" s="627"/>
      <c r="AB152" s="625">
        <v>2027</v>
      </c>
      <c r="AC152" s="626"/>
      <c r="AD152" s="626"/>
      <c r="AE152" s="626"/>
      <c r="AF152" s="626"/>
      <c r="AG152" s="626"/>
      <c r="AH152" s="626"/>
      <c r="AI152" s="626"/>
      <c r="AJ152" s="626"/>
      <c r="AK152" s="626"/>
      <c r="AL152" s="626"/>
      <c r="AM152" s="627"/>
    </row>
    <row r="153" spans="1:39" x14ac:dyDescent="0.25">
      <c r="C153" s="11" t="s">
        <v>105</v>
      </c>
      <c r="D153" s="11" t="s">
        <v>106</v>
      </c>
      <c r="E153" s="11">
        <v>2</v>
      </c>
      <c r="F153" s="11">
        <v>3</v>
      </c>
      <c r="G153" s="11">
        <v>4</v>
      </c>
      <c r="H153" s="11">
        <v>5</v>
      </c>
      <c r="I153" s="11">
        <v>6</v>
      </c>
      <c r="J153" s="11">
        <v>7</v>
      </c>
      <c r="K153" s="11">
        <v>8</v>
      </c>
      <c r="L153" s="11">
        <v>9</v>
      </c>
      <c r="M153" s="11">
        <v>10</v>
      </c>
      <c r="N153" s="11">
        <v>11</v>
      </c>
      <c r="O153" s="11">
        <v>12</v>
      </c>
      <c r="P153" s="11">
        <v>1</v>
      </c>
      <c r="Q153" s="11">
        <v>2</v>
      </c>
      <c r="R153" s="11">
        <v>3</v>
      </c>
      <c r="S153" s="11">
        <v>4</v>
      </c>
      <c r="T153" s="11">
        <v>5</v>
      </c>
      <c r="U153" s="11">
        <v>6</v>
      </c>
      <c r="V153" s="11">
        <v>7</v>
      </c>
      <c r="W153" s="11">
        <v>8</v>
      </c>
      <c r="X153" s="11">
        <v>9</v>
      </c>
      <c r="Y153" s="11">
        <v>10</v>
      </c>
      <c r="Z153" s="11">
        <v>11</v>
      </c>
      <c r="AA153" s="11">
        <v>12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39" x14ac:dyDescent="0.25">
      <c r="C154" s="4" t="s">
        <v>1219</v>
      </c>
      <c r="D154" s="26">
        <v>45721</v>
      </c>
      <c r="E154" s="6">
        <v>43052.68</v>
      </c>
      <c r="F154" s="6"/>
      <c r="G154" s="6"/>
      <c r="H154" s="6"/>
      <c r="I154" s="6"/>
      <c r="J154" s="6"/>
      <c r="K154" s="6"/>
      <c r="L154" s="532"/>
      <c r="M154" s="532"/>
      <c r="N154" s="532"/>
      <c r="O154" s="532"/>
      <c r="P154" s="532"/>
      <c r="Q154" s="532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</row>
    <row r="155" spans="1:39" x14ac:dyDescent="0.25">
      <c r="C155" s="4" t="s">
        <v>1220</v>
      </c>
      <c r="D155" s="26">
        <v>45751</v>
      </c>
      <c r="E155" s="6"/>
      <c r="F155" s="6">
        <v>286572.61</v>
      </c>
      <c r="G155" s="6"/>
      <c r="H155" s="6"/>
      <c r="I155" s="6"/>
      <c r="J155" s="6"/>
      <c r="K155" s="6"/>
      <c r="L155" s="532"/>
      <c r="M155" s="532"/>
      <c r="N155" s="532"/>
      <c r="O155" s="532"/>
      <c r="P155" s="532"/>
      <c r="Q155" s="532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</row>
    <row r="156" spans="1:39" x14ac:dyDescent="0.25">
      <c r="C156" s="4" t="s">
        <v>1221</v>
      </c>
      <c r="D156" s="26">
        <v>45784</v>
      </c>
      <c r="E156" s="6"/>
      <c r="F156" s="6"/>
      <c r="G156" s="6">
        <v>324990.88</v>
      </c>
      <c r="H156" s="6"/>
      <c r="I156" s="6"/>
      <c r="J156" s="6"/>
      <c r="K156" s="6"/>
      <c r="L156" s="532"/>
      <c r="M156" s="532"/>
      <c r="N156" s="532"/>
      <c r="O156" s="532"/>
      <c r="P156" s="532"/>
      <c r="Q156" s="532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</row>
    <row r="157" spans="1:39" x14ac:dyDescent="0.25">
      <c r="C157" s="4" t="s">
        <v>1222</v>
      </c>
      <c r="D157" s="26">
        <v>45854</v>
      </c>
      <c r="E157" s="6"/>
      <c r="F157" s="6"/>
      <c r="G157" s="6"/>
      <c r="H157" s="6">
        <v>346708.37</v>
      </c>
      <c r="I157" s="6"/>
      <c r="J157" s="6"/>
      <c r="K157" s="6"/>
      <c r="L157" s="532"/>
      <c r="M157" s="532"/>
      <c r="N157" s="532"/>
      <c r="O157" s="532"/>
      <c r="P157" s="532"/>
      <c r="Q157" s="532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</row>
    <row r="158" spans="1:39" x14ac:dyDescent="0.25">
      <c r="C158" s="4" t="s">
        <v>1223</v>
      </c>
      <c r="D158" s="26">
        <v>45855</v>
      </c>
      <c r="E158" s="6"/>
      <c r="F158" s="6"/>
      <c r="G158" s="6"/>
      <c r="H158" s="6"/>
      <c r="I158" s="6">
        <v>329368.62</v>
      </c>
      <c r="J158" s="6"/>
      <c r="K158" s="6"/>
      <c r="L158" s="532"/>
      <c r="M158" s="532"/>
      <c r="N158" s="532"/>
      <c r="O158" s="532"/>
      <c r="P158" s="532"/>
      <c r="Q158" s="532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</row>
    <row r="159" spans="1:39" x14ac:dyDescent="0.25">
      <c r="C159" s="4" t="s">
        <v>1224</v>
      </c>
      <c r="D159" s="26">
        <v>45875</v>
      </c>
      <c r="E159" s="6"/>
      <c r="F159" s="6"/>
      <c r="G159" s="6"/>
      <c r="H159" s="6"/>
      <c r="I159" s="6"/>
      <c r="J159" s="6">
        <v>315976.8</v>
      </c>
      <c r="K159" s="6"/>
      <c r="L159" s="532"/>
      <c r="M159" s="532"/>
      <c r="N159" s="532"/>
      <c r="O159" s="532"/>
      <c r="P159" s="532"/>
      <c r="Q159" s="532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</row>
    <row r="160" spans="1:39" x14ac:dyDescent="0.25">
      <c r="C160" s="4" t="s">
        <v>1225</v>
      </c>
      <c r="D160" s="26">
        <v>45905</v>
      </c>
      <c r="E160" s="6"/>
      <c r="F160" s="6"/>
      <c r="G160" s="6"/>
      <c r="H160" s="6"/>
      <c r="I160" s="6"/>
      <c r="J160" s="6"/>
      <c r="K160" s="6">
        <v>303057.74</v>
      </c>
      <c r="L160" s="532"/>
      <c r="M160" s="532"/>
      <c r="N160" s="532"/>
      <c r="O160" s="532"/>
      <c r="P160" s="532"/>
      <c r="Q160" s="532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</row>
    <row r="161" spans="3:39" x14ac:dyDescent="0.25">
      <c r="C161" s="4" t="s">
        <v>1226</v>
      </c>
      <c r="D161" s="26">
        <v>45936</v>
      </c>
      <c r="E161" s="6"/>
      <c r="F161" s="6"/>
      <c r="G161" s="6"/>
      <c r="H161" s="6"/>
      <c r="I161" s="6"/>
      <c r="J161" s="6"/>
      <c r="K161" s="6"/>
      <c r="L161" s="532">
        <v>324359.88</v>
      </c>
      <c r="M161" s="532"/>
      <c r="N161" s="532"/>
      <c r="O161" s="532"/>
      <c r="P161" s="532"/>
      <c r="Q161" s="532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</row>
    <row r="162" spans="3:39" x14ac:dyDescent="0.25">
      <c r="C162" s="4" t="s">
        <v>244</v>
      </c>
      <c r="D162" s="26">
        <v>45967</v>
      </c>
      <c r="E162" s="6"/>
      <c r="F162" s="6"/>
      <c r="G162" s="6"/>
      <c r="H162" s="6"/>
      <c r="I162" s="6"/>
      <c r="J162" s="6"/>
      <c r="K162" s="6"/>
      <c r="L162" s="532"/>
      <c r="M162" s="532">
        <v>175720.26</v>
      </c>
      <c r="N162" s="532"/>
      <c r="O162" s="532"/>
      <c r="P162" s="532"/>
      <c r="Q162" s="532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</row>
    <row r="163" spans="3:39" x14ac:dyDescent="0.25">
      <c r="C163" s="4" t="s">
        <v>1227</v>
      </c>
      <c r="D163" s="26">
        <v>46000</v>
      </c>
      <c r="E163" s="6"/>
      <c r="F163" s="6"/>
      <c r="G163" s="6"/>
      <c r="H163" s="6"/>
      <c r="I163" s="6"/>
      <c r="J163" s="6"/>
      <c r="K163" s="6"/>
      <c r="L163" s="532"/>
      <c r="M163" s="532"/>
      <c r="N163" s="532">
        <v>142955.01999999999</v>
      </c>
      <c r="O163" s="532"/>
      <c r="P163" s="532"/>
      <c r="Q163" s="532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</row>
    <row r="164" spans="3:39" x14ac:dyDescent="0.25">
      <c r="C164" s="4" t="s">
        <v>1228</v>
      </c>
      <c r="D164" s="26"/>
      <c r="E164" s="6"/>
      <c r="F164" s="6"/>
      <c r="G164" s="6"/>
      <c r="H164" s="6"/>
      <c r="I164" s="6"/>
      <c r="J164" s="6"/>
      <c r="K164" s="6"/>
      <c r="L164" s="532"/>
      <c r="M164" s="532"/>
      <c r="N164" s="532"/>
      <c r="O164" s="532">
        <v>310083.75</v>
      </c>
      <c r="P164" s="532"/>
      <c r="Q164" s="532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</row>
    <row r="165" spans="3:39" x14ac:dyDescent="0.25">
      <c r="C165" s="4" t="s">
        <v>1229</v>
      </c>
      <c r="D165" s="26">
        <v>46059</v>
      </c>
      <c r="E165" s="6"/>
      <c r="F165" s="6"/>
      <c r="G165" s="6"/>
      <c r="H165" s="6"/>
      <c r="I165" s="6"/>
      <c r="J165" s="6"/>
      <c r="K165" s="6"/>
      <c r="L165" s="532"/>
      <c r="M165" s="532"/>
      <c r="N165" s="532"/>
      <c r="O165" s="532"/>
      <c r="P165" s="532">
        <v>292154.8</v>
      </c>
      <c r="Q165" s="532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</row>
    <row r="166" spans="3:39" x14ac:dyDescent="0.25">
      <c r="C166" s="4" t="s">
        <v>1230</v>
      </c>
      <c r="D166" s="26">
        <v>46086</v>
      </c>
      <c r="E166" s="6"/>
      <c r="F166" s="6"/>
      <c r="G166" s="6"/>
      <c r="H166" s="6"/>
      <c r="I166" s="6"/>
      <c r="J166" s="6"/>
      <c r="K166" s="6"/>
      <c r="L166" s="532"/>
      <c r="M166" s="532"/>
      <c r="N166" s="532"/>
      <c r="O166" s="532"/>
      <c r="P166" s="532"/>
      <c r="Q166" s="532">
        <v>256620.33</v>
      </c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</row>
    <row r="167" spans="3:39" x14ac:dyDescent="0.25">
      <c r="C167" s="4"/>
      <c r="D167" s="26"/>
      <c r="E167" s="6"/>
      <c r="F167" s="6"/>
      <c r="G167" s="6"/>
      <c r="H167" s="6"/>
      <c r="I167" s="6"/>
      <c r="J167" s="6"/>
      <c r="K167" s="6"/>
      <c r="L167" s="532"/>
      <c r="M167" s="532"/>
      <c r="N167" s="532"/>
      <c r="O167" s="532"/>
      <c r="P167" s="532"/>
      <c r="Q167" s="532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</row>
    <row r="168" spans="3:39" x14ac:dyDescent="0.25">
      <c r="C168" s="4"/>
      <c r="D168" s="26"/>
      <c r="E168" s="6"/>
      <c r="F168" s="6"/>
      <c r="G168" s="6"/>
      <c r="H168" s="6"/>
      <c r="I168" s="6"/>
      <c r="J168" s="6"/>
      <c r="K168" s="6"/>
      <c r="L168" s="532"/>
      <c r="M168" s="532"/>
      <c r="N168" s="532"/>
      <c r="O168" s="532"/>
      <c r="P168" s="532"/>
      <c r="Q168" s="532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</row>
    <row r="169" spans="3:39" x14ac:dyDescent="0.25">
      <c r="C169" s="4"/>
      <c r="D169" s="26"/>
      <c r="E169" s="6"/>
      <c r="F169" s="6"/>
      <c r="G169" s="6"/>
      <c r="H169" s="6"/>
      <c r="I169" s="6"/>
      <c r="J169" s="6"/>
      <c r="K169" s="6"/>
      <c r="L169" s="532"/>
      <c r="M169" s="532"/>
      <c r="N169" s="532"/>
      <c r="O169" s="532"/>
      <c r="P169" s="532"/>
      <c r="Q169" s="532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</row>
    <row r="170" spans="3:39" x14ac:dyDescent="0.25">
      <c r="C170" s="4"/>
      <c r="D170" s="26"/>
      <c r="E170" s="6"/>
      <c r="F170" s="6"/>
      <c r="G170" s="6"/>
      <c r="H170" s="6"/>
      <c r="I170" s="6"/>
      <c r="J170" s="6"/>
      <c r="K170" s="6"/>
      <c r="L170" s="532"/>
      <c r="M170" s="532"/>
      <c r="N170" s="532"/>
      <c r="O170" s="532"/>
      <c r="P170" s="532"/>
      <c r="Q170" s="532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</row>
    <row r="171" spans="3:39" x14ac:dyDescent="0.25">
      <c r="C171" s="4"/>
      <c r="D171" s="26"/>
      <c r="E171" s="6"/>
      <c r="F171" s="6"/>
      <c r="G171" s="6"/>
      <c r="H171" s="6"/>
      <c r="I171" s="6"/>
      <c r="J171" s="6"/>
      <c r="K171" s="6"/>
      <c r="L171" s="532"/>
      <c r="M171" s="532"/>
      <c r="N171" s="532"/>
      <c r="O171" s="532"/>
      <c r="P171" s="532"/>
      <c r="Q171" s="532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</row>
    <row r="172" spans="3:39" x14ac:dyDescent="0.25">
      <c r="C172" s="4"/>
      <c r="D172" s="26"/>
      <c r="E172" s="6"/>
      <c r="F172" s="6"/>
      <c r="G172" s="6"/>
      <c r="H172" s="6"/>
      <c r="I172" s="6"/>
      <c r="J172" s="6"/>
      <c r="K172" s="6"/>
      <c r="L172" s="532"/>
      <c r="M172" s="532"/>
      <c r="N172" s="532"/>
      <c r="O172" s="532"/>
      <c r="P172" s="532"/>
      <c r="Q172" s="532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</row>
    <row r="173" spans="3:39" x14ac:dyDescent="0.25">
      <c r="C173" s="4"/>
      <c r="D173" s="26"/>
      <c r="E173" s="6"/>
      <c r="F173" s="6"/>
      <c r="G173" s="6"/>
      <c r="H173" s="6"/>
      <c r="I173" s="6"/>
      <c r="J173" s="6"/>
      <c r="K173" s="6"/>
      <c r="L173" s="532"/>
      <c r="M173" s="532"/>
      <c r="N173" s="532"/>
      <c r="O173" s="532"/>
      <c r="P173" s="532"/>
      <c r="Q173" s="532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</row>
    <row r="174" spans="3:39" x14ac:dyDescent="0.25">
      <c r="D174" s="93" t="s">
        <v>39</v>
      </c>
      <c r="E174" s="30">
        <f t="shared" ref="E174:AM174" si="83">SUM(E154:E173)</f>
        <v>43052.68</v>
      </c>
      <c r="F174" s="30">
        <f t="shared" si="83"/>
        <v>286572.61</v>
      </c>
      <c r="G174" s="30">
        <f t="shared" si="83"/>
        <v>324990.88</v>
      </c>
      <c r="H174" s="30">
        <f t="shared" si="83"/>
        <v>346708.37</v>
      </c>
      <c r="I174" s="30">
        <f t="shared" si="83"/>
        <v>329368.62</v>
      </c>
      <c r="J174" s="30">
        <f t="shared" si="83"/>
        <v>315976.8</v>
      </c>
      <c r="K174" s="30">
        <f t="shared" si="83"/>
        <v>303057.74</v>
      </c>
      <c r="L174" s="30">
        <f t="shared" si="83"/>
        <v>324359.88</v>
      </c>
      <c r="M174" s="30">
        <f t="shared" si="83"/>
        <v>175720.26</v>
      </c>
      <c r="N174" s="30">
        <f t="shared" si="83"/>
        <v>142955.01999999999</v>
      </c>
      <c r="O174" s="30">
        <f t="shared" si="83"/>
        <v>310083.75</v>
      </c>
      <c r="P174" s="30">
        <f t="shared" si="83"/>
        <v>292154.8</v>
      </c>
      <c r="Q174" s="30">
        <f t="shared" si="83"/>
        <v>256620.33</v>
      </c>
      <c r="R174" s="30">
        <f t="shared" si="83"/>
        <v>0</v>
      </c>
      <c r="S174" s="30">
        <f t="shared" si="83"/>
        <v>0</v>
      </c>
      <c r="T174" s="30">
        <f t="shared" si="83"/>
        <v>0</v>
      </c>
      <c r="U174" s="30">
        <f t="shared" si="83"/>
        <v>0</v>
      </c>
      <c r="V174" s="30">
        <f t="shared" si="83"/>
        <v>0</v>
      </c>
      <c r="W174" s="30">
        <f t="shared" si="83"/>
        <v>0</v>
      </c>
      <c r="X174" s="30">
        <f t="shared" si="83"/>
        <v>0</v>
      </c>
      <c r="Y174" s="30">
        <f t="shared" si="83"/>
        <v>0</v>
      </c>
      <c r="Z174" s="30">
        <f t="shared" si="83"/>
        <v>0</v>
      </c>
      <c r="AA174" s="30">
        <f t="shared" si="83"/>
        <v>0</v>
      </c>
      <c r="AB174" s="30">
        <f t="shared" si="83"/>
        <v>0</v>
      </c>
      <c r="AC174" s="30">
        <f t="shared" si="83"/>
        <v>0</v>
      </c>
      <c r="AD174" s="30">
        <f t="shared" si="83"/>
        <v>0</v>
      </c>
      <c r="AE174" s="30">
        <f t="shared" si="83"/>
        <v>0</v>
      </c>
      <c r="AF174" s="30">
        <f t="shared" si="83"/>
        <v>0</v>
      </c>
      <c r="AG174" s="30">
        <f t="shared" si="83"/>
        <v>0</v>
      </c>
      <c r="AH174" s="30">
        <f t="shared" si="83"/>
        <v>0</v>
      </c>
      <c r="AI174" s="30">
        <f t="shared" si="83"/>
        <v>0</v>
      </c>
      <c r="AJ174" s="30">
        <f t="shared" si="83"/>
        <v>0</v>
      </c>
      <c r="AK174" s="30">
        <f t="shared" si="83"/>
        <v>0</v>
      </c>
      <c r="AL174" s="30">
        <f t="shared" si="83"/>
        <v>0</v>
      </c>
      <c r="AM174" s="30">
        <f t="shared" si="83"/>
        <v>0</v>
      </c>
    </row>
    <row r="178" spans="4:17" x14ac:dyDescent="0.25">
      <c r="D178" s="11"/>
      <c r="E178" s="500">
        <v>2</v>
      </c>
      <c r="F178" s="500">
        <v>3</v>
      </c>
      <c r="G178" s="500">
        <v>4</v>
      </c>
      <c r="H178" s="500">
        <v>5</v>
      </c>
      <c r="I178" s="500">
        <v>6</v>
      </c>
      <c r="J178" s="500">
        <v>7</v>
      </c>
      <c r="K178" s="500">
        <v>8</v>
      </c>
      <c r="L178" s="504">
        <v>9</v>
      </c>
      <c r="M178" s="504">
        <v>10</v>
      </c>
      <c r="N178" s="504">
        <v>11</v>
      </c>
      <c r="O178" s="504">
        <v>12</v>
      </c>
      <c r="P178" s="504">
        <v>1</v>
      </c>
      <c r="Q178" s="504">
        <v>2</v>
      </c>
    </row>
    <row r="179" spans="4:17" x14ac:dyDescent="0.25">
      <c r="D179" s="9" t="s">
        <v>27</v>
      </c>
      <c r="E179" s="25">
        <f>E113</f>
        <v>50155.88</v>
      </c>
      <c r="F179" s="25">
        <f t="shared" ref="F179:Q179" si="84">E179+F113</f>
        <v>366861.30000000005</v>
      </c>
      <c r="G179" s="25">
        <f t="shared" si="84"/>
        <v>740576.34000000008</v>
      </c>
      <c r="H179" s="25">
        <f t="shared" si="84"/>
        <v>1155286.3800000001</v>
      </c>
      <c r="I179" s="25">
        <f t="shared" si="84"/>
        <v>1462860.0200000003</v>
      </c>
      <c r="J179" s="25">
        <f t="shared" si="84"/>
        <v>1783158.3800000004</v>
      </c>
      <c r="K179" s="25">
        <f t="shared" si="84"/>
        <v>2089021.8600000003</v>
      </c>
      <c r="L179" s="505">
        <f t="shared" si="84"/>
        <v>2349271.4600000004</v>
      </c>
      <c r="M179" s="505">
        <f t="shared" si="84"/>
        <v>2655447.4600000004</v>
      </c>
      <c r="N179" s="505">
        <f t="shared" si="84"/>
        <v>2946314.66</v>
      </c>
      <c r="O179" s="505">
        <f t="shared" si="84"/>
        <v>3237181.8600000003</v>
      </c>
      <c r="P179" s="505">
        <f t="shared" si="84"/>
        <v>3543357.8600000003</v>
      </c>
      <c r="Q179" s="505">
        <f t="shared" si="84"/>
        <v>3803607.4600000004</v>
      </c>
    </row>
    <row r="180" spans="4:17" x14ac:dyDescent="0.25">
      <c r="D180" s="9" t="s">
        <v>132</v>
      </c>
      <c r="E180" s="25">
        <f>E174</f>
        <v>43052.68</v>
      </c>
      <c r="F180" s="25">
        <f t="shared" ref="F180:K180" si="85">E180+F174</f>
        <v>329625.28999999998</v>
      </c>
      <c r="G180" s="25">
        <f t="shared" si="85"/>
        <v>654616.16999999993</v>
      </c>
      <c r="H180" s="25">
        <f t="shared" si="85"/>
        <v>1001324.5399999999</v>
      </c>
      <c r="I180" s="25">
        <f t="shared" si="85"/>
        <v>1330693.1599999999</v>
      </c>
      <c r="J180" s="25">
        <f t="shared" si="85"/>
        <v>1646669.96</v>
      </c>
      <c r="K180" s="25">
        <f t="shared" si="85"/>
        <v>1949727.7</v>
      </c>
      <c r="L180" s="505">
        <f t="shared" ref="L180:Q180" si="86">K180+L174</f>
        <v>2274087.58</v>
      </c>
      <c r="M180" s="505">
        <f t="shared" si="86"/>
        <v>2449807.84</v>
      </c>
      <c r="N180" s="505">
        <f t="shared" si="86"/>
        <v>2592762.86</v>
      </c>
      <c r="O180" s="505">
        <f t="shared" si="86"/>
        <v>2902846.61</v>
      </c>
      <c r="P180" s="505">
        <f t="shared" si="86"/>
        <v>3195001.4099999997</v>
      </c>
      <c r="Q180" s="505">
        <f t="shared" si="86"/>
        <v>3451621.7399999998</v>
      </c>
    </row>
    <row r="181" spans="4:17" x14ac:dyDescent="0.25">
      <c r="D181" s="9" t="s">
        <v>133</v>
      </c>
      <c r="E181" s="25">
        <f>$B$4</f>
        <v>4578624</v>
      </c>
      <c r="F181" s="25">
        <f t="shared" ref="F181:Q181" si="87">$B$4</f>
        <v>4578624</v>
      </c>
      <c r="G181" s="25">
        <f t="shared" si="87"/>
        <v>4578624</v>
      </c>
      <c r="H181" s="25">
        <f t="shared" si="87"/>
        <v>4578624</v>
      </c>
      <c r="I181" s="25">
        <f t="shared" si="87"/>
        <v>4578624</v>
      </c>
      <c r="J181" s="25">
        <f t="shared" si="87"/>
        <v>4578624</v>
      </c>
      <c r="K181" s="25">
        <f t="shared" si="87"/>
        <v>4578624</v>
      </c>
      <c r="L181" s="505">
        <f t="shared" si="87"/>
        <v>4578624</v>
      </c>
      <c r="M181" s="505">
        <f t="shared" si="87"/>
        <v>4578624</v>
      </c>
      <c r="N181" s="505">
        <f t="shared" si="87"/>
        <v>4578624</v>
      </c>
      <c r="O181" s="505">
        <f t="shared" si="87"/>
        <v>4578624</v>
      </c>
      <c r="P181" s="505">
        <f t="shared" si="87"/>
        <v>4578624</v>
      </c>
      <c r="Q181" s="505">
        <f t="shared" si="87"/>
        <v>4578624</v>
      </c>
    </row>
    <row r="182" spans="4:17" x14ac:dyDescent="0.25">
      <c r="D182" s="9" t="s">
        <v>198</v>
      </c>
      <c r="E182" s="25">
        <f t="shared" ref="E182:Q182" si="88">E179-E180</f>
        <v>7103.1999999999971</v>
      </c>
      <c r="F182" s="25">
        <f t="shared" si="88"/>
        <v>37236.010000000068</v>
      </c>
      <c r="G182" s="25">
        <f t="shared" si="88"/>
        <v>85960.170000000158</v>
      </c>
      <c r="H182" s="25">
        <f t="shared" si="88"/>
        <v>153961.8400000002</v>
      </c>
      <c r="I182" s="25">
        <f t="shared" si="88"/>
        <v>132166.86000000034</v>
      </c>
      <c r="J182" s="25">
        <f t="shared" si="88"/>
        <v>136488.42000000039</v>
      </c>
      <c r="K182" s="25">
        <f t="shared" si="88"/>
        <v>139294.16000000038</v>
      </c>
      <c r="L182" s="505">
        <f t="shared" si="88"/>
        <v>75183.880000000354</v>
      </c>
      <c r="M182" s="505">
        <f t="shared" si="88"/>
        <v>205639.62000000058</v>
      </c>
      <c r="N182" s="505">
        <f t="shared" si="88"/>
        <v>353551.80000000028</v>
      </c>
      <c r="O182" s="505">
        <f t="shared" si="88"/>
        <v>334335.25000000047</v>
      </c>
      <c r="P182" s="505">
        <f t="shared" si="88"/>
        <v>348356.45000000065</v>
      </c>
      <c r="Q182" s="505">
        <f t="shared" si="88"/>
        <v>351985.72000000067</v>
      </c>
    </row>
    <row r="183" spans="4:17" x14ac:dyDescent="0.25">
      <c r="D183" s="9" t="s">
        <v>199</v>
      </c>
      <c r="E183" s="492">
        <f t="shared" ref="E183:Q183" si="89">E180/E179</f>
        <v>0.85837752223667496</v>
      </c>
      <c r="F183" s="492">
        <f t="shared" si="89"/>
        <v>0.89850112290394202</v>
      </c>
      <c r="G183" s="492">
        <f t="shared" si="89"/>
        <v>0.88392800936632654</v>
      </c>
      <c r="H183" s="492">
        <f t="shared" si="89"/>
        <v>0.86673274898298358</v>
      </c>
      <c r="I183" s="492">
        <f t="shared" si="89"/>
        <v>0.90965173824355372</v>
      </c>
      <c r="J183" s="492">
        <f t="shared" si="89"/>
        <v>0.92345692815015101</v>
      </c>
      <c r="K183" s="492">
        <f t="shared" si="89"/>
        <v>0.93332087008414533</v>
      </c>
      <c r="L183" s="506">
        <f t="shared" si="89"/>
        <v>0.96799693808053999</v>
      </c>
      <c r="M183" s="506">
        <f t="shared" si="89"/>
        <v>0.92255933393613421</v>
      </c>
      <c r="N183" s="506">
        <f t="shared" si="89"/>
        <v>0.88000202259455873</v>
      </c>
      <c r="O183" s="506">
        <f t="shared" si="89"/>
        <v>0.89672027570301516</v>
      </c>
      <c r="P183" s="506">
        <f t="shared" si="89"/>
        <v>0.90168747731283327</v>
      </c>
      <c r="Q183" s="506">
        <f t="shared" si="89"/>
        <v>0.90746003006314413</v>
      </c>
    </row>
  </sheetData>
  <sortState xmlns:xlrd2="http://schemas.microsoft.com/office/spreadsheetml/2017/richdata2" ref="A46:H71">
    <sortCondition ref="A46:A71"/>
  </sortState>
  <mergeCells count="15">
    <mergeCell ref="AB80:AM80"/>
    <mergeCell ref="E116:O116"/>
    <mergeCell ref="P116:AA116"/>
    <mergeCell ref="AB116:AM116"/>
    <mergeCell ref="E152:O152"/>
    <mergeCell ref="P152:AA152"/>
    <mergeCell ref="AB152:AM152"/>
    <mergeCell ref="E80:O80"/>
    <mergeCell ref="P80:AA80"/>
    <mergeCell ref="E7:O7"/>
    <mergeCell ref="P7:AA7"/>
    <mergeCell ref="AB7:AM7"/>
    <mergeCell ref="E44:O44"/>
    <mergeCell ref="P44:AA44"/>
    <mergeCell ref="AB44:AM44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1D11-AD5C-49E0-AF0D-ACA671C59F95}">
  <sheetPr>
    <tabColor theme="2" tint="-9.9978637043366805E-2"/>
  </sheetPr>
  <dimension ref="A2:U101"/>
  <sheetViews>
    <sheetView topLeftCell="A65" workbookViewId="0">
      <selection activeCell="A83" sqref="A83:XFD11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6" width="11.28515625" bestFit="1" customWidth="1"/>
    <col min="7" max="7" width="10.710937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19" width="13.7109375" bestFit="1" customWidth="1"/>
    <col min="20" max="20" width="13.5703125" bestFit="1" customWidth="1"/>
    <col min="21" max="21" width="13.28515625" bestFit="1" customWidth="1"/>
  </cols>
  <sheetData>
    <row r="2" spans="1:21" x14ac:dyDescent="0.25">
      <c r="A2" s="9" t="s">
        <v>81</v>
      </c>
      <c r="B2" t="s">
        <v>1231</v>
      </c>
    </row>
    <row r="3" spans="1:21" x14ac:dyDescent="0.25">
      <c r="A3" s="9" t="s">
        <v>83</v>
      </c>
      <c r="B3" t="s">
        <v>1232</v>
      </c>
    </row>
    <row r="4" spans="1:21" x14ac:dyDescent="0.25">
      <c r="A4" s="9" t="s">
        <v>85</v>
      </c>
      <c r="B4" s="25">
        <v>1950854.4</v>
      </c>
    </row>
    <row r="6" spans="1:21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  <c r="U6" s="31"/>
    </row>
    <row r="7" spans="1:21" x14ac:dyDescent="0.25">
      <c r="A7" s="9"/>
      <c r="B7" s="9"/>
      <c r="C7" s="9"/>
      <c r="D7" s="9"/>
      <c r="E7" s="625">
        <v>2022</v>
      </c>
      <c r="F7" s="627"/>
      <c r="G7" s="625">
        <v>2023</v>
      </c>
      <c r="H7" s="626"/>
      <c r="I7" s="626"/>
      <c r="J7" s="626"/>
      <c r="K7" s="626"/>
      <c r="L7" s="626"/>
      <c r="M7" s="626"/>
      <c r="N7" s="626"/>
      <c r="O7" s="626"/>
      <c r="P7" s="626"/>
      <c r="Q7" s="627"/>
      <c r="R7" s="10"/>
      <c r="S7" s="9"/>
      <c r="T7" s="9"/>
      <c r="U7" s="9"/>
    </row>
    <row r="8" spans="1:21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1">
        <v>11</v>
      </c>
      <c r="F8" s="11">
        <v>12</v>
      </c>
      <c r="G8" s="11">
        <v>1</v>
      </c>
      <c r="H8" s="11">
        <v>2</v>
      </c>
      <c r="I8" s="11">
        <v>3</v>
      </c>
      <c r="J8" s="11">
        <v>4</v>
      </c>
      <c r="K8" s="11">
        <v>5</v>
      </c>
      <c r="L8" s="126">
        <v>6</v>
      </c>
      <c r="M8" s="11">
        <v>7</v>
      </c>
      <c r="N8" s="126">
        <v>8</v>
      </c>
      <c r="O8" s="126">
        <v>9</v>
      </c>
      <c r="P8" s="11">
        <v>10</v>
      </c>
      <c r="Q8" s="14">
        <v>11</v>
      </c>
      <c r="R8" s="11" t="s">
        <v>92</v>
      </c>
      <c r="S8" s="11" t="s">
        <v>93</v>
      </c>
      <c r="T8" s="11" t="s">
        <v>94</v>
      </c>
      <c r="U8" s="11" t="s">
        <v>95</v>
      </c>
    </row>
    <row r="9" spans="1:21" x14ac:dyDescent="0.25">
      <c r="A9" s="18" t="s">
        <v>1233</v>
      </c>
      <c r="B9" s="65" t="s">
        <v>755</v>
      </c>
      <c r="C9" s="15" t="s">
        <v>155</v>
      </c>
      <c r="D9" s="68">
        <v>128.4</v>
      </c>
      <c r="E9" s="16"/>
      <c r="F9" s="4"/>
      <c r="G9" s="4"/>
      <c r="H9" s="17">
        <v>48</v>
      </c>
      <c r="I9" s="17">
        <v>160</v>
      </c>
      <c r="J9" s="4"/>
      <c r="K9" s="4"/>
      <c r="L9" s="125"/>
      <c r="M9" s="4"/>
      <c r="N9" s="125"/>
      <c r="O9" s="125"/>
      <c r="P9" s="4"/>
      <c r="Q9" s="13"/>
      <c r="R9" s="4">
        <f>SUM(E9:J9)</f>
        <v>208</v>
      </c>
      <c r="S9" s="4">
        <f>SUM(E9:Q9)</f>
        <v>208</v>
      </c>
      <c r="T9" s="6">
        <f>R9*D9</f>
        <v>26707.200000000001</v>
      </c>
      <c r="U9" s="6">
        <f>SUM(S9*D9)</f>
        <v>26707.200000000001</v>
      </c>
    </row>
    <row r="10" spans="1:21" x14ac:dyDescent="0.25">
      <c r="A10" s="5" t="s">
        <v>1234</v>
      </c>
      <c r="B10" s="5" t="s">
        <v>97</v>
      </c>
      <c r="C10" s="5" t="s">
        <v>1235</v>
      </c>
      <c r="D10" s="6">
        <v>122.51</v>
      </c>
      <c r="E10" s="4"/>
      <c r="F10" s="4"/>
      <c r="G10" s="4"/>
      <c r="H10" s="4"/>
      <c r="I10" s="4"/>
      <c r="J10" s="17">
        <v>120</v>
      </c>
      <c r="K10" s="4">
        <v>0</v>
      </c>
      <c r="L10" s="125">
        <v>72</v>
      </c>
      <c r="M10" s="4">
        <v>160</v>
      </c>
      <c r="N10" s="125">
        <v>176</v>
      </c>
      <c r="O10" s="125">
        <v>152</v>
      </c>
      <c r="P10" s="4">
        <f>15*8</f>
        <v>120</v>
      </c>
      <c r="Q10" s="13"/>
      <c r="R10" s="4">
        <f>SUM(H10:J10)</f>
        <v>120</v>
      </c>
      <c r="S10" s="4">
        <f>SUM(H10:Q10)</f>
        <v>800</v>
      </c>
      <c r="T10" s="6">
        <f t="shared" ref="T10:T38" si="0">R10*D10</f>
        <v>14701.2</v>
      </c>
      <c r="U10" s="6">
        <f t="shared" ref="U10:U38" si="1">SUM(S10*D10)</f>
        <v>98008</v>
      </c>
    </row>
    <row r="11" spans="1:21" x14ac:dyDescent="0.25">
      <c r="A11" s="18" t="s">
        <v>96</v>
      </c>
      <c r="B11" s="65" t="s">
        <v>97</v>
      </c>
      <c r="C11" s="66" t="s">
        <v>155</v>
      </c>
      <c r="D11" s="69">
        <v>128.4</v>
      </c>
      <c r="E11" s="4"/>
      <c r="F11" s="17">
        <v>20</v>
      </c>
      <c r="G11" s="17">
        <v>10</v>
      </c>
      <c r="H11" s="17">
        <v>10</v>
      </c>
      <c r="I11" s="17">
        <v>7</v>
      </c>
      <c r="J11" s="17">
        <v>6</v>
      </c>
      <c r="K11" s="4">
        <v>6</v>
      </c>
      <c r="L11" s="125">
        <v>5</v>
      </c>
      <c r="M11" s="4">
        <v>8</v>
      </c>
      <c r="N11" s="125">
        <v>7</v>
      </c>
      <c r="O11" s="125"/>
      <c r="P11" s="4"/>
      <c r="Q11" s="13"/>
      <c r="R11" s="4">
        <f>SUM(G11:J11)</f>
        <v>33</v>
      </c>
      <c r="S11" s="4">
        <f t="shared" ref="S11:S20" si="2">SUM(G11:Q11)</f>
        <v>59</v>
      </c>
      <c r="T11" s="6">
        <f t="shared" si="0"/>
        <v>4237.2</v>
      </c>
      <c r="U11" s="6">
        <f t="shared" si="1"/>
        <v>7575.6</v>
      </c>
    </row>
    <row r="12" spans="1:21" x14ac:dyDescent="0.25">
      <c r="A12" s="67" t="s">
        <v>1236</v>
      </c>
      <c r="B12" s="65" t="s">
        <v>97</v>
      </c>
      <c r="C12" s="5" t="s">
        <v>1237</v>
      </c>
      <c r="D12" s="69">
        <v>105.17</v>
      </c>
      <c r="E12" s="16"/>
      <c r="F12" s="4"/>
      <c r="G12" s="4"/>
      <c r="H12" s="17">
        <v>88</v>
      </c>
      <c r="I12" s="17">
        <v>176</v>
      </c>
      <c r="J12" s="4"/>
      <c r="K12" s="4"/>
      <c r="L12" s="125"/>
      <c r="M12" s="4"/>
      <c r="N12" s="125"/>
      <c r="O12" s="125"/>
      <c r="P12" s="4"/>
      <c r="Q12" s="13"/>
      <c r="R12" s="4">
        <f>SUM(G12:J12)</f>
        <v>264</v>
      </c>
      <c r="S12" s="4">
        <f t="shared" si="2"/>
        <v>264</v>
      </c>
      <c r="T12" s="6">
        <f t="shared" si="0"/>
        <v>27764.880000000001</v>
      </c>
      <c r="U12" s="6">
        <f t="shared" si="1"/>
        <v>27764.880000000001</v>
      </c>
    </row>
    <row r="13" spans="1:21" x14ac:dyDescent="0.25">
      <c r="A13" s="15" t="s">
        <v>1238</v>
      </c>
      <c r="B13" s="65" t="s">
        <v>97</v>
      </c>
      <c r="C13" s="15" t="s">
        <v>1239</v>
      </c>
      <c r="D13" s="69">
        <v>113.31</v>
      </c>
      <c r="E13" s="4"/>
      <c r="F13" s="17"/>
      <c r="G13" s="17">
        <v>29</v>
      </c>
      <c r="H13" s="17">
        <v>141</v>
      </c>
      <c r="I13" s="17">
        <v>184</v>
      </c>
      <c r="J13" s="17">
        <v>143.25</v>
      </c>
      <c r="K13" s="4">
        <v>112</v>
      </c>
      <c r="L13" s="125">
        <v>116.5</v>
      </c>
      <c r="M13" s="4">
        <v>18</v>
      </c>
      <c r="N13" s="125">
        <v>22</v>
      </c>
      <c r="O13" s="125">
        <v>20</v>
      </c>
      <c r="P13" s="4">
        <v>0</v>
      </c>
      <c r="Q13" s="13"/>
      <c r="R13" s="4">
        <f>SUM(G13:M13)</f>
        <v>743.75</v>
      </c>
      <c r="S13" s="4">
        <f t="shared" si="2"/>
        <v>785.75</v>
      </c>
      <c r="T13" s="6">
        <f t="shared" si="0"/>
        <v>84274.3125</v>
      </c>
      <c r="U13" s="6">
        <f t="shared" si="1"/>
        <v>89033.332500000004</v>
      </c>
    </row>
    <row r="14" spans="1:21" x14ac:dyDescent="0.25">
      <c r="A14" s="18" t="s">
        <v>99</v>
      </c>
      <c r="B14" s="65" t="s">
        <v>97</v>
      </c>
      <c r="C14" s="66" t="s">
        <v>155</v>
      </c>
      <c r="D14" s="69">
        <v>128.4</v>
      </c>
      <c r="E14" s="4"/>
      <c r="F14" s="45">
        <v>2</v>
      </c>
      <c r="G14" s="45">
        <v>8</v>
      </c>
      <c r="H14" s="45">
        <v>7.5</v>
      </c>
      <c r="I14" s="45">
        <v>30</v>
      </c>
      <c r="J14" s="45">
        <v>23</v>
      </c>
      <c r="K14" s="4">
        <v>30</v>
      </c>
      <c r="L14" s="125">
        <v>30</v>
      </c>
      <c r="M14" s="4">
        <v>0</v>
      </c>
      <c r="N14" s="125">
        <v>13</v>
      </c>
      <c r="O14" s="125">
        <v>5</v>
      </c>
      <c r="P14" s="4">
        <v>9</v>
      </c>
      <c r="Q14" s="13"/>
      <c r="R14" s="4">
        <f>SUM(G14:J14)</f>
        <v>68.5</v>
      </c>
      <c r="S14" s="4">
        <f t="shared" si="2"/>
        <v>155.5</v>
      </c>
      <c r="T14" s="6">
        <f t="shared" si="0"/>
        <v>8795.4</v>
      </c>
      <c r="U14" s="6">
        <f t="shared" si="1"/>
        <v>19966.2</v>
      </c>
    </row>
    <row r="15" spans="1:21" x14ac:dyDescent="0.25">
      <c r="A15" s="18" t="s">
        <v>271</v>
      </c>
      <c r="B15" s="5" t="s">
        <v>1240</v>
      </c>
      <c r="C15" s="15" t="s">
        <v>155</v>
      </c>
      <c r="D15" s="69">
        <v>128.4</v>
      </c>
      <c r="E15" s="16"/>
      <c r="F15" s="4"/>
      <c r="G15" s="17">
        <v>6</v>
      </c>
      <c r="H15" s="17">
        <v>98</v>
      </c>
      <c r="I15" s="17">
        <v>62</v>
      </c>
      <c r="J15" s="17">
        <v>35</v>
      </c>
      <c r="K15" s="4">
        <v>25</v>
      </c>
      <c r="L15" s="125">
        <v>28</v>
      </c>
      <c r="M15" s="4">
        <v>0</v>
      </c>
      <c r="N15" s="125">
        <v>60</v>
      </c>
      <c r="O15" s="125">
        <v>60</v>
      </c>
      <c r="P15" s="4">
        <v>0</v>
      </c>
      <c r="Q15" s="13"/>
      <c r="R15" s="4">
        <f>SUM(G15:M15)</f>
        <v>254</v>
      </c>
      <c r="S15" s="4">
        <f t="shared" si="2"/>
        <v>374</v>
      </c>
      <c r="T15" s="6">
        <f t="shared" si="0"/>
        <v>32613.600000000002</v>
      </c>
      <c r="U15" s="6">
        <f t="shared" si="1"/>
        <v>48021.599999999999</v>
      </c>
    </row>
    <row r="16" spans="1:21" x14ac:dyDescent="0.25">
      <c r="A16" s="18" t="s">
        <v>1241</v>
      </c>
      <c r="B16" s="65" t="s">
        <v>330</v>
      </c>
      <c r="C16" s="15" t="s">
        <v>1237</v>
      </c>
      <c r="D16" s="69">
        <v>105.17</v>
      </c>
      <c r="E16" s="4"/>
      <c r="F16" s="17"/>
      <c r="G16" s="17">
        <v>29</v>
      </c>
      <c r="H16" s="17">
        <v>87.5</v>
      </c>
      <c r="I16" s="17">
        <v>131.5</v>
      </c>
      <c r="J16" s="54">
        <v>142.5</v>
      </c>
      <c r="K16" s="4">
        <v>176</v>
      </c>
      <c r="L16" s="125">
        <v>40</v>
      </c>
      <c r="M16" s="4">
        <v>0</v>
      </c>
      <c r="N16" s="125">
        <v>0</v>
      </c>
      <c r="O16" s="125"/>
      <c r="P16" s="4"/>
      <c r="Q16" s="13"/>
      <c r="R16" s="4">
        <f>SUM(G16:M16)</f>
        <v>606.5</v>
      </c>
      <c r="S16" s="4">
        <f t="shared" si="2"/>
        <v>606.5</v>
      </c>
      <c r="T16" s="6">
        <f t="shared" si="0"/>
        <v>63785.605000000003</v>
      </c>
      <c r="U16" s="6">
        <f t="shared" si="1"/>
        <v>63785.605000000003</v>
      </c>
    </row>
    <row r="17" spans="1:21" x14ac:dyDescent="0.25">
      <c r="A17" s="5" t="s">
        <v>1242</v>
      </c>
      <c r="B17" s="65" t="s">
        <v>330</v>
      </c>
      <c r="C17" s="5" t="s">
        <v>1235</v>
      </c>
      <c r="D17" s="69">
        <v>122.51</v>
      </c>
      <c r="E17" s="4"/>
      <c r="F17" s="17">
        <v>1</v>
      </c>
      <c r="G17" s="17">
        <v>89</v>
      </c>
      <c r="H17" s="17">
        <v>121</v>
      </c>
      <c r="I17" s="17">
        <v>165.5</v>
      </c>
      <c r="J17" s="17">
        <v>160</v>
      </c>
      <c r="K17" s="4">
        <v>146</v>
      </c>
      <c r="L17" s="125">
        <v>39</v>
      </c>
      <c r="M17" s="4">
        <v>0</v>
      </c>
      <c r="N17" s="125">
        <v>0</v>
      </c>
      <c r="O17" s="125"/>
      <c r="P17" s="4"/>
      <c r="Q17" s="13"/>
      <c r="R17" s="4">
        <f>SUM(G17:J17)</f>
        <v>535.5</v>
      </c>
      <c r="S17" s="4">
        <f t="shared" si="2"/>
        <v>720.5</v>
      </c>
      <c r="T17" s="6">
        <f t="shared" si="0"/>
        <v>65604.104999999996</v>
      </c>
      <c r="U17" s="6">
        <f t="shared" si="1"/>
        <v>88268.455000000002</v>
      </c>
    </row>
    <row r="18" spans="1:21" x14ac:dyDescent="0.25">
      <c r="A18" s="18" t="s">
        <v>1243</v>
      </c>
      <c r="B18" s="65" t="s">
        <v>330</v>
      </c>
      <c r="C18" s="5" t="s">
        <v>155</v>
      </c>
      <c r="D18" s="69">
        <v>128.4</v>
      </c>
      <c r="E18" s="4"/>
      <c r="F18" s="45"/>
      <c r="G18" s="45">
        <v>14</v>
      </c>
      <c r="H18" s="45">
        <v>9.3000000000000007</v>
      </c>
      <c r="I18" s="45"/>
      <c r="J18" s="45"/>
      <c r="K18" s="4"/>
      <c r="L18" s="125"/>
      <c r="M18" s="4"/>
      <c r="N18" s="125"/>
      <c r="O18" s="125"/>
      <c r="P18" s="4"/>
      <c r="Q18" s="13"/>
      <c r="R18" s="4">
        <f>SUM(G18:J18)</f>
        <v>23.3</v>
      </c>
      <c r="S18" s="4">
        <f t="shared" si="2"/>
        <v>23.3</v>
      </c>
      <c r="T18" s="6">
        <f t="shared" si="0"/>
        <v>2991.7200000000003</v>
      </c>
      <c r="U18" s="6">
        <f t="shared" si="1"/>
        <v>2991.7200000000003</v>
      </c>
    </row>
    <row r="19" spans="1:21" x14ac:dyDescent="0.25">
      <c r="A19" s="18" t="s">
        <v>1244</v>
      </c>
      <c r="B19" s="65" t="s">
        <v>330</v>
      </c>
      <c r="C19" s="5" t="s">
        <v>155</v>
      </c>
      <c r="D19" s="68">
        <v>128.4</v>
      </c>
      <c r="E19" s="4"/>
      <c r="F19" s="45">
        <v>18</v>
      </c>
      <c r="G19" s="45">
        <v>28</v>
      </c>
      <c r="H19" s="45">
        <v>43.5</v>
      </c>
      <c r="I19" s="45">
        <v>40</v>
      </c>
      <c r="J19" s="45">
        <v>18.5</v>
      </c>
      <c r="K19" s="4">
        <v>43.5</v>
      </c>
      <c r="L19" s="125">
        <v>10</v>
      </c>
      <c r="M19" s="4">
        <v>0</v>
      </c>
      <c r="N19" s="125">
        <v>0</v>
      </c>
      <c r="O19" s="125">
        <v>0</v>
      </c>
      <c r="P19" s="4"/>
      <c r="Q19" s="13"/>
      <c r="R19" s="4">
        <f>SUM(G19:J19)</f>
        <v>130</v>
      </c>
      <c r="S19" s="4">
        <f t="shared" si="2"/>
        <v>183.5</v>
      </c>
      <c r="T19" s="6">
        <f t="shared" si="0"/>
        <v>16692</v>
      </c>
      <c r="U19" s="6">
        <f t="shared" si="1"/>
        <v>23561.4</v>
      </c>
    </row>
    <row r="20" spans="1:21" x14ac:dyDescent="0.25">
      <c r="A20" s="18" t="s">
        <v>1245</v>
      </c>
      <c r="B20" s="65" t="s">
        <v>330</v>
      </c>
      <c r="C20" s="15" t="s">
        <v>155</v>
      </c>
      <c r="D20" s="69">
        <v>128.4</v>
      </c>
      <c r="E20" s="4"/>
      <c r="F20" s="45"/>
      <c r="G20" s="4"/>
      <c r="H20" s="45">
        <v>4.5</v>
      </c>
      <c r="I20" s="45">
        <v>4</v>
      </c>
      <c r="J20" s="45">
        <v>1</v>
      </c>
      <c r="K20" s="4"/>
      <c r="L20" s="125"/>
      <c r="M20" s="4">
        <v>0</v>
      </c>
      <c r="N20" s="125">
        <v>0</v>
      </c>
      <c r="O20" s="125">
        <v>0</v>
      </c>
      <c r="P20" s="4">
        <v>0</v>
      </c>
      <c r="Q20" s="13"/>
      <c r="R20" s="4">
        <f>SUM(G20:M20)</f>
        <v>9.5</v>
      </c>
      <c r="S20" s="4">
        <f t="shared" si="2"/>
        <v>9.5</v>
      </c>
      <c r="T20" s="6">
        <f t="shared" si="0"/>
        <v>1219.8</v>
      </c>
      <c r="U20" s="6">
        <f t="shared" si="1"/>
        <v>1219.8</v>
      </c>
    </row>
    <row r="21" spans="1:21" x14ac:dyDescent="0.25">
      <c r="A21" s="18" t="s">
        <v>1246</v>
      </c>
      <c r="B21" s="65" t="s">
        <v>330</v>
      </c>
      <c r="C21" s="5" t="s">
        <v>155</v>
      </c>
      <c r="D21" s="68">
        <v>128.4</v>
      </c>
      <c r="E21" s="16"/>
      <c r="F21" s="4"/>
      <c r="G21" s="4"/>
      <c r="H21" s="45">
        <v>12.5</v>
      </c>
      <c r="I21" s="45">
        <v>40.5</v>
      </c>
      <c r="J21" s="45">
        <v>39.799999999999997</v>
      </c>
      <c r="K21" s="4">
        <v>29.1</v>
      </c>
      <c r="L21" s="125">
        <v>7.3</v>
      </c>
      <c r="M21" s="4"/>
      <c r="N21" s="125"/>
      <c r="O21" s="125"/>
      <c r="P21" s="4"/>
      <c r="Q21" s="13"/>
      <c r="R21" s="4">
        <f>SUM(I21:J21)</f>
        <v>80.3</v>
      </c>
      <c r="S21" s="4">
        <f>SUM(I21:Q21)</f>
        <v>116.7</v>
      </c>
      <c r="T21" s="6">
        <f t="shared" si="0"/>
        <v>10310.52</v>
      </c>
      <c r="U21" s="6">
        <f t="shared" si="1"/>
        <v>14984.28</v>
      </c>
    </row>
    <row r="22" spans="1:21" x14ac:dyDescent="0.25">
      <c r="A22" s="67" t="s">
        <v>1247</v>
      </c>
      <c r="B22" s="65" t="s">
        <v>330</v>
      </c>
      <c r="C22" s="5" t="s">
        <v>1235</v>
      </c>
      <c r="D22" s="69">
        <v>122.551</v>
      </c>
      <c r="E22" s="4"/>
      <c r="F22" s="17"/>
      <c r="G22" s="17">
        <v>15</v>
      </c>
      <c r="H22" s="17">
        <v>97</v>
      </c>
      <c r="I22" s="17">
        <v>181</v>
      </c>
      <c r="J22" s="17">
        <v>52.5</v>
      </c>
      <c r="K22" s="4"/>
      <c r="L22" s="125"/>
      <c r="M22" s="4"/>
      <c r="N22" s="125"/>
      <c r="O22" s="125"/>
      <c r="P22" s="4"/>
      <c r="Q22" s="13"/>
      <c r="R22" s="4">
        <f>SUM(I22:J22)</f>
        <v>233.5</v>
      </c>
      <c r="S22" s="4">
        <f>SUM(I22:Q22)</f>
        <v>233.5</v>
      </c>
      <c r="T22" s="6">
        <f t="shared" si="0"/>
        <v>28615.658500000001</v>
      </c>
      <c r="U22" s="6">
        <f t="shared" si="1"/>
        <v>28615.658500000001</v>
      </c>
    </row>
    <row r="23" spans="1:21" x14ac:dyDescent="0.25">
      <c r="A23" s="18" t="s">
        <v>1248</v>
      </c>
      <c r="B23" s="65" t="s">
        <v>330</v>
      </c>
      <c r="C23" s="5" t="s">
        <v>155</v>
      </c>
      <c r="D23" s="68">
        <v>128.4</v>
      </c>
      <c r="E23" s="4"/>
      <c r="F23" s="45">
        <v>12</v>
      </c>
      <c r="G23" s="45">
        <v>7</v>
      </c>
      <c r="H23" s="45">
        <v>2.5</v>
      </c>
      <c r="I23" s="45">
        <v>3.2</v>
      </c>
      <c r="J23" s="45">
        <v>1.8</v>
      </c>
      <c r="K23" s="4">
        <v>5.5</v>
      </c>
      <c r="L23" s="125">
        <v>4.0999999999999996</v>
      </c>
      <c r="M23" s="4"/>
      <c r="N23" s="125"/>
      <c r="O23" s="125"/>
      <c r="P23" s="4"/>
      <c r="Q23" s="13"/>
      <c r="R23" s="4">
        <f>SUM(I23:J23)</f>
        <v>5</v>
      </c>
      <c r="S23" s="4">
        <f>SUM(I23:Q23)</f>
        <v>14.6</v>
      </c>
      <c r="T23" s="6">
        <f t="shared" si="0"/>
        <v>642</v>
      </c>
      <c r="U23" s="6">
        <f t="shared" si="1"/>
        <v>1874.64</v>
      </c>
    </row>
    <row r="24" spans="1:21" x14ac:dyDescent="0.25">
      <c r="A24" s="15" t="s">
        <v>1249</v>
      </c>
      <c r="B24" s="20" t="s">
        <v>97</v>
      </c>
      <c r="C24" s="4" t="s">
        <v>1235</v>
      </c>
      <c r="D24" s="4">
        <v>122.51</v>
      </c>
      <c r="E24" s="16"/>
      <c r="F24" s="4"/>
      <c r="G24" s="4"/>
      <c r="H24" s="4"/>
      <c r="I24" s="4"/>
      <c r="J24" s="4"/>
      <c r="K24" s="4"/>
      <c r="L24" s="125">
        <v>120</v>
      </c>
      <c r="M24" s="4">
        <v>144</v>
      </c>
      <c r="N24" s="125">
        <v>80</v>
      </c>
      <c r="O24" s="125">
        <v>152</v>
      </c>
      <c r="P24" s="4">
        <v>136</v>
      </c>
      <c r="Q24" s="13"/>
      <c r="R24" s="4">
        <f>SUM(E24:J24)</f>
        <v>0</v>
      </c>
      <c r="S24" s="4">
        <f t="shared" ref="S24:S38" si="3">SUM(E24:Q24)</f>
        <v>632</v>
      </c>
      <c r="T24" s="6">
        <f t="shared" si="0"/>
        <v>0</v>
      </c>
      <c r="U24" s="6">
        <f t="shared" si="1"/>
        <v>77426.320000000007</v>
      </c>
    </row>
    <row r="25" spans="1:21" x14ac:dyDescent="0.25">
      <c r="A25" s="44"/>
      <c r="B25" s="3"/>
      <c r="C25" s="4"/>
      <c r="D25" s="4"/>
      <c r="E25" s="16"/>
      <c r="F25" s="4"/>
      <c r="G25" s="4"/>
      <c r="H25" s="4"/>
      <c r="I25" s="4"/>
      <c r="J25" s="4"/>
      <c r="K25" s="4"/>
      <c r="L25" s="125"/>
      <c r="M25" s="4"/>
      <c r="N25" s="125"/>
      <c r="O25" s="125"/>
      <c r="P25" s="4"/>
      <c r="Q25" s="13"/>
      <c r="R25" s="4">
        <f t="shared" ref="R25:R34" si="4">SUM(D25:J25)</f>
        <v>0</v>
      </c>
      <c r="S25" s="4">
        <f t="shared" ref="S25:S34" si="5">SUM(D25:Q25)</f>
        <v>0</v>
      </c>
      <c r="T25" s="6">
        <f t="shared" si="0"/>
        <v>0</v>
      </c>
      <c r="U25" s="6">
        <f t="shared" si="1"/>
        <v>0</v>
      </c>
    </row>
    <row r="26" spans="1:21" x14ac:dyDescent="0.25">
      <c r="A26" s="44"/>
      <c r="B26" s="3"/>
      <c r="C26" s="4"/>
      <c r="D26" s="4"/>
      <c r="E26" s="16"/>
      <c r="F26" s="4"/>
      <c r="G26" s="45"/>
      <c r="H26" s="4"/>
      <c r="I26" s="4"/>
      <c r="J26" s="4"/>
      <c r="K26" s="4"/>
      <c r="L26" s="125"/>
      <c r="M26" s="4"/>
      <c r="N26" s="125"/>
      <c r="O26" s="125"/>
      <c r="P26" s="4"/>
      <c r="Q26" s="13"/>
      <c r="R26" s="4">
        <f t="shared" si="4"/>
        <v>0</v>
      </c>
      <c r="S26" s="4">
        <f t="shared" si="5"/>
        <v>0</v>
      </c>
      <c r="T26" s="6">
        <f t="shared" si="0"/>
        <v>0</v>
      </c>
      <c r="U26" s="6">
        <f t="shared" si="1"/>
        <v>0</v>
      </c>
    </row>
    <row r="27" spans="1:21" x14ac:dyDescent="0.25">
      <c r="A27" s="44"/>
      <c r="B27" s="20"/>
      <c r="C27" s="4"/>
      <c r="D27" s="4"/>
      <c r="E27" s="16"/>
      <c r="F27" s="4"/>
      <c r="G27" s="4"/>
      <c r="H27" s="4"/>
      <c r="I27" s="4"/>
      <c r="J27" s="4"/>
      <c r="K27" s="4"/>
      <c r="L27" s="125"/>
      <c r="M27" s="4"/>
      <c r="N27" s="125"/>
      <c r="O27" s="125"/>
      <c r="P27" s="4"/>
      <c r="Q27" s="13"/>
      <c r="R27" s="4">
        <f t="shared" si="4"/>
        <v>0</v>
      </c>
      <c r="S27" s="4">
        <f t="shared" si="5"/>
        <v>0</v>
      </c>
      <c r="T27" s="6">
        <f t="shared" si="0"/>
        <v>0</v>
      </c>
      <c r="U27" s="6">
        <f t="shared" si="1"/>
        <v>0</v>
      </c>
    </row>
    <row r="28" spans="1:21" x14ac:dyDescent="0.25">
      <c r="A28" s="44"/>
      <c r="B28" s="4"/>
      <c r="C28" s="20"/>
      <c r="D28" s="20"/>
      <c r="E28" s="63"/>
      <c r="F28" s="4"/>
      <c r="G28" s="4"/>
      <c r="H28" s="4"/>
      <c r="I28" s="4"/>
      <c r="J28" s="4"/>
      <c r="K28" s="4"/>
      <c r="L28" s="125"/>
      <c r="M28" s="4"/>
      <c r="N28" s="125"/>
      <c r="O28" s="125"/>
      <c r="P28" s="4"/>
      <c r="Q28" s="13"/>
      <c r="R28" s="4">
        <f t="shared" si="4"/>
        <v>0</v>
      </c>
      <c r="S28" s="4">
        <f t="shared" si="5"/>
        <v>0</v>
      </c>
      <c r="T28" s="6">
        <f t="shared" si="0"/>
        <v>0</v>
      </c>
      <c r="U28" s="6">
        <f t="shared" si="1"/>
        <v>0</v>
      </c>
    </row>
    <row r="29" spans="1:21" x14ac:dyDescent="0.25">
      <c r="A29" s="44"/>
      <c r="B29" s="4"/>
      <c r="C29" s="4"/>
      <c r="D29" s="4"/>
      <c r="E29" s="16"/>
      <c r="F29" s="4"/>
      <c r="G29" s="4"/>
      <c r="H29" s="4"/>
      <c r="I29" s="4"/>
      <c r="J29" s="4"/>
      <c r="K29" s="4"/>
      <c r="L29" s="125"/>
      <c r="M29" s="4"/>
      <c r="N29" s="125"/>
      <c r="O29" s="125"/>
      <c r="P29" s="4"/>
      <c r="Q29" s="13"/>
      <c r="R29" s="4">
        <f t="shared" si="4"/>
        <v>0</v>
      </c>
      <c r="S29" s="4">
        <f t="shared" si="5"/>
        <v>0</v>
      </c>
      <c r="T29" s="6">
        <f t="shared" si="0"/>
        <v>0</v>
      </c>
      <c r="U29" s="6">
        <f t="shared" si="1"/>
        <v>0</v>
      </c>
    </row>
    <row r="30" spans="1:21" x14ac:dyDescent="0.25">
      <c r="A30" s="44"/>
      <c r="B30" s="4"/>
      <c r="C30" s="4"/>
      <c r="D30" s="4"/>
      <c r="E30" s="16"/>
      <c r="F30" s="4"/>
      <c r="G30" s="4"/>
      <c r="H30" s="4"/>
      <c r="I30" s="4"/>
      <c r="J30" s="4"/>
      <c r="K30" s="4"/>
      <c r="L30" s="125"/>
      <c r="M30" s="4"/>
      <c r="N30" s="125"/>
      <c r="O30" s="125"/>
      <c r="P30" s="4"/>
      <c r="Q30" s="13"/>
      <c r="R30" s="4">
        <f t="shared" si="4"/>
        <v>0</v>
      </c>
      <c r="S30" s="4">
        <f t="shared" si="5"/>
        <v>0</v>
      </c>
      <c r="T30" s="6">
        <f t="shared" si="0"/>
        <v>0</v>
      </c>
      <c r="U30" s="6">
        <f t="shared" si="1"/>
        <v>0</v>
      </c>
    </row>
    <row r="31" spans="1:21" x14ac:dyDescent="0.25">
      <c r="A31" s="44"/>
      <c r="B31" s="4"/>
      <c r="C31" s="20"/>
      <c r="D31" s="20"/>
      <c r="E31" s="63"/>
      <c r="F31" s="4"/>
      <c r="G31" s="4"/>
      <c r="H31" s="4"/>
      <c r="I31" s="4"/>
      <c r="J31" s="4"/>
      <c r="K31" s="4"/>
      <c r="L31" s="125"/>
      <c r="M31" s="4"/>
      <c r="N31" s="125"/>
      <c r="O31" s="125"/>
      <c r="P31" s="4"/>
      <c r="Q31" s="13"/>
      <c r="R31" s="4">
        <f t="shared" si="4"/>
        <v>0</v>
      </c>
      <c r="S31" s="4">
        <f t="shared" si="5"/>
        <v>0</v>
      </c>
      <c r="T31" s="6">
        <f t="shared" si="0"/>
        <v>0</v>
      </c>
      <c r="U31" s="6">
        <f t="shared" si="1"/>
        <v>0</v>
      </c>
    </row>
    <row r="32" spans="1:21" x14ac:dyDescent="0.25">
      <c r="A32" s="46"/>
      <c r="B32" s="4"/>
      <c r="C32" s="4"/>
      <c r="D32" s="4"/>
      <c r="E32" s="16"/>
      <c r="F32" s="4"/>
      <c r="G32" s="4"/>
      <c r="H32" s="4"/>
      <c r="I32" s="4"/>
      <c r="J32" s="4"/>
      <c r="K32" s="4"/>
      <c r="L32" s="125"/>
      <c r="M32" s="4"/>
      <c r="N32" s="125"/>
      <c r="O32" s="125"/>
      <c r="P32" s="4"/>
      <c r="Q32" s="13"/>
      <c r="R32" s="4">
        <f t="shared" si="4"/>
        <v>0</v>
      </c>
      <c r="S32" s="4">
        <f t="shared" si="5"/>
        <v>0</v>
      </c>
      <c r="T32" s="6">
        <f t="shared" si="0"/>
        <v>0</v>
      </c>
      <c r="U32" s="6">
        <f t="shared" si="1"/>
        <v>0</v>
      </c>
    </row>
    <row r="33" spans="1:21" x14ac:dyDescent="0.25">
      <c r="A33" s="64"/>
      <c r="B33" s="4"/>
      <c r="C33" s="4"/>
      <c r="D33" s="4"/>
      <c r="E33" s="16"/>
      <c r="F33" s="4"/>
      <c r="G33" s="4"/>
      <c r="H33" s="4"/>
      <c r="I33" s="4"/>
      <c r="J33" s="4"/>
      <c r="K33" s="4"/>
      <c r="L33" s="125"/>
      <c r="M33" s="4"/>
      <c r="N33" s="125"/>
      <c r="O33" s="125"/>
      <c r="P33" s="4"/>
      <c r="Q33" s="13"/>
      <c r="R33" s="4">
        <f t="shared" si="4"/>
        <v>0</v>
      </c>
      <c r="S33" s="4">
        <f t="shared" si="5"/>
        <v>0</v>
      </c>
      <c r="T33" s="6">
        <f t="shared" si="0"/>
        <v>0</v>
      </c>
      <c r="U33" s="6">
        <f t="shared" si="1"/>
        <v>0</v>
      </c>
    </row>
    <row r="34" spans="1:21" x14ac:dyDescent="0.25">
      <c r="A34" s="44"/>
      <c r="B34" s="20"/>
      <c r="C34" s="4"/>
      <c r="D34" s="4"/>
      <c r="E34" s="16"/>
      <c r="F34" s="4"/>
      <c r="G34" s="4"/>
      <c r="H34" s="4"/>
      <c r="I34" s="4"/>
      <c r="J34" s="4"/>
      <c r="K34" s="4"/>
      <c r="L34" s="125"/>
      <c r="M34" s="4"/>
      <c r="N34" s="125"/>
      <c r="O34" s="125"/>
      <c r="P34" s="4"/>
      <c r="Q34" s="13"/>
      <c r="R34" s="4">
        <f t="shared" si="4"/>
        <v>0</v>
      </c>
      <c r="S34" s="4">
        <f t="shared" si="5"/>
        <v>0</v>
      </c>
      <c r="T34" s="6">
        <f t="shared" si="0"/>
        <v>0</v>
      </c>
      <c r="U34" s="6">
        <f t="shared" si="1"/>
        <v>0</v>
      </c>
    </row>
    <row r="35" spans="1:21" x14ac:dyDescent="0.25">
      <c r="A35" s="44"/>
      <c r="B35" s="20"/>
      <c r="C35" s="4"/>
      <c r="D35" s="4"/>
      <c r="E35" s="16"/>
      <c r="F35" s="4"/>
      <c r="G35" s="4"/>
      <c r="H35" s="4"/>
      <c r="I35" s="4"/>
      <c r="J35" s="4"/>
      <c r="K35" s="4"/>
      <c r="L35" s="125"/>
      <c r="M35" s="4"/>
      <c r="N35" s="125"/>
      <c r="O35" s="125"/>
      <c r="P35" s="4"/>
      <c r="Q35" s="13"/>
      <c r="R35" s="4">
        <f>SUM(E35:J35)</f>
        <v>0</v>
      </c>
      <c r="S35" s="4">
        <f t="shared" si="3"/>
        <v>0</v>
      </c>
      <c r="T35" s="6">
        <f t="shared" si="0"/>
        <v>0</v>
      </c>
      <c r="U35" s="6">
        <f t="shared" si="1"/>
        <v>0</v>
      </c>
    </row>
    <row r="36" spans="1:21" x14ac:dyDescent="0.25">
      <c r="A36" s="44"/>
      <c r="B36" s="20"/>
      <c r="C36" s="4"/>
      <c r="D36" s="4"/>
      <c r="E36" s="16"/>
      <c r="F36" s="4"/>
      <c r="G36" s="4"/>
      <c r="H36" s="4"/>
      <c r="I36" s="4"/>
      <c r="J36" s="17"/>
      <c r="K36" s="4"/>
      <c r="L36" s="125"/>
      <c r="M36" s="4"/>
      <c r="N36" s="125"/>
      <c r="O36" s="125"/>
      <c r="P36" s="4"/>
      <c r="Q36" s="13"/>
      <c r="R36" s="4">
        <f>SUM(E36:J36)</f>
        <v>0</v>
      </c>
      <c r="S36" s="4">
        <f t="shared" si="3"/>
        <v>0</v>
      </c>
      <c r="T36" s="6">
        <f t="shared" si="0"/>
        <v>0</v>
      </c>
      <c r="U36" s="6">
        <f t="shared" si="1"/>
        <v>0</v>
      </c>
    </row>
    <row r="37" spans="1:21" x14ac:dyDescent="0.25">
      <c r="A37" s="44"/>
      <c r="B37" s="20"/>
      <c r="C37" s="4"/>
      <c r="D37" s="4"/>
      <c r="E37" s="16"/>
      <c r="F37" s="4"/>
      <c r="G37" s="4"/>
      <c r="H37" s="4"/>
      <c r="I37" s="4"/>
      <c r="J37" s="4"/>
      <c r="K37" s="4"/>
      <c r="L37" s="125"/>
      <c r="M37" s="4"/>
      <c r="N37" s="125"/>
      <c r="O37" s="125"/>
      <c r="P37" s="4"/>
      <c r="Q37" s="13"/>
      <c r="R37" s="4">
        <f>SUM(E37:J37)</f>
        <v>0</v>
      </c>
      <c r="S37" s="4">
        <f t="shared" si="3"/>
        <v>0</v>
      </c>
      <c r="T37" s="6">
        <f t="shared" si="0"/>
        <v>0</v>
      </c>
      <c r="U37" s="6">
        <f t="shared" si="1"/>
        <v>0</v>
      </c>
    </row>
    <row r="38" spans="1:21" x14ac:dyDescent="0.25">
      <c r="A38" s="64"/>
      <c r="B38" s="4"/>
      <c r="C38" s="4"/>
      <c r="D38" s="4"/>
      <c r="E38" s="16"/>
      <c r="F38" s="4"/>
      <c r="G38" s="4"/>
      <c r="H38" s="4"/>
      <c r="I38" s="4"/>
      <c r="J38" s="17"/>
      <c r="K38" s="4"/>
      <c r="L38" s="125"/>
      <c r="M38" s="4"/>
      <c r="N38" s="125"/>
      <c r="O38" s="125"/>
      <c r="P38" s="4"/>
      <c r="Q38" s="13"/>
      <c r="R38" s="4">
        <f>SUM(E38:J38)</f>
        <v>0</v>
      </c>
      <c r="S38" s="4">
        <f t="shared" si="3"/>
        <v>0</v>
      </c>
      <c r="T38" s="6">
        <f t="shared" si="0"/>
        <v>0</v>
      </c>
      <c r="U38" s="6">
        <f t="shared" si="1"/>
        <v>0</v>
      </c>
    </row>
    <row r="39" spans="1:21" ht="15.75" thickBot="1" x14ac:dyDescent="0.3">
      <c r="E39" s="28">
        <f t="shared" ref="E39:U39" si="6">SUM(E9:E38)</f>
        <v>0</v>
      </c>
      <c r="F39" s="28">
        <f t="shared" si="6"/>
        <v>53</v>
      </c>
      <c r="G39" s="28">
        <f t="shared" si="6"/>
        <v>235</v>
      </c>
      <c r="H39" s="28">
        <f t="shared" si="6"/>
        <v>770.3</v>
      </c>
      <c r="I39" s="28">
        <f t="shared" si="6"/>
        <v>1184.7</v>
      </c>
      <c r="J39" s="28">
        <f t="shared" si="6"/>
        <v>743.34999999999991</v>
      </c>
      <c r="K39" s="28">
        <f t="shared" si="6"/>
        <v>573.1</v>
      </c>
      <c r="L39" s="28">
        <f t="shared" si="6"/>
        <v>471.90000000000003</v>
      </c>
      <c r="M39" s="28">
        <f t="shared" si="6"/>
        <v>330</v>
      </c>
      <c r="N39" s="28">
        <f t="shared" si="6"/>
        <v>358</v>
      </c>
      <c r="O39" s="28">
        <f t="shared" si="6"/>
        <v>389</v>
      </c>
      <c r="P39" s="28">
        <f t="shared" si="6"/>
        <v>265</v>
      </c>
      <c r="Q39" s="28">
        <f t="shared" si="6"/>
        <v>0</v>
      </c>
      <c r="R39" s="28">
        <f t="shared" si="6"/>
        <v>3314.8500000000004</v>
      </c>
      <c r="S39" s="28">
        <f t="shared" si="6"/>
        <v>5186.3500000000004</v>
      </c>
      <c r="T39" s="8">
        <f t="shared" si="6"/>
        <v>388955.20099999994</v>
      </c>
      <c r="U39" s="8">
        <f t="shared" si="6"/>
        <v>619804.69100000011</v>
      </c>
    </row>
    <row r="40" spans="1:21" ht="15.75" thickTop="1" x14ac:dyDescent="0.25"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7"/>
      <c r="U40" s="7"/>
    </row>
    <row r="41" spans="1:21" x14ac:dyDescent="0.25">
      <c r="C41" s="22" t="s">
        <v>1250</v>
      </c>
      <c r="D41" s="22" t="s">
        <v>39</v>
      </c>
      <c r="E41" s="70" t="s">
        <v>220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7"/>
      <c r="U41" s="7"/>
    </row>
    <row r="42" spans="1:21" x14ac:dyDescent="0.25">
      <c r="C42" s="4" t="s">
        <v>97</v>
      </c>
      <c r="D42" s="6">
        <f>SUM(U10:U14)+U24</f>
        <v>319774.33250000002</v>
      </c>
      <c r="E42" s="72">
        <f>D42/U39</f>
        <v>0.51592757709541115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7"/>
      <c r="U42" s="7"/>
    </row>
    <row r="43" spans="1:21" x14ac:dyDescent="0.25">
      <c r="C43" s="4" t="s">
        <v>755</v>
      </c>
      <c r="D43" s="6">
        <f>U9</f>
        <v>26707.200000000001</v>
      </c>
      <c r="E43" s="71">
        <f>D43/U39</f>
        <v>4.3089702914171711E-2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7"/>
      <c r="U43" s="7"/>
    </row>
    <row r="44" spans="1:21" x14ac:dyDescent="0.25">
      <c r="C44" s="4" t="s">
        <v>1240</v>
      </c>
      <c r="D44" s="6">
        <f>U15</f>
        <v>48021.599999999999</v>
      </c>
      <c r="E44" s="71">
        <f>D44/U39</f>
        <v>7.7478600432212594E-2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7"/>
      <c r="U44" s="7"/>
    </row>
    <row r="45" spans="1:21" x14ac:dyDescent="0.25">
      <c r="C45" s="4" t="s">
        <v>330</v>
      </c>
      <c r="D45" s="6">
        <f>SUM(U16:U23)</f>
        <v>225301.55849999998</v>
      </c>
      <c r="E45" s="72">
        <f>D45/U39</f>
        <v>0.36350411955820444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7"/>
      <c r="U45" s="7"/>
    </row>
    <row r="46" spans="1:21" x14ac:dyDescent="0.25">
      <c r="T46" s="7"/>
      <c r="U46" s="7"/>
    </row>
    <row r="47" spans="1:21" x14ac:dyDescent="0.25">
      <c r="A47" s="31" t="s">
        <v>103</v>
      </c>
      <c r="B47" s="31"/>
      <c r="C47" s="31"/>
      <c r="D47" s="31"/>
      <c r="E47" s="624" t="s">
        <v>87</v>
      </c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32"/>
      <c r="T47" s="32"/>
      <c r="U47" s="32"/>
    </row>
    <row r="48" spans="1:21" x14ac:dyDescent="0.25">
      <c r="A48" s="9"/>
      <c r="B48" s="9"/>
      <c r="C48" s="9"/>
      <c r="D48" s="9"/>
      <c r="E48" s="625">
        <v>2022</v>
      </c>
      <c r="F48" s="627"/>
      <c r="G48" s="625">
        <v>2023</v>
      </c>
      <c r="H48" s="626"/>
      <c r="I48" s="626"/>
      <c r="J48" s="626"/>
      <c r="K48" s="626"/>
      <c r="L48" s="626"/>
      <c r="M48" s="626"/>
      <c r="N48" s="626"/>
      <c r="O48" s="626"/>
      <c r="P48" s="626"/>
      <c r="Q48" s="627"/>
      <c r="R48" s="10"/>
    </row>
    <row r="49" spans="1:18" x14ac:dyDescent="0.25">
      <c r="A49" s="11" t="s">
        <v>88</v>
      </c>
      <c r="B49" s="11" t="s">
        <v>89</v>
      </c>
      <c r="C49" s="11" t="s">
        <v>90</v>
      </c>
      <c r="D49" s="11" t="s">
        <v>91</v>
      </c>
      <c r="E49" s="11">
        <v>11</v>
      </c>
      <c r="F49" s="11">
        <v>12</v>
      </c>
      <c r="G49" s="11">
        <v>1</v>
      </c>
      <c r="H49" s="11">
        <v>2</v>
      </c>
      <c r="I49" s="11">
        <v>3</v>
      </c>
      <c r="J49" s="11">
        <v>4</v>
      </c>
      <c r="K49" s="11">
        <v>5</v>
      </c>
      <c r="L49" s="11">
        <v>6</v>
      </c>
      <c r="M49" s="11">
        <v>7</v>
      </c>
      <c r="N49" s="11">
        <v>8</v>
      </c>
      <c r="O49" s="11">
        <v>9</v>
      </c>
      <c r="P49" s="11">
        <v>10</v>
      </c>
      <c r="Q49" s="14">
        <v>11</v>
      </c>
      <c r="R49" s="11"/>
    </row>
    <row r="50" spans="1:18" x14ac:dyDescent="0.25">
      <c r="A50" s="18" t="s">
        <v>1233</v>
      </c>
      <c r="B50" s="65" t="s">
        <v>755</v>
      </c>
      <c r="C50" s="15" t="s">
        <v>155</v>
      </c>
      <c r="D50" s="68">
        <v>128.4</v>
      </c>
      <c r="E50" s="6">
        <f t="shared" ref="E50:Q50" si="7">$D50*E9</f>
        <v>0</v>
      </c>
      <c r="F50" s="6">
        <f t="shared" si="7"/>
        <v>0</v>
      </c>
      <c r="G50" s="6">
        <f t="shared" si="7"/>
        <v>0</v>
      </c>
      <c r="H50" s="6">
        <f t="shared" si="7"/>
        <v>6163.2000000000007</v>
      </c>
      <c r="I50" s="6">
        <f t="shared" si="7"/>
        <v>20544</v>
      </c>
      <c r="J50" s="6">
        <f t="shared" si="7"/>
        <v>0</v>
      </c>
      <c r="K50" s="6">
        <f t="shared" si="7"/>
        <v>0</v>
      </c>
      <c r="L50" s="120">
        <f t="shared" si="7"/>
        <v>0</v>
      </c>
      <c r="M50" s="6">
        <f t="shared" si="7"/>
        <v>0</v>
      </c>
      <c r="N50" s="6">
        <f t="shared" si="7"/>
        <v>0</v>
      </c>
      <c r="O50" s="6">
        <f t="shared" si="7"/>
        <v>0</v>
      </c>
      <c r="P50" s="6">
        <f t="shared" si="7"/>
        <v>0</v>
      </c>
      <c r="Q50" s="61">
        <f t="shared" si="7"/>
        <v>0</v>
      </c>
      <c r="R50" s="4"/>
    </row>
    <row r="51" spans="1:18" x14ac:dyDescent="0.25">
      <c r="A51" s="5" t="s">
        <v>1234</v>
      </c>
      <c r="B51" s="5" t="s">
        <v>97</v>
      </c>
      <c r="C51" s="5" t="s">
        <v>1235</v>
      </c>
      <c r="D51" s="6">
        <v>122.51</v>
      </c>
      <c r="E51" s="6">
        <f t="shared" ref="E51:Q51" si="8">$D51*E10</f>
        <v>0</v>
      </c>
      <c r="F51" s="6">
        <f t="shared" si="8"/>
        <v>0</v>
      </c>
      <c r="G51" s="6">
        <f t="shared" si="8"/>
        <v>0</v>
      </c>
      <c r="H51" s="6">
        <f t="shared" si="8"/>
        <v>0</v>
      </c>
      <c r="I51" s="6">
        <f t="shared" si="8"/>
        <v>0</v>
      </c>
      <c r="J51" s="6">
        <f t="shared" si="8"/>
        <v>14701.2</v>
      </c>
      <c r="K51" s="6">
        <f t="shared" si="8"/>
        <v>0</v>
      </c>
      <c r="L51" s="120">
        <f t="shared" si="8"/>
        <v>8820.7200000000012</v>
      </c>
      <c r="M51" s="6">
        <f t="shared" si="8"/>
        <v>19601.600000000002</v>
      </c>
      <c r="N51" s="6">
        <f t="shared" si="8"/>
        <v>21561.760000000002</v>
      </c>
      <c r="O51" s="6">
        <f t="shared" si="8"/>
        <v>18621.52</v>
      </c>
      <c r="P51" s="6">
        <f t="shared" si="8"/>
        <v>14701.2</v>
      </c>
      <c r="Q51" s="61">
        <f t="shared" si="8"/>
        <v>0</v>
      </c>
      <c r="R51" s="4"/>
    </row>
    <row r="52" spans="1:18" x14ac:dyDescent="0.25">
      <c r="A52" s="18" t="s">
        <v>96</v>
      </c>
      <c r="B52" s="65" t="s">
        <v>97</v>
      </c>
      <c r="C52" s="66" t="s">
        <v>155</v>
      </c>
      <c r="D52" s="69">
        <v>128.4</v>
      </c>
      <c r="E52" s="6">
        <f t="shared" ref="E52:Q52" si="9">$D52*E11</f>
        <v>0</v>
      </c>
      <c r="F52" s="6">
        <f t="shared" si="9"/>
        <v>2568</v>
      </c>
      <c r="G52" s="6">
        <f t="shared" si="9"/>
        <v>1284</v>
      </c>
      <c r="H52" s="6">
        <f t="shared" si="9"/>
        <v>1284</v>
      </c>
      <c r="I52" s="6">
        <f t="shared" si="9"/>
        <v>898.80000000000007</v>
      </c>
      <c r="J52" s="6">
        <f t="shared" si="9"/>
        <v>770.40000000000009</v>
      </c>
      <c r="K52" s="6">
        <f t="shared" si="9"/>
        <v>770.40000000000009</v>
      </c>
      <c r="L52" s="120">
        <f t="shared" si="9"/>
        <v>642</v>
      </c>
      <c r="M52" s="6">
        <f t="shared" si="9"/>
        <v>1027.2</v>
      </c>
      <c r="N52" s="6">
        <f t="shared" si="9"/>
        <v>898.80000000000007</v>
      </c>
      <c r="O52" s="6">
        <f t="shared" si="9"/>
        <v>0</v>
      </c>
      <c r="P52" s="6">
        <f t="shared" si="9"/>
        <v>0</v>
      </c>
      <c r="Q52" s="61">
        <f t="shared" si="9"/>
        <v>0</v>
      </c>
      <c r="R52" s="4"/>
    </row>
    <row r="53" spans="1:18" x14ac:dyDescent="0.25">
      <c r="A53" s="67" t="s">
        <v>1236</v>
      </c>
      <c r="B53" s="65" t="s">
        <v>97</v>
      </c>
      <c r="C53" s="5" t="s">
        <v>1237</v>
      </c>
      <c r="D53" s="69">
        <v>105.17</v>
      </c>
      <c r="E53" s="6">
        <f t="shared" ref="E53:Q53" si="10">$D53*E12</f>
        <v>0</v>
      </c>
      <c r="F53" s="6">
        <f t="shared" si="10"/>
        <v>0</v>
      </c>
      <c r="G53" s="6">
        <f t="shared" si="10"/>
        <v>0</v>
      </c>
      <c r="H53" s="6">
        <f t="shared" si="10"/>
        <v>9254.9600000000009</v>
      </c>
      <c r="I53" s="6">
        <f t="shared" si="10"/>
        <v>18509.920000000002</v>
      </c>
      <c r="J53" s="6">
        <f t="shared" si="10"/>
        <v>0</v>
      </c>
      <c r="K53" s="6">
        <f t="shared" si="10"/>
        <v>0</v>
      </c>
      <c r="L53" s="120">
        <f t="shared" si="10"/>
        <v>0</v>
      </c>
      <c r="M53" s="6">
        <f t="shared" si="10"/>
        <v>0</v>
      </c>
      <c r="N53" s="6">
        <f t="shared" si="10"/>
        <v>0</v>
      </c>
      <c r="O53" s="6">
        <f t="shared" si="10"/>
        <v>0</v>
      </c>
      <c r="P53" s="6">
        <f t="shared" si="10"/>
        <v>0</v>
      </c>
      <c r="Q53" s="61">
        <f t="shared" si="10"/>
        <v>0</v>
      </c>
      <c r="R53" s="4"/>
    </row>
    <row r="54" spans="1:18" x14ac:dyDescent="0.25">
      <c r="A54" s="15" t="s">
        <v>1238</v>
      </c>
      <c r="B54" s="65" t="s">
        <v>97</v>
      </c>
      <c r="C54" s="15" t="s">
        <v>1239</v>
      </c>
      <c r="D54" s="69">
        <v>113.31</v>
      </c>
      <c r="E54" s="6">
        <f t="shared" ref="E54:Q54" si="11">$D54*E13</f>
        <v>0</v>
      </c>
      <c r="F54" s="6">
        <f t="shared" si="11"/>
        <v>0</v>
      </c>
      <c r="G54" s="6">
        <f t="shared" si="11"/>
        <v>3285.9900000000002</v>
      </c>
      <c r="H54" s="6">
        <f t="shared" si="11"/>
        <v>15976.710000000001</v>
      </c>
      <c r="I54" s="6">
        <f t="shared" si="11"/>
        <v>20849.04</v>
      </c>
      <c r="J54" s="6">
        <f t="shared" si="11"/>
        <v>16231.657500000001</v>
      </c>
      <c r="K54" s="6">
        <f t="shared" si="11"/>
        <v>12690.720000000001</v>
      </c>
      <c r="L54" s="120">
        <f t="shared" si="11"/>
        <v>13200.615</v>
      </c>
      <c r="M54" s="6">
        <f t="shared" si="11"/>
        <v>2039.58</v>
      </c>
      <c r="N54" s="6">
        <f t="shared" si="11"/>
        <v>2492.8200000000002</v>
      </c>
      <c r="O54" s="6">
        <f t="shared" si="11"/>
        <v>2266.1999999999998</v>
      </c>
      <c r="P54" s="6">
        <f t="shared" si="11"/>
        <v>0</v>
      </c>
      <c r="Q54" s="61">
        <f t="shared" si="11"/>
        <v>0</v>
      </c>
      <c r="R54" s="4"/>
    </row>
    <row r="55" spans="1:18" x14ac:dyDescent="0.25">
      <c r="A55" s="18" t="s">
        <v>99</v>
      </c>
      <c r="B55" s="65" t="s">
        <v>97</v>
      </c>
      <c r="C55" s="66" t="s">
        <v>155</v>
      </c>
      <c r="D55" s="69">
        <v>128.4</v>
      </c>
      <c r="E55" s="6">
        <f t="shared" ref="E55:Q55" si="12">$D55*E14</f>
        <v>0</v>
      </c>
      <c r="F55" s="6">
        <f t="shared" si="12"/>
        <v>256.8</v>
      </c>
      <c r="G55" s="6">
        <f t="shared" si="12"/>
        <v>1027.2</v>
      </c>
      <c r="H55" s="6">
        <f t="shared" si="12"/>
        <v>963</v>
      </c>
      <c r="I55" s="6">
        <f t="shared" si="12"/>
        <v>3852</v>
      </c>
      <c r="J55" s="6">
        <f t="shared" si="12"/>
        <v>2953.2000000000003</v>
      </c>
      <c r="K55" s="6">
        <f t="shared" si="12"/>
        <v>3852</v>
      </c>
      <c r="L55" s="120">
        <f t="shared" si="12"/>
        <v>3852</v>
      </c>
      <c r="M55" s="6">
        <f t="shared" si="12"/>
        <v>0</v>
      </c>
      <c r="N55" s="6">
        <f t="shared" si="12"/>
        <v>1669.2</v>
      </c>
      <c r="O55" s="6">
        <f t="shared" si="12"/>
        <v>642</v>
      </c>
      <c r="P55" s="6">
        <f t="shared" si="12"/>
        <v>1155.6000000000001</v>
      </c>
      <c r="Q55" s="61">
        <f t="shared" si="12"/>
        <v>0</v>
      </c>
      <c r="R55" s="4"/>
    </row>
    <row r="56" spans="1:18" x14ac:dyDescent="0.25">
      <c r="A56" s="18" t="s">
        <v>271</v>
      </c>
      <c r="B56" s="5" t="s">
        <v>1240</v>
      </c>
      <c r="C56" s="15" t="s">
        <v>155</v>
      </c>
      <c r="D56" s="69">
        <v>128.4</v>
      </c>
      <c r="E56" s="6">
        <f t="shared" ref="E56:Q56" si="13">$D56*E15</f>
        <v>0</v>
      </c>
      <c r="F56" s="6">
        <f t="shared" si="13"/>
        <v>0</v>
      </c>
      <c r="G56" s="6">
        <f t="shared" si="13"/>
        <v>770.40000000000009</v>
      </c>
      <c r="H56" s="6">
        <f t="shared" si="13"/>
        <v>12583.2</v>
      </c>
      <c r="I56" s="6">
        <f t="shared" si="13"/>
        <v>7960.8</v>
      </c>
      <c r="J56" s="6">
        <f t="shared" si="13"/>
        <v>4494</v>
      </c>
      <c r="K56" s="6">
        <f t="shared" si="13"/>
        <v>3210</v>
      </c>
      <c r="L56" s="120">
        <f t="shared" si="13"/>
        <v>3595.2000000000003</v>
      </c>
      <c r="M56" s="6">
        <f t="shared" si="13"/>
        <v>0</v>
      </c>
      <c r="N56" s="6">
        <f t="shared" si="13"/>
        <v>7704</v>
      </c>
      <c r="O56" s="6">
        <f t="shared" si="13"/>
        <v>7704</v>
      </c>
      <c r="P56" s="6">
        <f t="shared" si="13"/>
        <v>0</v>
      </c>
      <c r="Q56" s="61">
        <f t="shared" si="13"/>
        <v>0</v>
      </c>
      <c r="R56" s="4"/>
    </row>
    <row r="57" spans="1:18" x14ac:dyDescent="0.25">
      <c r="A57" s="18" t="s">
        <v>1241</v>
      </c>
      <c r="B57" s="65" t="s">
        <v>330</v>
      </c>
      <c r="C57" s="15" t="s">
        <v>1237</v>
      </c>
      <c r="D57" s="69">
        <v>105.17</v>
      </c>
      <c r="E57" s="6">
        <f t="shared" ref="E57:Q57" si="14">$D57*E16</f>
        <v>0</v>
      </c>
      <c r="F57" s="6">
        <f t="shared" si="14"/>
        <v>0</v>
      </c>
      <c r="G57" s="6">
        <f t="shared" si="14"/>
        <v>3049.93</v>
      </c>
      <c r="H57" s="6">
        <f t="shared" si="14"/>
        <v>9202.375</v>
      </c>
      <c r="I57" s="6">
        <f t="shared" si="14"/>
        <v>13829.855</v>
      </c>
      <c r="J57" s="6">
        <f t="shared" si="14"/>
        <v>14986.725</v>
      </c>
      <c r="K57" s="6">
        <f t="shared" si="14"/>
        <v>18509.920000000002</v>
      </c>
      <c r="L57" s="120">
        <f t="shared" si="14"/>
        <v>4206.8</v>
      </c>
      <c r="M57" s="6">
        <f t="shared" si="14"/>
        <v>0</v>
      </c>
      <c r="N57" s="6">
        <f t="shared" si="14"/>
        <v>0</v>
      </c>
      <c r="O57" s="6">
        <f t="shared" si="14"/>
        <v>0</v>
      </c>
      <c r="P57" s="6">
        <f t="shared" si="14"/>
        <v>0</v>
      </c>
      <c r="Q57" s="61">
        <f t="shared" si="14"/>
        <v>0</v>
      </c>
      <c r="R57" s="4"/>
    </row>
    <row r="58" spans="1:18" x14ac:dyDescent="0.25">
      <c r="A58" s="5" t="s">
        <v>1242</v>
      </c>
      <c r="B58" s="65" t="s">
        <v>330</v>
      </c>
      <c r="C58" s="5" t="s">
        <v>1235</v>
      </c>
      <c r="D58" s="69">
        <v>122.51</v>
      </c>
      <c r="E58" s="6">
        <f t="shared" ref="E58:Q58" si="15">$D58*E17</f>
        <v>0</v>
      </c>
      <c r="F58" s="6">
        <f t="shared" si="15"/>
        <v>122.51</v>
      </c>
      <c r="G58" s="6">
        <f t="shared" si="15"/>
        <v>10903.390000000001</v>
      </c>
      <c r="H58" s="6">
        <f t="shared" si="15"/>
        <v>14823.710000000001</v>
      </c>
      <c r="I58" s="6">
        <f t="shared" si="15"/>
        <v>20275.405000000002</v>
      </c>
      <c r="J58" s="6">
        <f t="shared" si="15"/>
        <v>19601.600000000002</v>
      </c>
      <c r="K58" s="6">
        <f t="shared" si="15"/>
        <v>17886.46</v>
      </c>
      <c r="L58" s="120">
        <f t="shared" si="15"/>
        <v>4777.8900000000003</v>
      </c>
      <c r="M58" s="6">
        <f t="shared" si="15"/>
        <v>0</v>
      </c>
      <c r="N58" s="6">
        <f t="shared" si="15"/>
        <v>0</v>
      </c>
      <c r="O58" s="6">
        <f t="shared" si="15"/>
        <v>0</v>
      </c>
      <c r="P58" s="6">
        <f t="shared" si="15"/>
        <v>0</v>
      </c>
      <c r="Q58" s="61">
        <f t="shared" si="15"/>
        <v>0</v>
      </c>
      <c r="R58" s="4"/>
    </row>
    <row r="59" spans="1:18" x14ac:dyDescent="0.25">
      <c r="A59" s="18" t="s">
        <v>1243</v>
      </c>
      <c r="B59" s="65" t="s">
        <v>330</v>
      </c>
      <c r="C59" s="5" t="s">
        <v>155</v>
      </c>
      <c r="D59" s="69">
        <v>128.4</v>
      </c>
      <c r="E59" s="6">
        <f t="shared" ref="E59:Q59" si="16">$D59*E18</f>
        <v>0</v>
      </c>
      <c r="F59" s="6">
        <f t="shared" si="16"/>
        <v>0</v>
      </c>
      <c r="G59" s="6">
        <f t="shared" si="16"/>
        <v>1797.6000000000001</v>
      </c>
      <c r="H59" s="6">
        <f t="shared" si="16"/>
        <v>1194.1200000000001</v>
      </c>
      <c r="I59" s="6">
        <f t="shared" si="16"/>
        <v>0</v>
      </c>
      <c r="J59" s="6">
        <f t="shared" si="16"/>
        <v>0</v>
      </c>
      <c r="K59" s="6">
        <f t="shared" si="16"/>
        <v>0</v>
      </c>
      <c r="L59" s="120">
        <f t="shared" si="16"/>
        <v>0</v>
      </c>
      <c r="M59" s="6">
        <f t="shared" si="16"/>
        <v>0</v>
      </c>
      <c r="N59" s="6">
        <f t="shared" si="16"/>
        <v>0</v>
      </c>
      <c r="O59" s="6">
        <f t="shared" si="16"/>
        <v>0</v>
      </c>
      <c r="P59" s="6">
        <f t="shared" si="16"/>
        <v>0</v>
      </c>
      <c r="Q59" s="61">
        <f t="shared" si="16"/>
        <v>0</v>
      </c>
      <c r="R59" s="4"/>
    </row>
    <row r="60" spans="1:18" x14ac:dyDescent="0.25">
      <c r="A60" s="18" t="s">
        <v>1244</v>
      </c>
      <c r="B60" s="65" t="s">
        <v>330</v>
      </c>
      <c r="C60" s="5" t="s">
        <v>155</v>
      </c>
      <c r="D60" s="68">
        <v>128.4</v>
      </c>
      <c r="E60" s="6">
        <f t="shared" ref="E60:Q60" si="17">$D60*E19</f>
        <v>0</v>
      </c>
      <c r="F60" s="6">
        <f t="shared" si="17"/>
        <v>2311.2000000000003</v>
      </c>
      <c r="G60" s="6">
        <f t="shared" si="17"/>
        <v>3595.2000000000003</v>
      </c>
      <c r="H60" s="6">
        <f t="shared" si="17"/>
        <v>5585.4000000000005</v>
      </c>
      <c r="I60" s="6">
        <f t="shared" si="17"/>
        <v>5136</v>
      </c>
      <c r="J60" s="6">
        <f t="shared" si="17"/>
        <v>2375.4</v>
      </c>
      <c r="K60" s="6">
        <f t="shared" si="17"/>
        <v>5585.4000000000005</v>
      </c>
      <c r="L60" s="120">
        <f t="shared" si="17"/>
        <v>1284</v>
      </c>
      <c r="M60" s="6">
        <f t="shared" si="17"/>
        <v>0</v>
      </c>
      <c r="N60" s="6">
        <f t="shared" si="17"/>
        <v>0</v>
      </c>
      <c r="O60" s="6">
        <f t="shared" si="17"/>
        <v>0</v>
      </c>
      <c r="P60" s="6">
        <f t="shared" si="17"/>
        <v>0</v>
      </c>
      <c r="Q60" s="61">
        <f t="shared" si="17"/>
        <v>0</v>
      </c>
      <c r="R60" s="4"/>
    </row>
    <row r="61" spans="1:18" x14ac:dyDescent="0.25">
      <c r="A61" s="18" t="s">
        <v>1245</v>
      </c>
      <c r="B61" s="65" t="s">
        <v>330</v>
      </c>
      <c r="C61" s="15" t="s">
        <v>155</v>
      </c>
      <c r="D61" s="69">
        <v>128.4</v>
      </c>
      <c r="E61" s="6">
        <f t="shared" ref="E61:Q61" si="18">$D61*E20</f>
        <v>0</v>
      </c>
      <c r="F61" s="6">
        <f t="shared" si="18"/>
        <v>0</v>
      </c>
      <c r="G61" s="6">
        <f t="shared" si="18"/>
        <v>0</v>
      </c>
      <c r="H61" s="6">
        <f t="shared" si="18"/>
        <v>577.80000000000007</v>
      </c>
      <c r="I61" s="6">
        <f t="shared" si="18"/>
        <v>513.6</v>
      </c>
      <c r="J61" s="6">
        <f t="shared" si="18"/>
        <v>128.4</v>
      </c>
      <c r="K61" s="6">
        <f t="shared" si="18"/>
        <v>0</v>
      </c>
      <c r="L61" s="120">
        <f t="shared" si="18"/>
        <v>0</v>
      </c>
      <c r="M61" s="6">
        <f t="shared" si="18"/>
        <v>0</v>
      </c>
      <c r="N61" s="6">
        <f t="shared" si="18"/>
        <v>0</v>
      </c>
      <c r="O61" s="6">
        <f t="shared" si="18"/>
        <v>0</v>
      </c>
      <c r="P61" s="6">
        <f t="shared" si="18"/>
        <v>0</v>
      </c>
      <c r="Q61" s="61">
        <f t="shared" si="18"/>
        <v>0</v>
      </c>
      <c r="R61" s="4"/>
    </row>
    <row r="62" spans="1:18" x14ac:dyDescent="0.25">
      <c r="A62" s="18" t="s">
        <v>1246</v>
      </c>
      <c r="B62" s="65" t="s">
        <v>330</v>
      </c>
      <c r="C62" s="5" t="s">
        <v>155</v>
      </c>
      <c r="D62" s="68">
        <v>128.4</v>
      </c>
      <c r="E62" s="6">
        <f t="shared" ref="E62:Q62" si="19">$D62*E21</f>
        <v>0</v>
      </c>
      <c r="F62" s="6">
        <f t="shared" si="19"/>
        <v>0</v>
      </c>
      <c r="G62" s="6">
        <f t="shared" si="19"/>
        <v>0</v>
      </c>
      <c r="H62" s="6">
        <f t="shared" si="19"/>
        <v>1605</v>
      </c>
      <c r="I62" s="6">
        <f t="shared" si="19"/>
        <v>5200.2</v>
      </c>
      <c r="J62" s="6">
        <f t="shared" si="19"/>
        <v>5110.32</v>
      </c>
      <c r="K62" s="6">
        <f t="shared" si="19"/>
        <v>3736.4400000000005</v>
      </c>
      <c r="L62" s="120">
        <f t="shared" si="19"/>
        <v>937.32</v>
      </c>
      <c r="M62" s="6">
        <f t="shared" si="19"/>
        <v>0</v>
      </c>
      <c r="N62" s="6">
        <f t="shared" si="19"/>
        <v>0</v>
      </c>
      <c r="O62" s="6">
        <f t="shared" si="19"/>
        <v>0</v>
      </c>
      <c r="P62" s="6">
        <f t="shared" si="19"/>
        <v>0</v>
      </c>
      <c r="Q62" s="61">
        <f t="shared" si="19"/>
        <v>0</v>
      </c>
      <c r="R62" s="4"/>
    </row>
    <row r="63" spans="1:18" x14ac:dyDescent="0.25">
      <c r="A63" s="67" t="s">
        <v>1247</v>
      </c>
      <c r="B63" s="65" t="s">
        <v>330</v>
      </c>
      <c r="C63" s="5" t="s">
        <v>1235</v>
      </c>
      <c r="D63" s="69">
        <v>122.551</v>
      </c>
      <c r="E63" s="6">
        <f t="shared" ref="E63:Q63" si="20">$D63*E22</f>
        <v>0</v>
      </c>
      <c r="F63" s="6">
        <f t="shared" si="20"/>
        <v>0</v>
      </c>
      <c r="G63" s="6">
        <f t="shared" si="20"/>
        <v>1838.2650000000001</v>
      </c>
      <c r="H63" s="6">
        <f t="shared" si="20"/>
        <v>11887.447</v>
      </c>
      <c r="I63" s="6">
        <f t="shared" si="20"/>
        <v>22181.731</v>
      </c>
      <c r="J63" s="6">
        <f t="shared" si="20"/>
        <v>6433.9274999999998</v>
      </c>
      <c r="K63" s="6">
        <f t="shared" si="20"/>
        <v>0</v>
      </c>
      <c r="L63" s="120">
        <f t="shared" si="20"/>
        <v>0</v>
      </c>
      <c r="M63" s="6">
        <f t="shared" si="20"/>
        <v>0</v>
      </c>
      <c r="N63" s="6">
        <f t="shared" si="20"/>
        <v>0</v>
      </c>
      <c r="O63" s="6">
        <f t="shared" si="20"/>
        <v>0</v>
      </c>
      <c r="P63" s="6">
        <f t="shared" si="20"/>
        <v>0</v>
      </c>
      <c r="Q63" s="61">
        <f t="shared" si="20"/>
        <v>0</v>
      </c>
      <c r="R63" s="4"/>
    </row>
    <row r="64" spans="1:18" x14ac:dyDescent="0.25">
      <c r="A64" s="18" t="s">
        <v>1248</v>
      </c>
      <c r="B64" s="65" t="s">
        <v>330</v>
      </c>
      <c r="C64" s="5" t="s">
        <v>155</v>
      </c>
      <c r="D64" s="68">
        <v>128.4</v>
      </c>
      <c r="E64" s="6">
        <f t="shared" ref="E64:Q65" si="21">$D64*E23</f>
        <v>0</v>
      </c>
      <c r="F64" s="6">
        <f t="shared" si="21"/>
        <v>1540.8000000000002</v>
      </c>
      <c r="G64" s="6">
        <f t="shared" si="21"/>
        <v>898.80000000000007</v>
      </c>
      <c r="H64" s="6">
        <f t="shared" si="21"/>
        <v>321</v>
      </c>
      <c r="I64" s="6">
        <f t="shared" si="21"/>
        <v>410.88000000000005</v>
      </c>
      <c r="J64" s="6">
        <f t="shared" si="21"/>
        <v>231.12</v>
      </c>
      <c r="K64" s="6">
        <f t="shared" si="21"/>
        <v>706.2</v>
      </c>
      <c r="L64" s="120">
        <f t="shared" si="21"/>
        <v>526.43999999999994</v>
      </c>
      <c r="M64" s="6">
        <f t="shared" si="21"/>
        <v>0</v>
      </c>
      <c r="N64" s="6">
        <f t="shared" si="21"/>
        <v>0</v>
      </c>
      <c r="O64" s="6">
        <f t="shared" si="21"/>
        <v>0</v>
      </c>
      <c r="P64" s="6">
        <f t="shared" si="21"/>
        <v>0</v>
      </c>
      <c r="Q64" s="61">
        <f t="shared" si="21"/>
        <v>0</v>
      </c>
      <c r="R64" s="4"/>
    </row>
    <row r="65" spans="1:18" x14ac:dyDescent="0.25">
      <c r="A65" s="15" t="s">
        <v>1249</v>
      </c>
      <c r="B65" s="20" t="s">
        <v>97</v>
      </c>
      <c r="C65" s="4" t="s">
        <v>1235</v>
      </c>
      <c r="D65" s="4">
        <v>122.51</v>
      </c>
      <c r="E65" s="6">
        <f t="shared" si="21"/>
        <v>0</v>
      </c>
      <c r="F65" s="6">
        <f t="shared" si="21"/>
        <v>0</v>
      </c>
      <c r="G65" s="6">
        <f t="shared" si="21"/>
        <v>0</v>
      </c>
      <c r="H65" s="6">
        <f t="shared" si="21"/>
        <v>0</v>
      </c>
      <c r="I65" s="6">
        <f t="shared" si="21"/>
        <v>0</v>
      </c>
      <c r="J65" s="6">
        <f t="shared" si="21"/>
        <v>0</v>
      </c>
      <c r="K65" s="6">
        <f t="shared" si="21"/>
        <v>0</v>
      </c>
      <c r="L65" s="120">
        <f t="shared" si="21"/>
        <v>14701.2</v>
      </c>
      <c r="M65" s="6">
        <f t="shared" si="21"/>
        <v>17641.440000000002</v>
      </c>
      <c r="N65" s="6">
        <f t="shared" si="21"/>
        <v>9800.8000000000011</v>
      </c>
      <c r="O65" s="6">
        <f t="shared" si="21"/>
        <v>18621.52</v>
      </c>
      <c r="P65" s="6">
        <f t="shared" si="21"/>
        <v>16661.36</v>
      </c>
      <c r="Q65" s="61">
        <f t="shared" si="21"/>
        <v>0</v>
      </c>
      <c r="R65" s="4"/>
    </row>
    <row r="66" spans="1:18" x14ac:dyDescent="0.25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120"/>
      <c r="M66" s="6"/>
      <c r="N66" s="6"/>
      <c r="O66" s="6"/>
      <c r="P66" s="6"/>
      <c r="Q66" s="23"/>
      <c r="R66" s="4"/>
    </row>
    <row r="67" spans="1:18" x14ac:dyDescent="0.25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23"/>
      <c r="R67" s="4"/>
    </row>
    <row r="68" spans="1:18" x14ac:dyDescent="0.25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23"/>
      <c r="R68" s="4"/>
    </row>
    <row r="69" spans="1:18" x14ac:dyDescent="0.25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23"/>
      <c r="R69" s="4"/>
    </row>
    <row r="70" spans="1:18" x14ac:dyDescent="0.25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23"/>
      <c r="R70" s="4"/>
    </row>
    <row r="71" spans="1:18" x14ac:dyDescent="0.25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23"/>
      <c r="R71" s="4"/>
    </row>
    <row r="72" spans="1:18" x14ac:dyDescent="0.25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23"/>
      <c r="R72" s="4"/>
    </row>
    <row r="73" spans="1:18" x14ac:dyDescent="0.25">
      <c r="A73" s="4"/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23"/>
      <c r="R73" s="4"/>
    </row>
    <row r="74" spans="1:18" x14ac:dyDescent="0.25">
      <c r="A74" s="4"/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23"/>
      <c r="R74" s="4"/>
    </row>
    <row r="75" spans="1:18" x14ac:dyDescent="0.25">
      <c r="A75" s="4"/>
      <c r="B75" s="4"/>
      <c r="C75" s="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23"/>
      <c r="R75" s="4"/>
    </row>
    <row r="76" spans="1:18" x14ac:dyDescent="0.25">
      <c r="A76" s="4"/>
      <c r="B76" s="4"/>
      <c r="C76" s="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23"/>
      <c r="R76" s="4"/>
    </row>
    <row r="77" spans="1:18" x14ac:dyDescent="0.25">
      <c r="A77" s="4"/>
      <c r="B77" s="4"/>
      <c r="C77" s="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23"/>
      <c r="R77" s="4"/>
    </row>
    <row r="78" spans="1:18" x14ac:dyDescent="0.25">
      <c r="A78" s="4"/>
      <c r="B78" s="4"/>
      <c r="C78" s="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23"/>
      <c r="R78" s="4"/>
    </row>
    <row r="79" spans="1:18" x14ac:dyDescent="0.25">
      <c r="A79" s="4"/>
      <c r="B79" s="4"/>
      <c r="C79" s="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23"/>
      <c r="R79" s="4"/>
    </row>
    <row r="80" spans="1:18" x14ac:dyDescent="0.25">
      <c r="D80" s="7"/>
      <c r="E80" s="7">
        <f t="shared" ref="E80:Q80" si="22">SUM(E50:E79)</f>
        <v>0</v>
      </c>
      <c r="F80" s="7">
        <f t="shared" si="22"/>
        <v>6799.31</v>
      </c>
      <c r="G80" s="7">
        <f t="shared" si="22"/>
        <v>28450.775000000001</v>
      </c>
      <c r="H80" s="7">
        <f t="shared" si="22"/>
        <v>91421.922000000006</v>
      </c>
      <c r="I80" s="7">
        <f t="shared" si="22"/>
        <v>140162.231</v>
      </c>
      <c r="J80" s="7">
        <f t="shared" si="22"/>
        <v>88017.95</v>
      </c>
      <c r="K80" s="7">
        <f t="shared" si="22"/>
        <v>66947.540000000008</v>
      </c>
      <c r="L80" s="7">
        <f t="shared" si="22"/>
        <v>56544.184999999998</v>
      </c>
      <c r="M80" s="7">
        <f t="shared" si="22"/>
        <v>40309.820000000007</v>
      </c>
      <c r="N80" s="7">
        <f t="shared" si="22"/>
        <v>44127.380000000005</v>
      </c>
      <c r="O80" s="7">
        <f t="shared" si="22"/>
        <v>47855.240000000005</v>
      </c>
      <c r="P80" s="7">
        <f t="shared" si="22"/>
        <v>32518.160000000003</v>
      </c>
      <c r="Q80" s="7">
        <f t="shared" si="22"/>
        <v>0</v>
      </c>
    </row>
    <row r="81" spans="1:21" x14ac:dyDescent="0.25">
      <c r="K81" s="7"/>
    </row>
    <row r="84" spans="1:21" x14ac:dyDescent="0.25">
      <c r="A84" s="31" t="s">
        <v>186</v>
      </c>
      <c r="B84" s="32"/>
      <c r="C84" s="32"/>
      <c r="D84" s="32"/>
      <c r="E84" s="625">
        <v>2022</v>
      </c>
      <c r="F84" s="627"/>
      <c r="G84" s="625">
        <v>2023</v>
      </c>
      <c r="H84" s="626"/>
      <c r="I84" s="626"/>
      <c r="J84" s="626"/>
      <c r="K84" s="626"/>
      <c r="L84" s="626"/>
      <c r="M84" s="626"/>
      <c r="N84" s="626"/>
      <c r="O84" s="626"/>
      <c r="P84" s="626"/>
      <c r="Q84" s="627"/>
      <c r="R84" s="32"/>
      <c r="S84" s="32"/>
      <c r="T84" s="32"/>
      <c r="U84" s="32"/>
    </row>
    <row r="85" spans="1:21" x14ac:dyDescent="0.25">
      <c r="C85" s="11" t="s">
        <v>105</v>
      </c>
      <c r="D85" s="11" t="s">
        <v>106</v>
      </c>
      <c r="E85" s="11">
        <v>11</v>
      </c>
      <c r="F85" s="11">
        <v>12</v>
      </c>
      <c r="G85" s="11">
        <v>1</v>
      </c>
      <c r="H85" s="11">
        <v>2</v>
      </c>
      <c r="I85" s="11">
        <v>3</v>
      </c>
      <c r="J85" s="11">
        <v>4</v>
      </c>
      <c r="K85" s="62">
        <v>5</v>
      </c>
      <c r="L85" s="11">
        <v>6</v>
      </c>
      <c r="M85" s="11">
        <v>7</v>
      </c>
      <c r="N85" s="14">
        <v>8</v>
      </c>
      <c r="O85" s="14">
        <v>9</v>
      </c>
      <c r="P85" s="14">
        <v>10</v>
      </c>
      <c r="Q85" s="14">
        <v>11</v>
      </c>
    </row>
    <row r="86" spans="1:21" x14ac:dyDescent="0.25">
      <c r="C86" s="4" t="s">
        <v>1251</v>
      </c>
      <c r="D86" s="26">
        <v>44967</v>
      </c>
      <c r="E86" s="6"/>
      <c r="F86" s="6">
        <v>6799.31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21" x14ac:dyDescent="0.25">
      <c r="C87" s="4" t="s">
        <v>1252</v>
      </c>
      <c r="D87" s="26">
        <v>44967</v>
      </c>
      <c r="E87" s="4"/>
      <c r="F87" s="6"/>
      <c r="G87" s="6">
        <v>28450.16</v>
      </c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21" x14ac:dyDescent="0.25">
      <c r="C88" s="4" t="s">
        <v>1253</v>
      </c>
      <c r="D88" s="26">
        <v>44994</v>
      </c>
      <c r="E88" s="4"/>
      <c r="F88" s="4"/>
      <c r="G88" s="6"/>
      <c r="H88" s="6">
        <v>91417.95</v>
      </c>
      <c r="I88" s="4"/>
      <c r="J88" s="4"/>
      <c r="K88" s="4"/>
      <c r="L88" s="4"/>
      <c r="M88" s="4"/>
      <c r="N88" s="4"/>
      <c r="O88" s="4"/>
      <c r="P88" s="4"/>
      <c r="Q88" s="4"/>
    </row>
    <row r="89" spans="1:21" x14ac:dyDescent="0.25">
      <c r="C89" s="4" t="s">
        <v>1254</v>
      </c>
      <c r="D89" s="26">
        <v>45027</v>
      </c>
      <c r="E89" s="4"/>
      <c r="F89" s="4"/>
      <c r="G89" s="4"/>
      <c r="H89" s="6"/>
      <c r="I89" s="6">
        <v>140154.81</v>
      </c>
      <c r="J89" s="4"/>
      <c r="K89" s="4"/>
      <c r="L89" s="4"/>
      <c r="M89" s="4"/>
      <c r="N89" s="4"/>
      <c r="O89" s="4"/>
      <c r="P89" s="4"/>
      <c r="Q89" s="4"/>
    </row>
    <row r="90" spans="1:21" x14ac:dyDescent="0.25">
      <c r="C90" s="4" t="s">
        <v>1255</v>
      </c>
      <c r="D90" s="26">
        <v>45054</v>
      </c>
      <c r="E90" s="4"/>
      <c r="F90" s="4"/>
      <c r="G90" s="4"/>
      <c r="H90" s="4"/>
      <c r="I90" s="6"/>
      <c r="J90" s="6">
        <v>88129.64</v>
      </c>
      <c r="K90" s="4"/>
      <c r="L90" s="4"/>
      <c r="M90" s="4"/>
      <c r="N90" s="4"/>
      <c r="O90" s="4"/>
      <c r="P90" s="4"/>
      <c r="Q90" s="4"/>
    </row>
    <row r="91" spans="1:21" x14ac:dyDescent="0.25">
      <c r="C91" s="4" t="s">
        <v>123</v>
      </c>
      <c r="D91" s="26"/>
      <c r="E91" s="4"/>
      <c r="F91" s="4"/>
      <c r="G91" s="4"/>
      <c r="H91" s="4"/>
      <c r="I91" s="4"/>
      <c r="J91" s="6"/>
      <c r="K91" s="61">
        <f>K$80</f>
        <v>66947.540000000008</v>
      </c>
      <c r="L91" s="4"/>
      <c r="M91" s="4"/>
      <c r="N91" s="13"/>
      <c r="O91" s="13"/>
      <c r="P91" s="13"/>
      <c r="Q91" s="13"/>
    </row>
    <row r="92" spans="1:21" x14ac:dyDescent="0.25">
      <c r="C92" s="4" t="s">
        <v>1256</v>
      </c>
      <c r="D92" s="26">
        <v>45119</v>
      </c>
      <c r="E92" s="4"/>
      <c r="F92" s="4"/>
      <c r="G92" s="4"/>
      <c r="H92" s="4"/>
      <c r="I92" s="4"/>
      <c r="J92" s="6"/>
      <c r="K92" s="61"/>
      <c r="L92" s="6">
        <f>L$80</f>
        <v>56544.184999999998</v>
      </c>
      <c r="M92" s="4"/>
      <c r="N92" s="13"/>
      <c r="O92" s="13"/>
      <c r="P92" s="13"/>
      <c r="Q92" s="13"/>
    </row>
    <row r="93" spans="1:21" x14ac:dyDescent="0.25">
      <c r="C93" s="4" t="s">
        <v>1257</v>
      </c>
      <c r="D93" s="26">
        <v>45146</v>
      </c>
      <c r="E93" s="4"/>
      <c r="F93" s="4"/>
      <c r="G93" s="4"/>
      <c r="H93" s="4"/>
      <c r="I93" s="4"/>
      <c r="J93" s="6"/>
      <c r="K93" s="60"/>
      <c r="L93" s="6"/>
      <c r="M93" s="6">
        <f>M$80</f>
        <v>40309.820000000007</v>
      </c>
      <c r="N93" s="13"/>
      <c r="O93" s="13"/>
      <c r="P93" s="13"/>
      <c r="Q93" s="13"/>
    </row>
    <row r="94" spans="1:21" x14ac:dyDescent="0.25">
      <c r="C94" s="4" t="s">
        <v>501</v>
      </c>
      <c r="D94" s="26"/>
      <c r="E94" s="4"/>
      <c r="F94" s="4"/>
      <c r="G94" s="4"/>
      <c r="H94" s="4"/>
      <c r="I94" s="4"/>
      <c r="J94" s="6"/>
      <c r="K94" s="60"/>
      <c r="L94" s="4"/>
      <c r="M94" s="6"/>
      <c r="N94" s="61">
        <f>N$80</f>
        <v>44127.380000000005</v>
      </c>
      <c r="O94" s="13"/>
      <c r="P94" s="13"/>
      <c r="Q94" s="13"/>
    </row>
    <row r="95" spans="1:21" x14ac:dyDescent="0.25">
      <c r="C95" s="4" t="s">
        <v>107</v>
      </c>
      <c r="D95" s="26"/>
      <c r="E95" s="4"/>
      <c r="F95" s="4"/>
      <c r="G95" s="4"/>
      <c r="H95" s="4"/>
      <c r="I95" s="4"/>
      <c r="J95" s="6"/>
      <c r="K95" s="60"/>
      <c r="L95" s="4"/>
      <c r="M95" s="4"/>
      <c r="N95" s="23"/>
      <c r="O95" s="61">
        <f>O$80</f>
        <v>47855.240000000005</v>
      </c>
      <c r="P95" s="13"/>
      <c r="Q95" s="13"/>
    </row>
    <row r="96" spans="1:21" x14ac:dyDescent="0.25">
      <c r="C96" s="4" t="s">
        <v>109</v>
      </c>
      <c r="D96" s="26"/>
      <c r="E96" s="4"/>
      <c r="F96" s="4"/>
      <c r="G96" s="4"/>
      <c r="H96" s="4"/>
      <c r="I96" s="4"/>
      <c r="J96" s="6"/>
      <c r="K96" s="60"/>
      <c r="L96" s="4"/>
      <c r="M96" s="4"/>
      <c r="N96" s="13"/>
      <c r="O96" s="23"/>
      <c r="P96" s="61">
        <f>P$80</f>
        <v>32518.160000000003</v>
      </c>
      <c r="Q96" s="13"/>
    </row>
    <row r="97" spans="3:17" x14ac:dyDescent="0.25">
      <c r="C97" s="4" t="s">
        <v>111</v>
      </c>
      <c r="D97" s="26"/>
      <c r="E97" s="4"/>
      <c r="F97" s="4"/>
      <c r="G97" s="4"/>
      <c r="H97" s="4"/>
      <c r="I97" s="4"/>
      <c r="J97" s="6"/>
      <c r="K97" s="60"/>
      <c r="L97" s="4"/>
      <c r="M97" s="4"/>
      <c r="N97" s="13"/>
      <c r="O97" s="13"/>
      <c r="P97" s="23"/>
      <c r="Q97" s="61">
        <f>Q$80</f>
        <v>0</v>
      </c>
    </row>
    <row r="98" spans="3:17" x14ac:dyDescent="0.25">
      <c r="C98" s="4"/>
      <c r="D98" s="26"/>
      <c r="E98" s="4"/>
      <c r="F98" s="4"/>
      <c r="G98" s="4"/>
      <c r="H98" s="4"/>
      <c r="I98" s="4"/>
      <c r="J98" s="6"/>
      <c r="K98" s="60"/>
      <c r="L98" s="4"/>
      <c r="M98" s="4"/>
      <c r="N98" s="13"/>
      <c r="O98" s="13"/>
      <c r="P98" s="13"/>
      <c r="Q98" s="23"/>
    </row>
    <row r="99" spans="3:17" x14ac:dyDescent="0.25">
      <c r="C99" s="9"/>
      <c r="D99" s="93" t="s">
        <v>39</v>
      </c>
      <c r="E99" s="30">
        <f>SUM(E86:E98)</f>
        <v>0</v>
      </c>
      <c r="F99" s="30">
        <f t="shared" ref="F99:Q99" si="23">SUM(F86:F98)</f>
        <v>6799.31</v>
      </c>
      <c r="G99" s="30">
        <f t="shared" si="23"/>
        <v>28450.16</v>
      </c>
      <c r="H99" s="30">
        <f t="shared" si="23"/>
        <v>91417.95</v>
      </c>
      <c r="I99" s="30">
        <f t="shared" si="23"/>
        <v>140154.81</v>
      </c>
      <c r="J99" s="30">
        <f t="shared" si="23"/>
        <v>88129.64</v>
      </c>
      <c r="K99" s="30">
        <f t="shared" si="23"/>
        <v>66947.540000000008</v>
      </c>
      <c r="L99" s="30">
        <f t="shared" si="23"/>
        <v>56544.184999999998</v>
      </c>
      <c r="M99" s="30">
        <f t="shared" si="23"/>
        <v>40309.820000000007</v>
      </c>
      <c r="N99" s="30">
        <f t="shared" si="23"/>
        <v>44127.380000000005</v>
      </c>
      <c r="O99" s="30">
        <f t="shared" si="23"/>
        <v>47855.240000000005</v>
      </c>
      <c r="P99" s="30">
        <f t="shared" si="23"/>
        <v>32518.160000000003</v>
      </c>
      <c r="Q99" s="30">
        <f t="shared" si="23"/>
        <v>0</v>
      </c>
    </row>
    <row r="100" spans="3:17" x14ac:dyDescent="0.25">
      <c r="D100" s="12" t="s">
        <v>503</v>
      </c>
      <c r="E100" s="30" t="e">
        <f>E86-#REF!</f>
        <v>#REF!</v>
      </c>
      <c r="F100" s="30" t="e">
        <f>F86-#REF!</f>
        <v>#REF!</v>
      </c>
      <c r="G100" s="30" t="e">
        <f>G87-#REF!</f>
        <v>#REF!</v>
      </c>
      <c r="H100" s="30" t="e">
        <f>H88-#REF!</f>
        <v>#REF!</v>
      </c>
      <c r="I100" s="30" t="e">
        <f>I89-#REF!</f>
        <v>#REF!</v>
      </c>
      <c r="J100" s="30" t="e">
        <f>J90-#REF!</f>
        <v>#REF!</v>
      </c>
      <c r="K100" s="30" t="e">
        <f>K91-#REF!</f>
        <v>#REF!</v>
      </c>
      <c r="L100" s="30" t="e">
        <f>L92-#REF!</f>
        <v>#REF!</v>
      </c>
      <c r="M100" s="30" t="e">
        <f>M93-#REF!</f>
        <v>#REF!</v>
      </c>
      <c r="N100" s="30" t="e">
        <f>N94-#REF!</f>
        <v>#REF!</v>
      </c>
      <c r="O100" s="30" t="e">
        <f>O95-#REF!</f>
        <v>#REF!</v>
      </c>
      <c r="P100" s="30" t="e">
        <f>P96-#REF!</f>
        <v>#REF!</v>
      </c>
      <c r="Q100" s="30" t="e">
        <f>Q97-#REF!</f>
        <v>#REF!</v>
      </c>
    </row>
    <row r="101" spans="3:17" x14ac:dyDescent="0.25">
      <c r="D101" s="11" t="s">
        <v>504</v>
      </c>
      <c r="E101" s="27" t="e">
        <f>E100/#REF!</f>
        <v>#REF!</v>
      </c>
      <c r="F101" s="27" t="e">
        <f>F100/#REF!</f>
        <v>#REF!</v>
      </c>
      <c r="G101" s="27" t="e">
        <f>G100/#REF!</f>
        <v>#REF!</v>
      </c>
      <c r="H101" s="27" t="e">
        <f>H100/#REF!</f>
        <v>#REF!</v>
      </c>
      <c r="I101" s="27" t="e">
        <f>I100/#REF!</f>
        <v>#REF!</v>
      </c>
      <c r="J101" s="27" t="e">
        <f>J100/#REF!</f>
        <v>#REF!</v>
      </c>
      <c r="K101" s="27" t="e">
        <f>K100/#REF!</f>
        <v>#REF!</v>
      </c>
      <c r="L101" s="27" t="e">
        <f>L100/#REF!</f>
        <v>#REF!</v>
      </c>
      <c r="M101" s="27" t="e">
        <f>M100/#REF!</f>
        <v>#REF!</v>
      </c>
      <c r="N101" s="27" t="e">
        <f>N100/#REF!</f>
        <v>#REF!</v>
      </c>
      <c r="O101" s="27" t="e">
        <f>O100/#REF!</f>
        <v>#REF!</v>
      </c>
      <c r="P101" s="27" t="e">
        <f>P100/#REF!</f>
        <v>#REF!</v>
      </c>
      <c r="Q101" s="27" t="e">
        <f>Q100/#REF!</f>
        <v>#REF!</v>
      </c>
    </row>
  </sheetData>
  <sortState xmlns:xlrd2="http://schemas.microsoft.com/office/spreadsheetml/2017/richdata2" ref="A9:J23">
    <sortCondition descending="1" ref="B9:B23"/>
    <sortCondition ref="A9:A23"/>
  </sortState>
  <mergeCells count="8">
    <mergeCell ref="E6:R6"/>
    <mergeCell ref="E47:R47"/>
    <mergeCell ref="E84:F84"/>
    <mergeCell ref="G84:Q84"/>
    <mergeCell ref="E7:F7"/>
    <mergeCell ref="G7:Q7"/>
    <mergeCell ref="E48:F48"/>
    <mergeCell ref="G48:Q48"/>
  </mergeCells>
  <pageMargins left="0.7" right="0.7" top="0.75" bottom="0.75" header="0.3" footer="0.3"/>
  <pageSetup orientation="portrait" horizontalDpi="1200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A735-5877-4CF6-BEB9-D9FD57F895E0}">
  <sheetPr>
    <tabColor theme="0" tint="-0.249977111117893"/>
  </sheetPr>
  <dimension ref="A2:X98"/>
  <sheetViews>
    <sheetView topLeftCell="A59" workbookViewId="0">
      <selection activeCell="B82" sqref="B82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6" width="11.28515625" bestFit="1" customWidth="1"/>
    <col min="7" max="7" width="10.710937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20" width="12.28515625" customWidth="1"/>
    <col min="21" max="22" width="13.7109375" bestFit="1" customWidth="1"/>
    <col min="23" max="23" width="13.5703125" bestFit="1" customWidth="1"/>
    <col min="24" max="24" width="13.28515625" bestFit="1" customWidth="1"/>
  </cols>
  <sheetData>
    <row r="2" spans="1:24" x14ac:dyDescent="0.25">
      <c r="A2" s="9" t="s">
        <v>81</v>
      </c>
      <c r="B2" t="s">
        <v>41</v>
      </c>
    </row>
    <row r="3" spans="1:24" x14ac:dyDescent="0.25">
      <c r="A3" s="9" t="s">
        <v>83</v>
      </c>
      <c r="B3" t="s">
        <v>1258</v>
      </c>
    </row>
    <row r="4" spans="1:24" x14ac:dyDescent="0.25">
      <c r="A4" s="9" t="s">
        <v>85</v>
      </c>
      <c r="B4" s="25">
        <v>982044</v>
      </c>
      <c r="C4" s="170"/>
    </row>
    <row r="6" spans="1:24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624"/>
      <c r="T6" s="624"/>
      <c r="U6" s="624"/>
      <c r="V6" s="31"/>
      <c r="W6" s="31"/>
      <c r="X6" s="31"/>
    </row>
    <row r="7" spans="1:24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5"/>
      <c r="S7" s="105"/>
      <c r="T7" s="105"/>
      <c r="U7" s="10"/>
      <c r="V7" s="9"/>
      <c r="W7" s="9"/>
      <c r="X7" s="9"/>
    </row>
    <row r="8" spans="1:24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>
        <v>9</v>
      </c>
      <c r="F8" s="12">
        <v>10</v>
      </c>
      <c r="G8" s="12">
        <v>11</v>
      </c>
      <c r="H8" s="12">
        <v>12</v>
      </c>
      <c r="I8" s="11">
        <v>1</v>
      </c>
      <c r="J8" s="11">
        <v>2</v>
      </c>
      <c r="K8" s="11">
        <v>3</v>
      </c>
      <c r="L8" s="11">
        <v>4</v>
      </c>
      <c r="M8" s="11">
        <v>5</v>
      </c>
      <c r="N8" s="11">
        <v>6</v>
      </c>
      <c r="O8" s="14">
        <v>7</v>
      </c>
      <c r="P8" s="14">
        <v>8</v>
      </c>
      <c r="Q8" s="62">
        <v>9</v>
      </c>
      <c r="R8" s="112">
        <v>10</v>
      </c>
      <c r="S8" s="112">
        <v>11</v>
      </c>
      <c r="T8" s="112">
        <v>12</v>
      </c>
      <c r="U8" s="11" t="s">
        <v>92</v>
      </c>
      <c r="V8" s="11" t="s">
        <v>93</v>
      </c>
    </row>
    <row r="9" spans="1:24" x14ac:dyDescent="0.25">
      <c r="A9" s="4" t="s">
        <v>96</v>
      </c>
      <c r="B9" s="4" t="s">
        <v>97</v>
      </c>
      <c r="C9" s="4" t="s">
        <v>590</v>
      </c>
      <c r="D9" s="6">
        <v>146.4</v>
      </c>
      <c r="E9" s="4"/>
      <c r="F9" s="4">
        <v>2</v>
      </c>
      <c r="G9" s="4"/>
      <c r="H9" s="4"/>
      <c r="I9" s="4"/>
      <c r="J9" s="4"/>
      <c r="K9" s="4"/>
      <c r="L9" s="4"/>
      <c r="M9" s="4"/>
      <c r="N9" s="4"/>
      <c r="O9" s="13"/>
      <c r="P9" s="13"/>
      <c r="Q9" s="60"/>
      <c r="R9" s="113"/>
      <c r="S9" s="113"/>
      <c r="T9" s="113"/>
      <c r="U9" s="4">
        <f>SUM(E9:J9)</f>
        <v>2</v>
      </c>
      <c r="V9" s="4">
        <f>SUM(E9:Q9)</f>
        <v>2</v>
      </c>
    </row>
    <row r="10" spans="1:24" x14ac:dyDescent="0.25">
      <c r="A10" s="4" t="s">
        <v>591</v>
      </c>
      <c r="B10" s="4" t="s">
        <v>97</v>
      </c>
      <c r="C10" s="4" t="s">
        <v>592</v>
      </c>
      <c r="D10" s="6">
        <v>99</v>
      </c>
      <c r="E10" s="4"/>
      <c r="F10" s="4"/>
      <c r="G10" s="4"/>
      <c r="H10" s="4"/>
      <c r="I10" s="4"/>
      <c r="J10" s="4">
        <v>70.5</v>
      </c>
      <c r="K10" s="4">
        <v>135.5</v>
      </c>
      <c r="L10" s="4">
        <v>136</v>
      </c>
      <c r="M10" s="4">
        <v>153</v>
      </c>
      <c r="N10" s="4">
        <v>146</v>
      </c>
      <c r="O10" s="13">
        <v>160</v>
      </c>
      <c r="P10" s="13">
        <v>160</v>
      </c>
      <c r="Q10" s="60">
        <v>140</v>
      </c>
      <c r="R10" s="113"/>
      <c r="S10" s="113"/>
      <c r="T10" s="113"/>
      <c r="U10" s="4">
        <f t="shared" ref="U10:U38" si="0">SUM(E10:J10)</f>
        <v>70.5</v>
      </c>
      <c r="V10" s="4">
        <f t="shared" ref="V10:V38" si="1">SUM(E10:Q10)</f>
        <v>1101</v>
      </c>
    </row>
    <row r="11" spans="1:24" x14ac:dyDescent="0.25">
      <c r="A11" s="4" t="s">
        <v>593</v>
      </c>
      <c r="B11" s="4" t="s">
        <v>97</v>
      </c>
      <c r="C11" s="4" t="s">
        <v>592</v>
      </c>
      <c r="D11" s="6">
        <v>99</v>
      </c>
      <c r="E11" s="4"/>
      <c r="F11" s="4"/>
      <c r="G11" s="4"/>
      <c r="H11" s="4"/>
      <c r="I11" s="4"/>
      <c r="J11" s="4"/>
      <c r="K11" s="4">
        <v>8</v>
      </c>
      <c r="L11" s="4">
        <v>80</v>
      </c>
      <c r="M11" s="4">
        <v>89</v>
      </c>
      <c r="N11" s="4">
        <v>88</v>
      </c>
      <c r="O11" s="13">
        <v>80</v>
      </c>
      <c r="P11" s="13">
        <v>80</v>
      </c>
      <c r="Q11" s="60">
        <v>40</v>
      </c>
      <c r="R11" s="113"/>
      <c r="S11" s="113"/>
      <c r="T11" s="113"/>
      <c r="U11" s="4">
        <f t="shared" si="0"/>
        <v>0</v>
      </c>
      <c r="V11" s="4">
        <f t="shared" si="1"/>
        <v>465</v>
      </c>
    </row>
    <row r="12" spans="1:24" x14ac:dyDescent="0.25">
      <c r="A12" s="4" t="s">
        <v>609</v>
      </c>
      <c r="B12" s="4" t="s">
        <v>97</v>
      </c>
      <c r="C12" s="4" t="s">
        <v>592</v>
      </c>
      <c r="D12" s="6">
        <v>99</v>
      </c>
      <c r="E12" s="4"/>
      <c r="F12" s="4"/>
      <c r="G12" s="4"/>
      <c r="H12" s="4"/>
      <c r="I12" s="4"/>
      <c r="J12" s="4"/>
      <c r="K12" s="4">
        <v>3.5</v>
      </c>
      <c r="L12" s="4">
        <v>33.5</v>
      </c>
      <c r="M12" s="4"/>
      <c r="N12" s="4"/>
      <c r="O12" s="13"/>
      <c r="P12" s="13"/>
      <c r="Q12" s="60"/>
      <c r="R12" s="113"/>
      <c r="S12" s="113"/>
      <c r="T12" s="113"/>
      <c r="U12" s="4">
        <f t="shared" si="0"/>
        <v>0</v>
      </c>
      <c r="V12" s="4">
        <f t="shared" si="1"/>
        <v>37</v>
      </c>
    </row>
    <row r="13" spans="1:24" x14ac:dyDescent="0.25">
      <c r="A13" s="4" t="s">
        <v>594</v>
      </c>
      <c r="B13" s="4" t="s">
        <v>97</v>
      </c>
      <c r="C13" s="4" t="s">
        <v>595</v>
      </c>
      <c r="D13" s="6">
        <v>133.19999999999999</v>
      </c>
      <c r="E13" s="4"/>
      <c r="F13" s="4"/>
      <c r="G13" s="4"/>
      <c r="H13" s="4"/>
      <c r="I13" s="4"/>
      <c r="J13" s="4"/>
      <c r="K13" s="4"/>
      <c r="L13" s="4"/>
      <c r="M13" s="4">
        <v>0</v>
      </c>
      <c r="N13" s="4">
        <v>0</v>
      </c>
      <c r="O13" s="13">
        <v>160</v>
      </c>
      <c r="P13" s="13">
        <v>160</v>
      </c>
      <c r="Q13" s="60">
        <v>147</v>
      </c>
      <c r="R13" s="113"/>
      <c r="S13" s="113"/>
      <c r="T13" s="113"/>
      <c r="U13" s="4">
        <f t="shared" si="0"/>
        <v>0</v>
      </c>
      <c r="V13" s="4">
        <f t="shared" si="1"/>
        <v>467</v>
      </c>
    </row>
    <row r="14" spans="1:24" x14ac:dyDescent="0.25">
      <c r="A14" s="4"/>
      <c r="B14" s="4"/>
      <c r="C14" s="4" t="s">
        <v>1259</v>
      </c>
      <c r="D14" s="6">
        <v>199.8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13"/>
      <c r="P14" s="13"/>
      <c r="Q14" s="60"/>
      <c r="R14" s="113"/>
      <c r="S14" s="113"/>
      <c r="T14" s="113"/>
      <c r="U14" s="4">
        <f t="shared" si="0"/>
        <v>0</v>
      </c>
      <c r="V14" s="4">
        <f t="shared" si="1"/>
        <v>0</v>
      </c>
    </row>
    <row r="15" spans="1:24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13"/>
      <c r="P15" s="13"/>
      <c r="Q15" s="60"/>
      <c r="R15" s="113"/>
      <c r="S15" s="113"/>
      <c r="T15" s="113"/>
      <c r="U15" s="4">
        <f t="shared" si="0"/>
        <v>0</v>
      </c>
      <c r="V15" s="4">
        <f t="shared" si="1"/>
        <v>0</v>
      </c>
    </row>
    <row r="16" spans="1:24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13"/>
      <c r="P16" s="13"/>
      <c r="Q16" s="60"/>
      <c r="R16" s="113"/>
      <c r="S16" s="113"/>
      <c r="T16" s="113"/>
      <c r="U16" s="4">
        <f t="shared" si="0"/>
        <v>0</v>
      </c>
      <c r="V16" s="4">
        <f t="shared" si="1"/>
        <v>0</v>
      </c>
    </row>
    <row r="17" spans="1:22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13"/>
      <c r="P17" s="13"/>
      <c r="Q17" s="60"/>
      <c r="R17" s="113"/>
      <c r="S17" s="113"/>
      <c r="T17" s="113"/>
      <c r="U17" s="4">
        <f t="shared" si="0"/>
        <v>0</v>
      </c>
      <c r="V17" s="4">
        <f t="shared" si="1"/>
        <v>0</v>
      </c>
    </row>
    <row r="18" spans="1:22" x14ac:dyDescent="0.25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  <c r="P18" s="13"/>
      <c r="Q18" s="60"/>
      <c r="R18" s="113"/>
      <c r="S18" s="113"/>
      <c r="T18" s="113"/>
      <c r="U18" s="4">
        <f t="shared" si="0"/>
        <v>0</v>
      </c>
      <c r="V18" s="4">
        <f t="shared" si="1"/>
        <v>0</v>
      </c>
    </row>
    <row r="19" spans="1:22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13"/>
      <c r="P19" s="13"/>
      <c r="Q19" s="60"/>
      <c r="R19" s="113"/>
      <c r="S19" s="113"/>
      <c r="T19" s="113"/>
      <c r="U19" s="4">
        <f t="shared" si="0"/>
        <v>0</v>
      </c>
      <c r="V19" s="4">
        <f t="shared" si="1"/>
        <v>0</v>
      </c>
    </row>
    <row r="20" spans="1:22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13"/>
      <c r="P20" s="13"/>
      <c r="Q20" s="60"/>
      <c r="R20" s="113"/>
      <c r="S20" s="113"/>
      <c r="T20" s="113"/>
      <c r="U20" s="4">
        <f t="shared" si="0"/>
        <v>0</v>
      </c>
      <c r="V20" s="4">
        <f t="shared" si="1"/>
        <v>0</v>
      </c>
    </row>
    <row r="21" spans="1:22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13"/>
      <c r="P21" s="13"/>
      <c r="Q21" s="60"/>
      <c r="R21" s="113"/>
      <c r="S21" s="113"/>
      <c r="T21" s="113"/>
      <c r="U21" s="4">
        <f t="shared" si="0"/>
        <v>0</v>
      </c>
      <c r="V21" s="4">
        <f t="shared" si="1"/>
        <v>0</v>
      </c>
    </row>
    <row r="22" spans="1:22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13"/>
      <c r="Q22" s="60"/>
      <c r="R22" s="113"/>
      <c r="S22" s="113"/>
      <c r="T22" s="113"/>
      <c r="U22" s="4">
        <f t="shared" si="0"/>
        <v>0</v>
      </c>
      <c r="V22" s="4">
        <f t="shared" si="1"/>
        <v>0</v>
      </c>
    </row>
    <row r="23" spans="1:2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3"/>
      <c r="P23" s="13"/>
      <c r="Q23" s="60"/>
      <c r="R23" s="113"/>
      <c r="S23" s="113"/>
      <c r="T23" s="113"/>
      <c r="U23" s="4">
        <f t="shared" si="0"/>
        <v>0</v>
      </c>
      <c r="V23" s="4">
        <f t="shared" si="1"/>
        <v>0</v>
      </c>
    </row>
    <row r="24" spans="1:2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3"/>
      <c r="P24" s="13"/>
      <c r="Q24" s="60"/>
      <c r="R24" s="113"/>
      <c r="S24" s="113"/>
      <c r="T24" s="113"/>
      <c r="U24" s="4">
        <f t="shared" si="0"/>
        <v>0</v>
      </c>
      <c r="V24" s="4">
        <f t="shared" si="1"/>
        <v>0</v>
      </c>
    </row>
    <row r="25" spans="1:2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3"/>
      <c r="P25" s="13"/>
      <c r="Q25" s="60"/>
      <c r="R25" s="113"/>
      <c r="S25" s="113"/>
      <c r="T25" s="113"/>
      <c r="U25" s="4">
        <f t="shared" si="0"/>
        <v>0</v>
      </c>
      <c r="V25" s="4">
        <f t="shared" si="1"/>
        <v>0</v>
      </c>
    </row>
    <row r="26" spans="1:2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3"/>
      <c r="P26" s="13"/>
      <c r="Q26" s="60"/>
      <c r="R26" s="113"/>
      <c r="S26" s="113"/>
      <c r="T26" s="113"/>
      <c r="U26" s="4">
        <f t="shared" si="0"/>
        <v>0</v>
      </c>
      <c r="V26" s="4">
        <f t="shared" si="1"/>
        <v>0</v>
      </c>
    </row>
    <row r="27" spans="1:2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3"/>
      <c r="P27" s="13"/>
      <c r="Q27" s="60"/>
      <c r="R27" s="113"/>
      <c r="S27" s="113"/>
      <c r="T27" s="113"/>
      <c r="U27" s="4">
        <f t="shared" si="0"/>
        <v>0</v>
      </c>
      <c r="V27" s="4">
        <f t="shared" si="1"/>
        <v>0</v>
      </c>
    </row>
    <row r="28" spans="1:2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3"/>
      <c r="P28" s="13"/>
      <c r="Q28" s="60"/>
      <c r="R28" s="113"/>
      <c r="S28" s="113"/>
      <c r="T28" s="113"/>
      <c r="U28" s="4">
        <f t="shared" si="0"/>
        <v>0</v>
      </c>
      <c r="V28" s="4">
        <f t="shared" si="1"/>
        <v>0</v>
      </c>
    </row>
    <row r="29" spans="1:2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3"/>
      <c r="P29" s="13"/>
      <c r="Q29" s="60"/>
      <c r="R29" s="113"/>
      <c r="S29" s="113"/>
      <c r="T29" s="113"/>
      <c r="U29" s="4">
        <f t="shared" si="0"/>
        <v>0</v>
      </c>
      <c r="V29" s="4">
        <f t="shared" si="1"/>
        <v>0</v>
      </c>
    </row>
    <row r="30" spans="1:2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3"/>
      <c r="P30" s="13"/>
      <c r="Q30" s="60"/>
      <c r="R30" s="113"/>
      <c r="S30" s="113"/>
      <c r="T30" s="113"/>
      <c r="U30" s="4">
        <f t="shared" si="0"/>
        <v>0</v>
      </c>
      <c r="V30" s="4">
        <f t="shared" si="1"/>
        <v>0</v>
      </c>
    </row>
    <row r="31" spans="1:22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13"/>
      <c r="P31" s="13"/>
      <c r="Q31" s="60"/>
      <c r="R31" s="113"/>
      <c r="S31" s="113"/>
      <c r="T31" s="113"/>
      <c r="U31" s="4">
        <f t="shared" si="0"/>
        <v>0</v>
      </c>
      <c r="V31" s="4">
        <f t="shared" si="1"/>
        <v>0</v>
      </c>
    </row>
    <row r="32" spans="1:22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13"/>
      <c r="P32" s="13"/>
      <c r="Q32" s="60"/>
      <c r="R32" s="113"/>
      <c r="S32" s="113"/>
      <c r="T32" s="113"/>
      <c r="U32" s="4">
        <f t="shared" si="0"/>
        <v>0</v>
      </c>
      <c r="V32" s="4">
        <f t="shared" si="1"/>
        <v>0</v>
      </c>
    </row>
    <row r="33" spans="1:24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13"/>
      <c r="P33" s="13"/>
      <c r="Q33" s="60"/>
      <c r="R33" s="113"/>
      <c r="S33" s="113"/>
      <c r="T33" s="113"/>
      <c r="U33" s="4">
        <f t="shared" si="0"/>
        <v>0</v>
      </c>
      <c r="V33" s="4">
        <f t="shared" si="1"/>
        <v>0</v>
      </c>
    </row>
    <row r="34" spans="1:24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13"/>
      <c r="P34" s="13"/>
      <c r="Q34" s="60"/>
      <c r="R34" s="113"/>
      <c r="S34" s="113"/>
      <c r="T34" s="113"/>
      <c r="U34" s="4">
        <f t="shared" si="0"/>
        <v>0</v>
      </c>
      <c r="V34" s="4">
        <f t="shared" si="1"/>
        <v>0</v>
      </c>
    </row>
    <row r="35" spans="1:24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13"/>
      <c r="P35" s="13"/>
      <c r="Q35" s="60"/>
      <c r="R35" s="113"/>
      <c r="S35" s="113"/>
      <c r="T35" s="113"/>
      <c r="U35" s="4">
        <f t="shared" si="0"/>
        <v>0</v>
      </c>
      <c r="V35" s="4">
        <f t="shared" si="1"/>
        <v>0</v>
      </c>
    </row>
    <row r="36" spans="1:24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13"/>
      <c r="P36" s="13"/>
      <c r="Q36" s="60"/>
      <c r="R36" s="113"/>
      <c r="S36" s="113"/>
      <c r="T36" s="113"/>
      <c r="U36" s="4">
        <f t="shared" si="0"/>
        <v>0</v>
      </c>
      <c r="V36" s="4">
        <f t="shared" si="1"/>
        <v>0</v>
      </c>
    </row>
    <row r="37" spans="1:24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13"/>
      <c r="P37" s="13"/>
      <c r="Q37" s="60"/>
      <c r="R37" s="113"/>
      <c r="S37" s="113"/>
      <c r="T37" s="113"/>
      <c r="U37" s="4">
        <f t="shared" si="0"/>
        <v>0</v>
      </c>
      <c r="V37" s="4">
        <f t="shared" si="1"/>
        <v>0</v>
      </c>
    </row>
    <row r="38" spans="1:24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13"/>
      <c r="P38" s="13"/>
      <c r="Q38" s="60"/>
      <c r="R38" s="113"/>
      <c r="S38" s="113"/>
      <c r="T38" s="113"/>
      <c r="U38" s="4">
        <f t="shared" si="0"/>
        <v>0</v>
      </c>
      <c r="V38" s="4">
        <f t="shared" si="1"/>
        <v>0</v>
      </c>
    </row>
    <row r="39" spans="1:24" x14ac:dyDescent="0.25">
      <c r="E39" s="28">
        <f t="shared" ref="E39:V39" si="2">SUM(E9:E38)</f>
        <v>0</v>
      </c>
      <c r="F39" s="28">
        <f t="shared" si="2"/>
        <v>2</v>
      </c>
      <c r="G39" s="28">
        <f t="shared" si="2"/>
        <v>0</v>
      </c>
      <c r="H39" s="28">
        <f t="shared" si="2"/>
        <v>0</v>
      </c>
      <c r="I39" s="28">
        <f t="shared" si="2"/>
        <v>0</v>
      </c>
      <c r="J39" s="28">
        <f t="shared" si="2"/>
        <v>70.5</v>
      </c>
      <c r="K39" s="28">
        <f t="shared" si="2"/>
        <v>147</v>
      </c>
      <c r="L39" s="28">
        <f t="shared" si="2"/>
        <v>249.5</v>
      </c>
      <c r="M39" s="28">
        <f t="shared" si="2"/>
        <v>242</v>
      </c>
      <c r="N39" s="28">
        <f t="shared" si="2"/>
        <v>234</v>
      </c>
      <c r="O39" s="28">
        <f t="shared" si="2"/>
        <v>400</v>
      </c>
      <c r="P39" s="28">
        <f t="shared" si="2"/>
        <v>400</v>
      </c>
      <c r="Q39" s="28">
        <f t="shared" si="2"/>
        <v>327</v>
      </c>
      <c r="R39" s="28">
        <f t="shared" si="2"/>
        <v>0</v>
      </c>
      <c r="S39" s="28">
        <f t="shared" si="2"/>
        <v>0</v>
      </c>
      <c r="T39" s="28">
        <f t="shared" si="2"/>
        <v>0</v>
      </c>
      <c r="U39" s="28">
        <f t="shared" si="2"/>
        <v>72.5</v>
      </c>
      <c r="V39" s="28">
        <f t="shared" si="2"/>
        <v>2072</v>
      </c>
    </row>
    <row r="40" spans="1:24" x14ac:dyDescent="0.25">
      <c r="W40" s="7"/>
      <c r="X40" s="7"/>
    </row>
    <row r="41" spans="1:24" x14ac:dyDescent="0.25">
      <c r="A41" s="31" t="s">
        <v>103</v>
      </c>
      <c r="B41" s="31"/>
      <c r="C41" s="31"/>
      <c r="D41" s="31"/>
      <c r="E41" s="624" t="s">
        <v>87</v>
      </c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32"/>
      <c r="W41" s="32"/>
      <c r="X41" s="32"/>
    </row>
    <row r="42" spans="1:24" x14ac:dyDescent="0.25">
      <c r="A42" s="9"/>
      <c r="B42" s="9"/>
      <c r="C42" s="9"/>
      <c r="D42" s="9"/>
      <c r="E42" s="623">
        <v>2022</v>
      </c>
      <c r="F42" s="623"/>
      <c r="G42" s="623"/>
      <c r="H42" s="623"/>
      <c r="I42" s="623">
        <v>2023</v>
      </c>
      <c r="J42" s="623"/>
      <c r="K42" s="623"/>
      <c r="L42" s="623"/>
      <c r="M42" s="623"/>
      <c r="N42" s="623"/>
      <c r="O42" s="623"/>
      <c r="P42" s="623"/>
      <c r="Q42" s="623"/>
      <c r="R42" s="105"/>
      <c r="S42" s="105"/>
      <c r="T42" s="105"/>
      <c r="U42" s="10"/>
    </row>
    <row r="43" spans="1:24" x14ac:dyDescent="0.25">
      <c r="A43" s="11" t="s">
        <v>88</v>
      </c>
      <c r="B43" s="11" t="s">
        <v>89</v>
      </c>
      <c r="C43" s="11" t="s">
        <v>90</v>
      </c>
      <c r="D43" s="11" t="s">
        <v>91</v>
      </c>
      <c r="E43" s="12">
        <v>9</v>
      </c>
      <c r="F43" s="12">
        <v>10</v>
      </c>
      <c r="G43" s="12">
        <v>11</v>
      </c>
      <c r="H43" s="12">
        <v>12</v>
      </c>
      <c r="I43" s="11">
        <v>1</v>
      </c>
      <c r="J43" s="11">
        <v>2</v>
      </c>
      <c r="K43" s="11">
        <v>3</v>
      </c>
      <c r="L43" s="11">
        <v>4</v>
      </c>
      <c r="M43" s="11">
        <v>5</v>
      </c>
      <c r="N43" s="11">
        <v>6</v>
      </c>
      <c r="O43" s="14">
        <v>7</v>
      </c>
      <c r="P43" s="14">
        <v>8</v>
      </c>
      <c r="Q43" s="14">
        <v>9</v>
      </c>
      <c r="R43" s="112">
        <v>10</v>
      </c>
      <c r="S43" s="112">
        <v>11</v>
      </c>
      <c r="T43" s="112">
        <v>12</v>
      </c>
      <c r="U43" s="11"/>
    </row>
    <row r="44" spans="1:24" x14ac:dyDescent="0.25">
      <c r="A44" s="4"/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23"/>
      <c r="P44" s="23"/>
      <c r="Q44" s="23"/>
      <c r="R44" s="114"/>
      <c r="S44" s="114"/>
      <c r="T44" s="114"/>
      <c r="U44" s="4"/>
    </row>
    <row r="45" spans="1:24" x14ac:dyDescent="0.25">
      <c r="A45" s="4"/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3"/>
      <c r="P45" s="23"/>
      <c r="Q45" s="23"/>
      <c r="R45" s="114"/>
      <c r="S45" s="114"/>
      <c r="T45" s="114"/>
      <c r="U45" s="4"/>
    </row>
    <row r="46" spans="1:24" x14ac:dyDescent="0.25">
      <c r="A46" s="4"/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23"/>
      <c r="P46" s="23"/>
      <c r="Q46" s="23"/>
      <c r="R46" s="114"/>
      <c r="S46" s="114"/>
      <c r="T46" s="114"/>
      <c r="U46" s="4"/>
    </row>
    <row r="47" spans="1:24" x14ac:dyDescent="0.25">
      <c r="A47" s="4"/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3"/>
      <c r="P47" s="23"/>
      <c r="Q47" s="23"/>
      <c r="R47" s="114"/>
      <c r="S47" s="114"/>
      <c r="T47" s="114"/>
      <c r="U47" s="4"/>
    </row>
    <row r="48" spans="1:24" x14ac:dyDescent="0.25">
      <c r="A48" s="4"/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23"/>
      <c r="P48" s="23"/>
      <c r="Q48" s="23"/>
      <c r="R48" s="114"/>
      <c r="S48" s="114"/>
      <c r="T48" s="114"/>
      <c r="U48" s="4"/>
    </row>
    <row r="49" spans="1:21" x14ac:dyDescent="0.25">
      <c r="A49" s="4"/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23"/>
      <c r="P49" s="23"/>
      <c r="Q49" s="23"/>
      <c r="R49" s="114"/>
      <c r="S49" s="114"/>
      <c r="T49" s="114"/>
      <c r="U49" s="4"/>
    </row>
    <row r="50" spans="1:21" x14ac:dyDescent="0.25">
      <c r="A50" s="4"/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23"/>
      <c r="P50" s="23"/>
      <c r="Q50" s="23"/>
      <c r="R50" s="114"/>
      <c r="S50" s="114"/>
      <c r="T50" s="114"/>
      <c r="U50" s="4"/>
    </row>
    <row r="51" spans="1:21" x14ac:dyDescent="0.25">
      <c r="A51" s="4"/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23"/>
      <c r="P51" s="23"/>
      <c r="Q51" s="23"/>
      <c r="R51" s="114"/>
      <c r="S51" s="114"/>
      <c r="T51" s="114"/>
      <c r="U51" s="4"/>
    </row>
    <row r="52" spans="1:21" x14ac:dyDescent="0.25">
      <c r="A52" s="4"/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23"/>
      <c r="P52" s="23"/>
      <c r="Q52" s="23"/>
      <c r="R52" s="114"/>
      <c r="S52" s="114"/>
      <c r="T52" s="114"/>
      <c r="U52" s="4"/>
    </row>
    <row r="53" spans="1:21" x14ac:dyDescent="0.25">
      <c r="A53" s="4"/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23"/>
      <c r="P53" s="23"/>
      <c r="Q53" s="23"/>
      <c r="R53" s="114"/>
      <c r="S53" s="114"/>
      <c r="T53" s="114"/>
      <c r="U53" s="4"/>
    </row>
    <row r="54" spans="1:21" x14ac:dyDescent="0.25">
      <c r="A54" s="4"/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3"/>
      <c r="P54" s="23"/>
      <c r="Q54" s="23"/>
      <c r="R54" s="114"/>
      <c r="S54" s="114"/>
      <c r="T54" s="114"/>
      <c r="U54" s="4"/>
    </row>
    <row r="55" spans="1:21" x14ac:dyDescent="0.25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23"/>
      <c r="P55" s="23"/>
      <c r="Q55" s="23"/>
      <c r="R55" s="114"/>
      <c r="S55" s="114"/>
      <c r="T55" s="114"/>
      <c r="U55" s="4"/>
    </row>
    <row r="56" spans="1:21" x14ac:dyDescent="0.25">
      <c r="A56" s="4"/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3"/>
      <c r="P56" s="23"/>
      <c r="Q56" s="23"/>
      <c r="R56" s="114"/>
      <c r="S56" s="114"/>
      <c r="T56" s="114"/>
      <c r="U56" s="4"/>
    </row>
    <row r="57" spans="1:21" x14ac:dyDescent="0.25">
      <c r="A57" s="4"/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23"/>
      <c r="P57" s="23"/>
      <c r="Q57" s="23"/>
      <c r="R57" s="114"/>
      <c r="S57" s="114"/>
      <c r="T57" s="114"/>
      <c r="U57" s="4"/>
    </row>
    <row r="58" spans="1:21" x14ac:dyDescent="0.25">
      <c r="A58" s="4"/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23"/>
      <c r="P58" s="23"/>
      <c r="Q58" s="23"/>
      <c r="R58" s="114"/>
      <c r="S58" s="114"/>
      <c r="T58" s="114"/>
      <c r="U58" s="4"/>
    </row>
    <row r="59" spans="1:21" x14ac:dyDescent="0.25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23"/>
      <c r="P59" s="23"/>
      <c r="Q59" s="23"/>
      <c r="R59" s="114"/>
      <c r="S59" s="114"/>
      <c r="T59" s="114"/>
      <c r="U59" s="4"/>
    </row>
    <row r="60" spans="1:21" x14ac:dyDescent="0.25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23"/>
      <c r="P60" s="23"/>
      <c r="Q60" s="23"/>
      <c r="R60" s="114"/>
      <c r="S60" s="114"/>
      <c r="T60" s="114"/>
      <c r="U60" s="4"/>
    </row>
    <row r="61" spans="1:21" x14ac:dyDescent="0.25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3"/>
      <c r="P61" s="23"/>
      <c r="Q61" s="23"/>
      <c r="R61" s="114"/>
      <c r="S61" s="114"/>
      <c r="T61" s="114"/>
      <c r="U61" s="4"/>
    </row>
    <row r="62" spans="1:21" x14ac:dyDescent="0.25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3"/>
      <c r="P62" s="23"/>
      <c r="Q62" s="23"/>
      <c r="R62" s="114"/>
      <c r="S62" s="114"/>
      <c r="T62" s="114"/>
      <c r="U62" s="4"/>
    </row>
    <row r="63" spans="1:21" x14ac:dyDescent="0.25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3"/>
      <c r="P63" s="23"/>
      <c r="Q63" s="23"/>
      <c r="R63" s="114"/>
      <c r="S63" s="114"/>
      <c r="T63" s="114"/>
      <c r="U63" s="4"/>
    </row>
    <row r="64" spans="1:21" x14ac:dyDescent="0.25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23"/>
      <c r="P64" s="23"/>
      <c r="Q64" s="23"/>
      <c r="R64" s="114"/>
      <c r="S64" s="114"/>
      <c r="T64" s="114"/>
      <c r="U64" s="4"/>
    </row>
    <row r="65" spans="1:24" x14ac:dyDescent="0.25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23"/>
      <c r="P65" s="23"/>
      <c r="Q65" s="23"/>
      <c r="R65" s="114"/>
      <c r="S65" s="114"/>
      <c r="T65" s="114"/>
      <c r="U65" s="4"/>
    </row>
    <row r="66" spans="1:24" x14ac:dyDescent="0.25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23"/>
      <c r="P66" s="23"/>
      <c r="Q66" s="23"/>
      <c r="R66" s="114"/>
      <c r="S66" s="114"/>
      <c r="T66" s="114"/>
      <c r="U66" s="4"/>
    </row>
    <row r="67" spans="1:24" x14ac:dyDescent="0.25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23"/>
      <c r="P67" s="23"/>
      <c r="Q67" s="23"/>
      <c r="R67" s="114"/>
      <c r="S67" s="114"/>
      <c r="T67" s="114"/>
      <c r="U67" s="4"/>
    </row>
    <row r="68" spans="1:24" x14ac:dyDescent="0.25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23"/>
      <c r="P68" s="23"/>
      <c r="Q68" s="23"/>
      <c r="R68" s="114"/>
      <c r="S68" s="114"/>
      <c r="T68" s="114"/>
      <c r="U68" s="4"/>
    </row>
    <row r="69" spans="1:24" x14ac:dyDescent="0.25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23"/>
      <c r="P69" s="23"/>
      <c r="Q69" s="23"/>
      <c r="R69" s="114"/>
      <c r="S69" s="114"/>
      <c r="T69" s="114"/>
      <c r="U69" s="4"/>
    </row>
    <row r="70" spans="1:24" x14ac:dyDescent="0.25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23"/>
      <c r="P70" s="23"/>
      <c r="Q70" s="23"/>
      <c r="R70" s="114"/>
      <c r="S70" s="114"/>
      <c r="T70" s="114"/>
      <c r="U70" s="4"/>
    </row>
    <row r="71" spans="1:24" x14ac:dyDescent="0.25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3"/>
      <c r="P71" s="23"/>
      <c r="Q71" s="23"/>
      <c r="R71" s="114"/>
      <c r="S71" s="114"/>
      <c r="T71" s="114"/>
      <c r="U71" s="4"/>
    </row>
    <row r="72" spans="1:24" x14ac:dyDescent="0.25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3"/>
      <c r="P72" s="23"/>
      <c r="Q72" s="23"/>
      <c r="R72" s="114"/>
      <c r="S72" s="114"/>
      <c r="T72" s="114"/>
      <c r="U72" s="4"/>
    </row>
    <row r="73" spans="1:24" x14ac:dyDescent="0.25">
      <c r="A73" s="4"/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23"/>
      <c r="P73" s="23"/>
      <c r="Q73" s="23"/>
      <c r="R73" s="114"/>
      <c r="S73" s="114"/>
      <c r="T73" s="114"/>
      <c r="U73" s="4"/>
    </row>
    <row r="74" spans="1:24" x14ac:dyDescent="0.25">
      <c r="K74" s="7">
        <f t="shared" ref="K74:T74" si="3">SUM(K44:K73)</f>
        <v>0</v>
      </c>
      <c r="L74" s="7">
        <f t="shared" si="3"/>
        <v>0</v>
      </c>
      <c r="M74" s="7">
        <f t="shared" si="3"/>
        <v>0</v>
      </c>
      <c r="N74" s="7">
        <f t="shared" si="3"/>
        <v>0</v>
      </c>
      <c r="O74" s="7">
        <f t="shared" si="3"/>
        <v>0</v>
      </c>
      <c r="P74" s="7">
        <f t="shared" si="3"/>
        <v>0</v>
      </c>
      <c r="Q74" s="7">
        <f t="shared" si="3"/>
        <v>0</v>
      </c>
      <c r="R74" s="7">
        <f t="shared" si="3"/>
        <v>0</v>
      </c>
      <c r="S74" s="7">
        <f t="shared" si="3"/>
        <v>0</v>
      </c>
      <c r="T74" s="7">
        <f t="shared" si="3"/>
        <v>0</v>
      </c>
    </row>
    <row r="75" spans="1:24" x14ac:dyDescent="0.25">
      <c r="K75" s="7"/>
    </row>
    <row r="78" spans="1:24" x14ac:dyDescent="0.25">
      <c r="A78" s="31" t="s">
        <v>186</v>
      </c>
      <c r="B78" s="32"/>
      <c r="C78" s="32"/>
      <c r="D78" s="32"/>
      <c r="E78" s="645">
        <v>2022</v>
      </c>
      <c r="F78" s="645"/>
      <c r="G78" s="645"/>
      <c r="H78" s="645"/>
      <c r="I78" s="636">
        <v>2023</v>
      </c>
      <c r="J78" s="637"/>
      <c r="K78" s="637"/>
      <c r="L78" s="637"/>
      <c r="M78" s="637"/>
      <c r="N78" s="637"/>
      <c r="O78" s="637"/>
      <c r="P78" s="637"/>
      <c r="Q78" s="637"/>
      <c r="R78" s="637"/>
      <c r="S78" s="637"/>
      <c r="T78" s="637"/>
      <c r="U78" s="32"/>
      <c r="V78" s="32"/>
      <c r="W78" s="32"/>
      <c r="X78" s="32"/>
    </row>
    <row r="79" spans="1:24" x14ac:dyDescent="0.25">
      <c r="C79" s="11" t="s">
        <v>105</v>
      </c>
      <c r="D79" s="11" t="s">
        <v>106</v>
      </c>
      <c r="E79" s="11">
        <v>9</v>
      </c>
      <c r="F79" s="11">
        <v>10</v>
      </c>
      <c r="G79" s="11">
        <v>11</v>
      </c>
      <c r="H79" s="11">
        <v>12</v>
      </c>
      <c r="I79" s="11">
        <v>1</v>
      </c>
      <c r="J79" s="11">
        <v>2</v>
      </c>
      <c r="K79" s="11">
        <v>3</v>
      </c>
      <c r="L79" s="11">
        <v>4</v>
      </c>
      <c r="M79" s="11">
        <v>5</v>
      </c>
      <c r="N79" s="11">
        <v>6</v>
      </c>
      <c r="O79" s="11">
        <v>7</v>
      </c>
      <c r="P79" s="11">
        <v>8</v>
      </c>
      <c r="Q79" s="14">
        <v>9</v>
      </c>
      <c r="R79" s="112">
        <v>10</v>
      </c>
      <c r="S79" s="112">
        <v>11</v>
      </c>
      <c r="T79" s="112">
        <v>12</v>
      </c>
    </row>
    <row r="80" spans="1:24" x14ac:dyDescent="0.25">
      <c r="C80" s="4" t="s">
        <v>1260</v>
      </c>
      <c r="D80" s="26">
        <v>44879</v>
      </c>
      <c r="E80" s="6"/>
      <c r="F80" s="6">
        <v>81837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13"/>
      <c r="S80" s="113"/>
      <c r="T80" s="113"/>
    </row>
    <row r="81" spans="3:20" x14ac:dyDescent="0.25">
      <c r="C81" s="4" t="s">
        <v>1261</v>
      </c>
      <c r="D81" s="26">
        <v>44904</v>
      </c>
      <c r="E81" s="4"/>
      <c r="F81" s="6"/>
      <c r="G81" s="6">
        <v>81837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113"/>
      <c r="S81" s="113"/>
      <c r="T81" s="113"/>
    </row>
    <row r="82" spans="3:20" x14ac:dyDescent="0.25">
      <c r="C82" s="4" t="s">
        <v>1262</v>
      </c>
      <c r="D82" s="26">
        <v>44565</v>
      </c>
      <c r="E82" s="4"/>
      <c r="F82" s="4"/>
      <c r="G82" s="6"/>
      <c r="H82" s="6">
        <v>81837</v>
      </c>
      <c r="I82" s="4"/>
      <c r="J82" s="4"/>
      <c r="K82" s="4"/>
      <c r="L82" s="4"/>
      <c r="M82" s="4"/>
      <c r="N82" s="4"/>
      <c r="O82" s="4"/>
      <c r="P82" s="4"/>
      <c r="Q82" s="4"/>
      <c r="R82" s="113"/>
      <c r="S82" s="113"/>
      <c r="T82" s="113"/>
    </row>
    <row r="83" spans="3:20" x14ac:dyDescent="0.25">
      <c r="C83" s="4" t="s">
        <v>1263</v>
      </c>
      <c r="D83" s="26"/>
      <c r="E83" s="4"/>
      <c r="F83" s="4"/>
      <c r="G83" s="4"/>
      <c r="H83" s="6"/>
      <c r="I83" s="6">
        <v>81837</v>
      </c>
      <c r="J83" s="4"/>
      <c r="K83" s="4"/>
      <c r="L83" s="4"/>
      <c r="M83" s="4"/>
      <c r="N83" s="4"/>
      <c r="O83" s="4"/>
      <c r="P83" s="4"/>
      <c r="Q83" s="4"/>
      <c r="R83" s="113"/>
      <c r="S83" s="113"/>
      <c r="T83" s="113"/>
    </row>
    <row r="84" spans="3:20" x14ac:dyDescent="0.25">
      <c r="C84" s="4" t="s">
        <v>1264</v>
      </c>
      <c r="D84" s="26"/>
      <c r="E84" s="4"/>
      <c r="F84" s="4"/>
      <c r="G84" s="4"/>
      <c r="H84" s="4"/>
      <c r="I84" s="6"/>
      <c r="J84" s="6">
        <v>81837</v>
      </c>
      <c r="K84" s="4"/>
      <c r="L84" s="4"/>
      <c r="M84" s="4"/>
      <c r="N84" s="4"/>
      <c r="O84" s="4"/>
      <c r="P84" s="4"/>
      <c r="Q84" s="4"/>
      <c r="R84" s="113"/>
      <c r="S84" s="113"/>
      <c r="T84" s="113"/>
    </row>
    <row r="85" spans="3:20" x14ac:dyDescent="0.25">
      <c r="C85" s="4" t="s">
        <v>1265</v>
      </c>
      <c r="D85" s="26"/>
      <c r="E85" s="4"/>
      <c r="F85" s="4"/>
      <c r="G85" s="4"/>
      <c r="H85" s="4"/>
      <c r="I85" s="4"/>
      <c r="J85" s="6"/>
      <c r="K85" s="6">
        <v>81837</v>
      </c>
      <c r="L85" s="4"/>
      <c r="M85" s="4"/>
      <c r="N85" s="4"/>
      <c r="O85" s="4"/>
      <c r="P85" s="4"/>
      <c r="Q85" s="4"/>
      <c r="R85" s="113"/>
      <c r="S85" s="113"/>
      <c r="T85" s="113"/>
    </row>
    <row r="86" spans="3:20" x14ac:dyDescent="0.25">
      <c r="C86" s="4" t="s">
        <v>1266</v>
      </c>
      <c r="D86" s="26"/>
      <c r="E86" s="4"/>
      <c r="F86" s="4"/>
      <c r="G86" s="4"/>
      <c r="H86" s="4"/>
      <c r="I86" s="4"/>
      <c r="J86" s="6"/>
      <c r="K86" s="6"/>
      <c r="L86" s="6">
        <v>81837</v>
      </c>
      <c r="M86" s="4"/>
      <c r="N86" s="4"/>
      <c r="O86" s="4"/>
      <c r="P86" s="4"/>
      <c r="Q86" s="4"/>
      <c r="R86" s="113"/>
      <c r="S86" s="113"/>
      <c r="T86" s="113"/>
    </row>
    <row r="87" spans="3:20" x14ac:dyDescent="0.25">
      <c r="C87" s="4" t="s">
        <v>1267</v>
      </c>
      <c r="D87" s="26">
        <v>45078</v>
      </c>
      <c r="E87" s="4"/>
      <c r="F87" s="4"/>
      <c r="G87" s="4"/>
      <c r="H87" s="4"/>
      <c r="I87" s="4"/>
      <c r="J87" s="6"/>
      <c r="K87" s="4"/>
      <c r="L87" s="6"/>
      <c r="M87" s="6">
        <v>81837</v>
      </c>
      <c r="N87" s="4"/>
      <c r="O87" s="4"/>
      <c r="P87" s="4"/>
      <c r="Q87" s="4"/>
      <c r="R87" s="113"/>
      <c r="S87" s="113"/>
      <c r="T87" s="113"/>
    </row>
    <row r="88" spans="3:20" x14ac:dyDescent="0.25">
      <c r="C88" s="4" t="s">
        <v>1268</v>
      </c>
      <c r="D88" s="26">
        <v>45118</v>
      </c>
      <c r="E88" s="4"/>
      <c r="F88" s="4"/>
      <c r="G88" s="4"/>
      <c r="H88" s="4"/>
      <c r="I88" s="4"/>
      <c r="J88" s="6"/>
      <c r="K88" s="4"/>
      <c r="L88" s="4"/>
      <c r="M88" s="6"/>
      <c r="N88" s="6">
        <v>81837</v>
      </c>
      <c r="O88" s="4"/>
      <c r="P88" s="4"/>
      <c r="Q88" s="13"/>
      <c r="R88" s="113"/>
      <c r="S88" s="113"/>
      <c r="T88" s="113"/>
    </row>
    <row r="89" spans="3:20" x14ac:dyDescent="0.25">
      <c r="C89" s="4" t="s">
        <v>1269</v>
      </c>
      <c r="D89" s="26"/>
      <c r="E89" s="4"/>
      <c r="F89" s="4"/>
      <c r="G89" s="4"/>
      <c r="H89" s="4"/>
      <c r="I89" s="4"/>
      <c r="J89" s="6"/>
      <c r="K89" s="4"/>
      <c r="L89" s="4"/>
      <c r="M89" s="4"/>
      <c r="N89" s="6"/>
      <c r="O89" s="6">
        <v>81837</v>
      </c>
      <c r="P89" s="4"/>
      <c r="Q89" s="13"/>
      <c r="R89" s="113"/>
      <c r="S89" s="113"/>
      <c r="T89" s="113"/>
    </row>
    <row r="90" spans="3:20" x14ac:dyDescent="0.25">
      <c r="C90" s="4" t="s">
        <v>1270</v>
      </c>
      <c r="D90" s="26">
        <v>45182</v>
      </c>
      <c r="E90" s="4"/>
      <c r="F90" s="4"/>
      <c r="G90" s="4"/>
      <c r="H90" s="4"/>
      <c r="I90" s="4"/>
      <c r="J90" s="6"/>
      <c r="K90" s="4"/>
      <c r="L90" s="4"/>
      <c r="M90" s="4"/>
      <c r="N90" s="4"/>
      <c r="O90" s="6"/>
      <c r="P90" s="6">
        <v>81837</v>
      </c>
      <c r="Q90" s="13"/>
      <c r="R90" s="113"/>
      <c r="S90" s="113"/>
      <c r="T90" s="113"/>
    </row>
    <row r="91" spans="3:20" x14ac:dyDescent="0.25">
      <c r="C91" s="13" t="s">
        <v>502</v>
      </c>
      <c r="D91" s="29"/>
      <c r="E91" s="4"/>
      <c r="F91" s="4"/>
      <c r="G91" s="4"/>
      <c r="H91" s="4"/>
      <c r="I91" s="4"/>
      <c r="J91" s="6"/>
      <c r="K91" s="4"/>
      <c r="L91" s="4"/>
      <c r="M91" s="4"/>
      <c r="N91" s="4"/>
      <c r="O91" s="13"/>
      <c r="P91" s="23"/>
      <c r="Q91" s="23">
        <v>81837</v>
      </c>
      <c r="R91" s="114"/>
      <c r="S91" s="114"/>
      <c r="T91" s="114"/>
    </row>
    <row r="92" spans="3:20" x14ac:dyDescent="0.25">
      <c r="C92" s="13" t="s">
        <v>109</v>
      </c>
      <c r="D92" s="29"/>
      <c r="E92" s="4"/>
      <c r="F92" s="4"/>
      <c r="G92" s="4"/>
      <c r="H92" s="4"/>
      <c r="I92" s="4"/>
      <c r="J92" s="6"/>
      <c r="K92" s="4"/>
      <c r="L92" s="4"/>
      <c r="M92" s="4"/>
      <c r="N92" s="4"/>
      <c r="O92" s="13"/>
      <c r="P92" s="13"/>
      <c r="Q92" s="23"/>
      <c r="R92" s="23">
        <v>81837</v>
      </c>
      <c r="S92" s="114"/>
      <c r="T92" s="114"/>
    </row>
    <row r="93" spans="3:20" x14ac:dyDescent="0.25">
      <c r="C93" s="113" t="s">
        <v>111</v>
      </c>
      <c r="D93" s="115"/>
      <c r="E93" s="113"/>
      <c r="F93" s="113"/>
      <c r="G93" s="113"/>
      <c r="H93" s="113"/>
      <c r="I93" s="113"/>
      <c r="J93" s="114"/>
      <c r="K93" s="113"/>
      <c r="L93" s="113"/>
      <c r="M93" s="113"/>
      <c r="N93" s="4"/>
      <c r="O93" s="113"/>
      <c r="P93" s="113"/>
      <c r="Q93" s="114"/>
      <c r="R93" s="114"/>
      <c r="S93" s="23">
        <v>81837</v>
      </c>
      <c r="T93" s="114"/>
    </row>
    <row r="94" spans="3:20" x14ac:dyDescent="0.25">
      <c r="C94" s="113" t="s">
        <v>113</v>
      </c>
      <c r="D94" s="115"/>
      <c r="E94" s="113"/>
      <c r="F94" s="113"/>
      <c r="G94" s="113"/>
      <c r="H94" s="113"/>
      <c r="I94" s="113"/>
      <c r="J94" s="114"/>
      <c r="K94" s="113"/>
      <c r="L94" s="113"/>
      <c r="M94" s="113"/>
      <c r="N94" s="4"/>
      <c r="O94" s="113"/>
      <c r="P94" s="113"/>
      <c r="Q94" s="114"/>
      <c r="R94" s="114"/>
      <c r="S94" s="114"/>
      <c r="T94" s="23">
        <v>81837</v>
      </c>
    </row>
    <row r="95" spans="3:20" x14ac:dyDescent="0.25">
      <c r="C95" s="113"/>
      <c r="D95" s="115"/>
      <c r="E95" s="113"/>
      <c r="F95" s="113"/>
      <c r="G95" s="113"/>
      <c r="H95" s="113"/>
      <c r="I95" s="113"/>
      <c r="J95" s="114"/>
      <c r="K95" s="113"/>
      <c r="L95" s="113"/>
      <c r="M95" s="113"/>
      <c r="N95" s="4"/>
      <c r="O95" s="113"/>
      <c r="P95" s="113"/>
      <c r="Q95" s="114"/>
      <c r="R95" s="114"/>
      <c r="S95" s="114"/>
      <c r="T95" s="114"/>
    </row>
    <row r="96" spans="3:20" x14ac:dyDescent="0.25">
      <c r="D96" s="93" t="s">
        <v>39</v>
      </c>
      <c r="E96" s="30">
        <f>SUM(E80:E92)</f>
        <v>0</v>
      </c>
      <c r="F96" s="30">
        <f t="shared" ref="F96:Q96" si="4">SUM(F80:F92)</f>
        <v>81837</v>
      </c>
      <c r="G96" s="30">
        <f t="shared" si="4"/>
        <v>81837</v>
      </c>
      <c r="H96" s="30">
        <f t="shared" si="4"/>
        <v>81837</v>
      </c>
      <c r="I96" s="30">
        <f t="shared" si="4"/>
        <v>81837</v>
      </c>
      <c r="J96" s="30">
        <f t="shared" si="4"/>
        <v>81837</v>
      </c>
      <c r="K96" s="30">
        <f t="shared" si="4"/>
        <v>81837</v>
      </c>
      <c r="L96" s="30">
        <f t="shared" si="4"/>
        <v>81837</v>
      </c>
      <c r="M96" s="30">
        <f t="shared" si="4"/>
        <v>81837</v>
      </c>
      <c r="N96" s="30">
        <f t="shared" si="4"/>
        <v>81837</v>
      </c>
      <c r="O96" s="30">
        <f t="shared" si="4"/>
        <v>81837</v>
      </c>
      <c r="P96" s="30">
        <f t="shared" si="4"/>
        <v>81837</v>
      </c>
      <c r="Q96" s="30">
        <f t="shared" si="4"/>
        <v>81837</v>
      </c>
      <c r="R96" s="30">
        <f>SUM(R80:R95)</f>
        <v>81837</v>
      </c>
      <c r="S96" s="30">
        <f>SUM(S80:S95)</f>
        <v>81837</v>
      </c>
      <c r="T96" s="30">
        <f>SUM(T80:T95)</f>
        <v>81837</v>
      </c>
    </row>
    <row r="97" spans="4:20" x14ac:dyDescent="0.25">
      <c r="D97" s="12" t="s">
        <v>503</v>
      </c>
      <c r="E97" s="30"/>
      <c r="F97" s="30" t="e">
        <f>F80-#REF!</f>
        <v>#REF!</v>
      </c>
      <c r="G97" s="30" t="e">
        <f>G81-#REF!</f>
        <v>#REF!</v>
      </c>
      <c r="H97" s="30" t="e">
        <f>H82-#REF!</f>
        <v>#REF!</v>
      </c>
      <c r="I97" s="30" t="e">
        <f>I83-#REF!</f>
        <v>#REF!</v>
      </c>
      <c r="J97" s="30" t="e">
        <f>J84-#REF!</f>
        <v>#REF!</v>
      </c>
      <c r="K97" s="30" t="e">
        <f>K85-#REF!</f>
        <v>#REF!</v>
      </c>
      <c r="L97" s="30" t="e">
        <f>L86-#REF!</f>
        <v>#REF!</v>
      </c>
      <c r="M97" s="30" t="e">
        <f>M87-#REF!</f>
        <v>#REF!</v>
      </c>
      <c r="N97" s="30" t="e">
        <f>N88-#REF!</f>
        <v>#REF!</v>
      </c>
      <c r="O97" s="30" t="e">
        <f>O89-#REF!</f>
        <v>#REF!</v>
      </c>
      <c r="P97" s="30" t="e">
        <f>P90-#REF!</f>
        <v>#REF!</v>
      </c>
      <c r="Q97" s="30" t="e">
        <f>Q91-#REF!</f>
        <v>#REF!</v>
      </c>
      <c r="R97" s="30" t="e">
        <f>R96-#REF!</f>
        <v>#REF!</v>
      </c>
      <c r="S97" s="30" t="e">
        <f>S96-#REF!</f>
        <v>#REF!</v>
      </c>
      <c r="T97" s="30" t="e">
        <f>T96-#REF!</f>
        <v>#REF!</v>
      </c>
    </row>
    <row r="98" spans="4:20" x14ac:dyDescent="0.25">
      <c r="D98" s="11" t="s">
        <v>504</v>
      </c>
      <c r="E98" s="27"/>
      <c r="F98" s="27" t="e">
        <f>F97/#REF!</f>
        <v>#REF!</v>
      </c>
      <c r="G98" s="27" t="e">
        <f>G97/#REF!</f>
        <v>#REF!</v>
      </c>
      <c r="H98" s="27" t="e">
        <f>H97/#REF!</f>
        <v>#REF!</v>
      </c>
      <c r="I98" s="27" t="e">
        <f>I97/#REF!</f>
        <v>#REF!</v>
      </c>
      <c r="J98" s="27" t="e">
        <f>J97/#REF!</f>
        <v>#REF!</v>
      </c>
      <c r="K98" s="27" t="e">
        <f>K97/#REF!</f>
        <v>#REF!</v>
      </c>
      <c r="L98" s="27" t="e">
        <f>L97/#REF!</f>
        <v>#REF!</v>
      </c>
      <c r="M98" s="27" t="e">
        <f>M97/#REF!</f>
        <v>#REF!</v>
      </c>
      <c r="N98" s="27" t="e">
        <f>N97/#REF!</f>
        <v>#REF!</v>
      </c>
      <c r="O98" s="27" t="e">
        <f>O97/#REF!</f>
        <v>#REF!</v>
      </c>
      <c r="P98" s="27" t="e">
        <f>P97/#REF!</f>
        <v>#REF!</v>
      </c>
      <c r="Q98" s="27" t="e">
        <f>Q97/#REF!</f>
        <v>#REF!</v>
      </c>
      <c r="R98" s="27" t="e">
        <f>R97/#REF!</f>
        <v>#REF!</v>
      </c>
      <c r="S98" s="27" t="e">
        <f>S97/#REF!</f>
        <v>#REF!</v>
      </c>
      <c r="T98" s="27" t="e">
        <f>T97/#REF!</f>
        <v>#REF!</v>
      </c>
    </row>
  </sheetData>
  <mergeCells count="8">
    <mergeCell ref="E78:H78"/>
    <mergeCell ref="I78:T78"/>
    <mergeCell ref="E6:U6"/>
    <mergeCell ref="E7:H7"/>
    <mergeCell ref="I7:Q7"/>
    <mergeCell ref="E41:U41"/>
    <mergeCell ref="E42:H42"/>
    <mergeCell ref="I42:Q42"/>
  </mergeCells>
  <pageMargins left="0.7" right="0.7" top="0.75" bottom="0.75" header="0.3" footer="0.3"/>
  <pageSetup orientation="portrait" horizontalDpi="1200" verticalDpi="12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2:AD99"/>
  <sheetViews>
    <sheetView topLeftCell="A63" workbookViewId="0">
      <selection activeCell="B84" sqref="B84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0" bestFit="1" customWidth="1"/>
    <col min="6" max="6" width="11.28515625" bestFit="1" customWidth="1"/>
    <col min="7" max="7" width="10.7109375" bestFit="1" customWidth="1"/>
    <col min="8" max="8" width="11.7109375" bestFit="1" customWidth="1"/>
    <col min="9" max="9" width="12.28515625" bestFit="1" customWidth="1"/>
    <col min="10" max="10" width="11.7109375" bestFit="1" customWidth="1"/>
    <col min="11" max="11" width="13.28515625" bestFit="1" customWidth="1"/>
    <col min="12" max="17" width="12.28515625" bestFit="1" customWidth="1"/>
    <col min="18" max="19" width="13.7109375" bestFit="1" customWidth="1"/>
    <col min="20" max="20" width="13.5703125" bestFit="1" customWidth="1"/>
    <col min="21" max="21" width="13.28515625" bestFit="1" customWidth="1"/>
  </cols>
  <sheetData>
    <row r="2" spans="1:30" x14ac:dyDescent="0.25">
      <c r="A2" s="9" t="s">
        <v>81</v>
      </c>
      <c r="B2" t="s">
        <v>44</v>
      </c>
    </row>
    <row r="3" spans="1:30" x14ac:dyDescent="0.25">
      <c r="A3" s="9" t="s">
        <v>83</v>
      </c>
      <c r="B3" t="s">
        <v>1271</v>
      </c>
    </row>
    <row r="4" spans="1:30" x14ac:dyDescent="0.25">
      <c r="A4" s="9" t="s">
        <v>85</v>
      </c>
      <c r="B4" s="25">
        <v>79950.899999999994</v>
      </c>
    </row>
    <row r="6" spans="1:30" x14ac:dyDescent="0.25">
      <c r="A6" s="31" t="s">
        <v>86</v>
      </c>
      <c r="B6" s="31"/>
      <c r="C6" s="31"/>
      <c r="D6" s="31"/>
      <c r="E6" s="624" t="s">
        <v>87</v>
      </c>
      <c r="F6" s="624"/>
      <c r="G6" s="624"/>
      <c r="H6" s="624"/>
      <c r="I6" s="624"/>
      <c r="J6" s="624"/>
      <c r="K6" s="624"/>
      <c r="L6" s="624"/>
      <c r="M6" s="624"/>
      <c r="N6" s="624"/>
      <c r="O6" s="624"/>
      <c r="P6" s="624"/>
      <c r="Q6" s="624"/>
      <c r="R6" s="624"/>
      <c r="S6" s="31"/>
      <c r="T6" s="31"/>
      <c r="U6" s="31"/>
    </row>
    <row r="7" spans="1:30" x14ac:dyDescent="0.25">
      <c r="A7" s="9"/>
      <c r="B7" s="9"/>
      <c r="C7" s="9"/>
      <c r="D7" s="9"/>
      <c r="E7" s="623">
        <v>2022</v>
      </c>
      <c r="F7" s="623"/>
      <c r="G7" s="623"/>
      <c r="H7" s="623"/>
      <c r="I7" s="623">
        <v>2023</v>
      </c>
      <c r="J7" s="623"/>
      <c r="K7" s="623"/>
      <c r="L7" s="623"/>
      <c r="M7" s="623"/>
      <c r="N7" s="623"/>
      <c r="O7" s="623"/>
      <c r="P7" s="623"/>
      <c r="Q7" s="623"/>
      <c r="R7" s="10"/>
      <c r="S7" s="9"/>
      <c r="T7" s="9"/>
      <c r="U7" s="9"/>
    </row>
    <row r="8" spans="1:30" x14ac:dyDescent="0.25">
      <c r="A8" s="11" t="s">
        <v>88</v>
      </c>
      <c r="B8" s="11" t="s">
        <v>89</v>
      </c>
      <c r="C8" s="11" t="s">
        <v>90</v>
      </c>
      <c r="D8" s="11" t="s">
        <v>91</v>
      </c>
      <c r="E8" s="12">
        <v>9</v>
      </c>
      <c r="F8" s="12">
        <v>10</v>
      </c>
      <c r="G8" s="12">
        <v>11</v>
      </c>
      <c r="H8" s="12">
        <v>12</v>
      </c>
      <c r="I8" s="11">
        <v>1</v>
      </c>
      <c r="J8" s="11">
        <v>2</v>
      </c>
      <c r="K8" s="11">
        <v>3</v>
      </c>
      <c r="L8" s="11">
        <v>4</v>
      </c>
      <c r="M8" s="11">
        <v>5</v>
      </c>
      <c r="N8" s="11">
        <v>6</v>
      </c>
      <c r="O8" s="14">
        <v>7</v>
      </c>
      <c r="P8" s="14">
        <v>8</v>
      </c>
      <c r="Q8" s="14">
        <v>9</v>
      </c>
      <c r="R8" s="11" t="s">
        <v>92</v>
      </c>
      <c r="S8" s="11" t="s">
        <v>93</v>
      </c>
      <c r="T8" s="11" t="s">
        <v>94</v>
      </c>
      <c r="U8" s="11" t="s">
        <v>95</v>
      </c>
    </row>
    <row r="9" spans="1:30" x14ac:dyDescent="0.25">
      <c r="A9" s="5" t="s">
        <v>681</v>
      </c>
      <c r="B9" s="4" t="s">
        <v>97</v>
      </c>
      <c r="C9" s="3" t="s">
        <v>1272</v>
      </c>
      <c r="D9" s="6">
        <v>90</v>
      </c>
      <c r="E9" s="4"/>
      <c r="F9" s="4"/>
      <c r="G9" s="4"/>
      <c r="H9" s="4"/>
      <c r="I9" s="4"/>
      <c r="J9" s="4">
        <v>7</v>
      </c>
      <c r="K9" s="4">
        <v>19</v>
      </c>
      <c r="L9" s="4">
        <v>20</v>
      </c>
      <c r="M9" s="4">
        <v>46</v>
      </c>
      <c r="N9" s="4">
        <v>21</v>
      </c>
      <c r="O9" s="13"/>
      <c r="P9" s="13"/>
      <c r="Q9" s="13"/>
      <c r="R9" s="4">
        <f>SUM(E9:L9)</f>
        <v>46</v>
      </c>
      <c r="S9" s="4">
        <f>SUM(E9:Q9)</f>
        <v>113</v>
      </c>
      <c r="T9" s="6">
        <f>R9*D9</f>
        <v>4140</v>
      </c>
      <c r="U9" s="6">
        <f>SUM(S9*D9)</f>
        <v>10170</v>
      </c>
    </row>
    <row r="10" spans="1:30" x14ac:dyDescent="0.25">
      <c r="A10" s="5" t="s">
        <v>1238</v>
      </c>
      <c r="B10" s="4" t="s">
        <v>97</v>
      </c>
      <c r="C10" s="20" t="s">
        <v>1273</v>
      </c>
      <c r="D10" s="6">
        <v>119.5</v>
      </c>
      <c r="E10" s="4"/>
      <c r="F10" s="4"/>
      <c r="G10" s="4"/>
      <c r="H10" s="4"/>
      <c r="I10" s="4">
        <v>11</v>
      </c>
      <c r="J10" s="4">
        <v>16.75</v>
      </c>
      <c r="K10" s="4">
        <v>15</v>
      </c>
      <c r="L10" s="4">
        <v>14.75</v>
      </c>
      <c r="M10" s="4">
        <v>9.5</v>
      </c>
      <c r="N10" s="4">
        <v>20</v>
      </c>
      <c r="O10" s="13"/>
      <c r="P10" s="13"/>
      <c r="Q10" s="13"/>
      <c r="R10" s="4">
        <f t="shared" ref="R10:R17" si="0">SUM(E10:L10)</f>
        <v>57.5</v>
      </c>
      <c r="S10" s="4">
        <f t="shared" ref="S10:S17" si="1">SUM(E10:Q10)</f>
        <v>87</v>
      </c>
      <c r="T10" s="6">
        <f t="shared" ref="T10:T38" si="2">R10*D10</f>
        <v>6871.25</v>
      </c>
      <c r="U10" s="6">
        <f t="shared" ref="U10:U38" si="3">SUM(S10*D10)</f>
        <v>10396.5</v>
      </c>
    </row>
    <row r="11" spans="1:30" x14ac:dyDescent="0.25">
      <c r="A11" s="5" t="s">
        <v>591</v>
      </c>
      <c r="B11" s="4" t="s">
        <v>97</v>
      </c>
      <c r="C11" s="3" t="s">
        <v>1272</v>
      </c>
      <c r="D11" s="6">
        <v>90</v>
      </c>
      <c r="E11" s="4"/>
      <c r="F11" s="4"/>
      <c r="G11" s="4"/>
      <c r="H11" s="4"/>
      <c r="I11" s="4"/>
      <c r="J11" s="4">
        <v>26.5</v>
      </c>
      <c r="K11" s="4">
        <v>32</v>
      </c>
      <c r="L11" s="4">
        <v>24</v>
      </c>
      <c r="M11" s="4">
        <v>15</v>
      </c>
      <c r="N11" s="4">
        <v>22</v>
      </c>
      <c r="O11" s="13"/>
      <c r="P11" s="13"/>
      <c r="Q11" s="13"/>
      <c r="R11" s="4">
        <f t="shared" si="0"/>
        <v>82.5</v>
      </c>
      <c r="S11" s="4">
        <f t="shared" si="1"/>
        <v>119.5</v>
      </c>
      <c r="T11" s="6">
        <f t="shared" si="2"/>
        <v>7425</v>
      </c>
      <c r="U11" s="6">
        <f t="shared" si="3"/>
        <v>10755</v>
      </c>
      <c r="X11" s="33" t="s">
        <v>1274</v>
      </c>
      <c r="Y11" s="33" t="s">
        <v>1275</v>
      </c>
      <c r="Z11" s="33"/>
      <c r="AA11" s="33"/>
      <c r="AB11" s="33"/>
      <c r="AC11" s="33"/>
      <c r="AD11" s="33"/>
    </row>
    <row r="12" spans="1:30" x14ac:dyDescent="0.25">
      <c r="A12" s="5" t="s">
        <v>99</v>
      </c>
      <c r="B12" s="4" t="s">
        <v>97</v>
      </c>
      <c r="C12" s="3" t="s">
        <v>1276</v>
      </c>
      <c r="D12" s="6">
        <v>146.4</v>
      </c>
      <c r="E12" s="4"/>
      <c r="F12" s="4"/>
      <c r="G12" s="4"/>
      <c r="H12" s="4"/>
      <c r="I12" s="4">
        <v>8</v>
      </c>
      <c r="J12" s="4"/>
      <c r="K12" s="4">
        <v>13</v>
      </c>
      <c r="L12" s="4">
        <v>10</v>
      </c>
      <c r="M12" s="4">
        <v>13</v>
      </c>
      <c r="N12" s="4">
        <v>24</v>
      </c>
      <c r="O12" s="13"/>
      <c r="P12" s="13"/>
      <c r="Q12" s="13"/>
      <c r="R12" s="4">
        <f t="shared" si="0"/>
        <v>31</v>
      </c>
      <c r="S12" s="4">
        <f t="shared" si="1"/>
        <v>68</v>
      </c>
      <c r="T12" s="6">
        <f t="shared" si="2"/>
        <v>4538.4000000000005</v>
      </c>
      <c r="U12" s="6">
        <f t="shared" si="3"/>
        <v>9955.2000000000007</v>
      </c>
      <c r="X12" s="33"/>
      <c r="Y12" s="33">
        <v>2023</v>
      </c>
      <c r="Z12" s="33"/>
      <c r="AA12" s="33"/>
      <c r="AB12" s="33"/>
      <c r="AC12" s="34" t="s">
        <v>1277</v>
      </c>
      <c r="AD12" s="33" t="s">
        <v>1278</v>
      </c>
    </row>
    <row r="13" spans="1:30" x14ac:dyDescent="0.25">
      <c r="A13" s="18" t="s">
        <v>1279</v>
      </c>
      <c r="B13" s="4" t="s">
        <v>330</v>
      </c>
      <c r="C13" s="3" t="s">
        <v>1276</v>
      </c>
      <c r="D13" s="6">
        <v>146.4</v>
      </c>
      <c r="E13" s="4"/>
      <c r="F13" s="4"/>
      <c r="G13" s="4"/>
      <c r="H13" s="4"/>
      <c r="I13" s="4">
        <v>1.2</v>
      </c>
      <c r="J13" s="4">
        <v>1</v>
      </c>
      <c r="K13" s="17">
        <v>4.5</v>
      </c>
      <c r="L13" s="4"/>
      <c r="M13" s="4"/>
      <c r="N13" s="4"/>
      <c r="O13" s="13"/>
      <c r="P13" s="13"/>
      <c r="Q13" s="13"/>
      <c r="R13" s="4">
        <f t="shared" si="0"/>
        <v>6.7</v>
      </c>
      <c r="S13" s="4">
        <f t="shared" si="1"/>
        <v>6.7</v>
      </c>
      <c r="T13" s="6">
        <f t="shared" si="2"/>
        <v>980.88000000000011</v>
      </c>
      <c r="U13" s="6">
        <f t="shared" si="3"/>
        <v>980.88000000000011</v>
      </c>
      <c r="X13" s="35" t="s">
        <v>1280</v>
      </c>
      <c r="Y13" s="35">
        <v>1</v>
      </c>
      <c r="Z13" s="35">
        <v>2</v>
      </c>
      <c r="AA13" s="35">
        <v>3</v>
      </c>
      <c r="AB13" s="35">
        <v>4</v>
      </c>
      <c r="AC13" s="36"/>
      <c r="AD13" s="35"/>
    </row>
    <row r="14" spans="1:30" x14ac:dyDescent="0.25">
      <c r="A14" s="18" t="s">
        <v>1281</v>
      </c>
      <c r="B14" s="4" t="s">
        <v>330</v>
      </c>
      <c r="C14" s="3" t="s">
        <v>1276</v>
      </c>
      <c r="D14" s="6">
        <v>146.4</v>
      </c>
      <c r="E14" s="4"/>
      <c r="F14" s="4"/>
      <c r="G14" s="4"/>
      <c r="H14" s="4"/>
      <c r="I14" s="4">
        <v>16</v>
      </c>
      <c r="J14" s="4">
        <v>11.5</v>
      </c>
      <c r="K14" s="45">
        <v>22.7</v>
      </c>
      <c r="L14" s="4"/>
      <c r="M14" s="4"/>
      <c r="N14" s="4"/>
      <c r="O14" s="13"/>
      <c r="P14" s="13"/>
      <c r="Q14" s="13"/>
      <c r="R14" s="4">
        <f t="shared" si="0"/>
        <v>50.2</v>
      </c>
      <c r="S14" s="4">
        <f t="shared" si="1"/>
        <v>50.2</v>
      </c>
      <c r="T14" s="6">
        <f t="shared" si="2"/>
        <v>7349.2800000000007</v>
      </c>
      <c r="U14" s="6">
        <f t="shared" si="3"/>
        <v>7349.2800000000007</v>
      </c>
      <c r="X14" s="2" t="s">
        <v>681</v>
      </c>
      <c r="Z14">
        <v>7</v>
      </c>
      <c r="AA14">
        <v>19</v>
      </c>
      <c r="AB14">
        <v>20</v>
      </c>
      <c r="AC14" s="41">
        <v>46</v>
      </c>
      <c r="AD14">
        <v>46</v>
      </c>
    </row>
    <row r="15" spans="1:30" x14ac:dyDescent="0.25">
      <c r="A15" s="18" t="s">
        <v>1282</v>
      </c>
      <c r="B15" s="4" t="s">
        <v>330</v>
      </c>
      <c r="C15" s="3" t="s">
        <v>1283</v>
      </c>
      <c r="D15" s="6">
        <v>111</v>
      </c>
      <c r="E15" s="4"/>
      <c r="F15" s="4"/>
      <c r="G15" s="4"/>
      <c r="H15" s="4"/>
      <c r="I15" s="4">
        <v>53</v>
      </c>
      <c r="J15" s="4">
        <v>36</v>
      </c>
      <c r="K15" s="45">
        <v>161.5</v>
      </c>
      <c r="L15" s="4"/>
      <c r="M15" s="4"/>
      <c r="N15" s="4"/>
      <c r="O15" s="13"/>
      <c r="P15" s="13"/>
      <c r="Q15" s="13"/>
      <c r="R15" s="4">
        <f t="shared" si="0"/>
        <v>250.5</v>
      </c>
      <c r="S15" s="4">
        <f t="shared" si="1"/>
        <v>250.5</v>
      </c>
      <c r="T15" s="6">
        <f t="shared" si="2"/>
        <v>27805.5</v>
      </c>
      <c r="U15" s="6">
        <f t="shared" si="3"/>
        <v>27805.5</v>
      </c>
      <c r="X15" s="2" t="s">
        <v>1238</v>
      </c>
      <c r="Y15">
        <v>11</v>
      </c>
      <c r="Z15">
        <v>16.75</v>
      </c>
      <c r="AA15">
        <v>15</v>
      </c>
      <c r="AB15">
        <v>14.75</v>
      </c>
      <c r="AC15" s="41">
        <v>57.5</v>
      </c>
      <c r="AD15">
        <v>57.5</v>
      </c>
    </row>
    <row r="16" spans="1:30" x14ac:dyDescent="0.25">
      <c r="A16" s="18" t="s">
        <v>1284</v>
      </c>
      <c r="B16" s="4" t="s">
        <v>330</v>
      </c>
      <c r="C16" s="3" t="s">
        <v>1285</v>
      </c>
      <c r="D16" s="6">
        <v>143.4</v>
      </c>
      <c r="E16" s="4"/>
      <c r="F16" s="4"/>
      <c r="G16" s="4"/>
      <c r="H16" s="4"/>
      <c r="I16" s="4">
        <v>4.9000000000000004</v>
      </c>
      <c r="J16" s="4">
        <v>6.5</v>
      </c>
      <c r="K16" s="45">
        <v>5.5</v>
      </c>
      <c r="L16" s="4"/>
      <c r="M16" s="4"/>
      <c r="N16" s="4"/>
      <c r="O16" s="13"/>
      <c r="P16" s="13"/>
      <c r="Q16" s="13"/>
      <c r="R16" s="4">
        <f t="shared" si="0"/>
        <v>16.899999999999999</v>
      </c>
      <c r="S16" s="4">
        <f t="shared" si="1"/>
        <v>16.899999999999999</v>
      </c>
      <c r="T16" s="6">
        <f t="shared" si="2"/>
        <v>2423.46</v>
      </c>
      <c r="U16" s="6">
        <f t="shared" si="3"/>
        <v>2423.46</v>
      </c>
      <c r="X16" s="2" t="s">
        <v>591</v>
      </c>
      <c r="Z16">
        <v>26.5</v>
      </c>
      <c r="AA16">
        <v>32</v>
      </c>
      <c r="AB16">
        <v>24</v>
      </c>
      <c r="AC16" s="41">
        <v>82.5</v>
      </c>
      <c r="AD16">
        <v>82.5</v>
      </c>
    </row>
    <row r="17" spans="1:30" x14ac:dyDescent="0.25">
      <c r="A17" s="18" t="s">
        <v>1286</v>
      </c>
      <c r="B17" s="4" t="s">
        <v>330</v>
      </c>
      <c r="C17" s="3" t="s">
        <v>1276</v>
      </c>
      <c r="D17" s="6">
        <v>146.4</v>
      </c>
      <c r="E17" s="4"/>
      <c r="F17" s="4"/>
      <c r="G17" s="4"/>
      <c r="H17" s="4"/>
      <c r="I17" s="4"/>
      <c r="J17" s="4"/>
      <c r="K17" s="17">
        <v>6</v>
      </c>
      <c r="L17" s="4"/>
      <c r="M17" s="4"/>
      <c r="N17" s="4"/>
      <c r="O17" s="13"/>
      <c r="P17" s="13"/>
      <c r="Q17" s="13"/>
      <c r="R17" s="4">
        <f t="shared" si="0"/>
        <v>6</v>
      </c>
      <c r="S17" s="4">
        <f t="shared" si="1"/>
        <v>6</v>
      </c>
      <c r="T17" s="6">
        <f t="shared" si="2"/>
        <v>878.40000000000009</v>
      </c>
      <c r="U17" s="6">
        <f t="shared" si="3"/>
        <v>878.40000000000009</v>
      </c>
      <c r="X17" s="2" t="s">
        <v>99</v>
      </c>
      <c r="Y17">
        <v>8</v>
      </c>
      <c r="AA17">
        <v>13</v>
      </c>
      <c r="AB17">
        <v>10</v>
      </c>
      <c r="AC17" s="41">
        <v>31</v>
      </c>
      <c r="AD17">
        <v>31</v>
      </c>
    </row>
    <row r="18" spans="1:3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  <c r="P18" s="13"/>
      <c r="Q18" s="13"/>
      <c r="R18" s="4"/>
      <c r="S18" s="4">
        <f t="shared" ref="S18:S38" si="4">SUM(E18:Q18)</f>
        <v>0</v>
      </c>
      <c r="T18" s="6">
        <f>R18*D16</f>
        <v>0</v>
      </c>
      <c r="U18" s="6">
        <f>SUM(S18*D16)</f>
        <v>0</v>
      </c>
      <c r="X18" s="42" t="s">
        <v>1278</v>
      </c>
      <c r="Y18" s="43">
        <v>19</v>
      </c>
      <c r="Z18" s="43">
        <v>50.25</v>
      </c>
      <c r="AA18" s="43">
        <v>79</v>
      </c>
      <c r="AB18" s="43">
        <v>68.75</v>
      </c>
      <c r="AC18" s="43">
        <v>217</v>
      </c>
      <c r="AD18" s="43">
        <v>217</v>
      </c>
    </row>
    <row r="19" spans="1:30" x14ac:dyDescent="0.25">
      <c r="A19" s="44"/>
      <c r="B19" s="4"/>
      <c r="C19" s="4"/>
      <c r="D19" s="6"/>
      <c r="E19" s="4"/>
      <c r="F19" s="4"/>
      <c r="G19" s="4"/>
      <c r="H19" s="4"/>
      <c r="I19" s="4"/>
      <c r="J19" s="4"/>
      <c r="K19" s="45"/>
      <c r="L19" s="4"/>
      <c r="M19" s="4"/>
      <c r="N19" s="4"/>
      <c r="O19" s="13"/>
      <c r="P19" s="13"/>
      <c r="Q19" s="13"/>
      <c r="R19" s="4">
        <f t="shared" ref="R19:R38" si="5">SUM(E19:J19)</f>
        <v>0</v>
      </c>
      <c r="S19" s="4">
        <f t="shared" si="4"/>
        <v>0</v>
      </c>
      <c r="T19" s="6">
        <f t="shared" si="2"/>
        <v>0</v>
      </c>
      <c r="U19" s="6">
        <f t="shared" si="3"/>
        <v>0</v>
      </c>
    </row>
    <row r="20" spans="1:30" x14ac:dyDescent="0.25">
      <c r="A20" s="46"/>
      <c r="B20" s="4"/>
      <c r="C20" s="4"/>
      <c r="D20" s="6"/>
      <c r="E20" s="4"/>
      <c r="F20" s="4"/>
      <c r="G20" s="4"/>
      <c r="H20" s="4"/>
      <c r="I20" s="4"/>
      <c r="J20" s="4"/>
      <c r="K20" s="17"/>
      <c r="L20" s="4"/>
      <c r="M20" s="4"/>
      <c r="N20" s="4"/>
      <c r="O20" s="13"/>
      <c r="P20" s="13"/>
      <c r="Q20" s="13"/>
      <c r="R20" s="4">
        <f t="shared" si="5"/>
        <v>0</v>
      </c>
      <c r="S20" s="4">
        <f t="shared" si="4"/>
        <v>0</v>
      </c>
      <c r="T20" s="6">
        <f t="shared" si="2"/>
        <v>0</v>
      </c>
      <c r="U20" s="6">
        <f t="shared" si="3"/>
        <v>0</v>
      </c>
    </row>
    <row r="21" spans="1:30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"/>
      <c r="N21" s="4"/>
      <c r="O21" s="13"/>
      <c r="P21" s="13"/>
      <c r="Q21" s="13"/>
      <c r="R21" s="4">
        <f>SUM(E17:J17)</f>
        <v>0</v>
      </c>
      <c r="S21" s="4">
        <f t="shared" si="4"/>
        <v>0</v>
      </c>
      <c r="T21" s="6">
        <f>R21*D17</f>
        <v>0</v>
      </c>
      <c r="U21" s="6">
        <f>SUM(S21*D17)</f>
        <v>0</v>
      </c>
    </row>
    <row r="22" spans="1:30" x14ac:dyDescent="0.25">
      <c r="A22" s="59"/>
      <c r="B22" s="49"/>
      <c r="C22" s="50"/>
      <c r="D22" s="49"/>
      <c r="E22" s="51"/>
      <c r="F22" s="52"/>
      <c r="G22" s="53"/>
      <c r="H22" s="52"/>
      <c r="I22" s="54"/>
      <c r="J22" s="52"/>
      <c r="K22" s="55"/>
      <c r="L22" s="52"/>
      <c r="M22" s="4"/>
      <c r="N22" s="4"/>
      <c r="O22" s="13"/>
      <c r="P22" s="13"/>
      <c r="Q22" s="13"/>
      <c r="R22" s="4">
        <f t="shared" si="5"/>
        <v>0</v>
      </c>
      <c r="S22" s="4">
        <f t="shared" si="4"/>
        <v>0</v>
      </c>
      <c r="T22" s="6">
        <f t="shared" si="2"/>
        <v>0</v>
      </c>
      <c r="U22" s="6">
        <f t="shared" si="3"/>
        <v>0</v>
      </c>
    </row>
    <row r="23" spans="1:30" x14ac:dyDescent="0.25">
      <c r="A23" s="59"/>
      <c r="B23" s="3"/>
      <c r="C23" s="50"/>
      <c r="D23" s="49"/>
      <c r="E23" s="51"/>
      <c r="F23" s="52"/>
      <c r="G23" s="53"/>
      <c r="H23" s="52"/>
      <c r="I23" s="45"/>
      <c r="J23" s="52"/>
      <c r="K23" s="55"/>
      <c r="L23" s="52"/>
      <c r="M23" s="4"/>
      <c r="N23" s="4"/>
      <c r="O23" s="13"/>
      <c r="P23" s="13"/>
      <c r="Q23" s="13"/>
      <c r="R23" s="4">
        <f t="shared" si="5"/>
        <v>0</v>
      </c>
      <c r="S23" s="4">
        <f t="shared" si="4"/>
        <v>0</v>
      </c>
      <c r="T23" s="6">
        <f t="shared" si="2"/>
        <v>0</v>
      </c>
      <c r="U23" s="6">
        <f t="shared" si="3"/>
        <v>0</v>
      </c>
    </row>
    <row r="24" spans="1:30" x14ac:dyDescent="0.25">
      <c r="A24" s="59"/>
      <c r="B24" s="3"/>
      <c r="C24" s="50"/>
      <c r="D24" s="49"/>
      <c r="E24" s="51"/>
      <c r="F24" s="52"/>
      <c r="G24" s="53"/>
      <c r="H24" s="56"/>
      <c r="I24" s="57"/>
      <c r="J24" s="56"/>
      <c r="K24" s="55"/>
      <c r="L24" s="52"/>
      <c r="M24" s="4"/>
      <c r="N24" s="4"/>
      <c r="O24" s="13"/>
      <c r="P24" s="13"/>
      <c r="Q24" s="13"/>
      <c r="R24" s="4">
        <f t="shared" si="5"/>
        <v>0</v>
      </c>
      <c r="S24" s="4">
        <f t="shared" si="4"/>
        <v>0</v>
      </c>
      <c r="T24" s="6">
        <f t="shared" si="2"/>
        <v>0</v>
      </c>
      <c r="U24" s="6">
        <f t="shared" si="3"/>
        <v>0</v>
      </c>
    </row>
    <row r="25" spans="1:30" x14ac:dyDescent="0.25">
      <c r="A25" s="59"/>
      <c r="B25" s="3"/>
      <c r="C25" s="50"/>
      <c r="D25" s="49"/>
      <c r="E25" s="51"/>
      <c r="F25" s="52"/>
      <c r="G25" s="53"/>
      <c r="H25" s="56"/>
      <c r="I25" s="57"/>
      <c r="J25" s="56"/>
      <c r="K25" s="55"/>
      <c r="L25" s="52"/>
      <c r="M25" s="4"/>
      <c r="N25" s="4"/>
      <c r="O25" s="13"/>
      <c r="P25" s="13"/>
      <c r="Q25" s="13"/>
      <c r="R25" s="4">
        <f t="shared" si="5"/>
        <v>0</v>
      </c>
      <c r="S25" s="4">
        <f t="shared" si="4"/>
        <v>0</v>
      </c>
      <c r="T25" s="6">
        <f t="shared" si="2"/>
        <v>0</v>
      </c>
      <c r="U25" s="6">
        <f t="shared" si="3"/>
        <v>0</v>
      </c>
    </row>
    <row r="26" spans="1:30" x14ac:dyDescent="0.25">
      <c r="A26" s="59"/>
      <c r="B26" s="3"/>
      <c r="C26" s="50"/>
      <c r="D26" s="49"/>
      <c r="E26" s="51"/>
      <c r="F26" s="52"/>
      <c r="G26" s="53"/>
      <c r="H26" s="56"/>
      <c r="I26" s="54"/>
      <c r="J26" s="56"/>
      <c r="K26" s="55"/>
      <c r="L26" s="52"/>
      <c r="M26" s="4"/>
      <c r="N26" s="4"/>
      <c r="O26" s="13"/>
      <c r="P26" s="13"/>
      <c r="Q26" s="13"/>
      <c r="R26" s="4">
        <f t="shared" si="5"/>
        <v>0</v>
      </c>
      <c r="S26" s="4">
        <f t="shared" si="4"/>
        <v>0</v>
      </c>
      <c r="T26" s="6">
        <f t="shared" si="2"/>
        <v>0</v>
      </c>
      <c r="U26" s="6">
        <f t="shared" si="3"/>
        <v>0</v>
      </c>
    </row>
    <row r="27" spans="1:30" x14ac:dyDescent="0.25">
      <c r="A27" s="59"/>
      <c r="B27" s="3"/>
      <c r="C27" s="50"/>
      <c r="D27" s="49"/>
      <c r="E27" s="51"/>
      <c r="F27" s="52"/>
      <c r="G27" s="53"/>
      <c r="H27" s="56"/>
      <c r="I27" s="57"/>
      <c r="J27" s="56"/>
      <c r="K27" s="55"/>
      <c r="L27" s="52"/>
      <c r="M27" s="4"/>
      <c r="N27" s="4"/>
      <c r="O27" s="13"/>
      <c r="P27" s="13"/>
      <c r="Q27" s="13"/>
      <c r="R27" s="4">
        <f t="shared" si="5"/>
        <v>0</v>
      </c>
      <c r="S27" s="4">
        <f t="shared" si="4"/>
        <v>0</v>
      </c>
      <c r="T27" s="6">
        <f t="shared" si="2"/>
        <v>0</v>
      </c>
      <c r="U27" s="6">
        <f t="shared" si="3"/>
        <v>0</v>
      </c>
    </row>
    <row r="28" spans="1:30" x14ac:dyDescent="0.25">
      <c r="A28" s="59"/>
      <c r="B28" s="49"/>
      <c r="C28" s="50"/>
      <c r="D28" s="49"/>
      <c r="E28" s="51"/>
      <c r="F28" s="52"/>
      <c r="G28" s="53"/>
      <c r="H28" s="56"/>
      <c r="I28" s="57"/>
      <c r="J28" s="56"/>
      <c r="K28" s="55"/>
      <c r="L28" s="52"/>
      <c r="M28" s="4"/>
      <c r="N28" s="4"/>
      <c r="O28" s="13"/>
      <c r="P28" s="13"/>
      <c r="Q28" s="13"/>
      <c r="R28" s="4">
        <f t="shared" si="5"/>
        <v>0</v>
      </c>
      <c r="S28" s="4">
        <f t="shared" si="4"/>
        <v>0</v>
      </c>
      <c r="T28" s="6">
        <f t="shared" si="2"/>
        <v>0</v>
      </c>
      <c r="U28" s="6">
        <f t="shared" si="3"/>
        <v>0</v>
      </c>
    </row>
    <row r="29" spans="1:30" x14ac:dyDescent="0.25">
      <c r="A29" s="59"/>
      <c r="B29" s="3"/>
      <c r="C29" s="50"/>
      <c r="D29" s="49"/>
      <c r="E29" s="51"/>
      <c r="F29" s="52"/>
      <c r="G29" s="53"/>
      <c r="H29" s="56"/>
      <c r="I29" s="57"/>
      <c r="J29" s="56"/>
      <c r="K29" s="55"/>
      <c r="L29" s="52"/>
      <c r="M29" s="4"/>
      <c r="N29" s="4"/>
      <c r="O29" s="13"/>
      <c r="P29" s="13"/>
      <c r="Q29" s="13"/>
      <c r="R29" s="4">
        <f t="shared" si="5"/>
        <v>0</v>
      </c>
      <c r="S29" s="4">
        <f t="shared" si="4"/>
        <v>0</v>
      </c>
      <c r="T29" s="6">
        <f t="shared" si="2"/>
        <v>0</v>
      </c>
      <c r="U29" s="6">
        <f t="shared" si="3"/>
        <v>0</v>
      </c>
    </row>
    <row r="30" spans="1:30" x14ac:dyDescent="0.25">
      <c r="A30" s="59"/>
      <c r="B30" s="3"/>
      <c r="C30" s="50"/>
      <c r="D30" s="49"/>
      <c r="E30" s="51"/>
      <c r="F30" s="52"/>
      <c r="G30" s="51"/>
      <c r="H30" s="52"/>
      <c r="I30" s="45"/>
      <c r="J30" s="52"/>
      <c r="K30" s="58"/>
      <c r="L30" s="52"/>
      <c r="M30" s="4"/>
      <c r="N30" s="4"/>
      <c r="O30" s="13"/>
      <c r="P30" s="13"/>
      <c r="Q30" s="13"/>
      <c r="R30" s="4">
        <f t="shared" si="5"/>
        <v>0</v>
      </c>
      <c r="S30" s="4">
        <f t="shared" si="4"/>
        <v>0</v>
      </c>
      <c r="T30" s="6">
        <f t="shared" si="2"/>
        <v>0</v>
      </c>
      <c r="U30" s="6">
        <f t="shared" si="3"/>
        <v>0</v>
      </c>
    </row>
    <row r="31" spans="1:30" x14ac:dyDescent="0.25">
      <c r="A31" s="59"/>
      <c r="B31" s="3"/>
      <c r="C31" s="50"/>
      <c r="D31" s="49"/>
      <c r="E31" s="51"/>
      <c r="F31" s="52"/>
      <c r="G31" s="51"/>
      <c r="H31" s="52"/>
      <c r="I31" s="17"/>
      <c r="J31" s="52"/>
      <c r="K31" s="58"/>
      <c r="L31" s="52"/>
      <c r="M31" s="4"/>
      <c r="N31" s="4"/>
      <c r="O31" s="13"/>
      <c r="P31" s="13"/>
      <c r="Q31" s="13"/>
      <c r="R31" s="4">
        <f t="shared" si="5"/>
        <v>0</v>
      </c>
      <c r="S31" s="4">
        <f t="shared" si="4"/>
        <v>0</v>
      </c>
      <c r="T31" s="6">
        <f t="shared" si="2"/>
        <v>0</v>
      </c>
      <c r="U31" s="6">
        <f t="shared" si="3"/>
        <v>0</v>
      </c>
    </row>
    <row r="32" spans="1:3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13"/>
      <c r="P32" s="13"/>
      <c r="Q32" s="13"/>
      <c r="R32" s="4">
        <f t="shared" si="5"/>
        <v>0</v>
      </c>
      <c r="S32" s="4">
        <f t="shared" si="4"/>
        <v>0</v>
      </c>
      <c r="T32" s="6">
        <f t="shared" si="2"/>
        <v>0</v>
      </c>
      <c r="U32" s="6">
        <f t="shared" si="3"/>
        <v>0</v>
      </c>
    </row>
    <row r="33" spans="1:21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13"/>
      <c r="P33" s="13"/>
      <c r="Q33" s="13"/>
      <c r="R33" s="4">
        <f t="shared" si="5"/>
        <v>0</v>
      </c>
      <c r="S33" s="4">
        <f t="shared" si="4"/>
        <v>0</v>
      </c>
      <c r="T33" s="6">
        <f t="shared" si="2"/>
        <v>0</v>
      </c>
      <c r="U33" s="6">
        <f t="shared" si="3"/>
        <v>0</v>
      </c>
    </row>
    <row r="34" spans="1:21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13"/>
      <c r="P34" s="13"/>
      <c r="Q34" s="13"/>
      <c r="R34" s="4">
        <f t="shared" si="5"/>
        <v>0</v>
      </c>
      <c r="S34" s="4">
        <f t="shared" si="4"/>
        <v>0</v>
      </c>
      <c r="T34" s="6">
        <f t="shared" si="2"/>
        <v>0</v>
      </c>
      <c r="U34" s="6">
        <f t="shared" si="3"/>
        <v>0</v>
      </c>
    </row>
    <row r="35" spans="1:21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13"/>
      <c r="P35" s="13"/>
      <c r="Q35" s="13"/>
      <c r="R35" s="4">
        <f t="shared" si="5"/>
        <v>0</v>
      </c>
      <c r="S35" s="4">
        <f t="shared" si="4"/>
        <v>0</v>
      </c>
      <c r="T35" s="6">
        <f t="shared" si="2"/>
        <v>0</v>
      </c>
      <c r="U35" s="6">
        <f t="shared" si="3"/>
        <v>0</v>
      </c>
    </row>
    <row r="36" spans="1:21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13"/>
      <c r="P36" s="13"/>
      <c r="Q36" s="13"/>
      <c r="R36" s="4">
        <f t="shared" si="5"/>
        <v>0</v>
      </c>
      <c r="S36" s="4">
        <f t="shared" si="4"/>
        <v>0</v>
      </c>
      <c r="T36" s="6">
        <f t="shared" si="2"/>
        <v>0</v>
      </c>
      <c r="U36" s="6">
        <f t="shared" si="3"/>
        <v>0</v>
      </c>
    </row>
    <row r="37" spans="1:21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13"/>
      <c r="P37" s="13"/>
      <c r="Q37" s="13"/>
      <c r="R37" s="4">
        <f t="shared" si="5"/>
        <v>0</v>
      </c>
      <c r="S37" s="4">
        <f t="shared" si="4"/>
        <v>0</v>
      </c>
      <c r="T37" s="6">
        <f t="shared" si="2"/>
        <v>0</v>
      </c>
      <c r="U37" s="6">
        <f t="shared" si="3"/>
        <v>0</v>
      </c>
    </row>
    <row r="38" spans="1:21" x14ac:dyDescent="0.25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13"/>
      <c r="P38" s="13"/>
      <c r="Q38" s="13"/>
      <c r="R38" s="4">
        <f t="shared" si="5"/>
        <v>0</v>
      </c>
      <c r="S38" s="4">
        <f t="shared" si="4"/>
        <v>0</v>
      </c>
      <c r="T38" s="6">
        <f t="shared" si="2"/>
        <v>0</v>
      </c>
      <c r="U38" s="6">
        <f t="shared" si="3"/>
        <v>0</v>
      </c>
    </row>
    <row r="39" spans="1:21" ht="15.75" thickBot="1" x14ac:dyDescent="0.3">
      <c r="E39" s="28">
        <f t="shared" ref="E39:U39" si="6">SUM(E9:E38)</f>
        <v>0</v>
      </c>
      <c r="F39" s="28">
        <f t="shared" si="6"/>
        <v>0</v>
      </c>
      <c r="G39" s="28">
        <f t="shared" si="6"/>
        <v>0</v>
      </c>
      <c r="H39" s="28">
        <f t="shared" si="6"/>
        <v>0</v>
      </c>
      <c r="I39" s="28">
        <f t="shared" si="6"/>
        <v>94.100000000000009</v>
      </c>
      <c r="J39" s="28">
        <f t="shared" si="6"/>
        <v>105.25</v>
      </c>
      <c r="K39" s="28">
        <f t="shared" si="6"/>
        <v>279.2</v>
      </c>
      <c r="L39" s="28">
        <f t="shared" si="6"/>
        <v>68.75</v>
      </c>
      <c r="M39" s="28">
        <f t="shared" si="6"/>
        <v>83.5</v>
      </c>
      <c r="N39" s="28">
        <f t="shared" si="6"/>
        <v>87</v>
      </c>
      <c r="O39" s="28">
        <f t="shared" si="6"/>
        <v>0</v>
      </c>
      <c r="P39" s="28">
        <f t="shared" si="6"/>
        <v>0</v>
      </c>
      <c r="Q39" s="28">
        <f t="shared" si="6"/>
        <v>0</v>
      </c>
      <c r="R39" s="28">
        <f t="shared" si="6"/>
        <v>547.29999999999995</v>
      </c>
      <c r="S39" s="28">
        <f t="shared" si="6"/>
        <v>717.8</v>
      </c>
      <c r="T39" s="8">
        <f t="shared" si="6"/>
        <v>62412.170000000006</v>
      </c>
      <c r="U39" s="8">
        <f t="shared" si="6"/>
        <v>80714.219999999987</v>
      </c>
    </row>
    <row r="40" spans="1:21" ht="15.75" thickTop="1" x14ac:dyDescent="0.25">
      <c r="T40" s="7" t="s">
        <v>1287</v>
      </c>
      <c r="U40" s="7">
        <f>B4-U39</f>
        <v>-763.31999999999243</v>
      </c>
    </row>
    <row r="41" spans="1:21" x14ac:dyDescent="0.25">
      <c r="B41" t="s">
        <v>77</v>
      </c>
      <c r="K41" s="4" t="s">
        <v>543</v>
      </c>
      <c r="L41" s="4" t="s">
        <v>544</v>
      </c>
    </row>
    <row r="42" spans="1:21" x14ac:dyDescent="0.25">
      <c r="J42" s="4" t="s">
        <v>545</v>
      </c>
      <c r="K42" s="47">
        <f>SUM(U13:U38)</f>
        <v>39437.520000000004</v>
      </c>
      <c r="L42" s="19">
        <f>K42/K44</f>
        <v>0.48860684028167534</v>
      </c>
    </row>
    <row r="43" spans="1:21" x14ac:dyDescent="0.25">
      <c r="J43" s="4" t="s">
        <v>546</v>
      </c>
      <c r="K43" s="47">
        <f>SUM(U9:U12)</f>
        <v>41276.699999999997</v>
      </c>
      <c r="L43" s="19">
        <f>K43/K44</f>
        <v>0.51139315971832466</v>
      </c>
    </row>
    <row r="44" spans="1:21" x14ac:dyDescent="0.25">
      <c r="K44" s="7">
        <f>SUM(K42:K43)</f>
        <v>80714.22</v>
      </c>
    </row>
    <row r="45" spans="1:21" x14ac:dyDescent="0.25">
      <c r="A45" s="31" t="s">
        <v>103</v>
      </c>
      <c r="B45" s="31"/>
      <c r="C45" s="31"/>
      <c r="D45" s="31"/>
      <c r="E45" s="624" t="s">
        <v>87</v>
      </c>
      <c r="F45" s="624"/>
      <c r="G45" s="624"/>
      <c r="H45" s="624"/>
      <c r="I45" s="624"/>
      <c r="J45" s="624"/>
      <c r="K45" s="624"/>
      <c r="L45" s="624"/>
      <c r="M45" s="624"/>
      <c r="N45" s="624"/>
      <c r="O45" s="624"/>
      <c r="P45" s="624"/>
      <c r="Q45" s="624"/>
      <c r="R45" s="624"/>
      <c r="S45" s="32"/>
      <c r="T45" s="32"/>
      <c r="U45" s="32"/>
    </row>
    <row r="46" spans="1:21" x14ac:dyDescent="0.25">
      <c r="A46" s="9"/>
      <c r="B46" s="9"/>
      <c r="C46" s="9"/>
      <c r="D46" s="9"/>
      <c r="E46" s="623">
        <v>2022</v>
      </c>
      <c r="F46" s="623"/>
      <c r="G46" s="623"/>
      <c r="H46" s="623"/>
      <c r="I46" s="623">
        <v>2023</v>
      </c>
      <c r="J46" s="623"/>
      <c r="K46" s="623"/>
      <c r="L46" s="623"/>
      <c r="M46" s="623"/>
      <c r="N46" s="623"/>
      <c r="O46" s="623"/>
      <c r="P46" s="623"/>
      <c r="Q46" s="623"/>
      <c r="R46" s="10"/>
    </row>
    <row r="47" spans="1:21" x14ac:dyDescent="0.25">
      <c r="A47" s="11" t="s">
        <v>88</v>
      </c>
      <c r="B47" s="11" t="s">
        <v>89</v>
      </c>
      <c r="C47" s="11" t="s">
        <v>90</v>
      </c>
      <c r="D47" s="11" t="s">
        <v>91</v>
      </c>
      <c r="E47" s="12">
        <v>9</v>
      </c>
      <c r="F47" s="12">
        <v>10</v>
      </c>
      <c r="G47" s="12">
        <v>11</v>
      </c>
      <c r="H47" s="12">
        <v>12</v>
      </c>
      <c r="I47" s="11">
        <v>1</v>
      </c>
      <c r="J47" s="11">
        <v>2</v>
      </c>
      <c r="K47" s="11">
        <v>3</v>
      </c>
      <c r="L47" s="11">
        <v>4</v>
      </c>
      <c r="M47" s="11">
        <v>5</v>
      </c>
      <c r="N47" s="11">
        <v>6</v>
      </c>
      <c r="O47" s="14">
        <v>7</v>
      </c>
      <c r="P47" s="14">
        <v>8</v>
      </c>
      <c r="Q47" s="14">
        <v>9</v>
      </c>
      <c r="R47" s="11"/>
    </row>
    <row r="48" spans="1:21" x14ac:dyDescent="0.25">
      <c r="A48" s="5" t="s">
        <v>681</v>
      </c>
      <c r="B48" s="4" t="s">
        <v>97</v>
      </c>
      <c r="C48" s="3" t="s">
        <v>1272</v>
      </c>
      <c r="D48" s="6">
        <v>90</v>
      </c>
      <c r="E48" s="6"/>
      <c r="F48" s="6"/>
      <c r="G48" s="6"/>
      <c r="H48" s="6">
        <f t="shared" ref="H48:L48" si="7">$D48*H9</f>
        <v>0</v>
      </c>
      <c r="I48" s="120">
        <f t="shared" si="7"/>
        <v>0</v>
      </c>
      <c r="J48" s="120">
        <f t="shared" si="7"/>
        <v>630</v>
      </c>
      <c r="K48" s="120">
        <f t="shared" si="7"/>
        <v>1710</v>
      </c>
      <c r="L48" s="120">
        <f t="shared" si="7"/>
        <v>1800</v>
      </c>
      <c r="M48" s="120">
        <f t="shared" ref="M48:N48" si="8">$D48*M9</f>
        <v>4140</v>
      </c>
      <c r="N48" s="6">
        <f t="shared" si="8"/>
        <v>1890</v>
      </c>
      <c r="O48" s="23"/>
      <c r="P48" s="23"/>
      <c r="Q48" s="23"/>
      <c r="R48" s="4"/>
    </row>
    <row r="49" spans="1:18" x14ac:dyDescent="0.25">
      <c r="A49" s="5" t="s">
        <v>1238</v>
      </c>
      <c r="B49" s="4" t="s">
        <v>97</v>
      </c>
      <c r="C49" s="20" t="s">
        <v>1273</v>
      </c>
      <c r="D49" s="6">
        <v>119.5</v>
      </c>
      <c r="E49" s="6"/>
      <c r="F49" s="6"/>
      <c r="G49" s="6"/>
      <c r="H49" s="6">
        <f t="shared" ref="H49:L49" si="9">$D49*H10</f>
        <v>0</v>
      </c>
      <c r="I49" s="120">
        <f t="shared" si="9"/>
        <v>1314.5</v>
      </c>
      <c r="J49" s="120">
        <f t="shared" si="9"/>
        <v>2001.625</v>
      </c>
      <c r="K49" s="120">
        <f t="shared" si="9"/>
        <v>1792.5</v>
      </c>
      <c r="L49" s="120">
        <f t="shared" si="9"/>
        <v>1762.625</v>
      </c>
      <c r="M49" s="120">
        <f t="shared" ref="M49:N49" si="10">$D49*M10</f>
        <v>1135.25</v>
      </c>
      <c r="N49" s="6">
        <f t="shared" si="10"/>
        <v>2390</v>
      </c>
      <c r="O49" s="23"/>
      <c r="P49" s="23"/>
      <c r="Q49" s="23"/>
      <c r="R49" s="4"/>
    </row>
    <row r="50" spans="1:18" x14ac:dyDescent="0.25">
      <c r="A50" s="5" t="s">
        <v>591</v>
      </c>
      <c r="B50" s="4" t="s">
        <v>97</v>
      </c>
      <c r="C50" s="3" t="s">
        <v>1272</v>
      </c>
      <c r="D50" s="6">
        <v>90</v>
      </c>
      <c r="E50" s="6"/>
      <c r="F50" s="6"/>
      <c r="G50" s="6"/>
      <c r="H50" s="6">
        <f t="shared" ref="H50:L50" si="11">$D50*H11</f>
        <v>0</v>
      </c>
      <c r="I50" s="120">
        <f t="shared" si="11"/>
        <v>0</v>
      </c>
      <c r="J50" s="120">
        <f t="shared" si="11"/>
        <v>2385</v>
      </c>
      <c r="K50" s="120">
        <f t="shared" si="11"/>
        <v>2880</v>
      </c>
      <c r="L50" s="120">
        <f t="shared" si="11"/>
        <v>2160</v>
      </c>
      <c r="M50" s="120">
        <f t="shared" ref="M50:N50" si="12">$D50*M11</f>
        <v>1350</v>
      </c>
      <c r="N50" s="6">
        <f t="shared" si="12"/>
        <v>1980</v>
      </c>
      <c r="O50" s="23"/>
      <c r="P50" s="23"/>
      <c r="Q50" s="23"/>
      <c r="R50" s="4"/>
    </row>
    <row r="51" spans="1:18" x14ac:dyDescent="0.25">
      <c r="A51" s="5" t="s">
        <v>99</v>
      </c>
      <c r="B51" s="4" t="s">
        <v>97</v>
      </c>
      <c r="C51" s="3" t="s">
        <v>1276</v>
      </c>
      <c r="D51" s="6">
        <v>146.4</v>
      </c>
      <c r="E51" s="6"/>
      <c r="F51" s="6"/>
      <c r="G51" s="6"/>
      <c r="H51" s="6">
        <f t="shared" ref="H51:L51" si="13">$D51*H12</f>
        <v>0</v>
      </c>
      <c r="I51" s="120">
        <f t="shared" si="13"/>
        <v>1171.2</v>
      </c>
      <c r="J51" s="120">
        <f t="shared" si="13"/>
        <v>0</v>
      </c>
      <c r="K51" s="120">
        <f t="shared" si="13"/>
        <v>1903.2</v>
      </c>
      <c r="L51" s="120">
        <f t="shared" si="13"/>
        <v>1464</v>
      </c>
      <c r="M51" s="120">
        <f t="shared" ref="M51:N51" si="14">$D51*M12</f>
        <v>1903.2</v>
      </c>
      <c r="N51" s="6">
        <f t="shared" si="14"/>
        <v>3513.6000000000004</v>
      </c>
      <c r="O51" s="23"/>
      <c r="P51" s="23"/>
      <c r="Q51" s="23"/>
      <c r="R51" s="4"/>
    </row>
    <row r="52" spans="1:18" x14ac:dyDescent="0.25">
      <c r="A52" s="18" t="s">
        <v>1279</v>
      </c>
      <c r="B52" s="4" t="s">
        <v>330</v>
      </c>
      <c r="C52" s="3" t="s">
        <v>1276</v>
      </c>
      <c r="D52" s="6">
        <v>146.4</v>
      </c>
      <c r="E52" s="6"/>
      <c r="F52" s="6"/>
      <c r="G52" s="6"/>
      <c r="H52" s="6">
        <f t="shared" ref="H52:L52" si="15">$D52*H13</f>
        <v>0</v>
      </c>
      <c r="I52" s="120">
        <f t="shared" si="15"/>
        <v>175.68</v>
      </c>
      <c r="J52" s="120">
        <f t="shared" si="15"/>
        <v>146.4</v>
      </c>
      <c r="K52" s="120">
        <f t="shared" si="15"/>
        <v>658.80000000000007</v>
      </c>
      <c r="L52" s="120">
        <f t="shared" si="15"/>
        <v>0</v>
      </c>
      <c r="M52" s="120">
        <f t="shared" ref="M52:N52" si="16">$D52*M13</f>
        <v>0</v>
      </c>
      <c r="N52" s="6">
        <f t="shared" si="16"/>
        <v>0</v>
      </c>
      <c r="O52" s="23"/>
      <c r="P52" s="23"/>
      <c r="Q52" s="23"/>
      <c r="R52" s="4"/>
    </row>
    <row r="53" spans="1:18" x14ac:dyDescent="0.25">
      <c r="A53" s="18" t="s">
        <v>1281</v>
      </c>
      <c r="B53" s="4" t="s">
        <v>330</v>
      </c>
      <c r="C53" s="3" t="s">
        <v>1276</v>
      </c>
      <c r="D53" s="6">
        <v>146.4</v>
      </c>
      <c r="E53" s="6"/>
      <c r="F53" s="6"/>
      <c r="G53" s="6"/>
      <c r="H53" s="6">
        <f t="shared" ref="H53:L53" si="17">$D53*H14</f>
        <v>0</v>
      </c>
      <c r="I53" s="120">
        <f t="shared" si="17"/>
        <v>2342.4</v>
      </c>
      <c r="J53" s="120">
        <f t="shared" si="17"/>
        <v>1683.6000000000001</v>
      </c>
      <c r="K53" s="120">
        <f t="shared" si="17"/>
        <v>3323.28</v>
      </c>
      <c r="L53" s="120">
        <f t="shared" si="17"/>
        <v>0</v>
      </c>
      <c r="M53" s="120">
        <f t="shared" ref="M53:N53" si="18">$D53*M14</f>
        <v>0</v>
      </c>
      <c r="N53" s="6">
        <f t="shared" si="18"/>
        <v>0</v>
      </c>
      <c r="O53" s="23"/>
      <c r="P53" s="23"/>
      <c r="Q53" s="23"/>
      <c r="R53" s="4"/>
    </row>
    <row r="54" spans="1:18" x14ac:dyDescent="0.25">
      <c r="A54" s="18" t="s">
        <v>1282</v>
      </c>
      <c r="B54" s="4" t="s">
        <v>330</v>
      </c>
      <c r="C54" s="3" t="s">
        <v>1283</v>
      </c>
      <c r="D54" s="6">
        <v>111</v>
      </c>
      <c r="E54" s="6"/>
      <c r="F54" s="6"/>
      <c r="G54" s="6"/>
      <c r="H54" s="6">
        <f t="shared" ref="H54:L54" si="19">$D54*H15</f>
        <v>0</v>
      </c>
      <c r="I54" s="120">
        <f t="shared" si="19"/>
        <v>5883</v>
      </c>
      <c r="J54" s="120">
        <f t="shared" si="19"/>
        <v>3996</v>
      </c>
      <c r="K54" s="120">
        <f t="shared" si="19"/>
        <v>17926.5</v>
      </c>
      <c r="L54" s="120">
        <f t="shared" si="19"/>
        <v>0</v>
      </c>
      <c r="M54" s="120">
        <f t="shared" ref="M54:N54" si="20">$D54*M15</f>
        <v>0</v>
      </c>
      <c r="N54" s="6">
        <f t="shared" si="20"/>
        <v>0</v>
      </c>
      <c r="O54" s="23"/>
      <c r="P54" s="23"/>
      <c r="Q54" s="23"/>
      <c r="R54" s="4"/>
    </row>
    <row r="55" spans="1:18" x14ac:dyDescent="0.25">
      <c r="A55" s="18" t="s">
        <v>1284</v>
      </c>
      <c r="B55" s="4" t="s">
        <v>330</v>
      </c>
      <c r="C55" s="3" t="s">
        <v>1285</v>
      </c>
      <c r="D55" s="6">
        <v>143.4</v>
      </c>
      <c r="E55" s="6"/>
      <c r="F55" s="6"/>
      <c r="G55" s="6"/>
      <c r="H55" s="6">
        <f t="shared" ref="H55:L55" si="21">$D55*H16</f>
        <v>0</v>
      </c>
      <c r="I55" s="120">
        <f t="shared" si="21"/>
        <v>702.66000000000008</v>
      </c>
      <c r="J55" s="120">
        <f t="shared" si="21"/>
        <v>932.1</v>
      </c>
      <c r="K55" s="120">
        <f t="shared" si="21"/>
        <v>788.7</v>
      </c>
      <c r="L55" s="120">
        <f t="shared" si="21"/>
        <v>0</v>
      </c>
      <c r="M55" s="120">
        <f t="shared" ref="M55:N55" si="22">$D55*M16</f>
        <v>0</v>
      </c>
      <c r="N55" s="6">
        <f t="shared" si="22"/>
        <v>0</v>
      </c>
      <c r="O55" s="23"/>
      <c r="P55" s="23"/>
      <c r="Q55" s="23"/>
      <c r="R55" s="4"/>
    </row>
    <row r="56" spans="1:18" x14ac:dyDescent="0.25">
      <c r="A56" s="18" t="s">
        <v>1286</v>
      </c>
      <c r="B56" s="4" t="s">
        <v>330</v>
      </c>
      <c r="C56" s="3" t="s">
        <v>1276</v>
      </c>
      <c r="D56" s="6">
        <v>146.4</v>
      </c>
      <c r="E56" s="6"/>
      <c r="F56" s="6"/>
      <c r="G56" s="6"/>
      <c r="H56" s="6">
        <f t="shared" ref="H56:L56" si="23">$D56*H17</f>
        <v>0</v>
      </c>
      <c r="I56" s="120">
        <f t="shared" si="23"/>
        <v>0</v>
      </c>
      <c r="J56" s="120">
        <f t="shared" si="23"/>
        <v>0</v>
      </c>
      <c r="K56" s="120">
        <f t="shared" si="23"/>
        <v>878.40000000000009</v>
      </c>
      <c r="L56" s="120">
        <f t="shared" si="23"/>
        <v>0</v>
      </c>
      <c r="M56" s="120">
        <f t="shared" ref="M56:N56" si="24">$D56*M17</f>
        <v>0</v>
      </c>
      <c r="N56" s="6">
        <f t="shared" si="24"/>
        <v>0</v>
      </c>
      <c r="O56" s="23"/>
      <c r="P56" s="23"/>
      <c r="Q56" s="23"/>
      <c r="R56" s="4"/>
    </row>
    <row r="57" spans="1:18" x14ac:dyDescent="0.25">
      <c r="A57" s="4"/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23"/>
      <c r="P57" s="23"/>
      <c r="Q57" s="23"/>
      <c r="R57" s="4"/>
    </row>
    <row r="58" spans="1:18" x14ac:dyDescent="0.25">
      <c r="A58" s="4"/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23"/>
      <c r="P58" s="23"/>
      <c r="Q58" s="23"/>
      <c r="R58" s="4"/>
    </row>
    <row r="59" spans="1:18" x14ac:dyDescent="0.25">
      <c r="A59" s="4"/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23"/>
      <c r="P59" s="23"/>
      <c r="Q59" s="23"/>
      <c r="R59" s="4"/>
    </row>
    <row r="60" spans="1:18" x14ac:dyDescent="0.25">
      <c r="A60" s="4"/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23"/>
      <c r="P60" s="23"/>
      <c r="Q60" s="23"/>
      <c r="R60" s="4"/>
    </row>
    <row r="61" spans="1:18" x14ac:dyDescent="0.25">
      <c r="A61" s="4"/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3"/>
      <c r="P61" s="23"/>
      <c r="Q61" s="23"/>
      <c r="R61" s="4"/>
    </row>
    <row r="62" spans="1:18" x14ac:dyDescent="0.25">
      <c r="A62" s="4"/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3"/>
      <c r="P62" s="23"/>
      <c r="Q62" s="23"/>
      <c r="R62" s="4"/>
    </row>
    <row r="63" spans="1:18" x14ac:dyDescent="0.25">
      <c r="A63" s="4"/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3"/>
      <c r="P63" s="23"/>
      <c r="Q63" s="23"/>
      <c r="R63" s="4"/>
    </row>
    <row r="64" spans="1:18" x14ac:dyDescent="0.25">
      <c r="A64" s="4"/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23"/>
      <c r="P64" s="23"/>
      <c r="Q64" s="23"/>
      <c r="R64" s="4"/>
    </row>
    <row r="65" spans="1:18" x14ac:dyDescent="0.25">
      <c r="A65" s="4"/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23"/>
      <c r="P65" s="23"/>
      <c r="Q65" s="23"/>
      <c r="R65" s="4"/>
    </row>
    <row r="66" spans="1:18" x14ac:dyDescent="0.25">
      <c r="A66" s="4"/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23"/>
      <c r="P66" s="23"/>
      <c r="Q66" s="23"/>
      <c r="R66" s="4"/>
    </row>
    <row r="67" spans="1:18" x14ac:dyDescent="0.25">
      <c r="A67" s="4"/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23"/>
      <c r="P67" s="23"/>
      <c r="Q67" s="23"/>
      <c r="R67" s="4"/>
    </row>
    <row r="68" spans="1:18" x14ac:dyDescent="0.25">
      <c r="A68" s="4"/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23"/>
      <c r="P68" s="23"/>
      <c r="Q68" s="23"/>
      <c r="R68" s="4"/>
    </row>
    <row r="69" spans="1:18" x14ac:dyDescent="0.25">
      <c r="A69" s="4"/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23"/>
      <c r="P69" s="23"/>
      <c r="Q69" s="23"/>
      <c r="R69" s="4"/>
    </row>
    <row r="70" spans="1:18" x14ac:dyDescent="0.25">
      <c r="A70" s="4"/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23"/>
      <c r="P70" s="23"/>
      <c r="Q70" s="23"/>
      <c r="R70" s="4"/>
    </row>
    <row r="71" spans="1:18" x14ac:dyDescent="0.25">
      <c r="A71" s="4"/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3"/>
      <c r="P71" s="23"/>
      <c r="Q71" s="23"/>
      <c r="R71" s="4"/>
    </row>
    <row r="72" spans="1:18" x14ac:dyDescent="0.25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3"/>
      <c r="P72" s="23"/>
      <c r="Q72" s="23"/>
      <c r="R72" s="4"/>
    </row>
    <row r="73" spans="1:18" x14ac:dyDescent="0.25">
      <c r="A73" s="4"/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23"/>
      <c r="P73" s="23"/>
      <c r="Q73" s="23"/>
      <c r="R73" s="4"/>
    </row>
    <row r="74" spans="1:18" x14ac:dyDescent="0.25">
      <c r="A74" s="4"/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23"/>
      <c r="P74" s="23"/>
      <c r="Q74" s="23"/>
      <c r="R74" s="4"/>
    </row>
    <row r="75" spans="1:18" x14ac:dyDescent="0.25">
      <c r="A75" s="4"/>
      <c r="B75" s="4"/>
      <c r="C75" s="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23"/>
      <c r="P75" s="23"/>
      <c r="Q75" s="23"/>
      <c r="R75" s="4"/>
    </row>
    <row r="76" spans="1:18" x14ac:dyDescent="0.25">
      <c r="A76" s="4"/>
      <c r="B76" s="4"/>
      <c r="C76" s="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23"/>
      <c r="P76" s="23"/>
      <c r="Q76" s="23"/>
      <c r="R76" s="4"/>
    </row>
    <row r="77" spans="1:18" x14ac:dyDescent="0.25">
      <c r="A77" s="4"/>
      <c r="B77" s="4"/>
      <c r="C77" s="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23"/>
      <c r="P77" s="23"/>
      <c r="Q77" s="23"/>
      <c r="R77" s="4"/>
    </row>
    <row r="78" spans="1:18" x14ac:dyDescent="0.25">
      <c r="E78" s="7">
        <f t="shared" ref="E78:Q78" si="25">SUM(E48:E77)</f>
        <v>0</v>
      </c>
      <c r="F78" s="7">
        <f t="shared" si="25"/>
        <v>0</v>
      </c>
      <c r="G78" s="7">
        <f t="shared" si="25"/>
        <v>0</v>
      </c>
      <c r="H78" s="7">
        <f t="shared" si="25"/>
        <v>0</v>
      </c>
      <c r="I78" s="7">
        <f t="shared" si="25"/>
        <v>11589.439999999999</v>
      </c>
      <c r="J78" s="7">
        <f t="shared" si="25"/>
        <v>11774.725</v>
      </c>
      <c r="K78" s="7">
        <f t="shared" si="25"/>
        <v>31861.38</v>
      </c>
      <c r="L78" s="7">
        <f t="shared" si="25"/>
        <v>7186.625</v>
      </c>
      <c r="M78" s="7">
        <f t="shared" si="25"/>
        <v>8528.4500000000007</v>
      </c>
      <c r="N78" s="7">
        <f t="shared" si="25"/>
        <v>9773.6</v>
      </c>
      <c r="O78" s="7">
        <f t="shared" si="25"/>
        <v>0</v>
      </c>
      <c r="P78" s="7">
        <f t="shared" si="25"/>
        <v>0</v>
      </c>
      <c r="Q78" s="7">
        <f t="shared" si="25"/>
        <v>0</v>
      </c>
    </row>
    <row r="79" spans="1:18" x14ac:dyDescent="0.25">
      <c r="K79" s="7"/>
    </row>
    <row r="82" spans="1:21" x14ac:dyDescent="0.25">
      <c r="A82" s="31" t="s">
        <v>186</v>
      </c>
      <c r="B82" s="32"/>
      <c r="C82" s="32"/>
      <c r="D82" s="32"/>
      <c r="E82" s="624">
        <v>2022</v>
      </c>
      <c r="F82" s="624"/>
      <c r="G82" s="624"/>
      <c r="H82" s="624"/>
      <c r="I82" s="624">
        <v>2023</v>
      </c>
      <c r="J82" s="624"/>
      <c r="K82" s="624"/>
      <c r="L82" s="624"/>
      <c r="M82" s="624"/>
      <c r="N82" s="624"/>
      <c r="O82" s="624"/>
      <c r="P82" s="624"/>
      <c r="Q82" s="624"/>
      <c r="R82" s="32"/>
      <c r="S82" s="32"/>
      <c r="T82" s="32"/>
      <c r="U82" s="32"/>
    </row>
    <row r="83" spans="1:21" x14ac:dyDescent="0.25">
      <c r="C83" s="11" t="s">
        <v>105</v>
      </c>
      <c r="D83" s="11" t="s">
        <v>106</v>
      </c>
      <c r="E83" s="12">
        <v>9</v>
      </c>
      <c r="F83" s="12">
        <v>10</v>
      </c>
      <c r="G83" s="12">
        <v>11</v>
      </c>
      <c r="H83" s="12">
        <v>12</v>
      </c>
      <c r="I83" s="11">
        <v>1</v>
      </c>
      <c r="J83" s="11">
        <v>2</v>
      </c>
      <c r="K83" s="11">
        <v>3</v>
      </c>
      <c r="L83" s="11">
        <v>4</v>
      </c>
      <c r="M83" s="11">
        <v>5</v>
      </c>
      <c r="N83" s="11">
        <v>6</v>
      </c>
      <c r="O83" s="14">
        <v>7</v>
      </c>
      <c r="P83" s="14">
        <v>8</v>
      </c>
      <c r="Q83" s="14">
        <v>9</v>
      </c>
    </row>
    <row r="84" spans="1:21" x14ac:dyDescent="0.25">
      <c r="C84" s="4" t="s">
        <v>1288</v>
      </c>
      <c r="D84" s="26">
        <v>44994</v>
      </c>
      <c r="E84" s="6"/>
      <c r="F84" s="4"/>
      <c r="G84" s="4"/>
      <c r="H84" s="4"/>
      <c r="I84" s="6">
        <v>11589.44</v>
      </c>
      <c r="J84" s="4"/>
      <c r="K84" s="4"/>
      <c r="L84" s="4"/>
      <c r="M84" s="4"/>
      <c r="N84" s="4"/>
      <c r="O84" s="60"/>
      <c r="P84" s="60"/>
      <c r="Q84" s="60"/>
    </row>
    <row r="85" spans="1:21" x14ac:dyDescent="0.25">
      <c r="C85" s="4" t="s">
        <v>1288</v>
      </c>
      <c r="D85" s="26">
        <v>44994</v>
      </c>
      <c r="E85" s="4"/>
      <c r="F85" s="6"/>
      <c r="G85" s="4"/>
      <c r="H85" s="4"/>
      <c r="I85" s="4"/>
      <c r="J85" s="6">
        <v>11774.73</v>
      </c>
      <c r="K85" s="4"/>
      <c r="L85" s="4"/>
      <c r="M85" s="4"/>
      <c r="N85" s="4"/>
      <c r="O85" s="60"/>
      <c r="P85" s="60"/>
      <c r="Q85" s="60"/>
    </row>
    <row r="86" spans="1:21" x14ac:dyDescent="0.25">
      <c r="C86" s="4" t="s">
        <v>1289</v>
      </c>
      <c r="D86" s="26">
        <v>45021</v>
      </c>
      <c r="E86" s="4"/>
      <c r="F86" s="4"/>
      <c r="G86" s="6"/>
      <c r="H86" s="4"/>
      <c r="I86" s="4"/>
      <c r="J86" s="4"/>
      <c r="K86" s="6">
        <v>29388.6</v>
      </c>
      <c r="L86" s="6"/>
      <c r="M86" s="4"/>
      <c r="N86" s="4"/>
      <c r="O86" s="60"/>
      <c r="P86" s="60"/>
      <c r="Q86" s="60"/>
    </row>
    <row r="87" spans="1:21" x14ac:dyDescent="0.25">
      <c r="C87" s="4" t="s">
        <v>1290</v>
      </c>
      <c r="D87" s="26">
        <v>45063</v>
      </c>
      <c r="E87" s="4"/>
      <c r="F87" s="4"/>
      <c r="G87" s="4"/>
      <c r="H87" s="6"/>
      <c r="I87" s="4"/>
      <c r="J87" s="4"/>
      <c r="K87" s="4"/>
      <c r="L87" s="6">
        <v>7186.63</v>
      </c>
      <c r="M87" s="4"/>
      <c r="N87" s="4"/>
      <c r="O87" s="60"/>
      <c r="P87" s="60"/>
      <c r="Q87" s="60"/>
    </row>
    <row r="88" spans="1:21" x14ac:dyDescent="0.25">
      <c r="C88" s="4" t="s">
        <v>1291</v>
      </c>
      <c r="D88" s="26">
        <v>45086</v>
      </c>
      <c r="E88" s="4"/>
      <c r="F88" s="4"/>
      <c r="G88" s="4"/>
      <c r="H88" s="4"/>
      <c r="I88" s="6"/>
      <c r="J88" s="4"/>
      <c r="K88" s="4"/>
      <c r="L88" s="4"/>
      <c r="M88" s="6">
        <f>M$78</f>
        <v>8528.4500000000007</v>
      </c>
      <c r="N88" s="4"/>
      <c r="O88" s="60"/>
      <c r="P88" s="60"/>
      <c r="Q88" s="60"/>
    </row>
    <row r="89" spans="1:21" x14ac:dyDescent="0.25">
      <c r="C89" s="4" t="s">
        <v>1292</v>
      </c>
      <c r="D89" s="26">
        <v>45123</v>
      </c>
      <c r="E89" s="4"/>
      <c r="F89" s="4"/>
      <c r="G89" s="4"/>
      <c r="H89" s="4"/>
      <c r="I89" s="4"/>
      <c r="J89" s="6"/>
      <c r="K89" s="4"/>
      <c r="L89" s="4"/>
      <c r="M89" s="4"/>
      <c r="N89" s="6">
        <f>N$78</f>
        <v>9773.6</v>
      </c>
      <c r="O89" s="60"/>
      <c r="P89" s="60"/>
      <c r="Q89" s="60"/>
    </row>
    <row r="90" spans="1:21" x14ac:dyDescent="0.25">
      <c r="C90" s="13"/>
      <c r="D90" s="29"/>
      <c r="E90" s="4"/>
      <c r="F90" s="4"/>
      <c r="G90" s="4"/>
      <c r="H90" s="4"/>
      <c r="I90" s="4"/>
      <c r="J90" s="6"/>
      <c r="K90" s="6"/>
      <c r="L90" s="4"/>
      <c r="M90" s="4"/>
      <c r="N90" s="4"/>
      <c r="O90" s="13"/>
      <c r="P90" s="13"/>
      <c r="Q90" s="13"/>
    </row>
    <row r="91" spans="1:21" x14ac:dyDescent="0.25">
      <c r="C91" s="13"/>
      <c r="D91" s="29"/>
      <c r="E91" s="4"/>
      <c r="F91" s="4"/>
      <c r="G91" s="4"/>
      <c r="H91" s="4"/>
      <c r="I91" s="4"/>
      <c r="J91" s="6"/>
      <c r="K91" s="4"/>
      <c r="L91" s="6"/>
      <c r="M91" s="4"/>
      <c r="N91" s="4"/>
      <c r="O91" s="13"/>
      <c r="P91" s="13"/>
      <c r="Q91" s="13"/>
    </row>
    <row r="92" spans="1:21" x14ac:dyDescent="0.25">
      <c r="C92" s="13"/>
      <c r="D92" s="29"/>
      <c r="E92" s="4"/>
      <c r="F92" s="4"/>
      <c r="G92" s="4"/>
      <c r="H92" s="4"/>
      <c r="I92" s="4"/>
      <c r="J92" s="6"/>
      <c r="K92" s="4"/>
      <c r="L92" s="4"/>
      <c r="M92" s="6"/>
      <c r="N92" s="4"/>
      <c r="O92" s="13"/>
      <c r="P92" s="13"/>
      <c r="Q92" s="13"/>
    </row>
    <row r="93" spans="1:21" x14ac:dyDescent="0.25">
      <c r="C93" s="13"/>
      <c r="D93" s="29"/>
      <c r="E93" s="4"/>
      <c r="F93" s="4"/>
      <c r="G93" s="4"/>
      <c r="H93" s="4"/>
      <c r="I93" s="4"/>
      <c r="J93" s="6"/>
      <c r="K93" s="4"/>
      <c r="L93" s="4"/>
      <c r="M93" s="4"/>
      <c r="N93" s="6"/>
      <c r="O93" s="13"/>
      <c r="P93" s="13"/>
      <c r="Q93" s="13"/>
    </row>
    <row r="94" spans="1:21" x14ac:dyDescent="0.25">
      <c r="C94" s="13"/>
      <c r="D94" s="29"/>
      <c r="E94" s="4"/>
      <c r="F94" s="4"/>
      <c r="G94" s="4"/>
      <c r="H94" s="4"/>
      <c r="I94" s="4"/>
      <c r="J94" s="6"/>
      <c r="K94" s="4"/>
      <c r="L94" s="4"/>
      <c r="M94" s="4"/>
      <c r="N94" s="4"/>
      <c r="O94" s="23"/>
      <c r="P94" s="13"/>
      <c r="Q94" s="13"/>
    </row>
    <row r="95" spans="1:21" x14ac:dyDescent="0.25">
      <c r="C95" s="13"/>
      <c r="D95" s="29"/>
      <c r="E95" s="4"/>
      <c r="F95" s="4"/>
      <c r="G95" s="4"/>
      <c r="H95" s="4"/>
      <c r="I95" s="4"/>
      <c r="J95" s="6"/>
      <c r="K95" s="4"/>
      <c r="L95" s="4"/>
      <c r="M95" s="4"/>
      <c r="N95" s="4"/>
      <c r="O95" s="13"/>
      <c r="P95" s="23"/>
      <c r="Q95" s="13"/>
    </row>
    <row r="96" spans="1:21" x14ac:dyDescent="0.25">
      <c r="C96" s="13"/>
      <c r="D96" s="29"/>
      <c r="E96" s="4"/>
      <c r="F96" s="4"/>
      <c r="G96" s="4"/>
      <c r="H96" s="4"/>
      <c r="I96" s="4"/>
      <c r="J96" s="6"/>
      <c r="K96" s="4"/>
      <c r="L96" s="4"/>
      <c r="M96" s="4"/>
      <c r="N96" s="4"/>
      <c r="O96" s="13"/>
      <c r="P96" s="13"/>
      <c r="Q96" s="23"/>
    </row>
    <row r="97" spans="4:17" x14ac:dyDescent="0.25">
      <c r="D97" s="93" t="s">
        <v>39</v>
      </c>
      <c r="E97" s="30">
        <f>SUM(E84:E96)</f>
        <v>0</v>
      </c>
      <c r="F97" s="30">
        <f t="shared" ref="F97:Q97" si="26">SUM(F84:F96)</f>
        <v>0</v>
      </c>
      <c r="G97" s="30">
        <f t="shared" si="26"/>
        <v>0</v>
      </c>
      <c r="H97" s="30">
        <f t="shared" si="26"/>
        <v>0</v>
      </c>
      <c r="I97" s="30">
        <f t="shared" si="26"/>
        <v>11589.44</v>
      </c>
      <c r="J97" s="30">
        <f t="shared" si="26"/>
        <v>11774.73</v>
      </c>
      <c r="K97" s="30">
        <f t="shared" si="26"/>
        <v>29388.6</v>
      </c>
      <c r="L97" s="30">
        <f t="shared" si="26"/>
        <v>7186.63</v>
      </c>
      <c r="M97" s="30">
        <f t="shared" si="26"/>
        <v>8528.4500000000007</v>
      </c>
      <c r="N97" s="30">
        <f t="shared" si="26"/>
        <v>9773.6</v>
      </c>
      <c r="O97" s="30">
        <f t="shared" si="26"/>
        <v>0</v>
      </c>
      <c r="P97" s="30">
        <f t="shared" si="26"/>
        <v>0</v>
      </c>
      <c r="Q97" s="30">
        <f t="shared" si="26"/>
        <v>0</v>
      </c>
    </row>
    <row r="98" spans="4:17" x14ac:dyDescent="0.25">
      <c r="D98" s="12" t="s">
        <v>503</v>
      </c>
      <c r="E98" s="30" t="e">
        <f>E97-#REF!</f>
        <v>#REF!</v>
      </c>
      <c r="F98" s="30" t="e">
        <f>F97-#REF!</f>
        <v>#REF!</v>
      </c>
      <c r="G98" s="30" t="e">
        <f>G97-#REF!</f>
        <v>#REF!</v>
      </c>
      <c r="H98" s="30" t="e">
        <f>H97-#REF!</f>
        <v>#REF!</v>
      </c>
      <c r="I98" s="30" t="e">
        <f>I97-#REF!</f>
        <v>#REF!</v>
      </c>
      <c r="J98" s="30" t="e">
        <f>J97-#REF!</f>
        <v>#REF!</v>
      </c>
      <c r="K98" s="30" t="e">
        <f>K97-#REF!</f>
        <v>#REF!</v>
      </c>
      <c r="L98" s="30" t="e">
        <f>L97-#REF!</f>
        <v>#REF!</v>
      </c>
      <c r="M98" s="30" t="e">
        <f>M97-#REF!</f>
        <v>#REF!</v>
      </c>
      <c r="N98" s="30" t="e">
        <f>N97-#REF!</f>
        <v>#REF!</v>
      </c>
      <c r="O98" s="30" t="e">
        <f>O97-#REF!</f>
        <v>#REF!</v>
      </c>
      <c r="P98" s="30" t="e">
        <f>P97-#REF!</f>
        <v>#REF!</v>
      </c>
      <c r="Q98" s="30" t="e">
        <f>Q97-#REF!</f>
        <v>#REF!</v>
      </c>
    </row>
    <row r="99" spans="4:17" x14ac:dyDescent="0.25">
      <c r="D99" s="11" t="s">
        <v>504</v>
      </c>
      <c r="E99" s="27" t="e">
        <f>E98/#REF!</f>
        <v>#REF!</v>
      </c>
      <c r="F99" s="27" t="e">
        <f>F98/#REF!</f>
        <v>#REF!</v>
      </c>
      <c r="G99" s="27" t="e">
        <f>G98/#REF!</f>
        <v>#REF!</v>
      </c>
      <c r="H99" s="27" t="e">
        <f>H98/#REF!</f>
        <v>#REF!</v>
      </c>
      <c r="I99" s="27" t="e">
        <f>I98/#REF!</f>
        <v>#REF!</v>
      </c>
      <c r="J99" s="27" t="e">
        <f>J98/#REF!</f>
        <v>#REF!</v>
      </c>
      <c r="K99" s="27" t="e">
        <f>K98/#REF!</f>
        <v>#REF!</v>
      </c>
      <c r="L99" s="27" t="e">
        <f>L98/#REF!</f>
        <v>#REF!</v>
      </c>
      <c r="M99" s="27" t="e">
        <f>M98/#REF!</f>
        <v>#REF!</v>
      </c>
      <c r="N99" s="27" t="e">
        <f>N98/#REF!</f>
        <v>#REF!</v>
      </c>
      <c r="O99" s="27" t="e">
        <f>O98/#REF!</f>
        <v>#REF!</v>
      </c>
      <c r="P99" s="27" t="e">
        <f>P98/#REF!</f>
        <v>#REF!</v>
      </c>
      <c r="Q99" s="27" t="e">
        <f>Q98/#REF!</f>
        <v>#REF!</v>
      </c>
    </row>
  </sheetData>
  <mergeCells count="8">
    <mergeCell ref="E82:H82"/>
    <mergeCell ref="I82:Q82"/>
    <mergeCell ref="E6:R6"/>
    <mergeCell ref="E7:H7"/>
    <mergeCell ref="I7:Q7"/>
    <mergeCell ref="E45:R45"/>
    <mergeCell ref="E46:H46"/>
    <mergeCell ref="I46:Q46"/>
  </mergeCells>
  <pageMargins left="0.7" right="0.7" top="0.75" bottom="0.75" header="0.3" footer="0.3"/>
  <pageSetup orientation="portrait" horizontalDpi="1200" verticalDpi="12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CA31-8076-45DF-84CF-657E3602E36F}">
  <sheetPr>
    <tabColor theme="4" tint="0.79998168889431442"/>
  </sheetPr>
  <dimension ref="A2:AO96"/>
  <sheetViews>
    <sheetView topLeftCell="A64" workbookViewId="0">
      <selection activeCell="J85" sqref="J85"/>
    </sheetView>
  </sheetViews>
  <sheetFormatPr defaultRowHeight="15" x14ac:dyDescent="0.25"/>
  <cols>
    <col min="1" max="1" width="17.5703125" customWidth="1"/>
    <col min="2" max="2" width="20.28515625" bestFit="1" customWidth="1"/>
    <col min="3" max="3" width="57.5703125" bestFit="1" customWidth="1"/>
    <col min="4" max="4" width="13.28515625" style="25" bestFit="1" customWidth="1"/>
    <col min="5" max="8" width="10.28515625" bestFit="1" customWidth="1"/>
    <col min="9" max="9" width="10.85546875" bestFit="1" customWidth="1"/>
    <col min="10" max="13" width="10.140625" bestFit="1" customWidth="1"/>
  </cols>
  <sheetData>
    <row r="2" spans="1:41" x14ac:dyDescent="0.25">
      <c r="A2" s="9" t="s">
        <v>81</v>
      </c>
      <c r="B2" t="s">
        <v>1293</v>
      </c>
    </row>
    <row r="3" spans="1:41" x14ac:dyDescent="0.25">
      <c r="A3" s="9" t="s">
        <v>83</v>
      </c>
      <c r="B3" t="s">
        <v>1294</v>
      </c>
      <c r="C3" t="s">
        <v>1295</v>
      </c>
    </row>
    <row r="4" spans="1:41" x14ac:dyDescent="0.25">
      <c r="A4" s="9" t="s">
        <v>85</v>
      </c>
      <c r="B4" s="25">
        <v>1102980</v>
      </c>
    </row>
    <row r="5" spans="1:41" x14ac:dyDescent="0.25">
      <c r="A5" s="9"/>
      <c r="B5" s="25"/>
    </row>
    <row r="6" spans="1:41" x14ac:dyDescent="0.25">
      <c r="A6" s="31" t="s">
        <v>86</v>
      </c>
      <c r="B6" s="31"/>
      <c r="C6" s="31"/>
      <c r="D6" s="322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1" x14ac:dyDescent="0.25">
      <c r="A7" s="9"/>
      <c r="B7" s="9"/>
      <c r="C7" s="9"/>
      <c r="D7" s="7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>
        <v>2026</v>
      </c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>
        <v>2027</v>
      </c>
      <c r="AD7" s="623"/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4"/>
    </row>
    <row r="8" spans="1:41" x14ac:dyDescent="0.25">
      <c r="A8" s="9"/>
      <c r="B8" s="9"/>
      <c r="C8" s="9"/>
      <c r="D8" s="437" t="s">
        <v>33</v>
      </c>
      <c r="E8" s="38">
        <v>21</v>
      </c>
      <c r="F8" s="38">
        <v>19</v>
      </c>
      <c r="G8" s="38">
        <v>21</v>
      </c>
      <c r="H8" s="38">
        <v>22</v>
      </c>
      <c r="I8" s="38">
        <v>21</v>
      </c>
      <c r="J8" s="38">
        <v>20</v>
      </c>
      <c r="K8" s="38">
        <v>22</v>
      </c>
      <c r="L8" s="38">
        <v>21</v>
      </c>
      <c r="M8" s="38">
        <v>21</v>
      </c>
      <c r="N8" s="38">
        <v>22</v>
      </c>
      <c r="O8" s="38">
        <v>18</v>
      </c>
      <c r="P8" s="38">
        <v>22</v>
      </c>
      <c r="Q8" s="38">
        <v>21</v>
      </c>
      <c r="R8" s="38">
        <v>19</v>
      </c>
      <c r="S8" s="38">
        <v>21</v>
      </c>
      <c r="T8" s="38">
        <v>22</v>
      </c>
      <c r="U8" s="38">
        <v>21</v>
      </c>
      <c r="V8" s="38">
        <v>20</v>
      </c>
      <c r="W8" s="38">
        <v>22</v>
      </c>
      <c r="X8" s="38">
        <v>21</v>
      </c>
      <c r="Y8" s="38">
        <v>21</v>
      </c>
      <c r="Z8" s="38">
        <v>22</v>
      </c>
      <c r="AA8" s="38">
        <v>18</v>
      </c>
      <c r="AB8" s="38">
        <v>22</v>
      </c>
      <c r="AC8" s="38">
        <v>21</v>
      </c>
      <c r="AD8" s="38">
        <v>19</v>
      </c>
      <c r="AE8" s="38">
        <v>21</v>
      </c>
      <c r="AF8" s="38">
        <v>22</v>
      </c>
      <c r="AG8" s="38">
        <v>21</v>
      </c>
      <c r="AH8" s="38">
        <v>20</v>
      </c>
      <c r="AI8" s="38">
        <v>22</v>
      </c>
      <c r="AJ8" s="38">
        <v>21</v>
      </c>
      <c r="AK8" s="38">
        <v>21</v>
      </c>
      <c r="AL8" s="38">
        <v>22</v>
      </c>
      <c r="AM8" s="38">
        <v>18</v>
      </c>
      <c r="AN8" s="38">
        <v>22</v>
      </c>
    </row>
    <row r="9" spans="1:41" x14ac:dyDescent="0.25">
      <c r="A9" s="10" t="s">
        <v>88</v>
      </c>
      <c r="B9" s="10" t="s">
        <v>89</v>
      </c>
      <c r="C9" s="10" t="s">
        <v>90</v>
      </c>
      <c r="D9" s="438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21">
        <v>7</v>
      </c>
      <c r="L9" s="11">
        <v>8</v>
      </c>
      <c r="M9" s="265">
        <v>9</v>
      </c>
      <c r="N9" s="265">
        <v>10</v>
      </c>
      <c r="O9" s="265">
        <v>11</v>
      </c>
      <c r="P9" s="265">
        <v>12</v>
      </c>
      <c r="Q9" s="265">
        <v>1</v>
      </c>
      <c r="R9" s="265">
        <v>2</v>
      </c>
      <c r="S9" s="265">
        <v>3</v>
      </c>
      <c r="T9" s="265">
        <v>4</v>
      </c>
      <c r="U9" s="265">
        <v>5</v>
      </c>
      <c r="V9" s="265">
        <v>6</v>
      </c>
      <c r="W9" s="265">
        <v>7</v>
      </c>
      <c r="X9" s="265">
        <v>8</v>
      </c>
      <c r="Y9" s="265">
        <v>9</v>
      </c>
      <c r="Z9" s="265">
        <v>10</v>
      </c>
      <c r="AA9" s="265">
        <v>11</v>
      </c>
      <c r="AB9" s="265">
        <v>12</v>
      </c>
      <c r="AC9" s="265">
        <v>1</v>
      </c>
      <c r="AD9" s="265">
        <v>2</v>
      </c>
      <c r="AE9" s="265">
        <v>3</v>
      </c>
      <c r="AF9" s="265">
        <v>4</v>
      </c>
      <c r="AG9" s="265">
        <v>5</v>
      </c>
      <c r="AH9" s="265">
        <v>6</v>
      </c>
      <c r="AI9" s="265">
        <v>7</v>
      </c>
      <c r="AJ9" s="265">
        <v>8</v>
      </c>
      <c r="AK9" s="265">
        <v>9</v>
      </c>
      <c r="AL9" s="265">
        <v>10</v>
      </c>
      <c r="AM9" s="265">
        <v>11</v>
      </c>
      <c r="AN9" s="265">
        <v>12</v>
      </c>
    </row>
    <row r="10" spans="1:41" x14ac:dyDescent="0.25">
      <c r="A10" s="434" t="s">
        <v>1296</v>
      </c>
      <c r="B10" s="434" t="s">
        <v>97</v>
      </c>
      <c r="C10" s="435" t="s">
        <v>1297</v>
      </c>
      <c r="D10" s="441">
        <v>89</v>
      </c>
      <c r="E10" s="433">
        <v>160</v>
      </c>
      <c r="F10" s="4">
        <v>144</v>
      </c>
      <c r="G10" s="4">
        <v>160</v>
      </c>
      <c r="H10" s="4">
        <v>168</v>
      </c>
      <c r="I10" s="4">
        <v>160</v>
      </c>
      <c r="J10" s="4">
        <v>152</v>
      </c>
      <c r="K10" s="21">
        <v>168</v>
      </c>
      <c r="L10" s="4">
        <v>160</v>
      </c>
      <c r="M10" s="266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</row>
    <row r="11" spans="1:41" x14ac:dyDescent="0.25">
      <c r="A11" s="436" t="s">
        <v>1298</v>
      </c>
      <c r="B11" s="434" t="s">
        <v>97</v>
      </c>
      <c r="C11" s="435" t="s">
        <v>1297</v>
      </c>
      <c r="D11" s="441">
        <v>95</v>
      </c>
      <c r="E11" s="433">
        <v>160</v>
      </c>
      <c r="F11" s="4">
        <v>144</v>
      </c>
      <c r="G11" s="4">
        <v>160</v>
      </c>
      <c r="H11" s="4">
        <v>168</v>
      </c>
      <c r="I11" s="4">
        <v>160</v>
      </c>
      <c r="J11" s="4">
        <v>152</v>
      </c>
      <c r="K11" s="21">
        <v>168</v>
      </c>
      <c r="L11" s="4">
        <v>160</v>
      </c>
      <c r="M11" s="266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</row>
    <row r="12" spans="1:41" x14ac:dyDescent="0.25">
      <c r="A12" s="436" t="s">
        <v>1299</v>
      </c>
      <c r="B12" s="434" t="s">
        <v>97</v>
      </c>
      <c r="C12" s="435" t="s">
        <v>1300</v>
      </c>
      <c r="D12" s="441">
        <v>68</v>
      </c>
      <c r="E12" s="433">
        <v>160</v>
      </c>
      <c r="F12" s="4">
        <v>144</v>
      </c>
      <c r="G12" s="4">
        <v>160</v>
      </c>
      <c r="H12" s="4">
        <v>168</v>
      </c>
      <c r="I12" s="4">
        <v>160</v>
      </c>
      <c r="J12" s="4">
        <v>152</v>
      </c>
      <c r="K12" s="21">
        <v>168</v>
      </c>
      <c r="L12" s="4">
        <v>160</v>
      </c>
      <c r="M12" s="266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</row>
    <row r="13" spans="1:41" x14ac:dyDescent="0.25">
      <c r="A13" s="434" t="s">
        <v>1301</v>
      </c>
      <c r="B13" s="434" t="s">
        <v>97</v>
      </c>
      <c r="C13" s="435" t="s">
        <v>1297</v>
      </c>
      <c r="D13" s="441">
        <v>95</v>
      </c>
      <c r="E13" s="433">
        <v>160</v>
      </c>
      <c r="F13" s="4">
        <v>144</v>
      </c>
      <c r="G13" s="4">
        <v>160</v>
      </c>
      <c r="H13" s="4">
        <v>168</v>
      </c>
      <c r="I13" s="4">
        <v>160</v>
      </c>
      <c r="J13" s="4">
        <v>152</v>
      </c>
      <c r="K13" s="21">
        <v>168</v>
      </c>
      <c r="L13" s="4">
        <v>160</v>
      </c>
      <c r="M13" s="266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</row>
    <row r="14" spans="1:41" x14ac:dyDescent="0.25">
      <c r="A14" s="434" t="s">
        <v>1302</v>
      </c>
      <c r="B14" s="434" t="s">
        <v>97</v>
      </c>
      <c r="C14" s="435" t="s">
        <v>1297</v>
      </c>
      <c r="D14" s="441">
        <v>89</v>
      </c>
      <c r="E14" s="433">
        <v>160</v>
      </c>
      <c r="F14" s="4">
        <v>144</v>
      </c>
      <c r="G14" s="4">
        <v>160</v>
      </c>
      <c r="H14" s="4">
        <v>168</v>
      </c>
      <c r="I14" s="4">
        <v>160</v>
      </c>
      <c r="J14" s="4">
        <v>152</v>
      </c>
      <c r="K14" s="21">
        <v>168</v>
      </c>
      <c r="L14" s="4">
        <v>160</v>
      </c>
      <c r="M14" s="266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</row>
    <row r="15" spans="1:41" x14ac:dyDescent="0.25">
      <c r="A15" s="434" t="s">
        <v>1303</v>
      </c>
      <c r="B15" s="434" t="s">
        <v>97</v>
      </c>
      <c r="C15" s="435" t="s">
        <v>1304</v>
      </c>
      <c r="D15" s="441">
        <v>62</v>
      </c>
      <c r="E15" s="433">
        <v>160</v>
      </c>
      <c r="F15" s="4">
        <v>144</v>
      </c>
      <c r="G15" s="4">
        <v>160</v>
      </c>
      <c r="H15" s="4">
        <v>168</v>
      </c>
      <c r="I15" s="4">
        <v>160</v>
      </c>
      <c r="J15" s="4">
        <v>152</v>
      </c>
      <c r="K15" s="21">
        <v>168</v>
      </c>
      <c r="L15" s="4">
        <v>160</v>
      </c>
      <c r="M15" s="266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</row>
    <row r="16" spans="1:41" x14ac:dyDescent="0.25">
      <c r="A16" s="434" t="s">
        <v>1305</v>
      </c>
      <c r="B16" s="434" t="s">
        <v>97</v>
      </c>
      <c r="C16" s="435" t="s">
        <v>1306</v>
      </c>
      <c r="D16" s="441">
        <v>95</v>
      </c>
      <c r="E16" s="433">
        <v>160</v>
      </c>
      <c r="F16" s="4">
        <v>144</v>
      </c>
      <c r="G16" s="4">
        <v>160</v>
      </c>
      <c r="H16" s="4">
        <v>168</v>
      </c>
      <c r="I16" s="4">
        <v>160</v>
      </c>
      <c r="J16" s="4">
        <v>152</v>
      </c>
      <c r="K16" s="21">
        <v>168</v>
      </c>
      <c r="L16" s="4">
        <v>160</v>
      </c>
      <c r="M16" s="266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</row>
    <row r="17" spans="1:40" x14ac:dyDescent="0.25">
      <c r="A17" s="89"/>
      <c r="B17" s="89"/>
      <c r="C17" s="89"/>
      <c r="D17" s="90"/>
      <c r="E17" s="4"/>
      <c r="F17" s="4"/>
      <c r="G17" s="4"/>
      <c r="H17" s="4"/>
      <c r="I17" s="4"/>
      <c r="J17" s="4"/>
      <c r="K17" s="21"/>
      <c r="L17" s="4"/>
      <c r="M17" s="266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</row>
    <row r="18" spans="1:40" x14ac:dyDescent="0.25">
      <c r="A18" s="5"/>
      <c r="B18" s="4"/>
      <c r="C18" s="4"/>
      <c r="D18" s="6"/>
      <c r="E18" s="4"/>
      <c r="F18" s="4"/>
      <c r="G18" s="4"/>
      <c r="H18" s="4"/>
      <c r="I18" s="4"/>
      <c r="J18" s="4"/>
      <c r="K18" s="21"/>
      <c r="L18" s="4"/>
      <c r="M18" s="266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</row>
    <row r="19" spans="1:40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21"/>
      <c r="L19" s="4"/>
      <c r="M19" s="266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</row>
    <row r="20" spans="1:40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21"/>
      <c r="L20" s="4"/>
      <c r="M20" s="266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</row>
    <row r="21" spans="1:40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21"/>
      <c r="L21" s="4"/>
      <c r="M21" s="266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</row>
    <row r="22" spans="1:40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21"/>
      <c r="L22" s="4"/>
      <c r="M22" s="266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</row>
    <row r="23" spans="1:40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21"/>
      <c r="L23" s="4"/>
      <c r="M23" s="266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</row>
    <row r="24" spans="1:40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21"/>
      <c r="L24" s="4"/>
      <c r="M24" s="266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</row>
    <row r="25" spans="1:40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21"/>
      <c r="L25" s="4"/>
      <c r="M25" s="266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</row>
    <row r="26" spans="1:40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21"/>
      <c r="L26" s="4"/>
      <c r="M26" s="266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</row>
    <row r="27" spans="1:40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21"/>
      <c r="L27" s="4"/>
      <c r="M27" s="266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</row>
    <row r="28" spans="1:40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21"/>
      <c r="L28" s="4"/>
      <c r="M28" s="266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</row>
    <row r="29" spans="1:40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21"/>
      <c r="L29" s="4"/>
      <c r="M29" s="266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</row>
    <row r="30" spans="1:40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21"/>
      <c r="L30" s="4"/>
      <c r="M30" s="266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21"/>
      <c r="L31" s="4"/>
      <c r="M31" s="266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21"/>
      <c r="L32" s="4"/>
      <c r="M32" s="266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21"/>
      <c r="L33" s="4"/>
      <c r="M33" s="266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21"/>
      <c r="L34" s="4"/>
      <c r="M34" s="266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21"/>
      <c r="L35" s="4"/>
      <c r="M35" s="266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21"/>
      <c r="L36" s="4"/>
      <c r="M36" s="266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21"/>
      <c r="L37" s="4"/>
      <c r="M37" s="266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</row>
    <row r="38" spans="1:40" x14ac:dyDescent="0.25">
      <c r="E38" s="28">
        <f t="shared" ref="E38:AN38" si="0">SUM(E10:E37)</f>
        <v>1120</v>
      </c>
      <c r="F38" s="28">
        <f t="shared" si="0"/>
        <v>1008</v>
      </c>
      <c r="G38" s="28">
        <f t="shared" si="0"/>
        <v>1120</v>
      </c>
      <c r="H38" s="28">
        <f t="shared" si="0"/>
        <v>1176</v>
      </c>
      <c r="I38" s="28">
        <f t="shared" si="0"/>
        <v>1120</v>
      </c>
      <c r="J38" s="28">
        <f t="shared" si="0"/>
        <v>1064</v>
      </c>
      <c r="K38" s="28">
        <f t="shared" si="0"/>
        <v>1176</v>
      </c>
      <c r="L38" s="28">
        <f t="shared" si="0"/>
        <v>1120</v>
      </c>
      <c r="M38" s="28">
        <f t="shared" si="0"/>
        <v>0</v>
      </c>
      <c r="N38" s="28">
        <f t="shared" si="0"/>
        <v>0</v>
      </c>
      <c r="O38" s="28">
        <f t="shared" si="0"/>
        <v>0</v>
      </c>
      <c r="P38" s="28">
        <f t="shared" si="0"/>
        <v>0</v>
      </c>
      <c r="Q38" s="428">
        <f t="shared" si="0"/>
        <v>0</v>
      </c>
      <c r="R38" s="428">
        <f t="shared" si="0"/>
        <v>0</v>
      </c>
      <c r="S38" s="428">
        <f t="shared" si="0"/>
        <v>0</v>
      </c>
      <c r="T38" s="428">
        <f t="shared" si="0"/>
        <v>0</v>
      </c>
      <c r="U38" s="428">
        <f t="shared" si="0"/>
        <v>0</v>
      </c>
      <c r="V38" s="428">
        <f t="shared" si="0"/>
        <v>0</v>
      </c>
      <c r="W38" s="428">
        <f t="shared" si="0"/>
        <v>0</v>
      </c>
      <c r="X38" s="428">
        <f t="shared" si="0"/>
        <v>0</v>
      </c>
      <c r="Y38" s="428">
        <f t="shared" si="0"/>
        <v>0</v>
      </c>
      <c r="Z38" s="428">
        <f t="shared" si="0"/>
        <v>0</v>
      </c>
      <c r="AA38" s="428">
        <f t="shared" si="0"/>
        <v>0</v>
      </c>
      <c r="AB38" s="428">
        <f t="shared" si="0"/>
        <v>0</v>
      </c>
      <c r="AC38" s="428">
        <f t="shared" si="0"/>
        <v>0</v>
      </c>
      <c r="AD38" s="428">
        <f t="shared" si="0"/>
        <v>0</v>
      </c>
      <c r="AE38" s="428">
        <f t="shared" si="0"/>
        <v>0</v>
      </c>
      <c r="AF38" s="428">
        <f t="shared" si="0"/>
        <v>0</v>
      </c>
      <c r="AG38" s="428">
        <f t="shared" si="0"/>
        <v>0</v>
      </c>
      <c r="AH38" s="428">
        <f t="shared" si="0"/>
        <v>0</v>
      </c>
      <c r="AI38" s="428">
        <f t="shared" si="0"/>
        <v>0</v>
      </c>
      <c r="AJ38" s="428">
        <f t="shared" si="0"/>
        <v>0</v>
      </c>
      <c r="AK38" s="428">
        <f t="shared" si="0"/>
        <v>0</v>
      </c>
      <c r="AL38" s="428">
        <f t="shared" si="0"/>
        <v>0</v>
      </c>
      <c r="AM38" s="428">
        <f t="shared" si="0"/>
        <v>0</v>
      </c>
      <c r="AN38" s="428">
        <f t="shared" si="0"/>
        <v>0</v>
      </c>
    </row>
    <row r="40" spans="1:40" x14ac:dyDescent="0.25">
      <c r="A40" s="31" t="s">
        <v>102</v>
      </c>
      <c r="B40" s="31"/>
      <c r="C40" s="31"/>
      <c r="D40" s="322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7"/>
      <c r="S40" s="637"/>
      <c r="T40" s="637"/>
      <c r="U40" s="31"/>
      <c r="V40" s="31"/>
      <c r="W40" s="31"/>
    </row>
    <row r="41" spans="1:40" x14ac:dyDescent="0.25">
      <c r="A41" s="9"/>
      <c r="B41" s="9"/>
      <c r="C41" s="9"/>
      <c r="D41" s="7"/>
      <c r="E41" s="623">
        <v>2025</v>
      </c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>
        <v>2026</v>
      </c>
      <c r="R41" s="623"/>
      <c r="S41" s="623"/>
      <c r="T41" s="623"/>
      <c r="U41" s="623"/>
      <c r="V41" s="623"/>
      <c r="W41" s="623"/>
      <c r="X41" s="623"/>
      <c r="Y41" s="623"/>
      <c r="Z41" s="623"/>
      <c r="AA41" s="623"/>
      <c r="AB41" s="623"/>
      <c r="AC41" s="625">
        <v>2027</v>
      </c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7"/>
    </row>
    <row r="42" spans="1:40" x14ac:dyDescent="0.25">
      <c r="A42" s="11" t="s">
        <v>88</v>
      </c>
      <c r="B42" s="11" t="s">
        <v>89</v>
      </c>
      <c r="C42" s="11" t="s">
        <v>90</v>
      </c>
      <c r="D42" s="81" t="s">
        <v>91</v>
      </c>
      <c r="E42" s="121">
        <v>1</v>
      </c>
      <c r="F42" s="121">
        <v>2</v>
      </c>
      <c r="G42" s="121">
        <v>3</v>
      </c>
      <c r="H42" s="11">
        <v>4</v>
      </c>
      <c r="I42" s="11">
        <v>5</v>
      </c>
      <c r="J42" s="11">
        <v>6</v>
      </c>
      <c r="K42" s="12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21">
        <v>1</v>
      </c>
      <c r="R42" s="121">
        <v>2</v>
      </c>
      <c r="S42" s="121">
        <v>3</v>
      </c>
      <c r="T42" s="11">
        <v>4</v>
      </c>
      <c r="U42" s="11">
        <v>5</v>
      </c>
      <c r="V42" s="11">
        <v>6</v>
      </c>
      <c r="W42" s="121">
        <v>7</v>
      </c>
      <c r="X42" s="11">
        <v>8</v>
      </c>
      <c r="Y42" s="11">
        <v>9</v>
      </c>
      <c r="Z42" s="11">
        <v>10</v>
      </c>
      <c r="AA42" s="11">
        <v>11</v>
      </c>
      <c r="AB42" s="11">
        <v>12</v>
      </c>
      <c r="AC42" s="121">
        <v>1</v>
      </c>
      <c r="AD42" s="121">
        <v>2</v>
      </c>
      <c r="AE42" s="121">
        <v>3</v>
      </c>
      <c r="AF42" s="11">
        <v>4</v>
      </c>
      <c r="AG42" s="11">
        <v>5</v>
      </c>
      <c r="AH42" s="11">
        <v>6</v>
      </c>
      <c r="AI42" s="121">
        <v>7</v>
      </c>
      <c r="AJ42" s="11">
        <v>8</v>
      </c>
      <c r="AK42" s="11">
        <v>9</v>
      </c>
      <c r="AL42" s="11">
        <v>10</v>
      </c>
      <c r="AM42" s="11">
        <v>11</v>
      </c>
      <c r="AN42" s="11">
        <v>12</v>
      </c>
    </row>
    <row r="43" spans="1:40" x14ac:dyDescent="0.25">
      <c r="A43" s="4" t="str">
        <f t="shared" ref="A43:D70" si="1">A10</f>
        <v>Michael Haile</v>
      </c>
      <c r="B43" s="4" t="str">
        <f t="shared" si="1"/>
        <v>TechSur</v>
      </c>
      <c r="C43" s="4" t="str">
        <f t="shared" si="1"/>
        <v>Applications Software Developer (Senior)</v>
      </c>
      <c r="D43" s="6">
        <f t="shared" si="1"/>
        <v>89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x14ac:dyDescent="0.25">
      <c r="A44" s="4" t="str">
        <f t="shared" si="1"/>
        <v>Jean Lucas</v>
      </c>
      <c r="B44" s="4" t="str">
        <f t="shared" si="1"/>
        <v>TechSur</v>
      </c>
      <c r="C44" s="4" t="str">
        <f t="shared" si="1"/>
        <v>Applications Software Developer (Senior)</v>
      </c>
      <c r="D44" s="6">
        <f t="shared" si="1"/>
        <v>95</v>
      </c>
      <c r="E44" s="4"/>
      <c r="F44" s="4"/>
      <c r="G44" s="4"/>
      <c r="H44" s="4"/>
      <c r="I44" s="4"/>
      <c r="J44" s="4"/>
      <c r="K44" s="4"/>
      <c r="L44" s="4"/>
      <c r="M44" s="125"/>
      <c r="N44" s="125"/>
      <c r="O44" s="125"/>
      <c r="P44" s="125"/>
      <c r="Q44" s="4"/>
      <c r="R44" s="4"/>
      <c r="S44" s="4"/>
      <c r="T44" s="4"/>
      <c r="U44" s="4"/>
      <c r="V44" s="6"/>
      <c r="W44" s="6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x14ac:dyDescent="0.25">
      <c r="A45" s="4" t="str">
        <f t="shared" si="1"/>
        <v>Robbie Weeks</v>
      </c>
      <c r="B45" s="4" t="str">
        <f t="shared" si="1"/>
        <v>TechSur</v>
      </c>
      <c r="C45" s="4" t="str">
        <f t="shared" si="1"/>
        <v>Applications Software Developer (Journeyman)</v>
      </c>
      <c r="D45" s="6">
        <f t="shared" si="1"/>
        <v>68</v>
      </c>
      <c r="E45" s="4"/>
      <c r="F45" s="4"/>
      <c r="G45" s="4"/>
      <c r="H45" s="4"/>
      <c r="I45" s="4"/>
      <c r="J45" s="4"/>
      <c r="K45" s="4"/>
      <c r="L45" s="4"/>
      <c r="M45" s="125"/>
      <c r="N45" s="125"/>
      <c r="O45" s="125"/>
      <c r="P45" s="125"/>
      <c r="Q45" s="4"/>
      <c r="R45" s="4"/>
      <c r="S45" s="4"/>
      <c r="T45" s="4"/>
      <c r="U45" s="4"/>
      <c r="V45" s="6"/>
      <c r="W45" s="6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x14ac:dyDescent="0.25">
      <c r="A46" s="4" t="str">
        <f t="shared" si="1"/>
        <v>Rakesh Reddy</v>
      </c>
      <c r="B46" s="4" t="str">
        <f t="shared" si="1"/>
        <v>TechSur</v>
      </c>
      <c r="C46" s="4" t="str">
        <f t="shared" si="1"/>
        <v>Applications Software Developer (Senior)</v>
      </c>
      <c r="D46" s="6">
        <f t="shared" si="1"/>
        <v>95</v>
      </c>
      <c r="E46" s="4"/>
      <c r="F46" s="4"/>
      <c r="G46" s="4"/>
      <c r="H46" s="4"/>
      <c r="I46" s="4"/>
      <c r="J46" s="4"/>
      <c r="K46" s="4"/>
      <c r="L46" s="4"/>
      <c r="M46" s="125"/>
      <c r="N46" s="125"/>
      <c r="O46" s="125"/>
      <c r="P46" s="125"/>
      <c r="Q46" s="4"/>
      <c r="R46" s="4"/>
      <c r="S46" s="4"/>
      <c r="T46" s="4"/>
      <c r="U46" s="4"/>
      <c r="V46" s="6"/>
      <c r="W46" s="6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x14ac:dyDescent="0.25">
      <c r="A47" s="4" t="str">
        <f t="shared" si="1"/>
        <v>Rithvik Mandalapu</v>
      </c>
      <c r="B47" s="4" t="str">
        <f t="shared" si="1"/>
        <v>TechSur</v>
      </c>
      <c r="C47" s="4" t="str">
        <f t="shared" si="1"/>
        <v>Applications Software Developer (Senior)</v>
      </c>
      <c r="D47" s="6">
        <f t="shared" si="1"/>
        <v>89</v>
      </c>
      <c r="E47" s="4"/>
      <c r="F47" s="4"/>
      <c r="G47" s="4"/>
      <c r="H47" s="4"/>
      <c r="I47" s="4"/>
      <c r="J47" s="4"/>
      <c r="K47" s="4"/>
      <c r="L47" s="4"/>
      <c r="M47" s="125"/>
      <c r="N47" s="125"/>
      <c r="O47" s="125"/>
      <c r="P47" s="125"/>
      <c r="Q47" s="4"/>
      <c r="R47" s="4"/>
      <c r="S47" s="4"/>
      <c r="T47" s="4"/>
      <c r="U47" s="4"/>
      <c r="V47" s="6"/>
      <c r="W47" s="6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x14ac:dyDescent="0.25">
      <c r="A48" s="4" t="str">
        <f t="shared" si="1"/>
        <v>Olatunde Sorunke</v>
      </c>
      <c r="B48" s="4" t="str">
        <f t="shared" si="1"/>
        <v>TechSur</v>
      </c>
      <c r="C48" s="4" t="str">
        <f t="shared" si="1"/>
        <v>Software Quality Assurance Engineer and Tester (Journeyman)</v>
      </c>
      <c r="D48" s="6">
        <f t="shared" si="1"/>
        <v>62</v>
      </c>
      <c r="E48" s="4"/>
      <c r="F48" s="4"/>
      <c r="G48" s="4"/>
      <c r="H48" s="4"/>
      <c r="I48" s="4"/>
      <c r="J48" s="4"/>
      <c r="K48" s="4"/>
      <c r="L48" s="4"/>
      <c r="M48" s="125"/>
      <c r="N48" s="125"/>
      <c r="O48" s="125"/>
      <c r="P48" s="125"/>
      <c r="Q48" s="4"/>
      <c r="R48" s="4"/>
      <c r="S48" s="4"/>
      <c r="T48" s="4"/>
      <c r="U48" s="4"/>
      <c r="V48" s="6"/>
      <c r="W48" s="6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x14ac:dyDescent="0.25">
      <c r="A49" s="4" t="str">
        <f t="shared" si="1"/>
        <v>Udaya Vemuapalli</v>
      </c>
      <c r="B49" s="4" t="str">
        <f t="shared" si="1"/>
        <v>TechSur</v>
      </c>
      <c r="C49" s="4" t="str">
        <f t="shared" si="1"/>
        <v>Software Quality Assurance Engineer and Tester - Senior</v>
      </c>
      <c r="D49" s="6">
        <f t="shared" si="1"/>
        <v>95</v>
      </c>
      <c r="E49" s="4"/>
      <c r="F49" s="4"/>
      <c r="G49" s="4"/>
      <c r="H49" s="4"/>
      <c r="I49" s="4"/>
      <c r="J49" s="4"/>
      <c r="K49" s="4"/>
      <c r="L49" s="4"/>
      <c r="M49" s="125"/>
      <c r="N49" s="125"/>
      <c r="O49" s="125"/>
      <c r="P49" s="125"/>
      <c r="Q49" s="4"/>
      <c r="R49" s="4"/>
      <c r="S49" s="4"/>
      <c r="T49" s="4"/>
      <c r="U49" s="4"/>
      <c r="V49" s="6"/>
      <c r="W49" s="6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x14ac:dyDescent="0.25">
      <c r="A50" s="4">
        <f t="shared" si="1"/>
        <v>0</v>
      </c>
      <c r="B50" s="4">
        <f t="shared" si="1"/>
        <v>0</v>
      </c>
      <c r="C50" s="4">
        <f t="shared" si="1"/>
        <v>0</v>
      </c>
      <c r="D50" s="6">
        <f t="shared" si="1"/>
        <v>0</v>
      </c>
      <c r="E50" s="4"/>
      <c r="F50" s="4"/>
      <c r="G50" s="4"/>
      <c r="H50" s="4"/>
      <c r="I50" s="4"/>
      <c r="J50" s="4"/>
      <c r="K50" s="4"/>
      <c r="L50" s="4"/>
      <c r="M50" s="125"/>
      <c r="N50" s="125"/>
      <c r="O50" s="125"/>
      <c r="P50" s="125"/>
      <c r="Q50" s="4"/>
      <c r="R50" s="4"/>
      <c r="S50" s="4"/>
      <c r="T50" s="4"/>
      <c r="U50" s="4"/>
      <c r="V50" s="6"/>
      <c r="W50" s="6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x14ac:dyDescent="0.25">
      <c r="A51" s="4">
        <f t="shared" si="1"/>
        <v>0</v>
      </c>
      <c r="B51" s="4">
        <f t="shared" si="1"/>
        <v>0</v>
      </c>
      <c r="C51" s="4">
        <f t="shared" si="1"/>
        <v>0</v>
      </c>
      <c r="D51" s="6">
        <f t="shared" si="1"/>
        <v>0</v>
      </c>
      <c r="E51" s="4"/>
      <c r="F51" s="4"/>
      <c r="G51" s="4"/>
      <c r="H51" s="4"/>
      <c r="I51" s="4"/>
      <c r="J51" s="4"/>
      <c r="K51" s="4"/>
      <c r="L51" s="4"/>
      <c r="M51" s="125"/>
      <c r="N51" s="125"/>
      <c r="O51" s="125"/>
      <c r="P51" s="125"/>
      <c r="Q51" s="4"/>
      <c r="R51" s="4"/>
      <c r="S51" s="4"/>
      <c r="T51" s="4"/>
      <c r="U51" s="4"/>
      <c r="V51" s="6"/>
      <c r="W51" s="6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x14ac:dyDescent="0.25">
      <c r="A52" s="4">
        <f t="shared" si="1"/>
        <v>0</v>
      </c>
      <c r="B52" s="4">
        <f t="shared" si="1"/>
        <v>0</v>
      </c>
      <c r="C52" s="4">
        <f t="shared" si="1"/>
        <v>0</v>
      </c>
      <c r="D52" s="6">
        <f t="shared" si="1"/>
        <v>0</v>
      </c>
      <c r="E52" s="4"/>
      <c r="F52" s="4"/>
      <c r="G52" s="4"/>
      <c r="H52" s="4"/>
      <c r="I52" s="4"/>
      <c r="J52" s="4"/>
      <c r="K52" s="4"/>
      <c r="L52" s="4"/>
      <c r="M52" s="125"/>
      <c r="N52" s="125"/>
      <c r="O52" s="125"/>
      <c r="P52" s="125"/>
      <c r="Q52" s="4"/>
      <c r="R52" s="4"/>
      <c r="S52" s="4"/>
      <c r="T52" s="4"/>
      <c r="U52" s="4"/>
      <c r="V52" s="6"/>
      <c r="W52" s="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x14ac:dyDescent="0.25">
      <c r="A53" s="4">
        <f t="shared" si="1"/>
        <v>0</v>
      </c>
      <c r="B53" s="4">
        <f t="shared" si="1"/>
        <v>0</v>
      </c>
      <c r="C53" s="4">
        <f t="shared" si="1"/>
        <v>0</v>
      </c>
      <c r="D53" s="6">
        <f t="shared" si="1"/>
        <v>0</v>
      </c>
      <c r="E53" s="4"/>
      <c r="F53" s="4"/>
      <c r="G53" s="4"/>
      <c r="H53" s="4"/>
      <c r="I53" s="4"/>
      <c r="J53" s="4"/>
      <c r="K53" s="4"/>
      <c r="L53" s="4"/>
      <c r="M53" s="125"/>
      <c r="N53" s="125"/>
      <c r="O53" s="125"/>
      <c r="P53" s="125"/>
      <c r="Q53" s="4"/>
      <c r="R53" s="4"/>
      <c r="S53" s="4"/>
      <c r="T53" s="4"/>
      <c r="U53" s="4"/>
      <c r="V53" s="6"/>
      <c r="W53" s="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x14ac:dyDescent="0.25">
      <c r="A54" s="4">
        <f t="shared" si="1"/>
        <v>0</v>
      </c>
      <c r="B54" s="4">
        <f t="shared" si="1"/>
        <v>0</v>
      </c>
      <c r="C54" s="4">
        <f t="shared" si="1"/>
        <v>0</v>
      </c>
      <c r="D54" s="6">
        <f t="shared" si="1"/>
        <v>0</v>
      </c>
      <c r="E54" s="4"/>
      <c r="F54" s="4"/>
      <c r="G54" s="4"/>
      <c r="H54" s="4"/>
      <c r="I54" s="4"/>
      <c r="J54" s="4"/>
      <c r="K54" s="4"/>
      <c r="L54" s="4"/>
      <c r="M54" s="125"/>
      <c r="N54" s="125"/>
      <c r="O54" s="125"/>
      <c r="P54" s="125"/>
      <c r="Q54" s="4"/>
      <c r="R54" s="4"/>
      <c r="S54" s="4"/>
      <c r="T54" s="4"/>
      <c r="U54" s="4"/>
      <c r="V54" s="6"/>
      <c r="W54" s="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x14ac:dyDescent="0.25">
      <c r="A55" s="4">
        <f t="shared" si="1"/>
        <v>0</v>
      </c>
      <c r="B55" s="4">
        <f t="shared" si="1"/>
        <v>0</v>
      </c>
      <c r="C55" s="4">
        <f t="shared" si="1"/>
        <v>0</v>
      </c>
      <c r="D55" s="6">
        <f t="shared" si="1"/>
        <v>0</v>
      </c>
      <c r="E55" s="4"/>
      <c r="F55" s="4"/>
      <c r="G55" s="4"/>
      <c r="H55" s="4"/>
      <c r="I55" s="4"/>
      <c r="J55" s="4"/>
      <c r="K55" s="4"/>
      <c r="L55" s="4"/>
      <c r="M55" s="125"/>
      <c r="N55" s="125"/>
      <c r="O55" s="125"/>
      <c r="P55" s="125"/>
      <c r="Q55" s="4"/>
      <c r="R55" s="4"/>
      <c r="S55" s="4"/>
      <c r="T55" s="4"/>
      <c r="U55" s="4"/>
      <c r="V55" s="6"/>
      <c r="W55" s="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x14ac:dyDescent="0.25">
      <c r="A56" s="4">
        <f t="shared" si="1"/>
        <v>0</v>
      </c>
      <c r="B56" s="4">
        <f t="shared" si="1"/>
        <v>0</v>
      </c>
      <c r="C56" s="4">
        <f t="shared" si="1"/>
        <v>0</v>
      </c>
      <c r="D56" s="6">
        <f t="shared" si="1"/>
        <v>0</v>
      </c>
      <c r="E56" s="4"/>
      <c r="F56" s="4"/>
      <c r="G56" s="4"/>
      <c r="H56" s="4"/>
      <c r="I56" s="4"/>
      <c r="J56" s="4"/>
      <c r="K56" s="4"/>
      <c r="L56" s="4"/>
      <c r="M56" s="125"/>
      <c r="N56" s="125"/>
      <c r="O56" s="125"/>
      <c r="P56" s="125"/>
      <c r="Q56" s="4"/>
      <c r="R56" s="4"/>
      <c r="S56" s="4"/>
      <c r="T56" s="4"/>
      <c r="U56" s="4"/>
      <c r="V56" s="6"/>
      <c r="W56" s="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x14ac:dyDescent="0.25">
      <c r="A57" s="4">
        <f t="shared" si="1"/>
        <v>0</v>
      </c>
      <c r="B57" s="4">
        <f t="shared" si="1"/>
        <v>0</v>
      </c>
      <c r="C57" s="4">
        <f t="shared" si="1"/>
        <v>0</v>
      </c>
      <c r="D57" s="6">
        <f t="shared" si="1"/>
        <v>0</v>
      </c>
      <c r="E57" s="4"/>
      <c r="F57" s="4"/>
      <c r="G57" s="4"/>
      <c r="H57" s="4"/>
      <c r="I57" s="4"/>
      <c r="J57" s="4"/>
      <c r="K57" s="4"/>
      <c r="L57" s="4"/>
      <c r="M57" s="125"/>
      <c r="N57" s="125"/>
      <c r="O57" s="125"/>
      <c r="P57" s="125"/>
      <c r="Q57" s="4"/>
      <c r="R57" s="4"/>
      <c r="S57" s="4"/>
      <c r="T57" s="4"/>
      <c r="U57" s="4"/>
      <c r="V57" s="6"/>
      <c r="W57" s="6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x14ac:dyDescent="0.25">
      <c r="A58" s="4">
        <f t="shared" si="1"/>
        <v>0</v>
      </c>
      <c r="B58" s="4">
        <f t="shared" si="1"/>
        <v>0</v>
      </c>
      <c r="C58" s="4">
        <f t="shared" si="1"/>
        <v>0</v>
      </c>
      <c r="D58" s="6">
        <f t="shared" si="1"/>
        <v>0</v>
      </c>
      <c r="E58" s="4"/>
      <c r="F58" s="4"/>
      <c r="G58" s="4"/>
      <c r="H58" s="4"/>
      <c r="I58" s="4"/>
      <c r="J58" s="4"/>
      <c r="K58" s="4"/>
      <c r="L58" s="4"/>
      <c r="M58" s="125"/>
      <c r="N58" s="125"/>
      <c r="O58" s="125"/>
      <c r="P58" s="125"/>
      <c r="Q58" s="4"/>
      <c r="R58" s="4"/>
      <c r="S58" s="4"/>
      <c r="T58" s="4"/>
      <c r="U58" s="4"/>
      <c r="V58" s="6"/>
      <c r="W58" s="6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x14ac:dyDescent="0.25">
      <c r="A59" s="4">
        <f t="shared" si="1"/>
        <v>0</v>
      </c>
      <c r="B59" s="4">
        <f t="shared" si="1"/>
        <v>0</v>
      </c>
      <c r="C59" s="4">
        <f t="shared" si="1"/>
        <v>0</v>
      </c>
      <c r="D59" s="6">
        <f t="shared" si="1"/>
        <v>0</v>
      </c>
      <c r="E59" s="4"/>
      <c r="F59" s="4"/>
      <c r="G59" s="4"/>
      <c r="H59" s="4"/>
      <c r="I59" s="4"/>
      <c r="J59" s="4"/>
      <c r="K59" s="4"/>
      <c r="L59" s="4"/>
      <c r="M59" s="125"/>
      <c r="N59" s="125"/>
      <c r="O59" s="125"/>
      <c r="P59" s="125"/>
      <c r="Q59" s="4"/>
      <c r="R59" s="4"/>
      <c r="S59" s="4"/>
      <c r="T59" s="4"/>
      <c r="U59" s="4"/>
      <c r="V59" s="6"/>
      <c r="W59" s="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x14ac:dyDescent="0.25">
      <c r="A60" s="4">
        <f t="shared" si="1"/>
        <v>0</v>
      </c>
      <c r="B60" s="4">
        <f t="shared" si="1"/>
        <v>0</v>
      </c>
      <c r="C60" s="4">
        <f t="shared" si="1"/>
        <v>0</v>
      </c>
      <c r="D60" s="6">
        <f t="shared" si="1"/>
        <v>0</v>
      </c>
      <c r="E60" s="4"/>
      <c r="F60" s="4"/>
      <c r="G60" s="4"/>
      <c r="H60" s="4"/>
      <c r="I60" s="4"/>
      <c r="J60" s="4"/>
      <c r="K60" s="4"/>
      <c r="L60" s="4"/>
      <c r="M60" s="125"/>
      <c r="N60" s="125"/>
      <c r="O60" s="125"/>
      <c r="P60" s="125"/>
      <c r="Q60" s="4"/>
      <c r="R60" s="4"/>
      <c r="S60" s="4"/>
      <c r="T60" s="4"/>
      <c r="U60" s="4"/>
      <c r="V60" s="6"/>
      <c r="W60" s="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x14ac:dyDescent="0.25">
      <c r="A61" s="4">
        <f t="shared" si="1"/>
        <v>0</v>
      </c>
      <c r="B61" s="4">
        <f t="shared" si="1"/>
        <v>0</v>
      </c>
      <c r="C61" s="4">
        <f t="shared" si="1"/>
        <v>0</v>
      </c>
      <c r="D61" s="6">
        <f t="shared" si="1"/>
        <v>0</v>
      </c>
      <c r="E61" s="4"/>
      <c r="F61" s="4"/>
      <c r="G61" s="4"/>
      <c r="H61" s="4"/>
      <c r="I61" s="4"/>
      <c r="J61" s="4"/>
      <c r="K61" s="4"/>
      <c r="L61" s="4"/>
      <c r="M61" s="125"/>
      <c r="N61" s="125"/>
      <c r="O61" s="125"/>
      <c r="P61" s="125"/>
      <c r="Q61" s="4"/>
      <c r="R61" s="4"/>
      <c r="S61" s="4"/>
      <c r="T61" s="4"/>
      <c r="U61" s="4"/>
      <c r="V61" s="6"/>
      <c r="W61" s="6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x14ac:dyDescent="0.25">
      <c r="A62" s="4">
        <f t="shared" si="1"/>
        <v>0</v>
      </c>
      <c r="B62" s="4">
        <f t="shared" si="1"/>
        <v>0</v>
      </c>
      <c r="C62" s="4">
        <f t="shared" si="1"/>
        <v>0</v>
      </c>
      <c r="D62" s="6">
        <f t="shared" si="1"/>
        <v>0</v>
      </c>
      <c r="E62" s="4"/>
      <c r="F62" s="4"/>
      <c r="G62" s="4"/>
      <c r="H62" s="4"/>
      <c r="I62" s="4"/>
      <c r="J62" s="4"/>
      <c r="K62" s="4"/>
      <c r="L62" s="4"/>
      <c r="M62" s="125"/>
      <c r="N62" s="125"/>
      <c r="O62" s="125"/>
      <c r="P62" s="125"/>
      <c r="Q62" s="4"/>
      <c r="R62" s="4"/>
      <c r="S62" s="4"/>
      <c r="T62" s="4"/>
      <c r="U62" s="4"/>
      <c r="V62" s="6"/>
      <c r="W62" s="6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x14ac:dyDescent="0.25">
      <c r="A63" s="4">
        <f t="shared" si="1"/>
        <v>0</v>
      </c>
      <c r="B63" s="4">
        <f t="shared" si="1"/>
        <v>0</v>
      </c>
      <c r="C63" s="4">
        <f t="shared" si="1"/>
        <v>0</v>
      </c>
      <c r="D63" s="6">
        <f t="shared" si="1"/>
        <v>0</v>
      </c>
      <c r="E63" s="4"/>
      <c r="F63" s="4"/>
      <c r="G63" s="4"/>
      <c r="H63" s="4"/>
      <c r="I63" s="4"/>
      <c r="J63" s="4"/>
      <c r="K63" s="4"/>
      <c r="L63" s="4"/>
      <c r="M63" s="125"/>
      <c r="N63" s="125"/>
      <c r="O63" s="125"/>
      <c r="P63" s="125"/>
      <c r="Q63" s="4"/>
      <c r="R63" s="4"/>
      <c r="S63" s="4"/>
      <c r="T63" s="4"/>
      <c r="U63" s="4"/>
      <c r="V63" s="6"/>
      <c r="W63" s="6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x14ac:dyDescent="0.25">
      <c r="A64" s="4">
        <f t="shared" si="1"/>
        <v>0</v>
      </c>
      <c r="B64" s="4">
        <f t="shared" si="1"/>
        <v>0</v>
      </c>
      <c r="C64" s="4">
        <f t="shared" si="1"/>
        <v>0</v>
      </c>
      <c r="D64" s="6">
        <f t="shared" si="1"/>
        <v>0</v>
      </c>
      <c r="E64" s="4"/>
      <c r="F64" s="4"/>
      <c r="G64" s="4"/>
      <c r="H64" s="4"/>
      <c r="I64" s="4"/>
      <c r="J64" s="4"/>
      <c r="K64" s="4"/>
      <c r="L64" s="4"/>
      <c r="M64" s="125"/>
      <c r="N64" s="125"/>
      <c r="O64" s="125"/>
      <c r="P64" s="125"/>
      <c r="Q64" s="4"/>
      <c r="R64" s="4"/>
      <c r="S64" s="4"/>
      <c r="T64" s="4"/>
      <c r="U64" s="4"/>
      <c r="V64" s="6"/>
      <c r="W64" s="6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x14ac:dyDescent="0.25">
      <c r="A65" s="4">
        <f t="shared" si="1"/>
        <v>0</v>
      </c>
      <c r="B65" s="4">
        <f t="shared" si="1"/>
        <v>0</v>
      </c>
      <c r="C65" s="4">
        <f t="shared" si="1"/>
        <v>0</v>
      </c>
      <c r="D65" s="6">
        <f t="shared" si="1"/>
        <v>0</v>
      </c>
      <c r="E65" s="4"/>
      <c r="F65" s="4"/>
      <c r="G65" s="4"/>
      <c r="H65" s="4"/>
      <c r="I65" s="4"/>
      <c r="J65" s="4"/>
      <c r="K65" s="4"/>
      <c r="L65" s="4"/>
      <c r="M65" s="125"/>
      <c r="N65" s="125"/>
      <c r="O65" s="125"/>
      <c r="P65" s="125"/>
      <c r="Q65" s="4"/>
      <c r="R65" s="4"/>
      <c r="S65" s="4"/>
      <c r="T65" s="4"/>
      <c r="U65" s="4"/>
      <c r="V65" s="6"/>
      <c r="W65" s="6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x14ac:dyDescent="0.25">
      <c r="A66" s="4">
        <f t="shared" si="1"/>
        <v>0</v>
      </c>
      <c r="B66" s="4">
        <f t="shared" si="1"/>
        <v>0</v>
      </c>
      <c r="C66" s="4">
        <f t="shared" si="1"/>
        <v>0</v>
      </c>
      <c r="D66" s="6">
        <f t="shared" si="1"/>
        <v>0</v>
      </c>
      <c r="E66" s="4"/>
      <c r="F66" s="4"/>
      <c r="G66" s="4"/>
      <c r="H66" s="4"/>
      <c r="I66" s="4"/>
      <c r="J66" s="4"/>
      <c r="K66" s="4"/>
      <c r="L66" s="4"/>
      <c r="M66" s="125"/>
      <c r="N66" s="125"/>
      <c r="O66" s="125"/>
      <c r="P66" s="125"/>
      <c r="Q66" s="4"/>
      <c r="R66" s="4"/>
      <c r="S66" s="4"/>
      <c r="T66" s="4"/>
      <c r="U66" s="4"/>
      <c r="V66" s="6"/>
      <c r="W66" s="6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x14ac:dyDescent="0.25">
      <c r="A67" s="4">
        <f t="shared" si="1"/>
        <v>0</v>
      </c>
      <c r="B67" s="4">
        <f t="shared" si="1"/>
        <v>0</v>
      </c>
      <c r="C67" s="4">
        <f t="shared" si="1"/>
        <v>0</v>
      </c>
      <c r="D67" s="6">
        <f t="shared" si="1"/>
        <v>0</v>
      </c>
      <c r="E67" s="4"/>
      <c r="F67" s="4"/>
      <c r="G67" s="4"/>
      <c r="H67" s="4"/>
      <c r="I67" s="4"/>
      <c r="J67" s="4"/>
      <c r="K67" s="4"/>
      <c r="L67" s="4"/>
      <c r="M67" s="125"/>
      <c r="N67" s="125"/>
      <c r="O67" s="125"/>
      <c r="P67" s="125"/>
      <c r="Q67" s="4"/>
      <c r="R67" s="4"/>
      <c r="S67" s="4"/>
      <c r="T67" s="4"/>
      <c r="U67" s="4"/>
      <c r="V67" s="6"/>
      <c r="W67" s="6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x14ac:dyDescent="0.25">
      <c r="A68" s="4">
        <f t="shared" si="1"/>
        <v>0</v>
      </c>
      <c r="B68" s="4">
        <f t="shared" si="1"/>
        <v>0</v>
      </c>
      <c r="C68" s="4">
        <f t="shared" si="1"/>
        <v>0</v>
      </c>
      <c r="D68" s="6">
        <f t="shared" si="1"/>
        <v>0</v>
      </c>
      <c r="E68" s="4"/>
      <c r="F68" s="4"/>
      <c r="G68" s="4"/>
      <c r="H68" s="4"/>
      <c r="I68" s="4"/>
      <c r="J68" s="4"/>
      <c r="K68" s="4"/>
      <c r="L68" s="4"/>
      <c r="M68" s="125"/>
      <c r="N68" s="125"/>
      <c r="O68" s="125"/>
      <c r="P68" s="125"/>
      <c r="Q68" s="4"/>
      <c r="R68" s="4"/>
      <c r="S68" s="4"/>
      <c r="T68" s="4"/>
      <c r="U68" s="4"/>
      <c r="V68" s="6"/>
      <c r="W68" s="6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x14ac:dyDescent="0.25">
      <c r="A69" s="4">
        <f t="shared" si="1"/>
        <v>0</v>
      </c>
      <c r="B69" s="4">
        <f t="shared" si="1"/>
        <v>0</v>
      </c>
      <c r="C69" s="4">
        <f t="shared" si="1"/>
        <v>0</v>
      </c>
      <c r="D69" s="6">
        <f t="shared" si="1"/>
        <v>0</v>
      </c>
      <c r="E69" s="4"/>
      <c r="F69" s="4"/>
      <c r="G69" s="4"/>
      <c r="H69" s="4"/>
      <c r="I69" s="4"/>
      <c r="J69" s="4"/>
      <c r="K69" s="4"/>
      <c r="L69" s="4"/>
      <c r="M69" s="125"/>
      <c r="N69" s="125"/>
      <c r="O69" s="125"/>
      <c r="P69" s="125"/>
      <c r="Q69" s="4"/>
      <c r="R69" s="4"/>
      <c r="S69" s="4"/>
      <c r="T69" s="4"/>
      <c r="U69" s="4"/>
      <c r="V69" s="6"/>
      <c r="W69" s="6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 x14ac:dyDescent="0.25">
      <c r="A70" s="4">
        <f t="shared" si="1"/>
        <v>0</v>
      </c>
      <c r="B70" s="4">
        <f t="shared" si="1"/>
        <v>0</v>
      </c>
      <c r="C70" s="4">
        <f t="shared" si="1"/>
        <v>0</v>
      </c>
      <c r="D70" s="6">
        <f t="shared" si="1"/>
        <v>0</v>
      </c>
      <c r="E70" s="4"/>
      <c r="F70" s="4"/>
      <c r="G70" s="4"/>
      <c r="H70" s="4"/>
      <c r="I70" s="4"/>
      <c r="J70" s="4"/>
      <c r="K70" s="4"/>
      <c r="L70" s="4"/>
      <c r="M70" s="125"/>
      <c r="N70" s="125"/>
      <c r="O70" s="125"/>
      <c r="P70" s="125"/>
      <c r="Q70" s="4"/>
      <c r="R70" s="4"/>
      <c r="S70" s="4"/>
      <c r="T70" s="4"/>
      <c r="U70" s="4"/>
      <c r="V70" s="6"/>
      <c r="W70" s="6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x14ac:dyDescent="0.25">
      <c r="E71" s="28">
        <f t="shared" ref="E71:AN71" si="2">SUM(E43:E70)</f>
        <v>0</v>
      </c>
      <c r="F71" s="28">
        <f t="shared" si="2"/>
        <v>0</v>
      </c>
      <c r="G71" s="28">
        <f t="shared" si="2"/>
        <v>0</v>
      </c>
      <c r="H71" s="28">
        <f t="shared" si="2"/>
        <v>0</v>
      </c>
      <c r="I71" s="28">
        <f t="shared" si="2"/>
        <v>0</v>
      </c>
      <c r="J71" s="28">
        <f t="shared" si="2"/>
        <v>0</v>
      </c>
      <c r="K71" s="28">
        <f t="shared" si="2"/>
        <v>0</v>
      </c>
      <c r="L71" s="28">
        <f t="shared" si="2"/>
        <v>0</v>
      </c>
      <c r="M71" s="28">
        <f t="shared" si="2"/>
        <v>0</v>
      </c>
      <c r="N71" s="28">
        <f t="shared" si="2"/>
        <v>0</v>
      </c>
      <c r="O71" s="28">
        <f t="shared" si="2"/>
        <v>0</v>
      </c>
      <c r="P71" s="28">
        <f t="shared" si="2"/>
        <v>0</v>
      </c>
      <c r="Q71" s="28">
        <f t="shared" si="2"/>
        <v>0</v>
      </c>
      <c r="R71" s="28">
        <f t="shared" si="2"/>
        <v>0</v>
      </c>
      <c r="S71" s="28">
        <f t="shared" si="2"/>
        <v>0</v>
      </c>
      <c r="T71" s="28">
        <f t="shared" si="2"/>
        <v>0</v>
      </c>
      <c r="U71" s="28">
        <f t="shared" si="2"/>
        <v>0</v>
      </c>
      <c r="V71" s="28">
        <f t="shared" si="2"/>
        <v>0</v>
      </c>
      <c r="W71" s="28">
        <f t="shared" si="2"/>
        <v>0</v>
      </c>
      <c r="X71" s="28">
        <f t="shared" si="2"/>
        <v>0</v>
      </c>
      <c r="Y71" s="28">
        <f t="shared" si="2"/>
        <v>0</v>
      </c>
      <c r="Z71" s="28">
        <f t="shared" si="2"/>
        <v>0</v>
      </c>
      <c r="AA71" s="28">
        <f t="shared" si="2"/>
        <v>0</v>
      </c>
      <c r="AB71" s="28">
        <f t="shared" si="2"/>
        <v>0</v>
      </c>
      <c r="AC71" s="28">
        <f t="shared" si="2"/>
        <v>0</v>
      </c>
      <c r="AD71" s="28">
        <f t="shared" si="2"/>
        <v>0</v>
      </c>
      <c r="AE71" s="28">
        <f t="shared" si="2"/>
        <v>0</v>
      </c>
      <c r="AF71" s="28">
        <f t="shared" si="2"/>
        <v>0</v>
      </c>
      <c r="AG71" s="28">
        <f t="shared" si="2"/>
        <v>0</v>
      </c>
      <c r="AH71" s="28">
        <f t="shared" si="2"/>
        <v>0</v>
      </c>
      <c r="AI71" s="28">
        <f t="shared" si="2"/>
        <v>0</v>
      </c>
      <c r="AJ71" s="28">
        <f t="shared" si="2"/>
        <v>0</v>
      </c>
      <c r="AK71" s="28">
        <f t="shared" si="2"/>
        <v>0</v>
      </c>
      <c r="AL71" s="28">
        <f t="shared" si="2"/>
        <v>0</v>
      </c>
      <c r="AM71" s="28">
        <f t="shared" si="2"/>
        <v>0</v>
      </c>
      <c r="AN71" s="28">
        <f t="shared" si="2"/>
        <v>0</v>
      </c>
    </row>
    <row r="72" spans="1:40" x14ac:dyDescent="0.25">
      <c r="V72" s="7"/>
      <c r="W72" s="7"/>
    </row>
    <row r="73" spans="1:40" x14ac:dyDescent="0.25">
      <c r="A73" s="31" t="s">
        <v>1307</v>
      </c>
      <c r="B73" s="31"/>
      <c r="C73" s="31"/>
      <c r="D73" s="322"/>
      <c r="E73" s="637"/>
      <c r="F73" s="637"/>
      <c r="G73" s="637"/>
      <c r="H73" s="637"/>
      <c r="I73" s="637"/>
      <c r="J73" s="637"/>
      <c r="K73" s="637"/>
      <c r="L73" s="637"/>
      <c r="M73" s="637"/>
      <c r="N73" s="106"/>
      <c r="O73" s="106"/>
      <c r="P73" s="106"/>
      <c r="Q73" s="106"/>
      <c r="R73" s="106"/>
      <c r="S73" s="106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1:40" x14ac:dyDescent="0.25">
      <c r="A74" s="9"/>
      <c r="B74" s="9"/>
      <c r="C74" s="9"/>
      <c r="D74" s="7"/>
      <c r="E74" s="623">
        <v>2025</v>
      </c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>
        <v>2026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5">
        <v>2027</v>
      </c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7"/>
    </row>
    <row r="75" spans="1:40" x14ac:dyDescent="0.25">
      <c r="A75" s="11"/>
      <c r="B75" s="11"/>
      <c r="C75" s="11"/>
      <c r="D75" s="81" t="s">
        <v>1308</v>
      </c>
      <c r="E75" s="11">
        <v>1</v>
      </c>
      <c r="F75" s="11">
        <v>2</v>
      </c>
      <c r="G75" s="11">
        <v>3</v>
      </c>
      <c r="H75" s="11">
        <v>4</v>
      </c>
      <c r="I75" s="11">
        <v>5</v>
      </c>
      <c r="J75" s="11">
        <v>6</v>
      </c>
      <c r="K75" s="11">
        <v>7</v>
      </c>
      <c r="L75" s="11">
        <v>8</v>
      </c>
      <c r="M75" s="11">
        <v>9</v>
      </c>
      <c r="N75" s="11">
        <v>10</v>
      </c>
      <c r="O75" s="11">
        <v>11</v>
      </c>
      <c r="P75" s="11">
        <v>12</v>
      </c>
      <c r="Q75" s="11">
        <v>1</v>
      </c>
      <c r="R75" s="11">
        <v>2</v>
      </c>
      <c r="S75" s="11">
        <v>3</v>
      </c>
      <c r="T75" s="11">
        <v>4</v>
      </c>
      <c r="U75" s="11">
        <v>5</v>
      </c>
      <c r="V75" s="11">
        <v>6</v>
      </c>
      <c r="W75" s="11">
        <v>7</v>
      </c>
      <c r="X75" s="11">
        <v>8</v>
      </c>
      <c r="Y75" s="11">
        <v>9</v>
      </c>
      <c r="Z75" s="11">
        <v>10</v>
      </c>
      <c r="AA75" s="11">
        <v>11</v>
      </c>
      <c r="AB75" s="11">
        <v>12</v>
      </c>
      <c r="AC75" s="11">
        <v>1</v>
      </c>
      <c r="AD75" s="11">
        <v>2</v>
      </c>
      <c r="AE75" s="11">
        <v>3</v>
      </c>
      <c r="AF75" s="11">
        <v>4</v>
      </c>
      <c r="AG75" s="11">
        <v>5</v>
      </c>
      <c r="AH75" s="11">
        <v>6</v>
      </c>
      <c r="AI75" s="11">
        <v>7</v>
      </c>
      <c r="AJ75" s="11">
        <v>8</v>
      </c>
      <c r="AK75" s="11">
        <v>9</v>
      </c>
      <c r="AL75" s="11">
        <v>10</v>
      </c>
      <c r="AM75" s="11">
        <v>11</v>
      </c>
      <c r="AN75" s="11">
        <v>12</v>
      </c>
    </row>
    <row r="76" spans="1:40" x14ac:dyDescent="0.25">
      <c r="A76" s="4"/>
      <c r="B76" s="4"/>
      <c r="C76" s="4"/>
      <c r="D76" s="443">
        <v>91915</v>
      </c>
      <c r="E76" s="443">
        <f>$D$76</f>
        <v>91915</v>
      </c>
      <c r="F76" s="443">
        <f t="shared" ref="F76:M76" si="3">$D$76</f>
        <v>91915</v>
      </c>
      <c r="G76" s="443">
        <f t="shared" si="3"/>
        <v>91915</v>
      </c>
      <c r="H76" s="443">
        <f t="shared" si="3"/>
        <v>91915</v>
      </c>
      <c r="I76" s="443">
        <f t="shared" si="3"/>
        <v>91915</v>
      </c>
      <c r="J76" s="443">
        <f t="shared" si="3"/>
        <v>91915</v>
      </c>
      <c r="K76" s="443">
        <f t="shared" si="3"/>
        <v>91915</v>
      </c>
      <c r="L76" s="443">
        <f t="shared" si="3"/>
        <v>91915</v>
      </c>
      <c r="M76" s="443">
        <f t="shared" si="3"/>
        <v>91915</v>
      </c>
      <c r="N76" s="6">
        <f t="shared" ref="N76:AN76" si="4">N10*$D10</f>
        <v>0</v>
      </c>
      <c r="O76" s="6">
        <f t="shared" si="4"/>
        <v>0</v>
      </c>
      <c r="P76" s="6">
        <f t="shared" si="4"/>
        <v>0</v>
      </c>
      <c r="Q76" s="23">
        <f t="shared" si="4"/>
        <v>0</v>
      </c>
      <c r="R76" s="23">
        <f t="shared" si="4"/>
        <v>0</v>
      </c>
      <c r="S76" s="23">
        <f t="shared" si="4"/>
        <v>0</v>
      </c>
      <c r="T76" s="23">
        <f t="shared" si="4"/>
        <v>0</v>
      </c>
      <c r="U76" s="23">
        <f t="shared" si="4"/>
        <v>0</v>
      </c>
      <c r="V76" s="23">
        <f t="shared" si="4"/>
        <v>0</v>
      </c>
      <c r="W76" s="23">
        <f t="shared" si="4"/>
        <v>0</v>
      </c>
      <c r="X76" s="23">
        <f t="shared" si="4"/>
        <v>0</v>
      </c>
      <c r="Y76" s="23">
        <f t="shared" si="4"/>
        <v>0</v>
      </c>
      <c r="Z76" s="23">
        <f t="shared" si="4"/>
        <v>0</v>
      </c>
      <c r="AA76" s="23">
        <f t="shared" si="4"/>
        <v>0</v>
      </c>
      <c r="AB76" s="23">
        <f t="shared" si="4"/>
        <v>0</v>
      </c>
      <c r="AC76" s="23">
        <f t="shared" si="4"/>
        <v>0</v>
      </c>
      <c r="AD76" s="23">
        <f t="shared" si="4"/>
        <v>0</v>
      </c>
      <c r="AE76" s="23">
        <f t="shared" si="4"/>
        <v>0</v>
      </c>
      <c r="AF76" s="23">
        <f t="shared" si="4"/>
        <v>0</v>
      </c>
      <c r="AG76" s="23">
        <f t="shared" si="4"/>
        <v>0</v>
      </c>
      <c r="AH76" s="23">
        <f t="shared" si="4"/>
        <v>0</v>
      </c>
      <c r="AI76" s="23">
        <f t="shared" si="4"/>
        <v>0</v>
      </c>
      <c r="AJ76" s="23">
        <f t="shared" si="4"/>
        <v>0</v>
      </c>
      <c r="AK76" s="23">
        <f t="shared" si="4"/>
        <v>0</v>
      </c>
      <c r="AL76" s="23">
        <f t="shared" si="4"/>
        <v>0</v>
      </c>
      <c r="AM76" s="23">
        <f t="shared" si="4"/>
        <v>0</v>
      </c>
      <c r="AN76" s="23">
        <f t="shared" si="4"/>
        <v>0</v>
      </c>
    </row>
    <row r="77" spans="1:40" x14ac:dyDescent="0.25"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9" spans="1:40" x14ac:dyDescent="0.25">
      <c r="A79" s="31" t="s">
        <v>186</v>
      </c>
      <c r="B79" s="32"/>
      <c r="C79" s="32"/>
      <c r="D79" s="439"/>
      <c r="E79" s="625">
        <v>2025</v>
      </c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7"/>
      <c r="Q79" s="625">
        <v>2026</v>
      </c>
      <c r="R79" s="626"/>
      <c r="S79" s="626"/>
      <c r="T79" s="626"/>
      <c r="U79" s="626"/>
      <c r="V79" s="626"/>
      <c r="W79" s="626"/>
      <c r="X79" s="626"/>
      <c r="Y79" s="626"/>
      <c r="Z79" s="626"/>
      <c r="AA79" s="626"/>
      <c r="AB79" s="627"/>
      <c r="AC79" s="625">
        <v>2027</v>
      </c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7"/>
    </row>
    <row r="80" spans="1:40" x14ac:dyDescent="0.25">
      <c r="C80" s="11" t="s">
        <v>105</v>
      </c>
      <c r="D80" s="81" t="s">
        <v>106</v>
      </c>
      <c r="E80" s="11">
        <v>1</v>
      </c>
      <c r="F80" s="11">
        <v>2</v>
      </c>
      <c r="G80" s="11">
        <v>3</v>
      </c>
      <c r="H80" s="11">
        <v>4</v>
      </c>
      <c r="I80" s="11">
        <v>5</v>
      </c>
      <c r="J80" s="11">
        <v>6</v>
      </c>
      <c r="K80" s="11">
        <v>7</v>
      </c>
      <c r="L80" s="11">
        <v>8</v>
      </c>
      <c r="M80" s="11">
        <v>9</v>
      </c>
      <c r="N80" s="11">
        <v>10</v>
      </c>
      <c r="O80" s="11">
        <v>11</v>
      </c>
      <c r="P80" s="11">
        <v>12</v>
      </c>
      <c r="Q80" s="11">
        <v>1</v>
      </c>
      <c r="R80" s="11">
        <v>2</v>
      </c>
      <c r="S80" s="11">
        <v>3</v>
      </c>
      <c r="T80" s="11">
        <v>4</v>
      </c>
      <c r="U80" s="11">
        <v>5</v>
      </c>
      <c r="V80" s="11">
        <v>6</v>
      </c>
      <c r="W80" s="11">
        <v>7</v>
      </c>
      <c r="X80" s="11">
        <v>8</v>
      </c>
      <c r="Y80" s="11">
        <v>9</v>
      </c>
      <c r="Z80" s="11">
        <v>10</v>
      </c>
      <c r="AA80" s="11">
        <v>11</v>
      </c>
      <c r="AB80" s="11">
        <v>12</v>
      </c>
      <c r="AC80" s="11">
        <v>1</v>
      </c>
      <c r="AD80" s="11">
        <v>2</v>
      </c>
      <c r="AE80" s="11">
        <v>3</v>
      </c>
      <c r="AF80" s="11">
        <v>4</v>
      </c>
      <c r="AG80" s="11">
        <v>5</v>
      </c>
      <c r="AH80" s="11">
        <v>6</v>
      </c>
      <c r="AI80" s="11">
        <v>7</v>
      </c>
      <c r="AJ80" s="11">
        <v>8</v>
      </c>
      <c r="AK80" s="11">
        <v>9</v>
      </c>
      <c r="AL80" s="11">
        <v>10</v>
      </c>
      <c r="AM80" s="11">
        <v>11</v>
      </c>
      <c r="AN80" s="11">
        <v>12</v>
      </c>
    </row>
    <row r="81" spans="3:40" x14ac:dyDescent="0.25">
      <c r="C81" s="4" t="s">
        <v>1309</v>
      </c>
      <c r="D81" s="26">
        <v>45688</v>
      </c>
      <c r="E81" s="6">
        <v>91915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3:40" x14ac:dyDescent="0.25">
      <c r="C82" s="425" t="s">
        <v>1310</v>
      </c>
      <c r="D82" s="26">
        <v>45716</v>
      </c>
      <c r="E82" s="6"/>
      <c r="F82" s="6">
        <v>91915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3:40" x14ac:dyDescent="0.25">
      <c r="C83" s="4" t="s">
        <v>1311</v>
      </c>
      <c r="D83" s="26"/>
      <c r="E83" s="6"/>
      <c r="F83" s="6"/>
      <c r="G83" s="6">
        <v>91915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3:40" x14ac:dyDescent="0.25">
      <c r="C84" s="4" t="s">
        <v>1312</v>
      </c>
      <c r="D84" s="26"/>
      <c r="E84" s="6"/>
      <c r="F84" s="6"/>
      <c r="G84" s="6"/>
      <c r="H84" s="6">
        <v>79105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3:40" x14ac:dyDescent="0.25">
      <c r="C85" s="4" t="s">
        <v>1313</v>
      </c>
      <c r="D85" s="26"/>
      <c r="E85" s="6"/>
      <c r="F85" s="6"/>
      <c r="G85" s="6"/>
      <c r="H85" s="6"/>
      <c r="I85" s="6">
        <v>79105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3:40" x14ac:dyDescent="0.25">
      <c r="C86" s="4"/>
      <c r="D86" s="2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3:40" x14ac:dyDescent="0.25">
      <c r="C87" s="4"/>
      <c r="D87" s="2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3:40" x14ac:dyDescent="0.25">
      <c r="C88" s="4"/>
      <c r="D88" s="2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3:40" x14ac:dyDescent="0.25">
      <c r="C89" s="4"/>
      <c r="D89" s="2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3:40" x14ac:dyDescent="0.25">
      <c r="C90" s="4"/>
      <c r="D90" s="2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3:40" x14ac:dyDescent="0.25">
      <c r="C91" s="281"/>
      <c r="D91" s="2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3:40" x14ac:dyDescent="0.25">
      <c r="C92" s="4"/>
      <c r="D92" s="2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3:40" x14ac:dyDescent="0.25">
      <c r="C93" s="4"/>
      <c r="D93" s="2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3:40" x14ac:dyDescent="0.25">
      <c r="C94" s="4"/>
      <c r="D94" s="2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3:40" x14ac:dyDescent="0.25">
      <c r="C95" s="4"/>
      <c r="D95" s="2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3:40" x14ac:dyDescent="0.25">
      <c r="D96" s="30" t="s">
        <v>39</v>
      </c>
      <c r="E96" s="30">
        <f t="shared" ref="E96:AN96" si="5">SUM(E81:E95)</f>
        <v>91915</v>
      </c>
      <c r="F96" s="30">
        <f t="shared" si="5"/>
        <v>91915</v>
      </c>
      <c r="G96" s="30">
        <f t="shared" si="5"/>
        <v>91915</v>
      </c>
      <c r="H96" s="30">
        <f t="shared" si="5"/>
        <v>79105</v>
      </c>
      <c r="I96" s="30">
        <f t="shared" si="5"/>
        <v>79105</v>
      </c>
      <c r="J96" s="30">
        <f t="shared" si="5"/>
        <v>0</v>
      </c>
      <c r="K96" s="30">
        <f t="shared" si="5"/>
        <v>0</v>
      </c>
      <c r="L96" s="30">
        <f t="shared" si="5"/>
        <v>0</v>
      </c>
      <c r="M96" s="30">
        <f t="shared" si="5"/>
        <v>0</v>
      </c>
      <c r="N96" s="81">
        <f t="shared" si="5"/>
        <v>0</v>
      </c>
      <c r="O96" s="81">
        <f t="shared" si="5"/>
        <v>0</v>
      </c>
      <c r="P96" s="81">
        <f t="shared" si="5"/>
        <v>0</v>
      </c>
      <c r="Q96" s="81">
        <f t="shared" si="5"/>
        <v>0</v>
      </c>
      <c r="R96" s="81">
        <f t="shared" si="5"/>
        <v>0</v>
      </c>
      <c r="S96" s="81">
        <f t="shared" si="5"/>
        <v>0</v>
      </c>
      <c r="T96" s="81">
        <f t="shared" si="5"/>
        <v>0</v>
      </c>
      <c r="U96" s="81">
        <f t="shared" si="5"/>
        <v>0</v>
      </c>
      <c r="V96" s="81">
        <f t="shared" si="5"/>
        <v>0</v>
      </c>
      <c r="W96" s="81">
        <f t="shared" si="5"/>
        <v>0</v>
      </c>
      <c r="X96" s="81">
        <f t="shared" si="5"/>
        <v>0</v>
      </c>
      <c r="Y96" s="81">
        <f t="shared" si="5"/>
        <v>0</v>
      </c>
      <c r="Z96" s="81">
        <f t="shared" si="5"/>
        <v>0</v>
      </c>
      <c r="AA96" s="81">
        <f t="shared" si="5"/>
        <v>0</v>
      </c>
      <c r="AB96" s="81">
        <f t="shared" si="5"/>
        <v>0</v>
      </c>
      <c r="AC96" s="81">
        <f t="shared" si="5"/>
        <v>0</v>
      </c>
      <c r="AD96" s="81">
        <f t="shared" si="5"/>
        <v>0</v>
      </c>
      <c r="AE96" s="81">
        <f t="shared" si="5"/>
        <v>0</v>
      </c>
      <c r="AF96" s="81">
        <f t="shared" si="5"/>
        <v>0</v>
      </c>
      <c r="AG96" s="81">
        <f t="shared" si="5"/>
        <v>0</v>
      </c>
      <c r="AH96" s="81">
        <f t="shared" si="5"/>
        <v>0</v>
      </c>
      <c r="AI96" s="81">
        <f t="shared" si="5"/>
        <v>0</v>
      </c>
      <c r="AJ96" s="81">
        <f t="shared" si="5"/>
        <v>0</v>
      </c>
      <c r="AK96" s="81">
        <f t="shared" si="5"/>
        <v>0</v>
      </c>
      <c r="AL96" s="81">
        <f t="shared" si="5"/>
        <v>0</v>
      </c>
      <c r="AM96" s="81">
        <f t="shared" si="5"/>
        <v>0</v>
      </c>
      <c r="AN96" s="81">
        <f t="shared" si="5"/>
        <v>0</v>
      </c>
    </row>
  </sheetData>
  <mergeCells count="15">
    <mergeCell ref="E41:P41"/>
    <mergeCell ref="Q41:AB41"/>
    <mergeCell ref="AC41:AN41"/>
    <mergeCell ref="E6:T6"/>
    <mergeCell ref="E7:P7"/>
    <mergeCell ref="Q7:AB7"/>
    <mergeCell ref="AC7:AN7"/>
    <mergeCell ref="E40:T40"/>
    <mergeCell ref="E79:P79"/>
    <mergeCell ref="Q79:AB79"/>
    <mergeCell ref="AC79:AN79"/>
    <mergeCell ref="E73:M73"/>
    <mergeCell ref="E74:P74"/>
    <mergeCell ref="Q74:AB74"/>
    <mergeCell ref="AC74:AN7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6E91-2B36-4BDF-9630-B6493EEB417E}">
  <sheetPr>
    <tabColor theme="4" tint="0.79998168889431442"/>
  </sheetPr>
  <dimension ref="A2:AO130"/>
  <sheetViews>
    <sheetView topLeftCell="A100" workbookViewId="0">
      <selection activeCell="I22" sqref="I22"/>
    </sheetView>
  </sheetViews>
  <sheetFormatPr defaultRowHeight="15" x14ac:dyDescent="0.25"/>
  <cols>
    <col min="1" max="1" width="28.42578125" bestFit="1" customWidth="1"/>
    <col min="2" max="2" width="20.28515625" bestFit="1" customWidth="1"/>
    <col min="3" max="3" width="32.7109375" bestFit="1" customWidth="1"/>
    <col min="4" max="4" width="13.28515625" style="25" bestFit="1" customWidth="1"/>
    <col min="5" max="11" width="11.42578125" bestFit="1" customWidth="1"/>
    <col min="12" max="17" width="11.140625" bestFit="1" customWidth="1"/>
  </cols>
  <sheetData>
    <row r="2" spans="1:41" x14ac:dyDescent="0.25">
      <c r="A2" s="9" t="s">
        <v>81</v>
      </c>
      <c r="B2" t="s">
        <v>1314</v>
      </c>
    </row>
    <row r="3" spans="1:41" x14ac:dyDescent="0.25">
      <c r="A3" s="9" t="s">
        <v>83</v>
      </c>
      <c r="B3" t="s">
        <v>1315</v>
      </c>
      <c r="C3" t="s">
        <v>1295</v>
      </c>
    </row>
    <row r="4" spans="1:41" x14ac:dyDescent="0.25">
      <c r="A4" s="9" t="s">
        <v>85</v>
      </c>
      <c r="B4" s="25">
        <v>1352665.6</v>
      </c>
    </row>
    <row r="5" spans="1:41" x14ac:dyDescent="0.25">
      <c r="A5" s="9"/>
      <c r="B5" s="25"/>
    </row>
    <row r="6" spans="1:41" x14ac:dyDescent="0.25">
      <c r="A6" s="31" t="s">
        <v>86</v>
      </c>
      <c r="B6" s="31"/>
      <c r="C6" s="31"/>
      <c r="D6" s="322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1" x14ac:dyDescent="0.25">
      <c r="A7" s="9"/>
      <c r="B7" s="9"/>
      <c r="C7" s="9"/>
      <c r="D7" s="7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>
        <v>2026</v>
      </c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>
        <v>2027</v>
      </c>
      <c r="AD7" s="623"/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4"/>
    </row>
    <row r="8" spans="1:41" x14ac:dyDescent="0.25">
      <c r="A8" s="9"/>
      <c r="B8" s="9"/>
      <c r="C8" s="9"/>
      <c r="D8" s="437" t="s">
        <v>33</v>
      </c>
      <c r="E8" s="38">
        <v>21</v>
      </c>
      <c r="F8" s="38">
        <v>19</v>
      </c>
      <c r="G8" s="38">
        <v>21</v>
      </c>
      <c r="H8" s="38">
        <v>22</v>
      </c>
      <c r="I8" s="38">
        <v>21</v>
      </c>
      <c r="J8" s="38">
        <v>20</v>
      </c>
      <c r="K8" s="38">
        <v>22</v>
      </c>
      <c r="L8" s="38">
        <v>21</v>
      </c>
      <c r="M8" s="38">
        <v>21</v>
      </c>
      <c r="N8" s="38">
        <v>22</v>
      </c>
      <c r="O8" s="38">
        <v>18</v>
      </c>
      <c r="P8" s="38">
        <v>22</v>
      </c>
      <c r="Q8" s="38">
        <v>21</v>
      </c>
      <c r="R8" s="38">
        <v>19</v>
      </c>
      <c r="S8" s="38">
        <v>21</v>
      </c>
      <c r="T8" s="38">
        <v>22</v>
      </c>
      <c r="U8" s="38">
        <v>21</v>
      </c>
      <c r="V8" s="38">
        <v>20</v>
      </c>
      <c r="W8" s="38">
        <v>22</v>
      </c>
      <c r="X8" s="38">
        <v>21</v>
      </c>
      <c r="Y8" s="38">
        <v>21</v>
      </c>
      <c r="Z8" s="38">
        <v>22</v>
      </c>
      <c r="AA8" s="38">
        <v>18</v>
      </c>
      <c r="AB8" s="38">
        <v>22</v>
      </c>
      <c r="AC8" s="38">
        <v>21</v>
      </c>
      <c r="AD8" s="38">
        <v>19</v>
      </c>
      <c r="AE8" s="38">
        <v>21</v>
      </c>
      <c r="AF8" s="38">
        <v>22</v>
      </c>
      <c r="AG8" s="38">
        <v>21</v>
      </c>
      <c r="AH8" s="38">
        <v>20</v>
      </c>
      <c r="AI8" s="38">
        <v>22</v>
      </c>
      <c r="AJ8" s="38">
        <v>21</v>
      </c>
      <c r="AK8" s="38">
        <v>21</v>
      </c>
      <c r="AL8" s="38">
        <v>22</v>
      </c>
      <c r="AM8" s="38">
        <v>18</v>
      </c>
      <c r="AN8" s="38">
        <v>22</v>
      </c>
    </row>
    <row r="9" spans="1:41" x14ac:dyDescent="0.25">
      <c r="A9" s="11" t="s">
        <v>88</v>
      </c>
      <c r="B9" s="11" t="s">
        <v>89</v>
      </c>
      <c r="C9" s="11" t="s">
        <v>90</v>
      </c>
      <c r="D9" s="81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2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</v>
      </c>
      <c r="R9" s="11">
        <v>2</v>
      </c>
      <c r="S9" s="11">
        <v>3</v>
      </c>
      <c r="T9" s="11">
        <v>4</v>
      </c>
      <c r="U9" s="11">
        <v>5</v>
      </c>
      <c r="V9" s="11">
        <v>6</v>
      </c>
      <c r="W9" s="121">
        <v>7</v>
      </c>
      <c r="X9" s="11">
        <v>8</v>
      </c>
      <c r="Y9" s="11">
        <v>9</v>
      </c>
      <c r="Z9" s="11">
        <v>10</v>
      </c>
      <c r="AA9" s="11">
        <v>11</v>
      </c>
      <c r="AB9" s="11">
        <v>12</v>
      </c>
      <c r="AC9" s="11">
        <v>1</v>
      </c>
      <c r="AD9" s="11">
        <v>2</v>
      </c>
      <c r="AE9" s="11">
        <v>3</v>
      </c>
      <c r="AF9" s="11">
        <v>4</v>
      </c>
      <c r="AG9" s="11">
        <v>5</v>
      </c>
      <c r="AH9" s="11">
        <v>6</v>
      </c>
      <c r="AI9" s="121">
        <v>7</v>
      </c>
      <c r="AJ9" s="11">
        <v>8</v>
      </c>
      <c r="AK9" s="11">
        <v>9</v>
      </c>
      <c r="AL9" s="11">
        <v>10</v>
      </c>
      <c r="AM9" s="11">
        <v>11</v>
      </c>
      <c r="AN9" s="11">
        <v>12</v>
      </c>
    </row>
    <row r="10" spans="1:41" x14ac:dyDescent="0.25">
      <c r="A10" s="4" t="s">
        <v>259</v>
      </c>
      <c r="B10" s="4" t="s">
        <v>97</v>
      </c>
      <c r="C10" s="4" t="s">
        <v>1316</v>
      </c>
      <c r="D10" s="6">
        <v>105.37</v>
      </c>
      <c r="E10" s="4">
        <v>160</v>
      </c>
      <c r="F10" s="4"/>
      <c r="G10" s="4"/>
      <c r="H10" s="4"/>
      <c r="I10" s="4"/>
      <c r="J10" s="4"/>
      <c r="K10" s="21"/>
      <c r="L10" s="4"/>
      <c r="M10" s="4"/>
      <c r="N10" s="424"/>
      <c r="O10" s="424"/>
      <c r="P10" s="424"/>
      <c r="Q10" s="13"/>
      <c r="R10" s="13"/>
      <c r="S10" s="13"/>
      <c r="T10" s="13"/>
      <c r="U10" s="13"/>
      <c r="V10" s="13"/>
      <c r="W10" s="13"/>
      <c r="X10" s="13"/>
      <c r="Y10" s="13"/>
      <c r="Z10" s="426"/>
      <c r="AA10" s="426"/>
      <c r="AB10" s="426"/>
      <c r="AC10" s="13"/>
      <c r="AD10" s="13"/>
      <c r="AE10" s="13"/>
      <c r="AF10" s="13"/>
      <c r="AG10" s="13"/>
      <c r="AH10" s="13"/>
      <c r="AI10" s="13"/>
      <c r="AJ10" s="13"/>
      <c r="AK10" s="13"/>
      <c r="AL10" s="426"/>
      <c r="AM10" s="426"/>
      <c r="AN10" s="426"/>
    </row>
    <row r="11" spans="1:41" x14ac:dyDescent="0.25">
      <c r="A11" s="5" t="s">
        <v>1317</v>
      </c>
      <c r="B11" s="4" t="s">
        <v>97</v>
      </c>
      <c r="C11" s="4" t="s">
        <v>1318</v>
      </c>
      <c r="D11" s="6">
        <v>105.37</v>
      </c>
      <c r="E11" s="4">
        <v>160</v>
      </c>
      <c r="F11" s="4"/>
      <c r="G11" s="4"/>
      <c r="H11" s="4"/>
      <c r="I11" s="4"/>
      <c r="J11" s="4"/>
      <c r="K11" s="21"/>
      <c r="L11" s="4"/>
      <c r="M11" s="4"/>
      <c r="N11" s="424"/>
      <c r="O11" s="424"/>
      <c r="P11" s="424"/>
      <c r="Q11" s="13"/>
      <c r="R11" s="13"/>
      <c r="S11" s="13"/>
      <c r="T11" s="13"/>
      <c r="U11" s="13"/>
      <c r="V11" s="13"/>
      <c r="W11" s="13"/>
      <c r="X11" s="13"/>
      <c r="Y11" s="13"/>
      <c r="Z11" s="426"/>
      <c r="AA11" s="426"/>
      <c r="AB11" s="426"/>
      <c r="AC11" s="13"/>
      <c r="AD11" s="13"/>
      <c r="AE11" s="13"/>
      <c r="AF11" s="13"/>
      <c r="AG11" s="13"/>
      <c r="AH11" s="13"/>
      <c r="AI11" s="13"/>
      <c r="AJ11" s="13"/>
      <c r="AK11" s="13"/>
      <c r="AL11" s="426"/>
      <c r="AM11" s="426"/>
      <c r="AN11" s="426"/>
    </row>
    <row r="12" spans="1:41" x14ac:dyDescent="0.25">
      <c r="A12" s="5" t="s">
        <v>1319</v>
      </c>
      <c r="B12" s="4" t="s">
        <v>97</v>
      </c>
      <c r="C12" s="4" t="s">
        <v>1318</v>
      </c>
      <c r="D12" s="6">
        <v>105.37</v>
      </c>
      <c r="E12" s="4">
        <v>160</v>
      </c>
      <c r="F12" s="4"/>
      <c r="G12" s="4"/>
      <c r="H12" s="4"/>
      <c r="I12" s="4"/>
      <c r="J12" s="4"/>
      <c r="K12" s="21"/>
      <c r="L12" s="4"/>
      <c r="M12" s="4"/>
      <c r="N12" s="424"/>
      <c r="O12" s="424"/>
      <c r="P12" s="424"/>
      <c r="Q12" s="13"/>
      <c r="R12" s="13"/>
      <c r="S12" s="13"/>
      <c r="T12" s="13"/>
      <c r="U12" s="13"/>
      <c r="V12" s="13"/>
      <c r="W12" s="13"/>
      <c r="X12" s="13"/>
      <c r="Y12" s="13"/>
      <c r="Z12" s="426"/>
      <c r="AA12" s="426"/>
      <c r="AB12" s="426"/>
      <c r="AC12" s="13"/>
      <c r="AD12" s="13"/>
      <c r="AE12" s="13"/>
      <c r="AF12" s="13"/>
      <c r="AG12" s="13"/>
      <c r="AH12" s="13"/>
      <c r="AI12" s="13"/>
      <c r="AJ12" s="13"/>
      <c r="AK12" s="13"/>
      <c r="AL12" s="426"/>
      <c r="AM12" s="426"/>
      <c r="AN12" s="426"/>
    </row>
    <row r="13" spans="1:41" x14ac:dyDescent="0.25">
      <c r="A13" s="4" t="s">
        <v>1320</v>
      </c>
      <c r="B13" s="4" t="s">
        <v>97</v>
      </c>
      <c r="C13" s="4" t="s">
        <v>1321</v>
      </c>
      <c r="D13" s="6">
        <v>152.78</v>
      </c>
      <c r="E13" s="4">
        <v>160</v>
      </c>
      <c r="F13" s="4"/>
      <c r="G13" s="4"/>
      <c r="H13" s="4"/>
      <c r="I13" s="4"/>
      <c r="J13" s="4"/>
      <c r="K13" s="21"/>
      <c r="L13" s="4"/>
      <c r="M13" s="4"/>
      <c r="N13" s="424"/>
      <c r="O13" s="424"/>
      <c r="P13" s="424"/>
      <c r="Q13" s="13"/>
      <c r="R13" s="13"/>
      <c r="S13" s="13"/>
      <c r="T13" s="13"/>
      <c r="U13" s="13"/>
      <c r="V13" s="13"/>
      <c r="W13" s="13"/>
      <c r="X13" s="13"/>
      <c r="Y13" s="13"/>
      <c r="Z13" s="426"/>
      <c r="AA13" s="426"/>
      <c r="AB13" s="426"/>
      <c r="AC13" s="13"/>
      <c r="AD13" s="13"/>
      <c r="AE13" s="13"/>
      <c r="AF13" s="13"/>
      <c r="AG13" s="13"/>
      <c r="AH13" s="13"/>
      <c r="AI13" s="13"/>
      <c r="AJ13" s="13"/>
      <c r="AK13" s="13"/>
      <c r="AL13" s="426"/>
      <c r="AM13" s="426"/>
      <c r="AN13" s="426"/>
    </row>
    <row r="14" spans="1:41" x14ac:dyDescent="0.25">
      <c r="A14" s="4" t="s">
        <v>1322</v>
      </c>
      <c r="B14" s="4" t="s">
        <v>97</v>
      </c>
      <c r="C14" s="4" t="s">
        <v>1323</v>
      </c>
      <c r="D14" s="6">
        <v>102.21</v>
      </c>
      <c r="E14" s="4">
        <v>160</v>
      </c>
      <c r="F14" s="4"/>
      <c r="G14" s="4"/>
      <c r="H14" s="4"/>
      <c r="I14" s="4"/>
      <c r="J14" s="4"/>
      <c r="K14" s="21"/>
      <c r="L14" s="4"/>
      <c r="M14" s="4"/>
      <c r="N14" s="424"/>
      <c r="O14" s="424"/>
      <c r="P14" s="424"/>
      <c r="Q14" s="13"/>
      <c r="R14" s="13"/>
      <c r="S14" s="13"/>
      <c r="T14" s="13"/>
      <c r="U14" s="13"/>
      <c r="V14" s="13"/>
      <c r="W14" s="13"/>
      <c r="X14" s="13"/>
      <c r="Y14" s="13"/>
      <c r="Z14" s="426"/>
      <c r="AA14" s="426"/>
      <c r="AB14" s="426"/>
      <c r="AC14" s="13"/>
      <c r="AD14" s="13"/>
      <c r="AE14" s="13"/>
      <c r="AF14" s="13"/>
      <c r="AG14" s="13"/>
      <c r="AH14" s="13"/>
      <c r="AI14" s="13"/>
      <c r="AJ14" s="13"/>
      <c r="AK14" s="13"/>
      <c r="AL14" s="426"/>
      <c r="AM14" s="426"/>
      <c r="AN14" s="426"/>
    </row>
    <row r="15" spans="1:41" x14ac:dyDescent="0.25">
      <c r="A15" s="4" t="s">
        <v>1324</v>
      </c>
      <c r="B15" s="4" t="s">
        <v>97</v>
      </c>
      <c r="C15" s="4" t="s">
        <v>1325</v>
      </c>
      <c r="D15" s="6">
        <v>124.34</v>
      </c>
      <c r="E15" s="4">
        <v>160</v>
      </c>
      <c r="F15" s="4"/>
      <c r="G15" s="4"/>
      <c r="H15" s="4"/>
      <c r="I15" s="4"/>
      <c r="J15" s="4"/>
      <c r="K15" s="21"/>
      <c r="L15" s="4"/>
      <c r="M15" s="4"/>
      <c r="N15" s="424"/>
      <c r="O15" s="424"/>
      <c r="P15" s="424"/>
      <c r="Q15" s="13"/>
      <c r="R15" s="13"/>
      <c r="S15" s="13"/>
      <c r="T15" s="13"/>
      <c r="U15" s="13"/>
      <c r="V15" s="13"/>
      <c r="W15" s="13"/>
      <c r="X15" s="13"/>
      <c r="Y15" s="13"/>
      <c r="Z15" s="426"/>
      <c r="AA15" s="426"/>
      <c r="AB15" s="426"/>
      <c r="AC15" s="13"/>
      <c r="AD15" s="13"/>
      <c r="AE15" s="13"/>
      <c r="AF15" s="13"/>
      <c r="AG15" s="13"/>
      <c r="AH15" s="13"/>
      <c r="AI15" s="13"/>
      <c r="AJ15" s="13"/>
      <c r="AK15" s="13"/>
      <c r="AL15" s="426"/>
      <c r="AM15" s="426"/>
      <c r="AN15" s="426"/>
    </row>
    <row r="16" spans="1:41" x14ac:dyDescent="0.25">
      <c r="A16" s="4" t="s">
        <v>1326</v>
      </c>
      <c r="B16" s="4" t="s">
        <v>97</v>
      </c>
      <c r="C16" s="4" t="s">
        <v>1318</v>
      </c>
      <c r="D16" s="6">
        <v>105.37</v>
      </c>
      <c r="E16" s="4">
        <v>160</v>
      </c>
      <c r="F16" s="4"/>
      <c r="G16" s="4"/>
      <c r="H16" s="4"/>
      <c r="I16" s="4"/>
      <c r="J16" s="4"/>
      <c r="K16" s="21"/>
      <c r="L16" s="4"/>
      <c r="M16" s="4"/>
      <c r="N16" s="424"/>
      <c r="O16" s="424"/>
      <c r="P16" s="424"/>
      <c r="Q16" s="13"/>
      <c r="R16" s="13"/>
      <c r="S16" s="13"/>
      <c r="T16" s="13"/>
      <c r="U16" s="13"/>
      <c r="V16" s="13"/>
      <c r="W16" s="13"/>
      <c r="X16" s="13"/>
      <c r="Y16" s="13"/>
      <c r="Z16" s="426"/>
      <c r="AA16" s="426"/>
      <c r="AB16" s="426"/>
      <c r="AC16" s="13"/>
      <c r="AD16" s="13"/>
      <c r="AE16" s="13"/>
      <c r="AF16" s="13"/>
      <c r="AG16" s="13"/>
      <c r="AH16" s="13"/>
      <c r="AI16" s="13"/>
      <c r="AJ16" s="13"/>
      <c r="AK16" s="13"/>
      <c r="AL16" s="426"/>
      <c r="AM16" s="426"/>
      <c r="AN16" s="426"/>
    </row>
    <row r="17" spans="1:40" x14ac:dyDescent="0.25">
      <c r="A17" s="4" t="s">
        <v>1327</v>
      </c>
      <c r="B17" s="4" t="s">
        <v>97</v>
      </c>
      <c r="C17" s="4" t="s">
        <v>1328</v>
      </c>
      <c r="D17" s="6">
        <v>82.19</v>
      </c>
      <c r="E17" s="4">
        <v>160</v>
      </c>
      <c r="F17" s="4"/>
      <c r="G17" s="4"/>
      <c r="H17" s="4"/>
      <c r="I17" s="4"/>
      <c r="J17" s="4"/>
      <c r="K17" s="21"/>
      <c r="L17" s="4"/>
      <c r="M17" s="4"/>
      <c r="N17" s="424"/>
      <c r="O17" s="424"/>
      <c r="P17" s="424"/>
      <c r="Q17" s="13"/>
      <c r="R17" s="13"/>
      <c r="S17" s="13"/>
      <c r="T17" s="13"/>
      <c r="U17" s="13"/>
      <c r="V17" s="13"/>
      <c r="W17" s="13"/>
      <c r="X17" s="13"/>
      <c r="Y17" s="13"/>
      <c r="Z17" s="426"/>
      <c r="AA17" s="426"/>
      <c r="AB17" s="426"/>
      <c r="AC17" s="13"/>
      <c r="AD17" s="13"/>
      <c r="AE17" s="13"/>
      <c r="AF17" s="13"/>
      <c r="AG17" s="13"/>
      <c r="AH17" s="13"/>
      <c r="AI17" s="13"/>
      <c r="AJ17" s="13"/>
      <c r="AK17" s="13"/>
      <c r="AL17" s="426"/>
      <c r="AM17" s="426"/>
      <c r="AN17" s="426"/>
    </row>
    <row r="18" spans="1:40" x14ac:dyDescent="0.25">
      <c r="A18" s="5" t="s">
        <v>1329</v>
      </c>
      <c r="B18" s="4" t="s">
        <v>97</v>
      </c>
      <c r="C18" s="4" t="s">
        <v>761</v>
      </c>
      <c r="D18" s="6">
        <v>102.21</v>
      </c>
      <c r="E18" s="4">
        <v>160</v>
      </c>
      <c r="F18" s="4"/>
      <c r="G18" s="4"/>
      <c r="H18" s="4"/>
      <c r="I18" s="4"/>
      <c r="J18" s="4"/>
      <c r="K18" s="21"/>
      <c r="L18" s="4"/>
      <c r="M18" s="4"/>
      <c r="N18" s="424"/>
      <c r="O18" s="424"/>
      <c r="P18" s="424"/>
      <c r="Q18" s="13"/>
      <c r="R18" s="13"/>
      <c r="S18" s="13"/>
      <c r="T18" s="13"/>
      <c r="U18" s="13"/>
      <c r="V18" s="13"/>
      <c r="W18" s="13"/>
      <c r="X18" s="13"/>
      <c r="Y18" s="13"/>
      <c r="Z18" s="426"/>
      <c r="AA18" s="426"/>
      <c r="AB18" s="426"/>
      <c r="AC18" s="13"/>
      <c r="AD18" s="13"/>
      <c r="AE18" s="13"/>
      <c r="AF18" s="13"/>
      <c r="AG18" s="13"/>
      <c r="AH18" s="13"/>
      <c r="AI18" s="13"/>
      <c r="AJ18" s="13"/>
      <c r="AK18" s="13"/>
      <c r="AL18" s="426"/>
      <c r="AM18" s="426"/>
      <c r="AN18" s="426"/>
    </row>
    <row r="19" spans="1:40" x14ac:dyDescent="0.25">
      <c r="A19" s="4" t="s">
        <v>1330</v>
      </c>
      <c r="B19" s="4" t="s">
        <v>97</v>
      </c>
      <c r="C19" s="4" t="s">
        <v>1325</v>
      </c>
      <c r="D19" s="6">
        <v>124.34</v>
      </c>
      <c r="E19" s="4">
        <v>160</v>
      </c>
      <c r="F19" s="4"/>
      <c r="G19" s="4"/>
      <c r="H19" s="4"/>
      <c r="I19" s="4"/>
      <c r="J19" s="4"/>
      <c r="K19" s="21"/>
      <c r="L19" s="4"/>
      <c r="M19" s="4"/>
      <c r="N19" s="424"/>
      <c r="O19" s="424"/>
      <c r="P19" s="424"/>
      <c r="Q19" s="13"/>
      <c r="R19" s="13"/>
      <c r="S19" s="13"/>
      <c r="T19" s="13"/>
      <c r="U19" s="13"/>
      <c r="V19" s="13"/>
      <c r="W19" s="13"/>
      <c r="X19" s="13"/>
      <c r="Y19" s="13"/>
      <c r="Z19" s="426"/>
      <c r="AA19" s="426"/>
      <c r="AB19" s="426"/>
      <c r="AC19" s="13"/>
      <c r="AD19" s="13"/>
      <c r="AE19" s="13"/>
      <c r="AF19" s="13"/>
      <c r="AG19" s="13"/>
      <c r="AH19" s="13"/>
      <c r="AI19" s="13"/>
      <c r="AJ19" s="13"/>
      <c r="AK19" s="13"/>
      <c r="AL19" s="426"/>
      <c r="AM19" s="426"/>
      <c r="AN19" s="426"/>
    </row>
    <row r="20" spans="1:40" x14ac:dyDescent="0.25">
      <c r="A20" s="4" t="s">
        <v>1331</v>
      </c>
      <c r="B20" s="4" t="s">
        <v>97</v>
      </c>
      <c r="C20" s="4" t="s">
        <v>1325</v>
      </c>
      <c r="D20" s="6">
        <v>124.34</v>
      </c>
      <c r="E20" s="4">
        <v>160</v>
      </c>
      <c r="F20" s="4"/>
      <c r="G20" s="4"/>
      <c r="H20" s="4"/>
      <c r="I20" s="4"/>
      <c r="J20" s="4"/>
      <c r="K20" s="21"/>
      <c r="L20" s="4"/>
      <c r="M20" s="4"/>
      <c r="N20" s="424"/>
      <c r="O20" s="424"/>
      <c r="P20" s="424"/>
      <c r="Q20" s="13"/>
      <c r="R20" s="13"/>
      <c r="S20" s="13"/>
      <c r="T20" s="13"/>
      <c r="U20" s="13"/>
      <c r="V20" s="13"/>
      <c r="W20" s="13"/>
      <c r="X20" s="13"/>
      <c r="Y20" s="13"/>
      <c r="Z20" s="426"/>
      <c r="AA20" s="426"/>
      <c r="AB20" s="426"/>
      <c r="AC20" s="13"/>
      <c r="AD20" s="13"/>
      <c r="AE20" s="13"/>
      <c r="AF20" s="13"/>
      <c r="AG20" s="13"/>
      <c r="AH20" s="13"/>
      <c r="AI20" s="13"/>
      <c r="AJ20" s="13"/>
      <c r="AK20" s="13"/>
      <c r="AL20" s="426"/>
      <c r="AM20" s="426"/>
      <c r="AN20" s="426"/>
    </row>
    <row r="21" spans="1:40" x14ac:dyDescent="0.25">
      <c r="A21" s="4" t="s">
        <v>1332</v>
      </c>
      <c r="B21" s="4" t="s">
        <v>97</v>
      </c>
      <c r="C21" s="4" t="s">
        <v>1325</v>
      </c>
      <c r="D21" s="6">
        <v>124.34</v>
      </c>
      <c r="E21" s="4">
        <v>160</v>
      </c>
      <c r="F21" s="4"/>
      <c r="G21" s="4"/>
      <c r="H21" s="4"/>
      <c r="I21" s="4"/>
      <c r="J21" s="4"/>
      <c r="K21" s="21"/>
      <c r="L21" s="4"/>
      <c r="M21" s="4"/>
      <c r="N21" s="424"/>
      <c r="O21" s="424"/>
      <c r="P21" s="424"/>
      <c r="Q21" s="13"/>
      <c r="R21" s="13"/>
      <c r="S21" s="13"/>
      <c r="T21" s="13"/>
      <c r="U21" s="13"/>
      <c r="V21" s="13"/>
      <c r="W21" s="13"/>
      <c r="X21" s="13"/>
      <c r="Y21" s="13"/>
      <c r="Z21" s="426"/>
      <c r="AA21" s="426"/>
      <c r="AB21" s="426"/>
      <c r="AC21" s="13"/>
      <c r="AD21" s="13"/>
      <c r="AE21" s="13"/>
      <c r="AF21" s="13"/>
      <c r="AG21" s="13"/>
      <c r="AH21" s="13"/>
      <c r="AI21" s="13"/>
      <c r="AJ21" s="13"/>
      <c r="AK21" s="13"/>
      <c r="AL21" s="426"/>
      <c r="AM21" s="426"/>
      <c r="AN21" s="426"/>
    </row>
    <row r="22" spans="1:40" x14ac:dyDescent="0.25">
      <c r="A22" s="4" t="s">
        <v>1333</v>
      </c>
      <c r="B22" s="4" t="s">
        <v>97</v>
      </c>
      <c r="C22" s="4" t="s">
        <v>1323</v>
      </c>
      <c r="D22" s="6">
        <v>102.21</v>
      </c>
      <c r="E22" s="4">
        <v>160</v>
      </c>
      <c r="F22" s="4"/>
      <c r="G22" s="4"/>
      <c r="H22" s="4"/>
      <c r="I22" s="4"/>
      <c r="J22" s="4"/>
      <c r="K22" s="21"/>
      <c r="L22" s="4"/>
      <c r="M22" s="4"/>
      <c r="N22" s="424"/>
      <c r="O22" s="424"/>
      <c r="P22" s="424"/>
      <c r="Q22" s="13"/>
      <c r="R22" s="13"/>
      <c r="S22" s="13"/>
      <c r="T22" s="13"/>
      <c r="U22" s="13"/>
      <c r="V22" s="13"/>
      <c r="W22" s="13"/>
      <c r="X22" s="13"/>
      <c r="Y22" s="13"/>
      <c r="Z22" s="426"/>
      <c r="AA22" s="426"/>
      <c r="AB22" s="426"/>
      <c r="AC22" s="13"/>
      <c r="AD22" s="13"/>
      <c r="AE22" s="13"/>
      <c r="AF22" s="13"/>
      <c r="AG22" s="13"/>
      <c r="AH22" s="13"/>
      <c r="AI22" s="13"/>
      <c r="AJ22" s="13"/>
      <c r="AK22" s="13"/>
      <c r="AL22" s="426"/>
      <c r="AM22" s="426"/>
      <c r="AN22" s="426"/>
    </row>
    <row r="23" spans="1:40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21"/>
      <c r="L23" s="4"/>
      <c r="M23" s="4"/>
      <c r="N23" s="424"/>
      <c r="O23" s="424"/>
      <c r="P23" s="424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</row>
    <row r="24" spans="1:40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21"/>
      <c r="L24" s="4"/>
      <c r="M24" s="4"/>
      <c r="N24" s="424"/>
      <c r="O24" s="424"/>
      <c r="P24" s="424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</row>
    <row r="25" spans="1:40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21"/>
      <c r="L25" s="4"/>
      <c r="M25" s="4"/>
      <c r="N25" s="424"/>
      <c r="O25" s="424"/>
      <c r="P25" s="424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</row>
    <row r="26" spans="1:40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21"/>
      <c r="L26" s="4"/>
      <c r="M26" s="4"/>
      <c r="N26" s="424"/>
      <c r="O26" s="424"/>
      <c r="P26" s="424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</row>
    <row r="27" spans="1:40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21"/>
      <c r="L27" s="4"/>
      <c r="M27" s="4"/>
      <c r="N27" s="424"/>
      <c r="O27" s="424"/>
      <c r="P27" s="424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</row>
    <row r="28" spans="1:40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21"/>
      <c r="L28" s="4"/>
      <c r="M28" s="4"/>
      <c r="N28" s="424"/>
      <c r="O28" s="424"/>
      <c r="P28" s="424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</row>
    <row r="29" spans="1:40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21"/>
      <c r="L29" s="4"/>
      <c r="M29" s="4"/>
      <c r="N29" s="424"/>
      <c r="O29" s="424"/>
      <c r="P29" s="424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</row>
    <row r="30" spans="1:40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21"/>
      <c r="L30" s="4"/>
      <c r="M30" s="4"/>
      <c r="N30" s="424"/>
      <c r="O30" s="424"/>
      <c r="P30" s="424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21"/>
      <c r="L31" s="4"/>
      <c r="M31" s="4"/>
      <c r="N31" s="424"/>
      <c r="O31" s="424"/>
      <c r="P31" s="424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426"/>
      <c r="AF31" s="426"/>
      <c r="AG31" s="426"/>
      <c r="AH31" s="426"/>
      <c r="AI31" s="426"/>
      <c r="AJ31" s="426"/>
      <c r="AK31" s="426"/>
      <c r="AL31" s="426"/>
      <c r="AM31" s="426"/>
      <c r="AN31" s="426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21"/>
      <c r="L32" s="4"/>
      <c r="M32" s="4"/>
      <c r="N32" s="424"/>
      <c r="O32" s="424"/>
      <c r="P32" s="424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21"/>
      <c r="L33" s="4"/>
      <c r="M33" s="4"/>
      <c r="N33" s="424"/>
      <c r="O33" s="424"/>
      <c r="P33" s="424"/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  <c r="AB33" s="426"/>
      <c r="AC33" s="426"/>
      <c r="AD33" s="426"/>
      <c r="AE33" s="426"/>
      <c r="AF33" s="426"/>
      <c r="AG33" s="426"/>
      <c r="AH33" s="426"/>
      <c r="AI33" s="426"/>
      <c r="AJ33" s="426"/>
      <c r="AK33" s="426"/>
      <c r="AL33" s="426"/>
      <c r="AM33" s="426"/>
      <c r="AN33" s="426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21"/>
      <c r="L34" s="4"/>
      <c r="M34" s="4"/>
      <c r="N34" s="424"/>
      <c r="O34" s="424"/>
      <c r="P34" s="424"/>
      <c r="Q34" s="426"/>
      <c r="R34" s="426"/>
      <c r="S34" s="426"/>
      <c r="T34" s="426"/>
      <c r="U34" s="426"/>
      <c r="V34" s="426"/>
      <c r="W34" s="426"/>
      <c r="X34" s="426"/>
      <c r="Y34" s="426"/>
      <c r="Z34" s="426"/>
      <c r="AA34" s="426"/>
      <c r="AB34" s="426"/>
      <c r="AC34" s="426"/>
      <c r="AD34" s="426"/>
      <c r="AE34" s="426"/>
      <c r="AF34" s="426"/>
      <c r="AG34" s="426"/>
      <c r="AH34" s="426"/>
      <c r="AI34" s="426"/>
      <c r="AJ34" s="426"/>
      <c r="AK34" s="426"/>
      <c r="AL34" s="426"/>
      <c r="AM34" s="426"/>
      <c r="AN34" s="426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21"/>
      <c r="L35" s="4"/>
      <c r="M35" s="4"/>
      <c r="N35" s="424"/>
      <c r="O35" s="424"/>
      <c r="P35" s="424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21"/>
      <c r="L36" s="4"/>
      <c r="M36" s="4"/>
      <c r="N36" s="424"/>
      <c r="O36" s="424"/>
      <c r="P36" s="424"/>
      <c r="Q36" s="426"/>
      <c r="R36" s="426"/>
      <c r="S36" s="426"/>
      <c r="T36" s="426"/>
      <c r="U36" s="426"/>
      <c r="V36" s="426"/>
      <c r="W36" s="426"/>
      <c r="X36" s="426"/>
      <c r="Y36" s="426"/>
      <c r="Z36" s="426"/>
      <c r="AA36" s="426"/>
      <c r="AB36" s="426"/>
      <c r="AC36" s="426"/>
      <c r="AD36" s="426"/>
      <c r="AE36" s="426"/>
      <c r="AF36" s="426"/>
      <c r="AG36" s="426"/>
      <c r="AH36" s="426"/>
      <c r="AI36" s="426"/>
      <c r="AJ36" s="426"/>
      <c r="AK36" s="426"/>
      <c r="AL36" s="426"/>
      <c r="AM36" s="426"/>
      <c r="AN36" s="426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21"/>
      <c r="L37" s="4"/>
      <c r="M37" s="4"/>
      <c r="N37" s="424"/>
      <c r="O37" s="424"/>
      <c r="P37" s="424"/>
      <c r="Q37" s="426"/>
      <c r="R37" s="426"/>
      <c r="S37" s="426"/>
      <c r="T37" s="426"/>
      <c r="U37" s="426"/>
      <c r="V37" s="426"/>
      <c r="W37" s="426"/>
      <c r="X37" s="426"/>
      <c r="Y37" s="426"/>
      <c r="Z37" s="426"/>
      <c r="AA37" s="426"/>
      <c r="AB37" s="426"/>
      <c r="AC37" s="426"/>
      <c r="AD37" s="426"/>
      <c r="AE37" s="426"/>
      <c r="AF37" s="426"/>
      <c r="AG37" s="426"/>
      <c r="AH37" s="426"/>
      <c r="AI37" s="426"/>
      <c r="AJ37" s="426"/>
      <c r="AK37" s="426"/>
      <c r="AL37" s="426"/>
      <c r="AM37" s="426"/>
      <c r="AN37" s="426"/>
    </row>
    <row r="38" spans="1:40" x14ac:dyDescent="0.25">
      <c r="E38" s="28">
        <f t="shared" ref="E38:AN38" si="0">SUM(E10:E37)</f>
        <v>2080</v>
      </c>
      <c r="F38" s="28">
        <f t="shared" si="0"/>
        <v>0</v>
      </c>
      <c r="G38" s="28">
        <f t="shared" si="0"/>
        <v>0</v>
      </c>
      <c r="H38" s="28">
        <f t="shared" si="0"/>
        <v>0</v>
      </c>
      <c r="I38" s="28">
        <f t="shared" si="0"/>
        <v>0</v>
      </c>
      <c r="J38" s="28">
        <f t="shared" si="0"/>
        <v>0</v>
      </c>
      <c r="K38" s="28">
        <f t="shared" si="0"/>
        <v>0</v>
      </c>
      <c r="L38" s="28">
        <f t="shared" si="0"/>
        <v>0</v>
      </c>
      <c r="M38" s="28">
        <f t="shared" si="0"/>
        <v>0</v>
      </c>
      <c r="N38" s="28">
        <f t="shared" si="0"/>
        <v>0</v>
      </c>
      <c r="O38" s="28">
        <f t="shared" si="0"/>
        <v>0</v>
      </c>
      <c r="P38" s="28">
        <f t="shared" si="0"/>
        <v>0</v>
      </c>
      <c r="Q38" s="428">
        <f t="shared" si="0"/>
        <v>0</v>
      </c>
      <c r="R38" s="428">
        <f t="shared" si="0"/>
        <v>0</v>
      </c>
      <c r="S38" s="428">
        <f t="shared" si="0"/>
        <v>0</v>
      </c>
      <c r="T38" s="428">
        <f t="shared" si="0"/>
        <v>0</v>
      </c>
      <c r="U38" s="428">
        <f t="shared" si="0"/>
        <v>0</v>
      </c>
      <c r="V38" s="428">
        <f t="shared" si="0"/>
        <v>0</v>
      </c>
      <c r="W38" s="428">
        <f t="shared" si="0"/>
        <v>0</v>
      </c>
      <c r="X38" s="428">
        <f t="shared" si="0"/>
        <v>0</v>
      </c>
      <c r="Y38" s="428">
        <f t="shared" si="0"/>
        <v>0</v>
      </c>
      <c r="Z38" s="428">
        <f t="shared" si="0"/>
        <v>0</v>
      </c>
      <c r="AA38" s="428">
        <f t="shared" si="0"/>
        <v>0</v>
      </c>
      <c r="AB38" s="428">
        <f t="shared" si="0"/>
        <v>0</v>
      </c>
      <c r="AC38" s="428">
        <f t="shared" si="0"/>
        <v>0</v>
      </c>
      <c r="AD38" s="428">
        <f t="shared" si="0"/>
        <v>0</v>
      </c>
      <c r="AE38" s="428">
        <f t="shared" si="0"/>
        <v>0</v>
      </c>
      <c r="AF38" s="428">
        <f t="shared" si="0"/>
        <v>0</v>
      </c>
      <c r="AG38" s="428">
        <f t="shared" si="0"/>
        <v>0</v>
      </c>
      <c r="AH38" s="428">
        <f t="shared" si="0"/>
        <v>0</v>
      </c>
      <c r="AI38" s="428">
        <f t="shared" si="0"/>
        <v>0</v>
      </c>
      <c r="AJ38" s="428">
        <f t="shared" si="0"/>
        <v>0</v>
      </c>
      <c r="AK38" s="428">
        <f t="shared" si="0"/>
        <v>0</v>
      </c>
      <c r="AL38" s="428">
        <f t="shared" si="0"/>
        <v>0</v>
      </c>
      <c r="AM38" s="428">
        <f t="shared" si="0"/>
        <v>0</v>
      </c>
      <c r="AN38" s="428">
        <f t="shared" si="0"/>
        <v>0</v>
      </c>
    </row>
    <row r="40" spans="1:40" x14ac:dyDescent="0.25">
      <c r="A40" s="31" t="s">
        <v>102</v>
      </c>
      <c r="B40" s="31"/>
      <c r="C40" s="31"/>
      <c r="D40" s="322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7"/>
      <c r="S40" s="637"/>
      <c r="T40" s="637"/>
      <c r="U40" s="31"/>
      <c r="V40" s="31"/>
      <c r="W40" s="31"/>
    </row>
    <row r="41" spans="1:40" x14ac:dyDescent="0.25">
      <c r="A41" s="9"/>
      <c r="B41" s="9"/>
      <c r="C41" s="9"/>
      <c r="D41" s="7"/>
      <c r="E41" s="623">
        <v>2025</v>
      </c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>
        <v>2026</v>
      </c>
      <c r="R41" s="623"/>
      <c r="S41" s="623"/>
      <c r="T41" s="623"/>
      <c r="U41" s="623"/>
      <c r="V41" s="623"/>
      <c r="W41" s="623"/>
      <c r="X41" s="623"/>
      <c r="Y41" s="623"/>
      <c r="Z41" s="623"/>
      <c r="AA41" s="623"/>
      <c r="AB41" s="623"/>
      <c r="AC41" s="625">
        <v>2027</v>
      </c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7"/>
    </row>
    <row r="42" spans="1:40" x14ac:dyDescent="0.25">
      <c r="A42" s="11" t="s">
        <v>88</v>
      </c>
      <c r="B42" s="11" t="s">
        <v>89</v>
      </c>
      <c r="C42" s="11" t="s">
        <v>90</v>
      </c>
      <c r="D42" s="81" t="s">
        <v>91</v>
      </c>
      <c r="E42" s="121">
        <v>1</v>
      </c>
      <c r="F42" s="121">
        <v>2</v>
      </c>
      <c r="G42" s="121">
        <v>3</v>
      </c>
      <c r="H42" s="11">
        <v>4</v>
      </c>
      <c r="I42" s="11">
        <v>5</v>
      </c>
      <c r="J42" s="11">
        <v>6</v>
      </c>
      <c r="K42" s="12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21">
        <v>1</v>
      </c>
      <c r="R42" s="121">
        <v>2</v>
      </c>
      <c r="S42" s="121">
        <v>3</v>
      </c>
      <c r="T42" s="11">
        <v>4</v>
      </c>
      <c r="U42" s="11">
        <v>5</v>
      </c>
      <c r="V42" s="11">
        <v>6</v>
      </c>
      <c r="W42" s="121">
        <v>7</v>
      </c>
      <c r="X42" s="11">
        <v>8</v>
      </c>
      <c r="Y42" s="11">
        <v>9</v>
      </c>
      <c r="Z42" s="11">
        <v>10</v>
      </c>
      <c r="AA42" s="11">
        <v>11</v>
      </c>
      <c r="AB42" s="11">
        <v>12</v>
      </c>
      <c r="AC42" s="121">
        <v>1</v>
      </c>
      <c r="AD42" s="121">
        <v>2</v>
      </c>
      <c r="AE42" s="121">
        <v>3</v>
      </c>
      <c r="AF42" s="11">
        <v>4</v>
      </c>
      <c r="AG42" s="11">
        <v>5</v>
      </c>
      <c r="AH42" s="11">
        <v>6</v>
      </c>
      <c r="AI42" s="121">
        <v>7</v>
      </c>
      <c r="AJ42" s="11">
        <v>8</v>
      </c>
      <c r="AK42" s="11">
        <v>9</v>
      </c>
      <c r="AL42" s="11">
        <v>10</v>
      </c>
      <c r="AM42" s="11">
        <v>11</v>
      </c>
      <c r="AN42" s="11">
        <v>12</v>
      </c>
    </row>
    <row r="43" spans="1:40" x14ac:dyDescent="0.25">
      <c r="A43" s="4" t="str">
        <f t="shared" ref="A43:D70" si="1">A10</f>
        <v>Louie Chen</v>
      </c>
      <c r="B43" s="4" t="str">
        <f t="shared" si="1"/>
        <v>TechSur</v>
      </c>
      <c r="C43" s="4" t="str">
        <f t="shared" si="1"/>
        <v>Mid Infrastructure Engineer</v>
      </c>
      <c r="D43" s="6">
        <f t="shared" si="1"/>
        <v>105.37</v>
      </c>
      <c r="E43" s="4">
        <v>63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x14ac:dyDescent="0.25">
      <c r="A44" s="4" t="str">
        <f t="shared" si="1"/>
        <v>Shane Flynn</v>
      </c>
      <c r="B44" s="4" t="str">
        <f t="shared" si="1"/>
        <v>TechSur</v>
      </c>
      <c r="C44" s="4" t="str">
        <f t="shared" si="1"/>
        <v>Mid Level Full Stack Developer</v>
      </c>
      <c r="D44" s="6">
        <f t="shared" si="1"/>
        <v>105.37</v>
      </c>
      <c r="E44" s="4">
        <v>160</v>
      </c>
      <c r="F44" s="4"/>
      <c r="G44" s="4"/>
      <c r="H44" s="4"/>
      <c r="I44" s="4"/>
      <c r="J44" s="4"/>
      <c r="K44" s="4"/>
      <c r="L44" s="4"/>
      <c r="M44" s="125"/>
      <c r="N44" s="125"/>
      <c r="O44" s="125"/>
      <c r="P44" s="125"/>
      <c r="Q44" s="4"/>
      <c r="R44" s="4"/>
      <c r="S44" s="4"/>
      <c r="T44" s="4"/>
      <c r="U44" s="4"/>
      <c r="V44" s="6"/>
      <c r="W44" s="6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x14ac:dyDescent="0.25">
      <c r="A45" s="4" t="str">
        <f t="shared" si="1"/>
        <v>John Russell</v>
      </c>
      <c r="B45" s="4" t="str">
        <f t="shared" si="1"/>
        <v>TechSur</v>
      </c>
      <c r="C45" s="4" t="str">
        <f t="shared" si="1"/>
        <v>Mid Level Full Stack Developer</v>
      </c>
      <c r="D45" s="6">
        <f t="shared" si="1"/>
        <v>105.37</v>
      </c>
      <c r="E45" s="4">
        <v>128</v>
      </c>
      <c r="F45" s="4"/>
      <c r="G45" s="4"/>
      <c r="H45" s="4"/>
      <c r="I45" s="4"/>
      <c r="J45" s="4"/>
      <c r="K45" s="4"/>
      <c r="L45" s="4"/>
      <c r="M45" s="125"/>
      <c r="N45" s="125"/>
      <c r="O45" s="125"/>
      <c r="P45" s="125"/>
      <c r="Q45" s="4"/>
      <c r="R45" s="4"/>
      <c r="S45" s="4"/>
      <c r="T45" s="4"/>
      <c r="U45" s="4"/>
      <c r="V45" s="6"/>
      <c r="W45" s="6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x14ac:dyDescent="0.25">
      <c r="A46" s="4" t="str">
        <f t="shared" si="1"/>
        <v>Harsha Vardhan</v>
      </c>
      <c r="B46" s="4" t="str">
        <f t="shared" si="1"/>
        <v>TechSur</v>
      </c>
      <c r="C46" s="4" t="str">
        <f t="shared" si="1"/>
        <v>Team Lead/Sr. Full Stack Developer</v>
      </c>
      <c r="D46" s="6">
        <f t="shared" si="1"/>
        <v>152.78</v>
      </c>
      <c r="E46" s="4">
        <v>160</v>
      </c>
      <c r="F46" s="4"/>
      <c r="G46" s="4"/>
      <c r="H46" s="4"/>
      <c r="I46" s="4"/>
      <c r="J46" s="4"/>
      <c r="K46" s="4"/>
      <c r="L46" s="4"/>
      <c r="M46" s="125"/>
      <c r="N46" s="125"/>
      <c r="O46" s="125"/>
      <c r="P46" s="125"/>
      <c r="Q46" s="4"/>
      <c r="R46" s="4"/>
      <c r="S46" s="4"/>
      <c r="T46" s="4"/>
      <c r="U46" s="4"/>
      <c r="V46" s="6"/>
      <c r="W46" s="6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x14ac:dyDescent="0.25">
      <c r="A47" s="4" t="str">
        <f t="shared" si="1"/>
        <v>Ahmed Zaied</v>
      </c>
      <c r="B47" s="4" t="str">
        <f t="shared" si="1"/>
        <v>TechSur</v>
      </c>
      <c r="C47" s="4" t="str">
        <f t="shared" si="1"/>
        <v>Test Engineer</v>
      </c>
      <c r="D47" s="6">
        <f t="shared" si="1"/>
        <v>102.21</v>
      </c>
      <c r="E47" s="4">
        <v>128</v>
      </c>
      <c r="F47" s="4"/>
      <c r="G47" s="4"/>
      <c r="H47" s="4"/>
      <c r="I47" s="4"/>
      <c r="J47" s="4"/>
      <c r="K47" s="4"/>
      <c r="L47" s="4"/>
      <c r="M47" s="125"/>
      <c r="N47" s="125"/>
      <c r="O47" s="125"/>
      <c r="P47" s="125"/>
      <c r="Q47" s="4"/>
      <c r="R47" s="4"/>
      <c r="S47" s="4"/>
      <c r="T47" s="4"/>
      <c r="U47" s="4"/>
      <c r="V47" s="6"/>
      <c r="W47" s="6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x14ac:dyDescent="0.25">
      <c r="A48" s="4" t="str">
        <f t="shared" si="1"/>
        <v>Ali Karam</v>
      </c>
      <c r="B48" s="4" t="str">
        <f t="shared" si="1"/>
        <v>TechSur</v>
      </c>
      <c r="C48" s="4" t="str">
        <f t="shared" si="1"/>
        <v>Sr. Full Stack Developer</v>
      </c>
      <c r="D48" s="6">
        <f t="shared" si="1"/>
        <v>124.34</v>
      </c>
      <c r="E48" s="4">
        <v>112</v>
      </c>
      <c r="F48" s="4"/>
      <c r="G48" s="4"/>
      <c r="H48" s="4"/>
      <c r="I48" s="4"/>
      <c r="J48" s="4"/>
      <c r="K48" s="4"/>
      <c r="L48" s="4"/>
      <c r="M48" s="125"/>
      <c r="N48" s="125"/>
      <c r="O48" s="125"/>
      <c r="P48" s="125"/>
      <c r="Q48" s="4"/>
      <c r="R48" s="4"/>
      <c r="S48" s="4"/>
      <c r="T48" s="4"/>
      <c r="U48" s="4"/>
      <c r="V48" s="6"/>
      <c r="W48" s="6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x14ac:dyDescent="0.25">
      <c r="A49" s="4" t="str">
        <f t="shared" si="1"/>
        <v>Tri (Leon) Nguyen</v>
      </c>
      <c r="B49" s="4" t="str">
        <f t="shared" si="1"/>
        <v>TechSur</v>
      </c>
      <c r="C49" s="4" t="str">
        <f t="shared" si="1"/>
        <v>Mid Level Full Stack Developer</v>
      </c>
      <c r="D49" s="6">
        <f t="shared" si="1"/>
        <v>105.37</v>
      </c>
      <c r="E49" s="4">
        <v>144</v>
      </c>
      <c r="F49" s="4"/>
      <c r="G49" s="4"/>
      <c r="H49" s="4"/>
      <c r="I49" s="4"/>
      <c r="J49" s="4"/>
      <c r="K49" s="4"/>
      <c r="L49" s="4"/>
      <c r="M49" s="125"/>
      <c r="N49" s="125"/>
      <c r="O49" s="125"/>
      <c r="P49" s="125"/>
      <c r="Q49" s="4"/>
      <c r="R49" s="4"/>
      <c r="S49" s="4"/>
      <c r="T49" s="4"/>
      <c r="U49" s="4"/>
      <c r="V49" s="6"/>
      <c r="W49" s="6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x14ac:dyDescent="0.25">
      <c r="A50" s="4" t="str">
        <f t="shared" si="1"/>
        <v>Sadiq Okocha</v>
      </c>
      <c r="B50" s="4" t="str">
        <f t="shared" si="1"/>
        <v>TechSur</v>
      </c>
      <c r="C50" s="4" t="str">
        <f t="shared" si="1"/>
        <v>Jr. Infrastructure Engineer</v>
      </c>
      <c r="D50" s="6">
        <f t="shared" si="1"/>
        <v>82.19</v>
      </c>
      <c r="E50" s="4">
        <v>128</v>
      </c>
      <c r="F50" s="4"/>
      <c r="G50" s="4"/>
      <c r="H50" s="4"/>
      <c r="I50" s="4"/>
      <c r="J50" s="4"/>
      <c r="K50" s="4"/>
      <c r="L50" s="4"/>
      <c r="M50" s="125"/>
      <c r="N50" s="125"/>
      <c r="O50" s="125"/>
      <c r="P50" s="125"/>
      <c r="Q50" s="4"/>
      <c r="R50" s="4"/>
      <c r="S50" s="4"/>
      <c r="T50" s="4"/>
      <c r="U50" s="4"/>
      <c r="V50" s="6"/>
      <c r="W50" s="6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x14ac:dyDescent="0.25">
      <c r="A51" s="4" t="str">
        <f t="shared" si="1"/>
        <v>Ridesh Ramakrishnan</v>
      </c>
      <c r="B51" s="4" t="str">
        <f t="shared" si="1"/>
        <v>TechSur</v>
      </c>
      <c r="C51" s="4" t="str">
        <f t="shared" si="1"/>
        <v>Business Analyst</v>
      </c>
      <c r="D51" s="6">
        <f t="shared" si="1"/>
        <v>102.21</v>
      </c>
      <c r="E51" s="4">
        <v>160</v>
      </c>
      <c r="F51" s="4"/>
      <c r="G51" s="4"/>
      <c r="H51" s="4"/>
      <c r="I51" s="4"/>
      <c r="J51" s="4"/>
      <c r="K51" s="4"/>
      <c r="L51" s="4"/>
      <c r="M51" s="125"/>
      <c r="N51" s="125"/>
      <c r="O51" s="125"/>
      <c r="P51" s="125"/>
      <c r="Q51" s="4"/>
      <c r="R51" s="4"/>
      <c r="S51" s="4"/>
      <c r="T51" s="4"/>
      <c r="U51" s="4"/>
      <c r="V51" s="6"/>
      <c r="W51" s="6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x14ac:dyDescent="0.25">
      <c r="A52" s="4" t="str">
        <f t="shared" si="1"/>
        <v>Matthew Tark</v>
      </c>
      <c r="B52" s="4" t="str">
        <f t="shared" si="1"/>
        <v>TechSur</v>
      </c>
      <c r="C52" s="4" t="str">
        <f t="shared" si="1"/>
        <v>Sr. Full Stack Developer</v>
      </c>
      <c r="D52" s="6">
        <f t="shared" si="1"/>
        <v>124.34</v>
      </c>
      <c r="E52" s="4">
        <v>160</v>
      </c>
      <c r="F52" s="4"/>
      <c r="G52" s="4"/>
      <c r="H52" s="4"/>
      <c r="I52" s="4"/>
      <c r="J52" s="4"/>
      <c r="K52" s="4"/>
      <c r="L52" s="4"/>
      <c r="M52" s="125"/>
      <c r="N52" s="125"/>
      <c r="O52" s="125"/>
      <c r="P52" s="125"/>
      <c r="Q52" s="4"/>
      <c r="R52" s="4"/>
      <c r="S52" s="4"/>
      <c r="T52" s="4"/>
      <c r="U52" s="4"/>
      <c r="V52" s="6"/>
      <c r="W52" s="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x14ac:dyDescent="0.25">
      <c r="A53" s="4" t="str">
        <f t="shared" si="1"/>
        <v>Clent Brown</v>
      </c>
      <c r="B53" s="4" t="str">
        <f t="shared" si="1"/>
        <v>TechSur</v>
      </c>
      <c r="C53" s="4" t="str">
        <f t="shared" si="1"/>
        <v>Sr. Full Stack Developer</v>
      </c>
      <c r="D53" s="6">
        <f t="shared" si="1"/>
        <v>124.34</v>
      </c>
      <c r="E53" s="4">
        <v>160</v>
      </c>
      <c r="F53" s="4"/>
      <c r="G53" s="4"/>
      <c r="H53" s="4"/>
      <c r="I53" s="4"/>
      <c r="J53" s="4"/>
      <c r="K53" s="4"/>
      <c r="L53" s="4"/>
      <c r="M53" s="125"/>
      <c r="N53" s="125"/>
      <c r="O53" s="125"/>
      <c r="P53" s="125"/>
      <c r="Q53" s="4"/>
      <c r="R53" s="4"/>
      <c r="S53" s="4"/>
      <c r="T53" s="4"/>
      <c r="U53" s="4"/>
      <c r="V53" s="6"/>
      <c r="W53" s="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x14ac:dyDescent="0.25">
      <c r="A54" s="4" t="str">
        <f t="shared" si="1"/>
        <v>Jay Vutkuri</v>
      </c>
      <c r="B54" s="4" t="str">
        <f t="shared" si="1"/>
        <v>TechSur</v>
      </c>
      <c r="C54" s="4" t="str">
        <f t="shared" si="1"/>
        <v>Sr. Full Stack Developer</v>
      </c>
      <c r="D54" s="6">
        <f t="shared" si="1"/>
        <v>124.34</v>
      </c>
      <c r="E54" s="4">
        <v>104</v>
      </c>
      <c r="F54" s="4"/>
      <c r="G54" s="4"/>
      <c r="H54" s="4"/>
      <c r="I54" s="4"/>
      <c r="J54" s="4"/>
      <c r="K54" s="4"/>
      <c r="L54" s="4"/>
      <c r="M54" s="125"/>
      <c r="N54" s="125"/>
      <c r="O54" s="125"/>
      <c r="P54" s="125"/>
      <c r="Q54" s="4"/>
      <c r="R54" s="4"/>
      <c r="S54" s="4"/>
      <c r="T54" s="4"/>
      <c r="U54" s="4"/>
      <c r="V54" s="6"/>
      <c r="W54" s="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x14ac:dyDescent="0.25">
      <c r="A55" s="4" t="str">
        <f t="shared" si="1"/>
        <v>Seemal Asghar</v>
      </c>
      <c r="B55" s="4" t="str">
        <f t="shared" si="1"/>
        <v>TechSur</v>
      </c>
      <c r="C55" s="4" t="str">
        <f t="shared" si="1"/>
        <v>Test Engineer</v>
      </c>
      <c r="D55" s="6">
        <f t="shared" si="1"/>
        <v>102.21</v>
      </c>
      <c r="E55" s="4">
        <v>120</v>
      </c>
      <c r="F55" s="4"/>
      <c r="G55" s="4"/>
      <c r="H55" s="4"/>
      <c r="I55" s="4"/>
      <c r="J55" s="4"/>
      <c r="K55" s="4"/>
      <c r="L55" s="4"/>
      <c r="M55" s="125"/>
      <c r="N55" s="125"/>
      <c r="O55" s="125"/>
      <c r="P55" s="125"/>
      <c r="Q55" s="4"/>
      <c r="R55" s="4"/>
      <c r="S55" s="4"/>
      <c r="T55" s="4"/>
      <c r="U55" s="4"/>
      <c r="V55" s="6"/>
      <c r="W55" s="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x14ac:dyDescent="0.25">
      <c r="A56" s="4">
        <f t="shared" si="1"/>
        <v>0</v>
      </c>
      <c r="B56" s="4">
        <f t="shared" si="1"/>
        <v>0</v>
      </c>
      <c r="C56" s="4">
        <f t="shared" si="1"/>
        <v>0</v>
      </c>
      <c r="D56" s="6">
        <f t="shared" si="1"/>
        <v>0</v>
      </c>
      <c r="E56" s="4"/>
      <c r="F56" s="4"/>
      <c r="G56" s="4"/>
      <c r="H56" s="4"/>
      <c r="I56" s="4"/>
      <c r="J56" s="4"/>
      <c r="K56" s="4"/>
      <c r="L56" s="4"/>
      <c r="M56" s="125"/>
      <c r="N56" s="125"/>
      <c r="O56" s="125"/>
      <c r="P56" s="125"/>
      <c r="Q56" s="4"/>
      <c r="R56" s="4"/>
      <c r="S56" s="4"/>
      <c r="T56" s="4"/>
      <c r="U56" s="4"/>
      <c r="V56" s="6"/>
      <c r="W56" s="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x14ac:dyDescent="0.25">
      <c r="A57" s="4">
        <f t="shared" si="1"/>
        <v>0</v>
      </c>
      <c r="B57" s="4">
        <f t="shared" si="1"/>
        <v>0</v>
      </c>
      <c r="C57" s="4">
        <f t="shared" si="1"/>
        <v>0</v>
      </c>
      <c r="D57" s="6">
        <f t="shared" si="1"/>
        <v>0</v>
      </c>
      <c r="E57" s="4"/>
      <c r="F57" s="4"/>
      <c r="G57" s="4"/>
      <c r="H57" s="4"/>
      <c r="I57" s="4"/>
      <c r="J57" s="4"/>
      <c r="K57" s="4"/>
      <c r="L57" s="4"/>
      <c r="M57" s="125"/>
      <c r="N57" s="125"/>
      <c r="O57" s="125"/>
      <c r="P57" s="125"/>
      <c r="Q57" s="4"/>
      <c r="R57" s="4"/>
      <c r="S57" s="4"/>
      <c r="T57" s="4"/>
      <c r="U57" s="4"/>
      <c r="V57" s="6"/>
      <c r="W57" s="6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x14ac:dyDescent="0.25">
      <c r="A58" s="4">
        <f t="shared" si="1"/>
        <v>0</v>
      </c>
      <c r="B58" s="4">
        <f t="shared" si="1"/>
        <v>0</v>
      </c>
      <c r="C58" s="4">
        <f t="shared" si="1"/>
        <v>0</v>
      </c>
      <c r="D58" s="6">
        <f t="shared" si="1"/>
        <v>0</v>
      </c>
      <c r="E58" s="4"/>
      <c r="F58" s="4"/>
      <c r="G58" s="4"/>
      <c r="H58" s="4"/>
      <c r="I58" s="4"/>
      <c r="J58" s="4"/>
      <c r="K58" s="4"/>
      <c r="L58" s="4"/>
      <c r="M58" s="125"/>
      <c r="N58" s="125"/>
      <c r="O58" s="125"/>
      <c r="P58" s="125"/>
      <c r="Q58" s="4"/>
      <c r="R58" s="4"/>
      <c r="S58" s="4"/>
      <c r="T58" s="4"/>
      <c r="U58" s="4"/>
      <c r="V58" s="6"/>
      <c r="W58" s="6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x14ac:dyDescent="0.25">
      <c r="A59" s="4">
        <f t="shared" si="1"/>
        <v>0</v>
      </c>
      <c r="B59" s="4">
        <f t="shared" si="1"/>
        <v>0</v>
      </c>
      <c r="C59" s="4">
        <f t="shared" si="1"/>
        <v>0</v>
      </c>
      <c r="D59" s="6">
        <f t="shared" si="1"/>
        <v>0</v>
      </c>
      <c r="E59" s="4"/>
      <c r="F59" s="4"/>
      <c r="G59" s="4"/>
      <c r="H59" s="4"/>
      <c r="I59" s="4"/>
      <c r="J59" s="4"/>
      <c r="K59" s="4"/>
      <c r="L59" s="4"/>
      <c r="M59" s="125"/>
      <c r="N59" s="125"/>
      <c r="O59" s="125"/>
      <c r="P59" s="125"/>
      <c r="Q59" s="4"/>
      <c r="R59" s="4"/>
      <c r="S59" s="4"/>
      <c r="T59" s="4"/>
      <c r="U59" s="4"/>
      <c r="V59" s="6"/>
      <c r="W59" s="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x14ac:dyDescent="0.25">
      <c r="A60" s="4">
        <f t="shared" si="1"/>
        <v>0</v>
      </c>
      <c r="B60" s="4">
        <f t="shared" si="1"/>
        <v>0</v>
      </c>
      <c r="C60" s="4">
        <f t="shared" si="1"/>
        <v>0</v>
      </c>
      <c r="D60" s="6">
        <f t="shared" si="1"/>
        <v>0</v>
      </c>
      <c r="E60" s="4"/>
      <c r="F60" s="4"/>
      <c r="G60" s="4"/>
      <c r="H60" s="4"/>
      <c r="I60" s="4"/>
      <c r="J60" s="4"/>
      <c r="K60" s="4"/>
      <c r="L60" s="4"/>
      <c r="M60" s="125"/>
      <c r="N60" s="125"/>
      <c r="O60" s="125"/>
      <c r="P60" s="125"/>
      <c r="Q60" s="4"/>
      <c r="R60" s="4"/>
      <c r="S60" s="4"/>
      <c r="T60" s="4"/>
      <c r="U60" s="4"/>
      <c r="V60" s="6"/>
      <c r="W60" s="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x14ac:dyDescent="0.25">
      <c r="A61" s="4">
        <f t="shared" si="1"/>
        <v>0</v>
      </c>
      <c r="B61" s="4">
        <f t="shared" si="1"/>
        <v>0</v>
      </c>
      <c r="C61" s="4">
        <f t="shared" si="1"/>
        <v>0</v>
      </c>
      <c r="D61" s="6">
        <f t="shared" si="1"/>
        <v>0</v>
      </c>
      <c r="E61" s="4"/>
      <c r="F61" s="4"/>
      <c r="G61" s="4"/>
      <c r="H61" s="4"/>
      <c r="I61" s="4"/>
      <c r="J61" s="4"/>
      <c r="K61" s="4"/>
      <c r="L61" s="4"/>
      <c r="M61" s="125"/>
      <c r="N61" s="125"/>
      <c r="O61" s="125"/>
      <c r="P61" s="125"/>
      <c r="Q61" s="4"/>
      <c r="R61" s="4"/>
      <c r="S61" s="4"/>
      <c r="T61" s="4"/>
      <c r="U61" s="4"/>
      <c r="V61" s="6"/>
      <c r="W61" s="6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x14ac:dyDescent="0.25">
      <c r="A62" s="4">
        <f t="shared" si="1"/>
        <v>0</v>
      </c>
      <c r="B62" s="4">
        <f t="shared" si="1"/>
        <v>0</v>
      </c>
      <c r="C62" s="4">
        <f t="shared" si="1"/>
        <v>0</v>
      </c>
      <c r="D62" s="6">
        <f t="shared" si="1"/>
        <v>0</v>
      </c>
      <c r="E62" s="4"/>
      <c r="F62" s="4"/>
      <c r="G62" s="4"/>
      <c r="H62" s="4"/>
      <c r="I62" s="4"/>
      <c r="J62" s="4"/>
      <c r="K62" s="4"/>
      <c r="L62" s="4"/>
      <c r="M62" s="125"/>
      <c r="N62" s="125"/>
      <c r="O62" s="125"/>
      <c r="P62" s="125"/>
      <c r="Q62" s="4"/>
      <c r="R62" s="4"/>
      <c r="S62" s="4"/>
      <c r="T62" s="4"/>
      <c r="U62" s="4"/>
      <c r="V62" s="6"/>
      <c r="W62" s="6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x14ac:dyDescent="0.25">
      <c r="A63" s="4">
        <f t="shared" si="1"/>
        <v>0</v>
      </c>
      <c r="B63" s="4">
        <f t="shared" si="1"/>
        <v>0</v>
      </c>
      <c r="C63" s="4">
        <f t="shared" si="1"/>
        <v>0</v>
      </c>
      <c r="D63" s="6">
        <f t="shared" si="1"/>
        <v>0</v>
      </c>
      <c r="E63" s="4"/>
      <c r="F63" s="4"/>
      <c r="G63" s="4"/>
      <c r="H63" s="4"/>
      <c r="I63" s="4"/>
      <c r="J63" s="4"/>
      <c r="K63" s="4"/>
      <c r="L63" s="4"/>
      <c r="M63" s="125"/>
      <c r="N63" s="125"/>
      <c r="O63" s="125"/>
      <c r="P63" s="125"/>
      <c r="Q63" s="4"/>
      <c r="R63" s="4"/>
      <c r="S63" s="4"/>
      <c r="T63" s="4"/>
      <c r="U63" s="4"/>
      <c r="V63" s="6"/>
      <c r="W63" s="6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x14ac:dyDescent="0.25">
      <c r="A64" s="4">
        <f t="shared" si="1"/>
        <v>0</v>
      </c>
      <c r="B64" s="4">
        <f t="shared" si="1"/>
        <v>0</v>
      </c>
      <c r="C64" s="4">
        <f t="shared" si="1"/>
        <v>0</v>
      </c>
      <c r="D64" s="6">
        <f t="shared" si="1"/>
        <v>0</v>
      </c>
      <c r="E64" s="4"/>
      <c r="F64" s="4"/>
      <c r="G64" s="4"/>
      <c r="H64" s="4"/>
      <c r="I64" s="4"/>
      <c r="J64" s="4"/>
      <c r="K64" s="4"/>
      <c r="L64" s="4"/>
      <c r="M64" s="125"/>
      <c r="N64" s="125"/>
      <c r="O64" s="125"/>
      <c r="P64" s="125"/>
      <c r="Q64" s="4"/>
      <c r="R64" s="4"/>
      <c r="S64" s="4"/>
      <c r="T64" s="4"/>
      <c r="U64" s="4"/>
      <c r="V64" s="6"/>
      <c r="W64" s="6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x14ac:dyDescent="0.25">
      <c r="A65" s="4">
        <f t="shared" si="1"/>
        <v>0</v>
      </c>
      <c r="B65" s="4">
        <f t="shared" si="1"/>
        <v>0</v>
      </c>
      <c r="C65" s="4">
        <f t="shared" si="1"/>
        <v>0</v>
      </c>
      <c r="D65" s="6">
        <f t="shared" si="1"/>
        <v>0</v>
      </c>
      <c r="E65" s="4"/>
      <c r="F65" s="4"/>
      <c r="G65" s="4"/>
      <c r="H65" s="4"/>
      <c r="I65" s="4"/>
      <c r="J65" s="4"/>
      <c r="K65" s="4"/>
      <c r="L65" s="4"/>
      <c r="M65" s="125"/>
      <c r="N65" s="125"/>
      <c r="O65" s="125"/>
      <c r="P65" s="125"/>
      <c r="Q65" s="4"/>
      <c r="R65" s="4"/>
      <c r="S65" s="4"/>
      <c r="T65" s="4"/>
      <c r="U65" s="4"/>
      <c r="V65" s="6"/>
      <c r="W65" s="6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x14ac:dyDescent="0.25">
      <c r="A66" s="4">
        <f t="shared" si="1"/>
        <v>0</v>
      </c>
      <c r="B66" s="4">
        <f t="shared" si="1"/>
        <v>0</v>
      </c>
      <c r="C66" s="4">
        <f t="shared" si="1"/>
        <v>0</v>
      </c>
      <c r="D66" s="6">
        <f t="shared" si="1"/>
        <v>0</v>
      </c>
      <c r="E66" s="4"/>
      <c r="F66" s="4"/>
      <c r="G66" s="4"/>
      <c r="H66" s="4"/>
      <c r="I66" s="4"/>
      <c r="J66" s="4"/>
      <c r="K66" s="4"/>
      <c r="L66" s="4"/>
      <c r="M66" s="125"/>
      <c r="N66" s="125"/>
      <c r="O66" s="125"/>
      <c r="P66" s="125"/>
      <c r="Q66" s="4"/>
      <c r="R66" s="4"/>
      <c r="S66" s="4"/>
      <c r="T66" s="4"/>
      <c r="U66" s="4"/>
      <c r="V66" s="6"/>
      <c r="W66" s="6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x14ac:dyDescent="0.25">
      <c r="A67" s="4">
        <f t="shared" si="1"/>
        <v>0</v>
      </c>
      <c r="B67" s="4">
        <f t="shared" si="1"/>
        <v>0</v>
      </c>
      <c r="C67" s="4">
        <f t="shared" si="1"/>
        <v>0</v>
      </c>
      <c r="D67" s="6">
        <f t="shared" si="1"/>
        <v>0</v>
      </c>
      <c r="E67" s="4"/>
      <c r="F67" s="4"/>
      <c r="G67" s="4"/>
      <c r="H67" s="4"/>
      <c r="I67" s="4"/>
      <c r="J67" s="4"/>
      <c r="K67" s="4"/>
      <c r="L67" s="4"/>
      <c r="M67" s="125"/>
      <c r="N67" s="125"/>
      <c r="O67" s="125"/>
      <c r="P67" s="125"/>
      <c r="Q67" s="4"/>
      <c r="R67" s="4"/>
      <c r="S67" s="4"/>
      <c r="T67" s="4"/>
      <c r="U67" s="4"/>
      <c r="V67" s="6"/>
      <c r="W67" s="6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x14ac:dyDescent="0.25">
      <c r="A68" s="4">
        <f t="shared" si="1"/>
        <v>0</v>
      </c>
      <c r="B68" s="4">
        <f t="shared" si="1"/>
        <v>0</v>
      </c>
      <c r="C68" s="4">
        <f t="shared" si="1"/>
        <v>0</v>
      </c>
      <c r="D68" s="6">
        <f t="shared" si="1"/>
        <v>0</v>
      </c>
      <c r="E68" s="4"/>
      <c r="F68" s="4"/>
      <c r="G68" s="4"/>
      <c r="H68" s="4"/>
      <c r="I68" s="4"/>
      <c r="J68" s="4"/>
      <c r="K68" s="4"/>
      <c r="L68" s="4"/>
      <c r="M68" s="125"/>
      <c r="N68" s="125"/>
      <c r="O68" s="125"/>
      <c r="P68" s="125"/>
      <c r="Q68" s="4"/>
      <c r="R68" s="4"/>
      <c r="S68" s="4"/>
      <c r="T68" s="4"/>
      <c r="U68" s="4"/>
      <c r="V68" s="6"/>
      <c r="W68" s="6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x14ac:dyDescent="0.25">
      <c r="A69" s="4">
        <f t="shared" si="1"/>
        <v>0</v>
      </c>
      <c r="B69" s="4">
        <f t="shared" si="1"/>
        <v>0</v>
      </c>
      <c r="C69" s="4">
        <f t="shared" si="1"/>
        <v>0</v>
      </c>
      <c r="D69" s="6">
        <f t="shared" si="1"/>
        <v>0</v>
      </c>
      <c r="E69" s="4"/>
      <c r="F69" s="4"/>
      <c r="G69" s="4"/>
      <c r="H69" s="4"/>
      <c r="I69" s="4"/>
      <c r="J69" s="4"/>
      <c r="K69" s="4"/>
      <c r="L69" s="4"/>
      <c r="M69" s="125"/>
      <c r="N69" s="125"/>
      <c r="O69" s="125"/>
      <c r="P69" s="125"/>
      <c r="Q69" s="4"/>
      <c r="R69" s="4"/>
      <c r="S69" s="4"/>
      <c r="T69" s="4"/>
      <c r="U69" s="4"/>
      <c r="V69" s="6"/>
      <c r="W69" s="6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 x14ac:dyDescent="0.25">
      <c r="A70" s="4">
        <f t="shared" si="1"/>
        <v>0</v>
      </c>
      <c r="B70" s="4">
        <f t="shared" si="1"/>
        <v>0</v>
      </c>
      <c r="C70" s="4">
        <f t="shared" si="1"/>
        <v>0</v>
      </c>
      <c r="D70" s="6">
        <f t="shared" si="1"/>
        <v>0</v>
      </c>
      <c r="E70" s="4"/>
      <c r="F70" s="4"/>
      <c r="G70" s="4"/>
      <c r="H70" s="4"/>
      <c r="I70" s="4"/>
      <c r="J70" s="4"/>
      <c r="K70" s="4"/>
      <c r="L70" s="4"/>
      <c r="M70" s="125"/>
      <c r="N70" s="125"/>
      <c r="O70" s="125"/>
      <c r="P70" s="125"/>
      <c r="Q70" s="4"/>
      <c r="R70" s="4"/>
      <c r="S70" s="4"/>
      <c r="T70" s="4"/>
      <c r="U70" s="4"/>
      <c r="V70" s="6"/>
      <c r="W70" s="6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x14ac:dyDescent="0.25">
      <c r="E71" s="28">
        <f t="shared" ref="E71:AN71" si="2">SUM(E43:E70)</f>
        <v>1727</v>
      </c>
      <c r="F71" s="28">
        <f t="shared" si="2"/>
        <v>0</v>
      </c>
      <c r="G71" s="28">
        <f t="shared" si="2"/>
        <v>0</v>
      </c>
      <c r="H71" s="28">
        <f t="shared" si="2"/>
        <v>0</v>
      </c>
      <c r="I71" s="28">
        <f t="shared" si="2"/>
        <v>0</v>
      </c>
      <c r="J71" s="28">
        <f t="shared" si="2"/>
        <v>0</v>
      </c>
      <c r="K71" s="28">
        <f t="shared" si="2"/>
        <v>0</v>
      </c>
      <c r="L71" s="28">
        <f t="shared" si="2"/>
        <v>0</v>
      </c>
      <c r="M71" s="28">
        <f t="shared" si="2"/>
        <v>0</v>
      </c>
      <c r="N71" s="28">
        <f t="shared" si="2"/>
        <v>0</v>
      </c>
      <c r="O71" s="28">
        <f t="shared" si="2"/>
        <v>0</v>
      </c>
      <c r="P71" s="28">
        <f t="shared" si="2"/>
        <v>0</v>
      </c>
      <c r="Q71" s="28">
        <f t="shared" si="2"/>
        <v>0</v>
      </c>
      <c r="R71" s="28">
        <f t="shared" si="2"/>
        <v>0</v>
      </c>
      <c r="S71" s="28">
        <f t="shared" si="2"/>
        <v>0</v>
      </c>
      <c r="T71" s="28">
        <f t="shared" si="2"/>
        <v>0</v>
      </c>
      <c r="U71" s="28">
        <f t="shared" si="2"/>
        <v>0</v>
      </c>
      <c r="V71" s="28">
        <f t="shared" si="2"/>
        <v>0</v>
      </c>
      <c r="W71" s="28">
        <f t="shared" si="2"/>
        <v>0</v>
      </c>
      <c r="X71" s="28">
        <f t="shared" si="2"/>
        <v>0</v>
      </c>
      <c r="Y71" s="28">
        <f t="shared" si="2"/>
        <v>0</v>
      </c>
      <c r="Z71" s="28">
        <f t="shared" si="2"/>
        <v>0</v>
      </c>
      <c r="AA71" s="28">
        <f t="shared" si="2"/>
        <v>0</v>
      </c>
      <c r="AB71" s="28">
        <f t="shared" si="2"/>
        <v>0</v>
      </c>
      <c r="AC71" s="28">
        <f t="shared" si="2"/>
        <v>0</v>
      </c>
      <c r="AD71" s="28">
        <f t="shared" si="2"/>
        <v>0</v>
      </c>
      <c r="AE71" s="28">
        <f t="shared" si="2"/>
        <v>0</v>
      </c>
      <c r="AF71" s="28">
        <f t="shared" si="2"/>
        <v>0</v>
      </c>
      <c r="AG71" s="28">
        <f t="shared" si="2"/>
        <v>0</v>
      </c>
      <c r="AH71" s="28">
        <f t="shared" si="2"/>
        <v>0</v>
      </c>
      <c r="AI71" s="28">
        <f t="shared" si="2"/>
        <v>0</v>
      </c>
      <c r="AJ71" s="28">
        <f t="shared" si="2"/>
        <v>0</v>
      </c>
      <c r="AK71" s="28">
        <f t="shared" si="2"/>
        <v>0</v>
      </c>
      <c r="AL71" s="28">
        <f t="shared" si="2"/>
        <v>0</v>
      </c>
      <c r="AM71" s="28">
        <f t="shared" si="2"/>
        <v>0</v>
      </c>
      <c r="AN71" s="28">
        <f t="shared" si="2"/>
        <v>0</v>
      </c>
    </row>
    <row r="72" spans="1:40" x14ac:dyDescent="0.25">
      <c r="V72" s="7"/>
      <c r="W72" s="7"/>
    </row>
    <row r="73" spans="1:40" x14ac:dyDescent="0.25">
      <c r="A73" s="31" t="s">
        <v>185</v>
      </c>
      <c r="B73" s="31"/>
      <c r="C73" s="31"/>
      <c r="D73" s="322"/>
      <c r="E73" s="637"/>
      <c r="F73" s="637"/>
      <c r="G73" s="637"/>
      <c r="H73" s="637"/>
      <c r="I73" s="637"/>
      <c r="J73" s="637"/>
      <c r="K73" s="637"/>
      <c r="L73" s="637"/>
      <c r="M73" s="637"/>
      <c r="N73" s="106"/>
      <c r="O73" s="106"/>
      <c r="P73" s="106"/>
      <c r="Q73" s="106"/>
      <c r="R73" s="106"/>
      <c r="S73" s="106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1:40" x14ac:dyDescent="0.25">
      <c r="A74" s="9"/>
      <c r="B74" s="9"/>
      <c r="C74" s="9"/>
      <c r="D74" s="7"/>
      <c r="E74" s="623">
        <v>2025</v>
      </c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>
        <v>2026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5">
        <v>2027</v>
      </c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7"/>
    </row>
    <row r="75" spans="1:40" x14ac:dyDescent="0.25">
      <c r="A75" s="11" t="s">
        <v>88</v>
      </c>
      <c r="B75" s="11" t="s">
        <v>89</v>
      </c>
      <c r="C75" s="11" t="s">
        <v>90</v>
      </c>
      <c r="D75" s="81" t="s">
        <v>91</v>
      </c>
      <c r="E75" s="11">
        <v>1</v>
      </c>
      <c r="F75" s="11">
        <v>2</v>
      </c>
      <c r="G75" s="11">
        <v>3</v>
      </c>
      <c r="H75" s="11">
        <v>4</v>
      </c>
      <c r="I75" s="11">
        <v>5</v>
      </c>
      <c r="J75" s="11">
        <v>6</v>
      </c>
      <c r="K75" s="11">
        <v>7</v>
      </c>
      <c r="L75" s="11">
        <v>8</v>
      </c>
      <c r="M75" s="11">
        <v>9</v>
      </c>
      <c r="N75" s="11">
        <v>10</v>
      </c>
      <c r="O75" s="11">
        <v>11</v>
      </c>
      <c r="P75" s="11">
        <v>12</v>
      </c>
      <c r="Q75" s="11">
        <v>1</v>
      </c>
      <c r="R75" s="11">
        <v>2</v>
      </c>
      <c r="S75" s="11">
        <v>3</v>
      </c>
      <c r="T75" s="11">
        <v>4</v>
      </c>
      <c r="U75" s="11">
        <v>5</v>
      </c>
      <c r="V75" s="11">
        <v>6</v>
      </c>
      <c r="W75" s="11">
        <v>7</v>
      </c>
      <c r="X75" s="11">
        <v>8</v>
      </c>
      <c r="Y75" s="11">
        <v>9</v>
      </c>
      <c r="Z75" s="11">
        <v>10</v>
      </c>
      <c r="AA75" s="11">
        <v>11</v>
      </c>
      <c r="AB75" s="11">
        <v>12</v>
      </c>
      <c r="AC75" s="11">
        <v>1</v>
      </c>
      <c r="AD75" s="11">
        <v>2</v>
      </c>
      <c r="AE75" s="11">
        <v>3</v>
      </c>
      <c r="AF75" s="11">
        <v>4</v>
      </c>
      <c r="AG75" s="11">
        <v>5</v>
      </c>
      <c r="AH75" s="11">
        <v>6</v>
      </c>
      <c r="AI75" s="11">
        <v>7</v>
      </c>
      <c r="AJ75" s="11">
        <v>8</v>
      </c>
      <c r="AK75" s="11">
        <v>9</v>
      </c>
      <c r="AL75" s="11">
        <v>10</v>
      </c>
      <c r="AM75" s="11">
        <v>11</v>
      </c>
      <c r="AN75" s="11">
        <v>12</v>
      </c>
    </row>
    <row r="76" spans="1:40" x14ac:dyDescent="0.25">
      <c r="A76" s="4" t="str">
        <f t="shared" ref="A76:D90" si="3">A10</f>
        <v>Louie Chen</v>
      </c>
      <c r="B76" s="4" t="str">
        <f t="shared" si="3"/>
        <v>TechSur</v>
      </c>
      <c r="C76" s="4" t="str">
        <f t="shared" si="3"/>
        <v>Mid Infrastructure Engineer</v>
      </c>
      <c r="D76" s="6">
        <f t="shared" si="3"/>
        <v>105.37</v>
      </c>
      <c r="E76" s="6">
        <f t="shared" ref="E76:AN76" si="4">E10*$D10</f>
        <v>16859.2</v>
      </c>
      <c r="F76" s="6">
        <f t="shared" si="4"/>
        <v>0</v>
      </c>
      <c r="G76" s="6">
        <f t="shared" si="4"/>
        <v>0</v>
      </c>
      <c r="H76" s="6">
        <f t="shared" si="4"/>
        <v>0</v>
      </c>
      <c r="I76" s="6">
        <f t="shared" si="4"/>
        <v>0</v>
      </c>
      <c r="J76" s="6">
        <f t="shared" si="4"/>
        <v>0</v>
      </c>
      <c r="K76" s="6">
        <f t="shared" si="4"/>
        <v>0</v>
      </c>
      <c r="L76" s="6">
        <f t="shared" si="4"/>
        <v>0</v>
      </c>
      <c r="M76" s="6">
        <f t="shared" si="4"/>
        <v>0</v>
      </c>
      <c r="N76" s="6">
        <f t="shared" si="4"/>
        <v>0</v>
      </c>
      <c r="O76" s="6">
        <f t="shared" si="4"/>
        <v>0</v>
      </c>
      <c r="P76" s="6">
        <f t="shared" si="4"/>
        <v>0</v>
      </c>
      <c r="Q76" s="23">
        <f t="shared" si="4"/>
        <v>0</v>
      </c>
      <c r="R76" s="23">
        <f t="shared" si="4"/>
        <v>0</v>
      </c>
      <c r="S76" s="23">
        <f t="shared" si="4"/>
        <v>0</v>
      </c>
      <c r="T76" s="23">
        <f t="shared" si="4"/>
        <v>0</v>
      </c>
      <c r="U76" s="23">
        <f t="shared" si="4"/>
        <v>0</v>
      </c>
      <c r="V76" s="23">
        <f t="shared" si="4"/>
        <v>0</v>
      </c>
      <c r="W76" s="23">
        <f t="shared" si="4"/>
        <v>0</v>
      </c>
      <c r="X76" s="23">
        <f t="shared" si="4"/>
        <v>0</v>
      </c>
      <c r="Y76" s="23">
        <f t="shared" si="4"/>
        <v>0</v>
      </c>
      <c r="Z76" s="23">
        <f t="shared" si="4"/>
        <v>0</v>
      </c>
      <c r="AA76" s="23">
        <f t="shared" si="4"/>
        <v>0</v>
      </c>
      <c r="AB76" s="23">
        <f t="shared" si="4"/>
        <v>0</v>
      </c>
      <c r="AC76" s="23">
        <f t="shared" si="4"/>
        <v>0</v>
      </c>
      <c r="AD76" s="23">
        <f t="shared" si="4"/>
        <v>0</v>
      </c>
      <c r="AE76" s="23">
        <f t="shared" si="4"/>
        <v>0</v>
      </c>
      <c r="AF76" s="23">
        <f t="shared" si="4"/>
        <v>0</v>
      </c>
      <c r="AG76" s="23">
        <f t="shared" si="4"/>
        <v>0</v>
      </c>
      <c r="AH76" s="23">
        <f t="shared" si="4"/>
        <v>0</v>
      </c>
      <c r="AI76" s="23">
        <f t="shared" si="4"/>
        <v>0</v>
      </c>
      <c r="AJ76" s="23">
        <f t="shared" si="4"/>
        <v>0</v>
      </c>
      <c r="AK76" s="23">
        <f t="shared" si="4"/>
        <v>0</v>
      </c>
      <c r="AL76" s="23">
        <f t="shared" si="4"/>
        <v>0</v>
      </c>
      <c r="AM76" s="23">
        <f t="shared" si="4"/>
        <v>0</v>
      </c>
      <c r="AN76" s="23">
        <f t="shared" si="4"/>
        <v>0</v>
      </c>
    </row>
    <row r="77" spans="1:40" x14ac:dyDescent="0.25">
      <c r="A77" s="4" t="str">
        <f t="shared" si="3"/>
        <v>Shane Flynn</v>
      </c>
      <c r="B77" s="4" t="str">
        <f t="shared" si="3"/>
        <v>TechSur</v>
      </c>
      <c r="C77" s="4" t="str">
        <f t="shared" si="3"/>
        <v>Mid Level Full Stack Developer</v>
      </c>
      <c r="D77" s="6">
        <f t="shared" si="3"/>
        <v>105.37</v>
      </c>
      <c r="E77" s="6">
        <f t="shared" ref="E77:AN77" si="5">E11*$D11</f>
        <v>16859.2</v>
      </c>
      <c r="F77" s="6">
        <f t="shared" si="5"/>
        <v>0</v>
      </c>
      <c r="G77" s="6">
        <f t="shared" si="5"/>
        <v>0</v>
      </c>
      <c r="H77" s="6">
        <f t="shared" si="5"/>
        <v>0</v>
      </c>
      <c r="I77" s="6">
        <f t="shared" si="5"/>
        <v>0</v>
      </c>
      <c r="J77" s="6">
        <f t="shared" si="5"/>
        <v>0</v>
      </c>
      <c r="K77" s="6">
        <f t="shared" si="5"/>
        <v>0</v>
      </c>
      <c r="L77" s="6">
        <f t="shared" si="5"/>
        <v>0</v>
      </c>
      <c r="M77" s="6">
        <f t="shared" si="5"/>
        <v>0</v>
      </c>
      <c r="N77" s="6">
        <f t="shared" si="5"/>
        <v>0</v>
      </c>
      <c r="O77" s="6">
        <f t="shared" si="5"/>
        <v>0</v>
      </c>
      <c r="P77" s="6">
        <f t="shared" si="5"/>
        <v>0</v>
      </c>
      <c r="Q77" s="23">
        <f t="shared" si="5"/>
        <v>0</v>
      </c>
      <c r="R77" s="23">
        <f t="shared" si="5"/>
        <v>0</v>
      </c>
      <c r="S77" s="23">
        <f t="shared" si="5"/>
        <v>0</v>
      </c>
      <c r="T77" s="23">
        <f t="shared" si="5"/>
        <v>0</v>
      </c>
      <c r="U77" s="23">
        <f t="shared" si="5"/>
        <v>0</v>
      </c>
      <c r="V77" s="23">
        <f t="shared" si="5"/>
        <v>0</v>
      </c>
      <c r="W77" s="23">
        <f t="shared" si="5"/>
        <v>0</v>
      </c>
      <c r="X77" s="23">
        <f t="shared" si="5"/>
        <v>0</v>
      </c>
      <c r="Y77" s="23">
        <f t="shared" si="5"/>
        <v>0</v>
      </c>
      <c r="Z77" s="23">
        <f t="shared" si="5"/>
        <v>0</v>
      </c>
      <c r="AA77" s="23">
        <f t="shared" si="5"/>
        <v>0</v>
      </c>
      <c r="AB77" s="23">
        <f t="shared" si="5"/>
        <v>0</v>
      </c>
      <c r="AC77" s="23">
        <f t="shared" si="5"/>
        <v>0</v>
      </c>
      <c r="AD77" s="23">
        <f t="shared" si="5"/>
        <v>0</v>
      </c>
      <c r="AE77" s="23">
        <f t="shared" si="5"/>
        <v>0</v>
      </c>
      <c r="AF77" s="23">
        <f t="shared" si="5"/>
        <v>0</v>
      </c>
      <c r="AG77" s="23">
        <f t="shared" si="5"/>
        <v>0</v>
      </c>
      <c r="AH77" s="23">
        <f t="shared" si="5"/>
        <v>0</v>
      </c>
      <c r="AI77" s="23">
        <f t="shared" si="5"/>
        <v>0</v>
      </c>
      <c r="AJ77" s="23">
        <f t="shared" si="5"/>
        <v>0</v>
      </c>
      <c r="AK77" s="23">
        <f t="shared" si="5"/>
        <v>0</v>
      </c>
      <c r="AL77" s="23">
        <f t="shared" si="5"/>
        <v>0</v>
      </c>
      <c r="AM77" s="23">
        <f t="shared" si="5"/>
        <v>0</v>
      </c>
      <c r="AN77" s="23">
        <f t="shared" si="5"/>
        <v>0</v>
      </c>
    </row>
    <row r="78" spans="1:40" x14ac:dyDescent="0.25">
      <c r="A78" s="4" t="str">
        <f t="shared" si="3"/>
        <v>John Russell</v>
      </c>
      <c r="B78" s="4" t="str">
        <f t="shared" si="3"/>
        <v>TechSur</v>
      </c>
      <c r="C78" s="4" t="str">
        <f t="shared" si="3"/>
        <v>Mid Level Full Stack Developer</v>
      </c>
      <c r="D78" s="6">
        <f t="shared" si="3"/>
        <v>105.37</v>
      </c>
      <c r="E78" s="6">
        <f t="shared" ref="E78:AN78" si="6">E12*$D12</f>
        <v>16859.2</v>
      </c>
      <c r="F78" s="6">
        <f t="shared" si="6"/>
        <v>0</v>
      </c>
      <c r="G78" s="6">
        <f t="shared" si="6"/>
        <v>0</v>
      </c>
      <c r="H78" s="6">
        <f t="shared" si="6"/>
        <v>0</v>
      </c>
      <c r="I78" s="6">
        <f t="shared" si="6"/>
        <v>0</v>
      </c>
      <c r="J78" s="6">
        <f t="shared" si="6"/>
        <v>0</v>
      </c>
      <c r="K78" s="6">
        <f t="shared" si="6"/>
        <v>0</v>
      </c>
      <c r="L78" s="6">
        <f t="shared" si="6"/>
        <v>0</v>
      </c>
      <c r="M78" s="6">
        <f t="shared" si="6"/>
        <v>0</v>
      </c>
      <c r="N78" s="6">
        <f t="shared" si="6"/>
        <v>0</v>
      </c>
      <c r="O78" s="6">
        <f t="shared" si="6"/>
        <v>0</v>
      </c>
      <c r="P78" s="6">
        <f t="shared" si="6"/>
        <v>0</v>
      </c>
      <c r="Q78" s="23">
        <f t="shared" si="6"/>
        <v>0</v>
      </c>
      <c r="R78" s="23">
        <f t="shared" si="6"/>
        <v>0</v>
      </c>
      <c r="S78" s="23">
        <f t="shared" si="6"/>
        <v>0</v>
      </c>
      <c r="T78" s="23">
        <f t="shared" si="6"/>
        <v>0</v>
      </c>
      <c r="U78" s="23">
        <f t="shared" si="6"/>
        <v>0</v>
      </c>
      <c r="V78" s="23">
        <f t="shared" si="6"/>
        <v>0</v>
      </c>
      <c r="W78" s="23">
        <f t="shared" si="6"/>
        <v>0</v>
      </c>
      <c r="X78" s="23">
        <f t="shared" si="6"/>
        <v>0</v>
      </c>
      <c r="Y78" s="23">
        <f t="shared" si="6"/>
        <v>0</v>
      </c>
      <c r="Z78" s="23">
        <f t="shared" si="6"/>
        <v>0</v>
      </c>
      <c r="AA78" s="23">
        <f t="shared" si="6"/>
        <v>0</v>
      </c>
      <c r="AB78" s="23">
        <f t="shared" si="6"/>
        <v>0</v>
      </c>
      <c r="AC78" s="23">
        <f t="shared" si="6"/>
        <v>0</v>
      </c>
      <c r="AD78" s="23">
        <f t="shared" si="6"/>
        <v>0</v>
      </c>
      <c r="AE78" s="23">
        <f t="shared" si="6"/>
        <v>0</v>
      </c>
      <c r="AF78" s="23">
        <f t="shared" si="6"/>
        <v>0</v>
      </c>
      <c r="AG78" s="23">
        <f t="shared" si="6"/>
        <v>0</v>
      </c>
      <c r="AH78" s="23">
        <f t="shared" si="6"/>
        <v>0</v>
      </c>
      <c r="AI78" s="23">
        <f t="shared" si="6"/>
        <v>0</v>
      </c>
      <c r="AJ78" s="23">
        <f t="shared" si="6"/>
        <v>0</v>
      </c>
      <c r="AK78" s="23">
        <f t="shared" si="6"/>
        <v>0</v>
      </c>
      <c r="AL78" s="23">
        <f t="shared" si="6"/>
        <v>0</v>
      </c>
      <c r="AM78" s="23">
        <f t="shared" si="6"/>
        <v>0</v>
      </c>
      <c r="AN78" s="23">
        <f t="shared" si="6"/>
        <v>0</v>
      </c>
    </row>
    <row r="79" spans="1:40" x14ac:dyDescent="0.25">
      <c r="A79" s="4" t="str">
        <f t="shared" si="3"/>
        <v>Harsha Vardhan</v>
      </c>
      <c r="B79" s="4" t="str">
        <f t="shared" si="3"/>
        <v>TechSur</v>
      </c>
      <c r="C79" s="4" t="str">
        <f t="shared" si="3"/>
        <v>Team Lead/Sr. Full Stack Developer</v>
      </c>
      <c r="D79" s="6">
        <f t="shared" si="3"/>
        <v>152.78</v>
      </c>
      <c r="E79" s="6">
        <f t="shared" ref="E79:AN79" si="7">E13*$D13</f>
        <v>24444.799999999999</v>
      </c>
      <c r="F79" s="6">
        <f t="shared" si="7"/>
        <v>0</v>
      </c>
      <c r="G79" s="6">
        <f t="shared" si="7"/>
        <v>0</v>
      </c>
      <c r="H79" s="6">
        <f t="shared" si="7"/>
        <v>0</v>
      </c>
      <c r="I79" s="6">
        <f t="shared" si="7"/>
        <v>0</v>
      </c>
      <c r="J79" s="6">
        <f t="shared" si="7"/>
        <v>0</v>
      </c>
      <c r="K79" s="6">
        <f t="shared" si="7"/>
        <v>0</v>
      </c>
      <c r="L79" s="6">
        <f t="shared" si="7"/>
        <v>0</v>
      </c>
      <c r="M79" s="6">
        <f t="shared" si="7"/>
        <v>0</v>
      </c>
      <c r="N79" s="6">
        <f t="shared" si="7"/>
        <v>0</v>
      </c>
      <c r="O79" s="6">
        <f t="shared" si="7"/>
        <v>0</v>
      </c>
      <c r="P79" s="6">
        <f t="shared" si="7"/>
        <v>0</v>
      </c>
      <c r="Q79" s="23">
        <f t="shared" si="7"/>
        <v>0</v>
      </c>
      <c r="R79" s="23">
        <f t="shared" si="7"/>
        <v>0</v>
      </c>
      <c r="S79" s="23">
        <f t="shared" si="7"/>
        <v>0</v>
      </c>
      <c r="T79" s="23">
        <f t="shared" si="7"/>
        <v>0</v>
      </c>
      <c r="U79" s="23">
        <f t="shared" si="7"/>
        <v>0</v>
      </c>
      <c r="V79" s="23">
        <f t="shared" si="7"/>
        <v>0</v>
      </c>
      <c r="W79" s="23">
        <f t="shared" si="7"/>
        <v>0</v>
      </c>
      <c r="X79" s="23">
        <f t="shared" si="7"/>
        <v>0</v>
      </c>
      <c r="Y79" s="23">
        <f t="shared" si="7"/>
        <v>0</v>
      </c>
      <c r="Z79" s="23">
        <f t="shared" si="7"/>
        <v>0</v>
      </c>
      <c r="AA79" s="23">
        <f t="shared" si="7"/>
        <v>0</v>
      </c>
      <c r="AB79" s="23">
        <f t="shared" si="7"/>
        <v>0</v>
      </c>
      <c r="AC79" s="23">
        <f t="shared" si="7"/>
        <v>0</v>
      </c>
      <c r="AD79" s="23">
        <f t="shared" si="7"/>
        <v>0</v>
      </c>
      <c r="AE79" s="23">
        <f t="shared" si="7"/>
        <v>0</v>
      </c>
      <c r="AF79" s="23">
        <f t="shared" si="7"/>
        <v>0</v>
      </c>
      <c r="AG79" s="23">
        <f t="shared" si="7"/>
        <v>0</v>
      </c>
      <c r="AH79" s="23">
        <f t="shared" si="7"/>
        <v>0</v>
      </c>
      <c r="AI79" s="23">
        <f t="shared" si="7"/>
        <v>0</v>
      </c>
      <c r="AJ79" s="23">
        <f t="shared" si="7"/>
        <v>0</v>
      </c>
      <c r="AK79" s="23">
        <f t="shared" si="7"/>
        <v>0</v>
      </c>
      <c r="AL79" s="23">
        <f t="shared" si="7"/>
        <v>0</v>
      </c>
      <c r="AM79" s="23">
        <f t="shared" si="7"/>
        <v>0</v>
      </c>
      <c r="AN79" s="23">
        <f t="shared" si="7"/>
        <v>0</v>
      </c>
    </row>
    <row r="80" spans="1:40" x14ac:dyDescent="0.25">
      <c r="A80" s="4" t="str">
        <f t="shared" si="3"/>
        <v>Ahmed Zaied</v>
      </c>
      <c r="B80" s="4" t="str">
        <f t="shared" si="3"/>
        <v>TechSur</v>
      </c>
      <c r="C80" s="4" t="str">
        <f t="shared" si="3"/>
        <v>Test Engineer</v>
      </c>
      <c r="D80" s="6">
        <f t="shared" si="3"/>
        <v>102.21</v>
      </c>
      <c r="E80" s="6">
        <f t="shared" ref="E80:AN80" si="8">E14*$D14</f>
        <v>16353.599999999999</v>
      </c>
      <c r="F80" s="6">
        <f t="shared" si="8"/>
        <v>0</v>
      </c>
      <c r="G80" s="6">
        <f t="shared" si="8"/>
        <v>0</v>
      </c>
      <c r="H80" s="6">
        <f t="shared" si="8"/>
        <v>0</v>
      </c>
      <c r="I80" s="6">
        <f t="shared" si="8"/>
        <v>0</v>
      </c>
      <c r="J80" s="6">
        <f t="shared" si="8"/>
        <v>0</v>
      </c>
      <c r="K80" s="6">
        <f t="shared" si="8"/>
        <v>0</v>
      </c>
      <c r="L80" s="6">
        <f t="shared" si="8"/>
        <v>0</v>
      </c>
      <c r="M80" s="6">
        <f t="shared" si="8"/>
        <v>0</v>
      </c>
      <c r="N80" s="6">
        <f t="shared" si="8"/>
        <v>0</v>
      </c>
      <c r="O80" s="6">
        <f t="shared" si="8"/>
        <v>0</v>
      </c>
      <c r="P80" s="6">
        <f t="shared" si="8"/>
        <v>0</v>
      </c>
      <c r="Q80" s="23">
        <f t="shared" si="8"/>
        <v>0</v>
      </c>
      <c r="R80" s="23">
        <f t="shared" si="8"/>
        <v>0</v>
      </c>
      <c r="S80" s="23">
        <f t="shared" si="8"/>
        <v>0</v>
      </c>
      <c r="T80" s="23">
        <f t="shared" si="8"/>
        <v>0</v>
      </c>
      <c r="U80" s="23">
        <f t="shared" si="8"/>
        <v>0</v>
      </c>
      <c r="V80" s="23">
        <f t="shared" si="8"/>
        <v>0</v>
      </c>
      <c r="W80" s="23">
        <f t="shared" si="8"/>
        <v>0</v>
      </c>
      <c r="X80" s="23">
        <f t="shared" si="8"/>
        <v>0</v>
      </c>
      <c r="Y80" s="23">
        <f t="shared" si="8"/>
        <v>0</v>
      </c>
      <c r="Z80" s="23">
        <f t="shared" si="8"/>
        <v>0</v>
      </c>
      <c r="AA80" s="23">
        <f t="shared" si="8"/>
        <v>0</v>
      </c>
      <c r="AB80" s="23">
        <f t="shared" si="8"/>
        <v>0</v>
      </c>
      <c r="AC80" s="23">
        <f t="shared" si="8"/>
        <v>0</v>
      </c>
      <c r="AD80" s="23">
        <f t="shared" si="8"/>
        <v>0</v>
      </c>
      <c r="AE80" s="23">
        <f t="shared" si="8"/>
        <v>0</v>
      </c>
      <c r="AF80" s="23">
        <f t="shared" si="8"/>
        <v>0</v>
      </c>
      <c r="AG80" s="23">
        <f t="shared" si="8"/>
        <v>0</v>
      </c>
      <c r="AH80" s="23">
        <f t="shared" si="8"/>
        <v>0</v>
      </c>
      <c r="AI80" s="23">
        <f t="shared" si="8"/>
        <v>0</v>
      </c>
      <c r="AJ80" s="23">
        <f t="shared" si="8"/>
        <v>0</v>
      </c>
      <c r="AK80" s="23">
        <f t="shared" si="8"/>
        <v>0</v>
      </c>
      <c r="AL80" s="23">
        <f t="shared" si="8"/>
        <v>0</v>
      </c>
      <c r="AM80" s="23">
        <f t="shared" si="8"/>
        <v>0</v>
      </c>
      <c r="AN80" s="23">
        <f t="shared" si="8"/>
        <v>0</v>
      </c>
    </row>
    <row r="81" spans="1:40" x14ac:dyDescent="0.25">
      <c r="A81" s="4" t="str">
        <f t="shared" si="3"/>
        <v>Ali Karam</v>
      </c>
      <c r="B81" s="4" t="str">
        <f t="shared" si="3"/>
        <v>TechSur</v>
      </c>
      <c r="C81" s="4" t="str">
        <f t="shared" si="3"/>
        <v>Sr. Full Stack Developer</v>
      </c>
      <c r="D81" s="6">
        <f t="shared" si="3"/>
        <v>124.34</v>
      </c>
      <c r="E81" s="6">
        <f t="shared" ref="E81:AN81" si="9">E15*$D15</f>
        <v>19894.400000000001</v>
      </c>
      <c r="F81" s="6">
        <f t="shared" si="9"/>
        <v>0</v>
      </c>
      <c r="G81" s="6">
        <f t="shared" si="9"/>
        <v>0</v>
      </c>
      <c r="H81" s="6">
        <f t="shared" si="9"/>
        <v>0</v>
      </c>
      <c r="I81" s="6">
        <f t="shared" si="9"/>
        <v>0</v>
      </c>
      <c r="J81" s="6">
        <f t="shared" si="9"/>
        <v>0</v>
      </c>
      <c r="K81" s="6">
        <f t="shared" si="9"/>
        <v>0</v>
      </c>
      <c r="L81" s="6">
        <f t="shared" si="9"/>
        <v>0</v>
      </c>
      <c r="M81" s="6">
        <f t="shared" si="9"/>
        <v>0</v>
      </c>
      <c r="N81" s="6">
        <f t="shared" si="9"/>
        <v>0</v>
      </c>
      <c r="O81" s="6">
        <f t="shared" si="9"/>
        <v>0</v>
      </c>
      <c r="P81" s="6">
        <f t="shared" si="9"/>
        <v>0</v>
      </c>
      <c r="Q81" s="23">
        <f t="shared" si="9"/>
        <v>0</v>
      </c>
      <c r="R81" s="23">
        <f t="shared" si="9"/>
        <v>0</v>
      </c>
      <c r="S81" s="23">
        <f t="shared" si="9"/>
        <v>0</v>
      </c>
      <c r="T81" s="23">
        <f t="shared" si="9"/>
        <v>0</v>
      </c>
      <c r="U81" s="23">
        <f t="shared" si="9"/>
        <v>0</v>
      </c>
      <c r="V81" s="23">
        <f t="shared" si="9"/>
        <v>0</v>
      </c>
      <c r="W81" s="23">
        <f t="shared" si="9"/>
        <v>0</v>
      </c>
      <c r="X81" s="23">
        <f t="shared" si="9"/>
        <v>0</v>
      </c>
      <c r="Y81" s="23">
        <f t="shared" si="9"/>
        <v>0</v>
      </c>
      <c r="Z81" s="23">
        <f t="shared" si="9"/>
        <v>0</v>
      </c>
      <c r="AA81" s="23">
        <f t="shared" si="9"/>
        <v>0</v>
      </c>
      <c r="AB81" s="23">
        <f t="shared" si="9"/>
        <v>0</v>
      </c>
      <c r="AC81" s="23">
        <f t="shared" si="9"/>
        <v>0</v>
      </c>
      <c r="AD81" s="23">
        <f t="shared" si="9"/>
        <v>0</v>
      </c>
      <c r="AE81" s="23">
        <f t="shared" si="9"/>
        <v>0</v>
      </c>
      <c r="AF81" s="23">
        <f t="shared" si="9"/>
        <v>0</v>
      </c>
      <c r="AG81" s="23">
        <f t="shared" si="9"/>
        <v>0</v>
      </c>
      <c r="AH81" s="23">
        <f t="shared" si="9"/>
        <v>0</v>
      </c>
      <c r="AI81" s="23">
        <f t="shared" si="9"/>
        <v>0</v>
      </c>
      <c r="AJ81" s="23">
        <f t="shared" si="9"/>
        <v>0</v>
      </c>
      <c r="AK81" s="23">
        <f t="shared" si="9"/>
        <v>0</v>
      </c>
      <c r="AL81" s="23">
        <f t="shared" si="9"/>
        <v>0</v>
      </c>
      <c r="AM81" s="23">
        <f t="shared" si="9"/>
        <v>0</v>
      </c>
      <c r="AN81" s="23">
        <f t="shared" si="9"/>
        <v>0</v>
      </c>
    </row>
    <row r="82" spans="1:40" x14ac:dyDescent="0.25">
      <c r="A82" s="4" t="str">
        <f t="shared" si="3"/>
        <v>Tri (Leon) Nguyen</v>
      </c>
      <c r="B82" s="4" t="str">
        <f t="shared" si="3"/>
        <v>TechSur</v>
      </c>
      <c r="C82" s="4" t="str">
        <f t="shared" si="3"/>
        <v>Mid Level Full Stack Developer</v>
      </c>
      <c r="D82" s="6">
        <f t="shared" si="3"/>
        <v>105.37</v>
      </c>
      <c r="E82" s="6">
        <f t="shared" ref="E82:AN82" si="10">E16*$D16</f>
        <v>16859.2</v>
      </c>
      <c r="F82" s="6">
        <f t="shared" si="10"/>
        <v>0</v>
      </c>
      <c r="G82" s="6">
        <f t="shared" si="10"/>
        <v>0</v>
      </c>
      <c r="H82" s="6">
        <f t="shared" si="10"/>
        <v>0</v>
      </c>
      <c r="I82" s="6">
        <f t="shared" si="10"/>
        <v>0</v>
      </c>
      <c r="J82" s="6">
        <f t="shared" si="10"/>
        <v>0</v>
      </c>
      <c r="K82" s="6">
        <f t="shared" si="10"/>
        <v>0</v>
      </c>
      <c r="L82" s="6">
        <f t="shared" si="10"/>
        <v>0</v>
      </c>
      <c r="M82" s="6">
        <f t="shared" si="10"/>
        <v>0</v>
      </c>
      <c r="N82" s="6">
        <f t="shared" si="10"/>
        <v>0</v>
      </c>
      <c r="O82" s="6">
        <f t="shared" si="10"/>
        <v>0</v>
      </c>
      <c r="P82" s="6">
        <f t="shared" si="10"/>
        <v>0</v>
      </c>
      <c r="Q82" s="23">
        <f t="shared" si="10"/>
        <v>0</v>
      </c>
      <c r="R82" s="23">
        <f t="shared" si="10"/>
        <v>0</v>
      </c>
      <c r="S82" s="23">
        <f t="shared" si="10"/>
        <v>0</v>
      </c>
      <c r="T82" s="23">
        <f t="shared" si="10"/>
        <v>0</v>
      </c>
      <c r="U82" s="23">
        <f t="shared" si="10"/>
        <v>0</v>
      </c>
      <c r="V82" s="23">
        <f t="shared" si="10"/>
        <v>0</v>
      </c>
      <c r="W82" s="23">
        <f t="shared" si="10"/>
        <v>0</v>
      </c>
      <c r="X82" s="23">
        <f t="shared" si="10"/>
        <v>0</v>
      </c>
      <c r="Y82" s="23">
        <f t="shared" si="10"/>
        <v>0</v>
      </c>
      <c r="Z82" s="23">
        <f t="shared" si="10"/>
        <v>0</v>
      </c>
      <c r="AA82" s="23">
        <f t="shared" si="10"/>
        <v>0</v>
      </c>
      <c r="AB82" s="23">
        <f t="shared" si="10"/>
        <v>0</v>
      </c>
      <c r="AC82" s="23">
        <f t="shared" si="10"/>
        <v>0</v>
      </c>
      <c r="AD82" s="23">
        <f t="shared" si="10"/>
        <v>0</v>
      </c>
      <c r="AE82" s="23">
        <f t="shared" si="10"/>
        <v>0</v>
      </c>
      <c r="AF82" s="23">
        <f t="shared" si="10"/>
        <v>0</v>
      </c>
      <c r="AG82" s="23">
        <f t="shared" si="10"/>
        <v>0</v>
      </c>
      <c r="AH82" s="23">
        <f t="shared" si="10"/>
        <v>0</v>
      </c>
      <c r="AI82" s="23">
        <f t="shared" si="10"/>
        <v>0</v>
      </c>
      <c r="AJ82" s="23">
        <f t="shared" si="10"/>
        <v>0</v>
      </c>
      <c r="AK82" s="23">
        <f t="shared" si="10"/>
        <v>0</v>
      </c>
      <c r="AL82" s="23">
        <f t="shared" si="10"/>
        <v>0</v>
      </c>
      <c r="AM82" s="23">
        <f t="shared" si="10"/>
        <v>0</v>
      </c>
      <c r="AN82" s="23">
        <f t="shared" si="10"/>
        <v>0</v>
      </c>
    </row>
    <row r="83" spans="1:40" x14ac:dyDescent="0.25">
      <c r="A83" s="4" t="str">
        <f t="shared" si="3"/>
        <v>Sadiq Okocha</v>
      </c>
      <c r="B83" s="4" t="str">
        <f t="shared" si="3"/>
        <v>TechSur</v>
      </c>
      <c r="C83" s="4" t="str">
        <f t="shared" si="3"/>
        <v>Jr. Infrastructure Engineer</v>
      </c>
      <c r="D83" s="6">
        <f t="shared" si="3"/>
        <v>82.19</v>
      </c>
      <c r="E83" s="6">
        <f t="shared" ref="E83:AN83" si="11">E17*$D17</f>
        <v>13150.4</v>
      </c>
      <c r="F83" s="6">
        <f t="shared" si="11"/>
        <v>0</v>
      </c>
      <c r="G83" s="6">
        <f t="shared" si="11"/>
        <v>0</v>
      </c>
      <c r="H83" s="6">
        <f t="shared" si="11"/>
        <v>0</v>
      </c>
      <c r="I83" s="6">
        <f t="shared" si="11"/>
        <v>0</v>
      </c>
      <c r="J83" s="6">
        <f t="shared" si="11"/>
        <v>0</v>
      </c>
      <c r="K83" s="6">
        <f t="shared" si="11"/>
        <v>0</v>
      </c>
      <c r="L83" s="6">
        <f t="shared" si="11"/>
        <v>0</v>
      </c>
      <c r="M83" s="6">
        <f t="shared" si="11"/>
        <v>0</v>
      </c>
      <c r="N83" s="6">
        <f t="shared" si="11"/>
        <v>0</v>
      </c>
      <c r="O83" s="6">
        <f t="shared" si="11"/>
        <v>0</v>
      </c>
      <c r="P83" s="6">
        <f t="shared" si="11"/>
        <v>0</v>
      </c>
      <c r="Q83" s="23">
        <f t="shared" si="11"/>
        <v>0</v>
      </c>
      <c r="R83" s="23">
        <f t="shared" si="11"/>
        <v>0</v>
      </c>
      <c r="S83" s="23">
        <f t="shared" si="11"/>
        <v>0</v>
      </c>
      <c r="T83" s="23">
        <f t="shared" si="11"/>
        <v>0</v>
      </c>
      <c r="U83" s="23">
        <f t="shared" si="11"/>
        <v>0</v>
      </c>
      <c r="V83" s="23">
        <f t="shared" si="11"/>
        <v>0</v>
      </c>
      <c r="W83" s="23">
        <f t="shared" si="11"/>
        <v>0</v>
      </c>
      <c r="X83" s="23">
        <f t="shared" si="11"/>
        <v>0</v>
      </c>
      <c r="Y83" s="23">
        <f t="shared" si="11"/>
        <v>0</v>
      </c>
      <c r="Z83" s="23">
        <f t="shared" si="11"/>
        <v>0</v>
      </c>
      <c r="AA83" s="23">
        <f t="shared" si="11"/>
        <v>0</v>
      </c>
      <c r="AB83" s="23">
        <f t="shared" si="11"/>
        <v>0</v>
      </c>
      <c r="AC83" s="23">
        <f t="shared" si="11"/>
        <v>0</v>
      </c>
      <c r="AD83" s="23">
        <f t="shared" si="11"/>
        <v>0</v>
      </c>
      <c r="AE83" s="23">
        <f t="shared" si="11"/>
        <v>0</v>
      </c>
      <c r="AF83" s="23">
        <f t="shared" si="11"/>
        <v>0</v>
      </c>
      <c r="AG83" s="23">
        <f t="shared" si="11"/>
        <v>0</v>
      </c>
      <c r="AH83" s="23">
        <f t="shared" si="11"/>
        <v>0</v>
      </c>
      <c r="AI83" s="23">
        <f t="shared" si="11"/>
        <v>0</v>
      </c>
      <c r="AJ83" s="23">
        <f t="shared" si="11"/>
        <v>0</v>
      </c>
      <c r="AK83" s="23">
        <f t="shared" si="11"/>
        <v>0</v>
      </c>
      <c r="AL83" s="23">
        <f t="shared" si="11"/>
        <v>0</v>
      </c>
      <c r="AM83" s="23">
        <f t="shared" si="11"/>
        <v>0</v>
      </c>
      <c r="AN83" s="23">
        <f t="shared" si="11"/>
        <v>0</v>
      </c>
    </row>
    <row r="84" spans="1:40" x14ac:dyDescent="0.25">
      <c r="A84" s="4" t="str">
        <f t="shared" si="3"/>
        <v>Ridesh Ramakrishnan</v>
      </c>
      <c r="B84" s="4" t="str">
        <f t="shared" si="3"/>
        <v>TechSur</v>
      </c>
      <c r="C84" s="4" t="str">
        <f t="shared" si="3"/>
        <v>Business Analyst</v>
      </c>
      <c r="D84" s="6">
        <f t="shared" si="3"/>
        <v>102.21</v>
      </c>
      <c r="E84" s="6">
        <f t="shared" ref="E84:AN84" si="12">E18*$D18</f>
        <v>16353.599999999999</v>
      </c>
      <c r="F84" s="6">
        <f t="shared" si="12"/>
        <v>0</v>
      </c>
      <c r="G84" s="6">
        <f t="shared" si="12"/>
        <v>0</v>
      </c>
      <c r="H84" s="6">
        <f t="shared" si="12"/>
        <v>0</v>
      </c>
      <c r="I84" s="6">
        <f t="shared" si="12"/>
        <v>0</v>
      </c>
      <c r="J84" s="6">
        <f t="shared" si="12"/>
        <v>0</v>
      </c>
      <c r="K84" s="6">
        <f t="shared" si="12"/>
        <v>0</v>
      </c>
      <c r="L84" s="6">
        <f t="shared" si="12"/>
        <v>0</v>
      </c>
      <c r="M84" s="6">
        <f t="shared" si="12"/>
        <v>0</v>
      </c>
      <c r="N84" s="6">
        <f t="shared" si="12"/>
        <v>0</v>
      </c>
      <c r="O84" s="6">
        <f t="shared" si="12"/>
        <v>0</v>
      </c>
      <c r="P84" s="6">
        <f t="shared" si="12"/>
        <v>0</v>
      </c>
      <c r="Q84" s="23">
        <f t="shared" si="12"/>
        <v>0</v>
      </c>
      <c r="R84" s="23">
        <f t="shared" si="12"/>
        <v>0</v>
      </c>
      <c r="S84" s="23">
        <f t="shared" si="12"/>
        <v>0</v>
      </c>
      <c r="T84" s="23">
        <f t="shared" si="12"/>
        <v>0</v>
      </c>
      <c r="U84" s="23">
        <f t="shared" si="12"/>
        <v>0</v>
      </c>
      <c r="V84" s="23">
        <f t="shared" si="12"/>
        <v>0</v>
      </c>
      <c r="W84" s="23">
        <f t="shared" si="12"/>
        <v>0</v>
      </c>
      <c r="X84" s="23">
        <f t="shared" si="12"/>
        <v>0</v>
      </c>
      <c r="Y84" s="23">
        <f t="shared" si="12"/>
        <v>0</v>
      </c>
      <c r="Z84" s="23">
        <f t="shared" si="12"/>
        <v>0</v>
      </c>
      <c r="AA84" s="23">
        <f t="shared" si="12"/>
        <v>0</v>
      </c>
      <c r="AB84" s="23">
        <f t="shared" si="12"/>
        <v>0</v>
      </c>
      <c r="AC84" s="23">
        <f t="shared" si="12"/>
        <v>0</v>
      </c>
      <c r="AD84" s="23">
        <f t="shared" si="12"/>
        <v>0</v>
      </c>
      <c r="AE84" s="23">
        <f t="shared" si="12"/>
        <v>0</v>
      </c>
      <c r="AF84" s="23">
        <f t="shared" si="12"/>
        <v>0</v>
      </c>
      <c r="AG84" s="23">
        <f t="shared" si="12"/>
        <v>0</v>
      </c>
      <c r="AH84" s="23">
        <f t="shared" si="12"/>
        <v>0</v>
      </c>
      <c r="AI84" s="23">
        <f t="shared" si="12"/>
        <v>0</v>
      </c>
      <c r="AJ84" s="23">
        <f t="shared" si="12"/>
        <v>0</v>
      </c>
      <c r="AK84" s="23">
        <f t="shared" si="12"/>
        <v>0</v>
      </c>
      <c r="AL84" s="23">
        <f t="shared" si="12"/>
        <v>0</v>
      </c>
      <c r="AM84" s="23">
        <f t="shared" si="12"/>
        <v>0</v>
      </c>
      <c r="AN84" s="23">
        <f t="shared" si="12"/>
        <v>0</v>
      </c>
    </row>
    <row r="85" spans="1:40" x14ac:dyDescent="0.25">
      <c r="A85" s="4" t="str">
        <f t="shared" si="3"/>
        <v>Matthew Tark</v>
      </c>
      <c r="B85" s="4" t="str">
        <f t="shared" si="3"/>
        <v>TechSur</v>
      </c>
      <c r="C85" s="4" t="str">
        <f t="shared" si="3"/>
        <v>Sr. Full Stack Developer</v>
      </c>
      <c r="D85" s="6">
        <f t="shared" si="3"/>
        <v>124.34</v>
      </c>
      <c r="E85" s="6">
        <f t="shared" ref="E85:AN85" si="13">E19*$D19</f>
        <v>19894.400000000001</v>
      </c>
      <c r="F85" s="6">
        <f t="shared" si="13"/>
        <v>0</v>
      </c>
      <c r="G85" s="6">
        <f t="shared" si="13"/>
        <v>0</v>
      </c>
      <c r="H85" s="6">
        <f t="shared" si="13"/>
        <v>0</v>
      </c>
      <c r="I85" s="6">
        <f t="shared" si="13"/>
        <v>0</v>
      </c>
      <c r="J85" s="6">
        <f t="shared" si="13"/>
        <v>0</v>
      </c>
      <c r="K85" s="6">
        <f t="shared" si="13"/>
        <v>0</v>
      </c>
      <c r="L85" s="6">
        <f t="shared" si="13"/>
        <v>0</v>
      </c>
      <c r="M85" s="6">
        <f t="shared" si="13"/>
        <v>0</v>
      </c>
      <c r="N85" s="6">
        <f t="shared" si="13"/>
        <v>0</v>
      </c>
      <c r="O85" s="6">
        <f t="shared" si="13"/>
        <v>0</v>
      </c>
      <c r="P85" s="6">
        <f t="shared" si="13"/>
        <v>0</v>
      </c>
      <c r="Q85" s="23">
        <f t="shared" si="13"/>
        <v>0</v>
      </c>
      <c r="R85" s="23">
        <f t="shared" si="13"/>
        <v>0</v>
      </c>
      <c r="S85" s="23">
        <f t="shared" si="13"/>
        <v>0</v>
      </c>
      <c r="T85" s="23">
        <f t="shared" si="13"/>
        <v>0</v>
      </c>
      <c r="U85" s="23">
        <f t="shared" si="13"/>
        <v>0</v>
      </c>
      <c r="V85" s="23">
        <f t="shared" si="13"/>
        <v>0</v>
      </c>
      <c r="W85" s="23">
        <f t="shared" si="13"/>
        <v>0</v>
      </c>
      <c r="X85" s="23">
        <f t="shared" si="13"/>
        <v>0</v>
      </c>
      <c r="Y85" s="23">
        <f t="shared" si="13"/>
        <v>0</v>
      </c>
      <c r="Z85" s="23">
        <f t="shared" si="13"/>
        <v>0</v>
      </c>
      <c r="AA85" s="23">
        <f t="shared" si="13"/>
        <v>0</v>
      </c>
      <c r="AB85" s="23">
        <f t="shared" si="13"/>
        <v>0</v>
      </c>
      <c r="AC85" s="23">
        <f t="shared" si="13"/>
        <v>0</v>
      </c>
      <c r="AD85" s="23">
        <f t="shared" si="13"/>
        <v>0</v>
      </c>
      <c r="AE85" s="23">
        <f t="shared" si="13"/>
        <v>0</v>
      </c>
      <c r="AF85" s="23">
        <f t="shared" si="13"/>
        <v>0</v>
      </c>
      <c r="AG85" s="23">
        <f t="shared" si="13"/>
        <v>0</v>
      </c>
      <c r="AH85" s="23">
        <f t="shared" si="13"/>
        <v>0</v>
      </c>
      <c r="AI85" s="23">
        <f t="shared" si="13"/>
        <v>0</v>
      </c>
      <c r="AJ85" s="23">
        <f t="shared" si="13"/>
        <v>0</v>
      </c>
      <c r="AK85" s="23">
        <f t="shared" si="13"/>
        <v>0</v>
      </c>
      <c r="AL85" s="23">
        <f t="shared" si="13"/>
        <v>0</v>
      </c>
      <c r="AM85" s="23">
        <f t="shared" si="13"/>
        <v>0</v>
      </c>
      <c r="AN85" s="23">
        <f t="shared" si="13"/>
        <v>0</v>
      </c>
    </row>
    <row r="86" spans="1:40" x14ac:dyDescent="0.25">
      <c r="A86" s="4" t="str">
        <f t="shared" si="3"/>
        <v>Clent Brown</v>
      </c>
      <c r="B86" s="4" t="str">
        <f t="shared" si="3"/>
        <v>TechSur</v>
      </c>
      <c r="C86" s="4" t="str">
        <f t="shared" si="3"/>
        <v>Sr. Full Stack Developer</v>
      </c>
      <c r="D86" s="6">
        <f t="shared" si="3"/>
        <v>124.34</v>
      </c>
      <c r="E86" s="6">
        <f t="shared" ref="E86:AN86" si="14">E20*$D20</f>
        <v>19894.400000000001</v>
      </c>
      <c r="F86" s="6">
        <f t="shared" si="14"/>
        <v>0</v>
      </c>
      <c r="G86" s="6">
        <f t="shared" si="14"/>
        <v>0</v>
      </c>
      <c r="H86" s="6">
        <f t="shared" si="14"/>
        <v>0</v>
      </c>
      <c r="I86" s="6">
        <f t="shared" si="14"/>
        <v>0</v>
      </c>
      <c r="J86" s="6">
        <f t="shared" si="14"/>
        <v>0</v>
      </c>
      <c r="K86" s="6">
        <f t="shared" si="14"/>
        <v>0</v>
      </c>
      <c r="L86" s="6">
        <f t="shared" si="14"/>
        <v>0</v>
      </c>
      <c r="M86" s="6">
        <f t="shared" si="14"/>
        <v>0</v>
      </c>
      <c r="N86" s="6">
        <f t="shared" si="14"/>
        <v>0</v>
      </c>
      <c r="O86" s="6">
        <f t="shared" si="14"/>
        <v>0</v>
      </c>
      <c r="P86" s="6">
        <f t="shared" si="14"/>
        <v>0</v>
      </c>
      <c r="Q86" s="23">
        <f t="shared" si="14"/>
        <v>0</v>
      </c>
      <c r="R86" s="23">
        <f t="shared" si="14"/>
        <v>0</v>
      </c>
      <c r="S86" s="23">
        <f t="shared" si="14"/>
        <v>0</v>
      </c>
      <c r="T86" s="23">
        <f t="shared" si="14"/>
        <v>0</v>
      </c>
      <c r="U86" s="23">
        <f t="shared" si="14"/>
        <v>0</v>
      </c>
      <c r="V86" s="23">
        <f t="shared" si="14"/>
        <v>0</v>
      </c>
      <c r="W86" s="23">
        <f t="shared" si="14"/>
        <v>0</v>
      </c>
      <c r="X86" s="23">
        <f t="shared" si="14"/>
        <v>0</v>
      </c>
      <c r="Y86" s="23">
        <f t="shared" si="14"/>
        <v>0</v>
      </c>
      <c r="Z86" s="23">
        <f t="shared" si="14"/>
        <v>0</v>
      </c>
      <c r="AA86" s="23">
        <f t="shared" si="14"/>
        <v>0</v>
      </c>
      <c r="AB86" s="23">
        <f t="shared" si="14"/>
        <v>0</v>
      </c>
      <c r="AC86" s="23">
        <f t="shared" si="14"/>
        <v>0</v>
      </c>
      <c r="AD86" s="23">
        <f t="shared" si="14"/>
        <v>0</v>
      </c>
      <c r="AE86" s="23">
        <f t="shared" si="14"/>
        <v>0</v>
      </c>
      <c r="AF86" s="23">
        <f t="shared" si="14"/>
        <v>0</v>
      </c>
      <c r="AG86" s="23">
        <f t="shared" si="14"/>
        <v>0</v>
      </c>
      <c r="AH86" s="23">
        <f t="shared" si="14"/>
        <v>0</v>
      </c>
      <c r="AI86" s="23">
        <f t="shared" si="14"/>
        <v>0</v>
      </c>
      <c r="AJ86" s="23">
        <f t="shared" si="14"/>
        <v>0</v>
      </c>
      <c r="AK86" s="23">
        <f t="shared" si="14"/>
        <v>0</v>
      </c>
      <c r="AL86" s="23">
        <f t="shared" si="14"/>
        <v>0</v>
      </c>
      <c r="AM86" s="23">
        <f t="shared" si="14"/>
        <v>0</v>
      </c>
      <c r="AN86" s="23">
        <f t="shared" si="14"/>
        <v>0</v>
      </c>
    </row>
    <row r="87" spans="1:40" x14ac:dyDescent="0.25">
      <c r="A87" s="4" t="str">
        <f t="shared" si="3"/>
        <v>Jay Vutkuri</v>
      </c>
      <c r="B87" s="4" t="str">
        <f t="shared" si="3"/>
        <v>TechSur</v>
      </c>
      <c r="C87" s="4" t="str">
        <f t="shared" si="3"/>
        <v>Sr. Full Stack Developer</v>
      </c>
      <c r="D87" s="6">
        <f t="shared" si="3"/>
        <v>124.34</v>
      </c>
      <c r="E87" s="6">
        <f t="shared" ref="E87:AN87" si="15">E21*$D21</f>
        <v>19894.400000000001</v>
      </c>
      <c r="F87" s="6">
        <f t="shared" si="15"/>
        <v>0</v>
      </c>
      <c r="G87" s="6">
        <f t="shared" si="15"/>
        <v>0</v>
      </c>
      <c r="H87" s="6">
        <f t="shared" si="15"/>
        <v>0</v>
      </c>
      <c r="I87" s="6">
        <f t="shared" si="15"/>
        <v>0</v>
      </c>
      <c r="J87" s="6">
        <f t="shared" si="15"/>
        <v>0</v>
      </c>
      <c r="K87" s="6">
        <f t="shared" si="15"/>
        <v>0</v>
      </c>
      <c r="L87" s="6">
        <f t="shared" si="15"/>
        <v>0</v>
      </c>
      <c r="M87" s="6">
        <f t="shared" si="15"/>
        <v>0</v>
      </c>
      <c r="N87" s="6">
        <f t="shared" si="15"/>
        <v>0</v>
      </c>
      <c r="O87" s="6">
        <f t="shared" si="15"/>
        <v>0</v>
      </c>
      <c r="P87" s="6">
        <f t="shared" si="15"/>
        <v>0</v>
      </c>
      <c r="Q87" s="23">
        <f t="shared" si="15"/>
        <v>0</v>
      </c>
      <c r="R87" s="23">
        <f t="shared" si="15"/>
        <v>0</v>
      </c>
      <c r="S87" s="23">
        <f t="shared" si="15"/>
        <v>0</v>
      </c>
      <c r="T87" s="23">
        <f t="shared" si="15"/>
        <v>0</v>
      </c>
      <c r="U87" s="23">
        <f t="shared" si="15"/>
        <v>0</v>
      </c>
      <c r="V87" s="23">
        <f t="shared" si="15"/>
        <v>0</v>
      </c>
      <c r="W87" s="23">
        <f t="shared" si="15"/>
        <v>0</v>
      </c>
      <c r="X87" s="23">
        <f t="shared" si="15"/>
        <v>0</v>
      </c>
      <c r="Y87" s="23">
        <f t="shared" si="15"/>
        <v>0</v>
      </c>
      <c r="Z87" s="23">
        <f t="shared" si="15"/>
        <v>0</v>
      </c>
      <c r="AA87" s="23">
        <f t="shared" si="15"/>
        <v>0</v>
      </c>
      <c r="AB87" s="23">
        <f t="shared" si="15"/>
        <v>0</v>
      </c>
      <c r="AC87" s="23">
        <f t="shared" si="15"/>
        <v>0</v>
      </c>
      <c r="AD87" s="23">
        <f t="shared" si="15"/>
        <v>0</v>
      </c>
      <c r="AE87" s="23">
        <f t="shared" si="15"/>
        <v>0</v>
      </c>
      <c r="AF87" s="23">
        <f t="shared" si="15"/>
        <v>0</v>
      </c>
      <c r="AG87" s="23">
        <f t="shared" si="15"/>
        <v>0</v>
      </c>
      <c r="AH87" s="23">
        <f t="shared" si="15"/>
        <v>0</v>
      </c>
      <c r="AI87" s="23">
        <f t="shared" si="15"/>
        <v>0</v>
      </c>
      <c r="AJ87" s="23">
        <f t="shared" si="15"/>
        <v>0</v>
      </c>
      <c r="AK87" s="23">
        <f t="shared" si="15"/>
        <v>0</v>
      </c>
      <c r="AL87" s="23">
        <f t="shared" si="15"/>
        <v>0</v>
      </c>
      <c r="AM87" s="23">
        <f t="shared" si="15"/>
        <v>0</v>
      </c>
      <c r="AN87" s="23">
        <f t="shared" si="15"/>
        <v>0</v>
      </c>
    </row>
    <row r="88" spans="1:40" x14ac:dyDescent="0.25">
      <c r="A88" s="4" t="str">
        <f t="shared" si="3"/>
        <v>Seemal Asghar</v>
      </c>
      <c r="B88" s="4" t="str">
        <f t="shared" si="3"/>
        <v>TechSur</v>
      </c>
      <c r="C88" s="4" t="str">
        <f t="shared" si="3"/>
        <v>Test Engineer</v>
      </c>
      <c r="D88" s="6">
        <f t="shared" si="3"/>
        <v>102.21</v>
      </c>
      <c r="E88" s="6">
        <f t="shared" ref="E88:AN88" si="16">E22*$D22</f>
        <v>16353.599999999999</v>
      </c>
      <c r="F88" s="6">
        <f t="shared" si="16"/>
        <v>0</v>
      </c>
      <c r="G88" s="6">
        <f t="shared" si="16"/>
        <v>0</v>
      </c>
      <c r="H88" s="6">
        <f t="shared" si="16"/>
        <v>0</v>
      </c>
      <c r="I88" s="6">
        <f t="shared" si="16"/>
        <v>0</v>
      </c>
      <c r="J88" s="6">
        <f t="shared" si="16"/>
        <v>0</v>
      </c>
      <c r="K88" s="6">
        <f t="shared" si="16"/>
        <v>0</v>
      </c>
      <c r="L88" s="6">
        <f t="shared" si="16"/>
        <v>0</v>
      </c>
      <c r="M88" s="6">
        <f t="shared" si="16"/>
        <v>0</v>
      </c>
      <c r="N88" s="6">
        <f t="shared" si="16"/>
        <v>0</v>
      </c>
      <c r="O88" s="6">
        <f t="shared" si="16"/>
        <v>0</v>
      </c>
      <c r="P88" s="6">
        <f t="shared" si="16"/>
        <v>0</v>
      </c>
      <c r="Q88" s="23">
        <f t="shared" si="16"/>
        <v>0</v>
      </c>
      <c r="R88" s="23">
        <f t="shared" si="16"/>
        <v>0</v>
      </c>
      <c r="S88" s="23">
        <f t="shared" si="16"/>
        <v>0</v>
      </c>
      <c r="T88" s="23">
        <f t="shared" si="16"/>
        <v>0</v>
      </c>
      <c r="U88" s="23">
        <f t="shared" si="16"/>
        <v>0</v>
      </c>
      <c r="V88" s="23">
        <f t="shared" si="16"/>
        <v>0</v>
      </c>
      <c r="W88" s="23">
        <f t="shared" si="16"/>
        <v>0</v>
      </c>
      <c r="X88" s="23">
        <f t="shared" si="16"/>
        <v>0</v>
      </c>
      <c r="Y88" s="23">
        <f t="shared" si="16"/>
        <v>0</v>
      </c>
      <c r="Z88" s="23">
        <f t="shared" si="16"/>
        <v>0</v>
      </c>
      <c r="AA88" s="23">
        <f t="shared" si="16"/>
        <v>0</v>
      </c>
      <c r="AB88" s="23">
        <f t="shared" si="16"/>
        <v>0</v>
      </c>
      <c r="AC88" s="23">
        <f t="shared" si="16"/>
        <v>0</v>
      </c>
      <c r="AD88" s="23">
        <f t="shared" si="16"/>
        <v>0</v>
      </c>
      <c r="AE88" s="23">
        <f t="shared" si="16"/>
        <v>0</v>
      </c>
      <c r="AF88" s="23">
        <f t="shared" si="16"/>
        <v>0</v>
      </c>
      <c r="AG88" s="23">
        <f t="shared" si="16"/>
        <v>0</v>
      </c>
      <c r="AH88" s="23">
        <f t="shared" si="16"/>
        <v>0</v>
      </c>
      <c r="AI88" s="23">
        <f t="shared" si="16"/>
        <v>0</v>
      </c>
      <c r="AJ88" s="23">
        <f t="shared" si="16"/>
        <v>0</v>
      </c>
      <c r="AK88" s="23">
        <f t="shared" si="16"/>
        <v>0</v>
      </c>
      <c r="AL88" s="23">
        <f t="shared" si="16"/>
        <v>0</v>
      </c>
      <c r="AM88" s="23">
        <f t="shared" si="16"/>
        <v>0</v>
      </c>
      <c r="AN88" s="23">
        <f t="shared" si="16"/>
        <v>0</v>
      </c>
    </row>
    <row r="89" spans="1:40" x14ac:dyDescent="0.25">
      <c r="A89" s="4">
        <f t="shared" si="3"/>
        <v>0</v>
      </c>
      <c r="B89" s="4">
        <f t="shared" si="3"/>
        <v>0</v>
      </c>
      <c r="C89" s="4">
        <f t="shared" si="3"/>
        <v>0</v>
      </c>
      <c r="D89" s="6">
        <f t="shared" si="3"/>
        <v>0</v>
      </c>
      <c r="E89" s="6">
        <f t="shared" ref="E89:AN89" si="17">E23*$D23</f>
        <v>0</v>
      </c>
      <c r="F89" s="6">
        <f t="shared" si="17"/>
        <v>0</v>
      </c>
      <c r="G89" s="6">
        <f t="shared" si="17"/>
        <v>0</v>
      </c>
      <c r="H89" s="6">
        <f t="shared" si="17"/>
        <v>0</v>
      </c>
      <c r="I89" s="6">
        <f t="shared" si="17"/>
        <v>0</v>
      </c>
      <c r="J89" s="6">
        <f t="shared" si="17"/>
        <v>0</v>
      </c>
      <c r="K89" s="6">
        <f t="shared" si="17"/>
        <v>0</v>
      </c>
      <c r="L89" s="6">
        <f t="shared" si="17"/>
        <v>0</v>
      </c>
      <c r="M89" s="6">
        <f t="shared" si="17"/>
        <v>0</v>
      </c>
      <c r="N89" s="6">
        <f t="shared" si="17"/>
        <v>0</v>
      </c>
      <c r="O89" s="6">
        <f t="shared" si="17"/>
        <v>0</v>
      </c>
      <c r="P89" s="6">
        <f t="shared" si="17"/>
        <v>0</v>
      </c>
      <c r="Q89" s="23">
        <f t="shared" si="17"/>
        <v>0</v>
      </c>
      <c r="R89" s="23">
        <f t="shared" si="17"/>
        <v>0</v>
      </c>
      <c r="S89" s="23">
        <f t="shared" si="17"/>
        <v>0</v>
      </c>
      <c r="T89" s="23">
        <f t="shared" si="17"/>
        <v>0</v>
      </c>
      <c r="U89" s="23">
        <f t="shared" si="17"/>
        <v>0</v>
      </c>
      <c r="V89" s="23">
        <f t="shared" si="17"/>
        <v>0</v>
      </c>
      <c r="W89" s="23">
        <f t="shared" si="17"/>
        <v>0</v>
      </c>
      <c r="X89" s="23">
        <f t="shared" si="17"/>
        <v>0</v>
      </c>
      <c r="Y89" s="23">
        <f t="shared" si="17"/>
        <v>0</v>
      </c>
      <c r="Z89" s="23">
        <f t="shared" si="17"/>
        <v>0</v>
      </c>
      <c r="AA89" s="23">
        <f t="shared" si="17"/>
        <v>0</v>
      </c>
      <c r="AB89" s="23">
        <f t="shared" si="17"/>
        <v>0</v>
      </c>
      <c r="AC89" s="23">
        <f t="shared" si="17"/>
        <v>0</v>
      </c>
      <c r="AD89" s="23">
        <f t="shared" si="17"/>
        <v>0</v>
      </c>
      <c r="AE89" s="23">
        <f t="shared" si="17"/>
        <v>0</v>
      </c>
      <c r="AF89" s="23">
        <f t="shared" si="17"/>
        <v>0</v>
      </c>
      <c r="AG89" s="23">
        <f t="shared" si="17"/>
        <v>0</v>
      </c>
      <c r="AH89" s="23">
        <f t="shared" si="17"/>
        <v>0</v>
      </c>
      <c r="AI89" s="23">
        <f t="shared" si="17"/>
        <v>0</v>
      </c>
      <c r="AJ89" s="23">
        <f t="shared" si="17"/>
        <v>0</v>
      </c>
      <c r="AK89" s="23">
        <f t="shared" si="17"/>
        <v>0</v>
      </c>
      <c r="AL89" s="23">
        <f t="shared" si="17"/>
        <v>0</v>
      </c>
      <c r="AM89" s="23">
        <f t="shared" si="17"/>
        <v>0</v>
      </c>
      <c r="AN89" s="23">
        <f t="shared" si="17"/>
        <v>0</v>
      </c>
    </row>
    <row r="90" spans="1:40" x14ac:dyDescent="0.25">
      <c r="A90" s="4">
        <f t="shared" si="3"/>
        <v>0</v>
      </c>
      <c r="B90" s="4">
        <f t="shared" si="3"/>
        <v>0</v>
      </c>
      <c r="C90" s="4">
        <f t="shared" si="3"/>
        <v>0</v>
      </c>
      <c r="D90" s="6">
        <f t="shared" si="3"/>
        <v>0</v>
      </c>
      <c r="E90" s="6">
        <f t="shared" ref="E90:AN90" si="18">E24*$D24</f>
        <v>0</v>
      </c>
      <c r="F90" s="6">
        <f t="shared" si="18"/>
        <v>0</v>
      </c>
      <c r="G90" s="6">
        <f t="shared" si="18"/>
        <v>0</v>
      </c>
      <c r="H90" s="6">
        <f t="shared" si="18"/>
        <v>0</v>
      </c>
      <c r="I90" s="6">
        <f t="shared" si="18"/>
        <v>0</v>
      </c>
      <c r="J90" s="6">
        <f t="shared" si="18"/>
        <v>0</v>
      </c>
      <c r="K90" s="6">
        <f t="shared" si="18"/>
        <v>0</v>
      </c>
      <c r="L90" s="6">
        <f t="shared" si="18"/>
        <v>0</v>
      </c>
      <c r="M90" s="6">
        <f t="shared" si="18"/>
        <v>0</v>
      </c>
      <c r="N90" s="6">
        <f t="shared" si="18"/>
        <v>0</v>
      </c>
      <c r="O90" s="6">
        <f t="shared" si="18"/>
        <v>0</v>
      </c>
      <c r="P90" s="6">
        <f t="shared" si="18"/>
        <v>0</v>
      </c>
      <c r="Q90" s="23">
        <f t="shared" si="18"/>
        <v>0</v>
      </c>
      <c r="R90" s="23">
        <f t="shared" si="18"/>
        <v>0</v>
      </c>
      <c r="S90" s="23">
        <f t="shared" si="18"/>
        <v>0</v>
      </c>
      <c r="T90" s="23">
        <f t="shared" si="18"/>
        <v>0</v>
      </c>
      <c r="U90" s="23">
        <f t="shared" si="18"/>
        <v>0</v>
      </c>
      <c r="V90" s="23">
        <f t="shared" si="18"/>
        <v>0</v>
      </c>
      <c r="W90" s="23">
        <f t="shared" si="18"/>
        <v>0</v>
      </c>
      <c r="X90" s="23">
        <f t="shared" si="18"/>
        <v>0</v>
      </c>
      <c r="Y90" s="23">
        <f t="shared" si="18"/>
        <v>0</v>
      </c>
      <c r="Z90" s="23">
        <f t="shared" si="18"/>
        <v>0</v>
      </c>
      <c r="AA90" s="23">
        <f t="shared" si="18"/>
        <v>0</v>
      </c>
      <c r="AB90" s="23">
        <f t="shared" si="18"/>
        <v>0</v>
      </c>
      <c r="AC90" s="23">
        <f t="shared" si="18"/>
        <v>0</v>
      </c>
      <c r="AD90" s="23">
        <f t="shared" si="18"/>
        <v>0</v>
      </c>
      <c r="AE90" s="23">
        <f t="shared" si="18"/>
        <v>0</v>
      </c>
      <c r="AF90" s="23">
        <f t="shared" si="18"/>
        <v>0</v>
      </c>
      <c r="AG90" s="23">
        <f t="shared" si="18"/>
        <v>0</v>
      </c>
      <c r="AH90" s="23">
        <f t="shared" si="18"/>
        <v>0</v>
      </c>
      <c r="AI90" s="23">
        <f t="shared" si="18"/>
        <v>0</v>
      </c>
      <c r="AJ90" s="23">
        <f t="shared" si="18"/>
        <v>0</v>
      </c>
      <c r="AK90" s="23">
        <f t="shared" si="18"/>
        <v>0</v>
      </c>
      <c r="AL90" s="23">
        <f t="shared" si="18"/>
        <v>0</v>
      </c>
      <c r="AM90" s="23">
        <f t="shared" si="18"/>
        <v>0</v>
      </c>
      <c r="AN90" s="23">
        <f t="shared" si="18"/>
        <v>0</v>
      </c>
    </row>
    <row r="91" spans="1:40" x14ac:dyDescent="0.25">
      <c r="D91" s="7"/>
      <c r="E91" s="7">
        <f t="shared" ref="E91:AN91" si="19">SUM(E76:E90)</f>
        <v>233670.39999999999</v>
      </c>
      <c r="F91" s="7">
        <f t="shared" si="19"/>
        <v>0</v>
      </c>
      <c r="G91" s="7">
        <f t="shared" si="19"/>
        <v>0</v>
      </c>
      <c r="H91" s="7">
        <f t="shared" si="19"/>
        <v>0</v>
      </c>
      <c r="I91" s="7">
        <f t="shared" si="19"/>
        <v>0</v>
      </c>
      <c r="J91" s="7">
        <f t="shared" si="19"/>
        <v>0</v>
      </c>
      <c r="K91" s="7">
        <f t="shared" si="19"/>
        <v>0</v>
      </c>
      <c r="L91" s="7">
        <f t="shared" si="19"/>
        <v>0</v>
      </c>
      <c r="M91" s="7">
        <f t="shared" si="19"/>
        <v>0</v>
      </c>
      <c r="N91" s="7">
        <f t="shared" si="19"/>
        <v>0</v>
      </c>
      <c r="O91" s="7">
        <f t="shared" si="19"/>
        <v>0</v>
      </c>
      <c r="P91" s="7">
        <f t="shared" si="19"/>
        <v>0</v>
      </c>
      <c r="Q91" s="427">
        <f t="shared" si="19"/>
        <v>0</v>
      </c>
      <c r="R91" s="427">
        <f t="shared" si="19"/>
        <v>0</v>
      </c>
      <c r="S91" s="427">
        <f t="shared" si="19"/>
        <v>0</v>
      </c>
      <c r="T91" s="427">
        <f t="shared" si="19"/>
        <v>0</v>
      </c>
      <c r="U91" s="427">
        <f t="shared" si="19"/>
        <v>0</v>
      </c>
      <c r="V91" s="427">
        <f t="shared" si="19"/>
        <v>0</v>
      </c>
      <c r="W91" s="427">
        <f t="shared" si="19"/>
        <v>0</v>
      </c>
      <c r="X91" s="427">
        <f t="shared" si="19"/>
        <v>0</v>
      </c>
      <c r="Y91" s="427">
        <f t="shared" si="19"/>
        <v>0</v>
      </c>
      <c r="Z91" s="427">
        <f t="shared" si="19"/>
        <v>0</v>
      </c>
      <c r="AA91" s="427">
        <f t="shared" si="19"/>
        <v>0</v>
      </c>
      <c r="AB91" s="427">
        <f t="shared" si="19"/>
        <v>0</v>
      </c>
      <c r="AC91" s="427">
        <f t="shared" si="19"/>
        <v>0</v>
      </c>
      <c r="AD91" s="427">
        <f t="shared" si="19"/>
        <v>0</v>
      </c>
      <c r="AE91" s="427">
        <f t="shared" si="19"/>
        <v>0</v>
      </c>
      <c r="AF91" s="427">
        <f t="shared" si="19"/>
        <v>0</v>
      </c>
      <c r="AG91" s="427">
        <f t="shared" si="19"/>
        <v>0</v>
      </c>
      <c r="AH91" s="427">
        <f t="shared" si="19"/>
        <v>0</v>
      </c>
      <c r="AI91" s="427">
        <f t="shared" si="19"/>
        <v>0</v>
      </c>
      <c r="AJ91" s="427">
        <f t="shared" si="19"/>
        <v>0</v>
      </c>
      <c r="AK91" s="427">
        <f t="shared" si="19"/>
        <v>0</v>
      </c>
      <c r="AL91" s="427">
        <f t="shared" si="19"/>
        <v>0</v>
      </c>
      <c r="AM91" s="427">
        <f t="shared" si="19"/>
        <v>0</v>
      </c>
      <c r="AN91" s="427">
        <f t="shared" si="19"/>
        <v>0</v>
      </c>
    </row>
    <row r="92" spans="1:40" x14ac:dyDescent="0.25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40" x14ac:dyDescent="0.25">
      <c r="A93" s="31" t="s">
        <v>103</v>
      </c>
      <c r="B93" s="31"/>
      <c r="C93" s="31"/>
      <c r="D93" s="322"/>
      <c r="E93" s="31"/>
      <c r="F93" s="31"/>
      <c r="G93" s="31"/>
      <c r="H93" s="31"/>
      <c r="I93" s="31"/>
      <c r="J93" s="31"/>
      <c r="K93" s="31"/>
      <c r="L93" s="31"/>
      <c r="M93" s="31"/>
      <c r="N93" s="106"/>
      <c r="O93" s="106"/>
      <c r="P93" s="106"/>
      <c r="Q93" s="106"/>
      <c r="R93" s="106"/>
      <c r="S93" s="106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1:40" x14ac:dyDescent="0.25">
      <c r="A94" s="9"/>
      <c r="B94" s="9"/>
      <c r="C94" s="9"/>
      <c r="D94" s="7"/>
      <c r="E94" s="623">
        <v>2025</v>
      </c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>
        <v>2026</v>
      </c>
      <c r="R94" s="623"/>
      <c r="S94" s="623"/>
      <c r="T94" s="623"/>
      <c r="U94" s="623"/>
      <c r="V94" s="623"/>
      <c r="W94" s="623"/>
      <c r="X94" s="623"/>
      <c r="Y94" s="623"/>
      <c r="Z94" s="623"/>
      <c r="AA94" s="623"/>
      <c r="AB94" s="623"/>
      <c r="AC94" s="623">
        <v>2027</v>
      </c>
      <c r="AD94" s="623"/>
      <c r="AE94" s="623"/>
      <c r="AF94" s="623"/>
      <c r="AG94" s="623"/>
      <c r="AH94" s="623"/>
      <c r="AI94" s="623"/>
      <c r="AJ94" s="623"/>
      <c r="AK94" s="623"/>
      <c r="AL94" s="623"/>
      <c r="AM94" s="623"/>
      <c r="AN94" s="623"/>
    </row>
    <row r="95" spans="1:40" x14ac:dyDescent="0.25">
      <c r="A95" s="11" t="s">
        <v>88</v>
      </c>
      <c r="B95" s="11" t="s">
        <v>89</v>
      </c>
      <c r="C95" s="11" t="s">
        <v>90</v>
      </c>
      <c r="D95" s="81" t="s">
        <v>91</v>
      </c>
      <c r="E95" s="11">
        <v>1</v>
      </c>
      <c r="F95" s="11">
        <v>2</v>
      </c>
      <c r="G95" s="11">
        <v>3</v>
      </c>
      <c r="H95" s="11">
        <v>4</v>
      </c>
      <c r="I95" s="11">
        <v>5</v>
      </c>
      <c r="J95" s="11">
        <v>6</v>
      </c>
      <c r="K95" s="11">
        <v>7</v>
      </c>
      <c r="L95" s="11">
        <v>8</v>
      </c>
      <c r="M95" s="11">
        <v>9</v>
      </c>
      <c r="N95" s="11">
        <v>10</v>
      </c>
      <c r="O95" s="11">
        <v>11</v>
      </c>
      <c r="P95" s="11">
        <v>12</v>
      </c>
      <c r="Q95" s="11">
        <v>1</v>
      </c>
      <c r="R95" s="11">
        <v>2</v>
      </c>
      <c r="S95" s="11">
        <v>3</v>
      </c>
      <c r="T95" s="11">
        <v>4</v>
      </c>
      <c r="U95" s="11">
        <v>5</v>
      </c>
      <c r="V95" s="11">
        <v>6</v>
      </c>
      <c r="W95" s="11">
        <v>7</v>
      </c>
      <c r="X95" s="11">
        <v>8</v>
      </c>
      <c r="Y95" s="11">
        <v>9</v>
      </c>
      <c r="Z95" s="11">
        <v>10</v>
      </c>
      <c r="AA95" s="11">
        <v>11</v>
      </c>
      <c r="AB95" s="11">
        <v>12</v>
      </c>
      <c r="AC95" s="11">
        <v>1</v>
      </c>
      <c r="AD95" s="11">
        <v>2</v>
      </c>
      <c r="AE95" s="11">
        <v>3</v>
      </c>
      <c r="AF95" s="11">
        <v>4</v>
      </c>
      <c r="AG95" s="11">
        <v>5</v>
      </c>
      <c r="AH95" s="11">
        <v>6</v>
      </c>
      <c r="AI95" s="11">
        <v>7</v>
      </c>
      <c r="AJ95" s="11">
        <v>8</v>
      </c>
      <c r="AK95" s="11">
        <v>9</v>
      </c>
      <c r="AL95" s="11">
        <v>10</v>
      </c>
      <c r="AM95" s="11">
        <v>11</v>
      </c>
      <c r="AN95" s="11">
        <v>12</v>
      </c>
    </row>
    <row r="96" spans="1:40" x14ac:dyDescent="0.25">
      <c r="A96" s="4" t="str">
        <f t="shared" ref="A96:D110" si="20">A10</f>
        <v>Louie Chen</v>
      </c>
      <c r="B96" s="4" t="str">
        <f t="shared" si="20"/>
        <v>TechSur</v>
      </c>
      <c r="C96" s="4" t="str">
        <f t="shared" si="20"/>
        <v>Mid Infrastructure Engineer</v>
      </c>
      <c r="D96" s="6">
        <f t="shared" si="20"/>
        <v>105.37</v>
      </c>
      <c r="E96" s="6">
        <f t="shared" ref="E96:AN96" si="21">$D96*E43</f>
        <v>6638.31</v>
      </c>
      <c r="F96" s="6">
        <f t="shared" si="21"/>
        <v>0</v>
      </c>
      <c r="G96" s="6">
        <f t="shared" si="21"/>
        <v>0</v>
      </c>
      <c r="H96" s="6">
        <f t="shared" si="21"/>
        <v>0</v>
      </c>
      <c r="I96" s="6">
        <f t="shared" si="21"/>
        <v>0</v>
      </c>
      <c r="J96" s="6">
        <f t="shared" si="21"/>
        <v>0</v>
      </c>
      <c r="K96" s="6">
        <f t="shared" si="21"/>
        <v>0</v>
      </c>
      <c r="L96" s="6">
        <f t="shared" si="21"/>
        <v>0</v>
      </c>
      <c r="M96" s="6">
        <f t="shared" si="21"/>
        <v>0</v>
      </c>
      <c r="N96" s="6">
        <f t="shared" si="21"/>
        <v>0</v>
      </c>
      <c r="O96" s="6">
        <f t="shared" si="21"/>
        <v>0</v>
      </c>
      <c r="P96" s="6">
        <f t="shared" si="21"/>
        <v>0</v>
      </c>
      <c r="Q96" s="6">
        <f t="shared" si="21"/>
        <v>0</v>
      </c>
      <c r="R96" s="6">
        <f t="shared" si="21"/>
        <v>0</v>
      </c>
      <c r="S96" s="6">
        <f t="shared" si="21"/>
        <v>0</v>
      </c>
      <c r="T96" s="6">
        <f t="shared" si="21"/>
        <v>0</v>
      </c>
      <c r="U96" s="6">
        <f t="shared" si="21"/>
        <v>0</v>
      </c>
      <c r="V96" s="6">
        <f t="shared" si="21"/>
        <v>0</v>
      </c>
      <c r="W96" s="6">
        <f t="shared" si="21"/>
        <v>0</v>
      </c>
      <c r="X96" s="6">
        <f t="shared" si="21"/>
        <v>0</v>
      </c>
      <c r="Y96" s="6">
        <f t="shared" si="21"/>
        <v>0</v>
      </c>
      <c r="Z96" s="6">
        <f t="shared" si="21"/>
        <v>0</v>
      </c>
      <c r="AA96" s="6">
        <f t="shared" si="21"/>
        <v>0</v>
      </c>
      <c r="AB96" s="6">
        <f t="shared" si="21"/>
        <v>0</v>
      </c>
      <c r="AC96" s="6">
        <f t="shared" si="21"/>
        <v>0</v>
      </c>
      <c r="AD96" s="6">
        <f t="shared" si="21"/>
        <v>0</v>
      </c>
      <c r="AE96" s="6">
        <f t="shared" si="21"/>
        <v>0</v>
      </c>
      <c r="AF96" s="6">
        <f t="shared" si="21"/>
        <v>0</v>
      </c>
      <c r="AG96" s="6">
        <f t="shared" si="21"/>
        <v>0</v>
      </c>
      <c r="AH96" s="6">
        <f t="shared" si="21"/>
        <v>0</v>
      </c>
      <c r="AI96" s="6">
        <f t="shared" si="21"/>
        <v>0</v>
      </c>
      <c r="AJ96" s="6">
        <f t="shared" si="21"/>
        <v>0</v>
      </c>
      <c r="AK96" s="6">
        <f t="shared" si="21"/>
        <v>0</v>
      </c>
      <c r="AL96" s="6">
        <f t="shared" si="21"/>
        <v>0</v>
      </c>
      <c r="AM96" s="6">
        <f t="shared" si="21"/>
        <v>0</v>
      </c>
      <c r="AN96" s="6">
        <f t="shared" si="21"/>
        <v>0</v>
      </c>
    </row>
    <row r="97" spans="1:40" x14ac:dyDescent="0.25">
      <c r="A97" s="4" t="str">
        <f t="shared" si="20"/>
        <v>Shane Flynn</v>
      </c>
      <c r="B97" s="4" t="str">
        <f t="shared" si="20"/>
        <v>TechSur</v>
      </c>
      <c r="C97" s="4" t="str">
        <f t="shared" si="20"/>
        <v>Mid Level Full Stack Developer</v>
      </c>
      <c r="D97" s="6">
        <f t="shared" si="20"/>
        <v>105.37</v>
      </c>
      <c r="E97" s="6">
        <f t="shared" ref="E97:AN97" si="22">$D97*E44</f>
        <v>16859.2</v>
      </c>
      <c r="F97" s="6">
        <f t="shared" si="22"/>
        <v>0</v>
      </c>
      <c r="G97" s="6">
        <f t="shared" si="22"/>
        <v>0</v>
      </c>
      <c r="H97" s="6">
        <f t="shared" si="22"/>
        <v>0</v>
      </c>
      <c r="I97" s="6">
        <f t="shared" si="22"/>
        <v>0</v>
      </c>
      <c r="J97" s="6">
        <f t="shared" si="22"/>
        <v>0</v>
      </c>
      <c r="K97" s="6">
        <f t="shared" si="22"/>
        <v>0</v>
      </c>
      <c r="L97" s="6">
        <f t="shared" si="22"/>
        <v>0</v>
      </c>
      <c r="M97" s="6">
        <f t="shared" si="22"/>
        <v>0</v>
      </c>
      <c r="N97" s="6">
        <f t="shared" si="22"/>
        <v>0</v>
      </c>
      <c r="O97" s="6">
        <f t="shared" si="22"/>
        <v>0</v>
      </c>
      <c r="P97" s="6">
        <f t="shared" si="22"/>
        <v>0</v>
      </c>
      <c r="Q97" s="6">
        <f t="shared" si="22"/>
        <v>0</v>
      </c>
      <c r="R97" s="6">
        <f t="shared" si="22"/>
        <v>0</v>
      </c>
      <c r="S97" s="6">
        <f t="shared" si="22"/>
        <v>0</v>
      </c>
      <c r="T97" s="6">
        <f t="shared" si="22"/>
        <v>0</v>
      </c>
      <c r="U97" s="6">
        <f t="shared" si="22"/>
        <v>0</v>
      </c>
      <c r="V97" s="6">
        <f t="shared" si="22"/>
        <v>0</v>
      </c>
      <c r="W97" s="6">
        <f t="shared" si="22"/>
        <v>0</v>
      </c>
      <c r="X97" s="6">
        <f t="shared" si="22"/>
        <v>0</v>
      </c>
      <c r="Y97" s="6">
        <f t="shared" si="22"/>
        <v>0</v>
      </c>
      <c r="Z97" s="6">
        <f t="shared" si="22"/>
        <v>0</v>
      </c>
      <c r="AA97" s="6">
        <f t="shared" si="22"/>
        <v>0</v>
      </c>
      <c r="AB97" s="6">
        <f t="shared" si="22"/>
        <v>0</v>
      </c>
      <c r="AC97" s="6">
        <f t="shared" si="22"/>
        <v>0</v>
      </c>
      <c r="AD97" s="6">
        <f t="shared" si="22"/>
        <v>0</v>
      </c>
      <c r="AE97" s="6">
        <f t="shared" si="22"/>
        <v>0</v>
      </c>
      <c r="AF97" s="6">
        <f t="shared" si="22"/>
        <v>0</v>
      </c>
      <c r="AG97" s="6">
        <f t="shared" si="22"/>
        <v>0</v>
      </c>
      <c r="AH97" s="6">
        <f t="shared" si="22"/>
        <v>0</v>
      </c>
      <c r="AI97" s="6">
        <f t="shared" si="22"/>
        <v>0</v>
      </c>
      <c r="AJ97" s="6">
        <f t="shared" si="22"/>
        <v>0</v>
      </c>
      <c r="AK97" s="6">
        <f t="shared" si="22"/>
        <v>0</v>
      </c>
      <c r="AL97" s="6">
        <f t="shared" si="22"/>
        <v>0</v>
      </c>
      <c r="AM97" s="6">
        <f t="shared" si="22"/>
        <v>0</v>
      </c>
      <c r="AN97" s="6">
        <f t="shared" si="22"/>
        <v>0</v>
      </c>
    </row>
    <row r="98" spans="1:40" x14ac:dyDescent="0.25">
      <c r="A98" s="4" t="str">
        <f t="shared" si="20"/>
        <v>John Russell</v>
      </c>
      <c r="B98" s="4" t="str">
        <f t="shared" si="20"/>
        <v>TechSur</v>
      </c>
      <c r="C98" s="4" t="str">
        <f t="shared" si="20"/>
        <v>Mid Level Full Stack Developer</v>
      </c>
      <c r="D98" s="6">
        <f t="shared" si="20"/>
        <v>105.37</v>
      </c>
      <c r="E98" s="6">
        <f t="shared" ref="E98:AN98" si="23">$D98*E45</f>
        <v>13487.36</v>
      </c>
      <c r="F98" s="6">
        <f t="shared" si="23"/>
        <v>0</v>
      </c>
      <c r="G98" s="6">
        <f t="shared" si="23"/>
        <v>0</v>
      </c>
      <c r="H98" s="6">
        <f t="shared" si="23"/>
        <v>0</v>
      </c>
      <c r="I98" s="6">
        <f t="shared" si="23"/>
        <v>0</v>
      </c>
      <c r="J98" s="6">
        <f t="shared" si="23"/>
        <v>0</v>
      </c>
      <c r="K98" s="6">
        <f t="shared" si="23"/>
        <v>0</v>
      </c>
      <c r="L98" s="6">
        <f t="shared" si="23"/>
        <v>0</v>
      </c>
      <c r="M98" s="6">
        <f t="shared" si="23"/>
        <v>0</v>
      </c>
      <c r="N98" s="6">
        <f t="shared" si="23"/>
        <v>0</v>
      </c>
      <c r="O98" s="6">
        <f t="shared" si="23"/>
        <v>0</v>
      </c>
      <c r="P98" s="6">
        <f t="shared" si="23"/>
        <v>0</v>
      </c>
      <c r="Q98" s="6">
        <f t="shared" si="23"/>
        <v>0</v>
      </c>
      <c r="R98" s="6">
        <f t="shared" si="23"/>
        <v>0</v>
      </c>
      <c r="S98" s="6">
        <f t="shared" si="23"/>
        <v>0</v>
      </c>
      <c r="T98" s="6">
        <f t="shared" si="23"/>
        <v>0</v>
      </c>
      <c r="U98" s="6">
        <f t="shared" si="23"/>
        <v>0</v>
      </c>
      <c r="V98" s="6">
        <f t="shared" si="23"/>
        <v>0</v>
      </c>
      <c r="W98" s="6">
        <f t="shared" si="23"/>
        <v>0</v>
      </c>
      <c r="X98" s="6">
        <f t="shared" si="23"/>
        <v>0</v>
      </c>
      <c r="Y98" s="6">
        <f t="shared" si="23"/>
        <v>0</v>
      </c>
      <c r="Z98" s="6">
        <f t="shared" si="23"/>
        <v>0</v>
      </c>
      <c r="AA98" s="6">
        <f t="shared" si="23"/>
        <v>0</v>
      </c>
      <c r="AB98" s="6">
        <f t="shared" si="23"/>
        <v>0</v>
      </c>
      <c r="AC98" s="6">
        <f t="shared" si="23"/>
        <v>0</v>
      </c>
      <c r="AD98" s="6">
        <f t="shared" si="23"/>
        <v>0</v>
      </c>
      <c r="AE98" s="6">
        <f t="shared" si="23"/>
        <v>0</v>
      </c>
      <c r="AF98" s="6">
        <f t="shared" si="23"/>
        <v>0</v>
      </c>
      <c r="AG98" s="6">
        <f t="shared" si="23"/>
        <v>0</v>
      </c>
      <c r="AH98" s="6">
        <f t="shared" si="23"/>
        <v>0</v>
      </c>
      <c r="AI98" s="6">
        <f t="shared" si="23"/>
        <v>0</v>
      </c>
      <c r="AJ98" s="6">
        <f t="shared" si="23"/>
        <v>0</v>
      </c>
      <c r="AK98" s="6">
        <f t="shared" si="23"/>
        <v>0</v>
      </c>
      <c r="AL98" s="6">
        <f t="shared" si="23"/>
        <v>0</v>
      </c>
      <c r="AM98" s="6">
        <f t="shared" si="23"/>
        <v>0</v>
      </c>
      <c r="AN98" s="6">
        <f t="shared" si="23"/>
        <v>0</v>
      </c>
    </row>
    <row r="99" spans="1:40" x14ac:dyDescent="0.25">
      <c r="A99" s="4" t="str">
        <f t="shared" si="20"/>
        <v>Harsha Vardhan</v>
      </c>
      <c r="B99" s="4" t="str">
        <f t="shared" si="20"/>
        <v>TechSur</v>
      </c>
      <c r="C99" s="4" t="str">
        <f t="shared" si="20"/>
        <v>Team Lead/Sr. Full Stack Developer</v>
      </c>
      <c r="D99" s="6">
        <f t="shared" si="20"/>
        <v>152.78</v>
      </c>
      <c r="E99" s="6">
        <f t="shared" ref="E99:AN99" si="24">$D99*E46</f>
        <v>24444.799999999999</v>
      </c>
      <c r="F99" s="6">
        <f t="shared" si="24"/>
        <v>0</v>
      </c>
      <c r="G99" s="6">
        <f t="shared" si="24"/>
        <v>0</v>
      </c>
      <c r="H99" s="6">
        <f t="shared" si="24"/>
        <v>0</v>
      </c>
      <c r="I99" s="6">
        <f t="shared" si="24"/>
        <v>0</v>
      </c>
      <c r="J99" s="6">
        <f t="shared" si="24"/>
        <v>0</v>
      </c>
      <c r="K99" s="6">
        <f t="shared" si="24"/>
        <v>0</v>
      </c>
      <c r="L99" s="6">
        <f t="shared" si="24"/>
        <v>0</v>
      </c>
      <c r="M99" s="6">
        <f t="shared" si="24"/>
        <v>0</v>
      </c>
      <c r="N99" s="6">
        <f t="shared" si="24"/>
        <v>0</v>
      </c>
      <c r="O99" s="6">
        <f t="shared" si="24"/>
        <v>0</v>
      </c>
      <c r="P99" s="6">
        <f t="shared" si="24"/>
        <v>0</v>
      </c>
      <c r="Q99" s="6">
        <f t="shared" si="24"/>
        <v>0</v>
      </c>
      <c r="R99" s="6">
        <f t="shared" si="24"/>
        <v>0</v>
      </c>
      <c r="S99" s="6">
        <f t="shared" si="24"/>
        <v>0</v>
      </c>
      <c r="T99" s="6">
        <f t="shared" si="24"/>
        <v>0</v>
      </c>
      <c r="U99" s="6">
        <f t="shared" si="24"/>
        <v>0</v>
      </c>
      <c r="V99" s="6">
        <f t="shared" si="24"/>
        <v>0</v>
      </c>
      <c r="W99" s="6">
        <f t="shared" si="24"/>
        <v>0</v>
      </c>
      <c r="X99" s="6">
        <f t="shared" si="24"/>
        <v>0</v>
      </c>
      <c r="Y99" s="6">
        <f t="shared" si="24"/>
        <v>0</v>
      </c>
      <c r="Z99" s="6">
        <f t="shared" si="24"/>
        <v>0</v>
      </c>
      <c r="AA99" s="6">
        <f t="shared" si="24"/>
        <v>0</v>
      </c>
      <c r="AB99" s="6">
        <f t="shared" si="24"/>
        <v>0</v>
      </c>
      <c r="AC99" s="6">
        <f t="shared" si="24"/>
        <v>0</v>
      </c>
      <c r="AD99" s="6">
        <f t="shared" si="24"/>
        <v>0</v>
      </c>
      <c r="AE99" s="6">
        <f t="shared" si="24"/>
        <v>0</v>
      </c>
      <c r="AF99" s="6">
        <f t="shared" si="24"/>
        <v>0</v>
      </c>
      <c r="AG99" s="6">
        <f t="shared" si="24"/>
        <v>0</v>
      </c>
      <c r="AH99" s="6">
        <f t="shared" si="24"/>
        <v>0</v>
      </c>
      <c r="AI99" s="6">
        <f t="shared" si="24"/>
        <v>0</v>
      </c>
      <c r="AJ99" s="6">
        <f t="shared" si="24"/>
        <v>0</v>
      </c>
      <c r="AK99" s="6">
        <f t="shared" si="24"/>
        <v>0</v>
      </c>
      <c r="AL99" s="6">
        <f t="shared" si="24"/>
        <v>0</v>
      </c>
      <c r="AM99" s="6">
        <f t="shared" si="24"/>
        <v>0</v>
      </c>
      <c r="AN99" s="6">
        <f t="shared" si="24"/>
        <v>0</v>
      </c>
    </row>
    <row r="100" spans="1:40" x14ac:dyDescent="0.25">
      <c r="A100" s="4" t="str">
        <f t="shared" si="20"/>
        <v>Ahmed Zaied</v>
      </c>
      <c r="B100" s="4" t="str">
        <f t="shared" si="20"/>
        <v>TechSur</v>
      </c>
      <c r="C100" s="4" t="str">
        <f t="shared" si="20"/>
        <v>Test Engineer</v>
      </c>
      <c r="D100" s="6">
        <f t="shared" si="20"/>
        <v>102.21</v>
      </c>
      <c r="E100" s="6">
        <f t="shared" ref="E100:AN100" si="25">$D100*E47</f>
        <v>13082.88</v>
      </c>
      <c r="F100" s="6">
        <f t="shared" si="25"/>
        <v>0</v>
      </c>
      <c r="G100" s="6">
        <f t="shared" si="25"/>
        <v>0</v>
      </c>
      <c r="H100" s="6">
        <f t="shared" si="25"/>
        <v>0</v>
      </c>
      <c r="I100" s="6">
        <f t="shared" si="25"/>
        <v>0</v>
      </c>
      <c r="J100" s="6">
        <f t="shared" si="25"/>
        <v>0</v>
      </c>
      <c r="K100" s="6">
        <f t="shared" si="25"/>
        <v>0</v>
      </c>
      <c r="L100" s="6">
        <f t="shared" si="25"/>
        <v>0</v>
      </c>
      <c r="M100" s="6">
        <f t="shared" si="25"/>
        <v>0</v>
      </c>
      <c r="N100" s="6">
        <f t="shared" si="25"/>
        <v>0</v>
      </c>
      <c r="O100" s="6">
        <f t="shared" si="25"/>
        <v>0</v>
      </c>
      <c r="P100" s="6">
        <f t="shared" si="25"/>
        <v>0</v>
      </c>
      <c r="Q100" s="6">
        <f t="shared" si="25"/>
        <v>0</v>
      </c>
      <c r="R100" s="6">
        <f t="shared" si="25"/>
        <v>0</v>
      </c>
      <c r="S100" s="6">
        <f t="shared" si="25"/>
        <v>0</v>
      </c>
      <c r="T100" s="6">
        <f t="shared" si="25"/>
        <v>0</v>
      </c>
      <c r="U100" s="6">
        <f t="shared" si="25"/>
        <v>0</v>
      </c>
      <c r="V100" s="6">
        <f t="shared" si="25"/>
        <v>0</v>
      </c>
      <c r="W100" s="6">
        <f t="shared" si="25"/>
        <v>0</v>
      </c>
      <c r="X100" s="6">
        <f t="shared" si="25"/>
        <v>0</v>
      </c>
      <c r="Y100" s="6">
        <f t="shared" si="25"/>
        <v>0</v>
      </c>
      <c r="Z100" s="6">
        <f t="shared" si="25"/>
        <v>0</v>
      </c>
      <c r="AA100" s="6">
        <f t="shared" si="25"/>
        <v>0</v>
      </c>
      <c r="AB100" s="6">
        <f t="shared" si="25"/>
        <v>0</v>
      </c>
      <c r="AC100" s="6">
        <f t="shared" si="25"/>
        <v>0</v>
      </c>
      <c r="AD100" s="6">
        <f t="shared" si="25"/>
        <v>0</v>
      </c>
      <c r="AE100" s="6">
        <f t="shared" si="25"/>
        <v>0</v>
      </c>
      <c r="AF100" s="6">
        <f t="shared" si="25"/>
        <v>0</v>
      </c>
      <c r="AG100" s="6">
        <f t="shared" si="25"/>
        <v>0</v>
      </c>
      <c r="AH100" s="6">
        <f t="shared" si="25"/>
        <v>0</v>
      </c>
      <c r="AI100" s="6">
        <f t="shared" si="25"/>
        <v>0</v>
      </c>
      <c r="AJ100" s="6">
        <f t="shared" si="25"/>
        <v>0</v>
      </c>
      <c r="AK100" s="6">
        <f t="shared" si="25"/>
        <v>0</v>
      </c>
      <c r="AL100" s="6">
        <f t="shared" si="25"/>
        <v>0</v>
      </c>
      <c r="AM100" s="6">
        <f t="shared" si="25"/>
        <v>0</v>
      </c>
      <c r="AN100" s="6">
        <f t="shared" si="25"/>
        <v>0</v>
      </c>
    </row>
    <row r="101" spans="1:40" x14ac:dyDescent="0.25">
      <c r="A101" s="4" t="str">
        <f t="shared" si="20"/>
        <v>Ali Karam</v>
      </c>
      <c r="B101" s="4" t="str">
        <f t="shared" si="20"/>
        <v>TechSur</v>
      </c>
      <c r="C101" s="4" t="str">
        <f t="shared" si="20"/>
        <v>Sr. Full Stack Developer</v>
      </c>
      <c r="D101" s="6">
        <f t="shared" si="20"/>
        <v>124.34</v>
      </c>
      <c r="E101" s="6">
        <f t="shared" ref="E101:AN101" si="26">$D101*E48</f>
        <v>13926.08</v>
      </c>
      <c r="F101" s="6">
        <f t="shared" si="26"/>
        <v>0</v>
      </c>
      <c r="G101" s="6">
        <f t="shared" si="26"/>
        <v>0</v>
      </c>
      <c r="H101" s="6">
        <f t="shared" si="26"/>
        <v>0</v>
      </c>
      <c r="I101" s="6">
        <f t="shared" si="26"/>
        <v>0</v>
      </c>
      <c r="J101" s="6">
        <f t="shared" si="26"/>
        <v>0</v>
      </c>
      <c r="K101" s="6">
        <f t="shared" si="26"/>
        <v>0</v>
      </c>
      <c r="L101" s="6">
        <f t="shared" si="26"/>
        <v>0</v>
      </c>
      <c r="M101" s="6">
        <f t="shared" si="26"/>
        <v>0</v>
      </c>
      <c r="N101" s="6">
        <f t="shared" si="26"/>
        <v>0</v>
      </c>
      <c r="O101" s="6">
        <f t="shared" si="26"/>
        <v>0</v>
      </c>
      <c r="P101" s="6">
        <f t="shared" si="26"/>
        <v>0</v>
      </c>
      <c r="Q101" s="6">
        <f t="shared" si="26"/>
        <v>0</v>
      </c>
      <c r="R101" s="6">
        <f t="shared" si="26"/>
        <v>0</v>
      </c>
      <c r="S101" s="6">
        <f t="shared" si="26"/>
        <v>0</v>
      </c>
      <c r="T101" s="6">
        <f t="shared" si="26"/>
        <v>0</v>
      </c>
      <c r="U101" s="6">
        <f t="shared" si="26"/>
        <v>0</v>
      </c>
      <c r="V101" s="6">
        <f t="shared" si="26"/>
        <v>0</v>
      </c>
      <c r="W101" s="6">
        <f t="shared" si="26"/>
        <v>0</v>
      </c>
      <c r="X101" s="6">
        <f t="shared" si="26"/>
        <v>0</v>
      </c>
      <c r="Y101" s="6">
        <f t="shared" si="26"/>
        <v>0</v>
      </c>
      <c r="Z101" s="6">
        <f t="shared" si="26"/>
        <v>0</v>
      </c>
      <c r="AA101" s="6">
        <f t="shared" si="26"/>
        <v>0</v>
      </c>
      <c r="AB101" s="6">
        <f t="shared" si="26"/>
        <v>0</v>
      </c>
      <c r="AC101" s="6">
        <f t="shared" si="26"/>
        <v>0</v>
      </c>
      <c r="AD101" s="6">
        <f t="shared" si="26"/>
        <v>0</v>
      </c>
      <c r="AE101" s="6">
        <f t="shared" si="26"/>
        <v>0</v>
      </c>
      <c r="AF101" s="6">
        <f t="shared" si="26"/>
        <v>0</v>
      </c>
      <c r="AG101" s="6">
        <f t="shared" si="26"/>
        <v>0</v>
      </c>
      <c r="AH101" s="6">
        <f t="shared" si="26"/>
        <v>0</v>
      </c>
      <c r="AI101" s="6">
        <f t="shared" si="26"/>
        <v>0</v>
      </c>
      <c r="AJ101" s="6">
        <f t="shared" si="26"/>
        <v>0</v>
      </c>
      <c r="AK101" s="6">
        <f t="shared" si="26"/>
        <v>0</v>
      </c>
      <c r="AL101" s="6">
        <f t="shared" si="26"/>
        <v>0</v>
      </c>
      <c r="AM101" s="6">
        <f t="shared" si="26"/>
        <v>0</v>
      </c>
      <c r="AN101" s="6">
        <f t="shared" si="26"/>
        <v>0</v>
      </c>
    </row>
    <row r="102" spans="1:40" x14ac:dyDescent="0.25">
      <c r="A102" s="4" t="str">
        <f t="shared" si="20"/>
        <v>Tri (Leon) Nguyen</v>
      </c>
      <c r="B102" s="4" t="str">
        <f t="shared" si="20"/>
        <v>TechSur</v>
      </c>
      <c r="C102" s="4" t="str">
        <f t="shared" si="20"/>
        <v>Mid Level Full Stack Developer</v>
      </c>
      <c r="D102" s="6">
        <f t="shared" si="20"/>
        <v>105.37</v>
      </c>
      <c r="E102" s="6">
        <f t="shared" ref="E102:AN102" si="27">$D102*E49</f>
        <v>15173.28</v>
      </c>
      <c r="F102" s="6">
        <f t="shared" si="27"/>
        <v>0</v>
      </c>
      <c r="G102" s="6">
        <f t="shared" si="27"/>
        <v>0</v>
      </c>
      <c r="H102" s="6">
        <f t="shared" si="27"/>
        <v>0</v>
      </c>
      <c r="I102" s="6">
        <f t="shared" si="27"/>
        <v>0</v>
      </c>
      <c r="J102" s="6">
        <f t="shared" si="27"/>
        <v>0</v>
      </c>
      <c r="K102" s="6">
        <f t="shared" si="27"/>
        <v>0</v>
      </c>
      <c r="L102" s="6">
        <f t="shared" si="27"/>
        <v>0</v>
      </c>
      <c r="M102" s="6">
        <f t="shared" si="27"/>
        <v>0</v>
      </c>
      <c r="N102" s="6">
        <f t="shared" si="27"/>
        <v>0</v>
      </c>
      <c r="O102" s="6">
        <f t="shared" si="27"/>
        <v>0</v>
      </c>
      <c r="P102" s="6">
        <f t="shared" si="27"/>
        <v>0</v>
      </c>
      <c r="Q102" s="6">
        <f t="shared" si="27"/>
        <v>0</v>
      </c>
      <c r="R102" s="6">
        <f t="shared" si="27"/>
        <v>0</v>
      </c>
      <c r="S102" s="6">
        <f t="shared" si="27"/>
        <v>0</v>
      </c>
      <c r="T102" s="6">
        <f t="shared" si="27"/>
        <v>0</v>
      </c>
      <c r="U102" s="6">
        <f t="shared" si="27"/>
        <v>0</v>
      </c>
      <c r="V102" s="6">
        <f t="shared" si="27"/>
        <v>0</v>
      </c>
      <c r="W102" s="6">
        <f t="shared" si="27"/>
        <v>0</v>
      </c>
      <c r="X102" s="6">
        <f t="shared" si="27"/>
        <v>0</v>
      </c>
      <c r="Y102" s="6">
        <f t="shared" si="27"/>
        <v>0</v>
      </c>
      <c r="Z102" s="6">
        <f t="shared" si="27"/>
        <v>0</v>
      </c>
      <c r="AA102" s="6">
        <f t="shared" si="27"/>
        <v>0</v>
      </c>
      <c r="AB102" s="6">
        <f t="shared" si="27"/>
        <v>0</v>
      </c>
      <c r="AC102" s="6">
        <f t="shared" si="27"/>
        <v>0</v>
      </c>
      <c r="AD102" s="6">
        <f t="shared" si="27"/>
        <v>0</v>
      </c>
      <c r="AE102" s="6">
        <f t="shared" si="27"/>
        <v>0</v>
      </c>
      <c r="AF102" s="6">
        <f t="shared" si="27"/>
        <v>0</v>
      </c>
      <c r="AG102" s="6">
        <f t="shared" si="27"/>
        <v>0</v>
      </c>
      <c r="AH102" s="6">
        <f t="shared" si="27"/>
        <v>0</v>
      </c>
      <c r="AI102" s="6">
        <f t="shared" si="27"/>
        <v>0</v>
      </c>
      <c r="AJ102" s="6">
        <f t="shared" si="27"/>
        <v>0</v>
      </c>
      <c r="AK102" s="6">
        <f t="shared" si="27"/>
        <v>0</v>
      </c>
      <c r="AL102" s="6">
        <f t="shared" si="27"/>
        <v>0</v>
      </c>
      <c r="AM102" s="6">
        <f t="shared" si="27"/>
        <v>0</v>
      </c>
      <c r="AN102" s="6">
        <f t="shared" si="27"/>
        <v>0</v>
      </c>
    </row>
    <row r="103" spans="1:40" x14ac:dyDescent="0.25">
      <c r="A103" s="4" t="str">
        <f t="shared" si="20"/>
        <v>Sadiq Okocha</v>
      </c>
      <c r="B103" s="4" t="str">
        <f t="shared" si="20"/>
        <v>TechSur</v>
      </c>
      <c r="C103" s="4" t="str">
        <f t="shared" si="20"/>
        <v>Jr. Infrastructure Engineer</v>
      </c>
      <c r="D103" s="6">
        <f t="shared" si="20"/>
        <v>82.19</v>
      </c>
      <c r="E103" s="6">
        <f t="shared" ref="E103:AN103" si="28">$D103*E50</f>
        <v>10520.32</v>
      </c>
      <c r="F103" s="6">
        <f t="shared" si="28"/>
        <v>0</v>
      </c>
      <c r="G103" s="6">
        <f t="shared" si="28"/>
        <v>0</v>
      </c>
      <c r="H103" s="6">
        <f t="shared" si="28"/>
        <v>0</v>
      </c>
      <c r="I103" s="6">
        <f t="shared" si="28"/>
        <v>0</v>
      </c>
      <c r="J103" s="6">
        <f t="shared" si="28"/>
        <v>0</v>
      </c>
      <c r="K103" s="6">
        <f t="shared" si="28"/>
        <v>0</v>
      </c>
      <c r="L103" s="6">
        <f t="shared" si="28"/>
        <v>0</v>
      </c>
      <c r="M103" s="6">
        <f t="shared" si="28"/>
        <v>0</v>
      </c>
      <c r="N103" s="6">
        <f t="shared" si="28"/>
        <v>0</v>
      </c>
      <c r="O103" s="6">
        <f t="shared" si="28"/>
        <v>0</v>
      </c>
      <c r="P103" s="6">
        <f t="shared" si="28"/>
        <v>0</v>
      </c>
      <c r="Q103" s="6">
        <f t="shared" si="28"/>
        <v>0</v>
      </c>
      <c r="R103" s="6">
        <f t="shared" si="28"/>
        <v>0</v>
      </c>
      <c r="S103" s="6">
        <f t="shared" si="28"/>
        <v>0</v>
      </c>
      <c r="T103" s="6">
        <f t="shared" si="28"/>
        <v>0</v>
      </c>
      <c r="U103" s="6">
        <f t="shared" si="28"/>
        <v>0</v>
      </c>
      <c r="V103" s="6">
        <f t="shared" si="28"/>
        <v>0</v>
      </c>
      <c r="W103" s="6">
        <f t="shared" si="28"/>
        <v>0</v>
      </c>
      <c r="X103" s="6">
        <f t="shared" si="28"/>
        <v>0</v>
      </c>
      <c r="Y103" s="6">
        <f t="shared" si="28"/>
        <v>0</v>
      </c>
      <c r="Z103" s="6">
        <f t="shared" si="28"/>
        <v>0</v>
      </c>
      <c r="AA103" s="6">
        <f t="shared" si="28"/>
        <v>0</v>
      </c>
      <c r="AB103" s="6">
        <f t="shared" si="28"/>
        <v>0</v>
      </c>
      <c r="AC103" s="6">
        <f t="shared" si="28"/>
        <v>0</v>
      </c>
      <c r="AD103" s="6">
        <f t="shared" si="28"/>
        <v>0</v>
      </c>
      <c r="AE103" s="6">
        <f t="shared" si="28"/>
        <v>0</v>
      </c>
      <c r="AF103" s="6">
        <f t="shared" si="28"/>
        <v>0</v>
      </c>
      <c r="AG103" s="6">
        <f t="shared" si="28"/>
        <v>0</v>
      </c>
      <c r="AH103" s="6">
        <f t="shared" si="28"/>
        <v>0</v>
      </c>
      <c r="AI103" s="6">
        <f t="shared" si="28"/>
        <v>0</v>
      </c>
      <c r="AJ103" s="6">
        <f t="shared" si="28"/>
        <v>0</v>
      </c>
      <c r="AK103" s="6">
        <f t="shared" si="28"/>
        <v>0</v>
      </c>
      <c r="AL103" s="6">
        <f t="shared" si="28"/>
        <v>0</v>
      </c>
      <c r="AM103" s="6">
        <f t="shared" si="28"/>
        <v>0</v>
      </c>
      <c r="AN103" s="6">
        <f t="shared" si="28"/>
        <v>0</v>
      </c>
    </row>
    <row r="104" spans="1:40" x14ac:dyDescent="0.25">
      <c r="A104" s="4" t="str">
        <f t="shared" si="20"/>
        <v>Ridesh Ramakrishnan</v>
      </c>
      <c r="B104" s="4" t="str">
        <f t="shared" si="20"/>
        <v>TechSur</v>
      </c>
      <c r="C104" s="4" t="str">
        <f t="shared" si="20"/>
        <v>Business Analyst</v>
      </c>
      <c r="D104" s="6">
        <f t="shared" si="20"/>
        <v>102.21</v>
      </c>
      <c r="E104" s="6">
        <f t="shared" ref="E104:AN104" si="29">$D104*E51</f>
        <v>16353.599999999999</v>
      </c>
      <c r="F104" s="6">
        <f t="shared" si="29"/>
        <v>0</v>
      </c>
      <c r="G104" s="6">
        <f t="shared" si="29"/>
        <v>0</v>
      </c>
      <c r="H104" s="6">
        <f t="shared" si="29"/>
        <v>0</v>
      </c>
      <c r="I104" s="6">
        <f t="shared" si="29"/>
        <v>0</v>
      </c>
      <c r="J104" s="6">
        <f t="shared" si="29"/>
        <v>0</v>
      </c>
      <c r="K104" s="6">
        <f t="shared" si="29"/>
        <v>0</v>
      </c>
      <c r="L104" s="6">
        <f t="shared" si="29"/>
        <v>0</v>
      </c>
      <c r="M104" s="6">
        <f t="shared" si="29"/>
        <v>0</v>
      </c>
      <c r="N104" s="6">
        <f t="shared" si="29"/>
        <v>0</v>
      </c>
      <c r="O104" s="6">
        <f t="shared" si="29"/>
        <v>0</v>
      </c>
      <c r="P104" s="6">
        <f t="shared" si="29"/>
        <v>0</v>
      </c>
      <c r="Q104" s="6">
        <f t="shared" si="29"/>
        <v>0</v>
      </c>
      <c r="R104" s="6">
        <f t="shared" si="29"/>
        <v>0</v>
      </c>
      <c r="S104" s="6">
        <f t="shared" si="29"/>
        <v>0</v>
      </c>
      <c r="T104" s="6">
        <f t="shared" si="29"/>
        <v>0</v>
      </c>
      <c r="U104" s="6">
        <f t="shared" si="29"/>
        <v>0</v>
      </c>
      <c r="V104" s="6">
        <f t="shared" si="29"/>
        <v>0</v>
      </c>
      <c r="W104" s="6">
        <f t="shared" si="29"/>
        <v>0</v>
      </c>
      <c r="X104" s="6">
        <f t="shared" si="29"/>
        <v>0</v>
      </c>
      <c r="Y104" s="6">
        <f t="shared" si="29"/>
        <v>0</v>
      </c>
      <c r="Z104" s="6">
        <f t="shared" si="29"/>
        <v>0</v>
      </c>
      <c r="AA104" s="6">
        <f t="shared" si="29"/>
        <v>0</v>
      </c>
      <c r="AB104" s="6">
        <f t="shared" si="29"/>
        <v>0</v>
      </c>
      <c r="AC104" s="6">
        <f t="shared" si="29"/>
        <v>0</v>
      </c>
      <c r="AD104" s="6">
        <f t="shared" si="29"/>
        <v>0</v>
      </c>
      <c r="AE104" s="6">
        <f t="shared" si="29"/>
        <v>0</v>
      </c>
      <c r="AF104" s="6">
        <f t="shared" si="29"/>
        <v>0</v>
      </c>
      <c r="AG104" s="6">
        <f t="shared" si="29"/>
        <v>0</v>
      </c>
      <c r="AH104" s="6">
        <f t="shared" si="29"/>
        <v>0</v>
      </c>
      <c r="AI104" s="6">
        <f t="shared" si="29"/>
        <v>0</v>
      </c>
      <c r="AJ104" s="6">
        <f t="shared" si="29"/>
        <v>0</v>
      </c>
      <c r="AK104" s="6">
        <f t="shared" si="29"/>
        <v>0</v>
      </c>
      <c r="AL104" s="6">
        <f t="shared" si="29"/>
        <v>0</v>
      </c>
      <c r="AM104" s="6">
        <f t="shared" si="29"/>
        <v>0</v>
      </c>
      <c r="AN104" s="6">
        <f t="shared" si="29"/>
        <v>0</v>
      </c>
    </row>
    <row r="105" spans="1:40" x14ac:dyDescent="0.25">
      <c r="A105" s="4" t="str">
        <f t="shared" si="20"/>
        <v>Matthew Tark</v>
      </c>
      <c r="B105" s="4" t="str">
        <f t="shared" si="20"/>
        <v>TechSur</v>
      </c>
      <c r="C105" s="4" t="str">
        <f t="shared" si="20"/>
        <v>Sr. Full Stack Developer</v>
      </c>
      <c r="D105" s="6">
        <f t="shared" si="20"/>
        <v>124.34</v>
      </c>
      <c r="E105" s="6">
        <f t="shared" ref="E105:AN105" si="30">$D105*E52</f>
        <v>19894.400000000001</v>
      </c>
      <c r="F105" s="6">
        <f t="shared" si="30"/>
        <v>0</v>
      </c>
      <c r="G105" s="6">
        <f t="shared" si="30"/>
        <v>0</v>
      </c>
      <c r="H105" s="6">
        <f t="shared" si="30"/>
        <v>0</v>
      </c>
      <c r="I105" s="6">
        <f t="shared" si="30"/>
        <v>0</v>
      </c>
      <c r="J105" s="6">
        <f t="shared" si="30"/>
        <v>0</v>
      </c>
      <c r="K105" s="6">
        <f t="shared" si="30"/>
        <v>0</v>
      </c>
      <c r="L105" s="6">
        <f t="shared" si="30"/>
        <v>0</v>
      </c>
      <c r="M105" s="6">
        <f t="shared" si="30"/>
        <v>0</v>
      </c>
      <c r="N105" s="6">
        <f t="shared" si="30"/>
        <v>0</v>
      </c>
      <c r="O105" s="6">
        <f t="shared" si="30"/>
        <v>0</v>
      </c>
      <c r="P105" s="6">
        <f t="shared" si="30"/>
        <v>0</v>
      </c>
      <c r="Q105" s="6">
        <f t="shared" si="30"/>
        <v>0</v>
      </c>
      <c r="R105" s="6">
        <f t="shared" si="30"/>
        <v>0</v>
      </c>
      <c r="S105" s="6">
        <f t="shared" si="30"/>
        <v>0</v>
      </c>
      <c r="T105" s="6">
        <f t="shared" si="30"/>
        <v>0</v>
      </c>
      <c r="U105" s="6">
        <f t="shared" si="30"/>
        <v>0</v>
      </c>
      <c r="V105" s="6">
        <f t="shared" si="30"/>
        <v>0</v>
      </c>
      <c r="W105" s="6">
        <f t="shared" si="30"/>
        <v>0</v>
      </c>
      <c r="X105" s="6">
        <f t="shared" si="30"/>
        <v>0</v>
      </c>
      <c r="Y105" s="6">
        <f t="shared" si="30"/>
        <v>0</v>
      </c>
      <c r="Z105" s="6">
        <f t="shared" si="30"/>
        <v>0</v>
      </c>
      <c r="AA105" s="6">
        <f t="shared" si="30"/>
        <v>0</v>
      </c>
      <c r="AB105" s="6">
        <f t="shared" si="30"/>
        <v>0</v>
      </c>
      <c r="AC105" s="6">
        <f t="shared" si="30"/>
        <v>0</v>
      </c>
      <c r="AD105" s="6">
        <f t="shared" si="30"/>
        <v>0</v>
      </c>
      <c r="AE105" s="6">
        <f t="shared" si="30"/>
        <v>0</v>
      </c>
      <c r="AF105" s="6">
        <f t="shared" si="30"/>
        <v>0</v>
      </c>
      <c r="AG105" s="6">
        <f t="shared" si="30"/>
        <v>0</v>
      </c>
      <c r="AH105" s="6">
        <f t="shared" si="30"/>
        <v>0</v>
      </c>
      <c r="AI105" s="6">
        <f t="shared" si="30"/>
        <v>0</v>
      </c>
      <c r="AJ105" s="6">
        <f t="shared" si="30"/>
        <v>0</v>
      </c>
      <c r="AK105" s="6">
        <f t="shared" si="30"/>
        <v>0</v>
      </c>
      <c r="AL105" s="6">
        <f t="shared" si="30"/>
        <v>0</v>
      </c>
      <c r="AM105" s="6">
        <f t="shared" si="30"/>
        <v>0</v>
      </c>
      <c r="AN105" s="6">
        <f t="shared" si="30"/>
        <v>0</v>
      </c>
    </row>
    <row r="106" spans="1:40" x14ac:dyDescent="0.25">
      <c r="A106" s="4" t="str">
        <f t="shared" si="20"/>
        <v>Clent Brown</v>
      </c>
      <c r="B106" s="4" t="str">
        <f t="shared" si="20"/>
        <v>TechSur</v>
      </c>
      <c r="C106" s="4" t="str">
        <f t="shared" si="20"/>
        <v>Sr. Full Stack Developer</v>
      </c>
      <c r="D106" s="6">
        <f t="shared" si="20"/>
        <v>124.34</v>
      </c>
      <c r="E106" s="6">
        <f t="shared" ref="E106:AN106" si="31">$D106*E53</f>
        <v>19894.400000000001</v>
      </c>
      <c r="F106" s="6">
        <f t="shared" si="31"/>
        <v>0</v>
      </c>
      <c r="G106" s="6">
        <f t="shared" si="31"/>
        <v>0</v>
      </c>
      <c r="H106" s="6">
        <f t="shared" si="31"/>
        <v>0</v>
      </c>
      <c r="I106" s="6">
        <f t="shared" si="31"/>
        <v>0</v>
      </c>
      <c r="J106" s="6">
        <f t="shared" si="31"/>
        <v>0</v>
      </c>
      <c r="K106" s="6">
        <f t="shared" si="31"/>
        <v>0</v>
      </c>
      <c r="L106" s="6">
        <f t="shared" si="31"/>
        <v>0</v>
      </c>
      <c r="M106" s="6">
        <f t="shared" si="31"/>
        <v>0</v>
      </c>
      <c r="N106" s="6">
        <f t="shared" si="31"/>
        <v>0</v>
      </c>
      <c r="O106" s="6">
        <f t="shared" si="31"/>
        <v>0</v>
      </c>
      <c r="P106" s="6">
        <f t="shared" si="31"/>
        <v>0</v>
      </c>
      <c r="Q106" s="6">
        <f t="shared" si="31"/>
        <v>0</v>
      </c>
      <c r="R106" s="6">
        <f t="shared" si="31"/>
        <v>0</v>
      </c>
      <c r="S106" s="6">
        <f t="shared" si="31"/>
        <v>0</v>
      </c>
      <c r="T106" s="6">
        <f t="shared" si="31"/>
        <v>0</v>
      </c>
      <c r="U106" s="6">
        <f t="shared" si="31"/>
        <v>0</v>
      </c>
      <c r="V106" s="6">
        <f t="shared" si="31"/>
        <v>0</v>
      </c>
      <c r="W106" s="6">
        <f t="shared" si="31"/>
        <v>0</v>
      </c>
      <c r="X106" s="6">
        <f t="shared" si="31"/>
        <v>0</v>
      </c>
      <c r="Y106" s="6">
        <f t="shared" si="31"/>
        <v>0</v>
      </c>
      <c r="Z106" s="6">
        <f t="shared" si="31"/>
        <v>0</v>
      </c>
      <c r="AA106" s="6">
        <f t="shared" si="31"/>
        <v>0</v>
      </c>
      <c r="AB106" s="6">
        <f t="shared" si="31"/>
        <v>0</v>
      </c>
      <c r="AC106" s="6">
        <f t="shared" si="31"/>
        <v>0</v>
      </c>
      <c r="AD106" s="6">
        <f t="shared" si="31"/>
        <v>0</v>
      </c>
      <c r="AE106" s="6">
        <f t="shared" si="31"/>
        <v>0</v>
      </c>
      <c r="AF106" s="6">
        <f t="shared" si="31"/>
        <v>0</v>
      </c>
      <c r="AG106" s="6">
        <f t="shared" si="31"/>
        <v>0</v>
      </c>
      <c r="AH106" s="6">
        <f t="shared" si="31"/>
        <v>0</v>
      </c>
      <c r="AI106" s="6">
        <f t="shared" si="31"/>
        <v>0</v>
      </c>
      <c r="AJ106" s="6">
        <f t="shared" si="31"/>
        <v>0</v>
      </c>
      <c r="AK106" s="6">
        <f t="shared" si="31"/>
        <v>0</v>
      </c>
      <c r="AL106" s="6">
        <f t="shared" si="31"/>
        <v>0</v>
      </c>
      <c r="AM106" s="6">
        <f t="shared" si="31"/>
        <v>0</v>
      </c>
      <c r="AN106" s="6">
        <f t="shared" si="31"/>
        <v>0</v>
      </c>
    </row>
    <row r="107" spans="1:40" x14ac:dyDescent="0.25">
      <c r="A107" s="4" t="str">
        <f t="shared" si="20"/>
        <v>Jay Vutkuri</v>
      </c>
      <c r="B107" s="4" t="str">
        <f t="shared" si="20"/>
        <v>TechSur</v>
      </c>
      <c r="C107" s="4" t="str">
        <f t="shared" si="20"/>
        <v>Sr. Full Stack Developer</v>
      </c>
      <c r="D107" s="6">
        <f t="shared" si="20"/>
        <v>124.34</v>
      </c>
      <c r="E107" s="6">
        <f t="shared" ref="E107:AN107" si="32">$D107*E54</f>
        <v>12931.36</v>
      </c>
      <c r="F107" s="6">
        <f t="shared" si="32"/>
        <v>0</v>
      </c>
      <c r="G107" s="6">
        <f t="shared" si="32"/>
        <v>0</v>
      </c>
      <c r="H107" s="6">
        <f t="shared" si="32"/>
        <v>0</v>
      </c>
      <c r="I107" s="6">
        <f t="shared" si="32"/>
        <v>0</v>
      </c>
      <c r="J107" s="6">
        <f t="shared" si="32"/>
        <v>0</v>
      </c>
      <c r="K107" s="6">
        <f t="shared" si="32"/>
        <v>0</v>
      </c>
      <c r="L107" s="6">
        <f t="shared" si="32"/>
        <v>0</v>
      </c>
      <c r="M107" s="6">
        <f t="shared" si="32"/>
        <v>0</v>
      </c>
      <c r="N107" s="6">
        <f t="shared" si="32"/>
        <v>0</v>
      </c>
      <c r="O107" s="6">
        <f t="shared" si="32"/>
        <v>0</v>
      </c>
      <c r="P107" s="6">
        <f t="shared" si="32"/>
        <v>0</v>
      </c>
      <c r="Q107" s="6">
        <f t="shared" si="32"/>
        <v>0</v>
      </c>
      <c r="R107" s="6">
        <f t="shared" si="32"/>
        <v>0</v>
      </c>
      <c r="S107" s="6">
        <f t="shared" si="32"/>
        <v>0</v>
      </c>
      <c r="T107" s="6">
        <f t="shared" si="32"/>
        <v>0</v>
      </c>
      <c r="U107" s="6">
        <f t="shared" si="32"/>
        <v>0</v>
      </c>
      <c r="V107" s="6">
        <f t="shared" si="32"/>
        <v>0</v>
      </c>
      <c r="W107" s="6">
        <f t="shared" si="32"/>
        <v>0</v>
      </c>
      <c r="X107" s="6">
        <f t="shared" si="32"/>
        <v>0</v>
      </c>
      <c r="Y107" s="6">
        <f t="shared" si="32"/>
        <v>0</v>
      </c>
      <c r="Z107" s="6">
        <f t="shared" si="32"/>
        <v>0</v>
      </c>
      <c r="AA107" s="6">
        <f t="shared" si="32"/>
        <v>0</v>
      </c>
      <c r="AB107" s="6">
        <f t="shared" si="32"/>
        <v>0</v>
      </c>
      <c r="AC107" s="6">
        <f t="shared" si="32"/>
        <v>0</v>
      </c>
      <c r="AD107" s="6">
        <f t="shared" si="32"/>
        <v>0</v>
      </c>
      <c r="AE107" s="6">
        <f t="shared" si="32"/>
        <v>0</v>
      </c>
      <c r="AF107" s="6">
        <f t="shared" si="32"/>
        <v>0</v>
      </c>
      <c r="AG107" s="6">
        <f t="shared" si="32"/>
        <v>0</v>
      </c>
      <c r="AH107" s="6">
        <f t="shared" si="32"/>
        <v>0</v>
      </c>
      <c r="AI107" s="6">
        <f t="shared" si="32"/>
        <v>0</v>
      </c>
      <c r="AJ107" s="6">
        <f t="shared" si="32"/>
        <v>0</v>
      </c>
      <c r="AK107" s="6">
        <f t="shared" si="32"/>
        <v>0</v>
      </c>
      <c r="AL107" s="6">
        <f t="shared" si="32"/>
        <v>0</v>
      </c>
      <c r="AM107" s="6">
        <f t="shared" si="32"/>
        <v>0</v>
      </c>
      <c r="AN107" s="6">
        <f t="shared" si="32"/>
        <v>0</v>
      </c>
    </row>
    <row r="108" spans="1:40" x14ac:dyDescent="0.25">
      <c r="A108" s="4" t="str">
        <f t="shared" si="20"/>
        <v>Seemal Asghar</v>
      </c>
      <c r="B108" s="4" t="str">
        <f t="shared" si="20"/>
        <v>TechSur</v>
      </c>
      <c r="C108" s="4" t="str">
        <f t="shared" si="20"/>
        <v>Test Engineer</v>
      </c>
      <c r="D108" s="6">
        <f t="shared" si="20"/>
        <v>102.21</v>
      </c>
      <c r="E108" s="6">
        <f t="shared" ref="E108:AN108" si="33">$D108*E55</f>
        <v>12265.199999999999</v>
      </c>
      <c r="F108" s="6">
        <f t="shared" si="33"/>
        <v>0</v>
      </c>
      <c r="G108" s="6">
        <f t="shared" si="33"/>
        <v>0</v>
      </c>
      <c r="H108" s="6">
        <f t="shared" si="33"/>
        <v>0</v>
      </c>
      <c r="I108" s="6">
        <f t="shared" si="33"/>
        <v>0</v>
      </c>
      <c r="J108" s="6">
        <f t="shared" si="33"/>
        <v>0</v>
      </c>
      <c r="K108" s="6">
        <f t="shared" si="33"/>
        <v>0</v>
      </c>
      <c r="L108" s="6">
        <f t="shared" si="33"/>
        <v>0</v>
      </c>
      <c r="M108" s="6">
        <f t="shared" si="33"/>
        <v>0</v>
      </c>
      <c r="N108" s="6">
        <f t="shared" si="33"/>
        <v>0</v>
      </c>
      <c r="O108" s="6">
        <f t="shared" si="33"/>
        <v>0</v>
      </c>
      <c r="P108" s="6">
        <f t="shared" si="33"/>
        <v>0</v>
      </c>
      <c r="Q108" s="6">
        <f t="shared" si="33"/>
        <v>0</v>
      </c>
      <c r="R108" s="6">
        <f t="shared" si="33"/>
        <v>0</v>
      </c>
      <c r="S108" s="6">
        <f t="shared" si="33"/>
        <v>0</v>
      </c>
      <c r="T108" s="6">
        <f t="shared" si="33"/>
        <v>0</v>
      </c>
      <c r="U108" s="6">
        <f t="shared" si="33"/>
        <v>0</v>
      </c>
      <c r="V108" s="6">
        <f t="shared" si="33"/>
        <v>0</v>
      </c>
      <c r="W108" s="6">
        <f t="shared" si="33"/>
        <v>0</v>
      </c>
      <c r="X108" s="6">
        <f t="shared" si="33"/>
        <v>0</v>
      </c>
      <c r="Y108" s="6">
        <f t="shared" si="33"/>
        <v>0</v>
      </c>
      <c r="Z108" s="6">
        <f t="shared" si="33"/>
        <v>0</v>
      </c>
      <c r="AA108" s="6">
        <f t="shared" si="33"/>
        <v>0</v>
      </c>
      <c r="AB108" s="6">
        <f t="shared" si="33"/>
        <v>0</v>
      </c>
      <c r="AC108" s="6">
        <f t="shared" si="33"/>
        <v>0</v>
      </c>
      <c r="AD108" s="6">
        <f t="shared" si="33"/>
        <v>0</v>
      </c>
      <c r="AE108" s="6">
        <f t="shared" si="33"/>
        <v>0</v>
      </c>
      <c r="AF108" s="6">
        <f t="shared" si="33"/>
        <v>0</v>
      </c>
      <c r="AG108" s="6">
        <f t="shared" si="33"/>
        <v>0</v>
      </c>
      <c r="AH108" s="6">
        <f t="shared" si="33"/>
        <v>0</v>
      </c>
      <c r="AI108" s="6">
        <f t="shared" si="33"/>
        <v>0</v>
      </c>
      <c r="AJ108" s="6">
        <f t="shared" si="33"/>
        <v>0</v>
      </c>
      <c r="AK108" s="6">
        <f t="shared" si="33"/>
        <v>0</v>
      </c>
      <c r="AL108" s="6">
        <f t="shared" si="33"/>
        <v>0</v>
      </c>
      <c r="AM108" s="6">
        <f t="shared" si="33"/>
        <v>0</v>
      </c>
      <c r="AN108" s="6">
        <f t="shared" si="33"/>
        <v>0</v>
      </c>
    </row>
    <row r="109" spans="1:40" x14ac:dyDescent="0.25">
      <c r="A109" s="4">
        <f t="shared" si="20"/>
        <v>0</v>
      </c>
      <c r="B109" s="4">
        <f t="shared" si="20"/>
        <v>0</v>
      </c>
      <c r="C109" s="4">
        <f t="shared" si="20"/>
        <v>0</v>
      </c>
      <c r="D109" s="6">
        <f t="shared" si="20"/>
        <v>0</v>
      </c>
      <c r="E109" s="6">
        <f t="shared" ref="E109:AN109" si="34">$D109*E56</f>
        <v>0</v>
      </c>
      <c r="F109" s="6">
        <f t="shared" si="34"/>
        <v>0</v>
      </c>
      <c r="G109" s="6">
        <f t="shared" si="34"/>
        <v>0</v>
      </c>
      <c r="H109" s="6">
        <f t="shared" si="34"/>
        <v>0</v>
      </c>
      <c r="I109" s="6">
        <f t="shared" si="34"/>
        <v>0</v>
      </c>
      <c r="J109" s="6">
        <f t="shared" si="34"/>
        <v>0</v>
      </c>
      <c r="K109" s="6">
        <f t="shared" si="34"/>
        <v>0</v>
      </c>
      <c r="L109" s="6">
        <f t="shared" si="34"/>
        <v>0</v>
      </c>
      <c r="M109" s="6">
        <f t="shared" si="34"/>
        <v>0</v>
      </c>
      <c r="N109" s="6">
        <f t="shared" si="34"/>
        <v>0</v>
      </c>
      <c r="O109" s="6">
        <f t="shared" si="34"/>
        <v>0</v>
      </c>
      <c r="P109" s="6">
        <f t="shared" si="34"/>
        <v>0</v>
      </c>
      <c r="Q109" s="6">
        <f t="shared" si="34"/>
        <v>0</v>
      </c>
      <c r="R109" s="6">
        <f t="shared" si="34"/>
        <v>0</v>
      </c>
      <c r="S109" s="6">
        <f t="shared" si="34"/>
        <v>0</v>
      </c>
      <c r="T109" s="6">
        <f t="shared" si="34"/>
        <v>0</v>
      </c>
      <c r="U109" s="6">
        <f t="shared" si="34"/>
        <v>0</v>
      </c>
      <c r="V109" s="6">
        <f t="shared" si="34"/>
        <v>0</v>
      </c>
      <c r="W109" s="6">
        <f t="shared" si="34"/>
        <v>0</v>
      </c>
      <c r="X109" s="6">
        <f t="shared" si="34"/>
        <v>0</v>
      </c>
      <c r="Y109" s="6">
        <f t="shared" si="34"/>
        <v>0</v>
      </c>
      <c r="Z109" s="6">
        <f t="shared" si="34"/>
        <v>0</v>
      </c>
      <c r="AA109" s="6">
        <f t="shared" si="34"/>
        <v>0</v>
      </c>
      <c r="AB109" s="6">
        <f t="shared" si="34"/>
        <v>0</v>
      </c>
      <c r="AC109" s="6">
        <f t="shared" si="34"/>
        <v>0</v>
      </c>
      <c r="AD109" s="6">
        <f t="shared" si="34"/>
        <v>0</v>
      </c>
      <c r="AE109" s="6">
        <f t="shared" si="34"/>
        <v>0</v>
      </c>
      <c r="AF109" s="6">
        <f t="shared" si="34"/>
        <v>0</v>
      </c>
      <c r="AG109" s="6">
        <f t="shared" si="34"/>
        <v>0</v>
      </c>
      <c r="AH109" s="6">
        <f t="shared" si="34"/>
        <v>0</v>
      </c>
      <c r="AI109" s="6">
        <f t="shared" si="34"/>
        <v>0</v>
      </c>
      <c r="AJ109" s="6">
        <f t="shared" si="34"/>
        <v>0</v>
      </c>
      <c r="AK109" s="6">
        <f t="shared" si="34"/>
        <v>0</v>
      </c>
      <c r="AL109" s="6">
        <f t="shared" si="34"/>
        <v>0</v>
      </c>
      <c r="AM109" s="6">
        <f t="shared" si="34"/>
        <v>0</v>
      </c>
      <c r="AN109" s="6">
        <f t="shared" si="34"/>
        <v>0</v>
      </c>
    </row>
    <row r="110" spans="1:40" x14ac:dyDescent="0.25">
      <c r="A110" s="4">
        <f t="shared" si="20"/>
        <v>0</v>
      </c>
      <c r="B110" s="4">
        <f t="shared" si="20"/>
        <v>0</v>
      </c>
      <c r="C110" s="4">
        <f t="shared" si="20"/>
        <v>0</v>
      </c>
      <c r="D110" s="6">
        <f t="shared" si="20"/>
        <v>0</v>
      </c>
      <c r="E110" s="6">
        <f t="shared" ref="E110:AN110" si="35">$D110*E57</f>
        <v>0</v>
      </c>
      <c r="F110" s="6">
        <f t="shared" si="35"/>
        <v>0</v>
      </c>
      <c r="G110" s="6">
        <f t="shared" si="35"/>
        <v>0</v>
      </c>
      <c r="H110" s="6">
        <f t="shared" si="35"/>
        <v>0</v>
      </c>
      <c r="I110" s="6">
        <f t="shared" si="35"/>
        <v>0</v>
      </c>
      <c r="J110" s="6">
        <f t="shared" si="35"/>
        <v>0</v>
      </c>
      <c r="K110" s="6">
        <f t="shared" si="35"/>
        <v>0</v>
      </c>
      <c r="L110" s="6">
        <f t="shared" si="35"/>
        <v>0</v>
      </c>
      <c r="M110" s="6">
        <f t="shared" si="35"/>
        <v>0</v>
      </c>
      <c r="N110" s="6">
        <f t="shared" si="35"/>
        <v>0</v>
      </c>
      <c r="O110" s="6">
        <f t="shared" si="35"/>
        <v>0</v>
      </c>
      <c r="P110" s="6">
        <f t="shared" si="35"/>
        <v>0</v>
      </c>
      <c r="Q110" s="6">
        <f t="shared" si="35"/>
        <v>0</v>
      </c>
      <c r="R110" s="6">
        <f t="shared" si="35"/>
        <v>0</v>
      </c>
      <c r="S110" s="6">
        <f t="shared" si="35"/>
        <v>0</v>
      </c>
      <c r="T110" s="6">
        <f t="shared" si="35"/>
        <v>0</v>
      </c>
      <c r="U110" s="6">
        <f t="shared" si="35"/>
        <v>0</v>
      </c>
      <c r="V110" s="6">
        <f t="shared" si="35"/>
        <v>0</v>
      </c>
      <c r="W110" s="6">
        <f t="shared" si="35"/>
        <v>0</v>
      </c>
      <c r="X110" s="6">
        <f t="shared" si="35"/>
        <v>0</v>
      </c>
      <c r="Y110" s="6">
        <f t="shared" si="35"/>
        <v>0</v>
      </c>
      <c r="Z110" s="6">
        <f t="shared" si="35"/>
        <v>0</v>
      </c>
      <c r="AA110" s="6">
        <f t="shared" si="35"/>
        <v>0</v>
      </c>
      <c r="AB110" s="6">
        <f t="shared" si="35"/>
        <v>0</v>
      </c>
      <c r="AC110" s="6">
        <f t="shared" si="35"/>
        <v>0</v>
      </c>
      <c r="AD110" s="6">
        <f t="shared" si="35"/>
        <v>0</v>
      </c>
      <c r="AE110" s="6">
        <f t="shared" si="35"/>
        <v>0</v>
      </c>
      <c r="AF110" s="6">
        <f t="shared" si="35"/>
        <v>0</v>
      </c>
      <c r="AG110" s="6">
        <f t="shared" si="35"/>
        <v>0</v>
      </c>
      <c r="AH110" s="6">
        <f t="shared" si="35"/>
        <v>0</v>
      </c>
      <c r="AI110" s="6">
        <f t="shared" si="35"/>
        <v>0</v>
      </c>
      <c r="AJ110" s="6">
        <f t="shared" si="35"/>
        <v>0</v>
      </c>
      <c r="AK110" s="6">
        <f t="shared" si="35"/>
        <v>0</v>
      </c>
      <c r="AL110" s="6">
        <f t="shared" si="35"/>
        <v>0</v>
      </c>
      <c r="AM110" s="6">
        <f t="shared" si="35"/>
        <v>0</v>
      </c>
      <c r="AN110" s="6">
        <f t="shared" si="35"/>
        <v>0</v>
      </c>
    </row>
    <row r="111" spans="1:40" x14ac:dyDescent="0.25">
      <c r="D111" s="7"/>
      <c r="E111" s="7">
        <f t="shared" ref="E111:AN111" si="36">SUM(E96:E110)</f>
        <v>195471.19</v>
      </c>
      <c r="F111" s="7">
        <f t="shared" si="36"/>
        <v>0</v>
      </c>
      <c r="G111" s="7">
        <f t="shared" si="36"/>
        <v>0</v>
      </c>
      <c r="H111" s="7">
        <f t="shared" si="36"/>
        <v>0</v>
      </c>
      <c r="I111" s="7">
        <f t="shared" si="36"/>
        <v>0</v>
      </c>
      <c r="J111" s="7">
        <f t="shared" si="36"/>
        <v>0</v>
      </c>
      <c r="K111" s="7">
        <f t="shared" si="36"/>
        <v>0</v>
      </c>
      <c r="L111" s="7">
        <f t="shared" si="36"/>
        <v>0</v>
      </c>
      <c r="M111" s="7">
        <f t="shared" si="36"/>
        <v>0</v>
      </c>
      <c r="N111" s="7">
        <f t="shared" si="36"/>
        <v>0</v>
      </c>
      <c r="O111" s="7">
        <f t="shared" si="36"/>
        <v>0</v>
      </c>
      <c r="P111" s="7">
        <f t="shared" si="36"/>
        <v>0</v>
      </c>
      <c r="Q111" s="7">
        <f t="shared" si="36"/>
        <v>0</v>
      </c>
      <c r="R111" s="7">
        <f t="shared" si="36"/>
        <v>0</v>
      </c>
      <c r="S111" s="7">
        <f t="shared" si="36"/>
        <v>0</v>
      </c>
      <c r="T111" s="7">
        <f t="shared" si="36"/>
        <v>0</v>
      </c>
      <c r="U111" s="7">
        <f t="shared" si="36"/>
        <v>0</v>
      </c>
      <c r="V111" s="7">
        <f t="shared" si="36"/>
        <v>0</v>
      </c>
      <c r="W111" s="7">
        <f t="shared" si="36"/>
        <v>0</v>
      </c>
      <c r="X111" s="7">
        <f t="shared" si="36"/>
        <v>0</v>
      </c>
      <c r="Y111" s="7">
        <f t="shared" si="36"/>
        <v>0</v>
      </c>
      <c r="Z111" s="7">
        <f t="shared" si="36"/>
        <v>0</v>
      </c>
      <c r="AA111" s="7">
        <f t="shared" si="36"/>
        <v>0</v>
      </c>
      <c r="AB111" s="7">
        <f t="shared" si="36"/>
        <v>0</v>
      </c>
      <c r="AC111" s="7">
        <f t="shared" si="36"/>
        <v>0</v>
      </c>
      <c r="AD111" s="7">
        <f t="shared" si="36"/>
        <v>0</v>
      </c>
      <c r="AE111" s="7">
        <f t="shared" si="36"/>
        <v>0</v>
      </c>
      <c r="AF111" s="7">
        <f t="shared" si="36"/>
        <v>0</v>
      </c>
      <c r="AG111" s="7">
        <f t="shared" si="36"/>
        <v>0</v>
      </c>
      <c r="AH111" s="7">
        <f t="shared" si="36"/>
        <v>0</v>
      </c>
      <c r="AI111" s="7">
        <f t="shared" si="36"/>
        <v>0</v>
      </c>
      <c r="AJ111" s="7">
        <f t="shared" si="36"/>
        <v>0</v>
      </c>
      <c r="AK111" s="7">
        <f t="shared" si="36"/>
        <v>0</v>
      </c>
      <c r="AL111" s="7">
        <f t="shared" si="36"/>
        <v>0</v>
      </c>
      <c r="AM111" s="7">
        <f t="shared" si="36"/>
        <v>0</v>
      </c>
      <c r="AN111" s="7">
        <f t="shared" si="36"/>
        <v>0</v>
      </c>
    </row>
    <row r="113" spans="1:40" x14ac:dyDescent="0.25">
      <c r="A113" s="31" t="s">
        <v>186</v>
      </c>
      <c r="B113" s="32"/>
      <c r="C113" s="32"/>
      <c r="D113" s="439"/>
      <c r="E113" s="625">
        <v>2025</v>
      </c>
      <c r="F113" s="626"/>
      <c r="G113" s="626"/>
      <c r="H113" s="626"/>
      <c r="I113" s="626"/>
      <c r="J113" s="626"/>
      <c r="K113" s="626"/>
      <c r="L113" s="626"/>
      <c r="M113" s="626"/>
      <c r="N113" s="626"/>
      <c r="O113" s="626"/>
      <c r="P113" s="627"/>
      <c r="Q113" s="625">
        <v>2026</v>
      </c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7"/>
      <c r="AC113" s="625">
        <v>2027</v>
      </c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7"/>
    </row>
    <row r="114" spans="1:40" x14ac:dyDescent="0.25">
      <c r="C114" s="11" t="s">
        <v>105</v>
      </c>
      <c r="D114" s="440" t="s">
        <v>106</v>
      </c>
      <c r="E114" s="11">
        <v>1</v>
      </c>
      <c r="F114" s="11">
        <v>2</v>
      </c>
      <c r="G114" s="11">
        <v>3</v>
      </c>
      <c r="H114" s="11">
        <v>4</v>
      </c>
      <c r="I114" s="11">
        <v>5</v>
      </c>
      <c r="J114" s="11">
        <v>6</v>
      </c>
      <c r="K114" s="11">
        <v>7</v>
      </c>
      <c r="L114" s="11">
        <v>8</v>
      </c>
      <c r="M114" s="11">
        <v>9</v>
      </c>
      <c r="N114" s="11">
        <v>10</v>
      </c>
      <c r="O114" s="11">
        <v>11</v>
      </c>
      <c r="P114" s="11">
        <v>12</v>
      </c>
      <c r="Q114" s="11">
        <v>1</v>
      </c>
      <c r="R114" s="11">
        <v>2</v>
      </c>
      <c r="S114" s="11">
        <v>3</v>
      </c>
      <c r="T114" s="11">
        <v>4</v>
      </c>
      <c r="U114" s="11">
        <v>5</v>
      </c>
      <c r="V114" s="11">
        <v>6</v>
      </c>
      <c r="W114" s="11">
        <v>7</v>
      </c>
      <c r="X114" s="11">
        <v>8</v>
      </c>
      <c r="Y114" s="11">
        <v>9</v>
      </c>
      <c r="Z114" s="11">
        <v>10</v>
      </c>
      <c r="AA114" s="11">
        <v>11</v>
      </c>
      <c r="AB114" s="11">
        <v>12</v>
      </c>
      <c r="AC114" s="11">
        <v>1</v>
      </c>
      <c r="AD114" s="11">
        <v>2</v>
      </c>
      <c r="AE114" s="11">
        <v>3</v>
      </c>
      <c r="AF114" s="11">
        <v>4</v>
      </c>
      <c r="AG114" s="11">
        <v>5</v>
      </c>
      <c r="AH114" s="11">
        <v>6</v>
      </c>
      <c r="AI114" s="11">
        <v>7</v>
      </c>
      <c r="AJ114" s="11">
        <v>8</v>
      </c>
      <c r="AK114" s="11">
        <v>9</v>
      </c>
      <c r="AL114" s="11">
        <v>10</v>
      </c>
      <c r="AM114" s="11">
        <v>11</v>
      </c>
      <c r="AN114" s="11">
        <v>12</v>
      </c>
    </row>
    <row r="115" spans="1:40" x14ac:dyDescent="0.25">
      <c r="C115" s="4" t="s">
        <v>1334</v>
      </c>
      <c r="D115" s="26">
        <v>45682</v>
      </c>
      <c r="E115" s="6">
        <v>195471.19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 x14ac:dyDescent="0.25">
      <c r="C116" s="425" t="s">
        <v>1335</v>
      </c>
      <c r="D116" s="26">
        <v>45713</v>
      </c>
      <c r="E116" s="6"/>
      <c r="F116" s="6">
        <v>212453.44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 x14ac:dyDescent="0.25">
      <c r="C117" s="4"/>
      <c r="D117" s="2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 x14ac:dyDescent="0.25">
      <c r="C118" s="4"/>
      <c r="D118" s="2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x14ac:dyDescent="0.25">
      <c r="C119" s="4"/>
      <c r="D119" s="2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 x14ac:dyDescent="0.25">
      <c r="C120" s="4"/>
      <c r="D120" s="2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 x14ac:dyDescent="0.25">
      <c r="C121" s="4"/>
      <c r="D121" s="2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 x14ac:dyDescent="0.25">
      <c r="C122" s="4"/>
      <c r="D122" s="2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 x14ac:dyDescent="0.25">
      <c r="C123" s="4"/>
      <c r="D123" s="2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 x14ac:dyDescent="0.25">
      <c r="C124" s="4"/>
      <c r="D124" s="2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 x14ac:dyDescent="0.25">
      <c r="C125" s="281"/>
      <c r="D125" s="2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x14ac:dyDescent="0.25">
      <c r="C126" s="4"/>
      <c r="D126" s="2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 x14ac:dyDescent="0.25">
      <c r="C127" s="4"/>
      <c r="D127" s="2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 x14ac:dyDescent="0.25">
      <c r="C128" s="4"/>
      <c r="D128" s="2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3:40" x14ac:dyDescent="0.25">
      <c r="C129" s="4"/>
      <c r="D129" s="2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3:40" x14ac:dyDescent="0.25">
      <c r="D130" s="30" t="s">
        <v>39</v>
      </c>
      <c r="E130" s="30">
        <f t="shared" ref="E130:AN130" si="37">SUM(E115:E129)</f>
        <v>195471.19</v>
      </c>
      <c r="F130" s="30">
        <f t="shared" si="37"/>
        <v>212453.44</v>
      </c>
      <c r="G130" s="30">
        <f t="shared" si="37"/>
        <v>0</v>
      </c>
      <c r="H130" s="30">
        <f t="shared" si="37"/>
        <v>0</v>
      </c>
      <c r="I130" s="30">
        <f t="shared" si="37"/>
        <v>0</v>
      </c>
      <c r="J130" s="30">
        <f t="shared" si="37"/>
        <v>0</v>
      </c>
      <c r="K130" s="30">
        <f t="shared" si="37"/>
        <v>0</v>
      </c>
      <c r="L130" s="30">
        <f t="shared" si="37"/>
        <v>0</v>
      </c>
      <c r="M130" s="30">
        <f t="shared" si="37"/>
        <v>0</v>
      </c>
      <c r="N130" s="81">
        <f t="shared" si="37"/>
        <v>0</v>
      </c>
      <c r="O130" s="81">
        <f t="shared" si="37"/>
        <v>0</v>
      </c>
      <c r="P130" s="81">
        <f t="shared" si="37"/>
        <v>0</v>
      </c>
      <c r="Q130" s="81">
        <f t="shared" si="37"/>
        <v>0</v>
      </c>
      <c r="R130" s="81">
        <f t="shared" si="37"/>
        <v>0</v>
      </c>
      <c r="S130" s="81">
        <f t="shared" si="37"/>
        <v>0</v>
      </c>
      <c r="T130" s="81">
        <f t="shared" si="37"/>
        <v>0</v>
      </c>
      <c r="U130" s="81">
        <f t="shared" si="37"/>
        <v>0</v>
      </c>
      <c r="V130" s="81">
        <f t="shared" si="37"/>
        <v>0</v>
      </c>
      <c r="W130" s="81">
        <f t="shared" si="37"/>
        <v>0</v>
      </c>
      <c r="X130" s="81">
        <f t="shared" si="37"/>
        <v>0</v>
      </c>
      <c r="Y130" s="81">
        <f t="shared" si="37"/>
        <v>0</v>
      </c>
      <c r="Z130" s="81">
        <f t="shared" si="37"/>
        <v>0</v>
      </c>
      <c r="AA130" s="81">
        <f t="shared" si="37"/>
        <v>0</v>
      </c>
      <c r="AB130" s="81">
        <f t="shared" si="37"/>
        <v>0</v>
      </c>
      <c r="AC130" s="81">
        <f t="shared" si="37"/>
        <v>0</v>
      </c>
      <c r="AD130" s="81">
        <f t="shared" si="37"/>
        <v>0</v>
      </c>
      <c r="AE130" s="81">
        <f t="shared" si="37"/>
        <v>0</v>
      </c>
      <c r="AF130" s="81">
        <f t="shared" si="37"/>
        <v>0</v>
      </c>
      <c r="AG130" s="81">
        <f t="shared" si="37"/>
        <v>0</v>
      </c>
      <c r="AH130" s="81">
        <f t="shared" si="37"/>
        <v>0</v>
      </c>
      <c r="AI130" s="81">
        <f t="shared" si="37"/>
        <v>0</v>
      </c>
      <c r="AJ130" s="81">
        <f t="shared" si="37"/>
        <v>0</v>
      </c>
      <c r="AK130" s="81">
        <f t="shared" si="37"/>
        <v>0</v>
      </c>
      <c r="AL130" s="81">
        <f t="shared" si="37"/>
        <v>0</v>
      </c>
      <c r="AM130" s="81">
        <f t="shared" si="37"/>
        <v>0</v>
      </c>
      <c r="AN130" s="81">
        <f t="shared" si="37"/>
        <v>0</v>
      </c>
    </row>
  </sheetData>
  <mergeCells count="18">
    <mergeCell ref="E41:P41"/>
    <mergeCell ref="Q41:AB41"/>
    <mergeCell ref="AC41:AN41"/>
    <mergeCell ref="E6:T6"/>
    <mergeCell ref="E7:P7"/>
    <mergeCell ref="Q7:AB7"/>
    <mergeCell ref="AC7:AN7"/>
    <mergeCell ref="E40:T40"/>
    <mergeCell ref="E113:P113"/>
    <mergeCell ref="Q113:AB113"/>
    <mergeCell ref="AC113:AN113"/>
    <mergeCell ref="E73:M73"/>
    <mergeCell ref="E74:P74"/>
    <mergeCell ref="Q74:AB74"/>
    <mergeCell ref="AC74:AN74"/>
    <mergeCell ref="E94:P94"/>
    <mergeCell ref="Q94:AB94"/>
    <mergeCell ref="AC94:AN9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39EF-1756-4A42-996A-8D705AB6B7D1}">
  <sheetPr>
    <tabColor theme="4" tint="0.79998168889431442"/>
  </sheetPr>
  <dimension ref="A2:AI130"/>
  <sheetViews>
    <sheetView workbookViewId="0">
      <selection activeCell="E10" sqref="E10"/>
    </sheetView>
  </sheetViews>
  <sheetFormatPr defaultRowHeight="15" x14ac:dyDescent="0.25"/>
  <cols>
    <col min="1" max="1" width="28.42578125" bestFit="1" customWidth="1"/>
    <col min="2" max="2" width="21" bestFit="1" customWidth="1"/>
    <col min="3" max="3" width="32.7109375" bestFit="1" customWidth="1"/>
    <col min="4" max="4" width="13.28515625" style="25" bestFit="1" customWidth="1"/>
    <col min="5" max="5" width="11.28515625" bestFit="1" customWidth="1"/>
    <col min="6" max="11" width="11.42578125" bestFit="1" customWidth="1"/>
  </cols>
  <sheetData>
    <row r="2" spans="1:35" x14ac:dyDescent="0.25">
      <c r="A2" s="9" t="s">
        <v>81</v>
      </c>
      <c r="B2" t="s">
        <v>1314</v>
      </c>
    </row>
    <row r="3" spans="1:35" x14ac:dyDescent="0.25">
      <c r="A3" s="9" t="s">
        <v>83</v>
      </c>
      <c r="B3" t="s">
        <v>1336</v>
      </c>
      <c r="C3" t="s">
        <v>1295</v>
      </c>
    </row>
    <row r="4" spans="1:35" x14ac:dyDescent="0.25">
      <c r="A4" s="9" t="s">
        <v>85</v>
      </c>
      <c r="B4" s="439">
        <v>1352665.6</v>
      </c>
    </row>
    <row r="5" spans="1:35" x14ac:dyDescent="0.25">
      <c r="A5" s="9"/>
      <c r="B5" s="25"/>
    </row>
    <row r="6" spans="1:35" x14ac:dyDescent="0.25">
      <c r="A6" s="31" t="s">
        <v>86</v>
      </c>
      <c r="B6" s="31"/>
      <c r="C6" s="31"/>
      <c r="D6" s="322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 spans="1:35" x14ac:dyDescent="0.25">
      <c r="A7" s="9"/>
      <c r="B7" s="9"/>
      <c r="C7" s="9"/>
      <c r="D7" s="7"/>
      <c r="E7" s="625">
        <v>2025</v>
      </c>
      <c r="F7" s="626"/>
      <c r="G7" s="626"/>
      <c r="H7" s="626"/>
      <c r="I7" s="626"/>
      <c r="J7" s="627"/>
      <c r="K7" s="623">
        <v>2026</v>
      </c>
      <c r="L7" s="623"/>
      <c r="M7" s="623"/>
      <c r="N7" s="623"/>
      <c r="O7" s="623"/>
      <c r="P7" s="623"/>
      <c r="Q7" s="623"/>
      <c r="R7" s="623"/>
      <c r="S7" s="623"/>
      <c r="T7" s="623"/>
      <c r="U7" s="623"/>
      <c r="V7" s="623"/>
      <c r="W7" s="623">
        <v>2027</v>
      </c>
      <c r="X7" s="623"/>
      <c r="Y7" s="623"/>
      <c r="Z7" s="623"/>
      <c r="AA7" s="623"/>
      <c r="AB7" s="623"/>
      <c r="AC7" s="623"/>
      <c r="AD7" s="623"/>
      <c r="AE7" s="623"/>
      <c r="AF7" s="623"/>
      <c r="AG7" s="623"/>
      <c r="AH7" s="623"/>
      <c r="AI7" s="4"/>
    </row>
    <row r="8" spans="1:35" x14ac:dyDescent="0.25">
      <c r="A8" s="9"/>
      <c r="B8" s="9"/>
      <c r="C8" s="9"/>
      <c r="D8" s="437" t="s">
        <v>33</v>
      </c>
      <c r="E8" s="38">
        <v>22</v>
      </c>
      <c r="F8" s="38">
        <v>21</v>
      </c>
      <c r="G8" s="38">
        <v>21</v>
      </c>
      <c r="H8" s="38">
        <v>22</v>
      </c>
      <c r="I8" s="38">
        <v>18</v>
      </c>
      <c r="J8" s="38">
        <v>22</v>
      </c>
      <c r="K8" s="38">
        <v>21</v>
      </c>
      <c r="L8" s="38">
        <v>19</v>
      </c>
      <c r="M8" s="38">
        <v>21</v>
      </c>
      <c r="N8" s="38">
        <v>22</v>
      </c>
      <c r="O8" s="38">
        <v>21</v>
      </c>
      <c r="P8" s="38">
        <v>20</v>
      </c>
      <c r="Q8" s="38">
        <v>22</v>
      </c>
      <c r="R8" s="38">
        <v>21</v>
      </c>
      <c r="S8" s="38">
        <v>21</v>
      </c>
      <c r="T8" s="38">
        <v>22</v>
      </c>
      <c r="U8" s="38">
        <v>18</v>
      </c>
      <c r="V8" s="38">
        <v>22</v>
      </c>
      <c r="W8" s="38">
        <v>21</v>
      </c>
      <c r="X8" s="38">
        <v>19</v>
      </c>
      <c r="Y8" s="38">
        <v>21</v>
      </c>
      <c r="Z8" s="38">
        <v>22</v>
      </c>
      <c r="AA8" s="38">
        <v>21</v>
      </c>
      <c r="AB8" s="38">
        <v>20</v>
      </c>
      <c r="AC8" s="38">
        <v>22</v>
      </c>
      <c r="AD8" s="38">
        <v>21</v>
      </c>
      <c r="AE8" s="38">
        <v>21</v>
      </c>
      <c r="AF8" s="38">
        <v>22</v>
      </c>
      <c r="AG8" s="38">
        <v>18</v>
      </c>
      <c r="AH8" s="38">
        <v>22</v>
      </c>
    </row>
    <row r="9" spans="1:35" x14ac:dyDescent="0.25">
      <c r="A9" s="11" t="s">
        <v>88</v>
      </c>
      <c r="B9" s="11" t="s">
        <v>89</v>
      </c>
      <c r="C9" s="11" t="s">
        <v>90</v>
      </c>
      <c r="D9" s="81" t="s">
        <v>91</v>
      </c>
      <c r="E9" s="121">
        <v>7</v>
      </c>
      <c r="F9" s="11">
        <v>8</v>
      </c>
      <c r="G9" s="11">
        <v>9</v>
      </c>
      <c r="H9" s="11">
        <v>10</v>
      </c>
      <c r="I9" s="11">
        <v>11</v>
      </c>
      <c r="J9" s="11">
        <v>12</v>
      </c>
      <c r="K9" s="11">
        <v>1</v>
      </c>
      <c r="L9" s="11">
        <v>2</v>
      </c>
      <c r="M9" s="11">
        <v>3</v>
      </c>
      <c r="N9" s="11">
        <v>4</v>
      </c>
      <c r="O9" s="11">
        <v>5</v>
      </c>
      <c r="P9" s="11">
        <v>6</v>
      </c>
      <c r="Q9" s="121">
        <v>7</v>
      </c>
      <c r="R9" s="11">
        <v>8</v>
      </c>
      <c r="S9" s="11">
        <v>9</v>
      </c>
      <c r="T9" s="11">
        <v>10</v>
      </c>
      <c r="U9" s="11">
        <v>11</v>
      </c>
      <c r="V9" s="11">
        <v>12</v>
      </c>
      <c r="W9" s="11">
        <v>1</v>
      </c>
      <c r="X9" s="11">
        <v>2</v>
      </c>
      <c r="Y9" s="11">
        <v>3</v>
      </c>
      <c r="Z9" s="11">
        <v>4</v>
      </c>
      <c r="AA9" s="11">
        <v>5</v>
      </c>
      <c r="AB9" s="11">
        <v>6</v>
      </c>
      <c r="AC9" s="121">
        <v>7</v>
      </c>
      <c r="AD9" s="11">
        <v>8</v>
      </c>
      <c r="AE9" s="11">
        <v>9</v>
      </c>
      <c r="AF9" s="11">
        <v>10</v>
      </c>
      <c r="AG9" s="11">
        <v>11</v>
      </c>
      <c r="AH9" s="11">
        <v>12</v>
      </c>
    </row>
    <row r="10" spans="1:35" x14ac:dyDescent="0.25">
      <c r="A10" s="4" t="s">
        <v>259</v>
      </c>
      <c r="B10" s="4" t="s">
        <v>97</v>
      </c>
      <c r="C10" s="4" t="s">
        <v>1316</v>
      </c>
      <c r="D10" s="47">
        <v>108.16</v>
      </c>
      <c r="E10" s="21">
        <v>0</v>
      </c>
      <c r="F10" s="4"/>
      <c r="G10" s="4"/>
      <c r="H10" s="424"/>
      <c r="I10" s="424"/>
      <c r="J10" s="424"/>
      <c r="K10" s="13"/>
      <c r="L10" s="13"/>
      <c r="M10" s="13"/>
      <c r="N10" s="13"/>
      <c r="O10" s="13"/>
      <c r="P10" s="13"/>
      <c r="Q10" s="13"/>
      <c r="R10" s="13"/>
      <c r="S10" s="13"/>
      <c r="T10" s="426"/>
      <c r="U10" s="426"/>
      <c r="V10" s="426"/>
      <c r="W10" s="13"/>
      <c r="X10" s="13"/>
      <c r="Y10" s="13"/>
      <c r="Z10" s="13"/>
      <c r="AA10" s="13"/>
      <c r="AB10" s="13"/>
      <c r="AC10" s="13"/>
      <c r="AD10" s="13"/>
      <c r="AE10" s="13"/>
      <c r="AF10" s="426"/>
      <c r="AG10" s="426"/>
      <c r="AH10" s="426"/>
    </row>
    <row r="11" spans="1:35" x14ac:dyDescent="0.25">
      <c r="A11" s="5" t="s">
        <v>1317</v>
      </c>
      <c r="B11" s="4" t="s">
        <v>97</v>
      </c>
      <c r="C11" s="4" t="s">
        <v>1318</v>
      </c>
      <c r="D11" s="47">
        <v>108.16</v>
      </c>
      <c r="E11" s="21">
        <v>25</v>
      </c>
      <c r="F11" s="4">
        <f t="shared" ref="F11:J22" si="0">(F$8*8)-8</f>
        <v>160</v>
      </c>
      <c r="G11" s="4">
        <f t="shared" si="0"/>
        <v>160</v>
      </c>
      <c r="H11" s="4">
        <f t="shared" si="0"/>
        <v>168</v>
      </c>
      <c r="I11" s="4">
        <f t="shared" si="0"/>
        <v>136</v>
      </c>
      <c r="J11" s="4">
        <f t="shared" si="0"/>
        <v>168</v>
      </c>
      <c r="K11" s="4">
        <f t="shared" ref="K11:K22" si="1">8*15</f>
        <v>120</v>
      </c>
      <c r="L11" s="13"/>
      <c r="M11" s="13"/>
      <c r="N11" s="13"/>
      <c r="O11" s="13"/>
      <c r="P11" s="13"/>
      <c r="Q11" s="13"/>
      <c r="R11" s="13"/>
      <c r="S11" s="13"/>
      <c r="T11" s="426"/>
      <c r="U11" s="426"/>
      <c r="V11" s="426"/>
      <c r="W11" s="13"/>
      <c r="X11" s="13"/>
      <c r="Y11" s="13"/>
      <c r="Z11" s="13"/>
      <c r="AA11" s="13"/>
      <c r="AB11" s="13"/>
      <c r="AC11" s="13"/>
      <c r="AD11" s="13"/>
      <c r="AE11" s="13"/>
      <c r="AF11" s="426"/>
      <c r="AG11" s="426"/>
      <c r="AH11" s="426"/>
    </row>
    <row r="12" spans="1:35" x14ac:dyDescent="0.25">
      <c r="A12" s="5" t="s">
        <v>1319</v>
      </c>
      <c r="B12" s="4" t="s">
        <v>97</v>
      </c>
      <c r="C12" s="4" t="s">
        <v>1318</v>
      </c>
      <c r="D12" s="47">
        <v>108.16</v>
      </c>
      <c r="E12" s="21">
        <v>25</v>
      </c>
      <c r="F12" s="4">
        <f t="shared" si="0"/>
        <v>160</v>
      </c>
      <c r="G12" s="4">
        <f t="shared" si="0"/>
        <v>160</v>
      </c>
      <c r="H12" s="4">
        <f t="shared" si="0"/>
        <v>168</v>
      </c>
      <c r="I12" s="4">
        <f t="shared" si="0"/>
        <v>136</v>
      </c>
      <c r="J12" s="4">
        <f t="shared" si="0"/>
        <v>168</v>
      </c>
      <c r="K12" s="4">
        <f t="shared" si="1"/>
        <v>120</v>
      </c>
      <c r="L12" s="13"/>
      <c r="M12" s="13"/>
      <c r="N12" s="13"/>
      <c r="O12" s="13"/>
      <c r="P12" s="13"/>
      <c r="Q12" s="13"/>
      <c r="R12" s="13"/>
      <c r="S12" s="13"/>
      <c r="T12" s="426"/>
      <c r="U12" s="426"/>
      <c r="V12" s="426"/>
      <c r="W12" s="13"/>
      <c r="X12" s="13"/>
      <c r="Y12" s="13"/>
      <c r="Z12" s="13"/>
      <c r="AA12" s="13"/>
      <c r="AB12" s="13"/>
      <c r="AC12" s="13"/>
      <c r="AD12" s="13"/>
      <c r="AE12" s="13"/>
      <c r="AF12" s="426"/>
      <c r="AG12" s="426"/>
      <c r="AH12" s="426"/>
    </row>
    <row r="13" spans="1:35" x14ac:dyDescent="0.25">
      <c r="A13" s="4" t="s">
        <v>1320</v>
      </c>
      <c r="B13" s="4" t="s">
        <v>97</v>
      </c>
      <c r="C13" s="4" t="s">
        <v>1321</v>
      </c>
      <c r="D13" s="47">
        <v>156.83000000000001</v>
      </c>
      <c r="E13" s="21">
        <v>25</v>
      </c>
      <c r="F13" s="4">
        <f t="shared" si="0"/>
        <v>160</v>
      </c>
      <c r="G13" s="4">
        <f t="shared" si="0"/>
        <v>160</v>
      </c>
      <c r="H13" s="4">
        <f t="shared" si="0"/>
        <v>168</v>
      </c>
      <c r="I13" s="4">
        <f t="shared" si="0"/>
        <v>136</v>
      </c>
      <c r="J13" s="4">
        <f t="shared" si="0"/>
        <v>168</v>
      </c>
      <c r="K13" s="4">
        <f t="shared" si="1"/>
        <v>120</v>
      </c>
      <c r="L13" s="13"/>
      <c r="M13" s="13"/>
      <c r="N13" s="13"/>
      <c r="O13" s="13"/>
      <c r="P13" s="13"/>
      <c r="Q13" s="13"/>
      <c r="R13" s="13"/>
      <c r="S13" s="13"/>
      <c r="T13" s="426"/>
      <c r="U13" s="426"/>
      <c r="V13" s="426"/>
      <c r="W13" s="13"/>
      <c r="X13" s="13"/>
      <c r="Y13" s="13"/>
      <c r="Z13" s="13"/>
      <c r="AA13" s="13"/>
      <c r="AB13" s="13"/>
      <c r="AC13" s="13"/>
      <c r="AD13" s="13"/>
      <c r="AE13" s="13"/>
      <c r="AF13" s="426"/>
      <c r="AG13" s="426"/>
      <c r="AH13" s="426"/>
    </row>
    <row r="14" spans="1:35" x14ac:dyDescent="0.25">
      <c r="A14" s="4" t="s">
        <v>1322</v>
      </c>
      <c r="B14" s="4" t="s">
        <v>97</v>
      </c>
      <c r="C14" s="4" t="s">
        <v>1323</v>
      </c>
      <c r="D14" s="47">
        <v>104.92</v>
      </c>
      <c r="E14" s="21">
        <v>25</v>
      </c>
      <c r="F14" s="4">
        <f t="shared" si="0"/>
        <v>160</v>
      </c>
      <c r="G14" s="4">
        <f t="shared" si="0"/>
        <v>160</v>
      </c>
      <c r="H14" s="4">
        <f t="shared" si="0"/>
        <v>168</v>
      </c>
      <c r="I14" s="4">
        <f t="shared" si="0"/>
        <v>136</v>
      </c>
      <c r="J14" s="4">
        <f t="shared" si="0"/>
        <v>168</v>
      </c>
      <c r="K14" s="4">
        <f t="shared" si="1"/>
        <v>120</v>
      </c>
      <c r="L14" s="13"/>
      <c r="M14" s="13"/>
      <c r="N14" s="13"/>
      <c r="O14" s="13"/>
      <c r="P14" s="13"/>
      <c r="Q14" s="13"/>
      <c r="R14" s="13"/>
      <c r="S14" s="13"/>
      <c r="T14" s="426"/>
      <c r="U14" s="426"/>
      <c r="V14" s="426"/>
      <c r="W14" s="13"/>
      <c r="X14" s="13"/>
      <c r="Y14" s="13"/>
      <c r="Z14" s="13"/>
      <c r="AA14" s="13"/>
      <c r="AB14" s="13"/>
      <c r="AC14" s="13"/>
      <c r="AD14" s="13"/>
      <c r="AE14" s="13"/>
      <c r="AF14" s="426"/>
      <c r="AG14" s="426"/>
      <c r="AH14" s="426"/>
    </row>
    <row r="15" spans="1:35" x14ac:dyDescent="0.25">
      <c r="A15" s="4" t="s">
        <v>1324</v>
      </c>
      <c r="B15" s="4" t="s">
        <v>97</v>
      </c>
      <c r="C15" s="4" t="s">
        <v>1325</v>
      </c>
      <c r="D15" s="47">
        <v>127.64</v>
      </c>
      <c r="E15" s="21">
        <v>25</v>
      </c>
      <c r="F15" s="4">
        <f t="shared" si="0"/>
        <v>160</v>
      </c>
      <c r="G15" s="4">
        <f t="shared" si="0"/>
        <v>160</v>
      </c>
      <c r="H15" s="4">
        <f t="shared" si="0"/>
        <v>168</v>
      </c>
      <c r="I15" s="4">
        <f t="shared" si="0"/>
        <v>136</v>
      </c>
      <c r="J15" s="4">
        <f t="shared" si="0"/>
        <v>168</v>
      </c>
      <c r="K15" s="4">
        <f t="shared" si="1"/>
        <v>120</v>
      </c>
      <c r="L15" s="13"/>
      <c r="M15" s="13"/>
      <c r="N15" s="13"/>
      <c r="O15" s="13"/>
      <c r="P15" s="13"/>
      <c r="Q15" s="13"/>
      <c r="R15" s="13"/>
      <c r="S15" s="13"/>
      <c r="T15" s="426"/>
      <c r="U15" s="426"/>
      <c r="V15" s="426"/>
      <c r="W15" s="13"/>
      <c r="X15" s="13"/>
      <c r="Y15" s="13"/>
      <c r="Z15" s="13"/>
      <c r="AA15" s="13"/>
      <c r="AB15" s="13"/>
      <c r="AC15" s="13"/>
      <c r="AD15" s="13"/>
      <c r="AE15" s="13"/>
      <c r="AF15" s="426"/>
      <c r="AG15" s="426"/>
      <c r="AH15" s="426"/>
    </row>
    <row r="16" spans="1:35" x14ac:dyDescent="0.25">
      <c r="A16" s="4" t="s">
        <v>1326</v>
      </c>
      <c r="B16" s="4" t="s">
        <v>97</v>
      </c>
      <c r="C16" s="4" t="s">
        <v>1318</v>
      </c>
      <c r="D16" s="47">
        <v>108.16</v>
      </c>
      <c r="E16" s="21">
        <v>25</v>
      </c>
      <c r="F16" s="4">
        <f t="shared" si="0"/>
        <v>160</v>
      </c>
      <c r="G16" s="4">
        <f t="shared" si="0"/>
        <v>160</v>
      </c>
      <c r="H16" s="4">
        <f t="shared" si="0"/>
        <v>168</v>
      </c>
      <c r="I16" s="4">
        <f t="shared" si="0"/>
        <v>136</v>
      </c>
      <c r="J16" s="4">
        <f t="shared" si="0"/>
        <v>168</v>
      </c>
      <c r="K16" s="4">
        <f t="shared" si="1"/>
        <v>120</v>
      </c>
      <c r="L16" s="13"/>
      <c r="M16" s="13"/>
      <c r="N16" s="13"/>
      <c r="O16" s="13"/>
      <c r="P16" s="13"/>
      <c r="Q16" s="13"/>
      <c r="R16" s="13"/>
      <c r="S16" s="13"/>
      <c r="T16" s="426"/>
      <c r="U16" s="426"/>
      <c r="V16" s="426"/>
      <c r="W16" s="13"/>
      <c r="X16" s="13"/>
      <c r="Y16" s="13"/>
      <c r="Z16" s="13"/>
      <c r="AA16" s="13"/>
      <c r="AB16" s="13"/>
      <c r="AC16" s="13"/>
      <c r="AD16" s="13"/>
      <c r="AE16" s="13"/>
      <c r="AF16" s="426"/>
      <c r="AG16" s="426"/>
      <c r="AH16" s="426"/>
    </row>
    <row r="17" spans="1:34" x14ac:dyDescent="0.25">
      <c r="A17" s="4" t="s">
        <v>1327</v>
      </c>
      <c r="B17" s="4" t="s">
        <v>97</v>
      </c>
      <c r="C17" s="4" t="s">
        <v>1328</v>
      </c>
      <c r="D17" s="47">
        <v>84.37</v>
      </c>
      <c r="E17" s="21">
        <v>25</v>
      </c>
      <c r="F17" s="4">
        <f t="shared" si="0"/>
        <v>160</v>
      </c>
      <c r="G17" s="4">
        <f t="shared" si="0"/>
        <v>160</v>
      </c>
      <c r="H17" s="4">
        <f t="shared" si="0"/>
        <v>168</v>
      </c>
      <c r="I17" s="4">
        <f t="shared" si="0"/>
        <v>136</v>
      </c>
      <c r="J17" s="4">
        <f t="shared" si="0"/>
        <v>168</v>
      </c>
      <c r="K17" s="4">
        <f t="shared" si="1"/>
        <v>120</v>
      </c>
      <c r="L17" s="13"/>
      <c r="M17" s="13"/>
      <c r="N17" s="13"/>
      <c r="O17" s="13"/>
      <c r="P17" s="13"/>
      <c r="Q17" s="13"/>
      <c r="R17" s="13"/>
      <c r="S17" s="13"/>
      <c r="T17" s="426"/>
      <c r="U17" s="426"/>
      <c r="V17" s="426"/>
      <c r="W17" s="13"/>
      <c r="X17" s="13"/>
      <c r="Y17" s="13"/>
      <c r="Z17" s="13"/>
      <c r="AA17" s="13"/>
      <c r="AB17" s="13"/>
      <c r="AC17" s="13"/>
      <c r="AD17" s="13"/>
      <c r="AE17" s="13"/>
      <c r="AF17" s="426"/>
      <c r="AG17" s="426"/>
      <c r="AH17" s="426"/>
    </row>
    <row r="18" spans="1:34" x14ac:dyDescent="0.25">
      <c r="A18" s="5" t="s">
        <v>1329</v>
      </c>
      <c r="B18" s="4" t="s">
        <v>97</v>
      </c>
      <c r="C18" s="4" t="s">
        <v>761</v>
      </c>
      <c r="D18" s="47">
        <v>104.92</v>
      </c>
      <c r="E18" s="21">
        <v>25</v>
      </c>
      <c r="F18" s="4">
        <f t="shared" si="0"/>
        <v>160</v>
      </c>
      <c r="G18" s="4">
        <f t="shared" si="0"/>
        <v>160</v>
      </c>
      <c r="H18" s="4">
        <f t="shared" si="0"/>
        <v>168</v>
      </c>
      <c r="I18" s="4">
        <f t="shared" si="0"/>
        <v>136</v>
      </c>
      <c r="J18" s="4">
        <f t="shared" si="0"/>
        <v>168</v>
      </c>
      <c r="K18" s="4">
        <f t="shared" si="1"/>
        <v>120</v>
      </c>
      <c r="L18" s="13"/>
      <c r="M18" s="13"/>
      <c r="N18" s="13"/>
      <c r="O18" s="13"/>
      <c r="P18" s="13"/>
      <c r="Q18" s="13"/>
      <c r="R18" s="13"/>
      <c r="S18" s="13"/>
      <c r="T18" s="426"/>
      <c r="U18" s="426"/>
      <c r="V18" s="426"/>
      <c r="W18" s="13"/>
      <c r="X18" s="13"/>
      <c r="Y18" s="13"/>
      <c r="Z18" s="13"/>
      <c r="AA18" s="13"/>
      <c r="AB18" s="13"/>
      <c r="AC18" s="13"/>
      <c r="AD18" s="13"/>
      <c r="AE18" s="13"/>
      <c r="AF18" s="426"/>
      <c r="AG18" s="426"/>
      <c r="AH18" s="426"/>
    </row>
    <row r="19" spans="1:34" x14ac:dyDescent="0.25">
      <c r="A19" s="4" t="s">
        <v>1330</v>
      </c>
      <c r="B19" s="4" t="s">
        <v>97</v>
      </c>
      <c r="C19" s="4" t="s">
        <v>1325</v>
      </c>
      <c r="D19" s="47">
        <v>127.64</v>
      </c>
      <c r="E19" s="21">
        <v>25</v>
      </c>
      <c r="F19" s="4">
        <f t="shared" si="0"/>
        <v>160</v>
      </c>
      <c r="G19" s="4">
        <f t="shared" si="0"/>
        <v>160</v>
      </c>
      <c r="H19" s="4">
        <f t="shared" si="0"/>
        <v>168</v>
      </c>
      <c r="I19" s="4">
        <f t="shared" si="0"/>
        <v>136</v>
      </c>
      <c r="J19" s="4">
        <f t="shared" si="0"/>
        <v>168</v>
      </c>
      <c r="K19" s="4">
        <f t="shared" si="1"/>
        <v>120</v>
      </c>
      <c r="L19" s="13"/>
      <c r="M19" s="13"/>
      <c r="N19" s="13"/>
      <c r="O19" s="13"/>
      <c r="P19" s="13"/>
      <c r="Q19" s="13"/>
      <c r="R19" s="13"/>
      <c r="S19" s="13"/>
      <c r="T19" s="426"/>
      <c r="U19" s="426"/>
      <c r="V19" s="426"/>
      <c r="W19" s="13"/>
      <c r="X19" s="13"/>
      <c r="Y19" s="13"/>
      <c r="Z19" s="13"/>
      <c r="AA19" s="13"/>
      <c r="AB19" s="13"/>
      <c r="AC19" s="13"/>
      <c r="AD19" s="13"/>
      <c r="AE19" s="13"/>
      <c r="AF19" s="426"/>
      <c r="AG19" s="426"/>
      <c r="AH19" s="426"/>
    </row>
    <row r="20" spans="1:34" x14ac:dyDescent="0.25">
      <c r="A20" s="4" t="s">
        <v>1331</v>
      </c>
      <c r="B20" s="4" t="s">
        <v>97</v>
      </c>
      <c r="C20" s="4" t="s">
        <v>1325</v>
      </c>
      <c r="D20" s="47">
        <v>127.64</v>
      </c>
      <c r="E20" s="21">
        <v>25</v>
      </c>
      <c r="F20" s="4">
        <f t="shared" si="0"/>
        <v>160</v>
      </c>
      <c r="G20" s="4">
        <f t="shared" si="0"/>
        <v>160</v>
      </c>
      <c r="H20" s="4">
        <f t="shared" si="0"/>
        <v>168</v>
      </c>
      <c r="I20" s="4">
        <f t="shared" si="0"/>
        <v>136</v>
      </c>
      <c r="J20" s="4">
        <f t="shared" si="0"/>
        <v>168</v>
      </c>
      <c r="K20" s="4">
        <f t="shared" si="1"/>
        <v>120</v>
      </c>
      <c r="L20" s="13"/>
      <c r="M20" s="13"/>
      <c r="N20" s="13"/>
      <c r="O20" s="13"/>
      <c r="P20" s="13"/>
      <c r="Q20" s="13"/>
      <c r="R20" s="13"/>
      <c r="S20" s="13"/>
      <c r="T20" s="426"/>
      <c r="U20" s="426"/>
      <c r="V20" s="426"/>
      <c r="W20" s="13"/>
      <c r="X20" s="13"/>
      <c r="Y20" s="13"/>
      <c r="Z20" s="13"/>
      <c r="AA20" s="13"/>
      <c r="AB20" s="13"/>
      <c r="AC20" s="13"/>
      <c r="AD20" s="13"/>
      <c r="AE20" s="13"/>
      <c r="AF20" s="426"/>
      <c r="AG20" s="426"/>
      <c r="AH20" s="426"/>
    </row>
    <row r="21" spans="1:34" x14ac:dyDescent="0.25">
      <c r="A21" s="4" t="s">
        <v>1332</v>
      </c>
      <c r="B21" s="4" t="s">
        <v>97</v>
      </c>
      <c r="C21" s="4" t="s">
        <v>1325</v>
      </c>
      <c r="D21" s="47">
        <v>127.64</v>
      </c>
      <c r="E21" s="21">
        <v>25</v>
      </c>
      <c r="F21" s="4">
        <f t="shared" si="0"/>
        <v>160</v>
      </c>
      <c r="G21" s="4">
        <f t="shared" si="0"/>
        <v>160</v>
      </c>
      <c r="H21" s="4">
        <f t="shared" si="0"/>
        <v>168</v>
      </c>
      <c r="I21" s="4">
        <f t="shared" si="0"/>
        <v>136</v>
      </c>
      <c r="J21" s="4">
        <f t="shared" si="0"/>
        <v>168</v>
      </c>
      <c r="K21" s="4">
        <f t="shared" si="1"/>
        <v>120</v>
      </c>
      <c r="L21" s="13"/>
      <c r="M21" s="13"/>
      <c r="N21" s="13"/>
      <c r="O21" s="13"/>
      <c r="P21" s="13"/>
      <c r="Q21" s="13"/>
      <c r="R21" s="13"/>
      <c r="S21" s="13"/>
      <c r="T21" s="426"/>
      <c r="U21" s="426"/>
      <c r="V21" s="426"/>
      <c r="W21" s="13"/>
      <c r="X21" s="13"/>
      <c r="Y21" s="13"/>
      <c r="Z21" s="13"/>
      <c r="AA21" s="13"/>
      <c r="AB21" s="13"/>
      <c r="AC21" s="13"/>
      <c r="AD21" s="13"/>
      <c r="AE21" s="13"/>
      <c r="AF21" s="426"/>
      <c r="AG21" s="426"/>
      <c r="AH21" s="426"/>
    </row>
    <row r="22" spans="1:34" x14ac:dyDescent="0.25">
      <c r="A22" s="4" t="s">
        <v>1333</v>
      </c>
      <c r="B22" s="4" t="s">
        <v>97</v>
      </c>
      <c r="C22" s="4" t="s">
        <v>1323</v>
      </c>
      <c r="D22" s="47">
        <v>104.92</v>
      </c>
      <c r="E22" s="21">
        <v>25</v>
      </c>
      <c r="F22" s="4">
        <f t="shared" si="0"/>
        <v>160</v>
      </c>
      <c r="G22" s="4">
        <f t="shared" si="0"/>
        <v>160</v>
      </c>
      <c r="H22" s="4">
        <f t="shared" si="0"/>
        <v>168</v>
      </c>
      <c r="I22" s="4">
        <f t="shared" si="0"/>
        <v>136</v>
      </c>
      <c r="J22" s="4">
        <f t="shared" si="0"/>
        <v>168</v>
      </c>
      <c r="K22" s="4">
        <f t="shared" si="1"/>
        <v>120</v>
      </c>
      <c r="L22" s="13"/>
      <c r="M22" s="13"/>
      <c r="N22" s="13"/>
      <c r="O22" s="13"/>
      <c r="P22" s="13"/>
      <c r="Q22" s="13"/>
      <c r="R22" s="13"/>
      <c r="S22" s="13"/>
      <c r="T22" s="426"/>
      <c r="U22" s="426"/>
      <c r="V22" s="426"/>
      <c r="W22" s="13"/>
      <c r="X22" s="13"/>
      <c r="Y22" s="13"/>
      <c r="Z22" s="13"/>
      <c r="AA22" s="13"/>
      <c r="AB22" s="13"/>
      <c r="AC22" s="13"/>
      <c r="AD22" s="13"/>
      <c r="AE22" s="13"/>
      <c r="AF22" s="426"/>
      <c r="AG22" s="426"/>
      <c r="AH22" s="426"/>
    </row>
    <row r="23" spans="1:34" x14ac:dyDescent="0.25">
      <c r="A23" s="4"/>
      <c r="B23" s="4"/>
      <c r="C23" s="4"/>
      <c r="D23" s="6"/>
      <c r="E23" s="21"/>
      <c r="F23" s="4"/>
      <c r="G23" s="4"/>
      <c r="H23" s="424"/>
      <c r="I23" s="424"/>
      <c r="J23" s="424"/>
      <c r="K23" s="426"/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</row>
    <row r="24" spans="1:34" x14ac:dyDescent="0.25">
      <c r="A24" s="4"/>
      <c r="B24" s="4"/>
      <c r="C24" s="4"/>
      <c r="D24" s="6"/>
      <c r="E24" s="21"/>
      <c r="F24" s="4"/>
      <c r="G24" s="4"/>
      <c r="H24" s="424"/>
      <c r="I24" s="424"/>
      <c r="J24" s="424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</row>
    <row r="25" spans="1:34" x14ac:dyDescent="0.25">
      <c r="A25" s="4"/>
      <c r="B25" s="4"/>
      <c r="C25" s="4"/>
      <c r="D25" s="6"/>
      <c r="E25" s="21"/>
      <c r="F25" s="4"/>
      <c r="G25" s="4"/>
      <c r="H25" s="424"/>
      <c r="I25" s="424"/>
      <c r="J25" s="424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</row>
    <row r="26" spans="1:34" x14ac:dyDescent="0.25">
      <c r="A26" s="4"/>
      <c r="B26" s="4"/>
      <c r="C26" s="4"/>
      <c r="D26" s="6"/>
      <c r="E26" s="21"/>
      <c r="F26" s="4"/>
      <c r="G26" s="4"/>
      <c r="H26" s="424"/>
      <c r="I26" s="424"/>
      <c r="J26" s="424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</row>
    <row r="27" spans="1:34" x14ac:dyDescent="0.25">
      <c r="A27" s="4"/>
      <c r="B27" s="4"/>
      <c r="C27" s="4"/>
      <c r="D27" s="6"/>
      <c r="E27" s="21"/>
      <c r="F27" s="4"/>
      <c r="G27" s="4"/>
      <c r="H27" s="424"/>
      <c r="I27" s="424"/>
      <c r="J27" s="424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</row>
    <row r="28" spans="1:34" x14ac:dyDescent="0.25">
      <c r="A28" s="4"/>
      <c r="B28" s="4"/>
      <c r="C28" s="4"/>
      <c r="D28" s="6"/>
      <c r="E28" s="21"/>
      <c r="F28" s="4"/>
      <c r="G28" s="4"/>
      <c r="H28" s="424"/>
      <c r="I28" s="424"/>
      <c r="J28" s="424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</row>
    <row r="29" spans="1:34" x14ac:dyDescent="0.25">
      <c r="A29" s="4"/>
      <c r="B29" s="4"/>
      <c r="C29" s="4"/>
      <c r="D29" s="6"/>
      <c r="E29" s="21"/>
      <c r="F29" s="4"/>
      <c r="G29" s="4"/>
      <c r="H29" s="424"/>
      <c r="I29" s="424"/>
      <c r="J29" s="424"/>
      <c r="K29" s="426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</row>
    <row r="30" spans="1:34" x14ac:dyDescent="0.25">
      <c r="A30" s="4"/>
      <c r="B30" s="4"/>
      <c r="C30" s="4"/>
      <c r="D30" s="6"/>
      <c r="E30" s="21"/>
      <c r="F30" s="4"/>
      <c r="G30" s="4"/>
      <c r="H30" s="424"/>
      <c r="I30" s="424"/>
      <c r="J30" s="424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</row>
    <row r="31" spans="1:34" x14ac:dyDescent="0.25">
      <c r="A31" s="4"/>
      <c r="B31" s="4"/>
      <c r="C31" s="4"/>
      <c r="D31" s="6"/>
      <c r="E31" s="21"/>
      <c r="F31" s="4"/>
      <c r="G31" s="4"/>
      <c r="H31" s="424"/>
      <c r="I31" s="424"/>
      <c r="J31" s="424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426"/>
      <c r="AF31" s="426"/>
      <c r="AG31" s="426"/>
      <c r="AH31" s="426"/>
    </row>
    <row r="32" spans="1:34" x14ac:dyDescent="0.25">
      <c r="A32" s="4"/>
      <c r="B32" s="4"/>
      <c r="C32" s="4"/>
      <c r="D32" s="6"/>
      <c r="E32" s="21"/>
      <c r="F32" s="4"/>
      <c r="G32" s="4"/>
      <c r="H32" s="424"/>
      <c r="I32" s="424"/>
      <c r="J32" s="424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426"/>
      <c r="AF32" s="426"/>
      <c r="AG32" s="426"/>
      <c r="AH32" s="426"/>
    </row>
    <row r="33" spans="1:34" x14ac:dyDescent="0.25">
      <c r="A33" s="4"/>
      <c r="B33" s="4"/>
      <c r="C33" s="4"/>
      <c r="D33" s="6"/>
      <c r="E33" s="21"/>
      <c r="F33" s="4"/>
      <c r="G33" s="4"/>
      <c r="H33" s="424"/>
      <c r="I33" s="424"/>
      <c r="J33" s="424"/>
      <c r="K33" s="426"/>
      <c r="L33" s="426"/>
      <c r="M33" s="426"/>
      <c r="N33" s="426"/>
      <c r="O33" s="426"/>
      <c r="P33" s="426"/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  <c r="AB33" s="426"/>
      <c r="AC33" s="426"/>
      <c r="AD33" s="426"/>
      <c r="AE33" s="426"/>
      <c r="AF33" s="426"/>
      <c r="AG33" s="426"/>
      <c r="AH33" s="426"/>
    </row>
    <row r="34" spans="1:34" x14ac:dyDescent="0.25">
      <c r="A34" s="4"/>
      <c r="B34" s="4"/>
      <c r="C34" s="4"/>
      <c r="D34" s="6"/>
      <c r="E34" s="21"/>
      <c r="F34" s="4"/>
      <c r="G34" s="4"/>
      <c r="H34" s="424"/>
      <c r="I34" s="424"/>
      <c r="J34" s="424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426"/>
      <c r="Z34" s="426"/>
      <c r="AA34" s="426"/>
      <c r="AB34" s="426"/>
      <c r="AC34" s="426"/>
      <c r="AD34" s="426"/>
      <c r="AE34" s="426"/>
      <c r="AF34" s="426"/>
      <c r="AG34" s="426"/>
      <c r="AH34" s="426"/>
    </row>
    <row r="35" spans="1:34" x14ac:dyDescent="0.25">
      <c r="A35" s="4"/>
      <c r="B35" s="4"/>
      <c r="C35" s="4"/>
      <c r="D35" s="6"/>
      <c r="E35" s="21"/>
      <c r="F35" s="4"/>
      <c r="G35" s="4"/>
      <c r="H35" s="424"/>
      <c r="I35" s="424"/>
      <c r="J35" s="424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</row>
    <row r="36" spans="1:34" x14ac:dyDescent="0.25">
      <c r="A36" s="4"/>
      <c r="B36" s="4"/>
      <c r="C36" s="4"/>
      <c r="D36" s="6"/>
      <c r="E36" s="21"/>
      <c r="F36" s="4"/>
      <c r="G36" s="4"/>
      <c r="H36" s="424"/>
      <c r="I36" s="424"/>
      <c r="J36" s="424"/>
      <c r="K36" s="426"/>
      <c r="L36" s="426"/>
      <c r="M36" s="426"/>
      <c r="N36" s="426"/>
      <c r="O36" s="426"/>
      <c r="P36" s="426"/>
      <c r="Q36" s="426"/>
      <c r="R36" s="426"/>
      <c r="S36" s="426"/>
      <c r="T36" s="426"/>
      <c r="U36" s="426"/>
      <c r="V36" s="426"/>
      <c r="W36" s="426"/>
      <c r="X36" s="426"/>
      <c r="Y36" s="426"/>
      <c r="Z36" s="426"/>
      <c r="AA36" s="426"/>
      <c r="AB36" s="426"/>
      <c r="AC36" s="426"/>
      <c r="AD36" s="426"/>
      <c r="AE36" s="426"/>
      <c r="AF36" s="426"/>
      <c r="AG36" s="426"/>
      <c r="AH36" s="426"/>
    </row>
    <row r="37" spans="1:34" x14ac:dyDescent="0.25">
      <c r="A37" s="4"/>
      <c r="B37" s="4"/>
      <c r="C37" s="4"/>
      <c r="D37" s="6"/>
      <c r="E37" s="21"/>
      <c r="F37" s="4"/>
      <c r="G37" s="4"/>
      <c r="H37" s="424"/>
      <c r="I37" s="424"/>
      <c r="J37" s="424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426"/>
      <c r="AA37" s="426"/>
      <c r="AB37" s="426"/>
      <c r="AC37" s="426"/>
      <c r="AD37" s="426"/>
      <c r="AE37" s="426"/>
      <c r="AF37" s="426"/>
      <c r="AG37" s="426"/>
      <c r="AH37" s="426"/>
    </row>
    <row r="38" spans="1:34" x14ac:dyDescent="0.25">
      <c r="E38" s="28">
        <f t="shared" ref="E38:AH38" si="2">SUM(E10:E37)</f>
        <v>300</v>
      </c>
      <c r="F38" s="28">
        <f t="shared" si="2"/>
        <v>1920</v>
      </c>
      <c r="G38" s="28">
        <f t="shared" si="2"/>
        <v>1920</v>
      </c>
      <c r="H38" s="28">
        <f t="shared" si="2"/>
        <v>2016</v>
      </c>
      <c r="I38" s="28">
        <f t="shared" si="2"/>
        <v>1632</v>
      </c>
      <c r="J38" s="28">
        <f t="shared" si="2"/>
        <v>2016</v>
      </c>
      <c r="K38" s="428">
        <f t="shared" si="2"/>
        <v>1440</v>
      </c>
      <c r="L38" s="428">
        <f t="shared" si="2"/>
        <v>0</v>
      </c>
      <c r="M38" s="428">
        <f t="shared" si="2"/>
        <v>0</v>
      </c>
      <c r="N38" s="428">
        <f t="shared" si="2"/>
        <v>0</v>
      </c>
      <c r="O38" s="428">
        <f t="shared" si="2"/>
        <v>0</v>
      </c>
      <c r="P38" s="428">
        <f t="shared" si="2"/>
        <v>0</v>
      </c>
      <c r="Q38" s="428">
        <f t="shared" si="2"/>
        <v>0</v>
      </c>
      <c r="R38" s="428">
        <f t="shared" si="2"/>
        <v>0</v>
      </c>
      <c r="S38" s="428">
        <f t="shared" si="2"/>
        <v>0</v>
      </c>
      <c r="T38" s="428">
        <f t="shared" si="2"/>
        <v>0</v>
      </c>
      <c r="U38" s="428">
        <f t="shared" si="2"/>
        <v>0</v>
      </c>
      <c r="V38" s="428">
        <f t="shared" si="2"/>
        <v>0</v>
      </c>
      <c r="W38" s="428">
        <f t="shared" si="2"/>
        <v>0</v>
      </c>
      <c r="X38" s="428">
        <f t="shared" si="2"/>
        <v>0</v>
      </c>
      <c r="Y38" s="428">
        <f t="shared" si="2"/>
        <v>0</v>
      </c>
      <c r="Z38" s="428">
        <f t="shared" si="2"/>
        <v>0</v>
      </c>
      <c r="AA38" s="428">
        <f t="shared" si="2"/>
        <v>0</v>
      </c>
      <c r="AB38" s="428">
        <f t="shared" si="2"/>
        <v>0</v>
      </c>
      <c r="AC38" s="428">
        <f t="shared" si="2"/>
        <v>0</v>
      </c>
      <c r="AD38" s="428">
        <f t="shared" si="2"/>
        <v>0</v>
      </c>
      <c r="AE38" s="428">
        <f t="shared" si="2"/>
        <v>0</v>
      </c>
      <c r="AF38" s="428">
        <f t="shared" si="2"/>
        <v>0</v>
      </c>
      <c r="AG38" s="428">
        <f t="shared" si="2"/>
        <v>0</v>
      </c>
      <c r="AH38" s="428">
        <f t="shared" si="2"/>
        <v>0</v>
      </c>
    </row>
    <row r="40" spans="1:34" x14ac:dyDescent="0.25">
      <c r="A40" s="31" t="s">
        <v>102</v>
      </c>
      <c r="B40" s="31"/>
      <c r="C40" s="31"/>
      <c r="D40" s="322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31"/>
      <c r="P40" s="31"/>
      <c r="Q40" s="31"/>
    </row>
    <row r="41" spans="1:34" x14ac:dyDescent="0.25">
      <c r="A41" s="9"/>
      <c r="B41" s="9"/>
      <c r="C41" s="9"/>
      <c r="D41" s="7"/>
      <c r="E41" s="625">
        <v>2025</v>
      </c>
      <c r="F41" s="626"/>
      <c r="G41" s="626"/>
      <c r="H41" s="626"/>
      <c r="I41" s="626"/>
      <c r="J41" s="627"/>
      <c r="K41" s="623">
        <v>2026</v>
      </c>
      <c r="L41" s="623"/>
      <c r="M41" s="623"/>
      <c r="N41" s="623"/>
      <c r="O41" s="623"/>
      <c r="P41" s="623"/>
      <c r="Q41" s="623"/>
      <c r="R41" s="623"/>
      <c r="S41" s="623"/>
      <c r="T41" s="623"/>
      <c r="U41" s="623"/>
      <c r="V41" s="623"/>
      <c r="W41" s="623">
        <v>2027</v>
      </c>
      <c r="X41" s="623"/>
      <c r="Y41" s="623"/>
      <c r="Z41" s="623"/>
      <c r="AA41" s="623"/>
      <c r="AB41" s="623"/>
      <c r="AC41" s="623"/>
      <c r="AD41" s="623"/>
      <c r="AE41" s="623"/>
      <c r="AF41" s="623"/>
      <c r="AG41" s="623"/>
      <c r="AH41" s="623"/>
    </row>
    <row r="42" spans="1:34" x14ac:dyDescent="0.25">
      <c r="A42" s="11" t="s">
        <v>88</v>
      </c>
      <c r="B42" s="11" t="s">
        <v>89</v>
      </c>
      <c r="C42" s="11" t="s">
        <v>90</v>
      </c>
      <c r="D42" s="81" t="s">
        <v>91</v>
      </c>
      <c r="E42" s="121">
        <v>7</v>
      </c>
      <c r="F42" s="11">
        <v>8</v>
      </c>
      <c r="G42" s="11">
        <v>9</v>
      </c>
      <c r="H42" s="11">
        <v>10</v>
      </c>
      <c r="I42" s="11">
        <v>11</v>
      </c>
      <c r="J42" s="11">
        <v>12</v>
      </c>
      <c r="K42" s="11">
        <v>1</v>
      </c>
      <c r="L42" s="11">
        <v>2</v>
      </c>
      <c r="M42" s="11">
        <v>3</v>
      </c>
      <c r="N42" s="11">
        <v>4</v>
      </c>
      <c r="O42" s="11">
        <v>5</v>
      </c>
      <c r="P42" s="11">
        <v>6</v>
      </c>
      <c r="Q42" s="121">
        <v>7</v>
      </c>
      <c r="R42" s="11">
        <v>8</v>
      </c>
      <c r="S42" s="11">
        <v>9</v>
      </c>
      <c r="T42" s="11">
        <v>10</v>
      </c>
      <c r="U42" s="11">
        <v>11</v>
      </c>
      <c r="V42" s="11">
        <v>12</v>
      </c>
      <c r="W42" s="11">
        <v>1</v>
      </c>
      <c r="X42" s="11">
        <v>2</v>
      </c>
      <c r="Y42" s="11">
        <v>3</v>
      </c>
      <c r="Z42" s="11">
        <v>4</v>
      </c>
      <c r="AA42" s="11">
        <v>5</v>
      </c>
      <c r="AB42" s="11">
        <v>6</v>
      </c>
      <c r="AC42" s="121">
        <v>7</v>
      </c>
      <c r="AD42" s="11">
        <v>8</v>
      </c>
      <c r="AE42" s="11">
        <v>9</v>
      </c>
      <c r="AF42" s="11">
        <v>10</v>
      </c>
      <c r="AG42" s="11">
        <v>11</v>
      </c>
      <c r="AH42" s="11">
        <v>12</v>
      </c>
    </row>
    <row r="43" spans="1:34" x14ac:dyDescent="0.25">
      <c r="A43" s="4" t="str">
        <f t="shared" ref="A43:D70" si="3">A10</f>
        <v>Louie Chen</v>
      </c>
      <c r="B43" s="4" t="str">
        <f t="shared" si="3"/>
        <v>TechSur</v>
      </c>
      <c r="C43" s="4" t="str">
        <f t="shared" si="3"/>
        <v>Mid Infrastructure Engineer</v>
      </c>
      <c r="D43" s="6">
        <f t="shared" si="3"/>
        <v>108.16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6"/>
      <c r="Q43" s="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5">
      <c r="A44" s="4" t="str">
        <f t="shared" si="3"/>
        <v>Shane Flynn</v>
      </c>
      <c r="B44" s="4" t="str">
        <f t="shared" si="3"/>
        <v>TechSur</v>
      </c>
      <c r="C44" s="4" t="str">
        <f t="shared" si="3"/>
        <v>Mid Level Full Stack Developer</v>
      </c>
      <c r="D44" s="6">
        <f t="shared" si="3"/>
        <v>108.16</v>
      </c>
      <c r="E44" s="4"/>
      <c r="F44" s="4"/>
      <c r="G44" s="125"/>
      <c r="H44" s="125"/>
      <c r="I44" s="125"/>
      <c r="J44" s="125"/>
      <c r="K44" s="4"/>
      <c r="L44" s="4"/>
      <c r="M44" s="4"/>
      <c r="N44" s="4"/>
      <c r="O44" s="4"/>
      <c r="P44" s="6"/>
      <c r="Q44" s="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5">
      <c r="A45" s="4" t="str">
        <f t="shared" si="3"/>
        <v>John Russell</v>
      </c>
      <c r="B45" s="4" t="str">
        <f t="shared" si="3"/>
        <v>TechSur</v>
      </c>
      <c r="C45" s="4" t="str">
        <f t="shared" si="3"/>
        <v>Mid Level Full Stack Developer</v>
      </c>
      <c r="D45" s="6">
        <f t="shared" si="3"/>
        <v>108.16</v>
      </c>
      <c r="E45" s="4"/>
      <c r="F45" s="4"/>
      <c r="G45" s="125"/>
      <c r="H45" s="125"/>
      <c r="I45" s="125"/>
      <c r="J45" s="125"/>
      <c r="K45" s="4"/>
      <c r="L45" s="4"/>
      <c r="M45" s="4"/>
      <c r="N45" s="4"/>
      <c r="O45" s="4"/>
      <c r="P45" s="6"/>
      <c r="Q45" s="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5">
      <c r="A46" s="4" t="str">
        <f t="shared" si="3"/>
        <v>Harsha Vardhan</v>
      </c>
      <c r="B46" s="4" t="str">
        <f t="shared" si="3"/>
        <v>TechSur</v>
      </c>
      <c r="C46" s="4" t="str">
        <f t="shared" si="3"/>
        <v>Team Lead/Sr. Full Stack Developer</v>
      </c>
      <c r="D46" s="6">
        <f t="shared" si="3"/>
        <v>156.83000000000001</v>
      </c>
      <c r="E46" s="4"/>
      <c r="F46" s="4"/>
      <c r="G46" s="125"/>
      <c r="H46" s="125"/>
      <c r="I46" s="125"/>
      <c r="J46" s="125"/>
      <c r="K46" s="4"/>
      <c r="L46" s="4"/>
      <c r="M46" s="4"/>
      <c r="N46" s="4"/>
      <c r="O46" s="4"/>
      <c r="P46" s="6"/>
      <c r="Q46" s="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5">
      <c r="A47" s="4" t="str">
        <f t="shared" si="3"/>
        <v>Ahmed Zaied</v>
      </c>
      <c r="B47" s="4" t="str">
        <f t="shared" si="3"/>
        <v>TechSur</v>
      </c>
      <c r="C47" s="4" t="str">
        <f t="shared" si="3"/>
        <v>Test Engineer</v>
      </c>
      <c r="D47" s="6">
        <f t="shared" si="3"/>
        <v>104.92</v>
      </c>
      <c r="E47" s="4"/>
      <c r="F47" s="4"/>
      <c r="G47" s="125"/>
      <c r="H47" s="125"/>
      <c r="I47" s="125"/>
      <c r="J47" s="125"/>
      <c r="K47" s="4"/>
      <c r="L47" s="4"/>
      <c r="M47" s="4"/>
      <c r="N47" s="4"/>
      <c r="O47" s="4"/>
      <c r="P47" s="6"/>
      <c r="Q47" s="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4" t="str">
        <f t="shared" si="3"/>
        <v>Ali Karam</v>
      </c>
      <c r="B48" s="4" t="str">
        <f t="shared" si="3"/>
        <v>TechSur</v>
      </c>
      <c r="C48" s="4" t="str">
        <f t="shared" si="3"/>
        <v>Sr. Full Stack Developer</v>
      </c>
      <c r="D48" s="6">
        <f t="shared" si="3"/>
        <v>127.64</v>
      </c>
      <c r="E48" s="4"/>
      <c r="F48" s="4"/>
      <c r="G48" s="125"/>
      <c r="H48" s="125"/>
      <c r="I48" s="125"/>
      <c r="J48" s="125"/>
      <c r="K48" s="4"/>
      <c r="L48" s="4"/>
      <c r="M48" s="4"/>
      <c r="N48" s="4"/>
      <c r="O48" s="4"/>
      <c r="P48" s="6"/>
      <c r="Q48" s="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5">
      <c r="A49" s="4" t="str">
        <f t="shared" si="3"/>
        <v>Tri (Leon) Nguyen</v>
      </c>
      <c r="B49" s="4" t="str">
        <f t="shared" si="3"/>
        <v>TechSur</v>
      </c>
      <c r="C49" s="4" t="str">
        <f t="shared" si="3"/>
        <v>Mid Level Full Stack Developer</v>
      </c>
      <c r="D49" s="6">
        <f t="shared" si="3"/>
        <v>108.16</v>
      </c>
      <c r="E49" s="4"/>
      <c r="F49" s="4"/>
      <c r="G49" s="125"/>
      <c r="H49" s="125"/>
      <c r="I49" s="125"/>
      <c r="J49" s="125"/>
      <c r="K49" s="4"/>
      <c r="L49" s="4"/>
      <c r="M49" s="4"/>
      <c r="N49" s="4"/>
      <c r="O49" s="4"/>
      <c r="P49" s="6"/>
      <c r="Q49" s="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5">
      <c r="A50" s="4" t="str">
        <f t="shared" si="3"/>
        <v>Sadiq Okocha</v>
      </c>
      <c r="B50" s="4" t="str">
        <f t="shared" si="3"/>
        <v>TechSur</v>
      </c>
      <c r="C50" s="4" t="str">
        <f t="shared" si="3"/>
        <v>Jr. Infrastructure Engineer</v>
      </c>
      <c r="D50" s="6">
        <f t="shared" si="3"/>
        <v>84.37</v>
      </c>
      <c r="E50" s="4"/>
      <c r="F50" s="4"/>
      <c r="G50" s="125"/>
      <c r="H50" s="125"/>
      <c r="I50" s="125"/>
      <c r="J50" s="125"/>
      <c r="K50" s="4"/>
      <c r="L50" s="4"/>
      <c r="M50" s="4"/>
      <c r="N50" s="4"/>
      <c r="O50" s="4"/>
      <c r="P50" s="6"/>
      <c r="Q50" s="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5">
      <c r="A51" s="4" t="str">
        <f t="shared" si="3"/>
        <v>Ridesh Ramakrishnan</v>
      </c>
      <c r="B51" s="4" t="str">
        <f t="shared" si="3"/>
        <v>TechSur</v>
      </c>
      <c r="C51" s="4" t="str">
        <f t="shared" si="3"/>
        <v>Business Analyst</v>
      </c>
      <c r="D51" s="6">
        <f t="shared" si="3"/>
        <v>104.92</v>
      </c>
      <c r="E51" s="4"/>
      <c r="F51" s="4"/>
      <c r="G51" s="125"/>
      <c r="H51" s="125"/>
      <c r="I51" s="125"/>
      <c r="J51" s="125"/>
      <c r="K51" s="4"/>
      <c r="L51" s="4"/>
      <c r="M51" s="4"/>
      <c r="N51" s="4"/>
      <c r="O51" s="4"/>
      <c r="P51" s="6"/>
      <c r="Q51" s="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5">
      <c r="A52" s="4" t="str">
        <f t="shared" si="3"/>
        <v>Matthew Tark</v>
      </c>
      <c r="B52" s="4" t="str">
        <f t="shared" si="3"/>
        <v>TechSur</v>
      </c>
      <c r="C52" s="4" t="str">
        <f t="shared" si="3"/>
        <v>Sr. Full Stack Developer</v>
      </c>
      <c r="D52" s="6">
        <f t="shared" si="3"/>
        <v>127.64</v>
      </c>
      <c r="E52" s="4"/>
      <c r="F52" s="4"/>
      <c r="G52" s="125"/>
      <c r="H52" s="125"/>
      <c r="I52" s="125"/>
      <c r="J52" s="125"/>
      <c r="K52" s="4"/>
      <c r="L52" s="4"/>
      <c r="M52" s="4"/>
      <c r="N52" s="4"/>
      <c r="O52" s="4"/>
      <c r="P52" s="6"/>
      <c r="Q52" s="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5">
      <c r="A53" s="4" t="str">
        <f t="shared" si="3"/>
        <v>Clent Brown</v>
      </c>
      <c r="B53" s="4" t="str">
        <f t="shared" si="3"/>
        <v>TechSur</v>
      </c>
      <c r="C53" s="4" t="str">
        <f t="shared" si="3"/>
        <v>Sr. Full Stack Developer</v>
      </c>
      <c r="D53" s="6">
        <f t="shared" si="3"/>
        <v>127.64</v>
      </c>
      <c r="E53" s="4"/>
      <c r="F53" s="4"/>
      <c r="G53" s="125"/>
      <c r="H53" s="125"/>
      <c r="I53" s="125"/>
      <c r="J53" s="125"/>
      <c r="K53" s="4"/>
      <c r="L53" s="4"/>
      <c r="M53" s="4"/>
      <c r="N53" s="4"/>
      <c r="O53" s="4"/>
      <c r="P53" s="6"/>
      <c r="Q53" s="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5">
      <c r="A54" s="4" t="str">
        <f t="shared" si="3"/>
        <v>Jay Vutkuri</v>
      </c>
      <c r="B54" s="4" t="str">
        <f t="shared" si="3"/>
        <v>TechSur</v>
      </c>
      <c r="C54" s="4" t="str">
        <f t="shared" si="3"/>
        <v>Sr. Full Stack Developer</v>
      </c>
      <c r="D54" s="6">
        <f t="shared" si="3"/>
        <v>127.64</v>
      </c>
      <c r="E54" s="4"/>
      <c r="F54" s="4"/>
      <c r="G54" s="125"/>
      <c r="H54" s="125"/>
      <c r="I54" s="125"/>
      <c r="J54" s="125"/>
      <c r="K54" s="4"/>
      <c r="L54" s="4"/>
      <c r="M54" s="4"/>
      <c r="N54" s="4"/>
      <c r="O54" s="4"/>
      <c r="P54" s="6"/>
      <c r="Q54" s="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5">
      <c r="A55" s="4" t="str">
        <f t="shared" si="3"/>
        <v>Seemal Asghar</v>
      </c>
      <c r="B55" s="4" t="str">
        <f t="shared" si="3"/>
        <v>TechSur</v>
      </c>
      <c r="C55" s="4" t="str">
        <f t="shared" si="3"/>
        <v>Test Engineer</v>
      </c>
      <c r="D55" s="6">
        <f t="shared" si="3"/>
        <v>104.92</v>
      </c>
      <c r="E55" s="4"/>
      <c r="F55" s="4"/>
      <c r="G55" s="125"/>
      <c r="H55" s="125"/>
      <c r="I55" s="125"/>
      <c r="J55" s="125"/>
      <c r="K55" s="4"/>
      <c r="L55" s="4"/>
      <c r="M55" s="4"/>
      <c r="N55" s="4"/>
      <c r="O55" s="4"/>
      <c r="P55" s="6"/>
      <c r="Q55" s="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5">
      <c r="A56" s="4">
        <f t="shared" si="3"/>
        <v>0</v>
      </c>
      <c r="B56" s="4">
        <f t="shared" si="3"/>
        <v>0</v>
      </c>
      <c r="C56" s="4">
        <f t="shared" si="3"/>
        <v>0</v>
      </c>
      <c r="D56" s="6">
        <f t="shared" si="3"/>
        <v>0</v>
      </c>
      <c r="E56" s="4"/>
      <c r="F56" s="4"/>
      <c r="G56" s="125"/>
      <c r="H56" s="125"/>
      <c r="I56" s="125"/>
      <c r="J56" s="125"/>
      <c r="K56" s="4"/>
      <c r="L56" s="4"/>
      <c r="M56" s="4"/>
      <c r="N56" s="4"/>
      <c r="O56" s="4"/>
      <c r="P56" s="6"/>
      <c r="Q56" s="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5">
      <c r="A57" s="4">
        <f t="shared" si="3"/>
        <v>0</v>
      </c>
      <c r="B57" s="4">
        <f t="shared" si="3"/>
        <v>0</v>
      </c>
      <c r="C57" s="4">
        <f t="shared" si="3"/>
        <v>0</v>
      </c>
      <c r="D57" s="6">
        <f t="shared" si="3"/>
        <v>0</v>
      </c>
      <c r="E57" s="4"/>
      <c r="F57" s="4"/>
      <c r="G57" s="125"/>
      <c r="H57" s="125"/>
      <c r="I57" s="125"/>
      <c r="J57" s="125"/>
      <c r="K57" s="4"/>
      <c r="L57" s="4"/>
      <c r="M57" s="4"/>
      <c r="N57" s="4"/>
      <c r="O57" s="4"/>
      <c r="P57" s="6"/>
      <c r="Q57" s="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A58" s="4">
        <f t="shared" si="3"/>
        <v>0</v>
      </c>
      <c r="B58" s="4">
        <f t="shared" si="3"/>
        <v>0</v>
      </c>
      <c r="C58" s="4">
        <f t="shared" si="3"/>
        <v>0</v>
      </c>
      <c r="D58" s="6">
        <f t="shared" si="3"/>
        <v>0</v>
      </c>
      <c r="E58" s="4"/>
      <c r="F58" s="4"/>
      <c r="G58" s="125"/>
      <c r="H58" s="125"/>
      <c r="I58" s="125"/>
      <c r="J58" s="125"/>
      <c r="K58" s="4"/>
      <c r="L58" s="4"/>
      <c r="M58" s="4"/>
      <c r="N58" s="4"/>
      <c r="O58" s="4"/>
      <c r="P58" s="6"/>
      <c r="Q58" s="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5">
      <c r="A59" s="4">
        <f t="shared" si="3"/>
        <v>0</v>
      </c>
      <c r="B59" s="4">
        <f t="shared" si="3"/>
        <v>0</v>
      </c>
      <c r="C59" s="4">
        <f t="shared" si="3"/>
        <v>0</v>
      </c>
      <c r="D59" s="6">
        <f t="shared" si="3"/>
        <v>0</v>
      </c>
      <c r="E59" s="4"/>
      <c r="F59" s="4"/>
      <c r="G59" s="125"/>
      <c r="H59" s="125"/>
      <c r="I59" s="125"/>
      <c r="J59" s="125"/>
      <c r="K59" s="4"/>
      <c r="L59" s="4"/>
      <c r="M59" s="4"/>
      <c r="N59" s="4"/>
      <c r="O59" s="4"/>
      <c r="P59" s="6"/>
      <c r="Q59" s="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5">
      <c r="A60" s="4">
        <f t="shared" si="3"/>
        <v>0</v>
      </c>
      <c r="B60" s="4">
        <f t="shared" si="3"/>
        <v>0</v>
      </c>
      <c r="C60" s="4">
        <f t="shared" si="3"/>
        <v>0</v>
      </c>
      <c r="D60" s="6">
        <f t="shared" si="3"/>
        <v>0</v>
      </c>
      <c r="E60" s="4"/>
      <c r="F60" s="4"/>
      <c r="G60" s="125"/>
      <c r="H60" s="125"/>
      <c r="I60" s="125"/>
      <c r="J60" s="125"/>
      <c r="K60" s="4"/>
      <c r="L60" s="4"/>
      <c r="M60" s="4"/>
      <c r="N60" s="4"/>
      <c r="O60" s="4"/>
      <c r="P60" s="6"/>
      <c r="Q60" s="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5">
      <c r="A61" s="4">
        <f t="shared" si="3"/>
        <v>0</v>
      </c>
      <c r="B61" s="4">
        <f t="shared" si="3"/>
        <v>0</v>
      </c>
      <c r="C61" s="4">
        <f t="shared" si="3"/>
        <v>0</v>
      </c>
      <c r="D61" s="6">
        <f t="shared" si="3"/>
        <v>0</v>
      </c>
      <c r="E61" s="4"/>
      <c r="F61" s="4"/>
      <c r="G61" s="125"/>
      <c r="H61" s="125"/>
      <c r="I61" s="125"/>
      <c r="J61" s="125"/>
      <c r="K61" s="4"/>
      <c r="L61" s="4"/>
      <c r="M61" s="4"/>
      <c r="N61" s="4"/>
      <c r="O61" s="4"/>
      <c r="P61" s="6"/>
      <c r="Q61" s="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5">
      <c r="A62" s="4">
        <f t="shared" si="3"/>
        <v>0</v>
      </c>
      <c r="B62" s="4">
        <f t="shared" si="3"/>
        <v>0</v>
      </c>
      <c r="C62" s="4">
        <f t="shared" si="3"/>
        <v>0</v>
      </c>
      <c r="D62" s="6">
        <f t="shared" si="3"/>
        <v>0</v>
      </c>
      <c r="E62" s="4"/>
      <c r="F62" s="4"/>
      <c r="G62" s="125"/>
      <c r="H62" s="125"/>
      <c r="I62" s="125"/>
      <c r="J62" s="125"/>
      <c r="K62" s="4"/>
      <c r="L62" s="4"/>
      <c r="M62" s="4"/>
      <c r="N62" s="4"/>
      <c r="O62" s="4"/>
      <c r="P62" s="6"/>
      <c r="Q62" s="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5">
      <c r="A63" s="4">
        <f t="shared" si="3"/>
        <v>0</v>
      </c>
      <c r="B63" s="4">
        <f t="shared" si="3"/>
        <v>0</v>
      </c>
      <c r="C63" s="4">
        <f t="shared" si="3"/>
        <v>0</v>
      </c>
      <c r="D63" s="6">
        <f t="shared" si="3"/>
        <v>0</v>
      </c>
      <c r="E63" s="4"/>
      <c r="F63" s="4"/>
      <c r="G63" s="125"/>
      <c r="H63" s="125"/>
      <c r="I63" s="125"/>
      <c r="J63" s="125"/>
      <c r="K63" s="4"/>
      <c r="L63" s="4"/>
      <c r="M63" s="4"/>
      <c r="N63" s="4"/>
      <c r="O63" s="4"/>
      <c r="P63" s="6"/>
      <c r="Q63" s="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5">
      <c r="A64" s="4">
        <f t="shared" si="3"/>
        <v>0</v>
      </c>
      <c r="B64" s="4">
        <f t="shared" si="3"/>
        <v>0</v>
      </c>
      <c r="C64" s="4">
        <f t="shared" si="3"/>
        <v>0</v>
      </c>
      <c r="D64" s="6">
        <f t="shared" si="3"/>
        <v>0</v>
      </c>
      <c r="E64" s="4"/>
      <c r="F64" s="4"/>
      <c r="G64" s="125"/>
      <c r="H64" s="125"/>
      <c r="I64" s="125"/>
      <c r="J64" s="125"/>
      <c r="K64" s="4"/>
      <c r="L64" s="4"/>
      <c r="M64" s="4"/>
      <c r="N64" s="4"/>
      <c r="O64" s="4"/>
      <c r="P64" s="6"/>
      <c r="Q64" s="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5">
      <c r="A65" s="4">
        <f t="shared" si="3"/>
        <v>0</v>
      </c>
      <c r="B65" s="4">
        <f t="shared" si="3"/>
        <v>0</v>
      </c>
      <c r="C65" s="4">
        <f t="shared" si="3"/>
        <v>0</v>
      </c>
      <c r="D65" s="6">
        <f t="shared" si="3"/>
        <v>0</v>
      </c>
      <c r="E65" s="4"/>
      <c r="F65" s="4"/>
      <c r="G65" s="125"/>
      <c r="H65" s="125"/>
      <c r="I65" s="125"/>
      <c r="J65" s="125"/>
      <c r="K65" s="4"/>
      <c r="L65" s="4"/>
      <c r="M65" s="4"/>
      <c r="N65" s="4"/>
      <c r="O65" s="4"/>
      <c r="P65" s="6"/>
      <c r="Q65" s="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5">
      <c r="A66" s="4">
        <f t="shared" si="3"/>
        <v>0</v>
      </c>
      <c r="B66" s="4">
        <f t="shared" si="3"/>
        <v>0</v>
      </c>
      <c r="C66" s="4">
        <f t="shared" si="3"/>
        <v>0</v>
      </c>
      <c r="D66" s="6">
        <f t="shared" si="3"/>
        <v>0</v>
      </c>
      <c r="E66" s="4"/>
      <c r="F66" s="4"/>
      <c r="G66" s="125"/>
      <c r="H66" s="125"/>
      <c r="I66" s="125"/>
      <c r="J66" s="125"/>
      <c r="K66" s="4"/>
      <c r="L66" s="4"/>
      <c r="M66" s="4"/>
      <c r="N66" s="4"/>
      <c r="O66" s="4"/>
      <c r="P66" s="6"/>
      <c r="Q66" s="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5">
      <c r="A67" s="4">
        <f t="shared" si="3"/>
        <v>0</v>
      </c>
      <c r="B67" s="4">
        <f t="shared" si="3"/>
        <v>0</v>
      </c>
      <c r="C67" s="4">
        <f t="shared" si="3"/>
        <v>0</v>
      </c>
      <c r="D67" s="6">
        <f t="shared" si="3"/>
        <v>0</v>
      </c>
      <c r="E67" s="4"/>
      <c r="F67" s="4"/>
      <c r="G67" s="125"/>
      <c r="H67" s="125"/>
      <c r="I67" s="125"/>
      <c r="J67" s="125"/>
      <c r="K67" s="4"/>
      <c r="L67" s="4"/>
      <c r="M67" s="4"/>
      <c r="N67" s="4"/>
      <c r="O67" s="4"/>
      <c r="P67" s="6"/>
      <c r="Q67" s="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5">
      <c r="A68" s="4">
        <f t="shared" si="3"/>
        <v>0</v>
      </c>
      <c r="B68" s="4">
        <f t="shared" si="3"/>
        <v>0</v>
      </c>
      <c r="C68" s="4">
        <f t="shared" si="3"/>
        <v>0</v>
      </c>
      <c r="D68" s="6">
        <f t="shared" si="3"/>
        <v>0</v>
      </c>
      <c r="E68" s="4"/>
      <c r="F68" s="4"/>
      <c r="G68" s="125"/>
      <c r="H68" s="125"/>
      <c r="I68" s="125"/>
      <c r="J68" s="125"/>
      <c r="K68" s="4"/>
      <c r="L68" s="4"/>
      <c r="M68" s="4"/>
      <c r="N68" s="4"/>
      <c r="O68" s="4"/>
      <c r="P68" s="6"/>
      <c r="Q68" s="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5">
      <c r="A69" s="4">
        <f t="shared" si="3"/>
        <v>0</v>
      </c>
      <c r="B69" s="4">
        <f t="shared" si="3"/>
        <v>0</v>
      </c>
      <c r="C69" s="4">
        <f t="shared" si="3"/>
        <v>0</v>
      </c>
      <c r="D69" s="6">
        <f t="shared" si="3"/>
        <v>0</v>
      </c>
      <c r="E69" s="4"/>
      <c r="F69" s="4"/>
      <c r="G69" s="125"/>
      <c r="H69" s="125"/>
      <c r="I69" s="125"/>
      <c r="J69" s="125"/>
      <c r="K69" s="4"/>
      <c r="L69" s="4"/>
      <c r="M69" s="4"/>
      <c r="N69" s="4"/>
      <c r="O69" s="4"/>
      <c r="P69" s="6"/>
      <c r="Q69" s="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5">
      <c r="A70" s="4">
        <f t="shared" si="3"/>
        <v>0</v>
      </c>
      <c r="B70" s="4">
        <f t="shared" si="3"/>
        <v>0</v>
      </c>
      <c r="C70" s="4">
        <f t="shared" si="3"/>
        <v>0</v>
      </c>
      <c r="D70" s="6">
        <f t="shared" si="3"/>
        <v>0</v>
      </c>
      <c r="E70" s="4"/>
      <c r="F70" s="4"/>
      <c r="G70" s="125"/>
      <c r="H70" s="125"/>
      <c r="I70" s="125"/>
      <c r="J70" s="125"/>
      <c r="K70" s="4"/>
      <c r="L70" s="4"/>
      <c r="M70" s="4"/>
      <c r="N70" s="4"/>
      <c r="O70" s="4"/>
      <c r="P70" s="6"/>
      <c r="Q70" s="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5">
      <c r="E71" s="28">
        <f t="shared" ref="E71:AH71" si="4">SUM(E43:E70)</f>
        <v>0</v>
      </c>
      <c r="F71" s="28">
        <f t="shared" si="4"/>
        <v>0</v>
      </c>
      <c r="G71" s="28">
        <f t="shared" si="4"/>
        <v>0</v>
      </c>
      <c r="H71" s="28">
        <f t="shared" si="4"/>
        <v>0</v>
      </c>
      <c r="I71" s="28">
        <f t="shared" si="4"/>
        <v>0</v>
      </c>
      <c r="J71" s="28">
        <f t="shared" si="4"/>
        <v>0</v>
      </c>
      <c r="K71" s="28">
        <f t="shared" si="4"/>
        <v>0</v>
      </c>
      <c r="L71" s="28">
        <f t="shared" si="4"/>
        <v>0</v>
      </c>
      <c r="M71" s="28">
        <f t="shared" si="4"/>
        <v>0</v>
      </c>
      <c r="N71" s="28">
        <f t="shared" si="4"/>
        <v>0</v>
      </c>
      <c r="O71" s="28">
        <f t="shared" si="4"/>
        <v>0</v>
      </c>
      <c r="P71" s="28">
        <f t="shared" si="4"/>
        <v>0</v>
      </c>
      <c r="Q71" s="28">
        <f t="shared" si="4"/>
        <v>0</v>
      </c>
      <c r="R71" s="28">
        <f t="shared" si="4"/>
        <v>0</v>
      </c>
      <c r="S71" s="28">
        <f t="shared" si="4"/>
        <v>0</v>
      </c>
      <c r="T71" s="28">
        <f t="shared" si="4"/>
        <v>0</v>
      </c>
      <c r="U71" s="28">
        <f t="shared" si="4"/>
        <v>0</v>
      </c>
      <c r="V71" s="28">
        <f t="shared" si="4"/>
        <v>0</v>
      </c>
      <c r="W71" s="28">
        <f t="shared" si="4"/>
        <v>0</v>
      </c>
      <c r="X71" s="28">
        <f t="shared" si="4"/>
        <v>0</v>
      </c>
      <c r="Y71" s="28">
        <f t="shared" si="4"/>
        <v>0</v>
      </c>
      <c r="Z71" s="28">
        <f t="shared" si="4"/>
        <v>0</v>
      </c>
      <c r="AA71" s="28">
        <f t="shared" si="4"/>
        <v>0</v>
      </c>
      <c r="AB71" s="28">
        <f t="shared" si="4"/>
        <v>0</v>
      </c>
      <c r="AC71" s="28">
        <f t="shared" si="4"/>
        <v>0</v>
      </c>
      <c r="AD71" s="28">
        <f t="shared" si="4"/>
        <v>0</v>
      </c>
      <c r="AE71" s="28">
        <f t="shared" si="4"/>
        <v>0</v>
      </c>
      <c r="AF71" s="28">
        <f t="shared" si="4"/>
        <v>0</v>
      </c>
      <c r="AG71" s="28">
        <f t="shared" si="4"/>
        <v>0</v>
      </c>
      <c r="AH71" s="28">
        <f t="shared" si="4"/>
        <v>0</v>
      </c>
    </row>
    <row r="72" spans="1:34" x14ac:dyDescent="0.25">
      <c r="P72" s="7"/>
      <c r="Q72" s="7"/>
    </row>
    <row r="73" spans="1:34" x14ac:dyDescent="0.25">
      <c r="A73" s="31" t="s">
        <v>185</v>
      </c>
      <c r="B73" s="31"/>
      <c r="C73" s="31"/>
      <c r="D73" s="322"/>
      <c r="E73" s="637"/>
      <c r="F73" s="637"/>
      <c r="G73" s="637"/>
      <c r="H73" s="106"/>
      <c r="I73" s="106"/>
      <c r="J73" s="106"/>
      <c r="K73" s="106"/>
      <c r="L73" s="106"/>
      <c r="M73" s="106"/>
      <c r="N73" s="31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spans="1:34" x14ac:dyDescent="0.25">
      <c r="A74" s="9"/>
      <c r="B74" s="9"/>
      <c r="C74" s="9"/>
      <c r="D74" s="7"/>
      <c r="E74" s="625">
        <v>2025</v>
      </c>
      <c r="F74" s="626"/>
      <c r="G74" s="626"/>
      <c r="H74" s="626"/>
      <c r="I74" s="626"/>
      <c r="J74" s="627"/>
      <c r="K74" s="623">
        <v>2026</v>
      </c>
      <c r="L74" s="623"/>
      <c r="M74" s="623"/>
      <c r="N74" s="623"/>
      <c r="O74" s="623"/>
      <c r="P74" s="623"/>
      <c r="Q74" s="623"/>
      <c r="R74" s="623"/>
      <c r="S74" s="623"/>
      <c r="T74" s="623"/>
      <c r="U74" s="623"/>
      <c r="V74" s="623"/>
      <c r="W74" s="625">
        <v>2027</v>
      </c>
      <c r="X74" s="626"/>
      <c r="Y74" s="626"/>
      <c r="Z74" s="626"/>
      <c r="AA74" s="626"/>
      <c r="AB74" s="626"/>
      <c r="AC74" s="626"/>
      <c r="AD74" s="626"/>
      <c r="AE74" s="626"/>
      <c r="AF74" s="626"/>
      <c r="AG74" s="626"/>
      <c r="AH74" s="627"/>
    </row>
    <row r="75" spans="1:34" x14ac:dyDescent="0.25">
      <c r="A75" s="11" t="s">
        <v>88</v>
      </c>
      <c r="B75" s="11" t="s">
        <v>89</v>
      </c>
      <c r="C75" s="11" t="s">
        <v>90</v>
      </c>
      <c r="D75" s="81" t="s">
        <v>91</v>
      </c>
      <c r="E75" s="11">
        <v>7</v>
      </c>
      <c r="F75" s="11">
        <v>8</v>
      </c>
      <c r="G75" s="11">
        <v>9</v>
      </c>
      <c r="H75" s="11">
        <v>10</v>
      </c>
      <c r="I75" s="11">
        <v>11</v>
      </c>
      <c r="J75" s="11">
        <v>12</v>
      </c>
      <c r="K75" s="11">
        <v>1</v>
      </c>
      <c r="L75" s="11">
        <v>2</v>
      </c>
      <c r="M75" s="11">
        <v>3</v>
      </c>
      <c r="N75" s="11">
        <v>4</v>
      </c>
      <c r="O75" s="11">
        <v>5</v>
      </c>
      <c r="P75" s="11">
        <v>6</v>
      </c>
      <c r="Q75" s="11">
        <v>7</v>
      </c>
      <c r="R75" s="11">
        <v>8</v>
      </c>
      <c r="S75" s="11">
        <v>9</v>
      </c>
      <c r="T75" s="11">
        <v>10</v>
      </c>
      <c r="U75" s="11">
        <v>11</v>
      </c>
      <c r="V75" s="11">
        <v>12</v>
      </c>
      <c r="W75" s="11">
        <v>1</v>
      </c>
      <c r="X75" s="11">
        <v>2</v>
      </c>
      <c r="Y75" s="11">
        <v>3</v>
      </c>
      <c r="Z75" s="11">
        <v>4</v>
      </c>
      <c r="AA75" s="11">
        <v>5</v>
      </c>
      <c r="AB75" s="11">
        <v>6</v>
      </c>
      <c r="AC75" s="11">
        <v>7</v>
      </c>
      <c r="AD75" s="11">
        <v>8</v>
      </c>
      <c r="AE75" s="11">
        <v>9</v>
      </c>
      <c r="AF75" s="11">
        <v>10</v>
      </c>
      <c r="AG75" s="11">
        <v>11</v>
      </c>
      <c r="AH75" s="11">
        <v>12</v>
      </c>
    </row>
    <row r="76" spans="1:34" x14ac:dyDescent="0.25">
      <c r="A76" s="4" t="str">
        <f t="shared" ref="A76:D90" si="5">A10</f>
        <v>Louie Chen</v>
      </c>
      <c r="B76" s="4" t="str">
        <f t="shared" si="5"/>
        <v>TechSur</v>
      </c>
      <c r="C76" s="4" t="str">
        <f t="shared" si="5"/>
        <v>Mid Infrastructure Engineer</v>
      </c>
      <c r="D76" s="6">
        <f t="shared" si="5"/>
        <v>108.16</v>
      </c>
      <c r="E76" s="6">
        <f t="shared" ref="E76:AH76" si="6">E10*$D10</f>
        <v>0</v>
      </c>
      <c r="F76" s="6">
        <f t="shared" si="6"/>
        <v>0</v>
      </c>
      <c r="G76" s="6">
        <f t="shared" si="6"/>
        <v>0</v>
      </c>
      <c r="H76" s="6">
        <f t="shared" si="6"/>
        <v>0</v>
      </c>
      <c r="I76" s="6">
        <f t="shared" si="6"/>
        <v>0</v>
      </c>
      <c r="J76" s="6">
        <f t="shared" si="6"/>
        <v>0</v>
      </c>
      <c r="K76" s="23">
        <f t="shared" si="6"/>
        <v>0</v>
      </c>
      <c r="L76" s="23">
        <f t="shared" si="6"/>
        <v>0</v>
      </c>
      <c r="M76" s="23">
        <f t="shared" si="6"/>
        <v>0</v>
      </c>
      <c r="N76" s="23">
        <f t="shared" si="6"/>
        <v>0</v>
      </c>
      <c r="O76" s="23">
        <f t="shared" si="6"/>
        <v>0</v>
      </c>
      <c r="P76" s="23">
        <f t="shared" si="6"/>
        <v>0</v>
      </c>
      <c r="Q76" s="23">
        <f t="shared" si="6"/>
        <v>0</v>
      </c>
      <c r="R76" s="23">
        <f t="shared" si="6"/>
        <v>0</v>
      </c>
      <c r="S76" s="23">
        <f t="shared" si="6"/>
        <v>0</v>
      </c>
      <c r="T76" s="23">
        <f t="shared" si="6"/>
        <v>0</v>
      </c>
      <c r="U76" s="23">
        <f t="shared" si="6"/>
        <v>0</v>
      </c>
      <c r="V76" s="23">
        <f t="shared" si="6"/>
        <v>0</v>
      </c>
      <c r="W76" s="23">
        <f t="shared" si="6"/>
        <v>0</v>
      </c>
      <c r="X76" s="23">
        <f t="shared" si="6"/>
        <v>0</v>
      </c>
      <c r="Y76" s="23">
        <f t="shared" si="6"/>
        <v>0</v>
      </c>
      <c r="Z76" s="23">
        <f t="shared" si="6"/>
        <v>0</v>
      </c>
      <c r="AA76" s="23">
        <f t="shared" si="6"/>
        <v>0</v>
      </c>
      <c r="AB76" s="23">
        <f t="shared" si="6"/>
        <v>0</v>
      </c>
      <c r="AC76" s="23">
        <f t="shared" si="6"/>
        <v>0</v>
      </c>
      <c r="AD76" s="23">
        <f t="shared" si="6"/>
        <v>0</v>
      </c>
      <c r="AE76" s="23">
        <f t="shared" si="6"/>
        <v>0</v>
      </c>
      <c r="AF76" s="23">
        <f t="shared" si="6"/>
        <v>0</v>
      </c>
      <c r="AG76" s="23">
        <f t="shared" si="6"/>
        <v>0</v>
      </c>
      <c r="AH76" s="23">
        <f t="shared" si="6"/>
        <v>0</v>
      </c>
    </row>
    <row r="77" spans="1:34" x14ac:dyDescent="0.25">
      <c r="A77" s="4" t="str">
        <f t="shared" si="5"/>
        <v>Shane Flynn</v>
      </c>
      <c r="B77" s="4" t="str">
        <f t="shared" si="5"/>
        <v>TechSur</v>
      </c>
      <c r="C77" s="4" t="str">
        <f t="shared" si="5"/>
        <v>Mid Level Full Stack Developer</v>
      </c>
      <c r="D77" s="6">
        <f t="shared" si="5"/>
        <v>108.16</v>
      </c>
      <c r="E77" s="6">
        <f t="shared" ref="E77:AH77" si="7">E11*$D11</f>
        <v>2704</v>
      </c>
      <c r="F77" s="6">
        <f t="shared" si="7"/>
        <v>17305.599999999999</v>
      </c>
      <c r="G77" s="6">
        <f t="shared" si="7"/>
        <v>17305.599999999999</v>
      </c>
      <c r="H77" s="6">
        <f t="shared" si="7"/>
        <v>18170.88</v>
      </c>
      <c r="I77" s="6">
        <f t="shared" si="7"/>
        <v>14709.76</v>
      </c>
      <c r="J77" s="6">
        <f t="shared" si="7"/>
        <v>18170.88</v>
      </c>
      <c r="K77" s="23">
        <f t="shared" si="7"/>
        <v>12979.199999999999</v>
      </c>
      <c r="L77" s="23">
        <f t="shared" si="7"/>
        <v>0</v>
      </c>
      <c r="M77" s="23">
        <f t="shared" si="7"/>
        <v>0</v>
      </c>
      <c r="N77" s="23">
        <f t="shared" si="7"/>
        <v>0</v>
      </c>
      <c r="O77" s="23">
        <f t="shared" si="7"/>
        <v>0</v>
      </c>
      <c r="P77" s="23">
        <f t="shared" si="7"/>
        <v>0</v>
      </c>
      <c r="Q77" s="23">
        <f t="shared" si="7"/>
        <v>0</v>
      </c>
      <c r="R77" s="23">
        <f t="shared" si="7"/>
        <v>0</v>
      </c>
      <c r="S77" s="23">
        <f t="shared" si="7"/>
        <v>0</v>
      </c>
      <c r="T77" s="23">
        <f t="shared" si="7"/>
        <v>0</v>
      </c>
      <c r="U77" s="23">
        <f t="shared" si="7"/>
        <v>0</v>
      </c>
      <c r="V77" s="23">
        <f t="shared" si="7"/>
        <v>0</v>
      </c>
      <c r="W77" s="23">
        <f t="shared" si="7"/>
        <v>0</v>
      </c>
      <c r="X77" s="23">
        <f t="shared" si="7"/>
        <v>0</v>
      </c>
      <c r="Y77" s="23">
        <f t="shared" si="7"/>
        <v>0</v>
      </c>
      <c r="Z77" s="23">
        <f t="shared" si="7"/>
        <v>0</v>
      </c>
      <c r="AA77" s="23">
        <f t="shared" si="7"/>
        <v>0</v>
      </c>
      <c r="AB77" s="23">
        <f t="shared" si="7"/>
        <v>0</v>
      </c>
      <c r="AC77" s="23">
        <f t="shared" si="7"/>
        <v>0</v>
      </c>
      <c r="AD77" s="23">
        <f t="shared" si="7"/>
        <v>0</v>
      </c>
      <c r="AE77" s="23">
        <f t="shared" si="7"/>
        <v>0</v>
      </c>
      <c r="AF77" s="23">
        <f t="shared" si="7"/>
        <v>0</v>
      </c>
      <c r="AG77" s="23">
        <f t="shared" si="7"/>
        <v>0</v>
      </c>
      <c r="AH77" s="23">
        <f t="shared" si="7"/>
        <v>0</v>
      </c>
    </row>
    <row r="78" spans="1:34" x14ac:dyDescent="0.25">
      <c r="A78" s="4" t="str">
        <f t="shared" si="5"/>
        <v>John Russell</v>
      </c>
      <c r="B78" s="4" t="str">
        <f t="shared" si="5"/>
        <v>TechSur</v>
      </c>
      <c r="C78" s="4" t="str">
        <f t="shared" si="5"/>
        <v>Mid Level Full Stack Developer</v>
      </c>
      <c r="D78" s="6">
        <f t="shared" si="5"/>
        <v>108.16</v>
      </c>
      <c r="E78" s="6">
        <f t="shared" ref="E78:AH78" si="8">E12*$D12</f>
        <v>2704</v>
      </c>
      <c r="F78" s="6">
        <f t="shared" si="8"/>
        <v>17305.599999999999</v>
      </c>
      <c r="G78" s="6">
        <f t="shared" si="8"/>
        <v>17305.599999999999</v>
      </c>
      <c r="H78" s="6">
        <f t="shared" si="8"/>
        <v>18170.88</v>
      </c>
      <c r="I78" s="6">
        <f t="shared" si="8"/>
        <v>14709.76</v>
      </c>
      <c r="J78" s="6">
        <f t="shared" si="8"/>
        <v>18170.88</v>
      </c>
      <c r="K78" s="23">
        <f t="shared" si="8"/>
        <v>12979.199999999999</v>
      </c>
      <c r="L78" s="23">
        <f t="shared" si="8"/>
        <v>0</v>
      </c>
      <c r="M78" s="23">
        <f t="shared" si="8"/>
        <v>0</v>
      </c>
      <c r="N78" s="23">
        <f t="shared" si="8"/>
        <v>0</v>
      </c>
      <c r="O78" s="23">
        <f t="shared" si="8"/>
        <v>0</v>
      </c>
      <c r="P78" s="23">
        <f t="shared" si="8"/>
        <v>0</v>
      </c>
      <c r="Q78" s="23">
        <f t="shared" si="8"/>
        <v>0</v>
      </c>
      <c r="R78" s="23">
        <f t="shared" si="8"/>
        <v>0</v>
      </c>
      <c r="S78" s="23">
        <f t="shared" si="8"/>
        <v>0</v>
      </c>
      <c r="T78" s="23">
        <f t="shared" si="8"/>
        <v>0</v>
      </c>
      <c r="U78" s="23">
        <f t="shared" si="8"/>
        <v>0</v>
      </c>
      <c r="V78" s="23">
        <f t="shared" si="8"/>
        <v>0</v>
      </c>
      <c r="W78" s="23">
        <f t="shared" si="8"/>
        <v>0</v>
      </c>
      <c r="X78" s="23">
        <f t="shared" si="8"/>
        <v>0</v>
      </c>
      <c r="Y78" s="23">
        <f t="shared" si="8"/>
        <v>0</v>
      </c>
      <c r="Z78" s="23">
        <f t="shared" si="8"/>
        <v>0</v>
      </c>
      <c r="AA78" s="23">
        <f t="shared" si="8"/>
        <v>0</v>
      </c>
      <c r="AB78" s="23">
        <f t="shared" si="8"/>
        <v>0</v>
      </c>
      <c r="AC78" s="23">
        <f t="shared" si="8"/>
        <v>0</v>
      </c>
      <c r="AD78" s="23">
        <f t="shared" si="8"/>
        <v>0</v>
      </c>
      <c r="AE78" s="23">
        <f t="shared" si="8"/>
        <v>0</v>
      </c>
      <c r="AF78" s="23">
        <f t="shared" si="8"/>
        <v>0</v>
      </c>
      <c r="AG78" s="23">
        <f t="shared" si="8"/>
        <v>0</v>
      </c>
      <c r="AH78" s="23">
        <f t="shared" si="8"/>
        <v>0</v>
      </c>
    </row>
    <row r="79" spans="1:34" x14ac:dyDescent="0.25">
      <c r="A79" s="4" t="str">
        <f t="shared" si="5"/>
        <v>Harsha Vardhan</v>
      </c>
      <c r="B79" s="4" t="str">
        <f t="shared" si="5"/>
        <v>TechSur</v>
      </c>
      <c r="C79" s="4" t="str">
        <f t="shared" si="5"/>
        <v>Team Lead/Sr. Full Stack Developer</v>
      </c>
      <c r="D79" s="6">
        <f t="shared" si="5"/>
        <v>156.83000000000001</v>
      </c>
      <c r="E79" s="6">
        <f t="shared" ref="E79:AH79" si="9">E13*$D13</f>
        <v>3920.7500000000005</v>
      </c>
      <c r="F79" s="6">
        <f t="shared" si="9"/>
        <v>25092.800000000003</v>
      </c>
      <c r="G79" s="6">
        <f t="shared" si="9"/>
        <v>25092.800000000003</v>
      </c>
      <c r="H79" s="6">
        <f t="shared" si="9"/>
        <v>26347.440000000002</v>
      </c>
      <c r="I79" s="6">
        <f t="shared" si="9"/>
        <v>21328.880000000001</v>
      </c>
      <c r="J79" s="6">
        <f t="shared" si="9"/>
        <v>26347.440000000002</v>
      </c>
      <c r="K79" s="23">
        <f t="shared" si="9"/>
        <v>18819.600000000002</v>
      </c>
      <c r="L79" s="23">
        <f t="shared" si="9"/>
        <v>0</v>
      </c>
      <c r="M79" s="23">
        <f t="shared" si="9"/>
        <v>0</v>
      </c>
      <c r="N79" s="23">
        <f t="shared" si="9"/>
        <v>0</v>
      </c>
      <c r="O79" s="23">
        <f t="shared" si="9"/>
        <v>0</v>
      </c>
      <c r="P79" s="23">
        <f t="shared" si="9"/>
        <v>0</v>
      </c>
      <c r="Q79" s="23">
        <f t="shared" si="9"/>
        <v>0</v>
      </c>
      <c r="R79" s="23">
        <f t="shared" si="9"/>
        <v>0</v>
      </c>
      <c r="S79" s="23">
        <f t="shared" si="9"/>
        <v>0</v>
      </c>
      <c r="T79" s="23">
        <f t="shared" si="9"/>
        <v>0</v>
      </c>
      <c r="U79" s="23">
        <f t="shared" si="9"/>
        <v>0</v>
      </c>
      <c r="V79" s="23">
        <f t="shared" si="9"/>
        <v>0</v>
      </c>
      <c r="W79" s="23">
        <f t="shared" si="9"/>
        <v>0</v>
      </c>
      <c r="X79" s="23">
        <f t="shared" si="9"/>
        <v>0</v>
      </c>
      <c r="Y79" s="23">
        <f t="shared" si="9"/>
        <v>0</v>
      </c>
      <c r="Z79" s="23">
        <f t="shared" si="9"/>
        <v>0</v>
      </c>
      <c r="AA79" s="23">
        <f t="shared" si="9"/>
        <v>0</v>
      </c>
      <c r="AB79" s="23">
        <f t="shared" si="9"/>
        <v>0</v>
      </c>
      <c r="AC79" s="23">
        <f t="shared" si="9"/>
        <v>0</v>
      </c>
      <c r="AD79" s="23">
        <f t="shared" si="9"/>
        <v>0</v>
      </c>
      <c r="AE79" s="23">
        <f t="shared" si="9"/>
        <v>0</v>
      </c>
      <c r="AF79" s="23">
        <f t="shared" si="9"/>
        <v>0</v>
      </c>
      <c r="AG79" s="23">
        <f t="shared" si="9"/>
        <v>0</v>
      </c>
      <c r="AH79" s="23">
        <f t="shared" si="9"/>
        <v>0</v>
      </c>
    </row>
    <row r="80" spans="1:34" x14ac:dyDescent="0.25">
      <c r="A80" s="4" t="str">
        <f t="shared" si="5"/>
        <v>Ahmed Zaied</v>
      </c>
      <c r="B80" s="4" t="str">
        <f t="shared" si="5"/>
        <v>TechSur</v>
      </c>
      <c r="C80" s="4" t="str">
        <f t="shared" si="5"/>
        <v>Test Engineer</v>
      </c>
      <c r="D80" s="6">
        <f t="shared" si="5"/>
        <v>104.92</v>
      </c>
      <c r="E80" s="6">
        <f t="shared" ref="E80:AH80" si="10">E14*$D14</f>
        <v>2623</v>
      </c>
      <c r="F80" s="6">
        <f t="shared" si="10"/>
        <v>16787.2</v>
      </c>
      <c r="G80" s="6">
        <f t="shared" si="10"/>
        <v>16787.2</v>
      </c>
      <c r="H80" s="6">
        <f t="shared" si="10"/>
        <v>17626.560000000001</v>
      </c>
      <c r="I80" s="6">
        <f t="shared" si="10"/>
        <v>14269.12</v>
      </c>
      <c r="J80" s="6">
        <f t="shared" si="10"/>
        <v>17626.560000000001</v>
      </c>
      <c r="K80" s="23">
        <f t="shared" si="10"/>
        <v>12590.4</v>
      </c>
      <c r="L80" s="23">
        <f t="shared" si="10"/>
        <v>0</v>
      </c>
      <c r="M80" s="23">
        <f t="shared" si="10"/>
        <v>0</v>
      </c>
      <c r="N80" s="23">
        <f t="shared" si="10"/>
        <v>0</v>
      </c>
      <c r="O80" s="23">
        <f t="shared" si="10"/>
        <v>0</v>
      </c>
      <c r="P80" s="23">
        <f t="shared" si="10"/>
        <v>0</v>
      </c>
      <c r="Q80" s="23">
        <f t="shared" si="10"/>
        <v>0</v>
      </c>
      <c r="R80" s="23">
        <f t="shared" si="10"/>
        <v>0</v>
      </c>
      <c r="S80" s="23">
        <f t="shared" si="10"/>
        <v>0</v>
      </c>
      <c r="T80" s="23">
        <f t="shared" si="10"/>
        <v>0</v>
      </c>
      <c r="U80" s="23">
        <f t="shared" si="10"/>
        <v>0</v>
      </c>
      <c r="V80" s="23">
        <f t="shared" si="10"/>
        <v>0</v>
      </c>
      <c r="W80" s="23">
        <f t="shared" si="10"/>
        <v>0</v>
      </c>
      <c r="X80" s="23">
        <f t="shared" si="10"/>
        <v>0</v>
      </c>
      <c r="Y80" s="23">
        <f t="shared" si="10"/>
        <v>0</v>
      </c>
      <c r="Z80" s="23">
        <f t="shared" si="10"/>
        <v>0</v>
      </c>
      <c r="AA80" s="23">
        <f t="shared" si="10"/>
        <v>0</v>
      </c>
      <c r="AB80" s="23">
        <f t="shared" si="10"/>
        <v>0</v>
      </c>
      <c r="AC80" s="23">
        <f t="shared" si="10"/>
        <v>0</v>
      </c>
      <c r="AD80" s="23">
        <f t="shared" si="10"/>
        <v>0</v>
      </c>
      <c r="AE80" s="23">
        <f t="shared" si="10"/>
        <v>0</v>
      </c>
      <c r="AF80" s="23">
        <f t="shared" si="10"/>
        <v>0</v>
      </c>
      <c r="AG80" s="23">
        <f t="shared" si="10"/>
        <v>0</v>
      </c>
      <c r="AH80" s="23">
        <f t="shared" si="10"/>
        <v>0</v>
      </c>
    </row>
    <row r="81" spans="1:34" x14ac:dyDescent="0.25">
      <c r="A81" s="4" t="str">
        <f t="shared" si="5"/>
        <v>Ali Karam</v>
      </c>
      <c r="B81" s="4" t="str">
        <f t="shared" si="5"/>
        <v>TechSur</v>
      </c>
      <c r="C81" s="4" t="str">
        <f t="shared" si="5"/>
        <v>Sr. Full Stack Developer</v>
      </c>
      <c r="D81" s="6">
        <f t="shared" si="5"/>
        <v>127.64</v>
      </c>
      <c r="E81" s="6">
        <f t="shared" ref="E81:AH81" si="11">E15*$D15</f>
        <v>3191</v>
      </c>
      <c r="F81" s="6">
        <f t="shared" si="11"/>
        <v>20422.400000000001</v>
      </c>
      <c r="G81" s="6">
        <f t="shared" si="11"/>
        <v>20422.400000000001</v>
      </c>
      <c r="H81" s="6">
        <f t="shared" si="11"/>
        <v>21443.52</v>
      </c>
      <c r="I81" s="6">
        <f t="shared" si="11"/>
        <v>17359.04</v>
      </c>
      <c r="J81" s="6">
        <f t="shared" si="11"/>
        <v>21443.52</v>
      </c>
      <c r="K81" s="23">
        <f t="shared" si="11"/>
        <v>15316.8</v>
      </c>
      <c r="L81" s="23">
        <f t="shared" si="11"/>
        <v>0</v>
      </c>
      <c r="M81" s="23">
        <f t="shared" si="11"/>
        <v>0</v>
      </c>
      <c r="N81" s="23">
        <f t="shared" si="11"/>
        <v>0</v>
      </c>
      <c r="O81" s="23">
        <f t="shared" si="11"/>
        <v>0</v>
      </c>
      <c r="P81" s="23">
        <f t="shared" si="11"/>
        <v>0</v>
      </c>
      <c r="Q81" s="23">
        <f t="shared" si="11"/>
        <v>0</v>
      </c>
      <c r="R81" s="23">
        <f t="shared" si="11"/>
        <v>0</v>
      </c>
      <c r="S81" s="23">
        <f t="shared" si="11"/>
        <v>0</v>
      </c>
      <c r="T81" s="23">
        <f t="shared" si="11"/>
        <v>0</v>
      </c>
      <c r="U81" s="23">
        <f t="shared" si="11"/>
        <v>0</v>
      </c>
      <c r="V81" s="23">
        <f t="shared" si="11"/>
        <v>0</v>
      </c>
      <c r="W81" s="23">
        <f t="shared" si="11"/>
        <v>0</v>
      </c>
      <c r="X81" s="23">
        <f t="shared" si="11"/>
        <v>0</v>
      </c>
      <c r="Y81" s="23">
        <f t="shared" si="11"/>
        <v>0</v>
      </c>
      <c r="Z81" s="23">
        <f t="shared" si="11"/>
        <v>0</v>
      </c>
      <c r="AA81" s="23">
        <f t="shared" si="11"/>
        <v>0</v>
      </c>
      <c r="AB81" s="23">
        <f t="shared" si="11"/>
        <v>0</v>
      </c>
      <c r="AC81" s="23">
        <f t="shared" si="11"/>
        <v>0</v>
      </c>
      <c r="AD81" s="23">
        <f t="shared" si="11"/>
        <v>0</v>
      </c>
      <c r="AE81" s="23">
        <f t="shared" si="11"/>
        <v>0</v>
      </c>
      <c r="AF81" s="23">
        <f t="shared" si="11"/>
        <v>0</v>
      </c>
      <c r="AG81" s="23">
        <f t="shared" si="11"/>
        <v>0</v>
      </c>
      <c r="AH81" s="23">
        <f t="shared" si="11"/>
        <v>0</v>
      </c>
    </row>
    <row r="82" spans="1:34" x14ac:dyDescent="0.25">
      <c r="A82" s="4" t="str">
        <f t="shared" si="5"/>
        <v>Tri (Leon) Nguyen</v>
      </c>
      <c r="B82" s="4" t="str">
        <f t="shared" si="5"/>
        <v>TechSur</v>
      </c>
      <c r="C82" s="4" t="str">
        <f t="shared" si="5"/>
        <v>Mid Level Full Stack Developer</v>
      </c>
      <c r="D82" s="6">
        <f t="shared" si="5"/>
        <v>108.16</v>
      </c>
      <c r="E82" s="6">
        <f t="shared" ref="E82:AH82" si="12">E16*$D16</f>
        <v>2704</v>
      </c>
      <c r="F82" s="6">
        <f t="shared" si="12"/>
        <v>17305.599999999999</v>
      </c>
      <c r="G82" s="6">
        <f t="shared" si="12"/>
        <v>17305.599999999999</v>
      </c>
      <c r="H82" s="6">
        <f t="shared" si="12"/>
        <v>18170.88</v>
      </c>
      <c r="I82" s="6">
        <f t="shared" si="12"/>
        <v>14709.76</v>
      </c>
      <c r="J82" s="6">
        <f t="shared" si="12"/>
        <v>18170.88</v>
      </c>
      <c r="K82" s="23">
        <f t="shared" si="12"/>
        <v>12979.199999999999</v>
      </c>
      <c r="L82" s="23">
        <f t="shared" si="12"/>
        <v>0</v>
      </c>
      <c r="M82" s="23">
        <f t="shared" si="12"/>
        <v>0</v>
      </c>
      <c r="N82" s="23">
        <f t="shared" si="12"/>
        <v>0</v>
      </c>
      <c r="O82" s="23">
        <f t="shared" si="12"/>
        <v>0</v>
      </c>
      <c r="P82" s="23">
        <f t="shared" si="12"/>
        <v>0</v>
      </c>
      <c r="Q82" s="23">
        <f t="shared" si="12"/>
        <v>0</v>
      </c>
      <c r="R82" s="23">
        <f t="shared" si="12"/>
        <v>0</v>
      </c>
      <c r="S82" s="23">
        <f t="shared" si="12"/>
        <v>0</v>
      </c>
      <c r="T82" s="23">
        <f t="shared" si="12"/>
        <v>0</v>
      </c>
      <c r="U82" s="23">
        <f t="shared" si="12"/>
        <v>0</v>
      </c>
      <c r="V82" s="23">
        <f t="shared" si="12"/>
        <v>0</v>
      </c>
      <c r="W82" s="23">
        <f t="shared" si="12"/>
        <v>0</v>
      </c>
      <c r="X82" s="23">
        <f t="shared" si="12"/>
        <v>0</v>
      </c>
      <c r="Y82" s="23">
        <f t="shared" si="12"/>
        <v>0</v>
      </c>
      <c r="Z82" s="23">
        <f t="shared" si="12"/>
        <v>0</v>
      </c>
      <c r="AA82" s="23">
        <f t="shared" si="12"/>
        <v>0</v>
      </c>
      <c r="AB82" s="23">
        <f t="shared" si="12"/>
        <v>0</v>
      </c>
      <c r="AC82" s="23">
        <f t="shared" si="12"/>
        <v>0</v>
      </c>
      <c r="AD82" s="23">
        <f t="shared" si="12"/>
        <v>0</v>
      </c>
      <c r="AE82" s="23">
        <f t="shared" si="12"/>
        <v>0</v>
      </c>
      <c r="AF82" s="23">
        <f t="shared" si="12"/>
        <v>0</v>
      </c>
      <c r="AG82" s="23">
        <f t="shared" si="12"/>
        <v>0</v>
      </c>
      <c r="AH82" s="23">
        <f t="shared" si="12"/>
        <v>0</v>
      </c>
    </row>
    <row r="83" spans="1:34" x14ac:dyDescent="0.25">
      <c r="A83" s="4" t="str">
        <f t="shared" si="5"/>
        <v>Sadiq Okocha</v>
      </c>
      <c r="B83" s="4" t="str">
        <f t="shared" si="5"/>
        <v>TechSur</v>
      </c>
      <c r="C83" s="4" t="str">
        <f t="shared" si="5"/>
        <v>Jr. Infrastructure Engineer</v>
      </c>
      <c r="D83" s="6">
        <f t="shared" si="5"/>
        <v>84.37</v>
      </c>
      <c r="E83" s="6">
        <f t="shared" ref="E83:AH83" si="13">E17*$D17</f>
        <v>2109.25</v>
      </c>
      <c r="F83" s="6">
        <f t="shared" si="13"/>
        <v>13499.2</v>
      </c>
      <c r="G83" s="6">
        <f t="shared" si="13"/>
        <v>13499.2</v>
      </c>
      <c r="H83" s="6">
        <f t="shared" si="13"/>
        <v>14174.16</v>
      </c>
      <c r="I83" s="6">
        <f t="shared" si="13"/>
        <v>11474.32</v>
      </c>
      <c r="J83" s="6">
        <f t="shared" si="13"/>
        <v>14174.16</v>
      </c>
      <c r="K83" s="23">
        <f t="shared" si="13"/>
        <v>10124.400000000001</v>
      </c>
      <c r="L83" s="23">
        <f t="shared" si="13"/>
        <v>0</v>
      </c>
      <c r="M83" s="23">
        <f t="shared" si="13"/>
        <v>0</v>
      </c>
      <c r="N83" s="23">
        <f t="shared" si="13"/>
        <v>0</v>
      </c>
      <c r="O83" s="23">
        <f t="shared" si="13"/>
        <v>0</v>
      </c>
      <c r="P83" s="23">
        <f t="shared" si="13"/>
        <v>0</v>
      </c>
      <c r="Q83" s="23">
        <f t="shared" si="13"/>
        <v>0</v>
      </c>
      <c r="R83" s="23">
        <f t="shared" si="13"/>
        <v>0</v>
      </c>
      <c r="S83" s="23">
        <f t="shared" si="13"/>
        <v>0</v>
      </c>
      <c r="T83" s="23">
        <f t="shared" si="13"/>
        <v>0</v>
      </c>
      <c r="U83" s="23">
        <f t="shared" si="13"/>
        <v>0</v>
      </c>
      <c r="V83" s="23">
        <f t="shared" si="13"/>
        <v>0</v>
      </c>
      <c r="W83" s="23">
        <f t="shared" si="13"/>
        <v>0</v>
      </c>
      <c r="X83" s="23">
        <f t="shared" si="13"/>
        <v>0</v>
      </c>
      <c r="Y83" s="23">
        <f t="shared" si="13"/>
        <v>0</v>
      </c>
      <c r="Z83" s="23">
        <f t="shared" si="13"/>
        <v>0</v>
      </c>
      <c r="AA83" s="23">
        <f t="shared" si="13"/>
        <v>0</v>
      </c>
      <c r="AB83" s="23">
        <f t="shared" si="13"/>
        <v>0</v>
      </c>
      <c r="AC83" s="23">
        <f t="shared" si="13"/>
        <v>0</v>
      </c>
      <c r="AD83" s="23">
        <f t="shared" si="13"/>
        <v>0</v>
      </c>
      <c r="AE83" s="23">
        <f t="shared" si="13"/>
        <v>0</v>
      </c>
      <c r="AF83" s="23">
        <f t="shared" si="13"/>
        <v>0</v>
      </c>
      <c r="AG83" s="23">
        <f t="shared" si="13"/>
        <v>0</v>
      </c>
      <c r="AH83" s="23">
        <f t="shared" si="13"/>
        <v>0</v>
      </c>
    </row>
    <row r="84" spans="1:34" x14ac:dyDescent="0.25">
      <c r="A84" s="4" t="str">
        <f t="shared" si="5"/>
        <v>Ridesh Ramakrishnan</v>
      </c>
      <c r="B84" s="4" t="str">
        <f t="shared" si="5"/>
        <v>TechSur</v>
      </c>
      <c r="C84" s="4" t="str">
        <f t="shared" si="5"/>
        <v>Business Analyst</v>
      </c>
      <c r="D84" s="6">
        <f t="shared" si="5"/>
        <v>104.92</v>
      </c>
      <c r="E84" s="6">
        <f t="shared" ref="E84:AH84" si="14">E18*$D18</f>
        <v>2623</v>
      </c>
      <c r="F84" s="6">
        <f t="shared" si="14"/>
        <v>16787.2</v>
      </c>
      <c r="G84" s="6">
        <f t="shared" si="14"/>
        <v>16787.2</v>
      </c>
      <c r="H84" s="6">
        <f t="shared" si="14"/>
        <v>17626.560000000001</v>
      </c>
      <c r="I84" s="6">
        <f t="shared" si="14"/>
        <v>14269.12</v>
      </c>
      <c r="J84" s="6">
        <f t="shared" si="14"/>
        <v>17626.560000000001</v>
      </c>
      <c r="K84" s="23">
        <f t="shared" si="14"/>
        <v>12590.4</v>
      </c>
      <c r="L84" s="23">
        <f t="shared" si="14"/>
        <v>0</v>
      </c>
      <c r="M84" s="23">
        <f t="shared" si="14"/>
        <v>0</v>
      </c>
      <c r="N84" s="23">
        <f t="shared" si="14"/>
        <v>0</v>
      </c>
      <c r="O84" s="23">
        <f t="shared" si="14"/>
        <v>0</v>
      </c>
      <c r="P84" s="23">
        <f t="shared" si="14"/>
        <v>0</v>
      </c>
      <c r="Q84" s="23">
        <f t="shared" si="14"/>
        <v>0</v>
      </c>
      <c r="R84" s="23">
        <f t="shared" si="14"/>
        <v>0</v>
      </c>
      <c r="S84" s="23">
        <f t="shared" si="14"/>
        <v>0</v>
      </c>
      <c r="T84" s="23">
        <f t="shared" si="14"/>
        <v>0</v>
      </c>
      <c r="U84" s="23">
        <f t="shared" si="14"/>
        <v>0</v>
      </c>
      <c r="V84" s="23">
        <f t="shared" si="14"/>
        <v>0</v>
      </c>
      <c r="W84" s="23">
        <f t="shared" si="14"/>
        <v>0</v>
      </c>
      <c r="X84" s="23">
        <f t="shared" si="14"/>
        <v>0</v>
      </c>
      <c r="Y84" s="23">
        <f t="shared" si="14"/>
        <v>0</v>
      </c>
      <c r="Z84" s="23">
        <f t="shared" si="14"/>
        <v>0</v>
      </c>
      <c r="AA84" s="23">
        <f t="shared" si="14"/>
        <v>0</v>
      </c>
      <c r="AB84" s="23">
        <f t="shared" si="14"/>
        <v>0</v>
      </c>
      <c r="AC84" s="23">
        <f t="shared" si="14"/>
        <v>0</v>
      </c>
      <c r="AD84" s="23">
        <f t="shared" si="14"/>
        <v>0</v>
      </c>
      <c r="AE84" s="23">
        <f t="shared" si="14"/>
        <v>0</v>
      </c>
      <c r="AF84" s="23">
        <f t="shared" si="14"/>
        <v>0</v>
      </c>
      <c r="AG84" s="23">
        <f t="shared" si="14"/>
        <v>0</v>
      </c>
      <c r="AH84" s="23">
        <f t="shared" si="14"/>
        <v>0</v>
      </c>
    </row>
    <row r="85" spans="1:34" x14ac:dyDescent="0.25">
      <c r="A85" s="4" t="str">
        <f t="shared" si="5"/>
        <v>Matthew Tark</v>
      </c>
      <c r="B85" s="4" t="str">
        <f t="shared" si="5"/>
        <v>TechSur</v>
      </c>
      <c r="C85" s="4" t="str">
        <f t="shared" si="5"/>
        <v>Sr. Full Stack Developer</v>
      </c>
      <c r="D85" s="6">
        <f t="shared" si="5"/>
        <v>127.64</v>
      </c>
      <c r="E85" s="6">
        <f t="shared" ref="E85:AH85" si="15">E19*$D19</f>
        <v>3191</v>
      </c>
      <c r="F85" s="6">
        <f t="shared" si="15"/>
        <v>20422.400000000001</v>
      </c>
      <c r="G85" s="6">
        <f t="shared" si="15"/>
        <v>20422.400000000001</v>
      </c>
      <c r="H85" s="6">
        <f t="shared" si="15"/>
        <v>21443.52</v>
      </c>
      <c r="I85" s="6">
        <f t="shared" si="15"/>
        <v>17359.04</v>
      </c>
      <c r="J85" s="6">
        <f t="shared" si="15"/>
        <v>21443.52</v>
      </c>
      <c r="K85" s="23">
        <f t="shared" si="15"/>
        <v>15316.8</v>
      </c>
      <c r="L85" s="23">
        <f t="shared" si="15"/>
        <v>0</v>
      </c>
      <c r="M85" s="23">
        <f t="shared" si="15"/>
        <v>0</v>
      </c>
      <c r="N85" s="23">
        <f t="shared" si="15"/>
        <v>0</v>
      </c>
      <c r="O85" s="23">
        <f t="shared" si="15"/>
        <v>0</v>
      </c>
      <c r="P85" s="23">
        <f t="shared" si="15"/>
        <v>0</v>
      </c>
      <c r="Q85" s="23">
        <f t="shared" si="15"/>
        <v>0</v>
      </c>
      <c r="R85" s="23">
        <f t="shared" si="15"/>
        <v>0</v>
      </c>
      <c r="S85" s="23">
        <f t="shared" si="15"/>
        <v>0</v>
      </c>
      <c r="T85" s="23">
        <f t="shared" si="15"/>
        <v>0</v>
      </c>
      <c r="U85" s="23">
        <f t="shared" si="15"/>
        <v>0</v>
      </c>
      <c r="V85" s="23">
        <f t="shared" si="15"/>
        <v>0</v>
      </c>
      <c r="W85" s="23">
        <f t="shared" si="15"/>
        <v>0</v>
      </c>
      <c r="X85" s="23">
        <f t="shared" si="15"/>
        <v>0</v>
      </c>
      <c r="Y85" s="23">
        <f t="shared" si="15"/>
        <v>0</v>
      </c>
      <c r="Z85" s="23">
        <f t="shared" si="15"/>
        <v>0</v>
      </c>
      <c r="AA85" s="23">
        <f t="shared" si="15"/>
        <v>0</v>
      </c>
      <c r="AB85" s="23">
        <f t="shared" si="15"/>
        <v>0</v>
      </c>
      <c r="AC85" s="23">
        <f t="shared" si="15"/>
        <v>0</v>
      </c>
      <c r="AD85" s="23">
        <f t="shared" si="15"/>
        <v>0</v>
      </c>
      <c r="AE85" s="23">
        <f t="shared" si="15"/>
        <v>0</v>
      </c>
      <c r="AF85" s="23">
        <f t="shared" si="15"/>
        <v>0</v>
      </c>
      <c r="AG85" s="23">
        <f t="shared" si="15"/>
        <v>0</v>
      </c>
      <c r="AH85" s="23">
        <f t="shared" si="15"/>
        <v>0</v>
      </c>
    </row>
    <row r="86" spans="1:34" x14ac:dyDescent="0.25">
      <c r="A86" s="4" t="str">
        <f t="shared" si="5"/>
        <v>Clent Brown</v>
      </c>
      <c r="B86" s="4" t="str">
        <f t="shared" si="5"/>
        <v>TechSur</v>
      </c>
      <c r="C86" s="4" t="str">
        <f t="shared" si="5"/>
        <v>Sr. Full Stack Developer</v>
      </c>
      <c r="D86" s="6">
        <f t="shared" si="5"/>
        <v>127.64</v>
      </c>
      <c r="E86" s="6">
        <f t="shared" ref="E86:AH86" si="16">E20*$D20</f>
        <v>3191</v>
      </c>
      <c r="F86" s="6">
        <f t="shared" si="16"/>
        <v>20422.400000000001</v>
      </c>
      <c r="G86" s="6">
        <f t="shared" si="16"/>
        <v>20422.400000000001</v>
      </c>
      <c r="H86" s="6">
        <f t="shared" si="16"/>
        <v>21443.52</v>
      </c>
      <c r="I86" s="6">
        <f t="shared" si="16"/>
        <v>17359.04</v>
      </c>
      <c r="J86" s="6">
        <f t="shared" si="16"/>
        <v>21443.52</v>
      </c>
      <c r="K86" s="23">
        <f t="shared" si="16"/>
        <v>15316.8</v>
      </c>
      <c r="L86" s="23">
        <f t="shared" si="16"/>
        <v>0</v>
      </c>
      <c r="M86" s="23">
        <f t="shared" si="16"/>
        <v>0</v>
      </c>
      <c r="N86" s="23">
        <f t="shared" si="16"/>
        <v>0</v>
      </c>
      <c r="O86" s="23">
        <f t="shared" si="16"/>
        <v>0</v>
      </c>
      <c r="P86" s="23">
        <f t="shared" si="16"/>
        <v>0</v>
      </c>
      <c r="Q86" s="23">
        <f t="shared" si="16"/>
        <v>0</v>
      </c>
      <c r="R86" s="23">
        <f t="shared" si="16"/>
        <v>0</v>
      </c>
      <c r="S86" s="23">
        <f t="shared" si="16"/>
        <v>0</v>
      </c>
      <c r="T86" s="23">
        <f t="shared" si="16"/>
        <v>0</v>
      </c>
      <c r="U86" s="23">
        <f t="shared" si="16"/>
        <v>0</v>
      </c>
      <c r="V86" s="23">
        <f t="shared" si="16"/>
        <v>0</v>
      </c>
      <c r="W86" s="23">
        <f t="shared" si="16"/>
        <v>0</v>
      </c>
      <c r="X86" s="23">
        <f t="shared" si="16"/>
        <v>0</v>
      </c>
      <c r="Y86" s="23">
        <f t="shared" si="16"/>
        <v>0</v>
      </c>
      <c r="Z86" s="23">
        <f t="shared" si="16"/>
        <v>0</v>
      </c>
      <c r="AA86" s="23">
        <f t="shared" si="16"/>
        <v>0</v>
      </c>
      <c r="AB86" s="23">
        <f t="shared" si="16"/>
        <v>0</v>
      </c>
      <c r="AC86" s="23">
        <f t="shared" si="16"/>
        <v>0</v>
      </c>
      <c r="AD86" s="23">
        <f t="shared" si="16"/>
        <v>0</v>
      </c>
      <c r="AE86" s="23">
        <f t="shared" si="16"/>
        <v>0</v>
      </c>
      <c r="AF86" s="23">
        <f t="shared" si="16"/>
        <v>0</v>
      </c>
      <c r="AG86" s="23">
        <f t="shared" si="16"/>
        <v>0</v>
      </c>
      <c r="AH86" s="23">
        <f t="shared" si="16"/>
        <v>0</v>
      </c>
    </row>
    <row r="87" spans="1:34" x14ac:dyDescent="0.25">
      <c r="A87" s="4" t="str">
        <f t="shared" si="5"/>
        <v>Jay Vutkuri</v>
      </c>
      <c r="B87" s="4" t="str">
        <f t="shared" si="5"/>
        <v>TechSur</v>
      </c>
      <c r="C87" s="4" t="str">
        <f t="shared" si="5"/>
        <v>Sr. Full Stack Developer</v>
      </c>
      <c r="D87" s="6">
        <f t="shared" si="5"/>
        <v>127.64</v>
      </c>
      <c r="E87" s="6">
        <f t="shared" ref="E87:AH87" si="17">E21*$D21</f>
        <v>3191</v>
      </c>
      <c r="F87" s="6">
        <f t="shared" si="17"/>
        <v>20422.400000000001</v>
      </c>
      <c r="G87" s="6">
        <f t="shared" si="17"/>
        <v>20422.400000000001</v>
      </c>
      <c r="H87" s="6">
        <f t="shared" si="17"/>
        <v>21443.52</v>
      </c>
      <c r="I87" s="6">
        <f t="shared" si="17"/>
        <v>17359.04</v>
      </c>
      <c r="J87" s="6">
        <f t="shared" si="17"/>
        <v>21443.52</v>
      </c>
      <c r="K87" s="23">
        <f t="shared" si="17"/>
        <v>15316.8</v>
      </c>
      <c r="L87" s="23">
        <f t="shared" si="17"/>
        <v>0</v>
      </c>
      <c r="M87" s="23">
        <f t="shared" si="17"/>
        <v>0</v>
      </c>
      <c r="N87" s="23">
        <f t="shared" si="17"/>
        <v>0</v>
      </c>
      <c r="O87" s="23">
        <f t="shared" si="17"/>
        <v>0</v>
      </c>
      <c r="P87" s="23">
        <f t="shared" si="17"/>
        <v>0</v>
      </c>
      <c r="Q87" s="23">
        <f t="shared" si="17"/>
        <v>0</v>
      </c>
      <c r="R87" s="23">
        <f t="shared" si="17"/>
        <v>0</v>
      </c>
      <c r="S87" s="23">
        <f t="shared" si="17"/>
        <v>0</v>
      </c>
      <c r="T87" s="23">
        <f t="shared" si="17"/>
        <v>0</v>
      </c>
      <c r="U87" s="23">
        <f t="shared" si="17"/>
        <v>0</v>
      </c>
      <c r="V87" s="23">
        <f t="shared" si="17"/>
        <v>0</v>
      </c>
      <c r="W87" s="23">
        <f t="shared" si="17"/>
        <v>0</v>
      </c>
      <c r="X87" s="23">
        <f t="shared" si="17"/>
        <v>0</v>
      </c>
      <c r="Y87" s="23">
        <f t="shared" si="17"/>
        <v>0</v>
      </c>
      <c r="Z87" s="23">
        <f t="shared" si="17"/>
        <v>0</v>
      </c>
      <c r="AA87" s="23">
        <f t="shared" si="17"/>
        <v>0</v>
      </c>
      <c r="AB87" s="23">
        <f t="shared" si="17"/>
        <v>0</v>
      </c>
      <c r="AC87" s="23">
        <f t="shared" si="17"/>
        <v>0</v>
      </c>
      <c r="AD87" s="23">
        <f t="shared" si="17"/>
        <v>0</v>
      </c>
      <c r="AE87" s="23">
        <f t="shared" si="17"/>
        <v>0</v>
      </c>
      <c r="AF87" s="23">
        <f t="shared" si="17"/>
        <v>0</v>
      </c>
      <c r="AG87" s="23">
        <f t="shared" si="17"/>
        <v>0</v>
      </c>
      <c r="AH87" s="23">
        <f t="shared" si="17"/>
        <v>0</v>
      </c>
    </row>
    <row r="88" spans="1:34" x14ac:dyDescent="0.25">
      <c r="A88" s="4" t="str">
        <f t="shared" si="5"/>
        <v>Seemal Asghar</v>
      </c>
      <c r="B88" s="4" t="str">
        <f t="shared" si="5"/>
        <v>TechSur</v>
      </c>
      <c r="C88" s="4" t="str">
        <f t="shared" si="5"/>
        <v>Test Engineer</v>
      </c>
      <c r="D88" s="6">
        <f t="shared" si="5"/>
        <v>104.92</v>
      </c>
      <c r="E88" s="6">
        <f t="shared" ref="E88:AH88" si="18">E22*$D22</f>
        <v>2623</v>
      </c>
      <c r="F88" s="6">
        <f t="shared" si="18"/>
        <v>16787.2</v>
      </c>
      <c r="G88" s="6">
        <f t="shared" si="18"/>
        <v>16787.2</v>
      </c>
      <c r="H88" s="6">
        <f t="shared" si="18"/>
        <v>17626.560000000001</v>
      </c>
      <c r="I88" s="6">
        <f t="shared" si="18"/>
        <v>14269.12</v>
      </c>
      <c r="J88" s="6">
        <f t="shared" si="18"/>
        <v>17626.560000000001</v>
      </c>
      <c r="K88" s="23">
        <f t="shared" si="18"/>
        <v>12590.4</v>
      </c>
      <c r="L88" s="23">
        <f t="shared" si="18"/>
        <v>0</v>
      </c>
      <c r="M88" s="23">
        <f t="shared" si="18"/>
        <v>0</v>
      </c>
      <c r="N88" s="23">
        <f t="shared" si="18"/>
        <v>0</v>
      </c>
      <c r="O88" s="23">
        <f t="shared" si="18"/>
        <v>0</v>
      </c>
      <c r="P88" s="23">
        <f t="shared" si="18"/>
        <v>0</v>
      </c>
      <c r="Q88" s="23">
        <f t="shared" si="18"/>
        <v>0</v>
      </c>
      <c r="R88" s="23">
        <f t="shared" si="18"/>
        <v>0</v>
      </c>
      <c r="S88" s="23">
        <f t="shared" si="18"/>
        <v>0</v>
      </c>
      <c r="T88" s="23">
        <f t="shared" si="18"/>
        <v>0</v>
      </c>
      <c r="U88" s="23">
        <f t="shared" si="18"/>
        <v>0</v>
      </c>
      <c r="V88" s="23">
        <f t="shared" si="18"/>
        <v>0</v>
      </c>
      <c r="W88" s="23">
        <f t="shared" si="18"/>
        <v>0</v>
      </c>
      <c r="X88" s="23">
        <f t="shared" si="18"/>
        <v>0</v>
      </c>
      <c r="Y88" s="23">
        <f t="shared" si="18"/>
        <v>0</v>
      </c>
      <c r="Z88" s="23">
        <f t="shared" si="18"/>
        <v>0</v>
      </c>
      <c r="AA88" s="23">
        <f t="shared" si="18"/>
        <v>0</v>
      </c>
      <c r="AB88" s="23">
        <f t="shared" si="18"/>
        <v>0</v>
      </c>
      <c r="AC88" s="23">
        <f t="shared" si="18"/>
        <v>0</v>
      </c>
      <c r="AD88" s="23">
        <f t="shared" si="18"/>
        <v>0</v>
      </c>
      <c r="AE88" s="23">
        <f t="shared" si="18"/>
        <v>0</v>
      </c>
      <c r="AF88" s="23">
        <f t="shared" si="18"/>
        <v>0</v>
      </c>
      <c r="AG88" s="23">
        <f t="shared" si="18"/>
        <v>0</v>
      </c>
      <c r="AH88" s="23">
        <f t="shared" si="18"/>
        <v>0</v>
      </c>
    </row>
    <row r="89" spans="1:34" x14ac:dyDescent="0.25">
      <c r="A89" s="4">
        <f t="shared" si="5"/>
        <v>0</v>
      </c>
      <c r="B89" s="4">
        <f t="shared" si="5"/>
        <v>0</v>
      </c>
      <c r="C89" s="4">
        <f t="shared" si="5"/>
        <v>0</v>
      </c>
      <c r="D89" s="6">
        <f t="shared" si="5"/>
        <v>0</v>
      </c>
      <c r="E89" s="6">
        <f t="shared" ref="E89:AH89" si="19">E23*$D23</f>
        <v>0</v>
      </c>
      <c r="F89" s="6">
        <f t="shared" si="19"/>
        <v>0</v>
      </c>
      <c r="G89" s="6">
        <f t="shared" si="19"/>
        <v>0</v>
      </c>
      <c r="H89" s="6">
        <f t="shared" si="19"/>
        <v>0</v>
      </c>
      <c r="I89" s="6">
        <f t="shared" si="19"/>
        <v>0</v>
      </c>
      <c r="J89" s="6">
        <f t="shared" si="19"/>
        <v>0</v>
      </c>
      <c r="K89" s="23">
        <f t="shared" si="19"/>
        <v>0</v>
      </c>
      <c r="L89" s="23">
        <f t="shared" si="19"/>
        <v>0</v>
      </c>
      <c r="M89" s="23">
        <f t="shared" si="19"/>
        <v>0</v>
      </c>
      <c r="N89" s="23">
        <f t="shared" si="19"/>
        <v>0</v>
      </c>
      <c r="O89" s="23">
        <f t="shared" si="19"/>
        <v>0</v>
      </c>
      <c r="P89" s="23">
        <f t="shared" si="19"/>
        <v>0</v>
      </c>
      <c r="Q89" s="23">
        <f t="shared" si="19"/>
        <v>0</v>
      </c>
      <c r="R89" s="23">
        <f t="shared" si="19"/>
        <v>0</v>
      </c>
      <c r="S89" s="23">
        <f t="shared" si="19"/>
        <v>0</v>
      </c>
      <c r="T89" s="23">
        <f t="shared" si="19"/>
        <v>0</v>
      </c>
      <c r="U89" s="23">
        <f t="shared" si="19"/>
        <v>0</v>
      </c>
      <c r="V89" s="23">
        <f t="shared" si="19"/>
        <v>0</v>
      </c>
      <c r="W89" s="23">
        <f t="shared" si="19"/>
        <v>0</v>
      </c>
      <c r="X89" s="23">
        <f t="shared" si="19"/>
        <v>0</v>
      </c>
      <c r="Y89" s="23">
        <f t="shared" si="19"/>
        <v>0</v>
      </c>
      <c r="Z89" s="23">
        <f t="shared" si="19"/>
        <v>0</v>
      </c>
      <c r="AA89" s="23">
        <f t="shared" si="19"/>
        <v>0</v>
      </c>
      <c r="AB89" s="23">
        <f t="shared" si="19"/>
        <v>0</v>
      </c>
      <c r="AC89" s="23">
        <f t="shared" si="19"/>
        <v>0</v>
      </c>
      <c r="AD89" s="23">
        <f t="shared" si="19"/>
        <v>0</v>
      </c>
      <c r="AE89" s="23">
        <f t="shared" si="19"/>
        <v>0</v>
      </c>
      <c r="AF89" s="23">
        <f t="shared" si="19"/>
        <v>0</v>
      </c>
      <c r="AG89" s="23">
        <f t="shared" si="19"/>
        <v>0</v>
      </c>
      <c r="AH89" s="23">
        <f t="shared" si="19"/>
        <v>0</v>
      </c>
    </row>
    <row r="90" spans="1:34" x14ac:dyDescent="0.25">
      <c r="A90" s="4">
        <f t="shared" si="5"/>
        <v>0</v>
      </c>
      <c r="B90" s="4">
        <f t="shared" si="5"/>
        <v>0</v>
      </c>
      <c r="C90" s="4">
        <f t="shared" si="5"/>
        <v>0</v>
      </c>
      <c r="D90" s="6">
        <f t="shared" si="5"/>
        <v>0</v>
      </c>
      <c r="E90" s="6">
        <f t="shared" ref="E90:AH90" si="20">E24*$D24</f>
        <v>0</v>
      </c>
      <c r="F90" s="6">
        <f t="shared" si="20"/>
        <v>0</v>
      </c>
      <c r="G90" s="6">
        <f t="shared" si="20"/>
        <v>0</v>
      </c>
      <c r="H90" s="6">
        <f t="shared" si="20"/>
        <v>0</v>
      </c>
      <c r="I90" s="6">
        <f t="shared" si="20"/>
        <v>0</v>
      </c>
      <c r="J90" s="6">
        <f t="shared" si="20"/>
        <v>0</v>
      </c>
      <c r="K90" s="23">
        <f t="shared" si="20"/>
        <v>0</v>
      </c>
      <c r="L90" s="23">
        <f t="shared" si="20"/>
        <v>0</v>
      </c>
      <c r="M90" s="23">
        <f t="shared" si="20"/>
        <v>0</v>
      </c>
      <c r="N90" s="23">
        <f t="shared" si="20"/>
        <v>0</v>
      </c>
      <c r="O90" s="23">
        <f t="shared" si="20"/>
        <v>0</v>
      </c>
      <c r="P90" s="23">
        <f t="shared" si="20"/>
        <v>0</v>
      </c>
      <c r="Q90" s="23">
        <f t="shared" si="20"/>
        <v>0</v>
      </c>
      <c r="R90" s="23">
        <f t="shared" si="20"/>
        <v>0</v>
      </c>
      <c r="S90" s="23">
        <f t="shared" si="20"/>
        <v>0</v>
      </c>
      <c r="T90" s="23">
        <f t="shared" si="20"/>
        <v>0</v>
      </c>
      <c r="U90" s="23">
        <f t="shared" si="20"/>
        <v>0</v>
      </c>
      <c r="V90" s="23">
        <f t="shared" si="20"/>
        <v>0</v>
      </c>
      <c r="W90" s="23">
        <f t="shared" si="20"/>
        <v>0</v>
      </c>
      <c r="X90" s="23">
        <f t="shared" si="20"/>
        <v>0</v>
      </c>
      <c r="Y90" s="23">
        <f t="shared" si="20"/>
        <v>0</v>
      </c>
      <c r="Z90" s="23">
        <f t="shared" si="20"/>
        <v>0</v>
      </c>
      <c r="AA90" s="23">
        <f t="shared" si="20"/>
        <v>0</v>
      </c>
      <c r="AB90" s="23">
        <f t="shared" si="20"/>
        <v>0</v>
      </c>
      <c r="AC90" s="23">
        <f t="shared" si="20"/>
        <v>0</v>
      </c>
      <c r="AD90" s="23">
        <f t="shared" si="20"/>
        <v>0</v>
      </c>
      <c r="AE90" s="23">
        <f t="shared" si="20"/>
        <v>0</v>
      </c>
      <c r="AF90" s="23">
        <f t="shared" si="20"/>
        <v>0</v>
      </c>
      <c r="AG90" s="23">
        <f t="shared" si="20"/>
        <v>0</v>
      </c>
      <c r="AH90" s="23">
        <f t="shared" si="20"/>
        <v>0</v>
      </c>
    </row>
    <row r="91" spans="1:34" x14ac:dyDescent="0.25">
      <c r="D91" s="7"/>
      <c r="E91" s="7">
        <f t="shared" ref="E91:AH91" si="21">SUM(E76:E90)</f>
        <v>34775</v>
      </c>
      <c r="F91" s="7">
        <f t="shared" si="21"/>
        <v>222560</v>
      </c>
      <c r="G91" s="7">
        <f t="shared" si="21"/>
        <v>222560</v>
      </c>
      <c r="H91" s="7">
        <f t="shared" si="21"/>
        <v>233687.99999999997</v>
      </c>
      <c r="I91" s="7">
        <f t="shared" si="21"/>
        <v>189176</v>
      </c>
      <c r="J91" s="7">
        <f t="shared" si="21"/>
        <v>233687.99999999997</v>
      </c>
      <c r="K91" s="427">
        <f t="shared" si="21"/>
        <v>166919.99999999997</v>
      </c>
      <c r="L91" s="427">
        <f t="shared" si="21"/>
        <v>0</v>
      </c>
      <c r="M91" s="427">
        <f t="shared" si="21"/>
        <v>0</v>
      </c>
      <c r="N91" s="427">
        <f t="shared" si="21"/>
        <v>0</v>
      </c>
      <c r="O91" s="427">
        <f t="shared" si="21"/>
        <v>0</v>
      </c>
      <c r="P91" s="427">
        <f t="shared" si="21"/>
        <v>0</v>
      </c>
      <c r="Q91" s="427">
        <f t="shared" si="21"/>
        <v>0</v>
      </c>
      <c r="R91" s="427">
        <f t="shared" si="21"/>
        <v>0</v>
      </c>
      <c r="S91" s="427">
        <f t="shared" si="21"/>
        <v>0</v>
      </c>
      <c r="T91" s="427">
        <f t="shared" si="21"/>
        <v>0</v>
      </c>
      <c r="U91" s="427">
        <f t="shared" si="21"/>
        <v>0</v>
      </c>
      <c r="V91" s="427">
        <f t="shared" si="21"/>
        <v>0</v>
      </c>
      <c r="W91" s="427">
        <f t="shared" si="21"/>
        <v>0</v>
      </c>
      <c r="X91" s="427">
        <f t="shared" si="21"/>
        <v>0</v>
      </c>
      <c r="Y91" s="427">
        <f t="shared" si="21"/>
        <v>0</v>
      </c>
      <c r="Z91" s="427">
        <f t="shared" si="21"/>
        <v>0</v>
      </c>
      <c r="AA91" s="427">
        <f t="shared" si="21"/>
        <v>0</v>
      </c>
      <c r="AB91" s="427">
        <f t="shared" si="21"/>
        <v>0</v>
      </c>
      <c r="AC91" s="427">
        <f t="shared" si="21"/>
        <v>0</v>
      </c>
      <c r="AD91" s="427">
        <f t="shared" si="21"/>
        <v>0</v>
      </c>
      <c r="AE91" s="427">
        <f t="shared" si="21"/>
        <v>0</v>
      </c>
      <c r="AF91" s="427">
        <f t="shared" si="21"/>
        <v>0</v>
      </c>
      <c r="AG91" s="427">
        <f t="shared" si="21"/>
        <v>0</v>
      </c>
      <c r="AH91" s="427">
        <f t="shared" si="21"/>
        <v>0</v>
      </c>
    </row>
    <row r="92" spans="1:34" x14ac:dyDescent="0.25"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34" x14ac:dyDescent="0.25">
      <c r="A93" s="31" t="s">
        <v>103</v>
      </c>
      <c r="B93" s="31"/>
      <c r="C93" s="31"/>
      <c r="D93" s="322"/>
      <c r="E93" s="31"/>
      <c r="F93" s="31"/>
      <c r="G93" s="31"/>
      <c r="H93" s="106"/>
      <c r="I93" s="106"/>
      <c r="J93" s="106"/>
      <c r="K93" s="106"/>
      <c r="L93" s="106"/>
      <c r="M93" s="106"/>
      <c r="N93" s="31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pans="1:34" x14ac:dyDescent="0.25">
      <c r="A94" s="9"/>
      <c r="B94" s="9"/>
      <c r="C94" s="9"/>
      <c r="D94" s="7"/>
      <c r="E94" s="625">
        <v>2025</v>
      </c>
      <c r="F94" s="626"/>
      <c r="G94" s="626"/>
      <c r="H94" s="626"/>
      <c r="I94" s="626"/>
      <c r="J94" s="627"/>
      <c r="K94" s="623">
        <v>2026</v>
      </c>
      <c r="L94" s="623"/>
      <c r="M94" s="623"/>
      <c r="N94" s="623"/>
      <c r="O94" s="623"/>
      <c r="P94" s="623"/>
      <c r="Q94" s="623"/>
      <c r="R94" s="623"/>
      <c r="S94" s="623"/>
      <c r="T94" s="623"/>
      <c r="U94" s="623"/>
      <c r="V94" s="623"/>
      <c r="W94" s="623">
        <v>2027</v>
      </c>
      <c r="X94" s="623"/>
      <c r="Y94" s="623"/>
      <c r="Z94" s="623"/>
      <c r="AA94" s="623"/>
      <c r="AB94" s="623"/>
      <c r="AC94" s="623"/>
      <c r="AD94" s="623"/>
      <c r="AE94" s="623"/>
      <c r="AF94" s="623"/>
      <c r="AG94" s="623"/>
      <c r="AH94" s="623"/>
    </row>
    <row r="95" spans="1:34" x14ac:dyDescent="0.25">
      <c r="A95" s="11" t="s">
        <v>88</v>
      </c>
      <c r="B95" s="11" t="s">
        <v>89</v>
      </c>
      <c r="C95" s="11" t="s">
        <v>90</v>
      </c>
      <c r="D95" s="81" t="s">
        <v>91</v>
      </c>
      <c r="E95" s="11">
        <v>7</v>
      </c>
      <c r="F95" s="11">
        <v>8</v>
      </c>
      <c r="G95" s="11">
        <v>9</v>
      </c>
      <c r="H95" s="11">
        <v>10</v>
      </c>
      <c r="I95" s="11">
        <v>11</v>
      </c>
      <c r="J95" s="11">
        <v>12</v>
      </c>
      <c r="K95" s="11">
        <v>1</v>
      </c>
      <c r="L95" s="11">
        <v>2</v>
      </c>
      <c r="M95" s="11">
        <v>3</v>
      </c>
      <c r="N95" s="11">
        <v>4</v>
      </c>
      <c r="O95" s="11">
        <v>5</v>
      </c>
      <c r="P95" s="11">
        <v>6</v>
      </c>
      <c r="Q95" s="11">
        <v>7</v>
      </c>
      <c r="R95" s="11">
        <v>8</v>
      </c>
      <c r="S95" s="11">
        <v>9</v>
      </c>
      <c r="T95" s="11">
        <v>10</v>
      </c>
      <c r="U95" s="11">
        <v>11</v>
      </c>
      <c r="V95" s="11">
        <v>12</v>
      </c>
      <c r="W95" s="11">
        <v>1</v>
      </c>
      <c r="X95" s="11">
        <v>2</v>
      </c>
      <c r="Y95" s="11">
        <v>3</v>
      </c>
      <c r="Z95" s="11">
        <v>4</v>
      </c>
      <c r="AA95" s="11">
        <v>5</v>
      </c>
      <c r="AB95" s="11">
        <v>6</v>
      </c>
      <c r="AC95" s="11">
        <v>7</v>
      </c>
      <c r="AD95" s="11">
        <v>8</v>
      </c>
      <c r="AE95" s="11">
        <v>9</v>
      </c>
      <c r="AF95" s="11">
        <v>10</v>
      </c>
      <c r="AG95" s="11">
        <v>11</v>
      </c>
      <c r="AH95" s="11">
        <v>12</v>
      </c>
    </row>
    <row r="96" spans="1:34" x14ac:dyDescent="0.25">
      <c r="A96" s="4" t="str">
        <f t="shared" ref="A96:D110" si="22">A10</f>
        <v>Louie Chen</v>
      </c>
      <c r="B96" s="4" t="str">
        <f t="shared" si="22"/>
        <v>TechSur</v>
      </c>
      <c r="C96" s="4" t="str">
        <f t="shared" si="22"/>
        <v>Mid Infrastructure Engineer</v>
      </c>
      <c r="D96" s="6">
        <f t="shared" si="22"/>
        <v>108.16</v>
      </c>
      <c r="E96" s="6">
        <f t="shared" ref="E96:AH96" si="23">$D96*E43</f>
        <v>0</v>
      </c>
      <c r="F96" s="6">
        <f t="shared" si="23"/>
        <v>0</v>
      </c>
      <c r="G96" s="6">
        <f t="shared" si="23"/>
        <v>0</v>
      </c>
      <c r="H96" s="6">
        <f t="shared" si="23"/>
        <v>0</v>
      </c>
      <c r="I96" s="6">
        <f t="shared" si="23"/>
        <v>0</v>
      </c>
      <c r="J96" s="6">
        <f t="shared" si="23"/>
        <v>0</v>
      </c>
      <c r="K96" s="6">
        <f t="shared" si="23"/>
        <v>0</v>
      </c>
      <c r="L96" s="6">
        <f t="shared" si="23"/>
        <v>0</v>
      </c>
      <c r="M96" s="6">
        <f t="shared" si="23"/>
        <v>0</v>
      </c>
      <c r="N96" s="6">
        <f t="shared" si="23"/>
        <v>0</v>
      </c>
      <c r="O96" s="6">
        <f t="shared" si="23"/>
        <v>0</v>
      </c>
      <c r="P96" s="6">
        <f t="shared" si="23"/>
        <v>0</v>
      </c>
      <c r="Q96" s="6">
        <f t="shared" si="23"/>
        <v>0</v>
      </c>
      <c r="R96" s="6">
        <f t="shared" si="23"/>
        <v>0</v>
      </c>
      <c r="S96" s="6">
        <f t="shared" si="23"/>
        <v>0</v>
      </c>
      <c r="T96" s="6">
        <f t="shared" si="23"/>
        <v>0</v>
      </c>
      <c r="U96" s="6">
        <f t="shared" si="23"/>
        <v>0</v>
      </c>
      <c r="V96" s="6">
        <f t="shared" si="23"/>
        <v>0</v>
      </c>
      <c r="W96" s="6">
        <f t="shared" si="23"/>
        <v>0</v>
      </c>
      <c r="X96" s="6">
        <f t="shared" si="23"/>
        <v>0</v>
      </c>
      <c r="Y96" s="6">
        <f t="shared" si="23"/>
        <v>0</v>
      </c>
      <c r="Z96" s="6">
        <f t="shared" si="23"/>
        <v>0</v>
      </c>
      <c r="AA96" s="6">
        <f t="shared" si="23"/>
        <v>0</v>
      </c>
      <c r="AB96" s="6">
        <f t="shared" si="23"/>
        <v>0</v>
      </c>
      <c r="AC96" s="6">
        <f t="shared" si="23"/>
        <v>0</v>
      </c>
      <c r="AD96" s="6">
        <f t="shared" si="23"/>
        <v>0</v>
      </c>
      <c r="AE96" s="6">
        <f t="shared" si="23"/>
        <v>0</v>
      </c>
      <c r="AF96" s="6">
        <f t="shared" si="23"/>
        <v>0</v>
      </c>
      <c r="AG96" s="6">
        <f t="shared" si="23"/>
        <v>0</v>
      </c>
      <c r="AH96" s="6">
        <f t="shared" si="23"/>
        <v>0</v>
      </c>
    </row>
    <row r="97" spans="1:34" x14ac:dyDescent="0.25">
      <c r="A97" s="4" t="str">
        <f t="shared" si="22"/>
        <v>Shane Flynn</v>
      </c>
      <c r="B97" s="4" t="str">
        <f t="shared" si="22"/>
        <v>TechSur</v>
      </c>
      <c r="C97" s="4" t="str">
        <f t="shared" si="22"/>
        <v>Mid Level Full Stack Developer</v>
      </c>
      <c r="D97" s="6">
        <f t="shared" si="22"/>
        <v>108.16</v>
      </c>
      <c r="E97" s="6">
        <f t="shared" ref="E97:AH97" si="24">$D97*E44</f>
        <v>0</v>
      </c>
      <c r="F97" s="6">
        <f t="shared" si="24"/>
        <v>0</v>
      </c>
      <c r="G97" s="6">
        <f t="shared" si="24"/>
        <v>0</v>
      </c>
      <c r="H97" s="6">
        <f t="shared" si="24"/>
        <v>0</v>
      </c>
      <c r="I97" s="6">
        <f t="shared" si="24"/>
        <v>0</v>
      </c>
      <c r="J97" s="6">
        <f t="shared" si="24"/>
        <v>0</v>
      </c>
      <c r="K97" s="6">
        <f t="shared" si="24"/>
        <v>0</v>
      </c>
      <c r="L97" s="6">
        <f t="shared" si="24"/>
        <v>0</v>
      </c>
      <c r="M97" s="6">
        <f t="shared" si="24"/>
        <v>0</v>
      </c>
      <c r="N97" s="6">
        <f t="shared" si="24"/>
        <v>0</v>
      </c>
      <c r="O97" s="6">
        <f t="shared" si="24"/>
        <v>0</v>
      </c>
      <c r="P97" s="6">
        <f t="shared" si="24"/>
        <v>0</v>
      </c>
      <c r="Q97" s="6">
        <f t="shared" si="24"/>
        <v>0</v>
      </c>
      <c r="R97" s="6">
        <f t="shared" si="24"/>
        <v>0</v>
      </c>
      <c r="S97" s="6">
        <f t="shared" si="24"/>
        <v>0</v>
      </c>
      <c r="T97" s="6">
        <f t="shared" si="24"/>
        <v>0</v>
      </c>
      <c r="U97" s="6">
        <f t="shared" si="24"/>
        <v>0</v>
      </c>
      <c r="V97" s="6">
        <f t="shared" si="24"/>
        <v>0</v>
      </c>
      <c r="W97" s="6">
        <f t="shared" si="24"/>
        <v>0</v>
      </c>
      <c r="X97" s="6">
        <f t="shared" si="24"/>
        <v>0</v>
      </c>
      <c r="Y97" s="6">
        <f t="shared" si="24"/>
        <v>0</v>
      </c>
      <c r="Z97" s="6">
        <f t="shared" si="24"/>
        <v>0</v>
      </c>
      <c r="AA97" s="6">
        <f t="shared" si="24"/>
        <v>0</v>
      </c>
      <c r="AB97" s="6">
        <f t="shared" si="24"/>
        <v>0</v>
      </c>
      <c r="AC97" s="6">
        <f t="shared" si="24"/>
        <v>0</v>
      </c>
      <c r="AD97" s="6">
        <f t="shared" si="24"/>
        <v>0</v>
      </c>
      <c r="AE97" s="6">
        <f t="shared" si="24"/>
        <v>0</v>
      </c>
      <c r="AF97" s="6">
        <f t="shared" si="24"/>
        <v>0</v>
      </c>
      <c r="AG97" s="6">
        <f t="shared" si="24"/>
        <v>0</v>
      </c>
      <c r="AH97" s="6">
        <f t="shared" si="24"/>
        <v>0</v>
      </c>
    </row>
    <row r="98" spans="1:34" x14ac:dyDescent="0.25">
      <c r="A98" s="4" t="str">
        <f t="shared" si="22"/>
        <v>John Russell</v>
      </c>
      <c r="B98" s="4" t="str">
        <f t="shared" si="22"/>
        <v>TechSur</v>
      </c>
      <c r="C98" s="4" t="str">
        <f t="shared" si="22"/>
        <v>Mid Level Full Stack Developer</v>
      </c>
      <c r="D98" s="6">
        <f t="shared" si="22"/>
        <v>108.16</v>
      </c>
      <c r="E98" s="6">
        <f t="shared" ref="E98:AH98" si="25">$D98*E45</f>
        <v>0</v>
      </c>
      <c r="F98" s="6">
        <f t="shared" si="25"/>
        <v>0</v>
      </c>
      <c r="G98" s="6">
        <f t="shared" si="25"/>
        <v>0</v>
      </c>
      <c r="H98" s="6">
        <f t="shared" si="25"/>
        <v>0</v>
      </c>
      <c r="I98" s="6">
        <f t="shared" si="25"/>
        <v>0</v>
      </c>
      <c r="J98" s="6">
        <f t="shared" si="25"/>
        <v>0</v>
      </c>
      <c r="K98" s="6">
        <f t="shared" si="25"/>
        <v>0</v>
      </c>
      <c r="L98" s="6">
        <f t="shared" si="25"/>
        <v>0</v>
      </c>
      <c r="M98" s="6">
        <f t="shared" si="25"/>
        <v>0</v>
      </c>
      <c r="N98" s="6">
        <f t="shared" si="25"/>
        <v>0</v>
      </c>
      <c r="O98" s="6">
        <f t="shared" si="25"/>
        <v>0</v>
      </c>
      <c r="P98" s="6">
        <f t="shared" si="25"/>
        <v>0</v>
      </c>
      <c r="Q98" s="6">
        <f t="shared" si="25"/>
        <v>0</v>
      </c>
      <c r="R98" s="6">
        <f t="shared" si="25"/>
        <v>0</v>
      </c>
      <c r="S98" s="6">
        <f t="shared" si="25"/>
        <v>0</v>
      </c>
      <c r="T98" s="6">
        <f t="shared" si="25"/>
        <v>0</v>
      </c>
      <c r="U98" s="6">
        <f t="shared" si="25"/>
        <v>0</v>
      </c>
      <c r="V98" s="6">
        <f t="shared" si="25"/>
        <v>0</v>
      </c>
      <c r="W98" s="6">
        <f t="shared" si="25"/>
        <v>0</v>
      </c>
      <c r="X98" s="6">
        <f t="shared" si="25"/>
        <v>0</v>
      </c>
      <c r="Y98" s="6">
        <f t="shared" si="25"/>
        <v>0</v>
      </c>
      <c r="Z98" s="6">
        <f t="shared" si="25"/>
        <v>0</v>
      </c>
      <c r="AA98" s="6">
        <f t="shared" si="25"/>
        <v>0</v>
      </c>
      <c r="AB98" s="6">
        <f t="shared" si="25"/>
        <v>0</v>
      </c>
      <c r="AC98" s="6">
        <f t="shared" si="25"/>
        <v>0</v>
      </c>
      <c r="AD98" s="6">
        <f t="shared" si="25"/>
        <v>0</v>
      </c>
      <c r="AE98" s="6">
        <f t="shared" si="25"/>
        <v>0</v>
      </c>
      <c r="AF98" s="6">
        <f t="shared" si="25"/>
        <v>0</v>
      </c>
      <c r="AG98" s="6">
        <f t="shared" si="25"/>
        <v>0</v>
      </c>
      <c r="AH98" s="6">
        <f t="shared" si="25"/>
        <v>0</v>
      </c>
    </row>
    <row r="99" spans="1:34" x14ac:dyDescent="0.25">
      <c r="A99" s="4" t="str">
        <f t="shared" si="22"/>
        <v>Harsha Vardhan</v>
      </c>
      <c r="B99" s="4" t="str">
        <f t="shared" si="22"/>
        <v>TechSur</v>
      </c>
      <c r="C99" s="4" t="str">
        <f t="shared" si="22"/>
        <v>Team Lead/Sr. Full Stack Developer</v>
      </c>
      <c r="D99" s="6">
        <f t="shared" si="22"/>
        <v>156.83000000000001</v>
      </c>
      <c r="E99" s="6">
        <f t="shared" ref="E99:AH99" si="26">$D99*E46</f>
        <v>0</v>
      </c>
      <c r="F99" s="6">
        <f t="shared" si="26"/>
        <v>0</v>
      </c>
      <c r="G99" s="6">
        <f t="shared" si="26"/>
        <v>0</v>
      </c>
      <c r="H99" s="6">
        <f t="shared" si="26"/>
        <v>0</v>
      </c>
      <c r="I99" s="6">
        <f t="shared" si="26"/>
        <v>0</v>
      </c>
      <c r="J99" s="6">
        <f t="shared" si="26"/>
        <v>0</v>
      </c>
      <c r="K99" s="6">
        <f t="shared" si="26"/>
        <v>0</v>
      </c>
      <c r="L99" s="6">
        <f t="shared" si="26"/>
        <v>0</v>
      </c>
      <c r="M99" s="6">
        <f t="shared" si="26"/>
        <v>0</v>
      </c>
      <c r="N99" s="6">
        <f t="shared" si="26"/>
        <v>0</v>
      </c>
      <c r="O99" s="6">
        <f t="shared" si="26"/>
        <v>0</v>
      </c>
      <c r="P99" s="6">
        <f t="shared" si="26"/>
        <v>0</v>
      </c>
      <c r="Q99" s="6">
        <f t="shared" si="26"/>
        <v>0</v>
      </c>
      <c r="R99" s="6">
        <f t="shared" si="26"/>
        <v>0</v>
      </c>
      <c r="S99" s="6">
        <f t="shared" si="26"/>
        <v>0</v>
      </c>
      <c r="T99" s="6">
        <f t="shared" si="26"/>
        <v>0</v>
      </c>
      <c r="U99" s="6">
        <f t="shared" si="26"/>
        <v>0</v>
      </c>
      <c r="V99" s="6">
        <f t="shared" si="26"/>
        <v>0</v>
      </c>
      <c r="W99" s="6">
        <f t="shared" si="26"/>
        <v>0</v>
      </c>
      <c r="X99" s="6">
        <f t="shared" si="26"/>
        <v>0</v>
      </c>
      <c r="Y99" s="6">
        <f t="shared" si="26"/>
        <v>0</v>
      </c>
      <c r="Z99" s="6">
        <f t="shared" si="26"/>
        <v>0</v>
      </c>
      <c r="AA99" s="6">
        <f t="shared" si="26"/>
        <v>0</v>
      </c>
      <c r="AB99" s="6">
        <f t="shared" si="26"/>
        <v>0</v>
      </c>
      <c r="AC99" s="6">
        <f t="shared" si="26"/>
        <v>0</v>
      </c>
      <c r="AD99" s="6">
        <f t="shared" si="26"/>
        <v>0</v>
      </c>
      <c r="AE99" s="6">
        <f t="shared" si="26"/>
        <v>0</v>
      </c>
      <c r="AF99" s="6">
        <f t="shared" si="26"/>
        <v>0</v>
      </c>
      <c r="AG99" s="6">
        <f t="shared" si="26"/>
        <v>0</v>
      </c>
      <c r="AH99" s="6">
        <f t="shared" si="26"/>
        <v>0</v>
      </c>
    </row>
    <row r="100" spans="1:34" x14ac:dyDescent="0.25">
      <c r="A100" s="4" t="str">
        <f t="shared" si="22"/>
        <v>Ahmed Zaied</v>
      </c>
      <c r="B100" s="4" t="str">
        <f t="shared" si="22"/>
        <v>TechSur</v>
      </c>
      <c r="C100" s="4" t="str">
        <f t="shared" si="22"/>
        <v>Test Engineer</v>
      </c>
      <c r="D100" s="6">
        <f t="shared" si="22"/>
        <v>104.92</v>
      </c>
      <c r="E100" s="6">
        <f t="shared" ref="E100:AH100" si="27">$D100*E47</f>
        <v>0</v>
      </c>
      <c r="F100" s="6">
        <f t="shared" si="27"/>
        <v>0</v>
      </c>
      <c r="G100" s="6">
        <f t="shared" si="27"/>
        <v>0</v>
      </c>
      <c r="H100" s="6">
        <f t="shared" si="27"/>
        <v>0</v>
      </c>
      <c r="I100" s="6">
        <f t="shared" si="27"/>
        <v>0</v>
      </c>
      <c r="J100" s="6">
        <f t="shared" si="27"/>
        <v>0</v>
      </c>
      <c r="K100" s="6">
        <f t="shared" si="27"/>
        <v>0</v>
      </c>
      <c r="L100" s="6">
        <f t="shared" si="27"/>
        <v>0</v>
      </c>
      <c r="M100" s="6">
        <f t="shared" si="27"/>
        <v>0</v>
      </c>
      <c r="N100" s="6">
        <f t="shared" si="27"/>
        <v>0</v>
      </c>
      <c r="O100" s="6">
        <f t="shared" si="27"/>
        <v>0</v>
      </c>
      <c r="P100" s="6">
        <f t="shared" si="27"/>
        <v>0</v>
      </c>
      <c r="Q100" s="6">
        <f t="shared" si="27"/>
        <v>0</v>
      </c>
      <c r="R100" s="6">
        <f t="shared" si="27"/>
        <v>0</v>
      </c>
      <c r="S100" s="6">
        <f t="shared" si="27"/>
        <v>0</v>
      </c>
      <c r="T100" s="6">
        <f t="shared" si="27"/>
        <v>0</v>
      </c>
      <c r="U100" s="6">
        <f t="shared" si="27"/>
        <v>0</v>
      </c>
      <c r="V100" s="6">
        <f t="shared" si="27"/>
        <v>0</v>
      </c>
      <c r="W100" s="6">
        <f t="shared" si="27"/>
        <v>0</v>
      </c>
      <c r="X100" s="6">
        <f t="shared" si="27"/>
        <v>0</v>
      </c>
      <c r="Y100" s="6">
        <f t="shared" si="27"/>
        <v>0</v>
      </c>
      <c r="Z100" s="6">
        <f t="shared" si="27"/>
        <v>0</v>
      </c>
      <c r="AA100" s="6">
        <f t="shared" si="27"/>
        <v>0</v>
      </c>
      <c r="AB100" s="6">
        <f t="shared" si="27"/>
        <v>0</v>
      </c>
      <c r="AC100" s="6">
        <f t="shared" si="27"/>
        <v>0</v>
      </c>
      <c r="AD100" s="6">
        <f t="shared" si="27"/>
        <v>0</v>
      </c>
      <c r="AE100" s="6">
        <f t="shared" si="27"/>
        <v>0</v>
      </c>
      <c r="AF100" s="6">
        <f t="shared" si="27"/>
        <v>0</v>
      </c>
      <c r="AG100" s="6">
        <f t="shared" si="27"/>
        <v>0</v>
      </c>
      <c r="AH100" s="6">
        <f t="shared" si="27"/>
        <v>0</v>
      </c>
    </row>
    <row r="101" spans="1:34" x14ac:dyDescent="0.25">
      <c r="A101" s="4" t="str">
        <f t="shared" si="22"/>
        <v>Ali Karam</v>
      </c>
      <c r="B101" s="4" t="str">
        <f t="shared" si="22"/>
        <v>TechSur</v>
      </c>
      <c r="C101" s="4" t="str">
        <f t="shared" si="22"/>
        <v>Sr. Full Stack Developer</v>
      </c>
      <c r="D101" s="6">
        <f t="shared" si="22"/>
        <v>127.64</v>
      </c>
      <c r="E101" s="6">
        <f t="shared" ref="E101:AH101" si="28">$D101*E48</f>
        <v>0</v>
      </c>
      <c r="F101" s="6">
        <f t="shared" si="28"/>
        <v>0</v>
      </c>
      <c r="G101" s="6">
        <f t="shared" si="28"/>
        <v>0</v>
      </c>
      <c r="H101" s="6">
        <f t="shared" si="28"/>
        <v>0</v>
      </c>
      <c r="I101" s="6">
        <f t="shared" si="28"/>
        <v>0</v>
      </c>
      <c r="J101" s="6">
        <f t="shared" si="28"/>
        <v>0</v>
      </c>
      <c r="K101" s="6">
        <f t="shared" si="28"/>
        <v>0</v>
      </c>
      <c r="L101" s="6">
        <f t="shared" si="28"/>
        <v>0</v>
      </c>
      <c r="M101" s="6">
        <f t="shared" si="28"/>
        <v>0</v>
      </c>
      <c r="N101" s="6">
        <f t="shared" si="28"/>
        <v>0</v>
      </c>
      <c r="O101" s="6">
        <f t="shared" si="28"/>
        <v>0</v>
      </c>
      <c r="P101" s="6">
        <f t="shared" si="28"/>
        <v>0</v>
      </c>
      <c r="Q101" s="6">
        <f t="shared" si="28"/>
        <v>0</v>
      </c>
      <c r="R101" s="6">
        <f t="shared" si="28"/>
        <v>0</v>
      </c>
      <c r="S101" s="6">
        <f t="shared" si="28"/>
        <v>0</v>
      </c>
      <c r="T101" s="6">
        <f t="shared" si="28"/>
        <v>0</v>
      </c>
      <c r="U101" s="6">
        <f t="shared" si="28"/>
        <v>0</v>
      </c>
      <c r="V101" s="6">
        <f t="shared" si="28"/>
        <v>0</v>
      </c>
      <c r="W101" s="6">
        <f t="shared" si="28"/>
        <v>0</v>
      </c>
      <c r="X101" s="6">
        <f t="shared" si="28"/>
        <v>0</v>
      </c>
      <c r="Y101" s="6">
        <f t="shared" si="28"/>
        <v>0</v>
      </c>
      <c r="Z101" s="6">
        <f t="shared" si="28"/>
        <v>0</v>
      </c>
      <c r="AA101" s="6">
        <f t="shared" si="28"/>
        <v>0</v>
      </c>
      <c r="AB101" s="6">
        <f t="shared" si="28"/>
        <v>0</v>
      </c>
      <c r="AC101" s="6">
        <f t="shared" si="28"/>
        <v>0</v>
      </c>
      <c r="AD101" s="6">
        <f t="shared" si="28"/>
        <v>0</v>
      </c>
      <c r="AE101" s="6">
        <f t="shared" si="28"/>
        <v>0</v>
      </c>
      <c r="AF101" s="6">
        <f t="shared" si="28"/>
        <v>0</v>
      </c>
      <c r="AG101" s="6">
        <f t="shared" si="28"/>
        <v>0</v>
      </c>
      <c r="AH101" s="6">
        <f t="shared" si="28"/>
        <v>0</v>
      </c>
    </row>
    <row r="102" spans="1:34" x14ac:dyDescent="0.25">
      <c r="A102" s="4" t="str">
        <f t="shared" si="22"/>
        <v>Tri (Leon) Nguyen</v>
      </c>
      <c r="B102" s="4" t="str">
        <f t="shared" si="22"/>
        <v>TechSur</v>
      </c>
      <c r="C102" s="4" t="str">
        <f t="shared" si="22"/>
        <v>Mid Level Full Stack Developer</v>
      </c>
      <c r="D102" s="6">
        <f t="shared" si="22"/>
        <v>108.16</v>
      </c>
      <c r="E102" s="6">
        <f t="shared" ref="E102:AH102" si="29">$D102*E49</f>
        <v>0</v>
      </c>
      <c r="F102" s="6">
        <f t="shared" si="29"/>
        <v>0</v>
      </c>
      <c r="G102" s="6">
        <f t="shared" si="29"/>
        <v>0</v>
      </c>
      <c r="H102" s="6">
        <f t="shared" si="29"/>
        <v>0</v>
      </c>
      <c r="I102" s="6">
        <f t="shared" si="29"/>
        <v>0</v>
      </c>
      <c r="J102" s="6">
        <f t="shared" si="29"/>
        <v>0</v>
      </c>
      <c r="K102" s="6">
        <f t="shared" si="29"/>
        <v>0</v>
      </c>
      <c r="L102" s="6">
        <f t="shared" si="29"/>
        <v>0</v>
      </c>
      <c r="M102" s="6">
        <f t="shared" si="29"/>
        <v>0</v>
      </c>
      <c r="N102" s="6">
        <f t="shared" si="29"/>
        <v>0</v>
      </c>
      <c r="O102" s="6">
        <f t="shared" si="29"/>
        <v>0</v>
      </c>
      <c r="P102" s="6">
        <f t="shared" si="29"/>
        <v>0</v>
      </c>
      <c r="Q102" s="6">
        <f t="shared" si="29"/>
        <v>0</v>
      </c>
      <c r="R102" s="6">
        <f t="shared" si="29"/>
        <v>0</v>
      </c>
      <c r="S102" s="6">
        <f t="shared" si="29"/>
        <v>0</v>
      </c>
      <c r="T102" s="6">
        <f t="shared" si="29"/>
        <v>0</v>
      </c>
      <c r="U102" s="6">
        <f t="shared" si="29"/>
        <v>0</v>
      </c>
      <c r="V102" s="6">
        <f t="shared" si="29"/>
        <v>0</v>
      </c>
      <c r="W102" s="6">
        <f t="shared" si="29"/>
        <v>0</v>
      </c>
      <c r="X102" s="6">
        <f t="shared" si="29"/>
        <v>0</v>
      </c>
      <c r="Y102" s="6">
        <f t="shared" si="29"/>
        <v>0</v>
      </c>
      <c r="Z102" s="6">
        <f t="shared" si="29"/>
        <v>0</v>
      </c>
      <c r="AA102" s="6">
        <f t="shared" si="29"/>
        <v>0</v>
      </c>
      <c r="AB102" s="6">
        <f t="shared" si="29"/>
        <v>0</v>
      </c>
      <c r="AC102" s="6">
        <f t="shared" si="29"/>
        <v>0</v>
      </c>
      <c r="AD102" s="6">
        <f t="shared" si="29"/>
        <v>0</v>
      </c>
      <c r="AE102" s="6">
        <f t="shared" si="29"/>
        <v>0</v>
      </c>
      <c r="AF102" s="6">
        <f t="shared" si="29"/>
        <v>0</v>
      </c>
      <c r="AG102" s="6">
        <f t="shared" si="29"/>
        <v>0</v>
      </c>
      <c r="AH102" s="6">
        <f t="shared" si="29"/>
        <v>0</v>
      </c>
    </row>
    <row r="103" spans="1:34" x14ac:dyDescent="0.25">
      <c r="A103" s="4" t="str">
        <f t="shared" si="22"/>
        <v>Sadiq Okocha</v>
      </c>
      <c r="B103" s="4" t="str">
        <f t="shared" si="22"/>
        <v>TechSur</v>
      </c>
      <c r="C103" s="4" t="str">
        <f t="shared" si="22"/>
        <v>Jr. Infrastructure Engineer</v>
      </c>
      <c r="D103" s="6">
        <f t="shared" si="22"/>
        <v>84.37</v>
      </c>
      <c r="E103" s="6">
        <f t="shared" ref="E103:AH103" si="30">$D103*E50</f>
        <v>0</v>
      </c>
      <c r="F103" s="6">
        <f t="shared" si="30"/>
        <v>0</v>
      </c>
      <c r="G103" s="6">
        <f t="shared" si="30"/>
        <v>0</v>
      </c>
      <c r="H103" s="6">
        <f t="shared" si="30"/>
        <v>0</v>
      </c>
      <c r="I103" s="6">
        <f t="shared" si="30"/>
        <v>0</v>
      </c>
      <c r="J103" s="6">
        <f t="shared" si="30"/>
        <v>0</v>
      </c>
      <c r="K103" s="6">
        <f t="shared" si="30"/>
        <v>0</v>
      </c>
      <c r="L103" s="6">
        <f t="shared" si="30"/>
        <v>0</v>
      </c>
      <c r="M103" s="6">
        <f t="shared" si="30"/>
        <v>0</v>
      </c>
      <c r="N103" s="6">
        <f t="shared" si="30"/>
        <v>0</v>
      </c>
      <c r="O103" s="6">
        <f t="shared" si="30"/>
        <v>0</v>
      </c>
      <c r="P103" s="6">
        <f t="shared" si="30"/>
        <v>0</v>
      </c>
      <c r="Q103" s="6">
        <f t="shared" si="30"/>
        <v>0</v>
      </c>
      <c r="R103" s="6">
        <f t="shared" si="30"/>
        <v>0</v>
      </c>
      <c r="S103" s="6">
        <f t="shared" si="30"/>
        <v>0</v>
      </c>
      <c r="T103" s="6">
        <f t="shared" si="30"/>
        <v>0</v>
      </c>
      <c r="U103" s="6">
        <f t="shared" si="30"/>
        <v>0</v>
      </c>
      <c r="V103" s="6">
        <f t="shared" si="30"/>
        <v>0</v>
      </c>
      <c r="W103" s="6">
        <f t="shared" si="30"/>
        <v>0</v>
      </c>
      <c r="X103" s="6">
        <f t="shared" si="30"/>
        <v>0</v>
      </c>
      <c r="Y103" s="6">
        <f t="shared" si="30"/>
        <v>0</v>
      </c>
      <c r="Z103" s="6">
        <f t="shared" si="30"/>
        <v>0</v>
      </c>
      <c r="AA103" s="6">
        <f t="shared" si="30"/>
        <v>0</v>
      </c>
      <c r="AB103" s="6">
        <f t="shared" si="30"/>
        <v>0</v>
      </c>
      <c r="AC103" s="6">
        <f t="shared" si="30"/>
        <v>0</v>
      </c>
      <c r="AD103" s="6">
        <f t="shared" si="30"/>
        <v>0</v>
      </c>
      <c r="AE103" s="6">
        <f t="shared" si="30"/>
        <v>0</v>
      </c>
      <c r="AF103" s="6">
        <f t="shared" si="30"/>
        <v>0</v>
      </c>
      <c r="AG103" s="6">
        <f t="shared" si="30"/>
        <v>0</v>
      </c>
      <c r="AH103" s="6">
        <f t="shared" si="30"/>
        <v>0</v>
      </c>
    </row>
    <row r="104" spans="1:34" x14ac:dyDescent="0.25">
      <c r="A104" s="4" t="str">
        <f t="shared" si="22"/>
        <v>Ridesh Ramakrishnan</v>
      </c>
      <c r="B104" s="4" t="str">
        <f t="shared" si="22"/>
        <v>TechSur</v>
      </c>
      <c r="C104" s="4" t="str">
        <f t="shared" si="22"/>
        <v>Business Analyst</v>
      </c>
      <c r="D104" s="6">
        <f t="shared" si="22"/>
        <v>104.92</v>
      </c>
      <c r="E104" s="6">
        <f t="shared" ref="E104:AH104" si="31">$D104*E51</f>
        <v>0</v>
      </c>
      <c r="F104" s="6">
        <f t="shared" si="31"/>
        <v>0</v>
      </c>
      <c r="G104" s="6">
        <f t="shared" si="31"/>
        <v>0</v>
      </c>
      <c r="H104" s="6">
        <f t="shared" si="31"/>
        <v>0</v>
      </c>
      <c r="I104" s="6">
        <f t="shared" si="31"/>
        <v>0</v>
      </c>
      <c r="J104" s="6">
        <f t="shared" si="31"/>
        <v>0</v>
      </c>
      <c r="K104" s="6">
        <f t="shared" si="31"/>
        <v>0</v>
      </c>
      <c r="L104" s="6">
        <f t="shared" si="31"/>
        <v>0</v>
      </c>
      <c r="M104" s="6">
        <f t="shared" si="31"/>
        <v>0</v>
      </c>
      <c r="N104" s="6">
        <f t="shared" si="31"/>
        <v>0</v>
      </c>
      <c r="O104" s="6">
        <f t="shared" si="31"/>
        <v>0</v>
      </c>
      <c r="P104" s="6">
        <f t="shared" si="31"/>
        <v>0</v>
      </c>
      <c r="Q104" s="6">
        <f t="shared" si="31"/>
        <v>0</v>
      </c>
      <c r="R104" s="6">
        <f t="shared" si="31"/>
        <v>0</v>
      </c>
      <c r="S104" s="6">
        <f t="shared" si="31"/>
        <v>0</v>
      </c>
      <c r="T104" s="6">
        <f t="shared" si="31"/>
        <v>0</v>
      </c>
      <c r="U104" s="6">
        <f t="shared" si="31"/>
        <v>0</v>
      </c>
      <c r="V104" s="6">
        <f t="shared" si="31"/>
        <v>0</v>
      </c>
      <c r="W104" s="6">
        <f t="shared" si="31"/>
        <v>0</v>
      </c>
      <c r="X104" s="6">
        <f t="shared" si="31"/>
        <v>0</v>
      </c>
      <c r="Y104" s="6">
        <f t="shared" si="31"/>
        <v>0</v>
      </c>
      <c r="Z104" s="6">
        <f t="shared" si="31"/>
        <v>0</v>
      </c>
      <c r="AA104" s="6">
        <f t="shared" si="31"/>
        <v>0</v>
      </c>
      <c r="AB104" s="6">
        <f t="shared" si="31"/>
        <v>0</v>
      </c>
      <c r="AC104" s="6">
        <f t="shared" si="31"/>
        <v>0</v>
      </c>
      <c r="AD104" s="6">
        <f t="shared" si="31"/>
        <v>0</v>
      </c>
      <c r="AE104" s="6">
        <f t="shared" si="31"/>
        <v>0</v>
      </c>
      <c r="AF104" s="6">
        <f t="shared" si="31"/>
        <v>0</v>
      </c>
      <c r="AG104" s="6">
        <f t="shared" si="31"/>
        <v>0</v>
      </c>
      <c r="AH104" s="6">
        <f t="shared" si="31"/>
        <v>0</v>
      </c>
    </row>
    <row r="105" spans="1:34" x14ac:dyDescent="0.25">
      <c r="A105" s="4" t="str">
        <f t="shared" si="22"/>
        <v>Matthew Tark</v>
      </c>
      <c r="B105" s="4" t="str">
        <f t="shared" si="22"/>
        <v>TechSur</v>
      </c>
      <c r="C105" s="4" t="str">
        <f t="shared" si="22"/>
        <v>Sr. Full Stack Developer</v>
      </c>
      <c r="D105" s="6">
        <f t="shared" si="22"/>
        <v>127.64</v>
      </c>
      <c r="E105" s="6">
        <f t="shared" ref="E105:AH105" si="32">$D105*E52</f>
        <v>0</v>
      </c>
      <c r="F105" s="6">
        <f t="shared" si="32"/>
        <v>0</v>
      </c>
      <c r="G105" s="6">
        <f t="shared" si="32"/>
        <v>0</v>
      </c>
      <c r="H105" s="6">
        <f t="shared" si="32"/>
        <v>0</v>
      </c>
      <c r="I105" s="6">
        <f t="shared" si="32"/>
        <v>0</v>
      </c>
      <c r="J105" s="6">
        <f t="shared" si="32"/>
        <v>0</v>
      </c>
      <c r="K105" s="6">
        <f t="shared" si="32"/>
        <v>0</v>
      </c>
      <c r="L105" s="6">
        <f t="shared" si="32"/>
        <v>0</v>
      </c>
      <c r="M105" s="6">
        <f t="shared" si="32"/>
        <v>0</v>
      </c>
      <c r="N105" s="6">
        <f t="shared" si="32"/>
        <v>0</v>
      </c>
      <c r="O105" s="6">
        <f t="shared" si="32"/>
        <v>0</v>
      </c>
      <c r="P105" s="6">
        <f t="shared" si="32"/>
        <v>0</v>
      </c>
      <c r="Q105" s="6">
        <f t="shared" si="32"/>
        <v>0</v>
      </c>
      <c r="R105" s="6">
        <f t="shared" si="32"/>
        <v>0</v>
      </c>
      <c r="S105" s="6">
        <f t="shared" si="32"/>
        <v>0</v>
      </c>
      <c r="T105" s="6">
        <f t="shared" si="32"/>
        <v>0</v>
      </c>
      <c r="U105" s="6">
        <f t="shared" si="32"/>
        <v>0</v>
      </c>
      <c r="V105" s="6">
        <f t="shared" si="32"/>
        <v>0</v>
      </c>
      <c r="W105" s="6">
        <f t="shared" si="32"/>
        <v>0</v>
      </c>
      <c r="X105" s="6">
        <f t="shared" si="32"/>
        <v>0</v>
      </c>
      <c r="Y105" s="6">
        <f t="shared" si="32"/>
        <v>0</v>
      </c>
      <c r="Z105" s="6">
        <f t="shared" si="32"/>
        <v>0</v>
      </c>
      <c r="AA105" s="6">
        <f t="shared" si="32"/>
        <v>0</v>
      </c>
      <c r="AB105" s="6">
        <f t="shared" si="32"/>
        <v>0</v>
      </c>
      <c r="AC105" s="6">
        <f t="shared" si="32"/>
        <v>0</v>
      </c>
      <c r="AD105" s="6">
        <f t="shared" si="32"/>
        <v>0</v>
      </c>
      <c r="AE105" s="6">
        <f t="shared" si="32"/>
        <v>0</v>
      </c>
      <c r="AF105" s="6">
        <f t="shared" si="32"/>
        <v>0</v>
      </c>
      <c r="AG105" s="6">
        <f t="shared" si="32"/>
        <v>0</v>
      </c>
      <c r="AH105" s="6">
        <f t="shared" si="32"/>
        <v>0</v>
      </c>
    </row>
    <row r="106" spans="1:34" x14ac:dyDescent="0.25">
      <c r="A106" s="4" t="str">
        <f t="shared" si="22"/>
        <v>Clent Brown</v>
      </c>
      <c r="B106" s="4" t="str">
        <f t="shared" si="22"/>
        <v>TechSur</v>
      </c>
      <c r="C106" s="4" t="str">
        <f t="shared" si="22"/>
        <v>Sr. Full Stack Developer</v>
      </c>
      <c r="D106" s="6">
        <f t="shared" si="22"/>
        <v>127.64</v>
      </c>
      <c r="E106" s="6">
        <f t="shared" ref="E106:AH106" si="33">$D106*E53</f>
        <v>0</v>
      </c>
      <c r="F106" s="6">
        <f t="shared" si="33"/>
        <v>0</v>
      </c>
      <c r="G106" s="6">
        <f t="shared" si="33"/>
        <v>0</v>
      </c>
      <c r="H106" s="6">
        <f t="shared" si="33"/>
        <v>0</v>
      </c>
      <c r="I106" s="6">
        <f t="shared" si="33"/>
        <v>0</v>
      </c>
      <c r="J106" s="6">
        <f t="shared" si="33"/>
        <v>0</v>
      </c>
      <c r="K106" s="6">
        <f t="shared" si="33"/>
        <v>0</v>
      </c>
      <c r="L106" s="6">
        <f t="shared" si="33"/>
        <v>0</v>
      </c>
      <c r="M106" s="6">
        <f t="shared" si="33"/>
        <v>0</v>
      </c>
      <c r="N106" s="6">
        <f t="shared" si="33"/>
        <v>0</v>
      </c>
      <c r="O106" s="6">
        <f t="shared" si="33"/>
        <v>0</v>
      </c>
      <c r="P106" s="6">
        <f t="shared" si="33"/>
        <v>0</v>
      </c>
      <c r="Q106" s="6">
        <f t="shared" si="33"/>
        <v>0</v>
      </c>
      <c r="R106" s="6">
        <f t="shared" si="33"/>
        <v>0</v>
      </c>
      <c r="S106" s="6">
        <f t="shared" si="33"/>
        <v>0</v>
      </c>
      <c r="T106" s="6">
        <f t="shared" si="33"/>
        <v>0</v>
      </c>
      <c r="U106" s="6">
        <f t="shared" si="33"/>
        <v>0</v>
      </c>
      <c r="V106" s="6">
        <f t="shared" si="33"/>
        <v>0</v>
      </c>
      <c r="W106" s="6">
        <f t="shared" si="33"/>
        <v>0</v>
      </c>
      <c r="X106" s="6">
        <f t="shared" si="33"/>
        <v>0</v>
      </c>
      <c r="Y106" s="6">
        <f t="shared" si="33"/>
        <v>0</v>
      </c>
      <c r="Z106" s="6">
        <f t="shared" si="33"/>
        <v>0</v>
      </c>
      <c r="AA106" s="6">
        <f t="shared" si="33"/>
        <v>0</v>
      </c>
      <c r="AB106" s="6">
        <f t="shared" si="33"/>
        <v>0</v>
      </c>
      <c r="AC106" s="6">
        <f t="shared" si="33"/>
        <v>0</v>
      </c>
      <c r="AD106" s="6">
        <f t="shared" si="33"/>
        <v>0</v>
      </c>
      <c r="AE106" s="6">
        <f t="shared" si="33"/>
        <v>0</v>
      </c>
      <c r="AF106" s="6">
        <f t="shared" si="33"/>
        <v>0</v>
      </c>
      <c r="AG106" s="6">
        <f t="shared" si="33"/>
        <v>0</v>
      </c>
      <c r="AH106" s="6">
        <f t="shared" si="33"/>
        <v>0</v>
      </c>
    </row>
    <row r="107" spans="1:34" x14ac:dyDescent="0.25">
      <c r="A107" s="4" t="str">
        <f t="shared" si="22"/>
        <v>Jay Vutkuri</v>
      </c>
      <c r="B107" s="4" t="str">
        <f t="shared" si="22"/>
        <v>TechSur</v>
      </c>
      <c r="C107" s="4" t="str">
        <f t="shared" si="22"/>
        <v>Sr. Full Stack Developer</v>
      </c>
      <c r="D107" s="6">
        <f t="shared" si="22"/>
        <v>127.64</v>
      </c>
      <c r="E107" s="6">
        <f t="shared" ref="E107:AH107" si="34">$D107*E54</f>
        <v>0</v>
      </c>
      <c r="F107" s="6">
        <f t="shared" si="34"/>
        <v>0</v>
      </c>
      <c r="G107" s="6">
        <f t="shared" si="34"/>
        <v>0</v>
      </c>
      <c r="H107" s="6">
        <f t="shared" si="34"/>
        <v>0</v>
      </c>
      <c r="I107" s="6">
        <f t="shared" si="34"/>
        <v>0</v>
      </c>
      <c r="J107" s="6">
        <f t="shared" si="34"/>
        <v>0</v>
      </c>
      <c r="K107" s="6">
        <f t="shared" si="34"/>
        <v>0</v>
      </c>
      <c r="L107" s="6">
        <f t="shared" si="34"/>
        <v>0</v>
      </c>
      <c r="M107" s="6">
        <f t="shared" si="34"/>
        <v>0</v>
      </c>
      <c r="N107" s="6">
        <f t="shared" si="34"/>
        <v>0</v>
      </c>
      <c r="O107" s="6">
        <f t="shared" si="34"/>
        <v>0</v>
      </c>
      <c r="P107" s="6">
        <f t="shared" si="34"/>
        <v>0</v>
      </c>
      <c r="Q107" s="6">
        <f t="shared" si="34"/>
        <v>0</v>
      </c>
      <c r="R107" s="6">
        <f t="shared" si="34"/>
        <v>0</v>
      </c>
      <c r="S107" s="6">
        <f t="shared" si="34"/>
        <v>0</v>
      </c>
      <c r="T107" s="6">
        <f t="shared" si="34"/>
        <v>0</v>
      </c>
      <c r="U107" s="6">
        <f t="shared" si="34"/>
        <v>0</v>
      </c>
      <c r="V107" s="6">
        <f t="shared" si="34"/>
        <v>0</v>
      </c>
      <c r="W107" s="6">
        <f t="shared" si="34"/>
        <v>0</v>
      </c>
      <c r="X107" s="6">
        <f t="shared" si="34"/>
        <v>0</v>
      </c>
      <c r="Y107" s="6">
        <f t="shared" si="34"/>
        <v>0</v>
      </c>
      <c r="Z107" s="6">
        <f t="shared" si="34"/>
        <v>0</v>
      </c>
      <c r="AA107" s="6">
        <f t="shared" si="34"/>
        <v>0</v>
      </c>
      <c r="AB107" s="6">
        <f t="shared" si="34"/>
        <v>0</v>
      </c>
      <c r="AC107" s="6">
        <f t="shared" si="34"/>
        <v>0</v>
      </c>
      <c r="AD107" s="6">
        <f t="shared" si="34"/>
        <v>0</v>
      </c>
      <c r="AE107" s="6">
        <f t="shared" si="34"/>
        <v>0</v>
      </c>
      <c r="AF107" s="6">
        <f t="shared" si="34"/>
        <v>0</v>
      </c>
      <c r="AG107" s="6">
        <f t="shared" si="34"/>
        <v>0</v>
      </c>
      <c r="AH107" s="6">
        <f t="shared" si="34"/>
        <v>0</v>
      </c>
    </row>
    <row r="108" spans="1:34" x14ac:dyDescent="0.25">
      <c r="A108" s="4" t="str">
        <f t="shared" si="22"/>
        <v>Seemal Asghar</v>
      </c>
      <c r="B108" s="4" t="str">
        <f t="shared" si="22"/>
        <v>TechSur</v>
      </c>
      <c r="C108" s="4" t="str">
        <f t="shared" si="22"/>
        <v>Test Engineer</v>
      </c>
      <c r="D108" s="6">
        <f t="shared" si="22"/>
        <v>104.92</v>
      </c>
      <c r="E108" s="6">
        <f t="shared" ref="E108:AH108" si="35">$D108*E55</f>
        <v>0</v>
      </c>
      <c r="F108" s="6">
        <f t="shared" si="35"/>
        <v>0</v>
      </c>
      <c r="G108" s="6">
        <f t="shared" si="35"/>
        <v>0</v>
      </c>
      <c r="H108" s="6">
        <f t="shared" si="35"/>
        <v>0</v>
      </c>
      <c r="I108" s="6">
        <f t="shared" si="35"/>
        <v>0</v>
      </c>
      <c r="J108" s="6">
        <f t="shared" si="35"/>
        <v>0</v>
      </c>
      <c r="K108" s="6">
        <f t="shared" si="35"/>
        <v>0</v>
      </c>
      <c r="L108" s="6">
        <f t="shared" si="35"/>
        <v>0</v>
      </c>
      <c r="M108" s="6">
        <f t="shared" si="35"/>
        <v>0</v>
      </c>
      <c r="N108" s="6">
        <f t="shared" si="35"/>
        <v>0</v>
      </c>
      <c r="O108" s="6">
        <f t="shared" si="35"/>
        <v>0</v>
      </c>
      <c r="P108" s="6">
        <f t="shared" si="35"/>
        <v>0</v>
      </c>
      <c r="Q108" s="6">
        <f t="shared" si="35"/>
        <v>0</v>
      </c>
      <c r="R108" s="6">
        <f t="shared" si="35"/>
        <v>0</v>
      </c>
      <c r="S108" s="6">
        <f t="shared" si="35"/>
        <v>0</v>
      </c>
      <c r="T108" s="6">
        <f t="shared" si="35"/>
        <v>0</v>
      </c>
      <c r="U108" s="6">
        <f t="shared" si="35"/>
        <v>0</v>
      </c>
      <c r="V108" s="6">
        <f t="shared" si="35"/>
        <v>0</v>
      </c>
      <c r="W108" s="6">
        <f t="shared" si="35"/>
        <v>0</v>
      </c>
      <c r="X108" s="6">
        <f t="shared" si="35"/>
        <v>0</v>
      </c>
      <c r="Y108" s="6">
        <f t="shared" si="35"/>
        <v>0</v>
      </c>
      <c r="Z108" s="6">
        <f t="shared" si="35"/>
        <v>0</v>
      </c>
      <c r="AA108" s="6">
        <f t="shared" si="35"/>
        <v>0</v>
      </c>
      <c r="AB108" s="6">
        <f t="shared" si="35"/>
        <v>0</v>
      </c>
      <c r="AC108" s="6">
        <f t="shared" si="35"/>
        <v>0</v>
      </c>
      <c r="AD108" s="6">
        <f t="shared" si="35"/>
        <v>0</v>
      </c>
      <c r="AE108" s="6">
        <f t="shared" si="35"/>
        <v>0</v>
      </c>
      <c r="AF108" s="6">
        <f t="shared" si="35"/>
        <v>0</v>
      </c>
      <c r="AG108" s="6">
        <f t="shared" si="35"/>
        <v>0</v>
      </c>
      <c r="AH108" s="6">
        <f t="shared" si="35"/>
        <v>0</v>
      </c>
    </row>
    <row r="109" spans="1:34" x14ac:dyDescent="0.25">
      <c r="A109" s="4">
        <f t="shared" si="22"/>
        <v>0</v>
      </c>
      <c r="B109" s="4">
        <f t="shared" si="22"/>
        <v>0</v>
      </c>
      <c r="C109" s="4">
        <f t="shared" si="22"/>
        <v>0</v>
      </c>
      <c r="D109" s="6">
        <f t="shared" si="22"/>
        <v>0</v>
      </c>
      <c r="E109" s="6">
        <f t="shared" ref="E109:AH109" si="36">$D109*E56</f>
        <v>0</v>
      </c>
      <c r="F109" s="6">
        <f t="shared" si="36"/>
        <v>0</v>
      </c>
      <c r="G109" s="6">
        <f t="shared" si="36"/>
        <v>0</v>
      </c>
      <c r="H109" s="6">
        <f t="shared" si="36"/>
        <v>0</v>
      </c>
      <c r="I109" s="6">
        <f t="shared" si="36"/>
        <v>0</v>
      </c>
      <c r="J109" s="6">
        <f t="shared" si="36"/>
        <v>0</v>
      </c>
      <c r="K109" s="6">
        <f t="shared" si="36"/>
        <v>0</v>
      </c>
      <c r="L109" s="6">
        <f t="shared" si="36"/>
        <v>0</v>
      </c>
      <c r="M109" s="6">
        <f t="shared" si="36"/>
        <v>0</v>
      </c>
      <c r="N109" s="6">
        <f t="shared" si="36"/>
        <v>0</v>
      </c>
      <c r="O109" s="6">
        <f t="shared" si="36"/>
        <v>0</v>
      </c>
      <c r="P109" s="6">
        <f t="shared" si="36"/>
        <v>0</v>
      </c>
      <c r="Q109" s="6">
        <f t="shared" si="36"/>
        <v>0</v>
      </c>
      <c r="R109" s="6">
        <f t="shared" si="36"/>
        <v>0</v>
      </c>
      <c r="S109" s="6">
        <f t="shared" si="36"/>
        <v>0</v>
      </c>
      <c r="T109" s="6">
        <f t="shared" si="36"/>
        <v>0</v>
      </c>
      <c r="U109" s="6">
        <f t="shared" si="36"/>
        <v>0</v>
      </c>
      <c r="V109" s="6">
        <f t="shared" si="36"/>
        <v>0</v>
      </c>
      <c r="W109" s="6">
        <f t="shared" si="36"/>
        <v>0</v>
      </c>
      <c r="X109" s="6">
        <f t="shared" si="36"/>
        <v>0</v>
      </c>
      <c r="Y109" s="6">
        <f t="shared" si="36"/>
        <v>0</v>
      </c>
      <c r="Z109" s="6">
        <f t="shared" si="36"/>
        <v>0</v>
      </c>
      <c r="AA109" s="6">
        <f t="shared" si="36"/>
        <v>0</v>
      </c>
      <c r="AB109" s="6">
        <f t="shared" si="36"/>
        <v>0</v>
      </c>
      <c r="AC109" s="6">
        <f t="shared" si="36"/>
        <v>0</v>
      </c>
      <c r="AD109" s="6">
        <f t="shared" si="36"/>
        <v>0</v>
      </c>
      <c r="AE109" s="6">
        <f t="shared" si="36"/>
        <v>0</v>
      </c>
      <c r="AF109" s="6">
        <f t="shared" si="36"/>
        <v>0</v>
      </c>
      <c r="AG109" s="6">
        <f t="shared" si="36"/>
        <v>0</v>
      </c>
      <c r="AH109" s="6">
        <f t="shared" si="36"/>
        <v>0</v>
      </c>
    </row>
    <row r="110" spans="1:34" x14ac:dyDescent="0.25">
      <c r="A110" s="4">
        <f t="shared" si="22"/>
        <v>0</v>
      </c>
      <c r="B110" s="4">
        <f t="shared" si="22"/>
        <v>0</v>
      </c>
      <c r="C110" s="4">
        <f t="shared" si="22"/>
        <v>0</v>
      </c>
      <c r="D110" s="6">
        <f t="shared" si="22"/>
        <v>0</v>
      </c>
      <c r="E110" s="6">
        <f t="shared" ref="E110:AH110" si="37">$D110*E57</f>
        <v>0</v>
      </c>
      <c r="F110" s="6">
        <f t="shared" si="37"/>
        <v>0</v>
      </c>
      <c r="G110" s="6">
        <f t="shared" si="37"/>
        <v>0</v>
      </c>
      <c r="H110" s="6">
        <f t="shared" si="37"/>
        <v>0</v>
      </c>
      <c r="I110" s="6">
        <f t="shared" si="37"/>
        <v>0</v>
      </c>
      <c r="J110" s="6">
        <f t="shared" si="37"/>
        <v>0</v>
      </c>
      <c r="K110" s="6">
        <f t="shared" si="37"/>
        <v>0</v>
      </c>
      <c r="L110" s="6">
        <f t="shared" si="37"/>
        <v>0</v>
      </c>
      <c r="M110" s="6">
        <f t="shared" si="37"/>
        <v>0</v>
      </c>
      <c r="N110" s="6">
        <f t="shared" si="37"/>
        <v>0</v>
      </c>
      <c r="O110" s="6">
        <f t="shared" si="37"/>
        <v>0</v>
      </c>
      <c r="P110" s="6">
        <f t="shared" si="37"/>
        <v>0</v>
      </c>
      <c r="Q110" s="6">
        <f t="shared" si="37"/>
        <v>0</v>
      </c>
      <c r="R110" s="6">
        <f t="shared" si="37"/>
        <v>0</v>
      </c>
      <c r="S110" s="6">
        <f t="shared" si="37"/>
        <v>0</v>
      </c>
      <c r="T110" s="6">
        <f t="shared" si="37"/>
        <v>0</v>
      </c>
      <c r="U110" s="6">
        <f t="shared" si="37"/>
        <v>0</v>
      </c>
      <c r="V110" s="6">
        <f t="shared" si="37"/>
        <v>0</v>
      </c>
      <c r="W110" s="6">
        <f t="shared" si="37"/>
        <v>0</v>
      </c>
      <c r="X110" s="6">
        <f t="shared" si="37"/>
        <v>0</v>
      </c>
      <c r="Y110" s="6">
        <f t="shared" si="37"/>
        <v>0</v>
      </c>
      <c r="Z110" s="6">
        <f t="shared" si="37"/>
        <v>0</v>
      </c>
      <c r="AA110" s="6">
        <f t="shared" si="37"/>
        <v>0</v>
      </c>
      <c r="AB110" s="6">
        <f t="shared" si="37"/>
        <v>0</v>
      </c>
      <c r="AC110" s="6">
        <f t="shared" si="37"/>
        <v>0</v>
      </c>
      <c r="AD110" s="6">
        <f t="shared" si="37"/>
        <v>0</v>
      </c>
      <c r="AE110" s="6">
        <f t="shared" si="37"/>
        <v>0</v>
      </c>
      <c r="AF110" s="6">
        <f t="shared" si="37"/>
        <v>0</v>
      </c>
      <c r="AG110" s="6">
        <f t="shared" si="37"/>
        <v>0</v>
      </c>
      <c r="AH110" s="6">
        <f t="shared" si="37"/>
        <v>0</v>
      </c>
    </row>
    <row r="111" spans="1:34" x14ac:dyDescent="0.25">
      <c r="D111" s="7"/>
      <c r="E111" s="7">
        <f t="shared" ref="E111:AH111" si="38">SUM(E96:E110)</f>
        <v>0</v>
      </c>
      <c r="F111" s="7">
        <f t="shared" si="38"/>
        <v>0</v>
      </c>
      <c r="G111" s="7">
        <f t="shared" si="38"/>
        <v>0</v>
      </c>
      <c r="H111" s="7">
        <f t="shared" si="38"/>
        <v>0</v>
      </c>
      <c r="I111" s="7">
        <f t="shared" si="38"/>
        <v>0</v>
      </c>
      <c r="J111" s="7">
        <f t="shared" si="38"/>
        <v>0</v>
      </c>
      <c r="K111" s="7">
        <f t="shared" si="38"/>
        <v>0</v>
      </c>
      <c r="L111" s="7">
        <f t="shared" si="38"/>
        <v>0</v>
      </c>
      <c r="M111" s="7">
        <f t="shared" si="38"/>
        <v>0</v>
      </c>
      <c r="N111" s="7">
        <f t="shared" si="38"/>
        <v>0</v>
      </c>
      <c r="O111" s="7">
        <f t="shared" si="38"/>
        <v>0</v>
      </c>
      <c r="P111" s="7">
        <f t="shared" si="38"/>
        <v>0</v>
      </c>
      <c r="Q111" s="7">
        <f t="shared" si="38"/>
        <v>0</v>
      </c>
      <c r="R111" s="7">
        <f t="shared" si="38"/>
        <v>0</v>
      </c>
      <c r="S111" s="7">
        <f t="shared" si="38"/>
        <v>0</v>
      </c>
      <c r="T111" s="7">
        <f t="shared" si="38"/>
        <v>0</v>
      </c>
      <c r="U111" s="7">
        <f t="shared" si="38"/>
        <v>0</v>
      </c>
      <c r="V111" s="7">
        <f t="shared" si="38"/>
        <v>0</v>
      </c>
      <c r="W111" s="7">
        <f t="shared" si="38"/>
        <v>0</v>
      </c>
      <c r="X111" s="7">
        <f t="shared" si="38"/>
        <v>0</v>
      </c>
      <c r="Y111" s="7">
        <f t="shared" si="38"/>
        <v>0</v>
      </c>
      <c r="Z111" s="7">
        <f t="shared" si="38"/>
        <v>0</v>
      </c>
      <c r="AA111" s="7">
        <f t="shared" si="38"/>
        <v>0</v>
      </c>
      <c r="AB111" s="7">
        <f t="shared" si="38"/>
        <v>0</v>
      </c>
      <c r="AC111" s="7">
        <f t="shared" si="38"/>
        <v>0</v>
      </c>
      <c r="AD111" s="7">
        <f t="shared" si="38"/>
        <v>0</v>
      </c>
      <c r="AE111" s="7">
        <f t="shared" si="38"/>
        <v>0</v>
      </c>
      <c r="AF111" s="7">
        <f t="shared" si="38"/>
        <v>0</v>
      </c>
      <c r="AG111" s="7">
        <f t="shared" si="38"/>
        <v>0</v>
      </c>
      <c r="AH111" s="7">
        <f t="shared" si="38"/>
        <v>0</v>
      </c>
    </row>
    <row r="113" spans="1:34" x14ac:dyDescent="0.25">
      <c r="A113" s="31" t="s">
        <v>186</v>
      </c>
      <c r="B113" s="32"/>
      <c r="C113" s="32"/>
      <c r="D113" s="439"/>
      <c r="E113" s="625">
        <v>2025</v>
      </c>
      <c r="F113" s="626"/>
      <c r="G113" s="626"/>
      <c r="H113" s="626"/>
      <c r="I113" s="626"/>
      <c r="J113" s="627"/>
      <c r="K113" s="625">
        <v>2026</v>
      </c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7"/>
      <c r="W113" s="625">
        <v>2027</v>
      </c>
      <c r="X113" s="626"/>
      <c r="Y113" s="626"/>
      <c r="Z113" s="626"/>
      <c r="AA113" s="626"/>
      <c r="AB113" s="626"/>
      <c r="AC113" s="626"/>
      <c r="AD113" s="626"/>
      <c r="AE113" s="626"/>
      <c r="AF113" s="626"/>
      <c r="AG113" s="626"/>
      <c r="AH113" s="627"/>
    </row>
    <row r="114" spans="1:34" x14ac:dyDescent="0.25">
      <c r="C114" s="11" t="s">
        <v>105</v>
      </c>
      <c r="D114" s="440" t="s">
        <v>106</v>
      </c>
      <c r="E114" s="11">
        <v>7</v>
      </c>
      <c r="F114" s="11">
        <v>8</v>
      </c>
      <c r="G114" s="11">
        <v>9</v>
      </c>
      <c r="H114" s="11">
        <v>10</v>
      </c>
      <c r="I114" s="11">
        <v>11</v>
      </c>
      <c r="J114" s="11">
        <v>12</v>
      </c>
      <c r="K114" s="11">
        <v>1</v>
      </c>
      <c r="L114" s="11">
        <v>2</v>
      </c>
      <c r="M114" s="11">
        <v>3</v>
      </c>
      <c r="N114" s="11">
        <v>4</v>
      </c>
      <c r="O114" s="11">
        <v>5</v>
      </c>
      <c r="P114" s="11">
        <v>6</v>
      </c>
      <c r="Q114" s="11">
        <v>7</v>
      </c>
      <c r="R114" s="11">
        <v>8</v>
      </c>
      <c r="S114" s="11">
        <v>9</v>
      </c>
      <c r="T114" s="11">
        <v>10</v>
      </c>
      <c r="U114" s="11">
        <v>11</v>
      </c>
      <c r="V114" s="11">
        <v>12</v>
      </c>
      <c r="W114" s="11">
        <v>1</v>
      </c>
      <c r="X114" s="11">
        <v>2</v>
      </c>
      <c r="Y114" s="11">
        <v>3</v>
      </c>
      <c r="Z114" s="11">
        <v>4</v>
      </c>
      <c r="AA114" s="11">
        <v>5</v>
      </c>
      <c r="AB114" s="11">
        <v>6</v>
      </c>
      <c r="AC114" s="11">
        <v>7</v>
      </c>
      <c r="AD114" s="11">
        <v>8</v>
      </c>
      <c r="AE114" s="11">
        <v>9</v>
      </c>
      <c r="AF114" s="11">
        <v>10</v>
      </c>
      <c r="AG114" s="11">
        <v>11</v>
      </c>
      <c r="AH114" s="11">
        <v>12</v>
      </c>
    </row>
    <row r="115" spans="1:34" x14ac:dyDescent="0.25">
      <c r="C115" s="4" t="s">
        <v>1337</v>
      </c>
      <c r="D115" s="26">
        <v>45862</v>
      </c>
      <c r="E115" s="6">
        <v>130507.52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25">
      <c r="C116" s="425"/>
      <c r="D116" s="2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25">
      <c r="C117" s="4"/>
      <c r="D117" s="2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25">
      <c r="C118" s="4"/>
      <c r="D118" s="2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25">
      <c r="C119" s="4"/>
      <c r="D119" s="2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25">
      <c r="C120" s="4"/>
      <c r="D120" s="2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25">
      <c r="C121" s="4"/>
      <c r="D121" s="2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25">
      <c r="C122" s="4"/>
      <c r="D122" s="2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25">
      <c r="C123" s="4"/>
      <c r="D123" s="2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5">
      <c r="C124" s="4"/>
      <c r="D124" s="2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25">
      <c r="C125" s="281"/>
      <c r="D125" s="2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25">
      <c r="C126" s="4"/>
      <c r="D126" s="2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25">
      <c r="C127" s="4"/>
      <c r="D127" s="2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25">
      <c r="C128" s="4"/>
      <c r="D128" s="2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3:34" x14ac:dyDescent="0.25">
      <c r="C129" s="4"/>
      <c r="D129" s="2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3:34" x14ac:dyDescent="0.25">
      <c r="D130" s="30" t="s">
        <v>39</v>
      </c>
      <c r="E130" s="30">
        <f t="shared" ref="E130:AH130" si="39">SUM(E115:E129)</f>
        <v>130507.52</v>
      </c>
      <c r="F130" s="30">
        <f t="shared" si="39"/>
        <v>0</v>
      </c>
      <c r="G130" s="30">
        <f t="shared" si="39"/>
        <v>0</v>
      </c>
      <c r="H130" s="81">
        <f t="shared" si="39"/>
        <v>0</v>
      </c>
      <c r="I130" s="81">
        <f t="shared" si="39"/>
        <v>0</v>
      </c>
      <c r="J130" s="81">
        <f t="shared" si="39"/>
        <v>0</v>
      </c>
      <c r="K130" s="81">
        <f t="shared" si="39"/>
        <v>0</v>
      </c>
      <c r="L130" s="81">
        <f t="shared" si="39"/>
        <v>0</v>
      </c>
      <c r="M130" s="81">
        <f t="shared" si="39"/>
        <v>0</v>
      </c>
      <c r="N130" s="81">
        <f t="shared" si="39"/>
        <v>0</v>
      </c>
      <c r="O130" s="81">
        <f t="shared" si="39"/>
        <v>0</v>
      </c>
      <c r="P130" s="81">
        <f t="shared" si="39"/>
        <v>0</v>
      </c>
      <c r="Q130" s="81">
        <f t="shared" si="39"/>
        <v>0</v>
      </c>
      <c r="R130" s="81">
        <f t="shared" si="39"/>
        <v>0</v>
      </c>
      <c r="S130" s="81">
        <f t="shared" si="39"/>
        <v>0</v>
      </c>
      <c r="T130" s="81">
        <f t="shared" si="39"/>
        <v>0</v>
      </c>
      <c r="U130" s="81">
        <f t="shared" si="39"/>
        <v>0</v>
      </c>
      <c r="V130" s="81">
        <f t="shared" si="39"/>
        <v>0</v>
      </c>
      <c r="W130" s="81">
        <f t="shared" si="39"/>
        <v>0</v>
      </c>
      <c r="X130" s="81">
        <f t="shared" si="39"/>
        <v>0</v>
      </c>
      <c r="Y130" s="81">
        <f t="shared" si="39"/>
        <v>0</v>
      </c>
      <c r="Z130" s="81">
        <f t="shared" si="39"/>
        <v>0</v>
      </c>
      <c r="AA130" s="81">
        <f t="shared" si="39"/>
        <v>0</v>
      </c>
      <c r="AB130" s="81">
        <f t="shared" si="39"/>
        <v>0</v>
      </c>
      <c r="AC130" s="81">
        <f t="shared" si="39"/>
        <v>0</v>
      </c>
      <c r="AD130" s="81">
        <f t="shared" si="39"/>
        <v>0</v>
      </c>
      <c r="AE130" s="81">
        <f t="shared" si="39"/>
        <v>0</v>
      </c>
      <c r="AF130" s="81">
        <f t="shared" si="39"/>
        <v>0</v>
      </c>
      <c r="AG130" s="81">
        <f t="shared" si="39"/>
        <v>0</v>
      </c>
      <c r="AH130" s="81">
        <f t="shared" si="39"/>
        <v>0</v>
      </c>
    </row>
  </sheetData>
  <mergeCells count="18">
    <mergeCell ref="K113:V113"/>
    <mergeCell ref="W113:AH113"/>
    <mergeCell ref="E7:J7"/>
    <mergeCell ref="E41:J41"/>
    <mergeCell ref="E74:J74"/>
    <mergeCell ref="E94:J94"/>
    <mergeCell ref="E113:J113"/>
    <mergeCell ref="E73:G73"/>
    <mergeCell ref="K74:V74"/>
    <mergeCell ref="W74:AH74"/>
    <mergeCell ref="K94:V94"/>
    <mergeCell ref="W94:AH94"/>
    <mergeCell ref="E6:N6"/>
    <mergeCell ref="K7:V7"/>
    <mergeCell ref="W7:AH7"/>
    <mergeCell ref="E40:N40"/>
    <mergeCell ref="K41:V41"/>
    <mergeCell ref="W41:AH4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BF82-3C4C-48CD-8B9F-A59F60A3B45A}">
  <sheetPr>
    <tabColor theme="4" tint="0.79998168889431442"/>
  </sheetPr>
  <dimension ref="A2:AO130"/>
  <sheetViews>
    <sheetView topLeftCell="A93" workbookViewId="0">
      <selection activeCell="J119" sqref="J119"/>
    </sheetView>
  </sheetViews>
  <sheetFormatPr defaultRowHeight="15" x14ac:dyDescent="0.25"/>
  <cols>
    <col min="1" max="1" width="19.85546875" customWidth="1"/>
    <col min="2" max="2" width="20.28515625" bestFit="1" customWidth="1"/>
    <col min="3" max="3" width="25.5703125" bestFit="1" customWidth="1"/>
    <col min="4" max="4" width="12.5703125" bestFit="1" customWidth="1"/>
    <col min="5" max="8" width="10.42578125" bestFit="1" customWidth="1"/>
    <col min="9" max="9" width="10.85546875" bestFit="1" customWidth="1"/>
    <col min="10" max="10" width="10.42578125" bestFit="1" customWidth="1"/>
  </cols>
  <sheetData>
    <row r="2" spans="1:41" x14ac:dyDescent="0.25">
      <c r="A2" s="9" t="s">
        <v>81</v>
      </c>
      <c r="B2" t="s">
        <v>1338</v>
      </c>
    </row>
    <row r="3" spans="1:41" x14ac:dyDescent="0.25">
      <c r="A3" s="9" t="s">
        <v>83</v>
      </c>
      <c r="B3" t="s">
        <v>1339</v>
      </c>
      <c r="C3" t="s">
        <v>1295</v>
      </c>
    </row>
    <row r="4" spans="1:41" x14ac:dyDescent="0.25">
      <c r="A4" s="9" t="s">
        <v>85</v>
      </c>
      <c r="B4" s="25">
        <v>2453608.88</v>
      </c>
    </row>
    <row r="5" spans="1:41" x14ac:dyDescent="0.25">
      <c r="A5" s="9"/>
      <c r="B5" s="25"/>
    </row>
    <row r="6" spans="1:41" x14ac:dyDescent="0.25">
      <c r="A6" s="31" t="s">
        <v>86</v>
      </c>
      <c r="B6" s="31"/>
      <c r="C6" s="31"/>
      <c r="D6" s="31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1" x14ac:dyDescent="0.25">
      <c r="A7" s="9"/>
      <c r="B7" s="9"/>
      <c r="C7" s="9"/>
      <c r="D7" s="9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>
        <v>2026</v>
      </c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>
        <v>2027</v>
      </c>
      <c r="AD7" s="623"/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4"/>
    </row>
    <row r="8" spans="1:41" x14ac:dyDescent="0.25">
      <c r="A8" s="9"/>
      <c r="B8" s="9"/>
      <c r="C8" s="9"/>
      <c r="D8" s="37" t="s">
        <v>33</v>
      </c>
      <c r="E8" s="38">
        <v>21</v>
      </c>
      <c r="F8" s="38">
        <v>19</v>
      </c>
      <c r="G8" s="38">
        <v>21</v>
      </c>
      <c r="H8" s="38">
        <v>22</v>
      </c>
      <c r="I8" s="38">
        <v>21</v>
      </c>
      <c r="J8" s="38">
        <v>20</v>
      </c>
      <c r="K8" s="38">
        <v>22</v>
      </c>
      <c r="L8" s="38">
        <v>21</v>
      </c>
      <c r="M8" s="38">
        <v>21</v>
      </c>
      <c r="N8" s="38">
        <v>22</v>
      </c>
      <c r="O8" s="38">
        <v>18</v>
      </c>
      <c r="P8" s="38">
        <v>22</v>
      </c>
      <c r="Q8" s="38">
        <v>21</v>
      </c>
      <c r="R8" s="38">
        <v>20</v>
      </c>
      <c r="S8" s="38">
        <v>21</v>
      </c>
      <c r="T8" s="38">
        <v>22</v>
      </c>
      <c r="U8" s="38">
        <v>23</v>
      </c>
      <c r="V8" s="38">
        <v>19</v>
      </c>
      <c r="W8" s="38">
        <v>23</v>
      </c>
      <c r="X8" s="38">
        <v>22</v>
      </c>
      <c r="Y8" s="38">
        <v>18</v>
      </c>
      <c r="Z8" s="38">
        <v>23</v>
      </c>
      <c r="AA8" s="38">
        <v>18</v>
      </c>
      <c r="AB8" s="38">
        <v>22</v>
      </c>
      <c r="AC8" s="38">
        <v>21</v>
      </c>
      <c r="AD8" s="38">
        <v>20</v>
      </c>
      <c r="AE8" s="38">
        <v>21</v>
      </c>
      <c r="AF8" s="38">
        <v>22</v>
      </c>
      <c r="AG8" s="38">
        <v>23</v>
      </c>
      <c r="AH8" s="38">
        <v>19</v>
      </c>
      <c r="AI8" s="38">
        <v>23</v>
      </c>
      <c r="AJ8" s="38">
        <v>22</v>
      </c>
      <c r="AK8" s="38">
        <v>18</v>
      </c>
      <c r="AL8" s="38">
        <v>23</v>
      </c>
      <c r="AM8" s="38">
        <v>18</v>
      </c>
      <c r="AN8" s="38">
        <v>22</v>
      </c>
    </row>
    <row r="9" spans="1:41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265">
        <v>7</v>
      </c>
      <c r="L9" s="265">
        <v>8</v>
      </c>
      <c r="M9" s="265">
        <v>9</v>
      </c>
      <c r="N9" s="265">
        <v>10</v>
      </c>
      <c r="O9" s="265">
        <v>11</v>
      </c>
      <c r="P9" s="265">
        <v>12</v>
      </c>
      <c r="Q9" s="265">
        <v>1</v>
      </c>
      <c r="R9" s="265">
        <v>2</v>
      </c>
      <c r="S9" s="265">
        <v>3</v>
      </c>
      <c r="T9" s="265">
        <v>4</v>
      </c>
      <c r="U9" s="265">
        <v>5</v>
      </c>
      <c r="V9" s="265">
        <v>6</v>
      </c>
      <c r="W9" s="265">
        <v>7</v>
      </c>
      <c r="X9" s="265">
        <v>8</v>
      </c>
      <c r="Y9" s="265">
        <v>9</v>
      </c>
      <c r="Z9" s="265">
        <v>10</v>
      </c>
      <c r="AA9" s="265">
        <v>11</v>
      </c>
      <c r="AB9" s="265">
        <v>12</v>
      </c>
      <c r="AC9" s="265">
        <v>1</v>
      </c>
      <c r="AD9" s="265">
        <v>2</v>
      </c>
      <c r="AE9" s="265">
        <v>3</v>
      </c>
      <c r="AF9" s="265">
        <v>4</v>
      </c>
      <c r="AG9" s="265">
        <v>5</v>
      </c>
      <c r="AH9" s="265">
        <v>6</v>
      </c>
      <c r="AI9" s="265">
        <v>7</v>
      </c>
      <c r="AJ9" s="265">
        <v>8</v>
      </c>
      <c r="AK9" s="265">
        <v>9</v>
      </c>
      <c r="AL9" s="265">
        <v>10</v>
      </c>
      <c r="AM9" s="265">
        <v>11</v>
      </c>
      <c r="AN9" s="265">
        <v>12</v>
      </c>
    </row>
    <row r="10" spans="1:41" x14ac:dyDescent="0.25">
      <c r="A10" s="4" t="s">
        <v>1340</v>
      </c>
      <c r="B10" s="4" t="s">
        <v>97</v>
      </c>
      <c r="C10" s="4" t="s">
        <v>1341</v>
      </c>
      <c r="D10" s="6">
        <v>108.61</v>
      </c>
      <c r="E10" s="4">
        <v>160</v>
      </c>
      <c r="F10" s="4">
        <v>144</v>
      </c>
      <c r="G10" s="4">
        <v>160</v>
      </c>
      <c r="H10" s="4">
        <v>168</v>
      </c>
      <c r="I10" s="4">
        <v>160</v>
      </c>
      <c r="J10" s="4">
        <v>152</v>
      </c>
      <c r="K10" s="266">
        <v>0</v>
      </c>
      <c r="L10" s="266">
        <v>0</v>
      </c>
      <c r="M10" s="266">
        <v>0</v>
      </c>
      <c r="N10" s="442">
        <v>0</v>
      </c>
      <c r="O10" s="442">
        <v>0</v>
      </c>
      <c r="P10" s="442">
        <v>0</v>
      </c>
      <c r="Q10" s="442"/>
      <c r="R10" s="442"/>
      <c r="S10" s="442"/>
      <c r="T10" s="442"/>
      <c r="U10" s="442"/>
      <c r="V10" s="442"/>
      <c r="W10" s="442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</row>
    <row r="11" spans="1:41" x14ac:dyDescent="0.25">
      <c r="A11" s="5" t="s">
        <v>1342</v>
      </c>
      <c r="B11" s="4" t="s">
        <v>97</v>
      </c>
      <c r="C11" s="4" t="s">
        <v>1343</v>
      </c>
      <c r="D11" s="6">
        <v>110.64</v>
      </c>
      <c r="E11" s="4">
        <v>160</v>
      </c>
      <c r="F11" s="4">
        <v>144</v>
      </c>
      <c r="G11" s="4">
        <v>160</v>
      </c>
      <c r="H11" s="4">
        <v>168</v>
      </c>
      <c r="I11" s="4">
        <v>160</v>
      </c>
      <c r="J11" s="4">
        <v>152</v>
      </c>
      <c r="K11" s="266">
        <v>0</v>
      </c>
      <c r="L11" s="266">
        <v>0</v>
      </c>
      <c r="M11" s="266">
        <v>0</v>
      </c>
      <c r="N11" s="442">
        <v>0</v>
      </c>
      <c r="O11" s="442">
        <v>0</v>
      </c>
      <c r="P11" s="442">
        <v>0</v>
      </c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</row>
    <row r="12" spans="1:41" x14ac:dyDescent="0.25">
      <c r="A12" s="5" t="s">
        <v>1344</v>
      </c>
      <c r="B12" s="4" t="s">
        <v>97</v>
      </c>
      <c r="C12" s="4" t="s">
        <v>1341</v>
      </c>
      <c r="D12" s="6">
        <v>108.61</v>
      </c>
      <c r="E12" s="4">
        <v>160</v>
      </c>
      <c r="F12" s="4">
        <v>144</v>
      </c>
      <c r="G12" s="4">
        <v>160</v>
      </c>
      <c r="H12" s="4">
        <v>168</v>
      </c>
      <c r="I12" s="4">
        <v>160</v>
      </c>
      <c r="J12" s="4">
        <v>152</v>
      </c>
      <c r="K12" s="266">
        <v>0</v>
      </c>
      <c r="L12" s="266">
        <v>0</v>
      </c>
      <c r="M12" s="266">
        <v>0</v>
      </c>
      <c r="N12" s="442">
        <v>0</v>
      </c>
      <c r="O12" s="442">
        <v>0</v>
      </c>
      <c r="P12" s="442">
        <v>0</v>
      </c>
      <c r="Q12" s="442"/>
      <c r="R12" s="442"/>
      <c r="S12" s="442"/>
      <c r="T12" s="442"/>
      <c r="U12" s="442"/>
      <c r="V12" s="442"/>
      <c r="W12" s="442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</row>
    <row r="13" spans="1:41" x14ac:dyDescent="0.25">
      <c r="A13" s="4" t="s">
        <v>1345</v>
      </c>
      <c r="B13" s="4" t="s">
        <v>97</v>
      </c>
      <c r="C13" s="4" t="s">
        <v>1343</v>
      </c>
      <c r="D13" s="6">
        <v>110.64</v>
      </c>
      <c r="E13" s="4">
        <v>160</v>
      </c>
      <c r="F13" s="4">
        <v>144</v>
      </c>
      <c r="G13" s="4">
        <v>160</v>
      </c>
      <c r="H13" s="4">
        <v>168</v>
      </c>
      <c r="I13" s="4">
        <v>160</v>
      </c>
      <c r="J13" s="4">
        <v>152</v>
      </c>
      <c r="K13" s="266">
        <v>0</v>
      </c>
      <c r="L13" s="266">
        <v>0</v>
      </c>
      <c r="M13" s="266">
        <v>0</v>
      </c>
      <c r="N13" s="442">
        <v>0</v>
      </c>
      <c r="O13" s="442">
        <v>0</v>
      </c>
      <c r="P13" s="442">
        <v>0</v>
      </c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</row>
    <row r="14" spans="1:41" x14ac:dyDescent="0.25">
      <c r="A14" s="4"/>
      <c r="B14" s="4"/>
      <c r="C14" s="4"/>
      <c r="D14" s="6"/>
      <c r="E14" s="4"/>
      <c r="F14" s="4"/>
      <c r="G14" s="4"/>
      <c r="H14" s="4"/>
      <c r="I14" s="4"/>
      <c r="J14" s="4"/>
      <c r="K14" s="266"/>
      <c r="L14" s="266"/>
      <c r="M14" s="266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</row>
    <row r="15" spans="1:41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266"/>
      <c r="L15" s="266"/>
      <c r="M15" s="266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</row>
    <row r="16" spans="1:41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266"/>
      <c r="L16" s="266"/>
      <c r="M16" s="266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</row>
    <row r="17" spans="1:40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266"/>
      <c r="L17" s="266"/>
      <c r="M17" s="266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</row>
    <row r="18" spans="1:40" x14ac:dyDescent="0.25">
      <c r="A18" s="5"/>
      <c r="B18" s="4"/>
      <c r="C18" s="4"/>
      <c r="D18" s="6"/>
      <c r="E18" s="4"/>
      <c r="F18" s="4"/>
      <c r="G18" s="4"/>
      <c r="H18" s="4"/>
      <c r="I18" s="4"/>
      <c r="J18" s="4"/>
      <c r="K18" s="266"/>
      <c r="L18" s="266"/>
      <c r="M18" s="266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</row>
    <row r="19" spans="1:40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266"/>
      <c r="L19" s="266"/>
      <c r="M19" s="266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</row>
    <row r="20" spans="1:40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266"/>
      <c r="L20" s="266"/>
      <c r="M20" s="266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</row>
    <row r="21" spans="1:40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266"/>
      <c r="L21" s="266"/>
      <c r="M21" s="266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</row>
    <row r="22" spans="1:40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266"/>
      <c r="L22" s="266"/>
      <c r="M22" s="266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</row>
    <row r="23" spans="1:40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266"/>
      <c r="L23" s="266"/>
      <c r="M23" s="266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</row>
    <row r="24" spans="1:40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266"/>
      <c r="L24" s="266"/>
      <c r="M24" s="266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</row>
    <row r="25" spans="1:40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266"/>
      <c r="L25" s="266"/>
      <c r="M25" s="266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</row>
    <row r="26" spans="1:40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266"/>
      <c r="L26" s="266"/>
      <c r="M26" s="266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</row>
    <row r="27" spans="1:40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266"/>
      <c r="L27" s="266"/>
      <c r="M27" s="266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</row>
    <row r="28" spans="1:40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266"/>
      <c r="L28" s="266"/>
      <c r="M28" s="266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</row>
    <row r="29" spans="1:40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266"/>
      <c r="L29" s="266"/>
      <c r="M29" s="266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</row>
    <row r="30" spans="1:40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266"/>
      <c r="L30" s="266"/>
      <c r="M30" s="266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266"/>
      <c r="L31" s="266"/>
      <c r="M31" s="266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266"/>
      <c r="L32" s="266"/>
      <c r="M32" s="266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266"/>
      <c r="L33" s="266"/>
      <c r="M33" s="266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266"/>
      <c r="L34" s="266"/>
      <c r="M34" s="266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266"/>
      <c r="L35" s="266"/>
      <c r="M35" s="266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266"/>
      <c r="L36" s="266"/>
      <c r="M36" s="266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266"/>
      <c r="L37" s="266"/>
      <c r="M37" s="266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</row>
    <row r="38" spans="1:40" x14ac:dyDescent="0.25">
      <c r="E38" s="28">
        <f t="shared" ref="E38:AN38" si="0">SUM(E10:E37)</f>
        <v>640</v>
      </c>
      <c r="F38" s="28">
        <f t="shared" si="0"/>
        <v>576</v>
      </c>
      <c r="G38" s="28">
        <f t="shared" si="0"/>
        <v>640</v>
      </c>
      <c r="H38" s="28">
        <f t="shared" si="0"/>
        <v>672</v>
      </c>
      <c r="I38" s="28">
        <f t="shared" si="0"/>
        <v>640</v>
      </c>
      <c r="J38" s="28">
        <f t="shared" si="0"/>
        <v>608</v>
      </c>
      <c r="K38" s="28">
        <f t="shared" si="0"/>
        <v>0</v>
      </c>
      <c r="L38" s="28">
        <f t="shared" si="0"/>
        <v>0</v>
      </c>
      <c r="M38" s="28">
        <f t="shared" si="0"/>
        <v>0</v>
      </c>
      <c r="N38" s="28">
        <f t="shared" si="0"/>
        <v>0</v>
      </c>
      <c r="O38" s="28">
        <f t="shared" si="0"/>
        <v>0</v>
      </c>
      <c r="P38" s="28">
        <f t="shared" si="0"/>
        <v>0</v>
      </c>
      <c r="Q38" s="428">
        <f t="shared" si="0"/>
        <v>0</v>
      </c>
      <c r="R38" s="428">
        <f t="shared" si="0"/>
        <v>0</v>
      </c>
      <c r="S38" s="428">
        <f t="shared" si="0"/>
        <v>0</v>
      </c>
      <c r="T38" s="428">
        <f t="shared" si="0"/>
        <v>0</v>
      </c>
      <c r="U38" s="428">
        <f t="shared" si="0"/>
        <v>0</v>
      </c>
      <c r="V38" s="428">
        <f t="shared" si="0"/>
        <v>0</v>
      </c>
      <c r="W38" s="428">
        <f t="shared" si="0"/>
        <v>0</v>
      </c>
      <c r="X38" s="428">
        <f t="shared" si="0"/>
        <v>0</v>
      </c>
      <c r="Y38" s="428">
        <f t="shared" si="0"/>
        <v>0</v>
      </c>
      <c r="Z38" s="428">
        <f t="shared" si="0"/>
        <v>0</v>
      </c>
      <c r="AA38" s="428">
        <f t="shared" si="0"/>
        <v>0</v>
      </c>
      <c r="AB38" s="428">
        <f t="shared" si="0"/>
        <v>0</v>
      </c>
      <c r="AC38" s="428">
        <f t="shared" si="0"/>
        <v>0</v>
      </c>
      <c r="AD38" s="428">
        <f t="shared" si="0"/>
        <v>0</v>
      </c>
      <c r="AE38" s="428">
        <f t="shared" si="0"/>
        <v>0</v>
      </c>
      <c r="AF38" s="428">
        <f t="shared" si="0"/>
        <v>0</v>
      </c>
      <c r="AG38" s="428">
        <f t="shared" si="0"/>
        <v>0</v>
      </c>
      <c r="AH38" s="428">
        <f t="shared" si="0"/>
        <v>0</v>
      </c>
      <c r="AI38" s="428">
        <f t="shared" si="0"/>
        <v>0</v>
      </c>
      <c r="AJ38" s="428">
        <f t="shared" si="0"/>
        <v>0</v>
      </c>
      <c r="AK38" s="428">
        <f t="shared" si="0"/>
        <v>0</v>
      </c>
      <c r="AL38" s="428">
        <f t="shared" si="0"/>
        <v>0</v>
      </c>
      <c r="AM38" s="428">
        <f t="shared" si="0"/>
        <v>0</v>
      </c>
      <c r="AN38" s="428">
        <f t="shared" si="0"/>
        <v>0</v>
      </c>
    </row>
    <row r="40" spans="1:40" x14ac:dyDescent="0.25">
      <c r="A40" s="31" t="s">
        <v>102</v>
      </c>
      <c r="B40" s="31"/>
      <c r="C40" s="31"/>
      <c r="D40" s="31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7"/>
      <c r="S40" s="637"/>
      <c r="T40" s="637"/>
      <c r="U40" s="31"/>
      <c r="V40" s="31"/>
      <c r="W40" s="31"/>
    </row>
    <row r="41" spans="1:40" x14ac:dyDescent="0.25">
      <c r="A41" s="9"/>
      <c r="B41" s="9"/>
      <c r="C41" s="9"/>
      <c r="D41" s="9"/>
      <c r="E41" s="623">
        <v>2025</v>
      </c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>
        <v>2026</v>
      </c>
      <c r="R41" s="623"/>
      <c r="S41" s="623"/>
      <c r="T41" s="623"/>
      <c r="U41" s="623"/>
      <c r="V41" s="623"/>
      <c r="W41" s="623"/>
      <c r="X41" s="623"/>
      <c r="Y41" s="623"/>
      <c r="Z41" s="623"/>
      <c r="AA41" s="623"/>
      <c r="AB41" s="623"/>
      <c r="AC41" s="625">
        <v>2027</v>
      </c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7"/>
    </row>
    <row r="42" spans="1:40" x14ac:dyDescent="0.25">
      <c r="A42" s="11" t="s">
        <v>88</v>
      </c>
      <c r="B42" s="11" t="s">
        <v>89</v>
      </c>
      <c r="C42" s="11" t="s">
        <v>90</v>
      </c>
      <c r="D42" s="11" t="s">
        <v>91</v>
      </c>
      <c r="E42" s="121">
        <v>1</v>
      </c>
      <c r="F42" s="121">
        <v>2</v>
      </c>
      <c r="G42" s="121">
        <v>3</v>
      </c>
      <c r="H42" s="11">
        <v>4</v>
      </c>
      <c r="I42" s="11">
        <v>5</v>
      </c>
      <c r="J42" s="11">
        <v>6</v>
      </c>
      <c r="K42" s="12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21">
        <v>1</v>
      </c>
      <c r="R42" s="121">
        <v>2</v>
      </c>
      <c r="S42" s="121">
        <v>3</v>
      </c>
      <c r="T42" s="11">
        <v>4</v>
      </c>
      <c r="U42" s="11">
        <v>5</v>
      </c>
      <c r="V42" s="11">
        <v>6</v>
      </c>
      <c r="W42" s="121">
        <v>7</v>
      </c>
      <c r="X42" s="11">
        <v>8</v>
      </c>
      <c r="Y42" s="11">
        <v>9</v>
      </c>
      <c r="Z42" s="11">
        <v>10</v>
      </c>
      <c r="AA42" s="11">
        <v>11</v>
      </c>
      <c r="AB42" s="11">
        <v>12</v>
      </c>
      <c r="AC42" s="121">
        <v>1</v>
      </c>
      <c r="AD42" s="121">
        <v>2</v>
      </c>
      <c r="AE42" s="121">
        <v>3</v>
      </c>
      <c r="AF42" s="11">
        <v>4</v>
      </c>
      <c r="AG42" s="11">
        <v>5</v>
      </c>
      <c r="AH42" s="11">
        <v>6</v>
      </c>
      <c r="AI42" s="121">
        <v>7</v>
      </c>
      <c r="AJ42" s="11">
        <v>8</v>
      </c>
      <c r="AK42" s="11">
        <v>9</v>
      </c>
      <c r="AL42" s="11">
        <v>10</v>
      </c>
      <c r="AM42" s="11">
        <v>11</v>
      </c>
      <c r="AN42" s="11">
        <v>12</v>
      </c>
    </row>
    <row r="43" spans="1:40" x14ac:dyDescent="0.25">
      <c r="A43" s="4" t="str">
        <f t="shared" ref="A43:D70" si="1">A10</f>
        <v>Dolapo Odusami</v>
      </c>
      <c r="B43" s="4" t="str">
        <f t="shared" si="1"/>
        <v>TechSur</v>
      </c>
      <c r="C43" s="4" t="str">
        <f t="shared" si="1"/>
        <v>Database Architect</v>
      </c>
      <c r="D43" s="6">
        <f t="shared" si="1"/>
        <v>108.61</v>
      </c>
      <c r="E43" s="4">
        <v>168</v>
      </c>
      <c r="F43" s="4">
        <v>152</v>
      </c>
      <c r="G43" s="4">
        <v>168</v>
      </c>
      <c r="H43" s="4">
        <v>176</v>
      </c>
      <c r="I43" s="4">
        <v>168</v>
      </c>
      <c r="J43" s="4">
        <v>160</v>
      </c>
      <c r="K43" s="4"/>
      <c r="L43" s="4"/>
      <c r="M43" s="4"/>
      <c r="N43" s="4"/>
      <c r="O43" s="4"/>
      <c r="P43" s="4"/>
      <c r="Q43" s="13"/>
      <c r="R43" s="13"/>
      <c r="S43" s="13"/>
      <c r="T43" s="13"/>
      <c r="U43" s="13"/>
      <c r="V43" s="23"/>
      <c r="W43" s="2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x14ac:dyDescent="0.25">
      <c r="A44" s="4" t="str">
        <f t="shared" si="1"/>
        <v>Urvi Tank</v>
      </c>
      <c r="B44" s="4" t="str">
        <f t="shared" si="1"/>
        <v>TechSur</v>
      </c>
      <c r="C44" s="4" t="str">
        <f t="shared" si="1"/>
        <v>Drupal Software Developer</v>
      </c>
      <c r="D44" s="6">
        <f t="shared" si="1"/>
        <v>110.64</v>
      </c>
      <c r="E44" s="4">
        <v>168</v>
      </c>
      <c r="F44" s="4">
        <v>152</v>
      </c>
      <c r="G44" s="4">
        <v>164</v>
      </c>
      <c r="H44" s="4">
        <v>176</v>
      </c>
      <c r="I44" s="4">
        <v>168</v>
      </c>
      <c r="J44" s="4">
        <v>80</v>
      </c>
      <c r="K44" s="4"/>
      <c r="L44" s="4"/>
      <c r="M44" s="125"/>
      <c r="N44" s="125"/>
      <c r="O44" s="125"/>
      <c r="P44" s="125"/>
      <c r="Q44" s="13"/>
      <c r="R44" s="13"/>
      <c r="S44" s="13"/>
      <c r="T44" s="13"/>
      <c r="U44" s="13"/>
      <c r="V44" s="23"/>
      <c r="W44" s="2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x14ac:dyDescent="0.25">
      <c r="A45" s="4" t="str">
        <f t="shared" si="1"/>
        <v>Rita Edet</v>
      </c>
      <c r="B45" s="4" t="str">
        <f t="shared" si="1"/>
        <v>TechSur</v>
      </c>
      <c r="C45" s="4" t="str">
        <f t="shared" si="1"/>
        <v>Database Architect</v>
      </c>
      <c r="D45" s="6">
        <f t="shared" si="1"/>
        <v>108.61</v>
      </c>
      <c r="E45" s="4">
        <v>156</v>
      </c>
      <c r="F45" s="4">
        <v>152</v>
      </c>
      <c r="G45" s="4">
        <v>164</v>
      </c>
      <c r="H45" s="4">
        <v>174</v>
      </c>
      <c r="I45" s="4">
        <v>168</v>
      </c>
      <c r="J45" s="4">
        <v>150</v>
      </c>
      <c r="K45" s="4"/>
      <c r="L45" s="4"/>
      <c r="M45" s="125"/>
      <c r="N45" s="125"/>
      <c r="O45" s="125"/>
      <c r="P45" s="125"/>
      <c r="Q45" s="13"/>
      <c r="R45" s="13"/>
      <c r="S45" s="13"/>
      <c r="T45" s="13"/>
      <c r="U45" s="13"/>
      <c r="V45" s="23"/>
      <c r="W45" s="2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x14ac:dyDescent="0.25">
      <c r="A46" s="4" t="str">
        <f t="shared" si="1"/>
        <v>Rajiv Ramroop</v>
      </c>
      <c r="B46" s="4" t="str">
        <f t="shared" si="1"/>
        <v>TechSur</v>
      </c>
      <c r="C46" s="4" t="str">
        <f t="shared" si="1"/>
        <v>Drupal Software Developer</v>
      </c>
      <c r="D46" s="6">
        <f t="shared" si="1"/>
        <v>110.64</v>
      </c>
      <c r="E46" s="4">
        <v>128</v>
      </c>
      <c r="F46" s="4">
        <v>152</v>
      </c>
      <c r="G46" s="4">
        <v>164</v>
      </c>
      <c r="H46" s="4">
        <v>152</v>
      </c>
      <c r="I46" s="4">
        <v>157</v>
      </c>
      <c r="J46" s="4">
        <v>152</v>
      </c>
      <c r="K46" s="4"/>
      <c r="L46" s="4"/>
      <c r="M46" s="125"/>
      <c r="N46" s="125"/>
      <c r="O46" s="125"/>
      <c r="P46" s="125"/>
      <c r="Q46" s="13"/>
      <c r="R46" s="13"/>
      <c r="S46" s="13"/>
      <c r="T46" s="13"/>
      <c r="U46" s="13"/>
      <c r="V46" s="23"/>
      <c r="W46" s="2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x14ac:dyDescent="0.25">
      <c r="A47" s="4">
        <f t="shared" si="1"/>
        <v>0</v>
      </c>
      <c r="B47" s="4">
        <f t="shared" si="1"/>
        <v>0</v>
      </c>
      <c r="C47" s="4">
        <f t="shared" si="1"/>
        <v>0</v>
      </c>
      <c r="D47" s="6">
        <f t="shared" si="1"/>
        <v>0</v>
      </c>
      <c r="E47" s="4"/>
      <c r="F47" s="4"/>
      <c r="G47" s="4"/>
      <c r="H47" s="4"/>
      <c r="I47" s="4"/>
      <c r="J47" s="4"/>
      <c r="K47" s="4"/>
      <c r="L47" s="4"/>
      <c r="M47" s="125"/>
      <c r="N47" s="125"/>
      <c r="O47" s="125"/>
      <c r="P47" s="125"/>
      <c r="Q47" s="13"/>
      <c r="R47" s="13"/>
      <c r="S47" s="13"/>
      <c r="T47" s="13"/>
      <c r="U47" s="13"/>
      <c r="V47" s="23"/>
      <c r="W47" s="2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x14ac:dyDescent="0.25">
      <c r="A48" s="4">
        <f t="shared" si="1"/>
        <v>0</v>
      </c>
      <c r="B48" s="4">
        <f t="shared" si="1"/>
        <v>0</v>
      </c>
      <c r="C48" s="4">
        <f t="shared" si="1"/>
        <v>0</v>
      </c>
      <c r="D48" s="6">
        <f t="shared" si="1"/>
        <v>0</v>
      </c>
      <c r="E48" s="4"/>
      <c r="F48" s="4"/>
      <c r="G48" s="4"/>
      <c r="H48" s="4"/>
      <c r="I48" s="4"/>
      <c r="J48" s="4"/>
      <c r="K48" s="4"/>
      <c r="L48" s="4"/>
      <c r="M48" s="125"/>
      <c r="N48" s="125"/>
      <c r="O48" s="125"/>
      <c r="P48" s="125"/>
      <c r="Q48" s="13"/>
      <c r="R48" s="13"/>
      <c r="S48" s="13"/>
      <c r="T48" s="13"/>
      <c r="U48" s="13"/>
      <c r="V48" s="23"/>
      <c r="W48" s="2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25">
      <c r="A49" s="4">
        <f t="shared" si="1"/>
        <v>0</v>
      </c>
      <c r="B49" s="4">
        <f t="shared" si="1"/>
        <v>0</v>
      </c>
      <c r="C49" s="4">
        <f t="shared" si="1"/>
        <v>0</v>
      </c>
      <c r="D49" s="6">
        <f t="shared" si="1"/>
        <v>0</v>
      </c>
      <c r="E49" s="4"/>
      <c r="F49" s="4"/>
      <c r="G49" s="4"/>
      <c r="H49" s="4"/>
      <c r="I49" s="4"/>
      <c r="J49" s="4"/>
      <c r="K49" s="4"/>
      <c r="L49" s="4"/>
      <c r="M49" s="125"/>
      <c r="N49" s="125"/>
      <c r="O49" s="125"/>
      <c r="P49" s="125"/>
      <c r="Q49" s="13"/>
      <c r="R49" s="13"/>
      <c r="S49" s="13"/>
      <c r="T49" s="13"/>
      <c r="U49" s="13"/>
      <c r="V49" s="23"/>
      <c r="W49" s="2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x14ac:dyDescent="0.25">
      <c r="A50" s="4">
        <f t="shared" si="1"/>
        <v>0</v>
      </c>
      <c r="B50" s="4">
        <f t="shared" si="1"/>
        <v>0</v>
      </c>
      <c r="C50" s="4">
        <f t="shared" si="1"/>
        <v>0</v>
      </c>
      <c r="D50" s="6">
        <f t="shared" si="1"/>
        <v>0</v>
      </c>
      <c r="E50" s="4"/>
      <c r="F50" s="4"/>
      <c r="G50" s="4"/>
      <c r="H50" s="4"/>
      <c r="I50" s="4"/>
      <c r="J50" s="4"/>
      <c r="K50" s="4"/>
      <c r="L50" s="4"/>
      <c r="M50" s="125"/>
      <c r="N50" s="125"/>
      <c r="O50" s="125"/>
      <c r="P50" s="125"/>
      <c r="Q50" s="13"/>
      <c r="R50" s="13"/>
      <c r="S50" s="13"/>
      <c r="T50" s="13"/>
      <c r="U50" s="13"/>
      <c r="V50" s="23"/>
      <c r="W50" s="2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4">
        <f t="shared" si="1"/>
        <v>0</v>
      </c>
      <c r="B51" s="4">
        <f t="shared" si="1"/>
        <v>0</v>
      </c>
      <c r="C51" s="4">
        <f t="shared" si="1"/>
        <v>0</v>
      </c>
      <c r="D51" s="6">
        <f t="shared" si="1"/>
        <v>0</v>
      </c>
      <c r="E51" s="4"/>
      <c r="F51" s="4"/>
      <c r="G51" s="4"/>
      <c r="H51" s="4"/>
      <c r="I51" s="4"/>
      <c r="J51" s="4"/>
      <c r="K51" s="4"/>
      <c r="L51" s="4"/>
      <c r="M51" s="125"/>
      <c r="N51" s="125"/>
      <c r="O51" s="125"/>
      <c r="P51" s="125"/>
      <c r="Q51" s="13"/>
      <c r="R51" s="13"/>
      <c r="S51" s="13"/>
      <c r="T51" s="13"/>
      <c r="U51" s="13"/>
      <c r="V51" s="23"/>
      <c r="W51" s="2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x14ac:dyDescent="0.25">
      <c r="A52" s="4">
        <f t="shared" si="1"/>
        <v>0</v>
      </c>
      <c r="B52" s="4">
        <f t="shared" si="1"/>
        <v>0</v>
      </c>
      <c r="C52" s="4">
        <f t="shared" si="1"/>
        <v>0</v>
      </c>
      <c r="D52" s="6">
        <f t="shared" si="1"/>
        <v>0</v>
      </c>
      <c r="E52" s="4"/>
      <c r="F52" s="4"/>
      <c r="G52" s="4"/>
      <c r="H52" s="4"/>
      <c r="I52" s="4"/>
      <c r="J52" s="4"/>
      <c r="K52" s="4"/>
      <c r="L52" s="4"/>
      <c r="M52" s="125"/>
      <c r="N52" s="125"/>
      <c r="O52" s="125"/>
      <c r="P52" s="125"/>
      <c r="Q52" s="13"/>
      <c r="R52" s="13"/>
      <c r="S52" s="13"/>
      <c r="T52" s="13"/>
      <c r="U52" s="13"/>
      <c r="V52" s="23"/>
      <c r="W52" s="2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x14ac:dyDescent="0.25">
      <c r="A53" s="4">
        <f t="shared" si="1"/>
        <v>0</v>
      </c>
      <c r="B53" s="4">
        <f t="shared" si="1"/>
        <v>0</v>
      </c>
      <c r="C53" s="4">
        <f t="shared" si="1"/>
        <v>0</v>
      </c>
      <c r="D53" s="6">
        <f t="shared" si="1"/>
        <v>0</v>
      </c>
      <c r="E53" s="4"/>
      <c r="F53" s="4"/>
      <c r="G53" s="4"/>
      <c r="H53" s="4"/>
      <c r="I53" s="4"/>
      <c r="J53" s="4"/>
      <c r="K53" s="4"/>
      <c r="L53" s="4"/>
      <c r="M53" s="125"/>
      <c r="N53" s="125"/>
      <c r="O53" s="125"/>
      <c r="P53" s="125"/>
      <c r="Q53" s="13"/>
      <c r="R53" s="13"/>
      <c r="S53" s="13"/>
      <c r="T53" s="13"/>
      <c r="U53" s="13"/>
      <c r="V53" s="23"/>
      <c r="W53" s="2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x14ac:dyDescent="0.25">
      <c r="A54" s="4">
        <f t="shared" si="1"/>
        <v>0</v>
      </c>
      <c r="B54" s="4">
        <f t="shared" si="1"/>
        <v>0</v>
      </c>
      <c r="C54" s="4">
        <f t="shared" si="1"/>
        <v>0</v>
      </c>
      <c r="D54" s="6">
        <f t="shared" si="1"/>
        <v>0</v>
      </c>
      <c r="E54" s="4"/>
      <c r="F54" s="4"/>
      <c r="G54" s="4"/>
      <c r="H54" s="4"/>
      <c r="I54" s="4"/>
      <c r="J54" s="4"/>
      <c r="K54" s="4"/>
      <c r="L54" s="4"/>
      <c r="M54" s="125"/>
      <c r="N54" s="125"/>
      <c r="O54" s="125"/>
      <c r="P54" s="125"/>
      <c r="Q54" s="13"/>
      <c r="R54" s="13"/>
      <c r="S54" s="13"/>
      <c r="T54" s="13"/>
      <c r="U54" s="13"/>
      <c r="V54" s="23"/>
      <c r="W54" s="2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25">
      <c r="A55" s="4">
        <f t="shared" si="1"/>
        <v>0</v>
      </c>
      <c r="B55" s="4">
        <f t="shared" si="1"/>
        <v>0</v>
      </c>
      <c r="C55" s="4">
        <f t="shared" si="1"/>
        <v>0</v>
      </c>
      <c r="D55" s="6">
        <f t="shared" si="1"/>
        <v>0</v>
      </c>
      <c r="E55" s="4"/>
      <c r="F55" s="4"/>
      <c r="G55" s="4"/>
      <c r="H55" s="4"/>
      <c r="I55" s="4"/>
      <c r="J55" s="4"/>
      <c r="K55" s="4"/>
      <c r="L55" s="4"/>
      <c r="M55" s="125"/>
      <c r="N55" s="125"/>
      <c r="O55" s="125"/>
      <c r="P55" s="125"/>
      <c r="Q55" s="13"/>
      <c r="R55" s="13"/>
      <c r="S55" s="13"/>
      <c r="T55" s="13"/>
      <c r="U55" s="13"/>
      <c r="V55" s="23"/>
      <c r="W55" s="2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4">
        <f t="shared" si="1"/>
        <v>0</v>
      </c>
      <c r="B56" s="4">
        <f t="shared" si="1"/>
        <v>0</v>
      </c>
      <c r="C56" s="4">
        <f t="shared" si="1"/>
        <v>0</v>
      </c>
      <c r="D56" s="6">
        <f t="shared" si="1"/>
        <v>0</v>
      </c>
      <c r="E56" s="4"/>
      <c r="F56" s="4"/>
      <c r="G56" s="4"/>
      <c r="H56" s="4"/>
      <c r="I56" s="4"/>
      <c r="J56" s="4"/>
      <c r="K56" s="4"/>
      <c r="L56" s="4"/>
      <c r="M56" s="125"/>
      <c r="N56" s="125"/>
      <c r="O56" s="125"/>
      <c r="P56" s="125"/>
      <c r="Q56" s="13"/>
      <c r="R56" s="13"/>
      <c r="S56" s="13"/>
      <c r="T56" s="13"/>
      <c r="U56" s="13"/>
      <c r="V56" s="23"/>
      <c r="W56" s="2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x14ac:dyDescent="0.25">
      <c r="A57" s="4">
        <f t="shared" si="1"/>
        <v>0</v>
      </c>
      <c r="B57" s="4">
        <f t="shared" si="1"/>
        <v>0</v>
      </c>
      <c r="C57" s="4">
        <f t="shared" si="1"/>
        <v>0</v>
      </c>
      <c r="D57" s="6">
        <f t="shared" si="1"/>
        <v>0</v>
      </c>
      <c r="E57" s="4"/>
      <c r="F57" s="4"/>
      <c r="G57" s="4"/>
      <c r="H57" s="4"/>
      <c r="I57" s="4"/>
      <c r="J57" s="4"/>
      <c r="K57" s="4"/>
      <c r="L57" s="4"/>
      <c r="M57" s="125"/>
      <c r="N57" s="125"/>
      <c r="O57" s="125"/>
      <c r="P57" s="125"/>
      <c r="Q57" s="13"/>
      <c r="R57" s="13"/>
      <c r="S57" s="13"/>
      <c r="T57" s="13"/>
      <c r="U57" s="13"/>
      <c r="V57" s="23"/>
      <c r="W57" s="2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25">
      <c r="A58" s="4">
        <f t="shared" si="1"/>
        <v>0</v>
      </c>
      <c r="B58" s="4">
        <f t="shared" si="1"/>
        <v>0</v>
      </c>
      <c r="C58" s="4">
        <f t="shared" si="1"/>
        <v>0</v>
      </c>
      <c r="D58" s="6">
        <f t="shared" si="1"/>
        <v>0</v>
      </c>
      <c r="E58" s="4"/>
      <c r="F58" s="4"/>
      <c r="G58" s="4"/>
      <c r="H58" s="4"/>
      <c r="I58" s="4"/>
      <c r="J58" s="4"/>
      <c r="K58" s="4"/>
      <c r="L58" s="4"/>
      <c r="M58" s="125"/>
      <c r="N58" s="125"/>
      <c r="O58" s="125"/>
      <c r="P58" s="125"/>
      <c r="Q58" s="13"/>
      <c r="R58" s="13"/>
      <c r="S58" s="13"/>
      <c r="T58" s="13"/>
      <c r="U58" s="13"/>
      <c r="V58" s="23"/>
      <c r="W58" s="2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x14ac:dyDescent="0.25">
      <c r="A59" s="4">
        <f t="shared" si="1"/>
        <v>0</v>
      </c>
      <c r="B59" s="4">
        <f t="shared" si="1"/>
        <v>0</v>
      </c>
      <c r="C59" s="4">
        <f t="shared" si="1"/>
        <v>0</v>
      </c>
      <c r="D59" s="6">
        <f t="shared" si="1"/>
        <v>0</v>
      </c>
      <c r="E59" s="4"/>
      <c r="F59" s="4"/>
      <c r="G59" s="4"/>
      <c r="H59" s="4"/>
      <c r="I59" s="4"/>
      <c r="J59" s="4"/>
      <c r="K59" s="4"/>
      <c r="L59" s="4"/>
      <c r="M59" s="125"/>
      <c r="N59" s="125"/>
      <c r="O59" s="125"/>
      <c r="P59" s="125"/>
      <c r="Q59" s="13"/>
      <c r="R59" s="13"/>
      <c r="S59" s="13"/>
      <c r="T59" s="13"/>
      <c r="U59" s="13"/>
      <c r="V59" s="23"/>
      <c r="W59" s="2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x14ac:dyDescent="0.25">
      <c r="A60" s="4">
        <f t="shared" si="1"/>
        <v>0</v>
      </c>
      <c r="B60" s="4">
        <f t="shared" si="1"/>
        <v>0</v>
      </c>
      <c r="C60" s="4">
        <f t="shared" si="1"/>
        <v>0</v>
      </c>
      <c r="D60" s="6">
        <f t="shared" si="1"/>
        <v>0</v>
      </c>
      <c r="E60" s="4"/>
      <c r="F60" s="4"/>
      <c r="G60" s="4"/>
      <c r="H60" s="4"/>
      <c r="I60" s="4"/>
      <c r="J60" s="4"/>
      <c r="K60" s="4"/>
      <c r="L60" s="4"/>
      <c r="M60" s="125"/>
      <c r="N60" s="125"/>
      <c r="O60" s="125"/>
      <c r="P60" s="125"/>
      <c r="Q60" s="13"/>
      <c r="R60" s="13"/>
      <c r="S60" s="13"/>
      <c r="T60" s="13"/>
      <c r="U60" s="13"/>
      <c r="V60" s="23"/>
      <c r="W60" s="2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x14ac:dyDescent="0.25">
      <c r="A61" s="4">
        <f t="shared" si="1"/>
        <v>0</v>
      </c>
      <c r="B61" s="4">
        <f t="shared" si="1"/>
        <v>0</v>
      </c>
      <c r="C61" s="4">
        <f t="shared" si="1"/>
        <v>0</v>
      </c>
      <c r="D61" s="6">
        <f t="shared" si="1"/>
        <v>0</v>
      </c>
      <c r="E61" s="4"/>
      <c r="F61" s="4"/>
      <c r="G61" s="4"/>
      <c r="H61" s="4"/>
      <c r="I61" s="4"/>
      <c r="J61" s="4"/>
      <c r="K61" s="4"/>
      <c r="L61" s="4"/>
      <c r="M61" s="125"/>
      <c r="N61" s="125"/>
      <c r="O61" s="125"/>
      <c r="P61" s="125"/>
      <c r="Q61" s="13"/>
      <c r="R61" s="13"/>
      <c r="S61" s="13"/>
      <c r="T61" s="13"/>
      <c r="U61" s="13"/>
      <c r="V61" s="23"/>
      <c r="W61" s="2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4">
        <f t="shared" si="1"/>
        <v>0</v>
      </c>
      <c r="B62" s="4">
        <f t="shared" si="1"/>
        <v>0</v>
      </c>
      <c r="C62" s="4">
        <f t="shared" si="1"/>
        <v>0</v>
      </c>
      <c r="D62" s="6">
        <f t="shared" si="1"/>
        <v>0</v>
      </c>
      <c r="E62" s="4"/>
      <c r="F62" s="4"/>
      <c r="G62" s="4"/>
      <c r="H62" s="4"/>
      <c r="I62" s="4"/>
      <c r="J62" s="4"/>
      <c r="K62" s="4"/>
      <c r="L62" s="4"/>
      <c r="M62" s="125"/>
      <c r="N62" s="125"/>
      <c r="O62" s="125"/>
      <c r="P62" s="125"/>
      <c r="Q62" s="13"/>
      <c r="R62" s="13"/>
      <c r="S62" s="13"/>
      <c r="T62" s="13"/>
      <c r="U62" s="13"/>
      <c r="V62" s="23"/>
      <c r="W62" s="2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x14ac:dyDescent="0.25">
      <c r="A63" s="4">
        <f t="shared" si="1"/>
        <v>0</v>
      </c>
      <c r="B63" s="4">
        <f t="shared" si="1"/>
        <v>0</v>
      </c>
      <c r="C63" s="4">
        <f t="shared" si="1"/>
        <v>0</v>
      </c>
      <c r="D63" s="6">
        <f t="shared" si="1"/>
        <v>0</v>
      </c>
      <c r="E63" s="4"/>
      <c r="F63" s="4"/>
      <c r="G63" s="4"/>
      <c r="H63" s="4"/>
      <c r="I63" s="4"/>
      <c r="J63" s="4"/>
      <c r="K63" s="4"/>
      <c r="L63" s="4"/>
      <c r="M63" s="125"/>
      <c r="N63" s="125"/>
      <c r="O63" s="125"/>
      <c r="P63" s="125"/>
      <c r="Q63" s="13"/>
      <c r="R63" s="13"/>
      <c r="S63" s="13"/>
      <c r="T63" s="13"/>
      <c r="U63" s="13"/>
      <c r="V63" s="23"/>
      <c r="W63" s="2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25">
      <c r="A64" s="4">
        <f t="shared" si="1"/>
        <v>0</v>
      </c>
      <c r="B64" s="4">
        <f t="shared" si="1"/>
        <v>0</v>
      </c>
      <c r="C64" s="4">
        <f t="shared" si="1"/>
        <v>0</v>
      </c>
      <c r="D64" s="6">
        <f t="shared" si="1"/>
        <v>0</v>
      </c>
      <c r="E64" s="4"/>
      <c r="F64" s="4"/>
      <c r="G64" s="4"/>
      <c r="H64" s="4"/>
      <c r="I64" s="4"/>
      <c r="J64" s="4"/>
      <c r="K64" s="4"/>
      <c r="L64" s="4"/>
      <c r="M64" s="125"/>
      <c r="N64" s="125"/>
      <c r="O64" s="125"/>
      <c r="P64" s="125"/>
      <c r="Q64" s="13"/>
      <c r="R64" s="13"/>
      <c r="S64" s="13"/>
      <c r="T64" s="13"/>
      <c r="U64" s="13"/>
      <c r="V64" s="23"/>
      <c r="W64" s="2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x14ac:dyDescent="0.25">
      <c r="A65" s="4">
        <f t="shared" si="1"/>
        <v>0</v>
      </c>
      <c r="B65" s="4">
        <f t="shared" si="1"/>
        <v>0</v>
      </c>
      <c r="C65" s="4">
        <f t="shared" si="1"/>
        <v>0</v>
      </c>
      <c r="D65" s="6">
        <f t="shared" si="1"/>
        <v>0</v>
      </c>
      <c r="E65" s="4"/>
      <c r="F65" s="4"/>
      <c r="G65" s="4"/>
      <c r="H65" s="4"/>
      <c r="I65" s="4"/>
      <c r="J65" s="4"/>
      <c r="K65" s="4"/>
      <c r="L65" s="4"/>
      <c r="M65" s="125"/>
      <c r="N65" s="125"/>
      <c r="O65" s="125"/>
      <c r="P65" s="125"/>
      <c r="Q65" s="13"/>
      <c r="R65" s="13"/>
      <c r="S65" s="13"/>
      <c r="T65" s="13"/>
      <c r="U65" s="13"/>
      <c r="V65" s="23"/>
      <c r="W65" s="2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x14ac:dyDescent="0.25">
      <c r="A66" s="4">
        <f t="shared" si="1"/>
        <v>0</v>
      </c>
      <c r="B66" s="4">
        <f t="shared" si="1"/>
        <v>0</v>
      </c>
      <c r="C66" s="4">
        <f t="shared" si="1"/>
        <v>0</v>
      </c>
      <c r="D66" s="6">
        <f t="shared" si="1"/>
        <v>0</v>
      </c>
      <c r="E66" s="4"/>
      <c r="F66" s="4"/>
      <c r="G66" s="4"/>
      <c r="H66" s="4"/>
      <c r="I66" s="4"/>
      <c r="J66" s="4"/>
      <c r="K66" s="4"/>
      <c r="L66" s="4"/>
      <c r="M66" s="125"/>
      <c r="N66" s="125"/>
      <c r="O66" s="125"/>
      <c r="P66" s="125"/>
      <c r="Q66" s="13"/>
      <c r="R66" s="13"/>
      <c r="S66" s="13"/>
      <c r="T66" s="13"/>
      <c r="U66" s="13"/>
      <c r="V66" s="23"/>
      <c r="W66" s="2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25">
      <c r="A67" s="4">
        <f t="shared" si="1"/>
        <v>0</v>
      </c>
      <c r="B67" s="4">
        <f t="shared" si="1"/>
        <v>0</v>
      </c>
      <c r="C67" s="4">
        <f t="shared" si="1"/>
        <v>0</v>
      </c>
      <c r="D67" s="6">
        <f t="shared" si="1"/>
        <v>0</v>
      </c>
      <c r="E67" s="4"/>
      <c r="F67" s="4"/>
      <c r="G67" s="4"/>
      <c r="H67" s="4"/>
      <c r="I67" s="4"/>
      <c r="J67" s="4"/>
      <c r="K67" s="4"/>
      <c r="L67" s="4"/>
      <c r="M67" s="125"/>
      <c r="N67" s="125"/>
      <c r="O67" s="125"/>
      <c r="P67" s="125"/>
      <c r="Q67" s="13"/>
      <c r="R67" s="13"/>
      <c r="S67" s="13"/>
      <c r="T67" s="13"/>
      <c r="U67" s="13"/>
      <c r="V67" s="23"/>
      <c r="W67" s="2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x14ac:dyDescent="0.25">
      <c r="A68" s="4">
        <f t="shared" si="1"/>
        <v>0</v>
      </c>
      <c r="B68" s="4">
        <f t="shared" si="1"/>
        <v>0</v>
      </c>
      <c r="C68" s="4">
        <f t="shared" si="1"/>
        <v>0</v>
      </c>
      <c r="D68" s="6">
        <f t="shared" si="1"/>
        <v>0</v>
      </c>
      <c r="E68" s="4"/>
      <c r="F68" s="4"/>
      <c r="G68" s="4"/>
      <c r="H68" s="4"/>
      <c r="I68" s="4"/>
      <c r="J68" s="4"/>
      <c r="K68" s="4"/>
      <c r="L68" s="4"/>
      <c r="M68" s="125"/>
      <c r="N68" s="125"/>
      <c r="O68" s="125"/>
      <c r="P68" s="125"/>
      <c r="Q68" s="13"/>
      <c r="R68" s="13"/>
      <c r="S68" s="13"/>
      <c r="T68" s="13"/>
      <c r="U68" s="13"/>
      <c r="V68" s="23"/>
      <c r="W68" s="2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x14ac:dyDescent="0.25">
      <c r="A69" s="4">
        <f t="shared" si="1"/>
        <v>0</v>
      </c>
      <c r="B69" s="4">
        <f t="shared" si="1"/>
        <v>0</v>
      </c>
      <c r="C69" s="4">
        <f t="shared" si="1"/>
        <v>0</v>
      </c>
      <c r="D69" s="6">
        <f t="shared" si="1"/>
        <v>0</v>
      </c>
      <c r="E69" s="4"/>
      <c r="F69" s="4"/>
      <c r="G69" s="4"/>
      <c r="H69" s="4"/>
      <c r="I69" s="4"/>
      <c r="J69" s="4"/>
      <c r="K69" s="4"/>
      <c r="L69" s="4"/>
      <c r="M69" s="125"/>
      <c r="N69" s="125"/>
      <c r="O69" s="125"/>
      <c r="P69" s="125"/>
      <c r="Q69" s="13"/>
      <c r="R69" s="13"/>
      <c r="S69" s="13"/>
      <c r="T69" s="13"/>
      <c r="U69" s="13"/>
      <c r="V69" s="23"/>
      <c r="W69" s="2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x14ac:dyDescent="0.25">
      <c r="A70" s="4">
        <f t="shared" si="1"/>
        <v>0</v>
      </c>
      <c r="B70" s="4">
        <f t="shared" si="1"/>
        <v>0</v>
      </c>
      <c r="C70" s="4">
        <f t="shared" si="1"/>
        <v>0</v>
      </c>
      <c r="D70" s="6">
        <f t="shared" si="1"/>
        <v>0</v>
      </c>
      <c r="E70" s="4"/>
      <c r="F70" s="4"/>
      <c r="G70" s="4"/>
      <c r="H70" s="4"/>
      <c r="I70" s="4"/>
      <c r="J70" s="4"/>
      <c r="K70" s="4"/>
      <c r="L70" s="4"/>
      <c r="M70" s="125"/>
      <c r="N70" s="125"/>
      <c r="O70" s="125"/>
      <c r="P70" s="125"/>
      <c r="Q70" s="13"/>
      <c r="R70" s="13"/>
      <c r="S70" s="13"/>
      <c r="T70" s="13"/>
      <c r="U70" s="13"/>
      <c r="V70" s="23"/>
      <c r="W70" s="2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E71" s="28">
        <f t="shared" ref="E71:AN71" si="2">SUM(E43:E70)</f>
        <v>620</v>
      </c>
      <c r="F71" s="28">
        <f t="shared" si="2"/>
        <v>608</v>
      </c>
      <c r="G71" s="28">
        <f t="shared" si="2"/>
        <v>660</v>
      </c>
      <c r="H71" s="28">
        <f t="shared" si="2"/>
        <v>678</v>
      </c>
      <c r="I71" s="28">
        <f t="shared" si="2"/>
        <v>661</v>
      </c>
      <c r="J71" s="28">
        <f t="shared" si="2"/>
        <v>542</v>
      </c>
      <c r="K71" s="28">
        <f t="shared" si="2"/>
        <v>0</v>
      </c>
      <c r="L71" s="28">
        <f t="shared" si="2"/>
        <v>0</v>
      </c>
      <c r="M71" s="28">
        <f t="shared" si="2"/>
        <v>0</v>
      </c>
      <c r="N71" s="28">
        <f t="shared" si="2"/>
        <v>0</v>
      </c>
      <c r="O71" s="28">
        <f t="shared" si="2"/>
        <v>0</v>
      </c>
      <c r="P71" s="28">
        <f t="shared" si="2"/>
        <v>0</v>
      </c>
      <c r="Q71" s="428">
        <f t="shared" si="2"/>
        <v>0</v>
      </c>
      <c r="R71" s="428">
        <f t="shared" si="2"/>
        <v>0</v>
      </c>
      <c r="S71" s="428">
        <f t="shared" si="2"/>
        <v>0</v>
      </c>
      <c r="T71" s="428">
        <f t="shared" si="2"/>
        <v>0</v>
      </c>
      <c r="U71" s="428">
        <f t="shared" si="2"/>
        <v>0</v>
      </c>
      <c r="V71" s="428">
        <f t="shared" si="2"/>
        <v>0</v>
      </c>
      <c r="W71" s="428">
        <f t="shared" si="2"/>
        <v>0</v>
      </c>
      <c r="X71" s="428">
        <f t="shared" si="2"/>
        <v>0</v>
      </c>
      <c r="Y71" s="428">
        <f t="shared" si="2"/>
        <v>0</v>
      </c>
      <c r="Z71" s="428">
        <f t="shared" si="2"/>
        <v>0</v>
      </c>
      <c r="AA71" s="428">
        <f t="shared" si="2"/>
        <v>0</v>
      </c>
      <c r="AB71" s="428">
        <f t="shared" si="2"/>
        <v>0</v>
      </c>
      <c r="AC71" s="428">
        <f t="shared" si="2"/>
        <v>0</v>
      </c>
      <c r="AD71" s="428">
        <f t="shared" si="2"/>
        <v>0</v>
      </c>
      <c r="AE71" s="428">
        <f t="shared" si="2"/>
        <v>0</v>
      </c>
      <c r="AF71" s="428">
        <f t="shared" si="2"/>
        <v>0</v>
      </c>
      <c r="AG71" s="428">
        <f t="shared" si="2"/>
        <v>0</v>
      </c>
      <c r="AH71" s="428">
        <f t="shared" si="2"/>
        <v>0</v>
      </c>
      <c r="AI71" s="428">
        <f t="shared" si="2"/>
        <v>0</v>
      </c>
      <c r="AJ71" s="428">
        <f t="shared" si="2"/>
        <v>0</v>
      </c>
      <c r="AK71" s="428">
        <f t="shared" si="2"/>
        <v>0</v>
      </c>
      <c r="AL71" s="428">
        <f t="shared" si="2"/>
        <v>0</v>
      </c>
      <c r="AM71" s="428">
        <f t="shared" si="2"/>
        <v>0</v>
      </c>
      <c r="AN71" s="428">
        <f t="shared" si="2"/>
        <v>0</v>
      </c>
    </row>
    <row r="72" spans="1:40" x14ac:dyDescent="0.25">
      <c r="V72" s="7"/>
      <c r="W72" s="7"/>
    </row>
    <row r="73" spans="1:40" x14ac:dyDescent="0.25">
      <c r="A73" s="31" t="s">
        <v>185</v>
      </c>
      <c r="B73" s="31"/>
      <c r="C73" s="31"/>
      <c r="D73" s="31"/>
      <c r="E73" s="637"/>
      <c r="F73" s="637"/>
      <c r="G73" s="637"/>
      <c r="H73" s="637"/>
      <c r="I73" s="637"/>
      <c r="J73" s="637"/>
      <c r="K73" s="637"/>
      <c r="L73" s="637"/>
      <c r="M73" s="637"/>
      <c r="N73" s="106"/>
      <c r="O73" s="106"/>
      <c r="P73" s="106"/>
      <c r="Q73" s="106"/>
      <c r="R73" s="106"/>
      <c r="S73" s="106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1:40" x14ac:dyDescent="0.25">
      <c r="A74" s="9"/>
      <c r="B74" s="9"/>
      <c r="C74" s="9"/>
      <c r="D74" s="9"/>
      <c r="E74" s="623">
        <v>2025</v>
      </c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>
        <v>2026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5">
        <v>2027</v>
      </c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7"/>
    </row>
    <row r="75" spans="1:40" x14ac:dyDescent="0.25">
      <c r="A75" s="11" t="s">
        <v>88</v>
      </c>
      <c r="B75" s="11" t="s">
        <v>89</v>
      </c>
      <c r="C75" s="11" t="s">
        <v>90</v>
      </c>
      <c r="D75" s="11" t="s">
        <v>91</v>
      </c>
      <c r="E75" s="11">
        <v>1</v>
      </c>
      <c r="F75" s="11">
        <v>2</v>
      </c>
      <c r="G75" s="11">
        <v>3</v>
      </c>
      <c r="H75" s="11">
        <v>4</v>
      </c>
      <c r="I75" s="11">
        <v>5</v>
      </c>
      <c r="J75" s="11">
        <v>6</v>
      </c>
      <c r="K75" s="11">
        <v>7</v>
      </c>
      <c r="L75" s="11">
        <v>8</v>
      </c>
      <c r="M75" s="11">
        <v>9</v>
      </c>
      <c r="N75" s="11">
        <v>10</v>
      </c>
      <c r="O75" s="11">
        <v>11</v>
      </c>
      <c r="P75" s="11">
        <v>12</v>
      </c>
      <c r="Q75" s="11">
        <v>1</v>
      </c>
      <c r="R75" s="11">
        <v>2</v>
      </c>
      <c r="S75" s="11">
        <v>3</v>
      </c>
      <c r="T75" s="11">
        <v>4</v>
      </c>
      <c r="U75" s="11">
        <v>5</v>
      </c>
      <c r="V75" s="11">
        <v>6</v>
      </c>
      <c r="W75" s="11">
        <v>7</v>
      </c>
      <c r="X75" s="11">
        <v>8</v>
      </c>
      <c r="Y75" s="11">
        <v>9</v>
      </c>
      <c r="Z75" s="11">
        <v>10</v>
      </c>
      <c r="AA75" s="11">
        <v>11</v>
      </c>
      <c r="AB75" s="11">
        <v>12</v>
      </c>
      <c r="AC75" s="11">
        <v>1</v>
      </c>
      <c r="AD75" s="11">
        <v>2</v>
      </c>
      <c r="AE75" s="11">
        <v>3</v>
      </c>
      <c r="AF75" s="11">
        <v>4</v>
      </c>
      <c r="AG75" s="11">
        <v>5</v>
      </c>
      <c r="AH75" s="11">
        <v>6</v>
      </c>
      <c r="AI75" s="11">
        <v>7</v>
      </c>
      <c r="AJ75" s="11">
        <v>8</v>
      </c>
      <c r="AK75" s="11">
        <v>9</v>
      </c>
      <c r="AL75" s="11">
        <v>10</v>
      </c>
      <c r="AM75" s="11">
        <v>11</v>
      </c>
      <c r="AN75" s="11">
        <v>12</v>
      </c>
    </row>
    <row r="76" spans="1:40" x14ac:dyDescent="0.25">
      <c r="A76" s="4" t="str">
        <f t="shared" ref="A76:D90" si="3">A10</f>
        <v>Dolapo Odusami</v>
      </c>
      <c r="B76" s="4" t="str">
        <f t="shared" si="3"/>
        <v>TechSur</v>
      </c>
      <c r="C76" s="4" t="str">
        <f t="shared" si="3"/>
        <v>Database Architect</v>
      </c>
      <c r="D76" s="6">
        <f t="shared" si="3"/>
        <v>108.61</v>
      </c>
      <c r="E76" s="6">
        <f t="shared" ref="E76:AN76" si="4">E10*$D10</f>
        <v>17377.599999999999</v>
      </c>
      <c r="F76" s="6">
        <f t="shared" si="4"/>
        <v>15639.84</v>
      </c>
      <c r="G76" s="6">
        <f t="shared" si="4"/>
        <v>17377.599999999999</v>
      </c>
      <c r="H76" s="6">
        <f t="shared" si="4"/>
        <v>18246.48</v>
      </c>
      <c r="I76" s="6">
        <f t="shared" si="4"/>
        <v>17377.599999999999</v>
      </c>
      <c r="J76" s="6">
        <f t="shared" si="4"/>
        <v>16508.72</v>
      </c>
      <c r="K76" s="6">
        <f t="shared" si="4"/>
        <v>0</v>
      </c>
      <c r="L76" s="6">
        <f t="shared" si="4"/>
        <v>0</v>
      </c>
      <c r="M76" s="6">
        <f t="shared" si="4"/>
        <v>0</v>
      </c>
      <c r="N76" s="6">
        <f t="shared" si="4"/>
        <v>0</v>
      </c>
      <c r="O76" s="6">
        <f t="shared" si="4"/>
        <v>0</v>
      </c>
      <c r="P76" s="6">
        <f t="shared" si="4"/>
        <v>0</v>
      </c>
      <c r="Q76" s="23">
        <f t="shared" si="4"/>
        <v>0</v>
      </c>
      <c r="R76" s="23">
        <f t="shared" si="4"/>
        <v>0</v>
      </c>
      <c r="S76" s="23">
        <f t="shared" si="4"/>
        <v>0</v>
      </c>
      <c r="T76" s="23">
        <f t="shared" si="4"/>
        <v>0</v>
      </c>
      <c r="U76" s="23">
        <f t="shared" si="4"/>
        <v>0</v>
      </c>
      <c r="V76" s="23">
        <f t="shared" si="4"/>
        <v>0</v>
      </c>
      <c r="W76" s="23">
        <f t="shared" si="4"/>
        <v>0</v>
      </c>
      <c r="X76" s="23">
        <f t="shared" si="4"/>
        <v>0</v>
      </c>
      <c r="Y76" s="23">
        <f t="shared" si="4"/>
        <v>0</v>
      </c>
      <c r="Z76" s="23">
        <f t="shared" si="4"/>
        <v>0</v>
      </c>
      <c r="AA76" s="23">
        <f t="shared" si="4"/>
        <v>0</v>
      </c>
      <c r="AB76" s="23">
        <f t="shared" si="4"/>
        <v>0</v>
      </c>
      <c r="AC76" s="23">
        <f t="shared" si="4"/>
        <v>0</v>
      </c>
      <c r="AD76" s="23">
        <f t="shared" si="4"/>
        <v>0</v>
      </c>
      <c r="AE76" s="23">
        <f t="shared" si="4"/>
        <v>0</v>
      </c>
      <c r="AF76" s="23">
        <f t="shared" si="4"/>
        <v>0</v>
      </c>
      <c r="AG76" s="23">
        <f t="shared" si="4"/>
        <v>0</v>
      </c>
      <c r="AH76" s="23">
        <f t="shared" si="4"/>
        <v>0</v>
      </c>
      <c r="AI76" s="23">
        <f t="shared" si="4"/>
        <v>0</v>
      </c>
      <c r="AJ76" s="23">
        <f t="shared" si="4"/>
        <v>0</v>
      </c>
      <c r="AK76" s="23">
        <f t="shared" si="4"/>
        <v>0</v>
      </c>
      <c r="AL76" s="23">
        <f t="shared" si="4"/>
        <v>0</v>
      </c>
      <c r="AM76" s="23">
        <f t="shared" si="4"/>
        <v>0</v>
      </c>
      <c r="AN76" s="23">
        <f t="shared" si="4"/>
        <v>0</v>
      </c>
    </row>
    <row r="77" spans="1:40" x14ac:dyDescent="0.25">
      <c r="A77" s="4" t="str">
        <f t="shared" si="3"/>
        <v>Urvi Tank</v>
      </c>
      <c r="B77" s="4" t="str">
        <f t="shared" si="3"/>
        <v>TechSur</v>
      </c>
      <c r="C77" s="4" t="str">
        <f t="shared" si="3"/>
        <v>Drupal Software Developer</v>
      </c>
      <c r="D77" s="6">
        <f t="shared" si="3"/>
        <v>110.64</v>
      </c>
      <c r="E77" s="6">
        <f t="shared" ref="E77:AN77" si="5">E11*$D11</f>
        <v>17702.400000000001</v>
      </c>
      <c r="F77" s="6">
        <f t="shared" si="5"/>
        <v>15932.16</v>
      </c>
      <c r="G77" s="6">
        <f t="shared" si="5"/>
        <v>17702.400000000001</v>
      </c>
      <c r="H77" s="6">
        <f t="shared" si="5"/>
        <v>18587.52</v>
      </c>
      <c r="I77" s="6">
        <f t="shared" si="5"/>
        <v>17702.400000000001</v>
      </c>
      <c r="J77" s="6">
        <f t="shared" si="5"/>
        <v>16817.28</v>
      </c>
      <c r="K77" s="6">
        <f t="shared" si="5"/>
        <v>0</v>
      </c>
      <c r="L77" s="6">
        <f t="shared" si="5"/>
        <v>0</v>
      </c>
      <c r="M77" s="6">
        <f t="shared" si="5"/>
        <v>0</v>
      </c>
      <c r="N77" s="6">
        <f t="shared" si="5"/>
        <v>0</v>
      </c>
      <c r="O77" s="6">
        <f t="shared" si="5"/>
        <v>0</v>
      </c>
      <c r="P77" s="6">
        <f t="shared" si="5"/>
        <v>0</v>
      </c>
      <c r="Q77" s="23">
        <f t="shared" si="5"/>
        <v>0</v>
      </c>
      <c r="R77" s="23">
        <f t="shared" si="5"/>
        <v>0</v>
      </c>
      <c r="S77" s="23">
        <f t="shared" si="5"/>
        <v>0</v>
      </c>
      <c r="T77" s="23">
        <f t="shared" si="5"/>
        <v>0</v>
      </c>
      <c r="U77" s="23">
        <f t="shared" si="5"/>
        <v>0</v>
      </c>
      <c r="V77" s="23">
        <f t="shared" si="5"/>
        <v>0</v>
      </c>
      <c r="W77" s="23">
        <f t="shared" si="5"/>
        <v>0</v>
      </c>
      <c r="X77" s="23">
        <f t="shared" si="5"/>
        <v>0</v>
      </c>
      <c r="Y77" s="23">
        <f t="shared" si="5"/>
        <v>0</v>
      </c>
      <c r="Z77" s="23">
        <f t="shared" si="5"/>
        <v>0</v>
      </c>
      <c r="AA77" s="23">
        <f t="shared" si="5"/>
        <v>0</v>
      </c>
      <c r="AB77" s="23">
        <f t="shared" si="5"/>
        <v>0</v>
      </c>
      <c r="AC77" s="23">
        <f t="shared" si="5"/>
        <v>0</v>
      </c>
      <c r="AD77" s="23">
        <f t="shared" si="5"/>
        <v>0</v>
      </c>
      <c r="AE77" s="23">
        <f t="shared" si="5"/>
        <v>0</v>
      </c>
      <c r="AF77" s="23">
        <f t="shared" si="5"/>
        <v>0</v>
      </c>
      <c r="AG77" s="23">
        <f t="shared" si="5"/>
        <v>0</v>
      </c>
      <c r="AH77" s="23">
        <f t="shared" si="5"/>
        <v>0</v>
      </c>
      <c r="AI77" s="23">
        <f t="shared" si="5"/>
        <v>0</v>
      </c>
      <c r="AJ77" s="23">
        <f t="shared" si="5"/>
        <v>0</v>
      </c>
      <c r="AK77" s="23">
        <f t="shared" si="5"/>
        <v>0</v>
      </c>
      <c r="AL77" s="23">
        <f t="shared" si="5"/>
        <v>0</v>
      </c>
      <c r="AM77" s="23">
        <f t="shared" si="5"/>
        <v>0</v>
      </c>
      <c r="AN77" s="23">
        <f t="shared" si="5"/>
        <v>0</v>
      </c>
    </row>
    <row r="78" spans="1:40" x14ac:dyDescent="0.25">
      <c r="A78" s="4" t="str">
        <f t="shared" si="3"/>
        <v>Rita Edet</v>
      </c>
      <c r="B78" s="4" t="str">
        <f t="shared" si="3"/>
        <v>TechSur</v>
      </c>
      <c r="C78" s="4" t="str">
        <f t="shared" si="3"/>
        <v>Database Architect</v>
      </c>
      <c r="D78" s="6">
        <f t="shared" si="3"/>
        <v>108.61</v>
      </c>
      <c r="E78" s="6">
        <f t="shared" ref="E78:AN78" si="6">E12*$D12</f>
        <v>17377.599999999999</v>
      </c>
      <c r="F78" s="6">
        <f t="shared" si="6"/>
        <v>15639.84</v>
      </c>
      <c r="G78" s="6">
        <f t="shared" si="6"/>
        <v>17377.599999999999</v>
      </c>
      <c r="H78" s="6">
        <f t="shared" si="6"/>
        <v>18246.48</v>
      </c>
      <c r="I78" s="6">
        <f t="shared" si="6"/>
        <v>17377.599999999999</v>
      </c>
      <c r="J78" s="6">
        <f t="shared" si="6"/>
        <v>16508.72</v>
      </c>
      <c r="K78" s="6">
        <f t="shared" si="6"/>
        <v>0</v>
      </c>
      <c r="L78" s="6">
        <f t="shared" si="6"/>
        <v>0</v>
      </c>
      <c r="M78" s="6">
        <f t="shared" si="6"/>
        <v>0</v>
      </c>
      <c r="N78" s="6">
        <f t="shared" si="6"/>
        <v>0</v>
      </c>
      <c r="O78" s="6">
        <f t="shared" si="6"/>
        <v>0</v>
      </c>
      <c r="P78" s="6">
        <f t="shared" si="6"/>
        <v>0</v>
      </c>
      <c r="Q78" s="23">
        <f t="shared" si="6"/>
        <v>0</v>
      </c>
      <c r="R78" s="23">
        <f t="shared" si="6"/>
        <v>0</v>
      </c>
      <c r="S78" s="23">
        <f t="shared" si="6"/>
        <v>0</v>
      </c>
      <c r="T78" s="23">
        <f t="shared" si="6"/>
        <v>0</v>
      </c>
      <c r="U78" s="23">
        <f t="shared" si="6"/>
        <v>0</v>
      </c>
      <c r="V78" s="23">
        <f t="shared" si="6"/>
        <v>0</v>
      </c>
      <c r="W78" s="23">
        <f t="shared" si="6"/>
        <v>0</v>
      </c>
      <c r="X78" s="23">
        <f t="shared" si="6"/>
        <v>0</v>
      </c>
      <c r="Y78" s="23">
        <f t="shared" si="6"/>
        <v>0</v>
      </c>
      <c r="Z78" s="23">
        <f t="shared" si="6"/>
        <v>0</v>
      </c>
      <c r="AA78" s="23">
        <f t="shared" si="6"/>
        <v>0</v>
      </c>
      <c r="AB78" s="23">
        <f t="shared" si="6"/>
        <v>0</v>
      </c>
      <c r="AC78" s="23">
        <f t="shared" si="6"/>
        <v>0</v>
      </c>
      <c r="AD78" s="23">
        <f t="shared" si="6"/>
        <v>0</v>
      </c>
      <c r="AE78" s="23">
        <f t="shared" si="6"/>
        <v>0</v>
      </c>
      <c r="AF78" s="23">
        <f t="shared" si="6"/>
        <v>0</v>
      </c>
      <c r="AG78" s="23">
        <f t="shared" si="6"/>
        <v>0</v>
      </c>
      <c r="AH78" s="23">
        <f t="shared" si="6"/>
        <v>0</v>
      </c>
      <c r="AI78" s="23">
        <f t="shared" si="6"/>
        <v>0</v>
      </c>
      <c r="AJ78" s="23">
        <f t="shared" si="6"/>
        <v>0</v>
      </c>
      <c r="AK78" s="23">
        <f t="shared" si="6"/>
        <v>0</v>
      </c>
      <c r="AL78" s="23">
        <f t="shared" si="6"/>
        <v>0</v>
      </c>
      <c r="AM78" s="23">
        <f t="shared" si="6"/>
        <v>0</v>
      </c>
      <c r="AN78" s="23">
        <f t="shared" si="6"/>
        <v>0</v>
      </c>
    </row>
    <row r="79" spans="1:40" x14ac:dyDescent="0.25">
      <c r="A79" s="4" t="str">
        <f t="shared" si="3"/>
        <v>Rajiv Ramroop</v>
      </c>
      <c r="B79" s="4" t="str">
        <f t="shared" si="3"/>
        <v>TechSur</v>
      </c>
      <c r="C79" s="4" t="str">
        <f t="shared" si="3"/>
        <v>Drupal Software Developer</v>
      </c>
      <c r="D79" s="6">
        <f t="shared" si="3"/>
        <v>110.64</v>
      </c>
      <c r="E79" s="6">
        <f t="shared" ref="E79:AN79" si="7">E13*$D13</f>
        <v>17702.400000000001</v>
      </c>
      <c r="F79" s="6">
        <f t="shared" si="7"/>
        <v>15932.16</v>
      </c>
      <c r="G79" s="6">
        <f t="shared" si="7"/>
        <v>17702.400000000001</v>
      </c>
      <c r="H79" s="6">
        <f t="shared" si="7"/>
        <v>18587.52</v>
      </c>
      <c r="I79" s="6">
        <f t="shared" si="7"/>
        <v>17702.400000000001</v>
      </c>
      <c r="J79" s="6">
        <f t="shared" si="7"/>
        <v>16817.28</v>
      </c>
      <c r="K79" s="6">
        <f t="shared" si="7"/>
        <v>0</v>
      </c>
      <c r="L79" s="6">
        <f t="shared" si="7"/>
        <v>0</v>
      </c>
      <c r="M79" s="6">
        <f t="shared" si="7"/>
        <v>0</v>
      </c>
      <c r="N79" s="6">
        <f t="shared" si="7"/>
        <v>0</v>
      </c>
      <c r="O79" s="6">
        <f t="shared" si="7"/>
        <v>0</v>
      </c>
      <c r="P79" s="6">
        <f t="shared" si="7"/>
        <v>0</v>
      </c>
      <c r="Q79" s="23">
        <f t="shared" si="7"/>
        <v>0</v>
      </c>
      <c r="R79" s="23">
        <f t="shared" si="7"/>
        <v>0</v>
      </c>
      <c r="S79" s="23">
        <f t="shared" si="7"/>
        <v>0</v>
      </c>
      <c r="T79" s="23">
        <f t="shared" si="7"/>
        <v>0</v>
      </c>
      <c r="U79" s="23">
        <f t="shared" si="7"/>
        <v>0</v>
      </c>
      <c r="V79" s="23">
        <f t="shared" si="7"/>
        <v>0</v>
      </c>
      <c r="W79" s="23">
        <f t="shared" si="7"/>
        <v>0</v>
      </c>
      <c r="X79" s="23">
        <f t="shared" si="7"/>
        <v>0</v>
      </c>
      <c r="Y79" s="23">
        <f t="shared" si="7"/>
        <v>0</v>
      </c>
      <c r="Z79" s="23">
        <f t="shared" si="7"/>
        <v>0</v>
      </c>
      <c r="AA79" s="23">
        <f t="shared" si="7"/>
        <v>0</v>
      </c>
      <c r="AB79" s="23">
        <f t="shared" si="7"/>
        <v>0</v>
      </c>
      <c r="AC79" s="23">
        <f t="shared" si="7"/>
        <v>0</v>
      </c>
      <c r="AD79" s="23">
        <f t="shared" si="7"/>
        <v>0</v>
      </c>
      <c r="AE79" s="23">
        <f t="shared" si="7"/>
        <v>0</v>
      </c>
      <c r="AF79" s="23">
        <f t="shared" si="7"/>
        <v>0</v>
      </c>
      <c r="AG79" s="23">
        <f t="shared" si="7"/>
        <v>0</v>
      </c>
      <c r="AH79" s="23">
        <f t="shared" si="7"/>
        <v>0</v>
      </c>
      <c r="AI79" s="23">
        <f t="shared" si="7"/>
        <v>0</v>
      </c>
      <c r="AJ79" s="23">
        <f t="shared" si="7"/>
        <v>0</v>
      </c>
      <c r="AK79" s="23">
        <f t="shared" si="7"/>
        <v>0</v>
      </c>
      <c r="AL79" s="23">
        <f t="shared" si="7"/>
        <v>0</v>
      </c>
      <c r="AM79" s="23">
        <f t="shared" si="7"/>
        <v>0</v>
      </c>
      <c r="AN79" s="23">
        <f t="shared" si="7"/>
        <v>0</v>
      </c>
    </row>
    <row r="80" spans="1:40" x14ac:dyDescent="0.25">
      <c r="A80" s="4">
        <f t="shared" si="3"/>
        <v>0</v>
      </c>
      <c r="B80" s="4">
        <f t="shared" si="3"/>
        <v>0</v>
      </c>
      <c r="C80" s="4">
        <f t="shared" si="3"/>
        <v>0</v>
      </c>
      <c r="D80" s="6">
        <f t="shared" si="3"/>
        <v>0</v>
      </c>
      <c r="E80" s="6">
        <f t="shared" ref="E80:AN80" si="8">E14*$D14</f>
        <v>0</v>
      </c>
      <c r="F80" s="6">
        <f t="shared" si="8"/>
        <v>0</v>
      </c>
      <c r="G80" s="6">
        <f t="shared" si="8"/>
        <v>0</v>
      </c>
      <c r="H80" s="6">
        <f t="shared" si="8"/>
        <v>0</v>
      </c>
      <c r="I80" s="6">
        <f t="shared" si="8"/>
        <v>0</v>
      </c>
      <c r="J80" s="6">
        <f t="shared" si="8"/>
        <v>0</v>
      </c>
      <c r="K80" s="6">
        <f t="shared" si="8"/>
        <v>0</v>
      </c>
      <c r="L80" s="6">
        <f t="shared" si="8"/>
        <v>0</v>
      </c>
      <c r="M80" s="6">
        <f t="shared" si="8"/>
        <v>0</v>
      </c>
      <c r="N80" s="6">
        <f t="shared" si="8"/>
        <v>0</v>
      </c>
      <c r="O80" s="6">
        <f t="shared" si="8"/>
        <v>0</v>
      </c>
      <c r="P80" s="6">
        <f t="shared" si="8"/>
        <v>0</v>
      </c>
      <c r="Q80" s="23">
        <f t="shared" si="8"/>
        <v>0</v>
      </c>
      <c r="R80" s="23">
        <f t="shared" si="8"/>
        <v>0</v>
      </c>
      <c r="S80" s="23">
        <f t="shared" si="8"/>
        <v>0</v>
      </c>
      <c r="T80" s="23">
        <f t="shared" si="8"/>
        <v>0</v>
      </c>
      <c r="U80" s="23">
        <f t="shared" si="8"/>
        <v>0</v>
      </c>
      <c r="V80" s="23">
        <f t="shared" si="8"/>
        <v>0</v>
      </c>
      <c r="W80" s="23">
        <f t="shared" si="8"/>
        <v>0</v>
      </c>
      <c r="X80" s="23">
        <f t="shared" si="8"/>
        <v>0</v>
      </c>
      <c r="Y80" s="23">
        <f t="shared" si="8"/>
        <v>0</v>
      </c>
      <c r="Z80" s="23">
        <f t="shared" si="8"/>
        <v>0</v>
      </c>
      <c r="AA80" s="23">
        <f t="shared" si="8"/>
        <v>0</v>
      </c>
      <c r="AB80" s="23">
        <f t="shared" si="8"/>
        <v>0</v>
      </c>
      <c r="AC80" s="23">
        <f t="shared" si="8"/>
        <v>0</v>
      </c>
      <c r="AD80" s="23">
        <f t="shared" si="8"/>
        <v>0</v>
      </c>
      <c r="AE80" s="23">
        <f t="shared" si="8"/>
        <v>0</v>
      </c>
      <c r="AF80" s="23">
        <f t="shared" si="8"/>
        <v>0</v>
      </c>
      <c r="AG80" s="23">
        <f t="shared" si="8"/>
        <v>0</v>
      </c>
      <c r="AH80" s="23">
        <f t="shared" si="8"/>
        <v>0</v>
      </c>
      <c r="AI80" s="23">
        <f t="shared" si="8"/>
        <v>0</v>
      </c>
      <c r="AJ80" s="23">
        <f t="shared" si="8"/>
        <v>0</v>
      </c>
      <c r="AK80" s="23">
        <f t="shared" si="8"/>
        <v>0</v>
      </c>
      <c r="AL80" s="23">
        <f t="shared" si="8"/>
        <v>0</v>
      </c>
      <c r="AM80" s="23">
        <f t="shared" si="8"/>
        <v>0</v>
      </c>
      <c r="AN80" s="23">
        <f t="shared" si="8"/>
        <v>0</v>
      </c>
    </row>
    <row r="81" spans="1:40" x14ac:dyDescent="0.25">
      <c r="A81" s="4">
        <f t="shared" si="3"/>
        <v>0</v>
      </c>
      <c r="B81" s="4">
        <f t="shared" si="3"/>
        <v>0</v>
      </c>
      <c r="C81" s="4">
        <f t="shared" si="3"/>
        <v>0</v>
      </c>
      <c r="D81" s="6">
        <f t="shared" si="3"/>
        <v>0</v>
      </c>
      <c r="E81" s="6">
        <f t="shared" ref="E81:AN81" si="9">E15*$D15</f>
        <v>0</v>
      </c>
      <c r="F81" s="6">
        <f t="shared" si="9"/>
        <v>0</v>
      </c>
      <c r="G81" s="6">
        <f t="shared" si="9"/>
        <v>0</v>
      </c>
      <c r="H81" s="6">
        <f t="shared" si="9"/>
        <v>0</v>
      </c>
      <c r="I81" s="6">
        <f t="shared" si="9"/>
        <v>0</v>
      </c>
      <c r="J81" s="6">
        <f t="shared" si="9"/>
        <v>0</v>
      </c>
      <c r="K81" s="6">
        <f t="shared" si="9"/>
        <v>0</v>
      </c>
      <c r="L81" s="6">
        <f t="shared" si="9"/>
        <v>0</v>
      </c>
      <c r="M81" s="6">
        <f t="shared" si="9"/>
        <v>0</v>
      </c>
      <c r="N81" s="6">
        <f t="shared" si="9"/>
        <v>0</v>
      </c>
      <c r="O81" s="6">
        <f t="shared" si="9"/>
        <v>0</v>
      </c>
      <c r="P81" s="6">
        <f t="shared" si="9"/>
        <v>0</v>
      </c>
      <c r="Q81" s="23">
        <f t="shared" si="9"/>
        <v>0</v>
      </c>
      <c r="R81" s="23">
        <f t="shared" si="9"/>
        <v>0</v>
      </c>
      <c r="S81" s="23">
        <f t="shared" si="9"/>
        <v>0</v>
      </c>
      <c r="T81" s="23">
        <f t="shared" si="9"/>
        <v>0</v>
      </c>
      <c r="U81" s="23">
        <f t="shared" si="9"/>
        <v>0</v>
      </c>
      <c r="V81" s="23">
        <f t="shared" si="9"/>
        <v>0</v>
      </c>
      <c r="W81" s="23">
        <f t="shared" si="9"/>
        <v>0</v>
      </c>
      <c r="X81" s="23">
        <f t="shared" si="9"/>
        <v>0</v>
      </c>
      <c r="Y81" s="23">
        <f t="shared" si="9"/>
        <v>0</v>
      </c>
      <c r="Z81" s="23">
        <f t="shared" si="9"/>
        <v>0</v>
      </c>
      <c r="AA81" s="23">
        <f t="shared" si="9"/>
        <v>0</v>
      </c>
      <c r="AB81" s="23">
        <f t="shared" si="9"/>
        <v>0</v>
      </c>
      <c r="AC81" s="23">
        <f t="shared" si="9"/>
        <v>0</v>
      </c>
      <c r="AD81" s="23">
        <f t="shared" si="9"/>
        <v>0</v>
      </c>
      <c r="AE81" s="23">
        <f t="shared" si="9"/>
        <v>0</v>
      </c>
      <c r="AF81" s="23">
        <f t="shared" si="9"/>
        <v>0</v>
      </c>
      <c r="AG81" s="23">
        <f t="shared" si="9"/>
        <v>0</v>
      </c>
      <c r="AH81" s="23">
        <f t="shared" si="9"/>
        <v>0</v>
      </c>
      <c r="AI81" s="23">
        <f t="shared" si="9"/>
        <v>0</v>
      </c>
      <c r="AJ81" s="23">
        <f t="shared" si="9"/>
        <v>0</v>
      </c>
      <c r="AK81" s="23">
        <f t="shared" si="9"/>
        <v>0</v>
      </c>
      <c r="AL81" s="23">
        <f t="shared" si="9"/>
        <v>0</v>
      </c>
      <c r="AM81" s="23">
        <f t="shared" si="9"/>
        <v>0</v>
      </c>
      <c r="AN81" s="23">
        <f t="shared" si="9"/>
        <v>0</v>
      </c>
    </row>
    <row r="82" spans="1:40" x14ac:dyDescent="0.25">
      <c r="A82" s="4">
        <f t="shared" si="3"/>
        <v>0</v>
      </c>
      <c r="B82" s="4">
        <f t="shared" si="3"/>
        <v>0</v>
      </c>
      <c r="C82" s="4">
        <f t="shared" si="3"/>
        <v>0</v>
      </c>
      <c r="D82" s="6">
        <f t="shared" si="3"/>
        <v>0</v>
      </c>
      <c r="E82" s="6">
        <f t="shared" ref="E82:AN82" si="10">E16*$D16</f>
        <v>0</v>
      </c>
      <c r="F82" s="6">
        <f t="shared" si="10"/>
        <v>0</v>
      </c>
      <c r="G82" s="6">
        <f t="shared" si="10"/>
        <v>0</v>
      </c>
      <c r="H82" s="6">
        <f t="shared" si="10"/>
        <v>0</v>
      </c>
      <c r="I82" s="6">
        <f t="shared" si="10"/>
        <v>0</v>
      </c>
      <c r="J82" s="6">
        <f t="shared" si="10"/>
        <v>0</v>
      </c>
      <c r="K82" s="6">
        <f t="shared" si="10"/>
        <v>0</v>
      </c>
      <c r="L82" s="6">
        <f t="shared" si="10"/>
        <v>0</v>
      </c>
      <c r="M82" s="6">
        <f t="shared" si="10"/>
        <v>0</v>
      </c>
      <c r="N82" s="6">
        <f t="shared" si="10"/>
        <v>0</v>
      </c>
      <c r="O82" s="6">
        <f t="shared" si="10"/>
        <v>0</v>
      </c>
      <c r="P82" s="6">
        <f t="shared" si="10"/>
        <v>0</v>
      </c>
      <c r="Q82" s="23">
        <f t="shared" si="10"/>
        <v>0</v>
      </c>
      <c r="R82" s="23">
        <f t="shared" si="10"/>
        <v>0</v>
      </c>
      <c r="S82" s="23">
        <f t="shared" si="10"/>
        <v>0</v>
      </c>
      <c r="T82" s="23">
        <f t="shared" si="10"/>
        <v>0</v>
      </c>
      <c r="U82" s="23">
        <f t="shared" si="10"/>
        <v>0</v>
      </c>
      <c r="V82" s="23">
        <f t="shared" si="10"/>
        <v>0</v>
      </c>
      <c r="W82" s="23">
        <f t="shared" si="10"/>
        <v>0</v>
      </c>
      <c r="X82" s="23">
        <f t="shared" si="10"/>
        <v>0</v>
      </c>
      <c r="Y82" s="23">
        <f t="shared" si="10"/>
        <v>0</v>
      </c>
      <c r="Z82" s="23">
        <f t="shared" si="10"/>
        <v>0</v>
      </c>
      <c r="AA82" s="23">
        <f t="shared" si="10"/>
        <v>0</v>
      </c>
      <c r="AB82" s="23">
        <f t="shared" si="10"/>
        <v>0</v>
      </c>
      <c r="AC82" s="23">
        <f t="shared" si="10"/>
        <v>0</v>
      </c>
      <c r="AD82" s="23">
        <f t="shared" si="10"/>
        <v>0</v>
      </c>
      <c r="AE82" s="23">
        <f t="shared" si="10"/>
        <v>0</v>
      </c>
      <c r="AF82" s="23">
        <f t="shared" si="10"/>
        <v>0</v>
      </c>
      <c r="AG82" s="23">
        <f t="shared" si="10"/>
        <v>0</v>
      </c>
      <c r="AH82" s="23">
        <f t="shared" si="10"/>
        <v>0</v>
      </c>
      <c r="AI82" s="23">
        <f t="shared" si="10"/>
        <v>0</v>
      </c>
      <c r="AJ82" s="23">
        <f t="shared" si="10"/>
        <v>0</v>
      </c>
      <c r="AK82" s="23">
        <f t="shared" si="10"/>
        <v>0</v>
      </c>
      <c r="AL82" s="23">
        <f t="shared" si="10"/>
        <v>0</v>
      </c>
      <c r="AM82" s="23">
        <f t="shared" si="10"/>
        <v>0</v>
      </c>
      <c r="AN82" s="23">
        <f t="shared" si="10"/>
        <v>0</v>
      </c>
    </row>
    <row r="83" spans="1:40" x14ac:dyDescent="0.25">
      <c r="A83" s="4">
        <f t="shared" si="3"/>
        <v>0</v>
      </c>
      <c r="B83" s="4">
        <f t="shared" si="3"/>
        <v>0</v>
      </c>
      <c r="C83" s="4">
        <f t="shared" si="3"/>
        <v>0</v>
      </c>
      <c r="D83" s="6">
        <f t="shared" si="3"/>
        <v>0</v>
      </c>
      <c r="E83" s="6">
        <f t="shared" ref="E83:AN83" si="11">E17*$D17</f>
        <v>0</v>
      </c>
      <c r="F83" s="6">
        <f t="shared" si="11"/>
        <v>0</v>
      </c>
      <c r="G83" s="6">
        <f t="shared" si="11"/>
        <v>0</v>
      </c>
      <c r="H83" s="6">
        <f t="shared" si="11"/>
        <v>0</v>
      </c>
      <c r="I83" s="6">
        <f t="shared" si="11"/>
        <v>0</v>
      </c>
      <c r="J83" s="6">
        <f t="shared" si="11"/>
        <v>0</v>
      </c>
      <c r="K83" s="6">
        <f t="shared" si="11"/>
        <v>0</v>
      </c>
      <c r="L83" s="6">
        <f t="shared" si="11"/>
        <v>0</v>
      </c>
      <c r="M83" s="6">
        <f t="shared" si="11"/>
        <v>0</v>
      </c>
      <c r="N83" s="6">
        <f t="shared" si="11"/>
        <v>0</v>
      </c>
      <c r="O83" s="6">
        <f t="shared" si="11"/>
        <v>0</v>
      </c>
      <c r="P83" s="6">
        <f t="shared" si="11"/>
        <v>0</v>
      </c>
      <c r="Q83" s="23">
        <f t="shared" si="11"/>
        <v>0</v>
      </c>
      <c r="R83" s="23">
        <f t="shared" si="11"/>
        <v>0</v>
      </c>
      <c r="S83" s="23">
        <f t="shared" si="11"/>
        <v>0</v>
      </c>
      <c r="T83" s="23">
        <f t="shared" si="11"/>
        <v>0</v>
      </c>
      <c r="U83" s="23">
        <f t="shared" si="11"/>
        <v>0</v>
      </c>
      <c r="V83" s="23">
        <f t="shared" si="11"/>
        <v>0</v>
      </c>
      <c r="W83" s="23">
        <f t="shared" si="11"/>
        <v>0</v>
      </c>
      <c r="X83" s="23">
        <f t="shared" si="11"/>
        <v>0</v>
      </c>
      <c r="Y83" s="23">
        <f t="shared" si="11"/>
        <v>0</v>
      </c>
      <c r="Z83" s="23">
        <f t="shared" si="11"/>
        <v>0</v>
      </c>
      <c r="AA83" s="23">
        <f t="shared" si="11"/>
        <v>0</v>
      </c>
      <c r="AB83" s="23">
        <f t="shared" si="11"/>
        <v>0</v>
      </c>
      <c r="AC83" s="23">
        <f t="shared" si="11"/>
        <v>0</v>
      </c>
      <c r="AD83" s="23">
        <f t="shared" si="11"/>
        <v>0</v>
      </c>
      <c r="AE83" s="23">
        <f t="shared" si="11"/>
        <v>0</v>
      </c>
      <c r="AF83" s="23">
        <f t="shared" si="11"/>
        <v>0</v>
      </c>
      <c r="AG83" s="23">
        <f t="shared" si="11"/>
        <v>0</v>
      </c>
      <c r="AH83" s="23">
        <f t="shared" si="11"/>
        <v>0</v>
      </c>
      <c r="AI83" s="23">
        <f t="shared" si="11"/>
        <v>0</v>
      </c>
      <c r="AJ83" s="23">
        <f t="shared" si="11"/>
        <v>0</v>
      </c>
      <c r="AK83" s="23">
        <f t="shared" si="11"/>
        <v>0</v>
      </c>
      <c r="AL83" s="23">
        <f t="shared" si="11"/>
        <v>0</v>
      </c>
      <c r="AM83" s="23">
        <f t="shared" si="11"/>
        <v>0</v>
      </c>
      <c r="AN83" s="23">
        <f t="shared" si="11"/>
        <v>0</v>
      </c>
    </row>
    <row r="84" spans="1:40" x14ac:dyDescent="0.25">
      <c r="A84" s="4">
        <f t="shared" si="3"/>
        <v>0</v>
      </c>
      <c r="B84" s="4">
        <f t="shared" si="3"/>
        <v>0</v>
      </c>
      <c r="C84" s="4">
        <f t="shared" si="3"/>
        <v>0</v>
      </c>
      <c r="D84" s="6">
        <f t="shared" si="3"/>
        <v>0</v>
      </c>
      <c r="E84" s="6">
        <f t="shared" ref="E84:AN84" si="12">E18*$D18</f>
        <v>0</v>
      </c>
      <c r="F84" s="6">
        <f t="shared" si="12"/>
        <v>0</v>
      </c>
      <c r="G84" s="6">
        <f t="shared" si="12"/>
        <v>0</v>
      </c>
      <c r="H84" s="6">
        <f t="shared" si="12"/>
        <v>0</v>
      </c>
      <c r="I84" s="6">
        <f t="shared" si="12"/>
        <v>0</v>
      </c>
      <c r="J84" s="6">
        <f t="shared" si="12"/>
        <v>0</v>
      </c>
      <c r="K84" s="6">
        <f t="shared" si="12"/>
        <v>0</v>
      </c>
      <c r="L84" s="6">
        <f t="shared" si="12"/>
        <v>0</v>
      </c>
      <c r="M84" s="6">
        <f t="shared" si="12"/>
        <v>0</v>
      </c>
      <c r="N84" s="6">
        <f t="shared" si="12"/>
        <v>0</v>
      </c>
      <c r="O84" s="6">
        <f t="shared" si="12"/>
        <v>0</v>
      </c>
      <c r="P84" s="6">
        <f t="shared" si="12"/>
        <v>0</v>
      </c>
      <c r="Q84" s="23">
        <f t="shared" si="12"/>
        <v>0</v>
      </c>
      <c r="R84" s="23">
        <f t="shared" si="12"/>
        <v>0</v>
      </c>
      <c r="S84" s="23">
        <f t="shared" si="12"/>
        <v>0</v>
      </c>
      <c r="T84" s="23">
        <f t="shared" si="12"/>
        <v>0</v>
      </c>
      <c r="U84" s="23">
        <f t="shared" si="12"/>
        <v>0</v>
      </c>
      <c r="V84" s="23">
        <f t="shared" si="12"/>
        <v>0</v>
      </c>
      <c r="W84" s="23">
        <f t="shared" si="12"/>
        <v>0</v>
      </c>
      <c r="X84" s="23">
        <f t="shared" si="12"/>
        <v>0</v>
      </c>
      <c r="Y84" s="23">
        <f t="shared" si="12"/>
        <v>0</v>
      </c>
      <c r="Z84" s="23">
        <f t="shared" si="12"/>
        <v>0</v>
      </c>
      <c r="AA84" s="23">
        <f t="shared" si="12"/>
        <v>0</v>
      </c>
      <c r="AB84" s="23">
        <f t="shared" si="12"/>
        <v>0</v>
      </c>
      <c r="AC84" s="23">
        <f t="shared" si="12"/>
        <v>0</v>
      </c>
      <c r="AD84" s="23">
        <f t="shared" si="12"/>
        <v>0</v>
      </c>
      <c r="AE84" s="23">
        <f t="shared" si="12"/>
        <v>0</v>
      </c>
      <c r="AF84" s="23">
        <f t="shared" si="12"/>
        <v>0</v>
      </c>
      <c r="AG84" s="23">
        <f t="shared" si="12"/>
        <v>0</v>
      </c>
      <c r="AH84" s="23">
        <f t="shared" si="12"/>
        <v>0</v>
      </c>
      <c r="AI84" s="23">
        <f t="shared" si="12"/>
        <v>0</v>
      </c>
      <c r="AJ84" s="23">
        <f t="shared" si="12"/>
        <v>0</v>
      </c>
      <c r="AK84" s="23">
        <f t="shared" si="12"/>
        <v>0</v>
      </c>
      <c r="AL84" s="23">
        <f t="shared" si="12"/>
        <v>0</v>
      </c>
      <c r="AM84" s="23">
        <f t="shared" si="12"/>
        <v>0</v>
      </c>
      <c r="AN84" s="23">
        <f t="shared" si="12"/>
        <v>0</v>
      </c>
    </row>
    <row r="85" spans="1:40" x14ac:dyDescent="0.25">
      <c r="A85" s="4">
        <f t="shared" si="3"/>
        <v>0</v>
      </c>
      <c r="B85" s="4">
        <f t="shared" si="3"/>
        <v>0</v>
      </c>
      <c r="C85" s="4">
        <f t="shared" si="3"/>
        <v>0</v>
      </c>
      <c r="D85" s="6">
        <f t="shared" si="3"/>
        <v>0</v>
      </c>
      <c r="E85" s="6">
        <f t="shared" ref="E85:AN85" si="13">E19*$D19</f>
        <v>0</v>
      </c>
      <c r="F85" s="6">
        <f t="shared" si="13"/>
        <v>0</v>
      </c>
      <c r="G85" s="6">
        <f t="shared" si="13"/>
        <v>0</v>
      </c>
      <c r="H85" s="6">
        <f t="shared" si="13"/>
        <v>0</v>
      </c>
      <c r="I85" s="6">
        <f t="shared" si="13"/>
        <v>0</v>
      </c>
      <c r="J85" s="6">
        <f t="shared" si="13"/>
        <v>0</v>
      </c>
      <c r="K85" s="6">
        <f t="shared" si="13"/>
        <v>0</v>
      </c>
      <c r="L85" s="6">
        <f t="shared" si="13"/>
        <v>0</v>
      </c>
      <c r="M85" s="6">
        <f t="shared" si="13"/>
        <v>0</v>
      </c>
      <c r="N85" s="6">
        <f t="shared" si="13"/>
        <v>0</v>
      </c>
      <c r="O85" s="6">
        <f t="shared" si="13"/>
        <v>0</v>
      </c>
      <c r="P85" s="6">
        <f t="shared" si="13"/>
        <v>0</v>
      </c>
      <c r="Q85" s="23">
        <f t="shared" si="13"/>
        <v>0</v>
      </c>
      <c r="R85" s="23">
        <f t="shared" si="13"/>
        <v>0</v>
      </c>
      <c r="S85" s="23">
        <f t="shared" si="13"/>
        <v>0</v>
      </c>
      <c r="T85" s="23">
        <f t="shared" si="13"/>
        <v>0</v>
      </c>
      <c r="U85" s="23">
        <f t="shared" si="13"/>
        <v>0</v>
      </c>
      <c r="V85" s="23">
        <f t="shared" si="13"/>
        <v>0</v>
      </c>
      <c r="W85" s="23">
        <f t="shared" si="13"/>
        <v>0</v>
      </c>
      <c r="X85" s="23">
        <f t="shared" si="13"/>
        <v>0</v>
      </c>
      <c r="Y85" s="23">
        <f t="shared" si="13"/>
        <v>0</v>
      </c>
      <c r="Z85" s="23">
        <f t="shared" si="13"/>
        <v>0</v>
      </c>
      <c r="AA85" s="23">
        <f t="shared" si="13"/>
        <v>0</v>
      </c>
      <c r="AB85" s="23">
        <f t="shared" si="13"/>
        <v>0</v>
      </c>
      <c r="AC85" s="23">
        <f t="shared" si="13"/>
        <v>0</v>
      </c>
      <c r="AD85" s="23">
        <f t="shared" si="13"/>
        <v>0</v>
      </c>
      <c r="AE85" s="23">
        <f t="shared" si="13"/>
        <v>0</v>
      </c>
      <c r="AF85" s="23">
        <f t="shared" si="13"/>
        <v>0</v>
      </c>
      <c r="AG85" s="23">
        <f t="shared" si="13"/>
        <v>0</v>
      </c>
      <c r="AH85" s="23">
        <f t="shared" si="13"/>
        <v>0</v>
      </c>
      <c r="AI85" s="23">
        <f t="shared" si="13"/>
        <v>0</v>
      </c>
      <c r="AJ85" s="23">
        <f t="shared" si="13"/>
        <v>0</v>
      </c>
      <c r="AK85" s="23">
        <f t="shared" si="13"/>
        <v>0</v>
      </c>
      <c r="AL85" s="23">
        <f t="shared" si="13"/>
        <v>0</v>
      </c>
      <c r="AM85" s="23">
        <f t="shared" si="13"/>
        <v>0</v>
      </c>
      <c r="AN85" s="23">
        <f t="shared" si="13"/>
        <v>0</v>
      </c>
    </row>
    <row r="86" spans="1:40" x14ac:dyDescent="0.25">
      <c r="A86" s="4">
        <f t="shared" si="3"/>
        <v>0</v>
      </c>
      <c r="B86" s="4">
        <f t="shared" si="3"/>
        <v>0</v>
      </c>
      <c r="C86" s="4">
        <f t="shared" si="3"/>
        <v>0</v>
      </c>
      <c r="D86" s="6">
        <f t="shared" si="3"/>
        <v>0</v>
      </c>
      <c r="E86" s="6">
        <f t="shared" ref="E86:AN86" si="14">E20*$D20</f>
        <v>0</v>
      </c>
      <c r="F86" s="6">
        <f t="shared" si="14"/>
        <v>0</v>
      </c>
      <c r="G86" s="6">
        <f t="shared" si="14"/>
        <v>0</v>
      </c>
      <c r="H86" s="6">
        <f t="shared" si="14"/>
        <v>0</v>
      </c>
      <c r="I86" s="6">
        <f t="shared" si="14"/>
        <v>0</v>
      </c>
      <c r="J86" s="6">
        <f t="shared" si="14"/>
        <v>0</v>
      </c>
      <c r="K86" s="6">
        <f t="shared" si="14"/>
        <v>0</v>
      </c>
      <c r="L86" s="6">
        <f t="shared" si="14"/>
        <v>0</v>
      </c>
      <c r="M86" s="6">
        <f t="shared" si="14"/>
        <v>0</v>
      </c>
      <c r="N86" s="6">
        <f t="shared" si="14"/>
        <v>0</v>
      </c>
      <c r="O86" s="6">
        <f t="shared" si="14"/>
        <v>0</v>
      </c>
      <c r="P86" s="6">
        <f t="shared" si="14"/>
        <v>0</v>
      </c>
      <c r="Q86" s="23">
        <f t="shared" si="14"/>
        <v>0</v>
      </c>
      <c r="R86" s="23">
        <f t="shared" si="14"/>
        <v>0</v>
      </c>
      <c r="S86" s="23">
        <f t="shared" si="14"/>
        <v>0</v>
      </c>
      <c r="T86" s="23">
        <f t="shared" si="14"/>
        <v>0</v>
      </c>
      <c r="U86" s="23">
        <f t="shared" si="14"/>
        <v>0</v>
      </c>
      <c r="V86" s="23">
        <f t="shared" si="14"/>
        <v>0</v>
      </c>
      <c r="W86" s="23">
        <f t="shared" si="14"/>
        <v>0</v>
      </c>
      <c r="X86" s="23">
        <f t="shared" si="14"/>
        <v>0</v>
      </c>
      <c r="Y86" s="23">
        <f t="shared" si="14"/>
        <v>0</v>
      </c>
      <c r="Z86" s="23">
        <f t="shared" si="14"/>
        <v>0</v>
      </c>
      <c r="AA86" s="23">
        <f t="shared" si="14"/>
        <v>0</v>
      </c>
      <c r="AB86" s="23">
        <f t="shared" si="14"/>
        <v>0</v>
      </c>
      <c r="AC86" s="23">
        <f t="shared" si="14"/>
        <v>0</v>
      </c>
      <c r="AD86" s="23">
        <f t="shared" si="14"/>
        <v>0</v>
      </c>
      <c r="AE86" s="23">
        <f t="shared" si="14"/>
        <v>0</v>
      </c>
      <c r="AF86" s="23">
        <f t="shared" si="14"/>
        <v>0</v>
      </c>
      <c r="AG86" s="23">
        <f t="shared" si="14"/>
        <v>0</v>
      </c>
      <c r="AH86" s="23">
        <f t="shared" si="14"/>
        <v>0</v>
      </c>
      <c r="AI86" s="23">
        <f t="shared" si="14"/>
        <v>0</v>
      </c>
      <c r="AJ86" s="23">
        <f t="shared" si="14"/>
        <v>0</v>
      </c>
      <c r="AK86" s="23">
        <f t="shared" si="14"/>
        <v>0</v>
      </c>
      <c r="AL86" s="23">
        <f t="shared" si="14"/>
        <v>0</v>
      </c>
      <c r="AM86" s="23">
        <f t="shared" si="14"/>
        <v>0</v>
      </c>
      <c r="AN86" s="23">
        <f t="shared" si="14"/>
        <v>0</v>
      </c>
    </row>
    <row r="87" spans="1:40" x14ac:dyDescent="0.25">
      <c r="A87" s="4">
        <f t="shared" si="3"/>
        <v>0</v>
      </c>
      <c r="B87" s="4">
        <f t="shared" si="3"/>
        <v>0</v>
      </c>
      <c r="C87" s="4">
        <f t="shared" si="3"/>
        <v>0</v>
      </c>
      <c r="D87" s="6">
        <f t="shared" si="3"/>
        <v>0</v>
      </c>
      <c r="E87" s="6">
        <f t="shared" ref="E87:AN87" si="15">E21*$D21</f>
        <v>0</v>
      </c>
      <c r="F87" s="6">
        <f t="shared" si="15"/>
        <v>0</v>
      </c>
      <c r="G87" s="6">
        <f t="shared" si="15"/>
        <v>0</v>
      </c>
      <c r="H87" s="6">
        <f t="shared" si="15"/>
        <v>0</v>
      </c>
      <c r="I87" s="6">
        <f t="shared" si="15"/>
        <v>0</v>
      </c>
      <c r="J87" s="6">
        <f t="shared" si="15"/>
        <v>0</v>
      </c>
      <c r="K87" s="6">
        <f t="shared" si="15"/>
        <v>0</v>
      </c>
      <c r="L87" s="6">
        <f t="shared" si="15"/>
        <v>0</v>
      </c>
      <c r="M87" s="6">
        <f t="shared" si="15"/>
        <v>0</v>
      </c>
      <c r="N87" s="6">
        <f t="shared" si="15"/>
        <v>0</v>
      </c>
      <c r="O87" s="6">
        <f t="shared" si="15"/>
        <v>0</v>
      </c>
      <c r="P87" s="6">
        <f t="shared" si="15"/>
        <v>0</v>
      </c>
      <c r="Q87" s="23">
        <f t="shared" si="15"/>
        <v>0</v>
      </c>
      <c r="R87" s="23">
        <f t="shared" si="15"/>
        <v>0</v>
      </c>
      <c r="S87" s="23">
        <f t="shared" si="15"/>
        <v>0</v>
      </c>
      <c r="T87" s="23">
        <f t="shared" si="15"/>
        <v>0</v>
      </c>
      <c r="U87" s="23">
        <f t="shared" si="15"/>
        <v>0</v>
      </c>
      <c r="V87" s="23">
        <f t="shared" si="15"/>
        <v>0</v>
      </c>
      <c r="W87" s="23">
        <f t="shared" si="15"/>
        <v>0</v>
      </c>
      <c r="X87" s="23">
        <f t="shared" si="15"/>
        <v>0</v>
      </c>
      <c r="Y87" s="23">
        <f t="shared" si="15"/>
        <v>0</v>
      </c>
      <c r="Z87" s="23">
        <f t="shared" si="15"/>
        <v>0</v>
      </c>
      <c r="AA87" s="23">
        <f t="shared" si="15"/>
        <v>0</v>
      </c>
      <c r="AB87" s="23">
        <f t="shared" si="15"/>
        <v>0</v>
      </c>
      <c r="AC87" s="23">
        <f t="shared" si="15"/>
        <v>0</v>
      </c>
      <c r="AD87" s="23">
        <f t="shared" si="15"/>
        <v>0</v>
      </c>
      <c r="AE87" s="23">
        <f t="shared" si="15"/>
        <v>0</v>
      </c>
      <c r="AF87" s="23">
        <f t="shared" si="15"/>
        <v>0</v>
      </c>
      <c r="AG87" s="23">
        <f t="shared" si="15"/>
        <v>0</v>
      </c>
      <c r="AH87" s="23">
        <f t="shared" si="15"/>
        <v>0</v>
      </c>
      <c r="AI87" s="23">
        <f t="shared" si="15"/>
        <v>0</v>
      </c>
      <c r="AJ87" s="23">
        <f t="shared" si="15"/>
        <v>0</v>
      </c>
      <c r="AK87" s="23">
        <f t="shared" si="15"/>
        <v>0</v>
      </c>
      <c r="AL87" s="23">
        <f t="shared" si="15"/>
        <v>0</v>
      </c>
      <c r="AM87" s="23">
        <f t="shared" si="15"/>
        <v>0</v>
      </c>
      <c r="AN87" s="23">
        <f t="shared" si="15"/>
        <v>0</v>
      </c>
    </row>
    <row r="88" spans="1:40" x14ac:dyDescent="0.25">
      <c r="A88" s="4">
        <f t="shared" si="3"/>
        <v>0</v>
      </c>
      <c r="B88" s="4">
        <f t="shared" si="3"/>
        <v>0</v>
      </c>
      <c r="C88" s="4">
        <f t="shared" si="3"/>
        <v>0</v>
      </c>
      <c r="D88" s="6">
        <f t="shared" si="3"/>
        <v>0</v>
      </c>
      <c r="E88" s="6">
        <f t="shared" ref="E88:AN88" si="16">E22*$D22</f>
        <v>0</v>
      </c>
      <c r="F88" s="6">
        <f t="shared" si="16"/>
        <v>0</v>
      </c>
      <c r="G88" s="6">
        <f t="shared" si="16"/>
        <v>0</v>
      </c>
      <c r="H88" s="6">
        <f t="shared" si="16"/>
        <v>0</v>
      </c>
      <c r="I88" s="6">
        <f t="shared" si="16"/>
        <v>0</v>
      </c>
      <c r="J88" s="6">
        <f t="shared" si="16"/>
        <v>0</v>
      </c>
      <c r="K88" s="6">
        <f t="shared" si="16"/>
        <v>0</v>
      </c>
      <c r="L88" s="6">
        <f t="shared" si="16"/>
        <v>0</v>
      </c>
      <c r="M88" s="6">
        <f t="shared" si="16"/>
        <v>0</v>
      </c>
      <c r="N88" s="6">
        <f t="shared" si="16"/>
        <v>0</v>
      </c>
      <c r="O88" s="6">
        <f t="shared" si="16"/>
        <v>0</v>
      </c>
      <c r="P88" s="6">
        <f t="shared" si="16"/>
        <v>0</v>
      </c>
      <c r="Q88" s="23">
        <f t="shared" si="16"/>
        <v>0</v>
      </c>
      <c r="R88" s="23">
        <f t="shared" si="16"/>
        <v>0</v>
      </c>
      <c r="S88" s="23">
        <f t="shared" si="16"/>
        <v>0</v>
      </c>
      <c r="T88" s="23">
        <f t="shared" si="16"/>
        <v>0</v>
      </c>
      <c r="U88" s="23">
        <f t="shared" si="16"/>
        <v>0</v>
      </c>
      <c r="V88" s="23">
        <f t="shared" si="16"/>
        <v>0</v>
      </c>
      <c r="W88" s="23">
        <f t="shared" si="16"/>
        <v>0</v>
      </c>
      <c r="X88" s="23">
        <f t="shared" si="16"/>
        <v>0</v>
      </c>
      <c r="Y88" s="23">
        <f t="shared" si="16"/>
        <v>0</v>
      </c>
      <c r="Z88" s="23">
        <f t="shared" si="16"/>
        <v>0</v>
      </c>
      <c r="AA88" s="23">
        <f t="shared" si="16"/>
        <v>0</v>
      </c>
      <c r="AB88" s="23">
        <f t="shared" si="16"/>
        <v>0</v>
      </c>
      <c r="AC88" s="23">
        <f t="shared" si="16"/>
        <v>0</v>
      </c>
      <c r="AD88" s="23">
        <f t="shared" si="16"/>
        <v>0</v>
      </c>
      <c r="AE88" s="23">
        <f t="shared" si="16"/>
        <v>0</v>
      </c>
      <c r="AF88" s="23">
        <f t="shared" si="16"/>
        <v>0</v>
      </c>
      <c r="AG88" s="23">
        <f t="shared" si="16"/>
        <v>0</v>
      </c>
      <c r="AH88" s="23">
        <f t="shared" si="16"/>
        <v>0</v>
      </c>
      <c r="AI88" s="23">
        <f t="shared" si="16"/>
        <v>0</v>
      </c>
      <c r="AJ88" s="23">
        <f t="shared" si="16"/>
        <v>0</v>
      </c>
      <c r="AK88" s="23">
        <f t="shared" si="16"/>
        <v>0</v>
      </c>
      <c r="AL88" s="23">
        <f t="shared" si="16"/>
        <v>0</v>
      </c>
      <c r="AM88" s="23">
        <f t="shared" si="16"/>
        <v>0</v>
      </c>
      <c r="AN88" s="23">
        <f t="shared" si="16"/>
        <v>0</v>
      </c>
    </row>
    <row r="89" spans="1:40" x14ac:dyDescent="0.25">
      <c r="A89" s="4">
        <f t="shared" si="3"/>
        <v>0</v>
      </c>
      <c r="B89" s="4">
        <f t="shared" si="3"/>
        <v>0</v>
      </c>
      <c r="C89" s="4">
        <f t="shared" si="3"/>
        <v>0</v>
      </c>
      <c r="D89" s="6">
        <f t="shared" si="3"/>
        <v>0</v>
      </c>
      <c r="E89" s="6">
        <f t="shared" ref="E89:AN89" si="17">E23*$D23</f>
        <v>0</v>
      </c>
      <c r="F89" s="6">
        <f t="shared" si="17"/>
        <v>0</v>
      </c>
      <c r="G89" s="6">
        <f t="shared" si="17"/>
        <v>0</v>
      </c>
      <c r="H89" s="6">
        <f t="shared" si="17"/>
        <v>0</v>
      </c>
      <c r="I89" s="6">
        <f t="shared" si="17"/>
        <v>0</v>
      </c>
      <c r="J89" s="6">
        <f t="shared" si="17"/>
        <v>0</v>
      </c>
      <c r="K89" s="6">
        <f t="shared" si="17"/>
        <v>0</v>
      </c>
      <c r="L89" s="6">
        <f t="shared" si="17"/>
        <v>0</v>
      </c>
      <c r="M89" s="6">
        <f t="shared" si="17"/>
        <v>0</v>
      </c>
      <c r="N89" s="6">
        <f t="shared" si="17"/>
        <v>0</v>
      </c>
      <c r="O89" s="6">
        <f t="shared" si="17"/>
        <v>0</v>
      </c>
      <c r="P89" s="6">
        <f t="shared" si="17"/>
        <v>0</v>
      </c>
      <c r="Q89" s="23">
        <f t="shared" si="17"/>
        <v>0</v>
      </c>
      <c r="R89" s="23">
        <f t="shared" si="17"/>
        <v>0</v>
      </c>
      <c r="S89" s="23">
        <f t="shared" si="17"/>
        <v>0</v>
      </c>
      <c r="T89" s="23">
        <f t="shared" si="17"/>
        <v>0</v>
      </c>
      <c r="U89" s="23">
        <f t="shared" si="17"/>
        <v>0</v>
      </c>
      <c r="V89" s="23">
        <f t="shared" si="17"/>
        <v>0</v>
      </c>
      <c r="W89" s="23">
        <f t="shared" si="17"/>
        <v>0</v>
      </c>
      <c r="X89" s="23">
        <f t="shared" si="17"/>
        <v>0</v>
      </c>
      <c r="Y89" s="23">
        <f t="shared" si="17"/>
        <v>0</v>
      </c>
      <c r="Z89" s="23">
        <f t="shared" si="17"/>
        <v>0</v>
      </c>
      <c r="AA89" s="23">
        <f t="shared" si="17"/>
        <v>0</v>
      </c>
      <c r="AB89" s="23">
        <f t="shared" si="17"/>
        <v>0</v>
      </c>
      <c r="AC89" s="23">
        <f t="shared" si="17"/>
        <v>0</v>
      </c>
      <c r="AD89" s="23">
        <f t="shared" si="17"/>
        <v>0</v>
      </c>
      <c r="AE89" s="23">
        <f t="shared" si="17"/>
        <v>0</v>
      </c>
      <c r="AF89" s="23">
        <f t="shared" si="17"/>
        <v>0</v>
      </c>
      <c r="AG89" s="23">
        <f t="shared" si="17"/>
        <v>0</v>
      </c>
      <c r="AH89" s="23">
        <f t="shared" si="17"/>
        <v>0</v>
      </c>
      <c r="AI89" s="23">
        <f t="shared" si="17"/>
        <v>0</v>
      </c>
      <c r="AJ89" s="23">
        <f t="shared" si="17"/>
        <v>0</v>
      </c>
      <c r="AK89" s="23">
        <f t="shared" si="17"/>
        <v>0</v>
      </c>
      <c r="AL89" s="23">
        <f t="shared" si="17"/>
        <v>0</v>
      </c>
      <c r="AM89" s="23">
        <f t="shared" si="17"/>
        <v>0</v>
      </c>
      <c r="AN89" s="23">
        <f t="shared" si="17"/>
        <v>0</v>
      </c>
    </row>
    <row r="90" spans="1:40" x14ac:dyDescent="0.25">
      <c r="A90" s="4">
        <f t="shared" si="3"/>
        <v>0</v>
      </c>
      <c r="B90" s="4">
        <f t="shared" si="3"/>
        <v>0</v>
      </c>
      <c r="C90" s="4">
        <f t="shared" si="3"/>
        <v>0</v>
      </c>
      <c r="D90" s="6">
        <f t="shared" si="3"/>
        <v>0</v>
      </c>
      <c r="E90" s="6">
        <f t="shared" ref="E90:AN90" si="18">E24*$D24</f>
        <v>0</v>
      </c>
      <c r="F90" s="6">
        <f t="shared" si="18"/>
        <v>0</v>
      </c>
      <c r="G90" s="6">
        <f t="shared" si="18"/>
        <v>0</v>
      </c>
      <c r="H90" s="6">
        <f t="shared" si="18"/>
        <v>0</v>
      </c>
      <c r="I90" s="6">
        <f t="shared" si="18"/>
        <v>0</v>
      </c>
      <c r="J90" s="6">
        <f t="shared" si="18"/>
        <v>0</v>
      </c>
      <c r="K90" s="6">
        <f t="shared" si="18"/>
        <v>0</v>
      </c>
      <c r="L90" s="6">
        <f t="shared" si="18"/>
        <v>0</v>
      </c>
      <c r="M90" s="6">
        <f t="shared" si="18"/>
        <v>0</v>
      </c>
      <c r="N90" s="6">
        <f t="shared" si="18"/>
        <v>0</v>
      </c>
      <c r="O90" s="6">
        <f t="shared" si="18"/>
        <v>0</v>
      </c>
      <c r="P90" s="6">
        <f t="shared" si="18"/>
        <v>0</v>
      </c>
      <c r="Q90" s="23">
        <f t="shared" si="18"/>
        <v>0</v>
      </c>
      <c r="R90" s="23">
        <f t="shared" si="18"/>
        <v>0</v>
      </c>
      <c r="S90" s="23">
        <f t="shared" si="18"/>
        <v>0</v>
      </c>
      <c r="T90" s="23">
        <f t="shared" si="18"/>
        <v>0</v>
      </c>
      <c r="U90" s="23">
        <f t="shared" si="18"/>
        <v>0</v>
      </c>
      <c r="V90" s="23">
        <f t="shared" si="18"/>
        <v>0</v>
      </c>
      <c r="W90" s="23">
        <f t="shared" si="18"/>
        <v>0</v>
      </c>
      <c r="X90" s="23">
        <f t="shared" si="18"/>
        <v>0</v>
      </c>
      <c r="Y90" s="23">
        <f t="shared" si="18"/>
        <v>0</v>
      </c>
      <c r="Z90" s="23">
        <f t="shared" si="18"/>
        <v>0</v>
      </c>
      <c r="AA90" s="23">
        <f t="shared" si="18"/>
        <v>0</v>
      </c>
      <c r="AB90" s="23">
        <f t="shared" si="18"/>
        <v>0</v>
      </c>
      <c r="AC90" s="23">
        <f t="shared" si="18"/>
        <v>0</v>
      </c>
      <c r="AD90" s="23">
        <f t="shared" si="18"/>
        <v>0</v>
      </c>
      <c r="AE90" s="23">
        <f t="shared" si="18"/>
        <v>0</v>
      </c>
      <c r="AF90" s="23">
        <f t="shared" si="18"/>
        <v>0</v>
      </c>
      <c r="AG90" s="23">
        <f t="shared" si="18"/>
        <v>0</v>
      </c>
      <c r="AH90" s="23">
        <f t="shared" si="18"/>
        <v>0</v>
      </c>
      <c r="AI90" s="23">
        <f t="shared" si="18"/>
        <v>0</v>
      </c>
      <c r="AJ90" s="23">
        <f t="shared" si="18"/>
        <v>0</v>
      </c>
      <c r="AK90" s="23">
        <f t="shared" si="18"/>
        <v>0</v>
      </c>
      <c r="AL90" s="23">
        <f t="shared" si="18"/>
        <v>0</v>
      </c>
      <c r="AM90" s="23">
        <f t="shared" si="18"/>
        <v>0</v>
      </c>
      <c r="AN90" s="23">
        <f t="shared" si="18"/>
        <v>0</v>
      </c>
    </row>
    <row r="91" spans="1:40" x14ac:dyDescent="0.25">
      <c r="D91" s="7"/>
      <c r="E91" s="7">
        <f t="shared" ref="E91:AN91" si="19">SUM(E76:E90)</f>
        <v>70160</v>
      </c>
      <c r="F91" s="7">
        <f t="shared" si="19"/>
        <v>63144</v>
      </c>
      <c r="G91" s="7">
        <f t="shared" si="19"/>
        <v>70160</v>
      </c>
      <c r="H91" s="7">
        <f t="shared" si="19"/>
        <v>73668</v>
      </c>
      <c r="I91" s="7">
        <f t="shared" si="19"/>
        <v>70160</v>
      </c>
      <c r="J91" s="7">
        <f t="shared" si="19"/>
        <v>66652</v>
      </c>
      <c r="K91" s="7">
        <f t="shared" si="19"/>
        <v>0</v>
      </c>
      <c r="L91" s="7">
        <f t="shared" si="19"/>
        <v>0</v>
      </c>
      <c r="M91" s="7">
        <f t="shared" si="19"/>
        <v>0</v>
      </c>
      <c r="N91" s="7">
        <f t="shared" si="19"/>
        <v>0</v>
      </c>
      <c r="O91" s="7">
        <f t="shared" si="19"/>
        <v>0</v>
      </c>
      <c r="P91" s="7">
        <f t="shared" si="19"/>
        <v>0</v>
      </c>
      <c r="Q91" s="427">
        <f t="shared" si="19"/>
        <v>0</v>
      </c>
      <c r="R91" s="427">
        <f t="shared" si="19"/>
        <v>0</v>
      </c>
      <c r="S91" s="427">
        <f t="shared" si="19"/>
        <v>0</v>
      </c>
      <c r="T91" s="427">
        <f t="shared" si="19"/>
        <v>0</v>
      </c>
      <c r="U91" s="427">
        <f t="shared" si="19"/>
        <v>0</v>
      </c>
      <c r="V91" s="427">
        <f t="shared" si="19"/>
        <v>0</v>
      </c>
      <c r="W91" s="427">
        <f t="shared" si="19"/>
        <v>0</v>
      </c>
      <c r="X91" s="427">
        <f t="shared" si="19"/>
        <v>0</v>
      </c>
      <c r="Y91" s="427">
        <f t="shared" si="19"/>
        <v>0</v>
      </c>
      <c r="Z91" s="427">
        <f t="shared" si="19"/>
        <v>0</v>
      </c>
      <c r="AA91" s="427">
        <f t="shared" si="19"/>
        <v>0</v>
      </c>
      <c r="AB91" s="427">
        <f t="shared" si="19"/>
        <v>0</v>
      </c>
      <c r="AC91" s="427">
        <f t="shared" si="19"/>
        <v>0</v>
      </c>
      <c r="AD91" s="427">
        <f t="shared" si="19"/>
        <v>0</v>
      </c>
      <c r="AE91" s="427">
        <f t="shared" si="19"/>
        <v>0</v>
      </c>
      <c r="AF91" s="427">
        <f t="shared" si="19"/>
        <v>0</v>
      </c>
      <c r="AG91" s="427">
        <f t="shared" si="19"/>
        <v>0</v>
      </c>
      <c r="AH91" s="427">
        <f t="shared" si="19"/>
        <v>0</v>
      </c>
      <c r="AI91" s="427">
        <f t="shared" si="19"/>
        <v>0</v>
      </c>
      <c r="AJ91" s="427">
        <f t="shared" si="19"/>
        <v>0</v>
      </c>
      <c r="AK91" s="427">
        <f t="shared" si="19"/>
        <v>0</v>
      </c>
      <c r="AL91" s="427">
        <f t="shared" si="19"/>
        <v>0</v>
      </c>
      <c r="AM91" s="427">
        <f t="shared" si="19"/>
        <v>0</v>
      </c>
      <c r="AN91" s="427">
        <f t="shared" si="19"/>
        <v>0</v>
      </c>
    </row>
    <row r="92" spans="1:40" x14ac:dyDescent="0.25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40" x14ac:dyDescent="0.25">
      <c r="A93" s="31" t="s">
        <v>103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106"/>
      <c r="O93" s="106"/>
      <c r="P93" s="106"/>
      <c r="Q93" s="106"/>
      <c r="R93" s="106"/>
      <c r="S93" s="106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1:40" x14ac:dyDescent="0.25">
      <c r="A94" s="9"/>
      <c r="B94" s="9"/>
      <c r="C94" s="9"/>
      <c r="D94" s="9"/>
      <c r="E94" s="623">
        <v>2025</v>
      </c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>
        <v>2026</v>
      </c>
      <c r="R94" s="623"/>
      <c r="S94" s="623"/>
      <c r="T94" s="623"/>
      <c r="U94" s="623"/>
      <c r="V94" s="623"/>
      <c r="W94" s="623"/>
      <c r="X94" s="623"/>
      <c r="Y94" s="623"/>
      <c r="Z94" s="623"/>
      <c r="AA94" s="623"/>
      <c r="AB94" s="623"/>
      <c r="AC94" s="623">
        <v>2027</v>
      </c>
      <c r="AD94" s="623"/>
      <c r="AE94" s="623"/>
      <c r="AF94" s="623"/>
      <c r="AG94" s="623"/>
      <c r="AH94" s="623"/>
      <c r="AI94" s="623"/>
      <c r="AJ94" s="623"/>
      <c r="AK94" s="623"/>
      <c r="AL94" s="623"/>
      <c r="AM94" s="623"/>
      <c r="AN94" s="623"/>
    </row>
    <row r="95" spans="1:40" x14ac:dyDescent="0.25">
      <c r="A95" s="11" t="s">
        <v>88</v>
      </c>
      <c r="B95" s="11" t="s">
        <v>89</v>
      </c>
      <c r="C95" s="11" t="s">
        <v>90</v>
      </c>
      <c r="D95" s="11" t="s">
        <v>91</v>
      </c>
      <c r="E95" s="11">
        <v>1</v>
      </c>
      <c r="F95" s="11">
        <v>2</v>
      </c>
      <c r="G95" s="11">
        <v>3</v>
      </c>
      <c r="H95" s="11">
        <v>4</v>
      </c>
      <c r="I95" s="11">
        <v>5</v>
      </c>
      <c r="J95" s="11">
        <v>6</v>
      </c>
      <c r="K95" s="11">
        <v>7</v>
      </c>
      <c r="L95" s="11">
        <v>8</v>
      </c>
      <c r="M95" s="11">
        <v>9</v>
      </c>
      <c r="N95" s="11">
        <v>10</v>
      </c>
      <c r="O95" s="11">
        <v>11</v>
      </c>
      <c r="P95" s="11">
        <v>12</v>
      </c>
      <c r="Q95" s="11">
        <v>1</v>
      </c>
      <c r="R95" s="11">
        <v>2</v>
      </c>
      <c r="S95" s="11">
        <v>3</v>
      </c>
      <c r="T95" s="11">
        <v>4</v>
      </c>
      <c r="U95" s="11">
        <v>5</v>
      </c>
      <c r="V95" s="11">
        <v>6</v>
      </c>
      <c r="W95" s="11">
        <v>7</v>
      </c>
      <c r="X95" s="11">
        <v>8</v>
      </c>
      <c r="Y95" s="11">
        <v>9</v>
      </c>
      <c r="Z95" s="11">
        <v>10</v>
      </c>
      <c r="AA95" s="11">
        <v>11</v>
      </c>
      <c r="AB95" s="11">
        <v>12</v>
      </c>
      <c r="AC95" s="11">
        <v>1</v>
      </c>
      <c r="AD95" s="11">
        <v>2</v>
      </c>
      <c r="AE95" s="11">
        <v>3</v>
      </c>
      <c r="AF95" s="11">
        <v>4</v>
      </c>
      <c r="AG95" s="11">
        <v>5</v>
      </c>
      <c r="AH95" s="11">
        <v>6</v>
      </c>
      <c r="AI95" s="11">
        <v>7</v>
      </c>
      <c r="AJ95" s="11">
        <v>8</v>
      </c>
      <c r="AK95" s="11">
        <v>9</v>
      </c>
      <c r="AL95" s="11">
        <v>10</v>
      </c>
      <c r="AM95" s="11">
        <v>11</v>
      </c>
      <c r="AN95" s="11">
        <v>12</v>
      </c>
    </row>
    <row r="96" spans="1:40" x14ac:dyDescent="0.25">
      <c r="A96" s="4" t="str">
        <f t="shared" ref="A96:D110" si="20">A10</f>
        <v>Dolapo Odusami</v>
      </c>
      <c r="B96" s="4" t="str">
        <f t="shared" si="20"/>
        <v>TechSur</v>
      </c>
      <c r="C96" s="4" t="str">
        <f t="shared" si="20"/>
        <v>Database Architect</v>
      </c>
      <c r="D96" s="6">
        <f t="shared" si="20"/>
        <v>108.61</v>
      </c>
      <c r="E96" s="6">
        <f t="shared" ref="E96:AN96" si="21">$D96*E43</f>
        <v>18246.48</v>
      </c>
      <c r="F96" s="6">
        <f t="shared" si="21"/>
        <v>16508.72</v>
      </c>
      <c r="G96" s="6">
        <f t="shared" si="21"/>
        <v>18246.48</v>
      </c>
      <c r="H96" s="6">
        <f t="shared" si="21"/>
        <v>19115.36</v>
      </c>
      <c r="I96" s="6">
        <f t="shared" si="21"/>
        <v>18246.48</v>
      </c>
      <c r="J96" s="6">
        <f t="shared" si="21"/>
        <v>17377.599999999999</v>
      </c>
      <c r="K96" s="6">
        <f t="shared" si="21"/>
        <v>0</v>
      </c>
      <c r="L96" s="6">
        <f t="shared" si="21"/>
        <v>0</v>
      </c>
      <c r="M96" s="6">
        <f t="shared" si="21"/>
        <v>0</v>
      </c>
      <c r="N96" s="6">
        <f t="shared" si="21"/>
        <v>0</v>
      </c>
      <c r="O96" s="6">
        <f t="shared" si="21"/>
        <v>0</v>
      </c>
      <c r="P96" s="6">
        <f t="shared" si="21"/>
        <v>0</v>
      </c>
      <c r="Q96" s="23">
        <f t="shared" si="21"/>
        <v>0</v>
      </c>
      <c r="R96" s="23">
        <f t="shared" si="21"/>
        <v>0</v>
      </c>
      <c r="S96" s="23">
        <f t="shared" si="21"/>
        <v>0</v>
      </c>
      <c r="T96" s="23">
        <f t="shared" si="21"/>
        <v>0</v>
      </c>
      <c r="U96" s="23">
        <f t="shared" si="21"/>
        <v>0</v>
      </c>
      <c r="V96" s="23">
        <f t="shared" si="21"/>
        <v>0</v>
      </c>
      <c r="W96" s="23">
        <f t="shared" si="21"/>
        <v>0</v>
      </c>
      <c r="X96" s="23">
        <f t="shared" si="21"/>
        <v>0</v>
      </c>
      <c r="Y96" s="23">
        <f t="shared" si="21"/>
        <v>0</v>
      </c>
      <c r="Z96" s="23">
        <f t="shared" si="21"/>
        <v>0</v>
      </c>
      <c r="AA96" s="23">
        <f t="shared" si="21"/>
        <v>0</v>
      </c>
      <c r="AB96" s="23">
        <f t="shared" si="21"/>
        <v>0</v>
      </c>
      <c r="AC96" s="23">
        <f t="shared" si="21"/>
        <v>0</v>
      </c>
      <c r="AD96" s="23">
        <f t="shared" si="21"/>
        <v>0</v>
      </c>
      <c r="AE96" s="23">
        <f t="shared" si="21"/>
        <v>0</v>
      </c>
      <c r="AF96" s="23">
        <f t="shared" si="21"/>
        <v>0</v>
      </c>
      <c r="AG96" s="23">
        <f t="shared" si="21"/>
        <v>0</v>
      </c>
      <c r="AH96" s="23">
        <f t="shared" si="21"/>
        <v>0</v>
      </c>
      <c r="AI96" s="23">
        <f t="shared" si="21"/>
        <v>0</v>
      </c>
      <c r="AJ96" s="23">
        <f t="shared" si="21"/>
        <v>0</v>
      </c>
      <c r="AK96" s="23">
        <f t="shared" si="21"/>
        <v>0</v>
      </c>
      <c r="AL96" s="23">
        <f t="shared" si="21"/>
        <v>0</v>
      </c>
      <c r="AM96" s="23">
        <f t="shared" si="21"/>
        <v>0</v>
      </c>
      <c r="AN96" s="23">
        <f t="shared" si="21"/>
        <v>0</v>
      </c>
    </row>
    <row r="97" spans="1:40" x14ac:dyDescent="0.25">
      <c r="A97" s="4" t="str">
        <f t="shared" si="20"/>
        <v>Urvi Tank</v>
      </c>
      <c r="B97" s="4" t="str">
        <f t="shared" si="20"/>
        <v>TechSur</v>
      </c>
      <c r="C97" s="4" t="str">
        <f t="shared" si="20"/>
        <v>Drupal Software Developer</v>
      </c>
      <c r="D97" s="6">
        <f t="shared" si="20"/>
        <v>110.64</v>
      </c>
      <c r="E97" s="6">
        <f t="shared" ref="E97:AN97" si="22">$D97*E44</f>
        <v>18587.52</v>
      </c>
      <c r="F97" s="6">
        <f t="shared" si="22"/>
        <v>16817.28</v>
      </c>
      <c r="G97" s="6">
        <f t="shared" si="22"/>
        <v>18144.96</v>
      </c>
      <c r="H97" s="6">
        <f t="shared" si="22"/>
        <v>19472.64</v>
      </c>
      <c r="I97" s="6">
        <f t="shared" si="22"/>
        <v>18587.52</v>
      </c>
      <c r="J97" s="6">
        <f t="shared" si="22"/>
        <v>8851.2000000000007</v>
      </c>
      <c r="K97" s="6">
        <f t="shared" si="22"/>
        <v>0</v>
      </c>
      <c r="L97" s="6">
        <f t="shared" si="22"/>
        <v>0</v>
      </c>
      <c r="M97" s="6">
        <f t="shared" si="22"/>
        <v>0</v>
      </c>
      <c r="N97" s="6">
        <f t="shared" si="22"/>
        <v>0</v>
      </c>
      <c r="O97" s="6">
        <f t="shared" si="22"/>
        <v>0</v>
      </c>
      <c r="P97" s="6">
        <f t="shared" si="22"/>
        <v>0</v>
      </c>
      <c r="Q97" s="23">
        <f t="shared" si="22"/>
        <v>0</v>
      </c>
      <c r="R97" s="23">
        <f t="shared" si="22"/>
        <v>0</v>
      </c>
      <c r="S97" s="23">
        <f t="shared" si="22"/>
        <v>0</v>
      </c>
      <c r="T97" s="23">
        <f t="shared" si="22"/>
        <v>0</v>
      </c>
      <c r="U97" s="23">
        <f t="shared" si="22"/>
        <v>0</v>
      </c>
      <c r="V97" s="23">
        <f t="shared" si="22"/>
        <v>0</v>
      </c>
      <c r="W97" s="23">
        <f t="shared" si="22"/>
        <v>0</v>
      </c>
      <c r="X97" s="23">
        <f t="shared" si="22"/>
        <v>0</v>
      </c>
      <c r="Y97" s="23">
        <f t="shared" si="22"/>
        <v>0</v>
      </c>
      <c r="Z97" s="23">
        <f t="shared" si="22"/>
        <v>0</v>
      </c>
      <c r="AA97" s="23">
        <f t="shared" si="22"/>
        <v>0</v>
      </c>
      <c r="AB97" s="23">
        <f t="shared" si="22"/>
        <v>0</v>
      </c>
      <c r="AC97" s="23">
        <f t="shared" si="22"/>
        <v>0</v>
      </c>
      <c r="AD97" s="23">
        <f t="shared" si="22"/>
        <v>0</v>
      </c>
      <c r="AE97" s="23">
        <f t="shared" si="22"/>
        <v>0</v>
      </c>
      <c r="AF97" s="23">
        <f t="shared" si="22"/>
        <v>0</v>
      </c>
      <c r="AG97" s="23">
        <f t="shared" si="22"/>
        <v>0</v>
      </c>
      <c r="AH97" s="23">
        <f t="shared" si="22"/>
        <v>0</v>
      </c>
      <c r="AI97" s="23">
        <f t="shared" si="22"/>
        <v>0</v>
      </c>
      <c r="AJ97" s="23">
        <f t="shared" si="22"/>
        <v>0</v>
      </c>
      <c r="AK97" s="23">
        <f t="shared" si="22"/>
        <v>0</v>
      </c>
      <c r="AL97" s="23">
        <f t="shared" si="22"/>
        <v>0</v>
      </c>
      <c r="AM97" s="23">
        <f t="shared" si="22"/>
        <v>0</v>
      </c>
      <c r="AN97" s="23">
        <f t="shared" si="22"/>
        <v>0</v>
      </c>
    </row>
    <row r="98" spans="1:40" x14ac:dyDescent="0.25">
      <c r="A98" s="4" t="str">
        <f t="shared" si="20"/>
        <v>Rita Edet</v>
      </c>
      <c r="B98" s="4" t="str">
        <f t="shared" si="20"/>
        <v>TechSur</v>
      </c>
      <c r="C98" s="4" t="str">
        <f t="shared" si="20"/>
        <v>Database Architect</v>
      </c>
      <c r="D98" s="6">
        <f t="shared" si="20"/>
        <v>108.61</v>
      </c>
      <c r="E98" s="6">
        <f t="shared" ref="E98:AN98" si="23">$D98*E45</f>
        <v>16943.16</v>
      </c>
      <c r="F98" s="6">
        <f t="shared" si="23"/>
        <v>16508.72</v>
      </c>
      <c r="G98" s="6">
        <f t="shared" si="23"/>
        <v>17812.04</v>
      </c>
      <c r="H98" s="6">
        <f t="shared" si="23"/>
        <v>18898.14</v>
      </c>
      <c r="I98" s="6">
        <f t="shared" si="23"/>
        <v>18246.48</v>
      </c>
      <c r="J98" s="6">
        <f t="shared" si="23"/>
        <v>16291.5</v>
      </c>
      <c r="K98" s="6">
        <f t="shared" si="23"/>
        <v>0</v>
      </c>
      <c r="L98" s="6">
        <f t="shared" si="23"/>
        <v>0</v>
      </c>
      <c r="M98" s="6">
        <f t="shared" si="23"/>
        <v>0</v>
      </c>
      <c r="N98" s="6">
        <f t="shared" si="23"/>
        <v>0</v>
      </c>
      <c r="O98" s="6">
        <f t="shared" si="23"/>
        <v>0</v>
      </c>
      <c r="P98" s="6">
        <f t="shared" si="23"/>
        <v>0</v>
      </c>
      <c r="Q98" s="23">
        <f t="shared" si="23"/>
        <v>0</v>
      </c>
      <c r="R98" s="23">
        <f t="shared" si="23"/>
        <v>0</v>
      </c>
      <c r="S98" s="23">
        <f t="shared" si="23"/>
        <v>0</v>
      </c>
      <c r="T98" s="23">
        <f t="shared" si="23"/>
        <v>0</v>
      </c>
      <c r="U98" s="23">
        <f t="shared" si="23"/>
        <v>0</v>
      </c>
      <c r="V98" s="23">
        <f t="shared" si="23"/>
        <v>0</v>
      </c>
      <c r="W98" s="23">
        <f t="shared" si="23"/>
        <v>0</v>
      </c>
      <c r="X98" s="23">
        <f t="shared" si="23"/>
        <v>0</v>
      </c>
      <c r="Y98" s="23">
        <f t="shared" si="23"/>
        <v>0</v>
      </c>
      <c r="Z98" s="23">
        <f t="shared" si="23"/>
        <v>0</v>
      </c>
      <c r="AA98" s="23">
        <f t="shared" si="23"/>
        <v>0</v>
      </c>
      <c r="AB98" s="23">
        <f t="shared" si="23"/>
        <v>0</v>
      </c>
      <c r="AC98" s="23">
        <f t="shared" si="23"/>
        <v>0</v>
      </c>
      <c r="AD98" s="23">
        <f t="shared" si="23"/>
        <v>0</v>
      </c>
      <c r="AE98" s="23">
        <f t="shared" si="23"/>
        <v>0</v>
      </c>
      <c r="AF98" s="23">
        <f t="shared" si="23"/>
        <v>0</v>
      </c>
      <c r="AG98" s="23">
        <f t="shared" si="23"/>
        <v>0</v>
      </c>
      <c r="AH98" s="23">
        <f t="shared" si="23"/>
        <v>0</v>
      </c>
      <c r="AI98" s="23">
        <f t="shared" si="23"/>
        <v>0</v>
      </c>
      <c r="AJ98" s="23">
        <f t="shared" si="23"/>
        <v>0</v>
      </c>
      <c r="AK98" s="23">
        <f t="shared" si="23"/>
        <v>0</v>
      </c>
      <c r="AL98" s="23">
        <f t="shared" si="23"/>
        <v>0</v>
      </c>
      <c r="AM98" s="23">
        <f t="shared" si="23"/>
        <v>0</v>
      </c>
      <c r="AN98" s="23">
        <f t="shared" si="23"/>
        <v>0</v>
      </c>
    </row>
    <row r="99" spans="1:40" x14ac:dyDescent="0.25">
      <c r="A99" s="4" t="str">
        <f t="shared" si="20"/>
        <v>Rajiv Ramroop</v>
      </c>
      <c r="B99" s="4" t="str">
        <f t="shared" si="20"/>
        <v>TechSur</v>
      </c>
      <c r="C99" s="4" t="str">
        <f t="shared" si="20"/>
        <v>Drupal Software Developer</v>
      </c>
      <c r="D99" s="6">
        <f t="shared" si="20"/>
        <v>110.64</v>
      </c>
      <c r="E99" s="6">
        <f t="shared" ref="E99:AN99" si="24">$D99*E46</f>
        <v>14161.92</v>
      </c>
      <c r="F99" s="6">
        <f t="shared" si="24"/>
        <v>16817.28</v>
      </c>
      <c r="G99" s="6">
        <f t="shared" si="24"/>
        <v>18144.96</v>
      </c>
      <c r="H99" s="6">
        <f t="shared" si="24"/>
        <v>16817.28</v>
      </c>
      <c r="I99" s="6">
        <f t="shared" si="24"/>
        <v>17370.48</v>
      </c>
      <c r="J99" s="6">
        <f t="shared" si="24"/>
        <v>16817.28</v>
      </c>
      <c r="K99" s="6">
        <f t="shared" si="24"/>
        <v>0</v>
      </c>
      <c r="L99" s="6">
        <f t="shared" si="24"/>
        <v>0</v>
      </c>
      <c r="M99" s="6">
        <f t="shared" si="24"/>
        <v>0</v>
      </c>
      <c r="N99" s="6">
        <f t="shared" si="24"/>
        <v>0</v>
      </c>
      <c r="O99" s="6">
        <f t="shared" si="24"/>
        <v>0</v>
      </c>
      <c r="P99" s="6">
        <f t="shared" si="24"/>
        <v>0</v>
      </c>
      <c r="Q99" s="23">
        <f t="shared" si="24"/>
        <v>0</v>
      </c>
      <c r="R99" s="23">
        <f t="shared" si="24"/>
        <v>0</v>
      </c>
      <c r="S99" s="23">
        <f t="shared" si="24"/>
        <v>0</v>
      </c>
      <c r="T99" s="23">
        <f t="shared" si="24"/>
        <v>0</v>
      </c>
      <c r="U99" s="23">
        <f t="shared" si="24"/>
        <v>0</v>
      </c>
      <c r="V99" s="23">
        <f t="shared" si="24"/>
        <v>0</v>
      </c>
      <c r="W99" s="23">
        <f t="shared" si="24"/>
        <v>0</v>
      </c>
      <c r="X99" s="23">
        <f t="shared" si="24"/>
        <v>0</v>
      </c>
      <c r="Y99" s="23">
        <f t="shared" si="24"/>
        <v>0</v>
      </c>
      <c r="Z99" s="23">
        <f t="shared" si="24"/>
        <v>0</v>
      </c>
      <c r="AA99" s="23">
        <f t="shared" si="24"/>
        <v>0</v>
      </c>
      <c r="AB99" s="23">
        <f t="shared" si="24"/>
        <v>0</v>
      </c>
      <c r="AC99" s="23">
        <f t="shared" si="24"/>
        <v>0</v>
      </c>
      <c r="AD99" s="23">
        <f t="shared" si="24"/>
        <v>0</v>
      </c>
      <c r="AE99" s="23">
        <f t="shared" si="24"/>
        <v>0</v>
      </c>
      <c r="AF99" s="23">
        <f t="shared" si="24"/>
        <v>0</v>
      </c>
      <c r="AG99" s="23">
        <f t="shared" si="24"/>
        <v>0</v>
      </c>
      <c r="AH99" s="23">
        <f t="shared" si="24"/>
        <v>0</v>
      </c>
      <c r="AI99" s="23">
        <f t="shared" si="24"/>
        <v>0</v>
      </c>
      <c r="AJ99" s="23">
        <f t="shared" si="24"/>
        <v>0</v>
      </c>
      <c r="AK99" s="23">
        <f t="shared" si="24"/>
        <v>0</v>
      </c>
      <c r="AL99" s="23">
        <f t="shared" si="24"/>
        <v>0</v>
      </c>
      <c r="AM99" s="23">
        <f t="shared" si="24"/>
        <v>0</v>
      </c>
      <c r="AN99" s="23">
        <f t="shared" si="24"/>
        <v>0</v>
      </c>
    </row>
    <row r="100" spans="1:40" x14ac:dyDescent="0.25">
      <c r="A100" s="4">
        <f t="shared" si="20"/>
        <v>0</v>
      </c>
      <c r="B100" s="4">
        <f t="shared" si="20"/>
        <v>0</v>
      </c>
      <c r="C100" s="4">
        <f t="shared" si="20"/>
        <v>0</v>
      </c>
      <c r="D100" s="6">
        <f t="shared" si="20"/>
        <v>0</v>
      </c>
      <c r="E100" s="6">
        <f t="shared" ref="E100:AN100" si="25">$D100*E47</f>
        <v>0</v>
      </c>
      <c r="F100" s="6">
        <f t="shared" si="25"/>
        <v>0</v>
      </c>
      <c r="G100" s="6">
        <f t="shared" si="25"/>
        <v>0</v>
      </c>
      <c r="H100" s="6">
        <f t="shared" si="25"/>
        <v>0</v>
      </c>
      <c r="I100" s="6">
        <f t="shared" si="25"/>
        <v>0</v>
      </c>
      <c r="J100" s="6">
        <f t="shared" si="25"/>
        <v>0</v>
      </c>
      <c r="K100" s="6">
        <f t="shared" si="25"/>
        <v>0</v>
      </c>
      <c r="L100" s="6">
        <f t="shared" si="25"/>
        <v>0</v>
      </c>
      <c r="M100" s="6">
        <f t="shared" si="25"/>
        <v>0</v>
      </c>
      <c r="N100" s="6">
        <f t="shared" si="25"/>
        <v>0</v>
      </c>
      <c r="O100" s="6">
        <f t="shared" si="25"/>
        <v>0</v>
      </c>
      <c r="P100" s="6">
        <f t="shared" si="25"/>
        <v>0</v>
      </c>
      <c r="Q100" s="23">
        <f t="shared" si="25"/>
        <v>0</v>
      </c>
      <c r="R100" s="23">
        <f t="shared" si="25"/>
        <v>0</v>
      </c>
      <c r="S100" s="23">
        <f t="shared" si="25"/>
        <v>0</v>
      </c>
      <c r="T100" s="23">
        <f t="shared" si="25"/>
        <v>0</v>
      </c>
      <c r="U100" s="23">
        <f t="shared" si="25"/>
        <v>0</v>
      </c>
      <c r="V100" s="23">
        <f t="shared" si="25"/>
        <v>0</v>
      </c>
      <c r="W100" s="23">
        <f t="shared" si="25"/>
        <v>0</v>
      </c>
      <c r="X100" s="23">
        <f t="shared" si="25"/>
        <v>0</v>
      </c>
      <c r="Y100" s="23">
        <f t="shared" si="25"/>
        <v>0</v>
      </c>
      <c r="Z100" s="23">
        <f t="shared" si="25"/>
        <v>0</v>
      </c>
      <c r="AA100" s="23">
        <f t="shared" si="25"/>
        <v>0</v>
      </c>
      <c r="AB100" s="23">
        <f t="shared" si="25"/>
        <v>0</v>
      </c>
      <c r="AC100" s="23">
        <f t="shared" si="25"/>
        <v>0</v>
      </c>
      <c r="AD100" s="23">
        <f t="shared" si="25"/>
        <v>0</v>
      </c>
      <c r="AE100" s="23">
        <f t="shared" si="25"/>
        <v>0</v>
      </c>
      <c r="AF100" s="23">
        <f t="shared" si="25"/>
        <v>0</v>
      </c>
      <c r="AG100" s="23">
        <f t="shared" si="25"/>
        <v>0</v>
      </c>
      <c r="AH100" s="23">
        <f t="shared" si="25"/>
        <v>0</v>
      </c>
      <c r="AI100" s="23">
        <f t="shared" si="25"/>
        <v>0</v>
      </c>
      <c r="AJ100" s="23">
        <f t="shared" si="25"/>
        <v>0</v>
      </c>
      <c r="AK100" s="23">
        <f t="shared" si="25"/>
        <v>0</v>
      </c>
      <c r="AL100" s="23">
        <f t="shared" si="25"/>
        <v>0</v>
      </c>
      <c r="AM100" s="23">
        <f t="shared" si="25"/>
        <v>0</v>
      </c>
      <c r="AN100" s="23">
        <f t="shared" si="25"/>
        <v>0</v>
      </c>
    </row>
    <row r="101" spans="1:40" x14ac:dyDescent="0.25">
      <c r="A101" s="4">
        <f t="shared" si="20"/>
        <v>0</v>
      </c>
      <c r="B101" s="4">
        <f t="shared" si="20"/>
        <v>0</v>
      </c>
      <c r="C101" s="4">
        <f t="shared" si="20"/>
        <v>0</v>
      </c>
      <c r="D101" s="6">
        <f t="shared" si="20"/>
        <v>0</v>
      </c>
      <c r="E101" s="6">
        <f t="shared" ref="E101:AN101" si="26">$D101*E48</f>
        <v>0</v>
      </c>
      <c r="F101" s="6">
        <f t="shared" si="26"/>
        <v>0</v>
      </c>
      <c r="G101" s="6">
        <f t="shared" si="26"/>
        <v>0</v>
      </c>
      <c r="H101" s="6">
        <f t="shared" si="26"/>
        <v>0</v>
      </c>
      <c r="I101" s="6">
        <f t="shared" si="26"/>
        <v>0</v>
      </c>
      <c r="J101" s="6">
        <f t="shared" si="26"/>
        <v>0</v>
      </c>
      <c r="K101" s="6">
        <f t="shared" si="26"/>
        <v>0</v>
      </c>
      <c r="L101" s="6">
        <f t="shared" si="26"/>
        <v>0</v>
      </c>
      <c r="M101" s="6">
        <f t="shared" si="26"/>
        <v>0</v>
      </c>
      <c r="N101" s="6">
        <f t="shared" si="26"/>
        <v>0</v>
      </c>
      <c r="O101" s="6">
        <f t="shared" si="26"/>
        <v>0</v>
      </c>
      <c r="P101" s="6">
        <f t="shared" si="26"/>
        <v>0</v>
      </c>
      <c r="Q101" s="23">
        <f t="shared" si="26"/>
        <v>0</v>
      </c>
      <c r="R101" s="23">
        <f t="shared" si="26"/>
        <v>0</v>
      </c>
      <c r="S101" s="23">
        <f t="shared" si="26"/>
        <v>0</v>
      </c>
      <c r="T101" s="23">
        <f t="shared" si="26"/>
        <v>0</v>
      </c>
      <c r="U101" s="23">
        <f t="shared" si="26"/>
        <v>0</v>
      </c>
      <c r="V101" s="23">
        <f t="shared" si="26"/>
        <v>0</v>
      </c>
      <c r="W101" s="23">
        <f t="shared" si="26"/>
        <v>0</v>
      </c>
      <c r="X101" s="23">
        <f t="shared" si="26"/>
        <v>0</v>
      </c>
      <c r="Y101" s="23">
        <f t="shared" si="26"/>
        <v>0</v>
      </c>
      <c r="Z101" s="23">
        <f t="shared" si="26"/>
        <v>0</v>
      </c>
      <c r="AA101" s="23">
        <f t="shared" si="26"/>
        <v>0</v>
      </c>
      <c r="AB101" s="23">
        <f t="shared" si="26"/>
        <v>0</v>
      </c>
      <c r="AC101" s="23">
        <f t="shared" si="26"/>
        <v>0</v>
      </c>
      <c r="AD101" s="23">
        <f t="shared" si="26"/>
        <v>0</v>
      </c>
      <c r="AE101" s="23">
        <f t="shared" si="26"/>
        <v>0</v>
      </c>
      <c r="AF101" s="23">
        <f t="shared" si="26"/>
        <v>0</v>
      </c>
      <c r="AG101" s="23">
        <f t="shared" si="26"/>
        <v>0</v>
      </c>
      <c r="AH101" s="23">
        <f t="shared" si="26"/>
        <v>0</v>
      </c>
      <c r="AI101" s="23">
        <f t="shared" si="26"/>
        <v>0</v>
      </c>
      <c r="AJ101" s="23">
        <f t="shared" si="26"/>
        <v>0</v>
      </c>
      <c r="AK101" s="23">
        <f t="shared" si="26"/>
        <v>0</v>
      </c>
      <c r="AL101" s="23">
        <f t="shared" si="26"/>
        <v>0</v>
      </c>
      <c r="AM101" s="23">
        <f t="shared" si="26"/>
        <v>0</v>
      </c>
      <c r="AN101" s="23">
        <f t="shared" si="26"/>
        <v>0</v>
      </c>
    </row>
    <row r="102" spans="1:40" x14ac:dyDescent="0.25">
      <c r="A102" s="4">
        <f t="shared" si="20"/>
        <v>0</v>
      </c>
      <c r="B102" s="4">
        <f t="shared" si="20"/>
        <v>0</v>
      </c>
      <c r="C102" s="4">
        <f t="shared" si="20"/>
        <v>0</v>
      </c>
      <c r="D102" s="6">
        <f t="shared" si="20"/>
        <v>0</v>
      </c>
      <c r="E102" s="6">
        <f t="shared" ref="E102:AN102" si="27">$D102*E49</f>
        <v>0</v>
      </c>
      <c r="F102" s="6">
        <f t="shared" si="27"/>
        <v>0</v>
      </c>
      <c r="G102" s="6">
        <f t="shared" si="27"/>
        <v>0</v>
      </c>
      <c r="H102" s="6">
        <f t="shared" si="27"/>
        <v>0</v>
      </c>
      <c r="I102" s="6">
        <f t="shared" si="27"/>
        <v>0</v>
      </c>
      <c r="J102" s="6">
        <f t="shared" si="27"/>
        <v>0</v>
      </c>
      <c r="K102" s="6">
        <f t="shared" si="27"/>
        <v>0</v>
      </c>
      <c r="L102" s="6">
        <f t="shared" si="27"/>
        <v>0</v>
      </c>
      <c r="M102" s="6">
        <f t="shared" si="27"/>
        <v>0</v>
      </c>
      <c r="N102" s="6">
        <f t="shared" si="27"/>
        <v>0</v>
      </c>
      <c r="O102" s="6">
        <f t="shared" si="27"/>
        <v>0</v>
      </c>
      <c r="P102" s="6">
        <f t="shared" si="27"/>
        <v>0</v>
      </c>
      <c r="Q102" s="23">
        <f t="shared" si="27"/>
        <v>0</v>
      </c>
      <c r="R102" s="23">
        <f t="shared" si="27"/>
        <v>0</v>
      </c>
      <c r="S102" s="23">
        <f t="shared" si="27"/>
        <v>0</v>
      </c>
      <c r="T102" s="23">
        <f t="shared" si="27"/>
        <v>0</v>
      </c>
      <c r="U102" s="23">
        <f t="shared" si="27"/>
        <v>0</v>
      </c>
      <c r="V102" s="23">
        <f t="shared" si="27"/>
        <v>0</v>
      </c>
      <c r="W102" s="23">
        <f t="shared" si="27"/>
        <v>0</v>
      </c>
      <c r="X102" s="23">
        <f t="shared" si="27"/>
        <v>0</v>
      </c>
      <c r="Y102" s="23">
        <f t="shared" si="27"/>
        <v>0</v>
      </c>
      <c r="Z102" s="23">
        <f t="shared" si="27"/>
        <v>0</v>
      </c>
      <c r="AA102" s="23">
        <f t="shared" si="27"/>
        <v>0</v>
      </c>
      <c r="AB102" s="23">
        <f t="shared" si="27"/>
        <v>0</v>
      </c>
      <c r="AC102" s="23">
        <f t="shared" si="27"/>
        <v>0</v>
      </c>
      <c r="AD102" s="23">
        <f t="shared" si="27"/>
        <v>0</v>
      </c>
      <c r="AE102" s="23">
        <f t="shared" si="27"/>
        <v>0</v>
      </c>
      <c r="AF102" s="23">
        <f t="shared" si="27"/>
        <v>0</v>
      </c>
      <c r="AG102" s="23">
        <f t="shared" si="27"/>
        <v>0</v>
      </c>
      <c r="AH102" s="23">
        <f t="shared" si="27"/>
        <v>0</v>
      </c>
      <c r="AI102" s="23">
        <f t="shared" si="27"/>
        <v>0</v>
      </c>
      <c r="AJ102" s="23">
        <f t="shared" si="27"/>
        <v>0</v>
      </c>
      <c r="AK102" s="23">
        <f t="shared" si="27"/>
        <v>0</v>
      </c>
      <c r="AL102" s="23">
        <f t="shared" si="27"/>
        <v>0</v>
      </c>
      <c r="AM102" s="23">
        <f t="shared" si="27"/>
        <v>0</v>
      </c>
      <c r="AN102" s="23">
        <f t="shared" si="27"/>
        <v>0</v>
      </c>
    </row>
    <row r="103" spans="1:40" x14ac:dyDescent="0.25">
      <c r="A103" s="4">
        <f t="shared" si="20"/>
        <v>0</v>
      </c>
      <c r="B103" s="4">
        <f t="shared" si="20"/>
        <v>0</v>
      </c>
      <c r="C103" s="4">
        <f t="shared" si="20"/>
        <v>0</v>
      </c>
      <c r="D103" s="6">
        <f t="shared" si="20"/>
        <v>0</v>
      </c>
      <c r="E103" s="6">
        <f t="shared" ref="E103:AN103" si="28">$D103*E50</f>
        <v>0</v>
      </c>
      <c r="F103" s="6">
        <f t="shared" si="28"/>
        <v>0</v>
      </c>
      <c r="G103" s="6">
        <f t="shared" si="28"/>
        <v>0</v>
      </c>
      <c r="H103" s="6">
        <f t="shared" si="28"/>
        <v>0</v>
      </c>
      <c r="I103" s="6">
        <f t="shared" si="28"/>
        <v>0</v>
      </c>
      <c r="J103" s="6">
        <f t="shared" si="28"/>
        <v>0</v>
      </c>
      <c r="K103" s="6">
        <f t="shared" si="28"/>
        <v>0</v>
      </c>
      <c r="L103" s="6">
        <f t="shared" si="28"/>
        <v>0</v>
      </c>
      <c r="M103" s="6">
        <f t="shared" si="28"/>
        <v>0</v>
      </c>
      <c r="N103" s="6">
        <f t="shared" si="28"/>
        <v>0</v>
      </c>
      <c r="O103" s="6">
        <f t="shared" si="28"/>
        <v>0</v>
      </c>
      <c r="P103" s="6">
        <f t="shared" si="28"/>
        <v>0</v>
      </c>
      <c r="Q103" s="23">
        <f t="shared" si="28"/>
        <v>0</v>
      </c>
      <c r="R103" s="23">
        <f t="shared" si="28"/>
        <v>0</v>
      </c>
      <c r="S103" s="23">
        <f t="shared" si="28"/>
        <v>0</v>
      </c>
      <c r="T103" s="23">
        <f t="shared" si="28"/>
        <v>0</v>
      </c>
      <c r="U103" s="23">
        <f t="shared" si="28"/>
        <v>0</v>
      </c>
      <c r="V103" s="23">
        <f t="shared" si="28"/>
        <v>0</v>
      </c>
      <c r="W103" s="23">
        <f t="shared" si="28"/>
        <v>0</v>
      </c>
      <c r="X103" s="23">
        <f t="shared" si="28"/>
        <v>0</v>
      </c>
      <c r="Y103" s="23">
        <f t="shared" si="28"/>
        <v>0</v>
      </c>
      <c r="Z103" s="23">
        <f t="shared" si="28"/>
        <v>0</v>
      </c>
      <c r="AA103" s="23">
        <f t="shared" si="28"/>
        <v>0</v>
      </c>
      <c r="AB103" s="23">
        <f t="shared" si="28"/>
        <v>0</v>
      </c>
      <c r="AC103" s="23">
        <f t="shared" si="28"/>
        <v>0</v>
      </c>
      <c r="AD103" s="23">
        <f t="shared" si="28"/>
        <v>0</v>
      </c>
      <c r="AE103" s="23">
        <f t="shared" si="28"/>
        <v>0</v>
      </c>
      <c r="AF103" s="23">
        <f t="shared" si="28"/>
        <v>0</v>
      </c>
      <c r="AG103" s="23">
        <f t="shared" si="28"/>
        <v>0</v>
      </c>
      <c r="AH103" s="23">
        <f t="shared" si="28"/>
        <v>0</v>
      </c>
      <c r="AI103" s="23">
        <f t="shared" si="28"/>
        <v>0</v>
      </c>
      <c r="AJ103" s="23">
        <f t="shared" si="28"/>
        <v>0</v>
      </c>
      <c r="AK103" s="23">
        <f t="shared" si="28"/>
        <v>0</v>
      </c>
      <c r="AL103" s="23">
        <f t="shared" si="28"/>
        <v>0</v>
      </c>
      <c r="AM103" s="23">
        <f t="shared" si="28"/>
        <v>0</v>
      </c>
      <c r="AN103" s="23">
        <f t="shared" si="28"/>
        <v>0</v>
      </c>
    </row>
    <row r="104" spans="1:40" x14ac:dyDescent="0.25">
      <c r="A104" s="4">
        <f t="shared" si="20"/>
        <v>0</v>
      </c>
      <c r="B104" s="4">
        <f t="shared" si="20"/>
        <v>0</v>
      </c>
      <c r="C104" s="4">
        <f t="shared" si="20"/>
        <v>0</v>
      </c>
      <c r="D104" s="6">
        <f t="shared" si="20"/>
        <v>0</v>
      </c>
      <c r="E104" s="6">
        <f t="shared" ref="E104:AN104" si="29">$D104*E51</f>
        <v>0</v>
      </c>
      <c r="F104" s="6">
        <f t="shared" si="29"/>
        <v>0</v>
      </c>
      <c r="G104" s="6">
        <f t="shared" si="29"/>
        <v>0</v>
      </c>
      <c r="H104" s="6">
        <f t="shared" si="29"/>
        <v>0</v>
      </c>
      <c r="I104" s="6">
        <f t="shared" si="29"/>
        <v>0</v>
      </c>
      <c r="J104" s="6">
        <f t="shared" si="29"/>
        <v>0</v>
      </c>
      <c r="K104" s="6">
        <f t="shared" si="29"/>
        <v>0</v>
      </c>
      <c r="L104" s="6">
        <f t="shared" si="29"/>
        <v>0</v>
      </c>
      <c r="M104" s="6">
        <f t="shared" si="29"/>
        <v>0</v>
      </c>
      <c r="N104" s="6">
        <f t="shared" si="29"/>
        <v>0</v>
      </c>
      <c r="O104" s="6">
        <f t="shared" si="29"/>
        <v>0</v>
      </c>
      <c r="P104" s="6">
        <f t="shared" si="29"/>
        <v>0</v>
      </c>
      <c r="Q104" s="23">
        <f t="shared" si="29"/>
        <v>0</v>
      </c>
      <c r="R104" s="23">
        <f t="shared" si="29"/>
        <v>0</v>
      </c>
      <c r="S104" s="23">
        <f t="shared" si="29"/>
        <v>0</v>
      </c>
      <c r="T104" s="23">
        <f t="shared" si="29"/>
        <v>0</v>
      </c>
      <c r="U104" s="23">
        <f t="shared" si="29"/>
        <v>0</v>
      </c>
      <c r="V104" s="23">
        <f t="shared" si="29"/>
        <v>0</v>
      </c>
      <c r="W104" s="23">
        <f t="shared" si="29"/>
        <v>0</v>
      </c>
      <c r="X104" s="23">
        <f t="shared" si="29"/>
        <v>0</v>
      </c>
      <c r="Y104" s="23">
        <f t="shared" si="29"/>
        <v>0</v>
      </c>
      <c r="Z104" s="23">
        <f t="shared" si="29"/>
        <v>0</v>
      </c>
      <c r="AA104" s="23">
        <f t="shared" si="29"/>
        <v>0</v>
      </c>
      <c r="AB104" s="23">
        <f t="shared" si="29"/>
        <v>0</v>
      </c>
      <c r="AC104" s="23">
        <f t="shared" si="29"/>
        <v>0</v>
      </c>
      <c r="AD104" s="23">
        <f t="shared" si="29"/>
        <v>0</v>
      </c>
      <c r="AE104" s="23">
        <f t="shared" si="29"/>
        <v>0</v>
      </c>
      <c r="AF104" s="23">
        <f t="shared" si="29"/>
        <v>0</v>
      </c>
      <c r="AG104" s="23">
        <f t="shared" si="29"/>
        <v>0</v>
      </c>
      <c r="AH104" s="23">
        <f t="shared" si="29"/>
        <v>0</v>
      </c>
      <c r="AI104" s="23">
        <f t="shared" si="29"/>
        <v>0</v>
      </c>
      <c r="AJ104" s="23">
        <f t="shared" si="29"/>
        <v>0</v>
      </c>
      <c r="AK104" s="23">
        <f t="shared" si="29"/>
        <v>0</v>
      </c>
      <c r="AL104" s="23">
        <f t="shared" si="29"/>
        <v>0</v>
      </c>
      <c r="AM104" s="23">
        <f t="shared" si="29"/>
        <v>0</v>
      </c>
      <c r="AN104" s="23">
        <f t="shared" si="29"/>
        <v>0</v>
      </c>
    </row>
    <row r="105" spans="1:40" x14ac:dyDescent="0.25">
      <c r="A105" s="4">
        <f t="shared" si="20"/>
        <v>0</v>
      </c>
      <c r="B105" s="4">
        <f t="shared" si="20"/>
        <v>0</v>
      </c>
      <c r="C105" s="4">
        <f t="shared" si="20"/>
        <v>0</v>
      </c>
      <c r="D105" s="6">
        <f t="shared" si="20"/>
        <v>0</v>
      </c>
      <c r="E105" s="6">
        <f t="shared" ref="E105:AN105" si="30">$D105*E52</f>
        <v>0</v>
      </c>
      <c r="F105" s="6">
        <f t="shared" si="30"/>
        <v>0</v>
      </c>
      <c r="G105" s="6">
        <f t="shared" si="30"/>
        <v>0</v>
      </c>
      <c r="H105" s="6">
        <f t="shared" si="30"/>
        <v>0</v>
      </c>
      <c r="I105" s="6">
        <f t="shared" si="30"/>
        <v>0</v>
      </c>
      <c r="J105" s="6">
        <f t="shared" si="30"/>
        <v>0</v>
      </c>
      <c r="K105" s="6">
        <f t="shared" si="30"/>
        <v>0</v>
      </c>
      <c r="L105" s="6">
        <f t="shared" si="30"/>
        <v>0</v>
      </c>
      <c r="M105" s="6">
        <f t="shared" si="30"/>
        <v>0</v>
      </c>
      <c r="N105" s="6">
        <f t="shared" si="30"/>
        <v>0</v>
      </c>
      <c r="O105" s="6">
        <f t="shared" si="30"/>
        <v>0</v>
      </c>
      <c r="P105" s="6">
        <f t="shared" si="30"/>
        <v>0</v>
      </c>
      <c r="Q105" s="23">
        <f t="shared" si="30"/>
        <v>0</v>
      </c>
      <c r="R105" s="23">
        <f t="shared" si="30"/>
        <v>0</v>
      </c>
      <c r="S105" s="23">
        <f t="shared" si="30"/>
        <v>0</v>
      </c>
      <c r="T105" s="23">
        <f t="shared" si="30"/>
        <v>0</v>
      </c>
      <c r="U105" s="23">
        <f t="shared" si="30"/>
        <v>0</v>
      </c>
      <c r="V105" s="23">
        <f t="shared" si="30"/>
        <v>0</v>
      </c>
      <c r="W105" s="23">
        <f t="shared" si="30"/>
        <v>0</v>
      </c>
      <c r="X105" s="23">
        <f t="shared" si="30"/>
        <v>0</v>
      </c>
      <c r="Y105" s="23">
        <f t="shared" si="30"/>
        <v>0</v>
      </c>
      <c r="Z105" s="23">
        <f t="shared" si="30"/>
        <v>0</v>
      </c>
      <c r="AA105" s="23">
        <f t="shared" si="30"/>
        <v>0</v>
      </c>
      <c r="AB105" s="23">
        <f t="shared" si="30"/>
        <v>0</v>
      </c>
      <c r="AC105" s="23">
        <f t="shared" si="30"/>
        <v>0</v>
      </c>
      <c r="AD105" s="23">
        <f t="shared" si="30"/>
        <v>0</v>
      </c>
      <c r="AE105" s="23">
        <f t="shared" si="30"/>
        <v>0</v>
      </c>
      <c r="AF105" s="23">
        <f t="shared" si="30"/>
        <v>0</v>
      </c>
      <c r="AG105" s="23">
        <f t="shared" si="30"/>
        <v>0</v>
      </c>
      <c r="AH105" s="23">
        <f t="shared" si="30"/>
        <v>0</v>
      </c>
      <c r="AI105" s="23">
        <f t="shared" si="30"/>
        <v>0</v>
      </c>
      <c r="AJ105" s="23">
        <f t="shared" si="30"/>
        <v>0</v>
      </c>
      <c r="AK105" s="23">
        <f t="shared" si="30"/>
        <v>0</v>
      </c>
      <c r="AL105" s="23">
        <f t="shared" si="30"/>
        <v>0</v>
      </c>
      <c r="AM105" s="23">
        <f t="shared" si="30"/>
        <v>0</v>
      </c>
      <c r="AN105" s="23">
        <f t="shared" si="30"/>
        <v>0</v>
      </c>
    </row>
    <row r="106" spans="1:40" x14ac:dyDescent="0.25">
      <c r="A106" s="4">
        <f t="shared" si="20"/>
        <v>0</v>
      </c>
      <c r="B106" s="4">
        <f t="shared" si="20"/>
        <v>0</v>
      </c>
      <c r="C106" s="4">
        <f t="shared" si="20"/>
        <v>0</v>
      </c>
      <c r="D106" s="6">
        <f t="shared" si="20"/>
        <v>0</v>
      </c>
      <c r="E106" s="6">
        <f t="shared" ref="E106:AN106" si="31">$D106*E53</f>
        <v>0</v>
      </c>
      <c r="F106" s="6">
        <f t="shared" si="31"/>
        <v>0</v>
      </c>
      <c r="G106" s="6">
        <f t="shared" si="31"/>
        <v>0</v>
      </c>
      <c r="H106" s="6">
        <f t="shared" si="31"/>
        <v>0</v>
      </c>
      <c r="I106" s="6">
        <f t="shared" si="31"/>
        <v>0</v>
      </c>
      <c r="J106" s="6">
        <f t="shared" si="31"/>
        <v>0</v>
      </c>
      <c r="K106" s="6">
        <f t="shared" si="31"/>
        <v>0</v>
      </c>
      <c r="L106" s="6">
        <f t="shared" si="31"/>
        <v>0</v>
      </c>
      <c r="M106" s="6">
        <f t="shared" si="31"/>
        <v>0</v>
      </c>
      <c r="N106" s="6">
        <f t="shared" si="31"/>
        <v>0</v>
      </c>
      <c r="O106" s="6">
        <f t="shared" si="31"/>
        <v>0</v>
      </c>
      <c r="P106" s="6">
        <f t="shared" si="31"/>
        <v>0</v>
      </c>
      <c r="Q106" s="23">
        <f t="shared" si="31"/>
        <v>0</v>
      </c>
      <c r="R106" s="23">
        <f t="shared" si="31"/>
        <v>0</v>
      </c>
      <c r="S106" s="23">
        <f t="shared" si="31"/>
        <v>0</v>
      </c>
      <c r="T106" s="23">
        <f t="shared" si="31"/>
        <v>0</v>
      </c>
      <c r="U106" s="23">
        <f t="shared" si="31"/>
        <v>0</v>
      </c>
      <c r="V106" s="23">
        <f t="shared" si="31"/>
        <v>0</v>
      </c>
      <c r="W106" s="23">
        <f t="shared" si="31"/>
        <v>0</v>
      </c>
      <c r="X106" s="23">
        <f t="shared" si="31"/>
        <v>0</v>
      </c>
      <c r="Y106" s="23">
        <f t="shared" si="31"/>
        <v>0</v>
      </c>
      <c r="Z106" s="23">
        <f t="shared" si="31"/>
        <v>0</v>
      </c>
      <c r="AA106" s="23">
        <f t="shared" si="31"/>
        <v>0</v>
      </c>
      <c r="AB106" s="23">
        <f t="shared" si="31"/>
        <v>0</v>
      </c>
      <c r="AC106" s="23">
        <f t="shared" si="31"/>
        <v>0</v>
      </c>
      <c r="AD106" s="23">
        <f t="shared" si="31"/>
        <v>0</v>
      </c>
      <c r="AE106" s="23">
        <f t="shared" si="31"/>
        <v>0</v>
      </c>
      <c r="AF106" s="23">
        <f t="shared" si="31"/>
        <v>0</v>
      </c>
      <c r="AG106" s="23">
        <f t="shared" si="31"/>
        <v>0</v>
      </c>
      <c r="AH106" s="23">
        <f t="shared" si="31"/>
        <v>0</v>
      </c>
      <c r="AI106" s="23">
        <f t="shared" si="31"/>
        <v>0</v>
      </c>
      <c r="AJ106" s="23">
        <f t="shared" si="31"/>
        <v>0</v>
      </c>
      <c r="AK106" s="23">
        <f t="shared" si="31"/>
        <v>0</v>
      </c>
      <c r="AL106" s="23">
        <f t="shared" si="31"/>
        <v>0</v>
      </c>
      <c r="AM106" s="23">
        <f t="shared" si="31"/>
        <v>0</v>
      </c>
      <c r="AN106" s="23">
        <f t="shared" si="31"/>
        <v>0</v>
      </c>
    </row>
    <row r="107" spans="1:40" x14ac:dyDescent="0.25">
      <c r="A107" s="4">
        <f t="shared" si="20"/>
        <v>0</v>
      </c>
      <c r="B107" s="4">
        <f t="shared" si="20"/>
        <v>0</v>
      </c>
      <c r="C107" s="4">
        <f t="shared" si="20"/>
        <v>0</v>
      </c>
      <c r="D107" s="6">
        <f t="shared" si="20"/>
        <v>0</v>
      </c>
      <c r="E107" s="6">
        <f t="shared" ref="E107:AN107" si="32">$D107*E54</f>
        <v>0</v>
      </c>
      <c r="F107" s="6">
        <f t="shared" si="32"/>
        <v>0</v>
      </c>
      <c r="G107" s="6">
        <f t="shared" si="32"/>
        <v>0</v>
      </c>
      <c r="H107" s="6">
        <f t="shared" si="32"/>
        <v>0</v>
      </c>
      <c r="I107" s="6">
        <f t="shared" si="32"/>
        <v>0</v>
      </c>
      <c r="J107" s="6">
        <f t="shared" si="32"/>
        <v>0</v>
      </c>
      <c r="K107" s="6">
        <f t="shared" si="32"/>
        <v>0</v>
      </c>
      <c r="L107" s="6">
        <f t="shared" si="32"/>
        <v>0</v>
      </c>
      <c r="M107" s="6">
        <f t="shared" si="32"/>
        <v>0</v>
      </c>
      <c r="N107" s="6">
        <f t="shared" si="32"/>
        <v>0</v>
      </c>
      <c r="O107" s="6">
        <f t="shared" si="32"/>
        <v>0</v>
      </c>
      <c r="P107" s="6">
        <f t="shared" si="32"/>
        <v>0</v>
      </c>
      <c r="Q107" s="23">
        <f t="shared" si="32"/>
        <v>0</v>
      </c>
      <c r="R107" s="23">
        <f t="shared" si="32"/>
        <v>0</v>
      </c>
      <c r="S107" s="23">
        <f t="shared" si="32"/>
        <v>0</v>
      </c>
      <c r="T107" s="23">
        <f t="shared" si="32"/>
        <v>0</v>
      </c>
      <c r="U107" s="23">
        <f t="shared" si="32"/>
        <v>0</v>
      </c>
      <c r="V107" s="23">
        <f t="shared" si="32"/>
        <v>0</v>
      </c>
      <c r="W107" s="23">
        <f t="shared" si="32"/>
        <v>0</v>
      </c>
      <c r="X107" s="23">
        <f t="shared" si="32"/>
        <v>0</v>
      </c>
      <c r="Y107" s="23">
        <f t="shared" si="32"/>
        <v>0</v>
      </c>
      <c r="Z107" s="23">
        <f t="shared" si="32"/>
        <v>0</v>
      </c>
      <c r="AA107" s="23">
        <f t="shared" si="32"/>
        <v>0</v>
      </c>
      <c r="AB107" s="23">
        <f t="shared" si="32"/>
        <v>0</v>
      </c>
      <c r="AC107" s="23">
        <f t="shared" si="32"/>
        <v>0</v>
      </c>
      <c r="AD107" s="23">
        <f t="shared" si="32"/>
        <v>0</v>
      </c>
      <c r="AE107" s="23">
        <f t="shared" si="32"/>
        <v>0</v>
      </c>
      <c r="AF107" s="23">
        <f t="shared" si="32"/>
        <v>0</v>
      </c>
      <c r="AG107" s="23">
        <f t="shared" si="32"/>
        <v>0</v>
      </c>
      <c r="AH107" s="23">
        <f t="shared" si="32"/>
        <v>0</v>
      </c>
      <c r="AI107" s="23">
        <f t="shared" si="32"/>
        <v>0</v>
      </c>
      <c r="AJ107" s="23">
        <f t="shared" si="32"/>
        <v>0</v>
      </c>
      <c r="AK107" s="23">
        <f t="shared" si="32"/>
        <v>0</v>
      </c>
      <c r="AL107" s="23">
        <f t="shared" si="32"/>
        <v>0</v>
      </c>
      <c r="AM107" s="23">
        <f t="shared" si="32"/>
        <v>0</v>
      </c>
      <c r="AN107" s="23">
        <f t="shared" si="32"/>
        <v>0</v>
      </c>
    </row>
    <row r="108" spans="1:40" x14ac:dyDescent="0.25">
      <c r="A108" s="4">
        <f t="shared" si="20"/>
        <v>0</v>
      </c>
      <c r="B108" s="4">
        <f t="shared" si="20"/>
        <v>0</v>
      </c>
      <c r="C108" s="4">
        <f t="shared" si="20"/>
        <v>0</v>
      </c>
      <c r="D108" s="6">
        <f t="shared" si="20"/>
        <v>0</v>
      </c>
      <c r="E108" s="6">
        <f t="shared" ref="E108:AN108" si="33">$D108*E55</f>
        <v>0</v>
      </c>
      <c r="F108" s="6">
        <f t="shared" si="33"/>
        <v>0</v>
      </c>
      <c r="G108" s="6">
        <f t="shared" si="33"/>
        <v>0</v>
      </c>
      <c r="H108" s="6">
        <f t="shared" si="33"/>
        <v>0</v>
      </c>
      <c r="I108" s="6">
        <f t="shared" si="33"/>
        <v>0</v>
      </c>
      <c r="J108" s="6">
        <f t="shared" si="33"/>
        <v>0</v>
      </c>
      <c r="K108" s="6">
        <f t="shared" si="33"/>
        <v>0</v>
      </c>
      <c r="L108" s="6">
        <f t="shared" si="33"/>
        <v>0</v>
      </c>
      <c r="M108" s="6">
        <f t="shared" si="33"/>
        <v>0</v>
      </c>
      <c r="N108" s="6">
        <f t="shared" si="33"/>
        <v>0</v>
      </c>
      <c r="O108" s="6">
        <f t="shared" si="33"/>
        <v>0</v>
      </c>
      <c r="P108" s="6">
        <f t="shared" si="33"/>
        <v>0</v>
      </c>
      <c r="Q108" s="23">
        <f t="shared" si="33"/>
        <v>0</v>
      </c>
      <c r="R108" s="23">
        <f t="shared" si="33"/>
        <v>0</v>
      </c>
      <c r="S108" s="23">
        <f t="shared" si="33"/>
        <v>0</v>
      </c>
      <c r="T108" s="23">
        <f t="shared" si="33"/>
        <v>0</v>
      </c>
      <c r="U108" s="23">
        <f t="shared" si="33"/>
        <v>0</v>
      </c>
      <c r="V108" s="23">
        <f t="shared" si="33"/>
        <v>0</v>
      </c>
      <c r="W108" s="23">
        <f t="shared" si="33"/>
        <v>0</v>
      </c>
      <c r="X108" s="23">
        <f t="shared" si="33"/>
        <v>0</v>
      </c>
      <c r="Y108" s="23">
        <f t="shared" si="33"/>
        <v>0</v>
      </c>
      <c r="Z108" s="23">
        <f t="shared" si="33"/>
        <v>0</v>
      </c>
      <c r="AA108" s="23">
        <f t="shared" si="33"/>
        <v>0</v>
      </c>
      <c r="AB108" s="23">
        <f t="shared" si="33"/>
        <v>0</v>
      </c>
      <c r="AC108" s="23">
        <f t="shared" si="33"/>
        <v>0</v>
      </c>
      <c r="AD108" s="23">
        <f t="shared" si="33"/>
        <v>0</v>
      </c>
      <c r="AE108" s="23">
        <f t="shared" si="33"/>
        <v>0</v>
      </c>
      <c r="AF108" s="23">
        <f t="shared" si="33"/>
        <v>0</v>
      </c>
      <c r="AG108" s="23">
        <f t="shared" si="33"/>
        <v>0</v>
      </c>
      <c r="AH108" s="23">
        <f t="shared" si="33"/>
        <v>0</v>
      </c>
      <c r="AI108" s="23">
        <f t="shared" si="33"/>
        <v>0</v>
      </c>
      <c r="AJ108" s="23">
        <f t="shared" si="33"/>
        <v>0</v>
      </c>
      <c r="AK108" s="23">
        <f t="shared" si="33"/>
        <v>0</v>
      </c>
      <c r="AL108" s="23">
        <f t="shared" si="33"/>
        <v>0</v>
      </c>
      <c r="AM108" s="23">
        <f t="shared" si="33"/>
        <v>0</v>
      </c>
      <c r="AN108" s="23">
        <f t="shared" si="33"/>
        <v>0</v>
      </c>
    </row>
    <row r="109" spans="1:40" x14ac:dyDescent="0.25">
      <c r="A109" s="4">
        <f t="shared" si="20"/>
        <v>0</v>
      </c>
      <c r="B109" s="4">
        <f t="shared" si="20"/>
        <v>0</v>
      </c>
      <c r="C109" s="4">
        <f t="shared" si="20"/>
        <v>0</v>
      </c>
      <c r="D109" s="6">
        <f t="shared" si="20"/>
        <v>0</v>
      </c>
      <c r="E109" s="6">
        <f t="shared" ref="E109:AN109" si="34">$D109*E56</f>
        <v>0</v>
      </c>
      <c r="F109" s="6">
        <f t="shared" si="34"/>
        <v>0</v>
      </c>
      <c r="G109" s="6">
        <f t="shared" si="34"/>
        <v>0</v>
      </c>
      <c r="H109" s="6">
        <f t="shared" si="34"/>
        <v>0</v>
      </c>
      <c r="I109" s="6">
        <f t="shared" si="34"/>
        <v>0</v>
      </c>
      <c r="J109" s="6">
        <f t="shared" si="34"/>
        <v>0</v>
      </c>
      <c r="K109" s="6">
        <f t="shared" si="34"/>
        <v>0</v>
      </c>
      <c r="L109" s="6">
        <f t="shared" si="34"/>
        <v>0</v>
      </c>
      <c r="M109" s="6">
        <f t="shared" si="34"/>
        <v>0</v>
      </c>
      <c r="N109" s="6">
        <f t="shared" si="34"/>
        <v>0</v>
      </c>
      <c r="O109" s="6">
        <f t="shared" si="34"/>
        <v>0</v>
      </c>
      <c r="P109" s="6">
        <f t="shared" si="34"/>
        <v>0</v>
      </c>
      <c r="Q109" s="23">
        <f t="shared" si="34"/>
        <v>0</v>
      </c>
      <c r="R109" s="23">
        <f t="shared" si="34"/>
        <v>0</v>
      </c>
      <c r="S109" s="23">
        <f t="shared" si="34"/>
        <v>0</v>
      </c>
      <c r="T109" s="23">
        <f t="shared" si="34"/>
        <v>0</v>
      </c>
      <c r="U109" s="23">
        <f t="shared" si="34"/>
        <v>0</v>
      </c>
      <c r="V109" s="23">
        <f t="shared" si="34"/>
        <v>0</v>
      </c>
      <c r="W109" s="23">
        <f t="shared" si="34"/>
        <v>0</v>
      </c>
      <c r="X109" s="23">
        <f t="shared" si="34"/>
        <v>0</v>
      </c>
      <c r="Y109" s="23">
        <f t="shared" si="34"/>
        <v>0</v>
      </c>
      <c r="Z109" s="23">
        <f t="shared" si="34"/>
        <v>0</v>
      </c>
      <c r="AA109" s="23">
        <f t="shared" si="34"/>
        <v>0</v>
      </c>
      <c r="AB109" s="23">
        <f t="shared" si="34"/>
        <v>0</v>
      </c>
      <c r="AC109" s="23">
        <f t="shared" si="34"/>
        <v>0</v>
      </c>
      <c r="AD109" s="23">
        <f t="shared" si="34"/>
        <v>0</v>
      </c>
      <c r="AE109" s="23">
        <f t="shared" si="34"/>
        <v>0</v>
      </c>
      <c r="AF109" s="23">
        <f t="shared" si="34"/>
        <v>0</v>
      </c>
      <c r="AG109" s="23">
        <f t="shared" si="34"/>
        <v>0</v>
      </c>
      <c r="AH109" s="23">
        <f t="shared" si="34"/>
        <v>0</v>
      </c>
      <c r="AI109" s="23">
        <f t="shared" si="34"/>
        <v>0</v>
      </c>
      <c r="AJ109" s="23">
        <f t="shared" si="34"/>
        <v>0</v>
      </c>
      <c r="AK109" s="23">
        <f t="shared" si="34"/>
        <v>0</v>
      </c>
      <c r="AL109" s="23">
        <f t="shared" si="34"/>
        <v>0</v>
      </c>
      <c r="AM109" s="23">
        <f t="shared" si="34"/>
        <v>0</v>
      </c>
      <c r="AN109" s="23">
        <f t="shared" si="34"/>
        <v>0</v>
      </c>
    </row>
    <row r="110" spans="1:40" x14ac:dyDescent="0.25">
      <c r="A110" s="4">
        <f t="shared" si="20"/>
        <v>0</v>
      </c>
      <c r="B110" s="4">
        <f t="shared" si="20"/>
        <v>0</v>
      </c>
      <c r="C110" s="4">
        <f t="shared" si="20"/>
        <v>0</v>
      </c>
      <c r="D110" s="6">
        <f t="shared" si="20"/>
        <v>0</v>
      </c>
      <c r="E110" s="6">
        <f t="shared" ref="E110:AN110" si="35">$D110*E57</f>
        <v>0</v>
      </c>
      <c r="F110" s="6">
        <f t="shared" si="35"/>
        <v>0</v>
      </c>
      <c r="G110" s="6">
        <f t="shared" si="35"/>
        <v>0</v>
      </c>
      <c r="H110" s="6">
        <f t="shared" si="35"/>
        <v>0</v>
      </c>
      <c r="I110" s="6">
        <f t="shared" si="35"/>
        <v>0</v>
      </c>
      <c r="J110" s="6">
        <f t="shared" si="35"/>
        <v>0</v>
      </c>
      <c r="K110" s="6">
        <f t="shared" si="35"/>
        <v>0</v>
      </c>
      <c r="L110" s="6">
        <f t="shared" si="35"/>
        <v>0</v>
      </c>
      <c r="M110" s="6">
        <f t="shared" si="35"/>
        <v>0</v>
      </c>
      <c r="N110" s="6">
        <f t="shared" si="35"/>
        <v>0</v>
      </c>
      <c r="O110" s="6">
        <f t="shared" si="35"/>
        <v>0</v>
      </c>
      <c r="P110" s="6">
        <f t="shared" si="35"/>
        <v>0</v>
      </c>
      <c r="Q110" s="23">
        <f t="shared" si="35"/>
        <v>0</v>
      </c>
      <c r="R110" s="23">
        <f t="shared" si="35"/>
        <v>0</v>
      </c>
      <c r="S110" s="23">
        <f t="shared" si="35"/>
        <v>0</v>
      </c>
      <c r="T110" s="23">
        <f t="shared" si="35"/>
        <v>0</v>
      </c>
      <c r="U110" s="23">
        <f t="shared" si="35"/>
        <v>0</v>
      </c>
      <c r="V110" s="23">
        <f t="shared" si="35"/>
        <v>0</v>
      </c>
      <c r="W110" s="23">
        <f t="shared" si="35"/>
        <v>0</v>
      </c>
      <c r="X110" s="23">
        <f t="shared" si="35"/>
        <v>0</v>
      </c>
      <c r="Y110" s="23">
        <f t="shared" si="35"/>
        <v>0</v>
      </c>
      <c r="Z110" s="23">
        <f t="shared" si="35"/>
        <v>0</v>
      </c>
      <c r="AA110" s="23">
        <f t="shared" si="35"/>
        <v>0</v>
      </c>
      <c r="AB110" s="23">
        <f t="shared" si="35"/>
        <v>0</v>
      </c>
      <c r="AC110" s="23">
        <f t="shared" si="35"/>
        <v>0</v>
      </c>
      <c r="AD110" s="23">
        <f t="shared" si="35"/>
        <v>0</v>
      </c>
      <c r="AE110" s="23">
        <f t="shared" si="35"/>
        <v>0</v>
      </c>
      <c r="AF110" s="23">
        <f t="shared" si="35"/>
        <v>0</v>
      </c>
      <c r="AG110" s="23">
        <f t="shared" si="35"/>
        <v>0</v>
      </c>
      <c r="AH110" s="23">
        <f t="shared" si="35"/>
        <v>0</v>
      </c>
      <c r="AI110" s="23">
        <f t="shared" si="35"/>
        <v>0</v>
      </c>
      <c r="AJ110" s="23">
        <f t="shared" si="35"/>
        <v>0</v>
      </c>
      <c r="AK110" s="23">
        <f t="shared" si="35"/>
        <v>0</v>
      </c>
      <c r="AL110" s="23">
        <f t="shared" si="35"/>
        <v>0</v>
      </c>
      <c r="AM110" s="23">
        <f t="shared" si="35"/>
        <v>0</v>
      </c>
      <c r="AN110" s="23">
        <f t="shared" si="35"/>
        <v>0</v>
      </c>
    </row>
    <row r="111" spans="1:40" x14ac:dyDescent="0.25">
      <c r="D111" s="7"/>
      <c r="E111" s="7">
        <f t="shared" ref="E111:AN111" si="36">SUM(E96:E110)</f>
        <v>67939.08</v>
      </c>
      <c r="F111" s="7">
        <f t="shared" si="36"/>
        <v>66652</v>
      </c>
      <c r="G111" s="7">
        <f t="shared" si="36"/>
        <v>72348.44</v>
      </c>
      <c r="H111" s="7">
        <f t="shared" si="36"/>
        <v>74303.42</v>
      </c>
      <c r="I111" s="7">
        <f t="shared" si="36"/>
        <v>72450.959999999992</v>
      </c>
      <c r="J111" s="7">
        <f t="shared" si="36"/>
        <v>59337.58</v>
      </c>
      <c r="K111" s="7">
        <f t="shared" si="36"/>
        <v>0</v>
      </c>
      <c r="L111" s="7">
        <f t="shared" si="36"/>
        <v>0</v>
      </c>
      <c r="M111" s="7">
        <f t="shared" si="36"/>
        <v>0</v>
      </c>
      <c r="N111" s="7">
        <f t="shared" si="36"/>
        <v>0</v>
      </c>
      <c r="O111" s="7">
        <f t="shared" si="36"/>
        <v>0</v>
      </c>
      <c r="P111" s="7">
        <f t="shared" si="36"/>
        <v>0</v>
      </c>
      <c r="Q111" s="427">
        <f t="shared" si="36"/>
        <v>0</v>
      </c>
      <c r="R111" s="427">
        <f t="shared" si="36"/>
        <v>0</v>
      </c>
      <c r="S111" s="427">
        <f t="shared" si="36"/>
        <v>0</v>
      </c>
      <c r="T111" s="427">
        <f t="shared" si="36"/>
        <v>0</v>
      </c>
      <c r="U111" s="427">
        <f t="shared" si="36"/>
        <v>0</v>
      </c>
      <c r="V111" s="427">
        <f t="shared" si="36"/>
        <v>0</v>
      </c>
      <c r="W111" s="427">
        <f t="shared" si="36"/>
        <v>0</v>
      </c>
      <c r="X111" s="427">
        <f t="shared" si="36"/>
        <v>0</v>
      </c>
      <c r="Y111" s="427">
        <f t="shared" si="36"/>
        <v>0</v>
      </c>
      <c r="Z111" s="427">
        <f t="shared" si="36"/>
        <v>0</v>
      </c>
      <c r="AA111" s="427">
        <f t="shared" si="36"/>
        <v>0</v>
      </c>
      <c r="AB111" s="427">
        <f t="shared" si="36"/>
        <v>0</v>
      </c>
      <c r="AC111" s="427">
        <f t="shared" si="36"/>
        <v>0</v>
      </c>
      <c r="AD111" s="427">
        <f t="shared" si="36"/>
        <v>0</v>
      </c>
      <c r="AE111" s="427">
        <f t="shared" si="36"/>
        <v>0</v>
      </c>
      <c r="AF111" s="427">
        <f t="shared" si="36"/>
        <v>0</v>
      </c>
      <c r="AG111" s="427">
        <f t="shared" si="36"/>
        <v>0</v>
      </c>
      <c r="AH111" s="427">
        <f t="shared" si="36"/>
        <v>0</v>
      </c>
      <c r="AI111" s="427">
        <f t="shared" si="36"/>
        <v>0</v>
      </c>
      <c r="AJ111" s="427">
        <f t="shared" si="36"/>
        <v>0</v>
      </c>
      <c r="AK111" s="427">
        <f t="shared" si="36"/>
        <v>0</v>
      </c>
      <c r="AL111" s="427">
        <f t="shared" si="36"/>
        <v>0</v>
      </c>
      <c r="AM111" s="427">
        <f t="shared" si="36"/>
        <v>0</v>
      </c>
      <c r="AN111" s="427">
        <f t="shared" si="36"/>
        <v>0</v>
      </c>
    </row>
    <row r="113" spans="1:40" x14ac:dyDescent="0.25">
      <c r="A113" s="31" t="s">
        <v>186</v>
      </c>
      <c r="B113" s="32"/>
      <c r="C113" s="32"/>
      <c r="D113" s="32"/>
      <c r="E113" s="625">
        <v>2025</v>
      </c>
      <c r="F113" s="626"/>
      <c r="G113" s="626"/>
      <c r="H113" s="626"/>
      <c r="I113" s="626"/>
      <c r="J113" s="626"/>
      <c r="K113" s="626"/>
      <c r="L113" s="626"/>
      <c r="M113" s="626"/>
      <c r="N113" s="626"/>
      <c r="O113" s="626"/>
      <c r="P113" s="627"/>
      <c r="Q113" s="625">
        <v>2026</v>
      </c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7"/>
      <c r="AC113" s="625">
        <v>2027</v>
      </c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7"/>
    </row>
    <row r="114" spans="1:40" x14ac:dyDescent="0.25">
      <c r="C114" s="11" t="s">
        <v>105</v>
      </c>
      <c r="D114" s="11" t="s">
        <v>106</v>
      </c>
      <c r="E114" s="11">
        <v>1</v>
      </c>
      <c r="F114" s="11">
        <v>2</v>
      </c>
      <c r="G114" s="11">
        <v>3</v>
      </c>
      <c r="H114" s="11">
        <v>4</v>
      </c>
      <c r="I114" s="11">
        <v>5</v>
      </c>
      <c r="J114" s="11">
        <v>6</v>
      </c>
      <c r="K114" s="11">
        <v>7</v>
      </c>
      <c r="L114" s="11">
        <v>8</v>
      </c>
      <c r="M114" s="11">
        <v>9</v>
      </c>
      <c r="N114" s="11">
        <v>10</v>
      </c>
      <c r="O114" s="11">
        <v>11</v>
      </c>
      <c r="P114" s="11">
        <v>12</v>
      </c>
      <c r="Q114" s="11">
        <v>1</v>
      </c>
      <c r="R114" s="11">
        <v>2</v>
      </c>
      <c r="S114" s="11">
        <v>3</v>
      </c>
      <c r="T114" s="11">
        <v>4</v>
      </c>
      <c r="U114" s="11">
        <v>5</v>
      </c>
      <c r="V114" s="11">
        <v>6</v>
      </c>
      <c r="W114" s="11">
        <v>7</v>
      </c>
      <c r="X114" s="11">
        <v>8</v>
      </c>
      <c r="Y114" s="11">
        <v>9</v>
      </c>
      <c r="Z114" s="11">
        <v>10</v>
      </c>
      <c r="AA114" s="11">
        <v>11</v>
      </c>
      <c r="AB114" s="11">
        <v>12</v>
      </c>
      <c r="AC114" s="11">
        <v>1</v>
      </c>
      <c r="AD114" s="11">
        <v>2</v>
      </c>
      <c r="AE114" s="11">
        <v>3</v>
      </c>
      <c r="AF114" s="11">
        <v>4</v>
      </c>
      <c r="AG114" s="11">
        <v>5</v>
      </c>
      <c r="AH114" s="11">
        <v>6</v>
      </c>
      <c r="AI114" s="11">
        <v>7</v>
      </c>
      <c r="AJ114" s="11">
        <v>8</v>
      </c>
      <c r="AK114" s="11">
        <v>9</v>
      </c>
      <c r="AL114" s="11">
        <v>10</v>
      </c>
      <c r="AM114" s="11">
        <v>11</v>
      </c>
      <c r="AN114" s="11">
        <v>12</v>
      </c>
    </row>
    <row r="115" spans="1:40" x14ac:dyDescent="0.25">
      <c r="C115" s="4" t="s">
        <v>1346</v>
      </c>
      <c r="D115" s="26">
        <v>45688</v>
      </c>
      <c r="E115" s="6">
        <v>67939.08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 spans="1:40" x14ac:dyDescent="0.25">
      <c r="C116" s="425" t="s">
        <v>1347</v>
      </c>
      <c r="D116" s="26">
        <v>45716</v>
      </c>
      <c r="E116" s="6"/>
      <c r="F116" s="6">
        <v>66652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x14ac:dyDescent="0.25">
      <c r="C117" s="4" t="s">
        <v>1348</v>
      </c>
      <c r="D117" s="26">
        <v>45747</v>
      </c>
      <c r="E117" s="6"/>
      <c r="F117" s="6"/>
      <c r="G117" s="6">
        <v>72348.44</v>
      </c>
      <c r="H117" s="6"/>
      <c r="I117" s="6"/>
      <c r="J117" s="6"/>
      <c r="K117" s="6"/>
      <c r="L117" s="6"/>
      <c r="M117" s="6"/>
      <c r="N117" s="6"/>
      <c r="O117" s="6"/>
      <c r="P117" s="6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</row>
    <row r="118" spans="1:40" x14ac:dyDescent="0.25">
      <c r="C118" s="4" t="s">
        <v>1349</v>
      </c>
      <c r="D118" s="26">
        <v>45777</v>
      </c>
      <c r="E118" s="6"/>
      <c r="F118" s="6"/>
      <c r="G118" s="6"/>
      <c r="H118" s="6">
        <v>74303.42</v>
      </c>
      <c r="I118" s="6"/>
      <c r="J118" s="6"/>
      <c r="K118" s="6"/>
      <c r="L118" s="6"/>
      <c r="M118" s="6"/>
      <c r="N118" s="6"/>
      <c r="O118" s="6"/>
      <c r="P118" s="6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x14ac:dyDescent="0.25">
      <c r="C119" s="4" t="s">
        <v>1350</v>
      </c>
      <c r="D119" s="26">
        <v>45808</v>
      </c>
      <c r="E119" s="6"/>
      <c r="F119" s="6"/>
      <c r="G119" s="6"/>
      <c r="H119" s="6"/>
      <c r="I119" s="6">
        <v>72450.960000000006</v>
      </c>
      <c r="J119" s="6"/>
      <c r="K119" s="6"/>
      <c r="L119" s="6"/>
      <c r="M119" s="6"/>
      <c r="N119" s="6"/>
      <c r="O119" s="6"/>
      <c r="P119" s="6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 spans="1:40" x14ac:dyDescent="0.25">
      <c r="C120" s="4" t="s">
        <v>1351</v>
      </c>
      <c r="D120" s="26">
        <v>45838</v>
      </c>
      <c r="E120" s="6"/>
      <c r="F120" s="6"/>
      <c r="G120" s="6"/>
      <c r="H120" s="6"/>
      <c r="I120" s="6"/>
      <c r="J120" s="6">
        <v>59337.58</v>
      </c>
      <c r="K120" s="6"/>
      <c r="L120" s="6"/>
      <c r="M120" s="6"/>
      <c r="N120" s="6"/>
      <c r="O120" s="6"/>
      <c r="P120" s="6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x14ac:dyDescent="0.25">
      <c r="C121" s="4"/>
      <c r="D121" s="2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</row>
    <row r="122" spans="1:40" x14ac:dyDescent="0.25">
      <c r="C122" s="4"/>
      <c r="D122" s="2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x14ac:dyDescent="0.25">
      <c r="C123" s="4"/>
      <c r="D123" s="2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</row>
    <row r="124" spans="1:40" x14ac:dyDescent="0.25">
      <c r="C124" s="4"/>
      <c r="D124" s="2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x14ac:dyDescent="0.25">
      <c r="C125" s="281"/>
      <c r="D125" s="2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</row>
    <row r="126" spans="1:40" x14ac:dyDescent="0.25">
      <c r="C126" s="4"/>
      <c r="D126" s="2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x14ac:dyDescent="0.25">
      <c r="C127" s="4"/>
      <c r="D127" s="2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</row>
    <row r="128" spans="1:40" x14ac:dyDescent="0.25">
      <c r="C128" s="4"/>
      <c r="D128" s="2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3:40" x14ac:dyDescent="0.25">
      <c r="C129" s="4"/>
      <c r="D129" s="2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</row>
    <row r="130" spans="3:40" x14ac:dyDescent="0.25">
      <c r="D130" s="93" t="s">
        <v>39</v>
      </c>
      <c r="E130" s="30">
        <f t="shared" ref="E130:AN130" si="37">SUM(E115:E129)</f>
        <v>67939.08</v>
      </c>
      <c r="F130" s="30">
        <f t="shared" si="37"/>
        <v>66652</v>
      </c>
      <c r="G130" s="30">
        <f t="shared" si="37"/>
        <v>72348.44</v>
      </c>
      <c r="H130" s="30">
        <f t="shared" si="37"/>
        <v>74303.42</v>
      </c>
      <c r="I130" s="30">
        <f t="shared" si="37"/>
        <v>72450.960000000006</v>
      </c>
      <c r="J130" s="30">
        <f t="shared" si="37"/>
        <v>59337.58</v>
      </c>
      <c r="K130" s="30">
        <f t="shared" si="37"/>
        <v>0</v>
      </c>
      <c r="L130" s="30">
        <f t="shared" si="37"/>
        <v>0</v>
      </c>
      <c r="M130" s="30">
        <f t="shared" si="37"/>
        <v>0</v>
      </c>
      <c r="N130" s="81">
        <f t="shared" si="37"/>
        <v>0</v>
      </c>
      <c r="O130" s="81">
        <f t="shared" si="37"/>
        <v>0</v>
      </c>
      <c r="P130" s="81">
        <f t="shared" si="37"/>
        <v>0</v>
      </c>
      <c r="Q130" s="429">
        <f t="shared" si="37"/>
        <v>0</v>
      </c>
      <c r="R130" s="429">
        <f t="shared" si="37"/>
        <v>0</v>
      </c>
      <c r="S130" s="429">
        <f t="shared" si="37"/>
        <v>0</v>
      </c>
      <c r="T130" s="429">
        <f t="shared" si="37"/>
        <v>0</v>
      </c>
      <c r="U130" s="429">
        <f t="shared" si="37"/>
        <v>0</v>
      </c>
      <c r="V130" s="429">
        <f t="shared" si="37"/>
        <v>0</v>
      </c>
      <c r="W130" s="429">
        <f t="shared" si="37"/>
        <v>0</v>
      </c>
      <c r="X130" s="429">
        <f t="shared" si="37"/>
        <v>0</v>
      </c>
      <c r="Y130" s="429">
        <f t="shared" si="37"/>
        <v>0</v>
      </c>
      <c r="Z130" s="429">
        <f t="shared" si="37"/>
        <v>0</v>
      </c>
      <c r="AA130" s="429">
        <f t="shared" si="37"/>
        <v>0</v>
      </c>
      <c r="AB130" s="429">
        <f t="shared" si="37"/>
        <v>0</v>
      </c>
      <c r="AC130" s="429">
        <f t="shared" si="37"/>
        <v>0</v>
      </c>
      <c r="AD130" s="429">
        <f t="shared" si="37"/>
        <v>0</v>
      </c>
      <c r="AE130" s="429">
        <f t="shared" si="37"/>
        <v>0</v>
      </c>
      <c r="AF130" s="429">
        <f t="shared" si="37"/>
        <v>0</v>
      </c>
      <c r="AG130" s="429">
        <f t="shared" si="37"/>
        <v>0</v>
      </c>
      <c r="AH130" s="429">
        <f t="shared" si="37"/>
        <v>0</v>
      </c>
      <c r="AI130" s="429">
        <f t="shared" si="37"/>
        <v>0</v>
      </c>
      <c r="AJ130" s="429">
        <f t="shared" si="37"/>
        <v>0</v>
      </c>
      <c r="AK130" s="429">
        <f t="shared" si="37"/>
        <v>0</v>
      </c>
      <c r="AL130" s="429">
        <f t="shared" si="37"/>
        <v>0</v>
      </c>
      <c r="AM130" s="429">
        <f t="shared" si="37"/>
        <v>0</v>
      </c>
      <c r="AN130" s="429">
        <f t="shared" si="37"/>
        <v>0</v>
      </c>
    </row>
  </sheetData>
  <mergeCells count="18">
    <mergeCell ref="E41:P41"/>
    <mergeCell ref="Q41:AB41"/>
    <mergeCell ref="AC41:AN41"/>
    <mergeCell ref="E6:T6"/>
    <mergeCell ref="E7:P7"/>
    <mergeCell ref="Q7:AB7"/>
    <mergeCell ref="AC7:AN7"/>
    <mergeCell ref="E40:T40"/>
    <mergeCell ref="E113:P113"/>
    <mergeCell ref="Q113:AB113"/>
    <mergeCell ref="AC113:AN113"/>
    <mergeCell ref="E73:M73"/>
    <mergeCell ref="E74:P74"/>
    <mergeCell ref="Q74:AB74"/>
    <mergeCell ref="AC74:AN74"/>
    <mergeCell ref="E94:P94"/>
    <mergeCell ref="Q94:AB94"/>
    <mergeCell ref="AC94:AN9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C2EB-5E9B-4CE8-8AD6-5A7D97773B09}">
  <dimension ref="A2:AO130"/>
  <sheetViews>
    <sheetView workbookViewId="0"/>
  </sheetViews>
  <sheetFormatPr defaultRowHeight="15" x14ac:dyDescent="0.25"/>
  <cols>
    <col min="1" max="1" width="28.42578125" bestFit="1" customWidth="1"/>
    <col min="2" max="2" width="20.28515625" bestFit="1" customWidth="1"/>
    <col min="3" max="3" width="21" customWidth="1"/>
    <col min="4" max="4" width="13.28515625" bestFit="1" customWidth="1"/>
    <col min="5" max="5" width="10.85546875" bestFit="1" customWidth="1"/>
    <col min="9" max="11" width="10.85546875" bestFit="1" customWidth="1"/>
  </cols>
  <sheetData>
    <row r="2" spans="1:41" x14ac:dyDescent="0.25">
      <c r="A2" s="9" t="s">
        <v>81</v>
      </c>
      <c r="B2" t="s">
        <v>1352</v>
      </c>
    </row>
    <row r="3" spans="1:41" x14ac:dyDescent="0.25">
      <c r="A3" s="9" t="s">
        <v>83</v>
      </c>
      <c r="B3" t="s">
        <v>1353</v>
      </c>
    </row>
    <row r="4" spans="1:41" x14ac:dyDescent="0.25">
      <c r="A4" s="9" t="s">
        <v>85</v>
      </c>
      <c r="B4" s="25">
        <v>330000</v>
      </c>
    </row>
    <row r="5" spans="1:41" x14ac:dyDescent="0.25">
      <c r="A5" s="9"/>
      <c r="B5" s="25"/>
    </row>
    <row r="6" spans="1:41" x14ac:dyDescent="0.25">
      <c r="A6" s="31" t="s">
        <v>86</v>
      </c>
      <c r="B6" s="31"/>
      <c r="C6" s="31"/>
      <c r="D6" s="31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1" x14ac:dyDescent="0.25">
      <c r="A7" s="9"/>
      <c r="B7" s="9"/>
      <c r="C7" s="9"/>
      <c r="D7" s="9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>
        <v>2026</v>
      </c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>
        <v>2027</v>
      </c>
      <c r="AD7" s="623"/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4"/>
    </row>
    <row r="8" spans="1:41" x14ac:dyDescent="0.25">
      <c r="A8" s="9"/>
      <c r="B8" s="9"/>
      <c r="C8" s="9"/>
      <c r="D8" s="37" t="s">
        <v>33</v>
      </c>
      <c r="E8" s="38">
        <v>21</v>
      </c>
      <c r="F8" s="38">
        <v>19</v>
      </c>
      <c r="G8" s="38">
        <v>21</v>
      </c>
      <c r="H8" s="38">
        <v>22</v>
      </c>
      <c r="I8" s="38">
        <v>21</v>
      </c>
      <c r="J8" s="38">
        <v>20</v>
      </c>
      <c r="K8" s="38">
        <v>22</v>
      </c>
      <c r="L8" s="38">
        <v>21</v>
      </c>
      <c r="M8" s="38">
        <v>21</v>
      </c>
      <c r="N8" s="38">
        <v>22</v>
      </c>
      <c r="O8" s="38">
        <v>18</v>
      </c>
      <c r="P8" s="38">
        <v>22</v>
      </c>
      <c r="Q8" s="38">
        <v>21</v>
      </c>
      <c r="R8" s="38">
        <v>19</v>
      </c>
      <c r="S8" s="38">
        <v>21</v>
      </c>
      <c r="T8" s="38">
        <v>22</v>
      </c>
      <c r="U8" s="38">
        <v>21</v>
      </c>
      <c r="V8" s="38">
        <v>20</v>
      </c>
      <c r="W8" s="38">
        <v>22</v>
      </c>
      <c r="X8" s="38">
        <v>21</v>
      </c>
      <c r="Y8" s="38">
        <v>21</v>
      </c>
      <c r="Z8" s="38">
        <v>22</v>
      </c>
      <c r="AA8" s="38">
        <v>18</v>
      </c>
      <c r="AB8" s="38">
        <v>22</v>
      </c>
      <c r="AC8" s="38">
        <v>21</v>
      </c>
      <c r="AD8" s="38">
        <v>19</v>
      </c>
      <c r="AE8" s="38">
        <v>21</v>
      </c>
      <c r="AF8" s="38">
        <v>22</v>
      </c>
      <c r="AG8" s="38">
        <v>21</v>
      </c>
      <c r="AH8" s="38">
        <v>20</v>
      </c>
      <c r="AI8" s="38">
        <v>22</v>
      </c>
      <c r="AJ8" s="38">
        <v>21</v>
      </c>
      <c r="AK8" s="38">
        <v>21</v>
      </c>
      <c r="AL8" s="38">
        <v>22</v>
      </c>
      <c r="AM8" s="38">
        <v>18</v>
      </c>
      <c r="AN8" s="38">
        <v>22</v>
      </c>
    </row>
    <row r="9" spans="1:41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2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</v>
      </c>
      <c r="R9" s="11">
        <v>2</v>
      </c>
      <c r="S9" s="11">
        <v>3</v>
      </c>
      <c r="T9" s="11">
        <v>4</v>
      </c>
      <c r="U9" s="11">
        <v>5</v>
      </c>
      <c r="V9" s="11">
        <v>6</v>
      </c>
      <c r="W9" s="121">
        <v>7</v>
      </c>
      <c r="X9" s="11">
        <v>8</v>
      </c>
      <c r="Y9" s="11">
        <v>9</v>
      </c>
      <c r="Z9" s="11">
        <v>10</v>
      </c>
      <c r="AA9" s="11">
        <v>11</v>
      </c>
      <c r="AB9" s="11">
        <v>12</v>
      </c>
      <c r="AC9" s="11">
        <v>1</v>
      </c>
      <c r="AD9" s="11">
        <v>2</v>
      </c>
      <c r="AE9" s="11">
        <v>3</v>
      </c>
      <c r="AF9" s="11">
        <v>4</v>
      </c>
      <c r="AG9" s="11">
        <v>5</v>
      </c>
      <c r="AH9" s="11">
        <v>6</v>
      </c>
      <c r="AI9" s="121">
        <v>7</v>
      </c>
      <c r="AJ9" s="11">
        <v>8</v>
      </c>
      <c r="AK9" s="11">
        <v>9</v>
      </c>
      <c r="AL9" s="11">
        <v>10</v>
      </c>
      <c r="AM9" s="11">
        <v>11</v>
      </c>
      <c r="AN9" s="11">
        <v>12</v>
      </c>
    </row>
    <row r="10" spans="1:41" x14ac:dyDescent="0.25">
      <c r="A10" s="4" t="s">
        <v>182</v>
      </c>
      <c r="B10" s="4" t="s">
        <v>97</v>
      </c>
      <c r="C10" s="4"/>
      <c r="D10" s="6"/>
      <c r="E10" s="4"/>
      <c r="F10" s="4"/>
      <c r="G10" s="4"/>
      <c r="H10" s="4"/>
      <c r="I10" s="4"/>
      <c r="J10" s="4"/>
      <c r="K10" s="21"/>
      <c r="L10" s="4"/>
      <c r="M10" s="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</row>
    <row r="11" spans="1:41" x14ac:dyDescent="0.25">
      <c r="A11" s="5" t="s">
        <v>1354</v>
      </c>
      <c r="B11" s="4" t="s">
        <v>97</v>
      </c>
      <c r="C11" s="4"/>
      <c r="D11" s="6"/>
      <c r="E11" s="4"/>
      <c r="F11" s="4"/>
      <c r="G11" s="4"/>
      <c r="H11" s="4"/>
      <c r="I11" s="4"/>
      <c r="J11" s="4"/>
      <c r="K11" s="21"/>
      <c r="L11" s="4"/>
      <c r="M11" s="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</row>
    <row r="12" spans="1:41" x14ac:dyDescent="0.25">
      <c r="A12" s="5"/>
      <c r="B12" s="4"/>
      <c r="C12" s="4"/>
      <c r="D12" s="6"/>
      <c r="E12" s="4"/>
      <c r="F12" s="4"/>
      <c r="G12" s="4"/>
      <c r="H12" s="4"/>
      <c r="I12" s="4"/>
      <c r="J12" s="4"/>
      <c r="K12" s="21"/>
      <c r="L12" s="4"/>
      <c r="M12" s="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</row>
    <row r="13" spans="1:41" x14ac:dyDescent="0.25">
      <c r="A13" s="4"/>
      <c r="B13" s="4"/>
      <c r="C13" s="4"/>
      <c r="D13" s="6"/>
      <c r="E13" s="4"/>
      <c r="F13" s="4"/>
      <c r="G13" s="4"/>
      <c r="H13" s="4"/>
      <c r="I13" s="4"/>
      <c r="J13" s="4"/>
      <c r="K13" s="21"/>
      <c r="L13" s="4"/>
      <c r="M13" s="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</row>
    <row r="14" spans="1:41" x14ac:dyDescent="0.25">
      <c r="A14" s="4"/>
      <c r="B14" s="4"/>
      <c r="C14" s="4"/>
      <c r="D14" s="6"/>
      <c r="E14" s="4"/>
      <c r="F14" s="4"/>
      <c r="G14" s="4"/>
      <c r="H14" s="4"/>
      <c r="I14" s="4"/>
      <c r="J14" s="4"/>
      <c r="K14" s="21"/>
      <c r="L14" s="4"/>
      <c r="M14" s="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24"/>
      <c r="AH14" s="424"/>
      <c r="AI14" s="424"/>
      <c r="AJ14" s="424"/>
      <c r="AK14" s="424"/>
      <c r="AL14" s="424"/>
      <c r="AM14" s="424"/>
      <c r="AN14" s="424"/>
    </row>
    <row r="15" spans="1:41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21"/>
      <c r="L15" s="4"/>
      <c r="M15" s="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</row>
    <row r="16" spans="1:41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21"/>
      <c r="L16" s="4"/>
      <c r="M16" s="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</row>
    <row r="17" spans="1:40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21"/>
      <c r="L17" s="4"/>
      <c r="M17" s="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</row>
    <row r="18" spans="1:40" x14ac:dyDescent="0.25">
      <c r="A18" s="5"/>
      <c r="B18" s="4"/>
      <c r="C18" s="4"/>
      <c r="D18" s="6"/>
      <c r="E18" s="4"/>
      <c r="F18" s="4"/>
      <c r="G18" s="4"/>
      <c r="H18" s="4"/>
      <c r="I18" s="4"/>
      <c r="J18" s="4"/>
      <c r="K18" s="21"/>
      <c r="L18" s="4"/>
      <c r="M18" s="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</row>
    <row r="19" spans="1:40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21"/>
      <c r="L19" s="4"/>
      <c r="M19" s="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24"/>
      <c r="AN19" s="424"/>
    </row>
    <row r="20" spans="1:40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21"/>
      <c r="L20" s="4"/>
      <c r="M20" s="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</row>
    <row r="21" spans="1:40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21"/>
      <c r="L21" s="4"/>
      <c r="M21" s="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</row>
    <row r="22" spans="1:40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21"/>
      <c r="L22" s="4"/>
      <c r="M22" s="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</row>
    <row r="23" spans="1:40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21"/>
      <c r="L23" s="4"/>
      <c r="M23" s="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</row>
    <row r="24" spans="1:40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21"/>
      <c r="L24" s="4"/>
      <c r="M24" s="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</row>
    <row r="25" spans="1:40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21"/>
      <c r="L25" s="4"/>
      <c r="M25" s="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</row>
    <row r="26" spans="1:40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21"/>
      <c r="L26" s="4"/>
      <c r="M26" s="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</row>
    <row r="27" spans="1:40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21"/>
      <c r="L27" s="4"/>
      <c r="M27" s="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</row>
    <row r="28" spans="1:40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21"/>
      <c r="L28" s="4"/>
      <c r="M28" s="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</row>
    <row r="29" spans="1:40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21"/>
      <c r="L29" s="4"/>
      <c r="M29" s="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</row>
    <row r="30" spans="1:40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21"/>
      <c r="L30" s="4"/>
      <c r="M30" s="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21"/>
      <c r="L31" s="4"/>
      <c r="M31" s="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21"/>
      <c r="L32" s="4"/>
      <c r="M32" s="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21"/>
      <c r="L33" s="4"/>
      <c r="M33" s="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21"/>
      <c r="L34" s="4"/>
      <c r="M34" s="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21"/>
      <c r="L35" s="4"/>
      <c r="M35" s="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21"/>
      <c r="L36" s="4"/>
      <c r="M36" s="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21"/>
      <c r="L37" s="4"/>
      <c r="M37" s="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</row>
    <row r="38" spans="1:40" x14ac:dyDescent="0.25">
      <c r="E38" s="28">
        <f t="shared" ref="E38:AN38" si="0">SUM(E10:E37)</f>
        <v>0</v>
      </c>
      <c r="F38" s="28">
        <f t="shared" si="0"/>
        <v>0</v>
      </c>
      <c r="G38" s="28">
        <f t="shared" si="0"/>
        <v>0</v>
      </c>
      <c r="H38" s="28">
        <f t="shared" si="0"/>
        <v>0</v>
      </c>
      <c r="I38" s="28">
        <f t="shared" si="0"/>
        <v>0</v>
      </c>
      <c r="J38" s="28">
        <f t="shared" si="0"/>
        <v>0</v>
      </c>
      <c r="K38" s="28">
        <f t="shared" si="0"/>
        <v>0</v>
      </c>
      <c r="L38" s="28">
        <f t="shared" si="0"/>
        <v>0</v>
      </c>
      <c r="M38" s="28">
        <f t="shared" si="0"/>
        <v>0</v>
      </c>
      <c r="N38" s="28">
        <f t="shared" si="0"/>
        <v>0</v>
      </c>
      <c r="O38" s="28">
        <f t="shared" si="0"/>
        <v>0</v>
      </c>
      <c r="P38" s="28">
        <f t="shared" si="0"/>
        <v>0</v>
      </c>
      <c r="Q38" s="28">
        <f t="shared" si="0"/>
        <v>0</v>
      </c>
      <c r="R38" s="28">
        <f t="shared" si="0"/>
        <v>0</v>
      </c>
      <c r="S38" s="28">
        <f t="shared" si="0"/>
        <v>0</v>
      </c>
      <c r="T38" s="28">
        <f t="shared" si="0"/>
        <v>0</v>
      </c>
      <c r="U38" s="28">
        <f t="shared" si="0"/>
        <v>0</v>
      </c>
      <c r="V38" s="28">
        <f t="shared" si="0"/>
        <v>0</v>
      </c>
      <c r="W38" s="28">
        <f t="shared" si="0"/>
        <v>0</v>
      </c>
      <c r="X38" s="28">
        <f t="shared" si="0"/>
        <v>0</v>
      </c>
      <c r="Y38" s="28">
        <f t="shared" si="0"/>
        <v>0</v>
      </c>
      <c r="Z38" s="28">
        <f t="shared" si="0"/>
        <v>0</v>
      </c>
      <c r="AA38" s="28">
        <f t="shared" si="0"/>
        <v>0</v>
      </c>
      <c r="AB38" s="28">
        <f t="shared" si="0"/>
        <v>0</v>
      </c>
      <c r="AC38" s="28">
        <f t="shared" si="0"/>
        <v>0</v>
      </c>
      <c r="AD38" s="28">
        <f t="shared" si="0"/>
        <v>0</v>
      </c>
      <c r="AE38" s="28">
        <f t="shared" si="0"/>
        <v>0</v>
      </c>
      <c r="AF38" s="28">
        <f t="shared" si="0"/>
        <v>0</v>
      </c>
      <c r="AG38" s="28">
        <f t="shared" si="0"/>
        <v>0</v>
      </c>
      <c r="AH38" s="28">
        <f t="shared" si="0"/>
        <v>0</v>
      </c>
      <c r="AI38" s="28">
        <f t="shared" si="0"/>
        <v>0</v>
      </c>
      <c r="AJ38" s="28">
        <f t="shared" si="0"/>
        <v>0</v>
      </c>
      <c r="AK38" s="28">
        <f t="shared" si="0"/>
        <v>0</v>
      </c>
      <c r="AL38" s="28">
        <f t="shared" si="0"/>
        <v>0</v>
      </c>
      <c r="AM38" s="28">
        <f t="shared" si="0"/>
        <v>0</v>
      </c>
      <c r="AN38" s="28">
        <f t="shared" si="0"/>
        <v>0</v>
      </c>
    </row>
    <row r="40" spans="1:40" x14ac:dyDescent="0.25">
      <c r="A40" s="31" t="s">
        <v>102</v>
      </c>
      <c r="B40" s="31"/>
      <c r="C40" s="31"/>
      <c r="D40" s="31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7"/>
      <c r="S40" s="637"/>
      <c r="T40" s="637"/>
      <c r="U40" s="31"/>
      <c r="V40" s="31"/>
      <c r="W40" s="31"/>
    </row>
    <row r="41" spans="1:40" x14ac:dyDescent="0.25">
      <c r="A41" s="9"/>
      <c r="B41" s="9"/>
      <c r="C41" s="9"/>
      <c r="D41" s="9"/>
      <c r="E41" s="623">
        <v>2025</v>
      </c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>
        <v>2026</v>
      </c>
      <c r="R41" s="623"/>
      <c r="S41" s="623"/>
      <c r="T41" s="623"/>
      <c r="U41" s="623"/>
      <c r="V41" s="623"/>
      <c r="W41" s="623"/>
      <c r="X41" s="623"/>
      <c r="Y41" s="623"/>
      <c r="Z41" s="623"/>
      <c r="AA41" s="623"/>
      <c r="AB41" s="623"/>
      <c r="AC41" s="625">
        <v>2027</v>
      </c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7"/>
    </row>
    <row r="42" spans="1:40" x14ac:dyDescent="0.25">
      <c r="A42" s="11" t="s">
        <v>88</v>
      </c>
      <c r="B42" s="11" t="s">
        <v>89</v>
      </c>
      <c r="C42" s="11" t="s">
        <v>90</v>
      </c>
      <c r="D42" s="11" t="s">
        <v>91</v>
      </c>
      <c r="E42" s="121">
        <v>1</v>
      </c>
      <c r="F42" s="121">
        <v>2</v>
      </c>
      <c r="G42" s="121">
        <v>3</v>
      </c>
      <c r="H42" s="11">
        <v>4</v>
      </c>
      <c r="I42" s="11">
        <v>5</v>
      </c>
      <c r="J42" s="11">
        <v>6</v>
      </c>
      <c r="K42" s="12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21">
        <v>1</v>
      </c>
      <c r="R42" s="121">
        <v>2</v>
      </c>
      <c r="S42" s="121">
        <v>3</v>
      </c>
      <c r="T42" s="11">
        <v>4</v>
      </c>
      <c r="U42" s="11">
        <v>5</v>
      </c>
      <c r="V42" s="11">
        <v>6</v>
      </c>
      <c r="W42" s="121">
        <v>7</v>
      </c>
      <c r="X42" s="11">
        <v>8</v>
      </c>
      <c r="Y42" s="11">
        <v>9</v>
      </c>
      <c r="Z42" s="11">
        <v>10</v>
      </c>
      <c r="AA42" s="11">
        <v>11</v>
      </c>
      <c r="AB42" s="11">
        <v>12</v>
      </c>
      <c r="AC42" s="121">
        <v>1</v>
      </c>
      <c r="AD42" s="121">
        <v>2</v>
      </c>
      <c r="AE42" s="121">
        <v>3</v>
      </c>
      <c r="AF42" s="11">
        <v>4</v>
      </c>
      <c r="AG42" s="11">
        <v>5</v>
      </c>
      <c r="AH42" s="11">
        <v>6</v>
      </c>
      <c r="AI42" s="121">
        <v>7</v>
      </c>
      <c r="AJ42" s="11">
        <v>8</v>
      </c>
      <c r="AK42" s="11">
        <v>9</v>
      </c>
      <c r="AL42" s="11">
        <v>10</v>
      </c>
      <c r="AM42" s="11">
        <v>11</v>
      </c>
      <c r="AN42" s="11">
        <v>12</v>
      </c>
    </row>
    <row r="43" spans="1:40" x14ac:dyDescent="0.25">
      <c r="A43" s="4" t="str">
        <f t="shared" ref="A43:D70" si="1">A10</f>
        <v>David Ylizarde</v>
      </c>
      <c r="B43" s="4" t="str">
        <f t="shared" si="1"/>
        <v>TechSur</v>
      </c>
      <c r="C43" s="4">
        <f t="shared" si="1"/>
        <v>0</v>
      </c>
      <c r="D43" s="4">
        <f t="shared" si="1"/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x14ac:dyDescent="0.25">
      <c r="A44" s="4" t="str">
        <f t="shared" si="1"/>
        <v>Dinakar Reddy</v>
      </c>
      <c r="B44" s="4" t="str">
        <f t="shared" si="1"/>
        <v>TechSur</v>
      </c>
      <c r="C44" s="4">
        <f t="shared" si="1"/>
        <v>0</v>
      </c>
      <c r="D44" s="4">
        <f t="shared" si="1"/>
        <v>0</v>
      </c>
      <c r="E44" s="4"/>
      <c r="F44" s="4"/>
      <c r="G44" s="4"/>
      <c r="H44" s="4"/>
      <c r="I44" s="4"/>
      <c r="J44" s="4"/>
      <c r="K44" s="4"/>
      <c r="L44" s="4"/>
      <c r="M44" s="125"/>
      <c r="N44" s="125"/>
      <c r="O44" s="125"/>
      <c r="P44" s="125"/>
      <c r="Q44" s="4"/>
      <c r="R44" s="4"/>
      <c r="S44" s="4"/>
      <c r="T44" s="4"/>
      <c r="U44" s="4"/>
      <c r="V44" s="6"/>
      <c r="W44" s="6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x14ac:dyDescent="0.25">
      <c r="A45" s="4">
        <f t="shared" si="1"/>
        <v>0</v>
      </c>
      <c r="B45" s="4">
        <f t="shared" si="1"/>
        <v>0</v>
      </c>
      <c r="C45" s="4">
        <f t="shared" si="1"/>
        <v>0</v>
      </c>
      <c r="D45" s="4">
        <f t="shared" si="1"/>
        <v>0</v>
      </c>
      <c r="E45" s="4"/>
      <c r="F45" s="4"/>
      <c r="G45" s="4"/>
      <c r="H45" s="4"/>
      <c r="I45" s="4"/>
      <c r="J45" s="4"/>
      <c r="K45" s="4"/>
      <c r="L45" s="4"/>
      <c r="M45" s="125"/>
      <c r="N45" s="125"/>
      <c r="O45" s="125"/>
      <c r="P45" s="125"/>
      <c r="Q45" s="4"/>
      <c r="R45" s="4"/>
      <c r="S45" s="4"/>
      <c r="T45" s="4"/>
      <c r="U45" s="4"/>
      <c r="V45" s="6"/>
      <c r="W45" s="6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x14ac:dyDescent="0.25">
      <c r="A46" s="4">
        <f t="shared" si="1"/>
        <v>0</v>
      </c>
      <c r="B46" s="4">
        <f t="shared" si="1"/>
        <v>0</v>
      </c>
      <c r="C46" s="4">
        <f t="shared" si="1"/>
        <v>0</v>
      </c>
      <c r="D46" s="4">
        <f t="shared" si="1"/>
        <v>0</v>
      </c>
      <c r="E46" s="4"/>
      <c r="F46" s="4"/>
      <c r="G46" s="4"/>
      <c r="H46" s="4"/>
      <c r="I46" s="4"/>
      <c r="J46" s="4"/>
      <c r="K46" s="4"/>
      <c r="L46" s="4"/>
      <c r="M46" s="125"/>
      <c r="N46" s="125"/>
      <c r="O46" s="125"/>
      <c r="P46" s="125"/>
      <c r="Q46" s="4"/>
      <c r="R46" s="4"/>
      <c r="S46" s="4"/>
      <c r="T46" s="4"/>
      <c r="U46" s="4"/>
      <c r="V46" s="6"/>
      <c r="W46" s="6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x14ac:dyDescent="0.25">
      <c r="A47" s="4">
        <f t="shared" si="1"/>
        <v>0</v>
      </c>
      <c r="B47" s="4">
        <f t="shared" si="1"/>
        <v>0</v>
      </c>
      <c r="C47" s="4">
        <f t="shared" si="1"/>
        <v>0</v>
      </c>
      <c r="D47" s="4">
        <f t="shared" si="1"/>
        <v>0</v>
      </c>
      <c r="E47" s="4"/>
      <c r="F47" s="4"/>
      <c r="G47" s="4"/>
      <c r="H47" s="4"/>
      <c r="I47" s="4"/>
      <c r="J47" s="4"/>
      <c r="K47" s="4"/>
      <c r="L47" s="4"/>
      <c r="M47" s="125"/>
      <c r="N47" s="125"/>
      <c r="O47" s="125"/>
      <c r="P47" s="125"/>
      <c r="Q47" s="4"/>
      <c r="R47" s="4"/>
      <c r="S47" s="4"/>
      <c r="T47" s="4"/>
      <c r="U47" s="4"/>
      <c r="V47" s="6"/>
      <c r="W47" s="6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x14ac:dyDescent="0.25">
      <c r="A48" s="4">
        <f t="shared" si="1"/>
        <v>0</v>
      </c>
      <c r="B48" s="4">
        <f t="shared" si="1"/>
        <v>0</v>
      </c>
      <c r="C48" s="4">
        <f t="shared" si="1"/>
        <v>0</v>
      </c>
      <c r="D48" s="4">
        <f t="shared" si="1"/>
        <v>0</v>
      </c>
      <c r="E48" s="4"/>
      <c r="F48" s="4"/>
      <c r="G48" s="4"/>
      <c r="H48" s="4"/>
      <c r="I48" s="4"/>
      <c r="J48" s="4"/>
      <c r="K48" s="4"/>
      <c r="L48" s="4"/>
      <c r="M48" s="125"/>
      <c r="N48" s="125"/>
      <c r="O48" s="125"/>
      <c r="P48" s="125"/>
      <c r="Q48" s="4"/>
      <c r="R48" s="4"/>
      <c r="S48" s="4"/>
      <c r="T48" s="4"/>
      <c r="U48" s="4"/>
      <c r="V48" s="6"/>
      <c r="W48" s="6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x14ac:dyDescent="0.25">
      <c r="A49" s="4">
        <f t="shared" si="1"/>
        <v>0</v>
      </c>
      <c r="B49" s="4">
        <f t="shared" si="1"/>
        <v>0</v>
      </c>
      <c r="C49" s="4">
        <f t="shared" si="1"/>
        <v>0</v>
      </c>
      <c r="D49" s="4">
        <f t="shared" si="1"/>
        <v>0</v>
      </c>
      <c r="E49" s="4"/>
      <c r="F49" s="4"/>
      <c r="G49" s="4"/>
      <c r="H49" s="4"/>
      <c r="I49" s="4"/>
      <c r="J49" s="4"/>
      <c r="K49" s="4"/>
      <c r="L49" s="4"/>
      <c r="M49" s="125"/>
      <c r="N49" s="125"/>
      <c r="O49" s="125"/>
      <c r="P49" s="125"/>
      <c r="Q49" s="4"/>
      <c r="R49" s="4"/>
      <c r="S49" s="4"/>
      <c r="T49" s="4"/>
      <c r="U49" s="4"/>
      <c r="V49" s="6"/>
      <c r="W49" s="6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x14ac:dyDescent="0.25">
      <c r="A50" s="4">
        <f t="shared" si="1"/>
        <v>0</v>
      </c>
      <c r="B50" s="4">
        <f t="shared" si="1"/>
        <v>0</v>
      </c>
      <c r="C50" s="4">
        <f t="shared" si="1"/>
        <v>0</v>
      </c>
      <c r="D50" s="4">
        <f t="shared" si="1"/>
        <v>0</v>
      </c>
      <c r="E50" s="4"/>
      <c r="F50" s="4"/>
      <c r="G50" s="4"/>
      <c r="H50" s="4"/>
      <c r="I50" s="4"/>
      <c r="J50" s="4"/>
      <c r="K50" s="4"/>
      <c r="L50" s="4"/>
      <c r="M50" s="125"/>
      <c r="N50" s="125"/>
      <c r="O50" s="125"/>
      <c r="P50" s="125"/>
      <c r="Q50" s="4"/>
      <c r="R50" s="4"/>
      <c r="S50" s="4"/>
      <c r="T50" s="4"/>
      <c r="U50" s="4"/>
      <c r="V50" s="6"/>
      <c r="W50" s="6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x14ac:dyDescent="0.25">
      <c r="A51" s="4">
        <f t="shared" si="1"/>
        <v>0</v>
      </c>
      <c r="B51" s="4">
        <f t="shared" si="1"/>
        <v>0</v>
      </c>
      <c r="C51" s="4">
        <f t="shared" si="1"/>
        <v>0</v>
      </c>
      <c r="D51" s="4">
        <f t="shared" si="1"/>
        <v>0</v>
      </c>
      <c r="E51" s="4"/>
      <c r="F51" s="4"/>
      <c r="G51" s="4"/>
      <c r="H51" s="4"/>
      <c r="I51" s="4"/>
      <c r="J51" s="4"/>
      <c r="K51" s="4"/>
      <c r="L51" s="4"/>
      <c r="M51" s="125"/>
      <c r="N51" s="125"/>
      <c r="O51" s="125"/>
      <c r="P51" s="125"/>
      <c r="Q51" s="4"/>
      <c r="R51" s="4"/>
      <c r="S51" s="4"/>
      <c r="T51" s="4"/>
      <c r="U51" s="4"/>
      <c r="V51" s="6"/>
      <c r="W51" s="6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x14ac:dyDescent="0.25">
      <c r="A52" s="4">
        <f t="shared" si="1"/>
        <v>0</v>
      </c>
      <c r="B52" s="4">
        <f t="shared" si="1"/>
        <v>0</v>
      </c>
      <c r="C52" s="4">
        <f t="shared" si="1"/>
        <v>0</v>
      </c>
      <c r="D52" s="4">
        <f t="shared" si="1"/>
        <v>0</v>
      </c>
      <c r="E52" s="4"/>
      <c r="F52" s="4"/>
      <c r="G52" s="4"/>
      <c r="H52" s="4"/>
      <c r="I52" s="4"/>
      <c r="J52" s="4"/>
      <c r="K52" s="4"/>
      <c r="L52" s="4"/>
      <c r="M52" s="125"/>
      <c r="N52" s="125"/>
      <c r="O52" s="125"/>
      <c r="P52" s="125"/>
      <c r="Q52" s="4"/>
      <c r="R52" s="4"/>
      <c r="S52" s="4"/>
      <c r="T52" s="4"/>
      <c r="U52" s="4"/>
      <c r="V52" s="6"/>
      <c r="W52" s="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x14ac:dyDescent="0.25">
      <c r="A53" s="4">
        <f t="shared" si="1"/>
        <v>0</v>
      </c>
      <c r="B53" s="4">
        <f t="shared" si="1"/>
        <v>0</v>
      </c>
      <c r="C53" s="4">
        <f t="shared" si="1"/>
        <v>0</v>
      </c>
      <c r="D53" s="4">
        <f t="shared" si="1"/>
        <v>0</v>
      </c>
      <c r="E53" s="4"/>
      <c r="F53" s="4"/>
      <c r="G53" s="4"/>
      <c r="H53" s="4"/>
      <c r="I53" s="4"/>
      <c r="J53" s="4"/>
      <c r="K53" s="4"/>
      <c r="L53" s="4"/>
      <c r="M53" s="125"/>
      <c r="N53" s="125"/>
      <c r="O53" s="125"/>
      <c r="P53" s="125"/>
      <c r="Q53" s="4"/>
      <c r="R53" s="4"/>
      <c r="S53" s="4"/>
      <c r="T53" s="4"/>
      <c r="U53" s="4"/>
      <c r="V53" s="6"/>
      <c r="W53" s="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x14ac:dyDescent="0.25">
      <c r="A54" s="4">
        <f t="shared" si="1"/>
        <v>0</v>
      </c>
      <c r="B54" s="4">
        <f t="shared" si="1"/>
        <v>0</v>
      </c>
      <c r="C54" s="4">
        <f t="shared" si="1"/>
        <v>0</v>
      </c>
      <c r="D54" s="4">
        <f t="shared" si="1"/>
        <v>0</v>
      </c>
      <c r="E54" s="4"/>
      <c r="F54" s="4"/>
      <c r="G54" s="4"/>
      <c r="H54" s="4"/>
      <c r="I54" s="4"/>
      <c r="J54" s="4"/>
      <c r="K54" s="4"/>
      <c r="L54" s="4"/>
      <c r="M54" s="125"/>
      <c r="N54" s="125"/>
      <c r="O54" s="125"/>
      <c r="P54" s="125"/>
      <c r="Q54" s="4"/>
      <c r="R54" s="4"/>
      <c r="S54" s="4"/>
      <c r="T54" s="4"/>
      <c r="U54" s="4"/>
      <c r="V54" s="6"/>
      <c r="W54" s="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x14ac:dyDescent="0.25">
      <c r="A55" s="4">
        <f t="shared" si="1"/>
        <v>0</v>
      </c>
      <c r="B55" s="4">
        <f t="shared" si="1"/>
        <v>0</v>
      </c>
      <c r="C55" s="4">
        <f t="shared" si="1"/>
        <v>0</v>
      </c>
      <c r="D55" s="4">
        <f t="shared" si="1"/>
        <v>0</v>
      </c>
      <c r="E55" s="4"/>
      <c r="F55" s="4"/>
      <c r="G55" s="4"/>
      <c r="H55" s="4"/>
      <c r="I55" s="4"/>
      <c r="J55" s="4"/>
      <c r="K55" s="4"/>
      <c r="L55" s="4"/>
      <c r="M55" s="125"/>
      <c r="N55" s="125"/>
      <c r="O55" s="125"/>
      <c r="P55" s="125"/>
      <c r="Q55" s="4"/>
      <c r="R55" s="4"/>
      <c r="S55" s="4"/>
      <c r="T55" s="4"/>
      <c r="U55" s="4"/>
      <c r="V55" s="6"/>
      <c r="W55" s="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x14ac:dyDescent="0.25">
      <c r="A56" s="4">
        <f t="shared" si="1"/>
        <v>0</v>
      </c>
      <c r="B56" s="4">
        <f t="shared" si="1"/>
        <v>0</v>
      </c>
      <c r="C56" s="4">
        <f t="shared" si="1"/>
        <v>0</v>
      </c>
      <c r="D56" s="4">
        <f t="shared" si="1"/>
        <v>0</v>
      </c>
      <c r="E56" s="4"/>
      <c r="F56" s="4"/>
      <c r="G56" s="4"/>
      <c r="H56" s="4"/>
      <c r="I56" s="4"/>
      <c r="J56" s="4"/>
      <c r="K56" s="4"/>
      <c r="L56" s="4"/>
      <c r="M56" s="125"/>
      <c r="N56" s="125"/>
      <c r="O56" s="125"/>
      <c r="P56" s="125"/>
      <c r="Q56" s="4"/>
      <c r="R56" s="4"/>
      <c r="S56" s="4"/>
      <c r="T56" s="4"/>
      <c r="U56" s="4"/>
      <c r="V56" s="6"/>
      <c r="W56" s="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x14ac:dyDescent="0.25">
      <c r="A57" s="4">
        <f t="shared" si="1"/>
        <v>0</v>
      </c>
      <c r="B57" s="4">
        <f t="shared" si="1"/>
        <v>0</v>
      </c>
      <c r="C57" s="4">
        <f t="shared" si="1"/>
        <v>0</v>
      </c>
      <c r="D57" s="4">
        <f t="shared" si="1"/>
        <v>0</v>
      </c>
      <c r="E57" s="4"/>
      <c r="F57" s="4"/>
      <c r="G57" s="4"/>
      <c r="H57" s="4"/>
      <c r="I57" s="4"/>
      <c r="J57" s="4"/>
      <c r="K57" s="4"/>
      <c r="L57" s="4"/>
      <c r="M57" s="125"/>
      <c r="N57" s="125"/>
      <c r="O57" s="125"/>
      <c r="P57" s="125"/>
      <c r="Q57" s="4"/>
      <c r="R57" s="4"/>
      <c r="S57" s="4"/>
      <c r="T57" s="4"/>
      <c r="U57" s="4"/>
      <c r="V57" s="6"/>
      <c r="W57" s="6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x14ac:dyDescent="0.25">
      <c r="A58" s="4">
        <f t="shared" si="1"/>
        <v>0</v>
      </c>
      <c r="B58" s="4">
        <f t="shared" si="1"/>
        <v>0</v>
      </c>
      <c r="C58" s="4">
        <f t="shared" si="1"/>
        <v>0</v>
      </c>
      <c r="D58" s="4">
        <f t="shared" si="1"/>
        <v>0</v>
      </c>
      <c r="E58" s="4"/>
      <c r="F58" s="4"/>
      <c r="G58" s="4"/>
      <c r="H58" s="4"/>
      <c r="I58" s="4"/>
      <c r="J58" s="4"/>
      <c r="K58" s="4"/>
      <c r="L58" s="4"/>
      <c r="M58" s="125"/>
      <c r="N58" s="125"/>
      <c r="O58" s="125"/>
      <c r="P58" s="125"/>
      <c r="Q58" s="4"/>
      <c r="R58" s="4"/>
      <c r="S58" s="4"/>
      <c r="T58" s="4"/>
      <c r="U58" s="4"/>
      <c r="V58" s="6"/>
      <c r="W58" s="6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x14ac:dyDescent="0.25">
      <c r="A59" s="4">
        <f t="shared" si="1"/>
        <v>0</v>
      </c>
      <c r="B59" s="4">
        <f t="shared" si="1"/>
        <v>0</v>
      </c>
      <c r="C59" s="4">
        <f t="shared" si="1"/>
        <v>0</v>
      </c>
      <c r="D59" s="4">
        <f t="shared" si="1"/>
        <v>0</v>
      </c>
      <c r="E59" s="4"/>
      <c r="F59" s="4"/>
      <c r="G59" s="4"/>
      <c r="H59" s="4"/>
      <c r="I59" s="4"/>
      <c r="J59" s="4"/>
      <c r="K59" s="4"/>
      <c r="L59" s="4"/>
      <c r="M59" s="125"/>
      <c r="N59" s="125"/>
      <c r="O59" s="125"/>
      <c r="P59" s="125"/>
      <c r="Q59" s="4"/>
      <c r="R59" s="4"/>
      <c r="S59" s="4"/>
      <c r="T59" s="4"/>
      <c r="U59" s="4"/>
      <c r="V59" s="6"/>
      <c r="W59" s="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x14ac:dyDescent="0.25">
      <c r="A60" s="4">
        <f t="shared" si="1"/>
        <v>0</v>
      </c>
      <c r="B60" s="4">
        <f t="shared" si="1"/>
        <v>0</v>
      </c>
      <c r="C60" s="4">
        <f t="shared" si="1"/>
        <v>0</v>
      </c>
      <c r="D60" s="4">
        <f t="shared" si="1"/>
        <v>0</v>
      </c>
      <c r="E60" s="4"/>
      <c r="F60" s="4"/>
      <c r="G60" s="4"/>
      <c r="H60" s="4"/>
      <c r="I60" s="4"/>
      <c r="J60" s="4"/>
      <c r="K60" s="4"/>
      <c r="L60" s="4"/>
      <c r="M60" s="125"/>
      <c r="N60" s="125"/>
      <c r="O60" s="125"/>
      <c r="P60" s="125"/>
      <c r="Q60" s="4"/>
      <c r="R60" s="4"/>
      <c r="S60" s="4"/>
      <c r="T60" s="4"/>
      <c r="U60" s="4"/>
      <c r="V60" s="6"/>
      <c r="W60" s="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x14ac:dyDescent="0.25">
      <c r="A61" s="4">
        <f t="shared" si="1"/>
        <v>0</v>
      </c>
      <c r="B61" s="4">
        <f t="shared" si="1"/>
        <v>0</v>
      </c>
      <c r="C61" s="4">
        <f t="shared" si="1"/>
        <v>0</v>
      </c>
      <c r="D61" s="4">
        <f t="shared" si="1"/>
        <v>0</v>
      </c>
      <c r="E61" s="4"/>
      <c r="F61" s="4"/>
      <c r="G61" s="4"/>
      <c r="H61" s="4"/>
      <c r="I61" s="4"/>
      <c r="J61" s="4"/>
      <c r="K61" s="4"/>
      <c r="L61" s="4"/>
      <c r="M61" s="125"/>
      <c r="N61" s="125"/>
      <c r="O61" s="125"/>
      <c r="P61" s="125"/>
      <c r="Q61" s="4"/>
      <c r="R61" s="4"/>
      <c r="S61" s="4"/>
      <c r="T61" s="4"/>
      <c r="U61" s="4"/>
      <c r="V61" s="6"/>
      <c r="W61" s="6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x14ac:dyDescent="0.25">
      <c r="A62" s="4">
        <f t="shared" si="1"/>
        <v>0</v>
      </c>
      <c r="B62" s="4">
        <f t="shared" si="1"/>
        <v>0</v>
      </c>
      <c r="C62" s="4">
        <f t="shared" si="1"/>
        <v>0</v>
      </c>
      <c r="D62" s="4">
        <f t="shared" si="1"/>
        <v>0</v>
      </c>
      <c r="E62" s="4"/>
      <c r="F62" s="4"/>
      <c r="G62" s="4"/>
      <c r="H62" s="4"/>
      <c r="I62" s="4"/>
      <c r="J62" s="4"/>
      <c r="K62" s="4"/>
      <c r="L62" s="4"/>
      <c r="M62" s="125"/>
      <c r="N62" s="125"/>
      <c r="O62" s="125"/>
      <c r="P62" s="125"/>
      <c r="Q62" s="4"/>
      <c r="R62" s="4"/>
      <c r="S62" s="4"/>
      <c r="T62" s="4"/>
      <c r="U62" s="4"/>
      <c r="V62" s="6"/>
      <c r="W62" s="6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x14ac:dyDescent="0.25">
      <c r="A63" s="4">
        <f t="shared" si="1"/>
        <v>0</v>
      </c>
      <c r="B63" s="4">
        <f t="shared" si="1"/>
        <v>0</v>
      </c>
      <c r="C63" s="4">
        <f t="shared" si="1"/>
        <v>0</v>
      </c>
      <c r="D63" s="4">
        <f t="shared" si="1"/>
        <v>0</v>
      </c>
      <c r="E63" s="4"/>
      <c r="F63" s="4"/>
      <c r="G63" s="4"/>
      <c r="H63" s="4"/>
      <c r="I63" s="4"/>
      <c r="J63" s="4"/>
      <c r="K63" s="4"/>
      <c r="L63" s="4"/>
      <c r="M63" s="125"/>
      <c r="N63" s="125"/>
      <c r="O63" s="125"/>
      <c r="P63" s="125"/>
      <c r="Q63" s="4"/>
      <c r="R63" s="4"/>
      <c r="S63" s="4"/>
      <c r="T63" s="4"/>
      <c r="U63" s="4"/>
      <c r="V63" s="6"/>
      <c r="W63" s="6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x14ac:dyDescent="0.25">
      <c r="A64" s="4">
        <f t="shared" si="1"/>
        <v>0</v>
      </c>
      <c r="B64" s="4">
        <f t="shared" si="1"/>
        <v>0</v>
      </c>
      <c r="C64" s="4">
        <f t="shared" si="1"/>
        <v>0</v>
      </c>
      <c r="D64" s="4">
        <f t="shared" si="1"/>
        <v>0</v>
      </c>
      <c r="E64" s="4"/>
      <c r="F64" s="4"/>
      <c r="G64" s="4"/>
      <c r="H64" s="4"/>
      <c r="I64" s="4"/>
      <c r="J64" s="4"/>
      <c r="K64" s="4"/>
      <c r="L64" s="4"/>
      <c r="M64" s="125"/>
      <c r="N64" s="125"/>
      <c r="O64" s="125"/>
      <c r="P64" s="125"/>
      <c r="Q64" s="4"/>
      <c r="R64" s="4"/>
      <c r="S64" s="4"/>
      <c r="T64" s="4"/>
      <c r="U64" s="4"/>
      <c r="V64" s="6"/>
      <c r="W64" s="6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x14ac:dyDescent="0.25">
      <c r="A65" s="4">
        <f t="shared" si="1"/>
        <v>0</v>
      </c>
      <c r="B65" s="4">
        <f t="shared" si="1"/>
        <v>0</v>
      </c>
      <c r="C65" s="4">
        <f t="shared" si="1"/>
        <v>0</v>
      </c>
      <c r="D65" s="4">
        <f t="shared" si="1"/>
        <v>0</v>
      </c>
      <c r="E65" s="4"/>
      <c r="F65" s="4"/>
      <c r="G65" s="4"/>
      <c r="H65" s="4"/>
      <c r="I65" s="4"/>
      <c r="J65" s="4"/>
      <c r="K65" s="4"/>
      <c r="L65" s="4"/>
      <c r="M65" s="125"/>
      <c r="N65" s="125"/>
      <c r="O65" s="125"/>
      <c r="P65" s="125"/>
      <c r="Q65" s="4"/>
      <c r="R65" s="4"/>
      <c r="S65" s="4"/>
      <c r="T65" s="4"/>
      <c r="U65" s="4"/>
      <c r="V65" s="6"/>
      <c r="W65" s="6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x14ac:dyDescent="0.25">
      <c r="A66" s="4">
        <f t="shared" si="1"/>
        <v>0</v>
      </c>
      <c r="B66" s="4">
        <f t="shared" si="1"/>
        <v>0</v>
      </c>
      <c r="C66" s="4">
        <f t="shared" si="1"/>
        <v>0</v>
      </c>
      <c r="D66" s="4">
        <f t="shared" si="1"/>
        <v>0</v>
      </c>
      <c r="E66" s="4"/>
      <c r="F66" s="4"/>
      <c r="G66" s="4"/>
      <c r="H66" s="4"/>
      <c r="I66" s="4"/>
      <c r="J66" s="4"/>
      <c r="K66" s="4"/>
      <c r="L66" s="4"/>
      <c r="M66" s="125"/>
      <c r="N66" s="125"/>
      <c r="O66" s="125"/>
      <c r="P66" s="125"/>
      <c r="Q66" s="4"/>
      <c r="R66" s="4"/>
      <c r="S66" s="4"/>
      <c r="T66" s="4"/>
      <c r="U66" s="4"/>
      <c r="V66" s="6"/>
      <c r="W66" s="6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x14ac:dyDescent="0.25">
      <c r="A67" s="4">
        <f t="shared" si="1"/>
        <v>0</v>
      </c>
      <c r="B67" s="4">
        <f t="shared" si="1"/>
        <v>0</v>
      </c>
      <c r="C67" s="4">
        <f t="shared" si="1"/>
        <v>0</v>
      </c>
      <c r="D67" s="4">
        <f t="shared" si="1"/>
        <v>0</v>
      </c>
      <c r="E67" s="4"/>
      <c r="F67" s="4"/>
      <c r="G67" s="4"/>
      <c r="H67" s="4"/>
      <c r="I67" s="4"/>
      <c r="J67" s="4"/>
      <c r="K67" s="4"/>
      <c r="L67" s="4"/>
      <c r="M67" s="125"/>
      <c r="N67" s="125"/>
      <c r="O67" s="125"/>
      <c r="P67" s="125"/>
      <c r="Q67" s="4"/>
      <c r="R67" s="4"/>
      <c r="S67" s="4"/>
      <c r="T67" s="4"/>
      <c r="U67" s="4"/>
      <c r="V67" s="6"/>
      <c r="W67" s="6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x14ac:dyDescent="0.25">
      <c r="A68" s="4">
        <f t="shared" si="1"/>
        <v>0</v>
      </c>
      <c r="B68" s="4">
        <f t="shared" si="1"/>
        <v>0</v>
      </c>
      <c r="C68" s="4">
        <f t="shared" si="1"/>
        <v>0</v>
      </c>
      <c r="D68" s="4">
        <f t="shared" si="1"/>
        <v>0</v>
      </c>
      <c r="E68" s="4"/>
      <c r="F68" s="4"/>
      <c r="G68" s="4"/>
      <c r="H68" s="4"/>
      <c r="I68" s="4"/>
      <c r="J68" s="4"/>
      <c r="K68" s="4"/>
      <c r="L68" s="4"/>
      <c r="M68" s="125"/>
      <c r="N68" s="125"/>
      <c r="O68" s="125"/>
      <c r="P68" s="125"/>
      <c r="Q68" s="4"/>
      <c r="R68" s="4"/>
      <c r="S68" s="4"/>
      <c r="T68" s="4"/>
      <c r="U68" s="4"/>
      <c r="V68" s="6"/>
      <c r="W68" s="6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x14ac:dyDescent="0.25">
      <c r="A69" s="4">
        <f t="shared" si="1"/>
        <v>0</v>
      </c>
      <c r="B69" s="4">
        <f t="shared" si="1"/>
        <v>0</v>
      </c>
      <c r="C69" s="4">
        <f t="shared" si="1"/>
        <v>0</v>
      </c>
      <c r="D69" s="4">
        <f t="shared" si="1"/>
        <v>0</v>
      </c>
      <c r="E69" s="4"/>
      <c r="F69" s="4"/>
      <c r="G69" s="4"/>
      <c r="H69" s="4"/>
      <c r="I69" s="4"/>
      <c r="J69" s="4"/>
      <c r="K69" s="4"/>
      <c r="L69" s="4"/>
      <c r="M69" s="125"/>
      <c r="N69" s="125"/>
      <c r="O69" s="125"/>
      <c r="P69" s="125"/>
      <c r="Q69" s="4"/>
      <c r="R69" s="4"/>
      <c r="S69" s="4"/>
      <c r="T69" s="4"/>
      <c r="U69" s="4"/>
      <c r="V69" s="6"/>
      <c r="W69" s="6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 x14ac:dyDescent="0.25">
      <c r="A70" s="4">
        <f t="shared" si="1"/>
        <v>0</v>
      </c>
      <c r="B70" s="4">
        <f t="shared" si="1"/>
        <v>0</v>
      </c>
      <c r="C70" s="4">
        <f t="shared" si="1"/>
        <v>0</v>
      </c>
      <c r="D70" s="4">
        <f t="shared" si="1"/>
        <v>0</v>
      </c>
      <c r="E70" s="4"/>
      <c r="F70" s="4"/>
      <c r="G70" s="4"/>
      <c r="H70" s="4"/>
      <c r="I70" s="4"/>
      <c r="J70" s="4"/>
      <c r="K70" s="4"/>
      <c r="L70" s="4"/>
      <c r="M70" s="125"/>
      <c r="N70" s="125"/>
      <c r="O70" s="125"/>
      <c r="P70" s="125"/>
      <c r="Q70" s="4"/>
      <c r="R70" s="4"/>
      <c r="S70" s="4"/>
      <c r="T70" s="4"/>
      <c r="U70" s="4"/>
      <c r="V70" s="6"/>
      <c r="W70" s="6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x14ac:dyDescent="0.25">
      <c r="E71" s="28">
        <f t="shared" ref="E71:AN71" si="2">SUM(E43:E70)</f>
        <v>0</v>
      </c>
      <c r="F71" s="28">
        <f t="shared" si="2"/>
        <v>0</v>
      </c>
      <c r="G71" s="28">
        <f t="shared" si="2"/>
        <v>0</v>
      </c>
      <c r="H71" s="28">
        <f t="shared" si="2"/>
        <v>0</v>
      </c>
      <c r="I71" s="28">
        <f t="shared" si="2"/>
        <v>0</v>
      </c>
      <c r="J71" s="28">
        <f t="shared" si="2"/>
        <v>0</v>
      </c>
      <c r="K71" s="28">
        <f t="shared" si="2"/>
        <v>0</v>
      </c>
      <c r="L71" s="28">
        <f t="shared" si="2"/>
        <v>0</v>
      </c>
      <c r="M71" s="28">
        <f t="shared" si="2"/>
        <v>0</v>
      </c>
      <c r="N71" s="28">
        <f t="shared" si="2"/>
        <v>0</v>
      </c>
      <c r="O71" s="28">
        <f t="shared" si="2"/>
        <v>0</v>
      </c>
      <c r="P71" s="28">
        <f t="shared" si="2"/>
        <v>0</v>
      </c>
      <c r="Q71" s="28">
        <f t="shared" si="2"/>
        <v>0</v>
      </c>
      <c r="R71" s="28">
        <f t="shared" si="2"/>
        <v>0</v>
      </c>
      <c r="S71" s="28">
        <f t="shared" si="2"/>
        <v>0</v>
      </c>
      <c r="T71" s="28">
        <f t="shared" si="2"/>
        <v>0</v>
      </c>
      <c r="U71" s="28">
        <f t="shared" si="2"/>
        <v>0</v>
      </c>
      <c r="V71" s="28">
        <f t="shared" si="2"/>
        <v>0</v>
      </c>
      <c r="W71" s="28">
        <f t="shared" si="2"/>
        <v>0</v>
      </c>
      <c r="X71" s="28">
        <f t="shared" si="2"/>
        <v>0</v>
      </c>
      <c r="Y71" s="28">
        <f t="shared" si="2"/>
        <v>0</v>
      </c>
      <c r="Z71" s="28">
        <f t="shared" si="2"/>
        <v>0</v>
      </c>
      <c r="AA71" s="28">
        <f t="shared" si="2"/>
        <v>0</v>
      </c>
      <c r="AB71" s="28">
        <f t="shared" si="2"/>
        <v>0</v>
      </c>
      <c r="AC71" s="28">
        <f t="shared" si="2"/>
        <v>0</v>
      </c>
      <c r="AD71" s="28">
        <f t="shared" si="2"/>
        <v>0</v>
      </c>
      <c r="AE71" s="28">
        <f t="shared" si="2"/>
        <v>0</v>
      </c>
      <c r="AF71" s="28">
        <f t="shared" si="2"/>
        <v>0</v>
      </c>
      <c r="AG71" s="28">
        <f t="shared" si="2"/>
        <v>0</v>
      </c>
      <c r="AH71" s="28">
        <f t="shared" si="2"/>
        <v>0</v>
      </c>
      <c r="AI71" s="28">
        <f t="shared" si="2"/>
        <v>0</v>
      </c>
      <c r="AJ71" s="28">
        <f t="shared" si="2"/>
        <v>0</v>
      </c>
      <c r="AK71" s="28">
        <f t="shared" si="2"/>
        <v>0</v>
      </c>
      <c r="AL71" s="28">
        <f t="shared" si="2"/>
        <v>0</v>
      </c>
      <c r="AM71" s="28">
        <f t="shared" si="2"/>
        <v>0</v>
      </c>
      <c r="AN71" s="28">
        <f t="shared" si="2"/>
        <v>0</v>
      </c>
    </row>
    <row r="72" spans="1:40" x14ac:dyDescent="0.25">
      <c r="V72" s="7"/>
      <c r="W72" s="7"/>
    </row>
    <row r="73" spans="1:40" x14ac:dyDescent="0.25">
      <c r="A73" s="31" t="s">
        <v>185</v>
      </c>
      <c r="B73" s="31"/>
      <c r="C73" s="31"/>
      <c r="D73" s="31"/>
      <c r="E73" s="637"/>
      <c r="F73" s="637"/>
      <c r="G73" s="637"/>
      <c r="H73" s="637"/>
      <c r="I73" s="637"/>
      <c r="J73" s="637"/>
      <c r="K73" s="637"/>
      <c r="L73" s="637"/>
      <c r="M73" s="637"/>
      <c r="N73" s="106"/>
      <c r="O73" s="106"/>
      <c r="P73" s="106"/>
      <c r="Q73" s="106"/>
      <c r="R73" s="106"/>
      <c r="S73" s="106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1:40" x14ac:dyDescent="0.25">
      <c r="A74" s="9"/>
      <c r="B74" s="9"/>
      <c r="C74" s="9"/>
      <c r="D74" s="9"/>
      <c r="E74" s="623">
        <v>2025</v>
      </c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>
        <v>2026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5">
        <v>2027</v>
      </c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7"/>
    </row>
    <row r="75" spans="1:40" x14ac:dyDescent="0.25">
      <c r="A75" s="11" t="s">
        <v>88</v>
      </c>
      <c r="B75" s="11" t="s">
        <v>89</v>
      </c>
      <c r="C75" s="11" t="s">
        <v>90</v>
      </c>
      <c r="D75" s="11" t="s">
        <v>91</v>
      </c>
      <c r="E75" s="11">
        <v>1</v>
      </c>
      <c r="F75" s="11">
        <v>2</v>
      </c>
      <c r="G75" s="11">
        <v>3</v>
      </c>
      <c r="H75" s="11">
        <v>4</v>
      </c>
      <c r="I75" s="11">
        <v>5</v>
      </c>
      <c r="J75" s="11">
        <v>6</v>
      </c>
      <c r="K75" s="11">
        <v>7</v>
      </c>
      <c r="L75" s="11">
        <v>8</v>
      </c>
      <c r="M75" s="11">
        <v>9</v>
      </c>
      <c r="N75" s="11">
        <v>10</v>
      </c>
      <c r="O75" s="11">
        <v>11</v>
      </c>
      <c r="P75" s="11">
        <v>12</v>
      </c>
      <c r="Q75" s="11">
        <v>1</v>
      </c>
      <c r="R75" s="11">
        <v>2</v>
      </c>
      <c r="S75" s="11">
        <v>3</v>
      </c>
      <c r="T75" s="11">
        <v>4</v>
      </c>
      <c r="U75" s="11">
        <v>5</v>
      </c>
      <c r="V75" s="11">
        <v>6</v>
      </c>
      <c r="W75" s="11">
        <v>7</v>
      </c>
      <c r="X75" s="11">
        <v>8</v>
      </c>
      <c r="Y75" s="11">
        <v>9</v>
      </c>
      <c r="Z75" s="11">
        <v>10</v>
      </c>
      <c r="AA75" s="11">
        <v>11</v>
      </c>
      <c r="AB75" s="11">
        <v>12</v>
      </c>
      <c r="AC75" s="11">
        <v>1</v>
      </c>
      <c r="AD75" s="11">
        <v>2</v>
      </c>
      <c r="AE75" s="11">
        <v>3</v>
      </c>
      <c r="AF75" s="11">
        <v>4</v>
      </c>
      <c r="AG75" s="11">
        <v>5</v>
      </c>
      <c r="AH75" s="11">
        <v>6</v>
      </c>
      <c r="AI75" s="11">
        <v>7</v>
      </c>
      <c r="AJ75" s="11">
        <v>8</v>
      </c>
      <c r="AK75" s="11">
        <v>9</v>
      </c>
      <c r="AL75" s="11">
        <v>10</v>
      </c>
      <c r="AM75" s="11">
        <v>11</v>
      </c>
      <c r="AN75" s="11">
        <v>12</v>
      </c>
    </row>
    <row r="76" spans="1:40" x14ac:dyDescent="0.25">
      <c r="A76" s="4" t="str">
        <f t="shared" ref="A76:D90" si="3">A10</f>
        <v>David Ylizarde</v>
      </c>
      <c r="B76" s="4" t="str">
        <f t="shared" si="3"/>
        <v>TechSur</v>
      </c>
      <c r="C76" s="4">
        <f t="shared" si="3"/>
        <v>0</v>
      </c>
      <c r="D76" s="4">
        <f t="shared" si="3"/>
        <v>0</v>
      </c>
      <c r="E76" s="6">
        <f t="shared" ref="E76:AN76" si="4">E10*$D10</f>
        <v>0</v>
      </c>
      <c r="F76" s="6">
        <f t="shared" si="4"/>
        <v>0</v>
      </c>
      <c r="G76" s="6">
        <f t="shared" si="4"/>
        <v>0</v>
      </c>
      <c r="H76" s="6">
        <f t="shared" si="4"/>
        <v>0</v>
      </c>
      <c r="I76" s="6">
        <f t="shared" si="4"/>
        <v>0</v>
      </c>
      <c r="J76" s="6">
        <f t="shared" si="4"/>
        <v>0</v>
      </c>
      <c r="K76" s="6">
        <f t="shared" si="4"/>
        <v>0</v>
      </c>
      <c r="L76" s="6">
        <f t="shared" si="4"/>
        <v>0</v>
      </c>
      <c r="M76" s="6">
        <f t="shared" si="4"/>
        <v>0</v>
      </c>
      <c r="N76" s="6">
        <f t="shared" si="4"/>
        <v>0</v>
      </c>
      <c r="O76" s="6">
        <f t="shared" si="4"/>
        <v>0</v>
      </c>
      <c r="P76" s="6">
        <f t="shared" si="4"/>
        <v>0</v>
      </c>
      <c r="Q76" s="6">
        <f t="shared" si="4"/>
        <v>0</v>
      </c>
      <c r="R76" s="6">
        <f t="shared" si="4"/>
        <v>0</v>
      </c>
      <c r="S76" s="6">
        <f t="shared" si="4"/>
        <v>0</v>
      </c>
      <c r="T76" s="6">
        <f t="shared" si="4"/>
        <v>0</v>
      </c>
      <c r="U76" s="6">
        <f t="shared" si="4"/>
        <v>0</v>
      </c>
      <c r="V76" s="6">
        <f t="shared" si="4"/>
        <v>0</v>
      </c>
      <c r="W76" s="6">
        <f t="shared" si="4"/>
        <v>0</v>
      </c>
      <c r="X76" s="6">
        <f t="shared" si="4"/>
        <v>0</v>
      </c>
      <c r="Y76" s="6">
        <f t="shared" si="4"/>
        <v>0</v>
      </c>
      <c r="Z76" s="6">
        <f t="shared" si="4"/>
        <v>0</v>
      </c>
      <c r="AA76" s="6">
        <f t="shared" si="4"/>
        <v>0</v>
      </c>
      <c r="AB76" s="6">
        <f t="shared" si="4"/>
        <v>0</v>
      </c>
      <c r="AC76" s="6">
        <f t="shared" si="4"/>
        <v>0</v>
      </c>
      <c r="AD76" s="6">
        <f t="shared" si="4"/>
        <v>0</v>
      </c>
      <c r="AE76" s="6">
        <f t="shared" si="4"/>
        <v>0</v>
      </c>
      <c r="AF76" s="6">
        <f t="shared" si="4"/>
        <v>0</v>
      </c>
      <c r="AG76" s="6">
        <f t="shared" si="4"/>
        <v>0</v>
      </c>
      <c r="AH76" s="6">
        <f t="shared" si="4"/>
        <v>0</v>
      </c>
      <c r="AI76" s="6">
        <f t="shared" si="4"/>
        <v>0</v>
      </c>
      <c r="AJ76" s="6">
        <f t="shared" si="4"/>
        <v>0</v>
      </c>
      <c r="AK76" s="6">
        <f t="shared" si="4"/>
        <v>0</v>
      </c>
      <c r="AL76" s="6">
        <f t="shared" si="4"/>
        <v>0</v>
      </c>
      <c r="AM76" s="6">
        <f t="shared" si="4"/>
        <v>0</v>
      </c>
      <c r="AN76" s="6">
        <f t="shared" si="4"/>
        <v>0</v>
      </c>
    </row>
    <row r="77" spans="1:40" x14ac:dyDescent="0.25">
      <c r="A77" s="4" t="str">
        <f t="shared" si="3"/>
        <v>Dinakar Reddy</v>
      </c>
      <c r="B77" s="4" t="str">
        <f t="shared" si="3"/>
        <v>TechSur</v>
      </c>
      <c r="C77" s="4">
        <f t="shared" si="3"/>
        <v>0</v>
      </c>
      <c r="D77" s="4">
        <f t="shared" si="3"/>
        <v>0</v>
      </c>
      <c r="E77" s="6">
        <f t="shared" ref="E77:AN77" si="5">E11*$D11</f>
        <v>0</v>
      </c>
      <c r="F77" s="6">
        <f t="shared" si="5"/>
        <v>0</v>
      </c>
      <c r="G77" s="6">
        <f t="shared" si="5"/>
        <v>0</v>
      </c>
      <c r="H77" s="6">
        <f t="shared" si="5"/>
        <v>0</v>
      </c>
      <c r="I77" s="6">
        <f t="shared" si="5"/>
        <v>0</v>
      </c>
      <c r="J77" s="6">
        <f t="shared" si="5"/>
        <v>0</v>
      </c>
      <c r="K77" s="6">
        <f t="shared" si="5"/>
        <v>0</v>
      </c>
      <c r="L77" s="6">
        <f t="shared" si="5"/>
        <v>0</v>
      </c>
      <c r="M77" s="6">
        <f t="shared" si="5"/>
        <v>0</v>
      </c>
      <c r="N77" s="6">
        <f t="shared" si="5"/>
        <v>0</v>
      </c>
      <c r="O77" s="6">
        <f t="shared" si="5"/>
        <v>0</v>
      </c>
      <c r="P77" s="6">
        <f t="shared" si="5"/>
        <v>0</v>
      </c>
      <c r="Q77" s="6">
        <f t="shared" si="5"/>
        <v>0</v>
      </c>
      <c r="R77" s="6">
        <f t="shared" si="5"/>
        <v>0</v>
      </c>
      <c r="S77" s="6">
        <f t="shared" si="5"/>
        <v>0</v>
      </c>
      <c r="T77" s="6">
        <f t="shared" si="5"/>
        <v>0</v>
      </c>
      <c r="U77" s="6">
        <f t="shared" si="5"/>
        <v>0</v>
      </c>
      <c r="V77" s="6">
        <f t="shared" si="5"/>
        <v>0</v>
      </c>
      <c r="W77" s="6">
        <f t="shared" si="5"/>
        <v>0</v>
      </c>
      <c r="X77" s="6">
        <f t="shared" si="5"/>
        <v>0</v>
      </c>
      <c r="Y77" s="6">
        <f t="shared" si="5"/>
        <v>0</v>
      </c>
      <c r="Z77" s="6">
        <f t="shared" si="5"/>
        <v>0</v>
      </c>
      <c r="AA77" s="6">
        <f t="shared" si="5"/>
        <v>0</v>
      </c>
      <c r="AB77" s="6">
        <f t="shared" si="5"/>
        <v>0</v>
      </c>
      <c r="AC77" s="6">
        <f t="shared" si="5"/>
        <v>0</v>
      </c>
      <c r="AD77" s="6">
        <f t="shared" si="5"/>
        <v>0</v>
      </c>
      <c r="AE77" s="6">
        <f t="shared" si="5"/>
        <v>0</v>
      </c>
      <c r="AF77" s="6">
        <f t="shared" si="5"/>
        <v>0</v>
      </c>
      <c r="AG77" s="6">
        <f t="shared" si="5"/>
        <v>0</v>
      </c>
      <c r="AH77" s="6">
        <f t="shared" si="5"/>
        <v>0</v>
      </c>
      <c r="AI77" s="6">
        <f t="shared" si="5"/>
        <v>0</v>
      </c>
      <c r="AJ77" s="6">
        <f t="shared" si="5"/>
        <v>0</v>
      </c>
      <c r="AK77" s="6">
        <f t="shared" si="5"/>
        <v>0</v>
      </c>
      <c r="AL77" s="6">
        <f t="shared" si="5"/>
        <v>0</v>
      </c>
      <c r="AM77" s="6">
        <f t="shared" si="5"/>
        <v>0</v>
      </c>
      <c r="AN77" s="6">
        <f t="shared" si="5"/>
        <v>0</v>
      </c>
    </row>
    <row r="78" spans="1:40" x14ac:dyDescent="0.25">
      <c r="A78" s="4">
        <f t="shared" si="3"/>
        <v>0</v>
      </c>
      <c r="B78" s="4">
        <f t="shared" si="3"/>
        <v>0</v>
      </c>
      <c r="C78" s="4">
        <f t="shared" si="3"/>
        <v>0</v>
      </c>
      <c r="D78" s="4">
        <f t="shared" si="3"/>
        <v>0</v>
      </c>
      <c r="E78" s="6">
        <f t="shared" ref="E78:AN78" si="6">E12*$D12</f>
        <v>0</v>
      </c>
      <c r="F78" s="6">
        <f t="shared" si="6"/>
        <v>0</v>
      </c>
      <c r="G78" s="6">
        <f t="shared" si="6"/>
        <v>0</v>
      </c>
      <c r="H78" s="6">
        <f t="shared" si="6"/>
        <v>0</v>
      </c>
      <c r="I78" s="6">
        <f t="shared" si="6"/>
        <v>0</v>
      </c>
      <c r="J78" s="6">
        <f t="shared" si="6"/>
        <v>0</v>
      </c>
      <c r="K78" s="6">
        <f t="shared" si="6"/>
        <v>0</v>
      </c>
      <c r="L78" s="6">
        <f t="shared" si="6"/>
        <v>0</v>
      </c>
      <c r="M78" s="6">
        <f t="shared" si="6"/>
        <v>0</v>
      </c>
      <c r="N78" s="6">
        <f t="shared" si="6"/>
        <v>0</v>
      </c>
      <c r="O78" s="6">
        <f t="shared" si="6"/>
        <v>0</v>
      </c>
      <c r="P78" s="6">
        <f t="shared" si="6"/>
        <v>0</v>
      </c>
      <c r="Q78" s="6">
        <f t="shared" si="6"/>
        <v>0</v>
      </c>
      <c r="R78" s="6">
        <f t="shared" si="6"/>
        <v>0</v>
      </c>
      <c r="S78" s="6">
        <f t="shared" si="6"/>
        <v>0</v>
      </c>
      <c r="T78" s="6">
        <f t="shared" si="6"/>
        <v>0</v>
      </c>
      <c r="U78" s="6">
        <f t="shared" si="6"/>
        <v>0</v>
      </c>
      <c r="V78" s="6">
        <f t="shared" si="6"/>
        <v>0</v>
      </c>
      <c r="W78" s="6">
        <f t="shared" si="6"/>
        <v>0</v>
      </c>
      <c r="X78" s="6">
        <f t="shared" si="6"/>
        <v>0</v>
      </c>
      <c r="Y78" s="6">
        <f t="shared" si="6"/>
        <v>0</v>
      </c>
      <c r="Z78" s="6">
        <f t="shared" si="6"/>
        <v>0</v>
      </c>
      <c r="AA78" s="6">
        <f t="shared" si="6"/>
        <v>0</v>
      </c>
      <c r="AB78" s="6">
        <f t="shared" si="6"/>
        <v>0</v>
      </c>
      <c r="AC78" s="6">
        <f t="shared" si="6"/>
        <v>0</v>
      </c>
      <c r="AD78" s="6">
        <f t="shared" si="6"/>
        <v>0</v>
      </c>
      <c r="AE78" s="6">
        <f t="shared" si="6"/>
        <v>0</v>
      </c>
      <c r="AF78" s="6">
        <f t="shared" si="6"/>
        <v>0</v>
      </c>
      <c r="AG78" s="6">
        <f t="shared" si="6"/>
        <v>0</v>
      </c>
      <c r="AH78" s="6">
        <f t="shared" si="6"/>
        <v>0</v>
      </c>
      <c r="AI78" s="6">
        <f t="shared" si="6"/>
        <v>0</v>
      </c>
      <c r="AJ78" s="6">
        <f t="shared" si="6"/>
        <v>0</v>
      </c>
      <c r="AK78" s="6">
        <f t="shared" si="6"/>
        <v>0</v>
      </c>
      <c r="AL78" s="6">
        <f t="shared" si="6"/>
        <v>0</v>
      </c>
      <c r="AM78" s="6">
        <f t="shared" si="6"/>
        <v>0</v>
      </c>
      <c r="AN78" s="6">
        <f t="shared" si="6"/>
        <v>0</v>
      </c>
    </row>
    <row r="79" spans="1:40" x14ac:dyDescent="0.25">
      <c r="A79" s="4">
        <f t="shared" si="3"/>
        <v>0</v>
      </c>
      <c r="B79" s="4">
        <f t="shared" si="3"/>
        <v>0</v>
      </c>
      <c r="C79" s="4">
        <f t="shared" si="3"/>
        <v>0</v>
      </c>
      <c r="D79" s="4">
        <f t="shared" si="3"/>
        <v>0</v>
      </c>
      <c r="E79" s="6">
        <f t="shared" ref="E79:AN79" si="7">E13*$D13</f>
        <v>0</v>
      </c>
      <c r="F79" s="6">
        <f t="shared" si="7"/>
        <v>0</v>
      </c>
      <c r="G79" s="6">
        <f t="shared" si="7"/>
        <v>0</v>
      </c>
      <c r="H79" s="6">
        <f t="shared" si="7"/>
        <v>0</v>
      </c>
      <c r="I79" s="6">
        <f t="shared" si="7"/>
        <v>0</v>
      </c>
      <c r="J79" s="6">
        <f t="shared" si="7"/>
        <v>0</v>
      </c>
      <c r="K79" s="6">
        <f t="shared" si="7"/>
        <v>0</v>
      </c>
      <c r="L79" s="6">
        <f t="shared" si="7"/>
        <v>0</v>
      </c>
      <c r="M79" s="6">
        <f t="shared" si="7"/>
        <v>0</v>
      </c>
      <c r="N79" s="6">
        <f t="shared" si="7"/>
        <v>0</v>
      </c>
      <c r="O79" s="6">
        <f t="shared" si="7"/>
        <v>0</v>
      </c>
      <c r="P79" s="6">
        <f t="shared" si="7"/>
        <v>0</v>
      </c>
      <c r="Q79" s="6">
        <f t="shared" si="7"/>
        <v>0</v>
      </c>
      <c r="R79" s="6">
        <f t="shared" si="7"/>
        <v>0</v>
      </c>
      <c r="S79" s="6">
        <f t="shared" si="7"/>
        <v>0</v>
      </c>
      <c r="T79" s="6">
        <f t="shared" si="7"/>
        <v>0</v>
      </c>
      <c r="U79" s="6">
        <f t="shared" si="7"/>
        <v>0</v>
      </c>
      <c r="V79" s="6">
        <f t="shared" si="7"/>
        <v>0</v>
      </c>
      <c r="W79" s="6">
        <f t="shared" si="7"/>
        <v>0</v>
      </c>
      <c r="X79" s="6">
        <f t="shared" si="7"/>
        <v>0</v>
      </c>
      <c r="Y79" s="6">
        <f t="shared" si="7"/>
        <v>0</v>
      </c>
      <c r="Z79" s="6">
        <f t="shared" si="7"/>
        <v>0</v>
      </c>
      <c r="AA79" s="6">
        <f t="shared" si="7"/>
        <v>0</v>
      </c>
      <c r="AB79" s="6">
        <f t="shared" si="7"/>
        <v>0</v>
      </c>
      <c r="AC79" s="6">
        <f t="shared" si="7"/>
        <v>0</v>
      </c>
      <c r="AD79" s="6">
        <f t="shared" si="7"/>
        <v>0</v>
      </c>
      <c r="AE79" s="6">
        <f t="shared" si="7"/>
        <v>0</v>
      </c>
      <c r="AF79" s="6">
        <f t="shared" si="7"/>
        <v>0</v>
      </c>
      <c r="AG79" s="6">
        <f t="shared" si="7"/>
        <v>0</v>
      </c>
      <c r="AH79" s="6">
        <f t="shared" si="7"/>
        <v>0</v>
      </c>
      <c r="AI79" s="6">
        <f t="shared" si="7"/>
        <v>0</v>
      </c>
      <c r="AJ79" s="6">
        <f t="shared" si="7"/>
        <v>0</v>
      </c>
      <c r="AK79" s="6">
        <f t="shared" si="7"/>
        <v>0</v>
      </c>
      <c r="AL79" s="6">
        <f t="shared" si="7"/>
        <v>0</v>
      </c>
      <c r="AM79" s="6">
        <f t="shared" si="7"/>
        <v>0</v>
      </c>
      <c r="AN79" s="6">
        <f t="shared" si="7"/>
        <v>0</v>
      </c>
    </row>
    <row r="80" spans="1:40" x14ac:dyDescent="0.25">
      <c r="A80" s="4">
        <f t="shared" si="3"/>
        <v>0</v>
      </c>
      <c r="B80" s="4">
        <f t="shared" si="3"/>
        <v>0</v>
      </c>
      <c r="C80" s="4">
        <f t="shared" si="3"/>
        <v>0</v>
      </c>
      <c r="D80" s="4">
        <f t="shared" si="3"/>
        <v>0</v>
      </c>
      <c r="E80" s="6">
        <f t="shared" ref="E80:AN80" si="8">E14*$D14</f>
        <v>0</v>
      </c>
      <c r="F80" s="6">
        <f t="shared" si="8"/>
        <v>0</v>
      </c>
      <c r="G80" s="6">
        <f t="shared" si="8"/>
        <v>0</v>
      </c>
      <c r="H80" s="6">
        <f t="shared" si="8"/>
        <v>0</v>
      </c>
      <c r="I80" s="6">
        <f t="shared" si="8"/>
        <v>0</v>
      </c>
      <c r="J80" s="6">
        <f t="shared" si="8"/>
        <v>0</v>
      </c>
      <c r="K80" s="6">
        <f t="shared" si="8"/>
        <v>0</v>
      </c>
      <c r="L80" s="6">
        <f t="shared" si="8"/>
        <v>0</v>
      </c>
      <c r="M80" s="6">
        <f t="shared" si="8"/>
        <v>0</v>
      </c>
      <c r="N80" s="6">
        <f t="shared" si="8"/>
        <v>0</v>
      </c>
      <c r="O80" s="6">
        <f t="shared" si="8"/>
        <v>0</v>
      </c>
      <c r="P80" s="6">
        <f t="shared" si="8"/>
        <v>0</v>
      </c>
      <c r="Q80" s="6">
        <f t="shared" si="8"/>
        <v>0</v>
      </c>
      <c r="R80" s="6">
        <f t="shared" si="8"/>
        <v>0</v>
      </c>
      <c r="S80" s="6">
        <f t="shared" si="8"/>
        <v>0</v>
      </c>
      <c r="T80" s="6">
        <f t="shared" si="8"/>
        <v>0</v>
      </c>
      <c r="U80" s="6">
        <f t="shared" si="8"/>
        <v>0</v>
      </c>
      <c r="V80" s="6">
        <f t="shared" si="8"/>
        <v>0</v>
      </c>
      <c r="W80" s="6">
        <f t="shared" si="8"/>
        <v>0</v>
      </c>
      <c r="X80" s="6">
        <f t="shared" si="8"/>
        <v>0</v>
      </c>
      <c r="Y80" s="6">
        <f t="shared" si="8"/>
        <v>0</v>
      </c>
      <c r="Z80" s="6">
        <f t="shared" si="8"/>
        <v>0</v>
      </c>
      <c r="AA80" s="6">
        <f t="shared" si="8"/>
        <v>0</v>
      </c>
      <c r="AB80" s="6">
        <f t="shared" si="8"/>
        <v>0</v>
      </c>
      <c r="AC80" s="6">
        <f t="shared" si="8"/>
        <v>0</v>
      </c>
      <c r="AD80" s="6">
        <f t="shared" si="8"/>
        <v>0</v>
      </c>
      <c r="AE80" s="6">
        <f t="shared" si="8"/>
        <v>0</v>
      </c>
      <c r="AF80" s="6">
        <f t="shared" si="8"/>
        <v>0</v>
      </c>
      <c r="AG80" s="6">
        <f t="shared" si="8"/>
        <v>0</v>
      </c>
      <c r="AH80" s="6">
        <f t="shared" si="8"/>
        <v>0</v>
      </c>
      <c r="AI80" s="6">
        <f t="shared" si="8"/>
        <v>0</v>
      </c>
      <c r="AJ80" s="6">
        <f t="shared" si="8"/>
        <v>0</v>
      </c>
      <c r="AK80" s="6">
        <f t="shared" si="8"/>
        <v>0</v>
      </c>
      <c r="AL80" s="6">
        <f t="shared" si="8"/>
        <v>0</v>
      </c>
      <c r="AM80" s="6">
        <f t="shared" si="8"/>
        <v>0</v>
      </c>
      <c r="AN80" s="6">
        <f t="shared" si="8"/>
        <v>0</v>
      </c>
    </row>
    <row r="81" spans="1:40" x14ac:dyDescent="0.25">
      <c r="A81" s="4">
        <f t="shared" si="3"/>
        <v>0</v>
      </c>
      <c r="B81" s="4">
        <f t="shared" si="3"/>
        <v>0</v>
      </c>
      <c r="C81" s="4">
        <f t="shared" si="3"/>
        <v>0</v>
      </c>
      <c r="D81" s="4">
        <f t="shared" si="3"/>
        <v>0</v>
      </c>
      <c r="E81" s="6">
        <f t="shared" ref="E81:AN81" si="9">E15*$D15</f>
        <v>0</v>
      </c>
      <c r="F81" s="6">
        <f t="shared" si="9"/>
        <v>0</v>
      </c>
      <c r="G81" s="6">
        <f t="shared" si="9"/>
        <v>0</v>
      </c>
      <c r="H81" s="6">
        <f t="shared" si="9"/>
        <v>0</v>
      </c>
      <c r="I81" s="6">
        <f t="shared" si="9"/>
        <v>0</v>
      </c>
      <c r="J81" s="6">
        <f t="shared" si="9"/>
        <v>0</v>
      </c>
      <c r="K81" s="6">
        <f t="shared" si="9"/>
        <v>0</v>
      </c>
      <c r="L81" s="6">
        <f t="shared" si="9"/>
        <v>0</v>
      </c>
      <c r="M81" s="6">
        <f t="shared" si="9"/>
        <v>0</v>
      </c>
      <c r="N81" s="6">
        <f t="shared" si="9"/>
        <v>0</v>
      </c>
      <c r="O81" s="6">
        <f t="shared" si="9"/>
        <v>0</v>
      </c>
      <c r="P81" s="6">
        <f t="shared" si="9"/>
        <v>0</v>
      </c>
      <c r="Q81" s="6">
        <f t="shared" si="9"/>
        <v>0</v>
      </c>
      <c r="R81" s="6">
        <f t="shared" si="9"/>
        <v>0</v>
      </c>
      <c r="S81" s="6">
        <f t="shared" si="9"/>
        <v>0</v>
      </c>
      <c r="T81" s="6">
        <f t="shared" si="9"/>
        <v>0</v>
      </c>
      <c r="U81" s="6">
        <f t="shared" si="9"/>
        <v>0</v>
      </c>
      <c r="V81" s="6">
        <f t="shared" si="9"/>
        <v>0</v>
      </c>
      <c r="W81" s="6">
        <f t="shared" si="9"/>
        <v>0</v>
      </c>
      <c r="X81" s="6">
        <f t="shared" si="9"/>
        <v>0</v>
      </c>
      <c r="Y81" s="6">
        <f t="shared" si="9"/>
        <v>0</v>
      </c>
      <c r="Z81" s="6">
        <f t="shared" si="9"/>
        <v>0</v>
      </c>
      <c r="AA81" s="6">
        <f t="shared" si="9"/>
        <v>0</v>
      </c>
      <c r="AB81" s="6">
        <f t="shared" si="9"/>
        <v>0</v>
      </c>
      <c r="AC81" s="6">
        <f t="shared" si="9"/>
        <v>0</v>
      </c>
      <c r="AD81" s="6">
        <f t="shared" si="9"/>
        <v>0</v>
      </c>
      <c r="AE81" s="6">
        <f t="shared" si="9"/>
        <v>0</v>
      </c>
      <c r="AF81" s="6">
        <f t="shared" si="9"/>
        <v>0</v>
      </c>
      <c r="AG81" s="6">
        <f t="shared" si="9"/>
        <v>0</v>
      </c>
      <c r="AH81" s="6">
        <f t="shared" si="9"/>
        <v>0</v>
      </c>
      <c r="AI81" s="6">
        <f t="shared" si="9"/>
        <v>0</v>
      </c>
      <c r="AJ81" s="6">
        <f t="shared" si="9"/>
        <v>0</v>
      </c>
      <c r="AK81" s="6">
        <f t="shared" si="9"/>
        <v>0</v>
      </c>
      <c r="AL81" s="6">
        <f t="shared" si="9"/>
        <v>0</v>
      </c>
      <c r="AM81" s="6">
        <f t="shared" si="9"/>
        <v>0</v>
      </c>
      <c r="AN81" s="6">
        <f t="shared" si="9"/>
        <v>0</v>
      </c>
    </row>
    <row r="82" spans="1:40" x14ac:dyDescent="0.25">
      <c r="A82" s="4">
        <f t="shared" si="3"/>
        <v>0</v>
      </c>
      <c r="B82" s="4">
        <f t="shared" si="3"/>
        <v>0</v>
      </c>
      <c r="C82" s="4">
        <f t="shared" si="3"/>
        <v>0</v>
      </c>
      <c r="D82" s="4">
        <f t="shared" si="3"/>
        <v>0</v>
      </c>
      <c r="E82" s="6">
        <f t="shared" ref="E82:AN82" si="10">E16*$D16</f>
        <v>0</v>
      </c>
      <c r="F82" s="6">
        <f t="shared" si="10"/>
        <v>0</v>
      </c>
      <c r="G82" s="6">
        <f t="shared" si="10"/>
        <v>0</v>
      </c>
      <c r="H82" s="6">
        <f t="shared" si="10"/>
        <v>0</v>
      </c>
      <c r="I82" s="6">
        <f t="shared" si="10"/>
        <v>0</v>
      </c>
      <c r="J82" s="6">
        <f t="shared" si="10"/>
        <v>0</v>
      </c>
      <c r="K82" s="6">
        <f t="shared" si="10"/>
        <v>0</v>
      </c>
      <c r="L82" s="6">
        <f t="shared" si="10"/>
        <v>0</v>
      </c>
      <c r="M82" s="6">
        <f t="shared" si="10"/>
        <v>0</v>
      </c>
      <c r="N82" s="6">
        <f t="shared" si="10"/>
        <v>0</v>
      </c>
      <c r="O82" s="6">
        <f t="shared" si="10"/>
        <v>0</v>
      </c>
      <c r="P82" s="6">
        <f t="shared" si="10"/>
        <v>0</v>
      </c>
      <c r="Q82" s="6">
        <f t="shared" si="10"/>
        <v>0</v>
      </c>
      <c r="R82" s="6">
        <f t="shared" si="10"/>
        <v>0</v>
      </c>
      <c r="S82" s="6">
        <f t="shared" si="10"/>
        <v>0</v>
      </c>
      <c r="T82" s="6">
        <f t="shared" si="10"/>
        <v>0</v>
      </c>
      <c r="U82" s="6">
        <f t="shared" si="10"/>
        <v>0</v>
      </c>
      <c r="V82" s="6">
        <f t="shared" si="10"/>
        <v>0</v>
      </c>
      <c r="W82" s="6">
        <f t="shared" si="10"/>
        <v>0</v>
      </c>
      <c r="X82" s="6">
        <f t="shared" si="10"/>
        <v>0</v>
      </c>
      <c r="Y82" s="6">
        <f t="shared" si="10"/>
        <v>0</v>
      </c>
      <c r="Z82" s="6">
        <f t="shared" si="10"/>
        <v>0</v>
      </c>
      <c r="AA82" s="6">
        <f t="shared" si="10"/>
        <v>0</v>
      </c>
      <c r="AB82" s="6">
        <f t="shared" si="10"/>
        <v>0</v>
      </c>
      <c r="AC82" s="6">
        <f t="shared" si="10"/>
        <v>0</v>
      </c>
      <c r="AD82" s="6">
        <f t="shared" si="10"/>
        <v>0</v>
      </c>
      <c r="AE82" s="6">
        <f t="shared" si="10"/>
        <v>0</v>
      </c>
      <c r="AF82" s="6">
        <f t="shared" si="10"/>
        <v>0</v>
      </c>
      <c r="AG82" s="6">
        <f t="shared" si="10"/>
        <v>0</v>
      </c>
      <c r="AH82" s="6">
        <f t="shared" si="10"/>
        <v>0</v>
      </c>
      <c r="AI82" s="6">
        <f t="shared" si="10"/>
        <v>0</v>
      </c>
      <c r="AJ82" s="6">
        <f t="shared" si="10"/>
        <v>0</v>
      </c>
      <c r="AK82" s="6">
        <f t="shared" si="10"/>
        <v>0</v>
      </c>
      <c r="AL82" s="6">
        <f t="shared" si="10"/>
        <v>0</v>
      </c>
      <c r="AM82" s="6">
        <f t="shared" si="10"/>
        <v>0</v>
      </c>
      <c r="AN82" s="6">
        <f t="shared" si="10"/>
        <v>0</v>
      </c>
    </row>
    <row r="83" spans="1:40" x14ac:dyDescent="0.25">
      <c r="A83" s="4">
        <f t="shared" si="3"/>
        <v>0</v>
      </c>
      <c r="B83" s="4">
        <f t="shared" si="3"/>
        <v>0</v>
      </c>
      <c r="C83" s="4">
        <f t="shared" si="3"/>
        <v>0</v>
      </c>
      <c r="D83" s="4">
        <f t="shared" si="3"/>
        <v>0</v>
      </c>
      <c r="E83" s="6">
        <f t="shared" ref="E83:AN83" si="11">E17*$D17</f>
        <v>0</v>
      </c>
      <c r="F83" s="6">
        <f t="shared" si="11"/>
        <v>0</v>
      </c>
      <c r="G83" s="6">
        <f t="shared" si="11"/>
        <v>0</v>
      </c>
      <c r="H83" s="6">
        <f t="shared" si="11"/>
        <v>0</v>
      </c>
      <c r="I83" s="6">
        <f t="shared" si="11"/>
        <v>0</v>
      </c>
      <c r="J83" s="6">
        <f t="shared" si="11"/>
        <v>0</v>
      </c>
      <c r="K83" s="6">
        <f t="shared" si="11"/>
        <v>0</v>
      </c>
      <c r="L83" s="6">
        <f t="shared" si="11"/>
        <v>0</v>
      </c>
      <c r="M83" s="6">
        <f t="shared" si="11"/>
        <v>0</v>
      </c>
      <c r="N83" s="6">
        <f t="shared" si="11"/>
        <v>0</v>
      </c>
      <c r="O83" s="6">
        <f t="shared" si="11"/>
        <v>0</v>
      </c>
      <c r="P83" s="6">
        <f t="shared" si="11"/>
        <v>0</v>
      </c>
      <c r="Q83" s="6">
        <f t="shared" si="11"/>
        <v>0</v>
      </c>
      <c r="R83" s="6">
        <f t="shared" si="11"/>
        <v>0</v>
      </c>
      <c r="S83" s="6">
        <f t="shared" si="11"/>
        <v>0</v>
      </c>
      <c r="T83" s="6">
        <f t="shared" si="11"/>
        <v>0</v>
      </c>
      <c r="U83" s="6">
        <f t="shared" si="11"/>
        <v>0</v>
      </c>
      <c r="V83" s="6">
        <f t="shared" si="11"/>
        <v>0</v>
      </c>
      <c r="W83" s="6">
        <f t="shared" si="11"/>
        <v>0</v>
      </c>
      <c r="X83" s="6">
        <f t="shared" si="11"/>
        <v>0</v>
      </c>
      <c r="Y83" s="6">
        <f t="shared" si="11"/>
        <v>0</v>
      </c>
      <c r="Z83" s="6">
        <f t="shared" si="11"/>
        <v>0</v>
      </c>
      <c r="AA83" s="6">
        <f t="shared" si="11"/>
        <v>0</v>
      </c>
      <c r="AB83" s="6">
        <f t="shared" si="11"/>
        <v>0</v>
      </c>
      <c r="AC83" s="6">
        <f t="shared" si="11"/>
        <v>0</v>
      </c>
      <c r="AD83" s="6">
        <f t="shared" si="11"/>
        <v>0</v>
      </c>
      <c r="AE83" s="6">
        <f t="shared" si="11"/>
        <v>0</v>
      </c>
      <c r="AF83" s="6">
        <f t="shared" si="11"/>
        <v>0</v>
      </c>
      <c r="AG83" s="6">
        <f t="shared" si="11"/>
        <v>0</v>
      </c>
      <c r="AH83" s="6">
        <f t="shared" si="11"/>
        <v>0</v>
      </c>
      <c r="AI83" s="6">
        <f t="shared" si="11"/>
        <v>0</v>
      </c>
      <c r="AJ83" s="6">
        <f t="shared" si="11"/>
        <v>0</v>
      </c>
      <c r="AK83" s="6">
        <f t="shared" si="11"/>
        <v>0</v>
      </c>
      <c r="AL83" s="6">
        <f t="shared" si="11"/>
        <v>0</v>
      </c>
      <c r="AM83" s="6">
        <f t="shared" si="11"/>
        <v>0</v>
      </c>
      <c r="AN83" s="6">
        <f t="shared" si="11"/>
        <v>0</v>
      </c>
    </row>
    <row r="84" spans="1:40" x14ac:dyDescent="0.25">
      <c r="A84" s="4">
        <f t="shared" si="3"/>
        <v>0</v>
      </c>
      <c r="B84" s="4">
        <f t="shared" si="3"/>
        <v>0</v>
      </c>
      <c r="C84" s="4">
        <f t="shared" si="3"/>
        <v>0</v>
      </c>
      <c r="D84" s="4">
        <f t="shared" si="3"/>
        <v>0</v>
      </c>
      <c r="E84" s="6">
        <f t="shared" ref="E84:AN84" si="12">E18*$D18</f>
        <v>0</v>
      </c>
      <c r="F84" s="6">
        <f t="shared" si="12"/>
        <v>0</v>
      </c>
      <c r="G84" s="6">
        <f t="shared" si="12"/>
        <v>0</v>
      </c>
      <c r="H84" s="6">
        <f t="shared" si="12"/>
        <v>0</v>
      </c>
      <c r="I84" s="6">
        <f t="shared" si="12"/>
        <v>0</v>
      </c>
      <c r="J84" s="6">
        <f t="shared" si="12"/>
        <v>0</v>
      </c>
      <c r="K84" s="6">
        <f t="shared" si="12"/>
        <v>0</v>
      </c>
      <c r="L84" s="6">
        <f t="shared" si="12"/>
        <v>0</v>
      </c>
      <c r="M84" s="6">
        <f t="shared" si="12"/>
        <v>0</v>
      </c>
      <c r="N84" s="6">
        <f t="shared" si="12"/>
        <v>0</v>
      </c>
      <c r="O84" s="6">
        <f t="shared" si="12"/>
        <v>0</v>
      </c>
      <c r="P84" s="6">
        <f t="shared" si="12"/>
        <v>0</v>
      </c>
      <c r="Q84" s="6">
        <f t="shared" si="12"/>
        <v>0</v>
      </c>
      <c r="R84" s="6">
        <f t="shared" si="12"/>
        <v>0</v>
      </c>
      <c r="S84" s="6">
        <f t="shared" si="12"/>
        <v>0</v>
      </c>
      <c r="T84" s="6">
        <f t="shared" si="12"/>
        <v>0</v>
      </c>
      <c r="U84" s="6">
        <f t="shared" si="12"/>
        <v>0</v>
      </c>
      <c r="V84" s="6">
        <f t="shared" si="12"/>
        <v>0</v>
      </c>
      <c r="W84" s="6">
        <f t="shared" si="12"/>
        <v>0</v>
      </c>
      <c r="X84" s="6">
        <f t="shared" si="12"/>
        <v>0</v>
      </c>
      <c r="Y84" s="6">
        <f t="shared" si="12"/>
        <v>0</v>
      </c>
      <c r="Z84" s="6">
        <f t="shared" si="12"/>
        <v>0</v>
      </c>
      <c r="AA84" s="6">
        <f t="shared" si="12"/>
        <v>0</v>
      </c>
      <c r="AB84" s="6">
        <f t="shared" si="12"/>
        <v>0</v>
      </c>
      <c r="AC84" s="6">
        <f t="shared" si="12"/>
        <v>0</v>
      </c>
      <c r="AD84" s="6">
        <f t="shared" si="12"/>
        <v>0</v>
      </c>
      <c r="AE84" s="6">
        <f t="shared" si="12"/>
        <v>0</v>
      </c>
      <c r="AF84" s="6">
        <f t="shared" si="12"/>
        <v>0</v>
      </c>
      <c r="AG84" s="6">
        <f t="shared" si="12"/>
        <v>0</v>
      </c>
      <c r="AH84" s="6">
        <f t="shared" si="12"/>
        <v>0</v>
      </c>
      <c r="AI84" s="6">
        <f t="shared" si="12"/>
        <v>0</v>
      </c>
      <c r="AJ84" s="6">
        <f t="shared" si="12"/>
        <v>0</v>
      </c>
      <c r="AK84" s="6">
        <f t="shared" si="12"/>
        <v>0</v>
      </c>
      <c r="AL84" s="6">
        <f t="shared" si="12"/>
        <v>0</v>
      </c>
      <c r="AM84" s="6">
        <f t="shared" si="12"/>
        <v>0</v>
      </c>
      <c r="AN84" s="6">
        <f t="shared" si="12"/>
        <v>0</v>
      </c>
    </row>
    <row r="85" spans="1:40" x14ac:dyDescent="0.25">
      <c r="A85" s="4">
        <f t="shared" si="3"/>
        <v>0</v>
      </c>
      <c r="B85" s="4">
        <f t="shared" si="3"/>
        <v>0</v>
      </c>
      <c r="C85" s="4">
        <f t="shared" si="3"/>
        <v>0</v>
      </c>
      <c r="D85" s="4">
        <f t="shared" si="3"/>
        <v>0</v>
      </c>
      <c r="E85" s="6">
        <f t="shared" ref="E85:AN85" si="13">E19*$D19</f>
        <v>0</v>
      </c>
      <c r="F85" s="6">
        <f t="shared" si="13"/>
        <v>0</v>
      </c>
      <c r="G85" s="6">
        <f t="shared" si="13"/>
        <v>0</v>
      </c>
      <c r="H85" s="6">
        <f t="shared" si="13"/>
        <v>0</v>
      </c>
      <c r="I85" s="6">
        <f t="shared" si="13"/>
        <v>0</v>
      </c>
      <c r="J85" s="6">
        <f t="shared" si="13"/>
        <v>0</v>
      </c>
      <c r="K85" s="6">
        <f t="shared" si="13"/>
        <v>0</v>
      </c>
      <c r="L85" s="6">
        <f t="shared" si="13"/>
        <v>0</v>
      </c>
      <c r="M85" s="6">
        <f t="shared" si="13"/>
        <v>0</v>
      </c>
      <c r="N85" s="6">
        <f t="shared" si="13"/>
        <v>0</v>
      </c>
      <c r="O85" s="6">
        <f t="shared" si="13"/>
        <v>0</v>
      </c>
      <c r="P85" s="6">
        <f t="shared" si="13"/>
        <v>0</v>
      </c>
      <c r="Q85" s="6">
        <f t="shared" si="13"/>
        <v>0</v>
      </c>
      <c r="R85" s="6">
        <f t="shared" si="13"/>
        <v>0</v>
      </c>
      <c r="S85" s="6">
        <f t="shared" si="13"/>
        <v>0</v>
      </c>
      <c r="T85" s="6">
        <f t="shared" si="13"/>
        <v>0</v>
      </c>
      <c r="U85" s="6">
        <f t="shared" si="13"/>
        <v>0</v>
      </c>
      <c r="V85" s="6">
        <f t="shared" si="13"/>
        <v>0</v>
      </c>
      <c r="W85" s="6">
        <f t="shared" si="13"/>
        <v>0</v>
      </c>
      <c r="X85" s="6">
        <f t="shared" si="13"/>
        <v>0</v>
      </c>
      <c r="Y85" s="6">
        <f t="shared" si="13"/>
        <v>0</v>
      </c>
      <c r="Z85" s="6">
        <f t="shared" si="13"/>
        <v>0</v>
      </c>
      <c r="AA85" s="6">
        <f t="shared" si="13"/>
        <v>0</v>
      </c>
      <c r="AB85" s="6">
        <f t="shared" si="13"/>
        <v>0</v>
      </c>
      <c r="AC85" s="6">
        <f t="shared" si="13"/>
        <v>0</v>
      </c>
      <c r="AD85" s="6">
        <f t="shared" si="13"/>
        <v>0</v>
      </c>
      <c r="AE85" s="6">
        <f t="shared" si="13"/>
        <v>0</v>
      </c>
      <c r="AF85" s="6">
        <f t="shared" si="13"/>
        <v>0</v>
      </c>
      <c r="AG85" s="6">
        <f t="shared" si="13"/>
        <v>0</v>
      </c>
      <c r="AH85" s="6">
        <f t="shared" si="13"/>
        <v>0</v>
      </c>
      <c r="AI85" s="6">
        <f t="shared" si="13"/>
        <v>0</v>
      </c>
      <c r="AJ85" s="6">
        <f t="shared" si="13"/>
        <v>0</v>
      </c>
      <c r="AK85" s="6">
        <f t="shared" si="13"/>
        <v>0</v>
      </c>
      <c r="AL85" s="6">
        <f t="shared" si="13"/>
        <v>0</v>
      </c>
      <c r="AM85" s="6">
        <f t="shared" si="13"/>
        <v>0</v>
      </c>
      <c r="AN85" s="6">
        <f t="shared" si="13"/>
        <v>0</v>
      </c>
    </row>
    <row r="86" spans="1:40" x14ac:dyDescent="0.25">
      <c r="A86" s="4">
        <f t="shared" si="3"/>
        <v>0</v>
      </c>
      <c r="B86" s="4">
        <f t="shared" si="3"/>
        <v>0</v>
      </c>
      <c r="C86" s="4">
        <f t="shared" si="3"/>
        <v>0</v>
      </c>
      <c r="D86" s="4">
        <f t="shared" si="3"/>
        <v>0</v>
      </c>
      <c r="E86" s="6">
        <f t="shared" ref="E86:AN86" si="14">E20*$D20</f>
        <v>0</v>
      </c>
      <c r="F86" s="6">
        <f t="shared" si="14"/>
        <v>0</v>
      </c>
      <c r="G86" s="6">
        <f t="shared" si="14"/>
        <v>0</v>
      </c>
      <c r="H86" s="6">
        <f t="shared" si="14"/>
        <v>0</v>
      </c>
      <c r="I86" s="6">
        <f t="shared" si="14"/>
        <v>0</v>
      </c>
      <c r="J86" s="6">
        <f t="shared" si="14"/>
        <v>0</v>
      </c>
      <c r="K86" s="6">
        <f t="shared" si="14"/>
        <v>0</v>
      </c>
      <c r="L86" s="6">
        <f t="shared" si="14"/>
        <v>0</v>
      </c>
      <c r="M86" s="6">
        <f t="shared" si="14"/>
        <v>0</v>
      </c>
      <c r="N86" s="6">
        <f t="shared" si="14"/>
        <v>0</v>
      </c>
      <c r="O86" s="6">
        <f t="shared" si="14"/>
        <v>0</v>
      </c>
      <c r="P86" s="6">
        <f t="shared" si="14"/>
        <v>0</v>
      </c>
      <c r="Q86" s="6">
        <f t="shared" si="14"/>
        <v>0</v>
      </c>
      <c r="R86" s="6">
        <f t="shared" si="14"/>
        <v>0</v>
      </c>
      <c r="S86" s="6">
        <f t="shared" si="14"/>
        <v>0</v>
      </c>
      <c r="T86" s="6">
        <f t="shared" si="14"/>
        <v>0</v>
      </c>
      <c r="U86" s="6">
        <f t="shared" si="14"/>
        <v>0</v>
      </c>
      <c r="V86" s="6">
        <f t="shared" si="14"/>
        <v>0</v>
      </c>
      <c r="W86" s="6">
        <f t="shared" si="14"/>
        <v>0</v>
      </c>
      <c r="X86" s="6">
        <f t="shared" si="14"/>
        <v>0</v>
      </c>
      <c r="Y86" s="6">
        <f t="shared" si="14"/>
        <v>0</v>
      </c>
      <c r="Z86" s="6">
        <f t="shared" si="14"/>
        <v>0</v>
      </c>
      <c r="AA86" s="6">
        <f t="shared" si="14"/>
        <v>0</v>
      </c>
      <c r="AB86" s="6">
        <f t="shared" si="14"/>
        <v>0</v>
      </c>
      <c r="AC86" s="6">
        <f t="shared" si="14"/>
        <v>0</v>
      </c>
      <c r="AD86" s="6">
        <f t="shared" si="14"/>
        <v>0</v>
      </c>
      <c r="AE86" s="6">
        <f t="shared" si="14"/>
        <v>0</v>
      </c>
      <c r="AF86" s="6">
        <f t="shared" si="14"/>
        <v>0</v>
      </c>
      <c r="AG86" s="6">
        <f t="shared" si="14"/>
        <v>0</v>
      </c>
      <c r="AH86" s="6">
        <f t="shared" si="14"/>
        <v>0</v>
      </c>
      <c r="AI86" s="6">
        <f t="shared" si="14"/>
        <v>0</v>
      </c>
      <c r="AJ86" s="6">
        <f t="shared" si="14"/>
        <v>0</v>
      </c>
      <c r="AK86" s="6">
        <f t="shared" si="14"/>
        <v>0</v>
      </c>
      <c r="AL86" s="6">
        <f t="shared" si="14"/>
        <v>0</v>
      </c>
      <c r="AM86" s="6">
        <f t="shared" si="14"/>
        <v>0</v>
      </c>
      <c r="AN86" s="6">
        <f t="shared" si="14"/>
        <v>0</v>
      </c>
    </row>
    <row r="87" spans="1:40" x14ac:dyDescent="0.25">
      <c r="A87" s="4">
        <f t="shared" si="3"/>
        <v>0</v>
      </c>
      <c r="B87" s="4">
        <f t="shared" si="3"/>
        <v>0</v>
      </c>
      <c r="C87" s="4">
        <f t="shared" si="3"/>
        <v>0</v>
      </c>
      <c r="D87" s="4">
        <f t="shared" si="3"/>
        <v>0</v>
      </c>
      <c r="E87" s="6">
        <f t="shared" ref="E87:AN87" si="15">E21*$D21</f>
        <v>0</v>
      </c>
      <c r="F87" s="6">
        <f t="shared" si="15"/>
        <v>0</v>
      </c>
      <c r="G87" s="6">
        <f t="shared" si="15"/>
        <v>0</v>
      </c>
      <c r="H87" s="6">
        <f t="shared" si="15"/>
        <v>0</v>
      </c>
      <c r="I87" s="6">
        <f t="shared" si="15"/>
        <v>0</v>
      </c>
      <c r="J87" s="6">
        <f t="shared" si="15"/>
        <v>0</v>
      </c>
      <c r="K87" s="6">
        <f t="shared" si="15"/>
        <v>0</v>
      </c>
      <c r="L87" s="6">
        <f t="shared" si="15"/>
        <v>0</v>
      </c>
      <c r="M87" s="6">
        <f t="shared" si="15"/>
        <v>0</v>
      </c>
      <c r="N87" s="6">
        <f t="shared" si="15"/>
        <v>0</v>
      </c>
      <c r="O87" s="6">
        <f t="shared" si="15"/>
        <v>0</v>
      </c>
      <c r="P87" s="6">
        <f t="shared" si="15"/>
        <v>0</v>
      </c>
      <c r="Q87" s="6">
        <f t="shared" si="15"/>
        <v>0</v>
      </c>
      <c r="R87" s="6">
        <f t="shared" si="15"/>
        <v>0</v>
      </c>
      <c r="S87" s="6">
        <f t="shared" si="15"/>
        <v>0</v>
      </c>
      <c r="T87" s="6">
        <f t="shared" si="15"/>
        <v>0</v>
      </c>
      <c r="U87" s="6">
        <f t="shared" si="15"/>
        <v>0</v>
      </c>
      <c r="V87" s="6">
        <f t="shared" si="15"/>
        <v>0</v>
      </c>
      <c r="W87" s="6">
        <f t="shared" si="15"/>
        <v>0</v>
      </c>
      <c r="X87" s="6">
        <f t="shared" si="15"/>
        <v>0</v>
      </c>
      <c r="Y87" s="6">
        <f t="shared" si="15"/>
        <v>0</v>
      </c>
      <c r="Z87" s="6">
        <f t="shared" si="15"/>
        <v>0</v>
      </c>
      <c r="AA87" s="6">
        <f t="shared" si="15"/>
        <v>0</v>
      </c>
      <c r="AB87" s="6">
        <f t="shared" si="15"/>
        <v>0</v>
      </c>
      <c r="AC87" s="6">
        <f t="shared" si="15"/>
        <v>0</v>
      </c>
      <c r="AD87" s="6">
        <f t="shared" si="15"/>
        <v>0</v>
      </c>
      <c r="AE87" s="6">
        <f t="shared" si="15"/>
        <v>0</v>
      </c>
      <c r="AF87" s="6">
        <f t="shared" si="15"/>
        <v>0</v>
      </c>
      <c r="AG87" s="6">
        <f t="shared" si="15"/>
        <v>0</v>
      </c>
      <c r="AH87" s="6">
        <f t="shared" si="15"/>
        <v>0</v>
      </c>
      <c r="AI87" s="6">
        <f t="shared" si="15"/>
        <v>0</v>
      </c>
      <c r="AJ87" s="6">
        <f t="shared" si="15"/>
        <v>0</v>
      </c>
      <c r="AK87" s="6">
        <f t="shared" si="15"/>
        <v>0</v>
      </c>
      <c r="AL87" s="6">
        <f t="shared" si="15"/>
        <v>0</v>
      </c>
      <c r="AM87" s="6">
        <f t="shared" si="15"/>
        <v>0</v>
      </c>
      <c r="AN87" s="6">
        <f t="shared" si="15"/>
        <v>0</v>
      </c>
    </row>
    <row r="88" spans="1:40" x14ac:dyDescent="0.25">
      <c r="A88" s="4">
        <f t="shared" si="3"/>
        <v>0</v>
      </c>
      <c r="B88" s="4">
        <f t="shared" si="3"/>
        <v>0</v>
      </c>
      <c r="C88" s="4">
        <f t="shared" si="3"/>
        <v>0</v>
      </c>
      <c r="D88" s="4">
        <f t="shared" si="3"/>
        <v>0</v>
      </c>
      <c r="E88" s="6">
        <f t="shared" ref="E88:AN88" si="16">E22*$D22</f>
        <v>0</v>
      </c>
      <c r="F88" s="6">
        <f t="shared" si="16"/>
        <v>0</v>
      </c>
      <c r="G88" s="6">
        <f t="shared" si="16"/>
        <v>0</v>
      </c>
      <c r="H88" s="6">
        <f t="shared" si="16"/>
        <v>0</v>
      </c>
      <c r="I88" s="6">
        <f t="shared" si="16"/>
        <v>0</v>
      </c>
      <c r="J88" s="6">
        <f t="shared" si="16"/>
        <v>0</v>
      </c>
      <c r="K88" s="6">
        <f t="shared" si="16"/>
        <v>0</v>
      </c>
      <c r="L88" s="6">
        <f t="shared" si="16"/>
        <v>0</v>
      </c>
      <c r="M88" s="6">
        <f t="shared" si="16"/>
        <v>0</v>
      </c>
      <c r="N88" s="6">
        <f t="shared" si="16"/>
        <v>0</v>
      </c>
      <c r="O88" s="6">
        <f t="shared" si="16"/>
        <v>0</v>
      </c>
      <c r="P88" s="6">
        <f t="shared" si="16"/>
        <v>0</v>
      </c>
      <c r="Q88" s="6">
        <f t="shared" si="16"/>
        <v>0</v>
      </c>
      <c r="R88" s="6">
        <f t="shared" si="16"/>
        <v>0</v>
      </c>
      <c r="S88" s="6">
        <f t="shared" si="16"/>
        <v>0</v>
      </c>
      <c r="T88" s="6">
        <f t="shared" si="16"/>
        <v>0</v>
      </c>
      <c r="U88" s="6">
        <f t="shared" si="16"/>
        <v>0</v>
      </c>
      <c r="V88" s="6">
        <f t="shared" si="16"/>
        <v>0</v>
      </c>
      <c r="W88" s="6">
        <f t="shared" si="16"/>
        <v>0</v>
      </c>
      <c r="X88" s="6">
        <f t="shared" si="16"/>
        <v>0</v>
      </c>
      <c r="Y88" s="6">
        <f t="shared" si="16"/>
        <v>0</v>
      </c>
      <c r="Z88" s="6">
        <f t="shared" si="16"/>
        <v>0</v>
      </c>
      <c r="AA88" s="6">
        <f t="shared" si="16"/>
        <v>0</v>
      </c>
      <c r="AB88" s="6">
        <f t="shared" si="16"/>
        <v>0</v>
      </c>
      <c r="AC88" s="6">
        <f t="shared" si="16"/>
        <v>0</v>
      </c>
      <c r="AD88" s="6">
        <f t="shared" si="16"/>
        <v>0</v>
      </c>
      <c r="AE88" s="6">
        <f t="shared" si="16"/>
        <v>0</v>
      </c>
      <c r="AF88" s="6">
        <f t="shared" si="16"/>
        <v>0</v>
      </c>
      <c r="AG88" s="6">
        <f t="shared" si="16"/>
        <v>0</v>
      </c>
      <c r="AH88" s="6">
        <f t="shared" si="16"/>
        <v>0</v>
      </c>
      <c r="AI88" s="6">
        <f t="shared" si="16"/>
        <v>0</v>
      </c>
      <c r="AJ88" s="6">
        <f t="shared" si="16"/>
        <v>0</v>
      </c>
      <c r="AK88" s="6">
        <f t="shared" si="16"/>
        <v>0</v>
      </c>
      <c r="AL88" s="6">
        <f t="shared" si="16"/>
        <v>0</v>
      </c>
      <c r="AM88" s="6">
        <f t="shared" si="16"/>
        <v>0</v>
      </c>
      <c r="AN88" s="6">
        <f t="shared" si="16"/>
        <v>0</v>
      </c>
    </row>
    <row r="89" spans="1:40" x14ac:dyDescent="0.25">
      <c r="A89" s="4">
        <f t="shared" si="3"/>
        <v>0</v>
      </c>
      <c r="B89" s="4">
        <f t="shared" si="3"/>
        <v>0</v>
      </c>
      <c r="C89" s="4">
        <f t="shared" si="3"/>
        <v>0</v>
      </c>
      <c r="D89" s="4">
        <f t="shared" si="3"/>
        <v>0</v>
      </c>
      <c r="E89" s="6">
        <f t="shared" ref="E89:AN89" si="17">E23*$D23</f>
        <v>0</v>
      </c>
      <c r="F89" s="6">
        <f t="shared" si="17"/>
        <v>0</v>
      </c>
      <c r="G89" s="6">
        <f t="shared" si="17"/>
        <v>0</v>
      </c>
      <c r="H89" s="6">
        <f t="shared" si="17"/>
        <v>0</v>
      </c>
      <c r="I89" s="6">
        <f t="shared" si="17"/>
        <v>0</v>
      </c>
      <c r="J89" s="6">
        <f t="shared" si="17"/>
        <v>0</v>
      </c>
      <c r="K89" s="6">
        <f t="shared" si="17"/>
        <v>0</v>
      </c>
      <c r="L89" s="6">
        <f t="shared" si="17"/>
        <v>0</v>
      </c>
      <c r="M89" s="6">
        <f t="shared" si="17"/>
        <v>0</v>
      </c>
      <c r="N89" s="6">
        <f t="shared" si="17"/>
        <v>0</v>
      </c>
      <c r="O89" s="6">
        <f t="shared" si="17"/>
        <v>0</v>
      </c>
      <c r="P89" s="6">
        <f t="shared" si="17"/>
        <v>0</v>
      </c>
      <c r="Q89" s="6">
        <f t="shared" si="17"/>
        <v>0</v>
      </c>
      <c r="R89" s="6">
        <f t="shared" si="17"/>
        <v>0</v>
      </c>
      <c r="S89" s="6">
        <f t="shared" si="17"/>
        <v>0</v>
      </c>
      <c r="T89" s="6">
        <f t="shared" si="17"/>
        <v>0</v>
      </c>
      <c r="U89" s="6">
        <f t="shared" si="17"/>
        <v>0</v>
      </c>
      <c r="V89" s="6">
        <f t="shared" si="17"/>
        <v>0</v>
      </c>
      <c r="W89" s="6">
        <f t="shared" si="17"/>
        <v>0</v>
      </c>
      <c r="X89" s="6">
        <f t="shared" si="17"/>
        <v>0</v>
      </c>
      <c r="Y89" s="6">
        <f t="shared" si="17"/>
        <v>0</v>
      </c>
      <c r="Z89" s="6">
        <f t="shared" si="17"/>
        <v>0</v>
      </c>
      <c r="AA89" s="6">
        <f t="shared" si="17"/>
        <v>0</v>
      </c>
      <c r="AB89" s="6">
        <f t="shared" si="17"/>
        <v>0</v>
      </c>
      <c r="AC89" s="6">
        <f t="shared" si="17"/>
        <v>0</v>
      </c>
      <c r="AD89" s="6">
        <f t="shared" si="17"/>
        <v>0</v>
      </c>
      <c r="AE89" s="6">
        <f t="shared" si="17"/>
        <v>0</v>
      </c>
      <c r="AF89" s="6">
        <f t="shared" si="17"/>
        <v>0</v>
      </c>
      <c r="AG89" s="6">
        <f t="shared" si="17"/>
        <v>0</v>
      </c>
      <c r="AH89" s="6">
        <f t="shared" si="17"/>
        <v>0</v>
      </c>
      <c r="AI89" s="6">
        <f t="shared" si="17"/>
        <v>0</v>
      </c>
      <c r="AJ89" s="6">
        <f t="shared" si="17"/>
        <v>0</v>
      </c>
      <c r="AK89" s="6">
        <f t="shared" si="17"/>
        <v>0</v>
      </c>
      <c r="AL89" s="6">
        <f t="shared" si="17"/>
        <v>0</v>
      </c>
      <c r="AM89" s="6">
        <f t="shared" si="17"/>
        <v>0</v>
      </c>
      <c r="AN89" s="6">
        <f t="shared" si="17"/>
        <v>0</v>
      </c>
    </row>
    <row r="90" spans="1:40" x14ac:dyDescent="0.25">
      <c r="A90" s="4">
        <f t="shared" si="3"/>
        <v>0</v>
      </c>
      <c r="B90" s="4">
        <f t="shared" si="3"/>
        <v>0</v>
      </c>
      <c r="C90" s="4">
        <f t="shared" si="3"/>
        <v>0</v>
      </c>
      <c r="D90" s="4">
        <f t="shared" si="3"/>
        <v>0</v>
      </c>
      <c r="E90" s="6">
        <f t="shared" ref="E90:AN90" si="18">E24*$D24</f>
        <v>0</v>
      </c>
      <c r="F90" s="6">
        <f t="shared" si="18"/>
        <v>0</v>
      </c>
      <c r="G90" s="6">
        <f t="shared" si="18"/>
        <v>0</v>
      </c>
      <c r="H90" s="6">
        <f t="shared" si="18"/>
        <v>0</v>
      </c>
      <c r="I90" s="6">
        <f t="shared" si="18"/>
        <v>0</v>
      </c>
      <c r="J90" s="6">
        <f t="shared" si="18"/>
        <v>0</v>
      </c>
      <c r="K90" s="6">
        <f t="shared" si="18"/>
        <v>0</v>
      </c>
      <c r="L90" s="6">
        <f t="shared" si="18"/>
        <v>0</v>
      </c>
      <c r="M90" s="6">
        <f t="shared" si="18"/>
        <v>0</v>
      </c>
      <c r="N90" s="6">
        <f t="shared" si="18"/>
        <v>0</v>
      </c>
      <c r="O90" s="6">
        <f t="shared" si="18"/>
        <v>0</v>
      </c>
      <c r="P90" s="6">
        <f t="shared" si="18"/>
        <v>0</v>
      </c>
      <c r="Q90" s="6">
        <f t="shared" si="18"/>
        <v>0</v>
      </c>
      <c r="R90" s="6">
        <f t="shared" si="18"/>
        <v>0</v>
      </c>
      <c r="S90" s="6">
        <f t="shared" si="18"/>
        <v>0</v>
      </c>
      <c r="T90" s="6">
        <f t="shared" si="18"/>
        <v>0</v>
      </c>
      <c r="U90" s="6">
        <f t="shared" si="18"/>
        <v>0</v>
      </c>
      <c r="V90" s="6">
        <f t="shared" si="18"/>
        <v>0</v>
      </c>
      <c r="W90" s="6">
        <f t="shared" si="18"/>
        <v>0</v>
      </c>
      <c r="X90" s="6">
        <f t="shared" si="18"/>
        <v>0</v>
      </c>
      <c r="Y90" s="6">
        <f t="shared" si="18"/>
        <v>0</v>
      </c>
      <c r="Z90" s="6">
        <f t="shared" si="18"/>
        <v>0</v>
      </c>
      <c r="AA90" s="6">
        <f t="shared" si="18"/>
        <v>0</v>
      </c>
      <c r="AB90" s="6">
        <f t="shared" si="18"/>
        <v>0</v>
      </c>
      <c r="AC90" s="6">
        <f t="shared" si="18"/>
        <v>0</v>
      </c>
      <c r="AD90" s="6">
        <f t="shared" si="18"/>
        <v>0</v>
      </c>
      <c r="AE90" s="6">
        <f t="shared" si="18"/>
        <v>0</v>
      </c>
      <c r="AF90" s="6">
        <f t="shared" si="18"/>
        <v>0</v>
      </c>
      <c r="AG90" s="6">
        <f t="shared" si="18"/>
        <v>0</v>
      </c>
      <c r="AH90" s="6">
        <f t="shared" si="18"/>
        <v>0</v>
      </c>
      <c r="AI90" s="6">
        <f t="shared" si="18"/>
        <v>0</v>
      </c>
      <c r="AJ90" s="6">
        <f t="shared" si="18"/>
        <v>0</v>
      </c>
      <c r="AK90" s="6">
        <f t="shared" si="18"/>
        <v>0</v>
      </c>
      <c r="AL90" s="6">
        <f t="shared" si="18"/>
        <v>0</v>
      </c>
      <c r="AM90" s="6">
        <f t="shared" si="18"/>
        <v>0</v>
      </c>
      <c r="AN90" s="6">
        <f t="shared" si="18"/>
        <v>0</v>
      </c>
    </row>
    <row r="91" spans="1:40" x14ac:dyDescent="0.25">
      <c r="D91" s="7"/>
      <c r="E91" s="7">
        <f t="shared" ref="E91:AN91" si="19">SUM(E76:E90)</f>
        <v>0</v>
      </c>
      <c r="F91" s="7">
        <f t="shared" si="19"/>
        <v>0</v>
      </c>
      <c r="G91" s="7">
        <f t="shared" si="19"/>
        <v>0</v>
      </c>
      <c r="H91" s="7">
        <f t="shared" si="19"/>
        <v>0</v>
      </c>
      <c r="I91" s="7">
        <f t="shared" si="19"/>
        <v>0</v>
      </c>
      <c r="J91" s="7">
        <f t="shared" si="19"/>
        <v>0</v>
      </c>
      <c r="K91" s="7">
        <f t="shared" si="19"/>
        <v>0</v>
      </c>
      <c r="L91" s="7">
        <f t="shared" si="19"/>
        <v>0</v>
      </c>
      <c r="M91" s="7">
        <f t="shared" si="19"/>
        <v>0</v>
      </c>
      <c r="N91" s="7">
        <f t="shared" si="19"/>
        <v>0</v>
      </c>
      <c r="O91" s="7">
        <f t="shared" si="19"/>
        <v>0</v>
      </c>
      <c r="P91" s="7">
        <f t="shared" si="19"/>
        <v>0</v>
      </c>
      <c r="Q91" s="7">
        <f t="shared" si="19"/>
        <v>0</v>
      </c>
      <c r="R91" s="7">
        <f t="shared" si="19"/>
        <v>0</v>
      </c>
      <c r="S91" s="7">
        <f t="shared" si="19"/>
        <v>0</v>
      </c>
      <c r="T91" s="7">
        <f t="shared" si="19"/>
        <v>0</v>
      </c>
      <c r="U91" s="7">
        <f t="shared" si="19"/>
        <v>0</v>
      </c>
      <c r="V91" s="7">
        <f t="shared" si="19"/>
        <v>0</v>
      </c>
      <c r="W91" s="7">
        <f t="shared" si="19"/>
        <v>0</v>
      </c>
      <c r="X91" s="7">
        <f t="shared" si="19"/>
        <v>0</v>
      </c>
      <c r="Y91" s="7">
        <f t="shared" si="19"/>
        <v>0</v>
      </c>
      <c r="Z91" s="7">
        <f t="shared" si="19"/>
        <v>0</v>
      </c>
      <c r="AA91" s="7">
        <f t="shared" si="19"/>
        <v>0</v>
      </c>
      <c r="AB91" s="7">
        <f t="shared" si="19"/>
        <v>0</v>
      </c>
      <c r="AC91" s="7">
        <f t="shared" si="19"/>
        <v>0</v>
      </c>
      <c r="AD91" s="7">
        <f t="shared" si="19"/>
        <v>0</v>
      </c>
      <c r="AE91" s="7">
        <f t="shared" si="19"/>
        <v>0</v>
      </c>
      <c r="AF91" s="7">
        <f t="shared" si="19"/>
        <v>0</v>
      </c>
      <c r="AG91" s="7">
        <f t="shared" si="19"/>
        <v>0</v>
      </c>
      <c r="AH91" s="7">
        <f t="shared" si="19"/>
        <v>0</v>
      </c>
      <c r="AI91" s="7">
        <f t="shared" si="19"/>
        <v>0</v>
      </c>
      <c r="AJ91" s="7">
        <f t="shared" si="19"/>
        <v>0</v>
      </c>
      <c r="AK91" s="7">
        <f t="shared" si="19"/>
        <v>0</v>
      </c>
      <c r="AL91" s="7">
        <f t="shared" si="19"/>
        <v>0</v>
      </c>
      <c r="AM91" s="7">
        <f t="shared" si="19"/>
        <v>0</v>
      </c>
      <c r="AN91" s="7">
        <f t="shared" si="19"/>
        <v>0</v>
      </c>
    </row>
    <row r="92" spans="1:40" x14ac:dyDescent="0.25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40" x14ac:dyDescent="0.25">
      <c r="A93" s="31" t="s">
        <v>103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106"/>
      <c r="O93" s="106"/>
      <c r="P93" s="106"/>
      <c r="Q93" s="106"/>
      <c r="R93" s="106"/>
      <c r="S93" s="106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1:40" x14ac:dyDescent="0.25">
      <c r="A94" s="9"/>
      <c r="B94" s="9"/>
      <c r="C94" s="9"/>
      <c r="D94" s="9"/>
      <c r="E94" s="623">
        <v>2025</v>
      </c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>
        <v>2026</v>
      </c>
      <c r="R94" s="623"/>
      <c r="S94" s="623"/>
      <c r="T94" s="623"/>
      <c r="U94" s="623"/>
      <c r="V94" s="623"/>
      <c r="W94" s="623"/>
      <c r="X94" s="623"/>
      <c r="Y94" s="623"/>
      <c r="Z94" s="623"/>
      <c r="AA94" s="623"/>
      <c r="AB94" s="623"/>
      <c r="AC94" s="623">
        <v>2027</v>
      </c>
      <c r="AD94" s="623"/>
      <c r="AE94" s="623"/>
      <c r="AF94" s="623"/>
      <c r="AG94" s="623"/>
      <c r="AH94" s="623"/>
      <c r="AI94" s="623"/>
      <c r="AJ94" s="623"/>
      <c r="AK94" s="623"/>
      <c r="AL94" s="623"/>
      <c r="AM94" s="623"/>
      <c r="AN94" s="623"/>
    </row>
    <row r="95" spans="1:40" x14ac:dyDescent="0.25">
      <c r="A95" s="11" t="s">
        <v>88</v>
      </c>
      <c r="B95" s="11" t="s">
        <v>89</v>
      </c>
      <c r="C95" s="11" t="s">
        <v>90</v>
      </c>
      <c r="D95" s="11" t="s">
        <v>91</v>
      </c>
      <c r="E95" s="11">
        <v>1</v>
      </c>
      <c r="F95" s="11">
        <v>2</v>
      </c>
      <c r="G95" s="11">
        <v>3</v>
      </c>
      <c r="H95" s="11">
        <v>4</v>
      </c>
      <c r="I95" s="11">
        <v>5</v>
      </c>
      <c r="J95" s="11">
        <v>6</v>
      </c>
      <c r="K95" s="11">
        <v>7</v>
      </c>
      <c r="L95" s="11">
        <v>8</v>
      </c>
      <c r="M95" s="11">
        <v>9</v>
      </c>
      <c r="N95" s="11">
        <v>10</v>
      </c>
      <c r="O95" s="11">
        <v>11</v>
      </c>
      <c r="P95" s="11">
        <v>12</v>
      </c>
      <c r="Q95" s="11">
        <v>1</v>
      </c>
      <c r="R95" s="11">
        <v>2</v>
      </c>
      <c r="S95" s="11">
        <v>3</v>
      </c>
      <c r="T95" s="11">
        <v>4</v>
      </c>
      <c r="U95" s="11">
        <v>5</v>
      </c>
      <c r="V95" s="11">
        <v>6</v>
      </c>
      <c r="W95" s="11">
        <v>7</v>
      </c>
      <c r="X95" s="11">
        <v>8</v>
      </c>
      <c r="Y95" s="11">
        <v>9</v>
      </c>
      <c r="Z95" s="11">
        <v>10</v>
      </c>
      <c r="AA95" s="11">
        <v>11</v>
      </c>
      <c r="AB95" s="11">
        <v>12</v>
      </c>
      <c r="AC95" s="11">
        <v>1</v>
      </c>
      <c r="AD95" s="11">
        <v>2</v>
      </c>
      <c r="AE95" s="11">
        <v>3</v>
      </c>
      <c r="AF95" s="11">
        <v>4</v>
      </c>
      <c r="AG95" s="11">
        <v>5</v>
      </c>
      <c r="AH95" s="11">
        <v>6</v>
      </c>
      <c r="AI95" s="11">
        <v>7</v>
      </c>
      <c r="AJ95" s="11">
        <v>8</v>
      </c>
      <c r="AK95" s="11">
        <v>9</v>
      </c>
      <c r="AL95" s="11">
        <v>10</v>
      </c>
      <c r="AM95" s="11">
        <v>11</v>
      </c>
      <c r="AN95" s="11">
        <v>12</v>
      </c>
    </row>
    <row r="96" spans="1:40" x14ac:dyDescent="0.25">
      <c r="A96" s="4" t="str">
        <f t="shared" ref="A96:D110" si="20">A10</f>
        <v>David Ylizarde</v>
      </c>
      <c r="B96" s="4" t="str">
        <f t="shared" si="20"/>
        <v>TechSur</v>
      </c>
      <c r="C96" s="4">
        <f t="shared" si="20"/>
        <v>0</v>
      </c>
      <c r="D96" s="4">
        <f t="shared" si="20"/>
        <v>0</v>
      </c>
      <c r="E96" s="6">
        <f t="shared" ref="E96:AN96" si="21">$D96*E43</f>
        <v>0</v>
      </c>
      <c r="F96" s="6">
        <f t="shared" si="21"/>
        <v>0</v>
      </c>
      <c r="G96" s="6">
        <f t="shared" si="21"/>
        <v>0</v>
      </c>
      <c r="H96" s="6">
        <f t="shared" si="21"/>
        <v>0</v>
      </c>
      <c r="I96" s="6">
        <f t="shared" si="21"/>
        <v>0</v>
      </c>
      <c r="J96" s="6">
        <f t="shared" si="21"/>
        <v>0</v>
      </c>
      <c r="K96" s="6">
        <f t="shared" si="21"/>
        <v>0</v>
      </c>
      <c r="L96" s="6">
        <f t="shared" si="21"/>
        <v>0</v>
      </c>
      <c r="M96" s="6">
        <f t="shared" si="21"/>
        <v>0</v>
      </c>
      <c r="N96" s="6">
        <f t="shared" si="21"/>
        <v>0</v>
      </c>
      <c r="O96" s="6">
        <f t="shared" si="21"/>
        <v>0</v>
      </c>
      <c r="P96" s="6">
        <f t="shared" si="21"/>
        <v>0</v>
      </c>
      <c r="Q96" s="6">
        <f t="shared" si="21"/>
        <v>0</v>
      </c>
      <c r="R96" s="6">
        <f t="shared" si="21"/>
        <v>0</v>
      </c>
      <c r="S96" s="6">
        <f t="shared" si="21"/>
        <v>0</v>
      </c>
      <c r="T96" s="6">
        <f t="shared" si="21"/>
        <v>0</v>
      </c>
      <c r="U96" s="6">
        <f t="shared" si="21"/>
        <v>0</v>
      </c>
      <c r="V96" s="6">
        <f t="shared" si="21"/>
        <v>0</v>
      </c>
      <c r="W96" s="6">
        <f t="shared" si="21"/>
        <v>0</v>
      </c>
      <c r="X96" s="6">
        <f t="shared" si="21"/>
        <v>0</v>
      </c>
      <c r="Y96" s="6">
        <f t="shared" si="21"/>
        <v>0</v>
      </c>
      <c r="Z96" s="6">
        <f t="shared" si="21"/>
        <v>0</v>
      </c>
      <c r="AA96" s="6">
        <f t="shared" si="21"/>
        <v>0</v>
      </c>
      <c r="AB96" s="6">
        <f t="shared" si="21"/>
        <v>0</v>
      </c>
      <c r="AC96" s="6">
        <f t="shared" si="21"/>
        <v>0</v>
      </c>
      <c r="AD96" s="6">
        <f t="shared" si="21"/>
        <v>0</v>
      </c>
      <c r="AE96" s="6">
        <f t="shared" si="21"/>
        <v>0</v>
      </c>
      <c r="AF96" s="6">
        <f t="shared" si="21"/>
        <v>0</v>
      </c>
      <c r="AG96" s="6">
        <f t="shared" si="21"/>
        <v>0</v>
      </c>
      <c r="AH96" s="6">
        <f t="shared" si="21"/>
        <v>0</v>
      </c>
      <c r="AI96" s="6">
        <f t="shared" si="21"/>
        <v>0</v>
      </c>
      <c r="AJ96" s="6">
        <f t="shared" si="21"/>
        <v>0</v>
      </c>
      <c r="AK96" s="6">
        <f t="shared" si="21"/>
        <v>0</v>
      </c>
      <c r="AL96" s="6">
        <f t="shared" si="21"/>
        <v>0</v>
      </c>
      <c r="AM96" s="6">
        <f t="shared" si="21"/>
        <v>0</v>
      </c>
      <c r="AN96" s="6">
        <f t="shared" si="21"/>
        <v>0</v>
      </c>
    </row>
    <row r="97" spans="1:40" x14ac:dyDescent="0.25">
      <c r="A97" s="4" t="str">
        <f t="shared" si="20"/>
        <v>Dinakar Reddy</v>
      </c>
      <c r="B97" s="4" t="str">
        <f t="shared" si="20"/>
        <v>TechSur</v>
      </c>
      <c r="C97" s="4">
        <f t="shared" si="20"/>
        <v>0</v>
      </c>
      <c r="D97" s="4">
        <f t="shared" si="20"/>
        <v>0</v>
      </c>
      <c r="E97" s="6">
        <f t="shared" ref="E97:AN97" si="22">$D97*E44</f>
        <v>0</v>
      </c>
      <c r="F97" s="6">
        <f t="shared" si="22"/>
        <v>0</v>
      </c>
      <c r="G97" s="6">
        <f t="shared" si="22"/>
        <v>0</v>
      </c>
      <c r="H97" s="6">
        <f t="shared" si="22"/>
        <v>0</v>
      </c>
      <c r="I97" s="6">
        <f t="shared" si="22"/>
        <v>0</v>
      </c>
      <c r="J97" s="6">
        <f t="shared" si="22"/>
        <v>0</v>
      </c>
      <c r="K97" s="6">
        <f t="shared" si="22"/>
        <v>0</v>
      </c>
      <c r="L97" s="6">
        <f t="shared" si="22"/>
        <v>0</v>
      </c>
      <c r="M97" s="6">
        <f t="shared" si="22"/>
        <v>0</v>
      </c>
      <c r="N97" s="6">
        <f t="shared" si="22"/>
        <v>0</v>
      </c>
      <c r="O97" s="6">
        <f t="shared" si="22"/>
        <v>0</v>
      </c>
      <c r="P97" s="6">
        <f t="shared" si="22"/>
        <v>0</v>
      </c>
      <c r="Q97" s="6">
        <f t="shared" si="22"/>
        <v>0</v>
      </c>
      <c r="R97" s="6">
        <f t="shared" si="22"/>
        <v>0</v>
      </c>
      <c r="S97" s="6">
        <f t="shared" si="22"/>
        <v>0</v>
      </c>
      <c r="T97" s="6">
        <f t="shared" si="22"/>
        <v>0</v>
      </c>
      <c r="U97" s="6">
        <f t="shared" si="22"/>
        <v>0</v>
      </c>
      <c r="V97" s="6">
        <f t="shared" si="22"/>
        <v>0</v>
      </c>
      <c r="W97" s="6">
        <f t="shared" si="22"/>
        <v>0</v>
      </c>
      <c r="X97" s="6">
        <f t="shared" si="22"/>
        <v>0</v>
      </c>
      <c r="Y97" s="6">
        <f t="shared" si="22"/>
        <v>0</v>
      </c>
      <c r="Z97" s="6">
        <f t="shared" si="22"/>
        <v>0</v>
      </c>
      <c r="AA97" s="6">
        <f t="shared" si="22"/>
        <v>0</v>
      </c>
      <c r="AB97" s="6">
        <f t="shared" si="22"/>
        <v>0</v>
      </c>
      <c r="AC97" s="6">
        <f t="shared" si="22"/>
        <v>0</v>
      </c>
      <c r="AD97" s="6">
        <f t="shared" si="22"/>
        <v>0</v>
      </c>
      <c r="AE97" s="6">
        <f t="shared" si="22"/>
        <v>0</v>
      </c>
      <c r="AF97" s="6">
        <f t="shared" si="22"/>
        <v>0</v>
      </c>
      <c r="AG97" s="6">
        <f t="shared" si="22"/>
        <v>0</v>
      </c>
      <c r="AH97" s="6">
        <f t="shared" si="22"/>
        <v>0</v>
      </c>
      <c r="AI97" s="6">
        <f t="shared" si="22"/>
        <v>0</v>
      </c>
      <c r="AJ97" s="6">
        <f t="shared" si="22"/>
        <v>0</v>
      </c>
      <c r="AK97" s="6">
        <f t="shared" si="22"/>
        <v>0</v>
      </c>
      <c r="AL97" s="6">
        <f t="shared" si="22"/>
        <v>0</v>
      </c>
      <c r="AM97" s="6">
        <f t="shared" si="22"/>
        <v>0</v>
      </c>
      <c r="AN97" s="6">
        <f t="shared" si="22"/>
        <v>0</v>
      </c>
    </row>
    <row r="98" spans="1:40" x14ac:dyDescent="0.25">
      <c r="A98" s="4">
        <f t="shared" si="20"/>
        <v>0</v>
      </c>
      <c r="B98" s="4">
        <f t="shared" si="20"/>
        <v>0</v>
      </c>
      <c r="C98" s="4">
        <f t="shared" si="20"/>
        <v>0</v>
      </c>
      <c r="D98" s="4">
        <f t="shared" si="20"/>
        <v>0</v>
      </c>
      <c r="E98" s="6">
        <f t="shared" ref="E98:AN98" si="23">$D98*E45</f>
        <v>0</v>
      </c>
      <c r="F98" s="6">
        <f t="shared" si="23"/>
        <v>0</v>
      </c>
      <c r="G98" s="6">
        <f t="shared" si="23"/>
        <v>0</v>
      </c>
      <c r="H98" s="6">
        <f t="shared" si="23"/>
        <v>0</v>
      </c>
      <c r="I98" s="6">
        <f t="shared" si="23"/>
        <v>0</v>
      </c>
      <c r="J98" s="6">
        <f t="shared" si="23"/>
        <v>0</v>
      </c>
      <c r="K98" s="6">
        <f t="shared" si="23"/>
        <v>0</v>
      </c>
      <c r="L98" s="6">
        <f t="shared" si="23"/>
        <v>0</v>
      </c>
      <c r="M98" s="6">
        <f t="shared" si="23"/>
        <v>0</v>
      </c>
      <c r="N98" s="6">
        <f t="shared" si="23"/>
        <v>0</v>
      </c>
      <c r="O98" s="6">
        <f t="shared" si="23"/>
        <v>0</v>
      </c>
      <c r="P98" s="6">
        <f t="shared" si="23"/>
        <v>0</v>
      </c>
      <c r="Q98" s="6">
        <f t="shared" si="23"/>
        <v>0</v>
      </c>
      <c r="R98" s="6">
        <f t="shared" si="23"/>
        <v>0</v>
      </c>
      <c r="S98" s="6">
        <f t="shared" si="23"/>
        <v>0</v>
      </c>
      <c r="T98" s="6">
        <f t="shared" si="23"/>
        <v>0</v>
      </c>
      <c r="U98" s="6">
        <f t="shared" si="23"/>
        <v>0</v>
      </c>
      <c r="V98" s="6">
        <f t="shared" si="23"/>
        <v>0</v>
      </c>
      <c r="W98" s="6">
        <f t="shared" si="23"/>
        <v>0</v>
      </c>
      <c r="X98" s="6">
        <f t="shared" si="23"/>
        <v>0</v>
      </c>
      <c r="Y98" s="6">
        <f t="shared" si="23"/>
        <v>0</v>
      </c>
      <c r="Z98" s="6">
        <f t="shared" si="23"/>
        <v>0</v>
      </c>
      <c r="AA98" s="6">
        <f t="shared" si="23"/>
        <v>0</v>
      </c>
      <c r="AB98" s="6">
        <f t="shared" si="23"/>
        <v>0</v>
      </c>
      <c r="AC98" s="6">
        <f t="shared" si="23"/>
        <v>0</v>
      </c>
      <c r="AD98" s="6">
        <f t="shared" si="23"/>
        <v>0</v>
      </c>
      <c r="AE98" s="6">
        <f t="shared" si="23"/>
        <v>0</v>
      </c>
      <c r="AF98" s="6">
        <f t="shared" si="23"/>
        <v>0</v>
      </c>
      <c r="AG98" s="6">
        <f t="shared" si="23"/>
        <v>0</v>
      </c>
      <c r="AH98" s="6">
        <f t="shared" si="23"/>
        <v>0</v>
      </c>
      <c r="AI98" s="6">
        <f t="shared" si="23"/>
        <v>0</v>
      </c>
      <c r="AJ98" s="6">
        <f t="shared" si="23"/>
        <v>0</v>
      </c>
      <c r="AK98" s="6">
        <f t="shared" si="23"/>
        <v>0</v>
      </c>
      <c r="AL98" s="6">
        <f t="shared" si="23"/>
        <v>0</v>
      </c>
      <c r="AM98" s="6">
        <f t="shared" si="23"/>
        <v>0</v>
      </c>
      <c r="AN98" s="6">
        <f t="shared" si="23"/>
        <v>0</v>
      </c>
    </row>
    <row r="99" spans="1:40" x14ac:dyDescent="0.25">
      <c r="A99" s="4">
        <f t="shared" si="20"/>
        <v>0</v>
      </c>
      <c r="B99" s="4">
        <f t="shared" si="20"/>
        <v>0</v>
      </c>
      <c r="C99" s="4">
        <f t="shared" si="20"/>
        <v>0</v>
      </c>
      <c r="D99" s="4">
        <f t="shared" si="20"/>
        <v>0</v>
      </c>
      <c r="E99" s="6">
        <f t="shared" ref="E99:AN99" si="24">$D99*E46</f>
        <v>0</v>
      </c>
      <c r="F99" s="6">
        <f t="shared" si="24"/>
        <v>0</v>
      </c>
      <c r="G99" s="6">
        <f t="shared" si="24"/>
        <v>0</v>
      </c>
      <c r="H99" s="6">
        <f t="shared" si="24"/>
        <v>0</v>
      </c>
      <c r="I99" s="6">
        <f t="shared" si="24"/>
        <v>0</v>
      </c>
      <c r="J99" s="6">
        <f t="shared" si="24"/>
        <v>0</v>
      </c>
      <c r="K99" s="6">
        <f t="shared" si="24"/>
        <v>0</v>
      </c>
      <c r="L99" s="6">
        <f t="shared" si="24"/>
        <v>0</v>
      </c>
      <c r="M99" s="6">
        <f t="shared" si="24"/>
        <v>0</v>
      </c>
      <c r="N99" s="6">
        <f t="shared" si="24"/>
        <v>0</v>
      </c>
      <c r="O99" s="6">
        <f t="shared" si="24"/>
        <v>0</v>
      </c>
      <c r="P99" s="6">
        <f t="shared" si="24"/>
        <v>0</v>
      </c>
      <c r="Q99" s="6">
        <f t="shared" si="24"/>
        <v>0</v>
      </c>
      <c r="R99" s="6">
        <f t="shared" si="24"/>
        <v>0</v>
      </c>
      <c r="S99" s="6">
        <f t="shared" si="24"/>
        <v>0</v>
      </c>
      <c r="T99" s="6">
        <f t="shared" si="24"/>
        <v>0</v>
      </c>
      <c r="U99" s="6">
        <f t="shared" si="24"/>
        <v>0</v>
      </c>
      <c r="V99" s="6">
        <f t="shared" si="24"/>
        <v>0</v>
      </c>
      <c r="W99" s="6">
        <f t="shared" si="24"/>
        <v>0</v>
      </c>
      <c r="X99" s="6">
        <f t="shared" si="24"/>
        <v>0</v>
      </c>
      <c r="Y99" s="6">
        <f t="shared" si="24"/>
        <v>0</v>
      </c>
      <c r="Z99" s="6">
        <f t="shared" si="24"/>
        <v>0</v>
      </c>
      <c r="AA99" s="6">
        <f t="shared" si="24"/>
        <v>0</v>
      </c>
      <c r="AB99" s="6">
        <f t="shared" si="24"/>
        <v>0</v>
      </c>
      <c r="AC99" s="6">
        <f t="shared" si="24"/>
        <v>0</v>
      </c>
      <c r="AD99" s="6">
        <f t="shared" si="24"/>
        <v>0</v>
      </c>
      <c r="AE99" s="6">
        <f t="shared" si="24"/>
        <v>0</v>
      </c>
      <c r="AF99" s="6">
        <f t="shared" si="24"/>
        <v>0</v>
      </c>
      <c r="AG99" s="6">
        <f t="shared" si="24"/>
        <v>0</v>
      </c>
      <c r="AH99" s="6">
        <f t="shared" si="24"/>
        <v>0</v>
      </c>
      <c r="AI99" s="6">
        <f t="shared" si="24"/>
        <v>0</v>
      </c>
      <c r="AJ99" s="6">
        <f t="shared" si="24"/>
        <v>0</v>
      </c>
      <c r="AK99" s="6">
        <f t="shared" si="24"/>
        <v>0</v>
      </c>
      <c r="AL99" s="6">
        <f t="shared" si="24"/>
        <v>0</v>
      </c>
      <c r="AM99" s="6">
        <f t="shared" si="24"/>
        <v>0</v>
      </c>
      <c r="AN99" s="6">
        <f t="shared" si="24"/>
        <v>0</v>
      </c>
    </row>
    <row r="100" spans="1:40" x14ac:dyDescent="0.25">
      <c r="A100" s="4">
        <f t="shared" si="20"/>
        <v>0</v>
      </c>
      <c r="B100" s="4">
        <f t="shared" si="20"/>
        <v>0</v>
      </c>
      <c r="C100" s="4">
        <f t="shared" si="20"/>
        <v>0</v>
      </c>
      <c r="D100" s="4">
        <f t="shared" si="20"/>
        <v>0</v>
      </c>
      <c r="E100" s="6">
        <f t="shared" ref="E100:AN100" si="25">$D100*E47</f>
        <v>0</v>
      </c>
      <c r="F100" s="6">
        <f t="shared" si="25"/>
        <v>0</v>
      </c>
      <c r="G100" s="6">
        <f t="shared" si="25"/>
        <v>0</v>
      </c>
      <c r="H100" s="6">
        <f t="shared" si="25"/>
        <v>0</v>
      </c>
      <c r="I100" s="6">
        <f t="shared" si="25"/>
        <v>0</v>
      </c>
      <c r="J100" s="6">
        <f t="shared" si="25"/>
        <v>0</v>
      </c>
      <c r="K100" s="6">
        <f t="shared" si="25"/>
        <v>0</v>
      </c>
      <c r="L100" s="6">
        <f t="shared" si="25"/>
        <v>0</v>
      </c>
      <c r="M100" s="6">
        <f t="shared" si="25"/>
        <v>0</v>
      </c>
      <c r="N100" s="6">
        <f t="shared" si="25"/>
        <v>0</v>
      </c>
      <c r="O100" s="6">
        <f t="shared" si="25"/>
        <v>0</v>
      </c>
      <c r="P100" s="6">
        <f t="shared" si="25"/>
        <v>0</v>
      </c>
      <c r="Q100" s="6">
        <f t="shared" si="25"/>
        <v>0</v>
      </c>
      <c r="R100" s="6">
        <f t="shared" si="25"/>
        <v>0</v>
      </c>
      <c r="S100" s="6">
        <f t="shared" si="25"/>
        <v>0</v>
      </c>
      <c r="T100" s="6">
        <f t="shared" si="25"/>
        <v>0</v>
      </c>
      <c r="U100" s="6">
        <f t="shared" si="25"/>
        <v>0</v>
      </c>
      <c r="V100" s="6">
        <f t="shared" si="25"/>
        <v>0</v>
      </c>
      <c r="W100" s="6">
        <f t="shared" si="25"/>
        <v>0</v>
      </c>
      <c r="X100" s="6">
        <f t="shared" si="25"/>
        <v>0</v>
      </c>
      <c r="Y100" s="6">
        <f t="shared" si="25"/>
        <v>0</v>
      </c>
      <c r="Z100" s="6">
        <f t="shared" si="25"/>
        <v>0</v>
      </c>
      <c r="AA100" s="6">
        <f t="shared" si="25"/>
        <v>0</v>
      </c>
      <c r="AB100" s="6">
        <f t="shared" si="25"/>
        <v>0</v>
      </c>
      <c r="AC100" s="6">
        <f t="shared" si="25"/>
        <v>0</v>
      </c>
      <c r="AD100" s="6">
        <f t="shared" si="25"/>
        <v>0</v>
      </c>
      <c r="AE100" s="6">
        <f t="shared" si="25"/>
        <v>0</v>
      </c>
      <c r="AF100" s="6">
        <f t="shared" si="25"/>
        <v>0</v>
      </c>
      <c r="AG100" s="6">
        <f t="shared" si="25"/>
        <v>0</v>
      </c>
      <c r="AH100" s="6">
        <f t="shared" si="25"/>
        <v>0</v>
      </c>
      <c r="AI100" s="6">
        <f t="shared" si="25"/>
        <v>0</v>
      </c>
      <c r="AJ100" s="6">
        <f t="shared" si="25"/>
        <v>0</v>
      </c>
      <c r="AK100" s="6">
        <f t="shared" si="25"/>
        <v>0</v>
      </c>
      <c r="AL100" s="6">
        <f t="shared" si="25"/>
        <v>0</v>
      </c>
      <c r="AM100" s="6">
        <f t="shared" si="25"/>
        <v>0</v>
      </c>
      <c r="AN100" s="6">
        <f t="shared" si="25"/>
        <v>0</v>
      </c>
    </row>
    <row r="101" spans="1:40" x14ac:dyDescent="0.25">
      <c r="A101" s="4">
        <f t="shared" si="20"/>
        <v>0</v>
      </c>
      <c r="B101" s="4">
        <f t="shared" si="20"/>
        <v>0</v>
      </c>
      <c r="C101" s="4">
        <f t="shared" si="20"/>
        <v>0</v>
      </c>
      <c r="D101" s="4">
        <f t="shared" si="20"/>
        <v>0</v>
      </c>
      <c r="E101" s="6">
        <f t="shared" ref="E101:AN101" si="26">$D101*E48</f>
        <v>0</v>
      </c>
      <c r="F101" s="6">
        <f t="shared" si="26"/>
        <v>0</v>
      </c>
      <c r="G101" s="6">
        <f t="shared" si="26"/>
        <v>0</v>
      </c>
      <c r="H101" s="6">
        <f t="shared" si="26"/>
        <v>0</v>
      </c>
      <c r="I101" s="6">
        <f t="shared" si="26"/>
        <v>0</v>
      </c>
      <c r="J101" s="6">
        <f t="shared" si="26"/>
        <v>0</v>
      </c>
      <c r="K101" s="6">
        <f t="shared" si="26"/>
        <v>0</v>
      </c>
      <c r="L101" s="6">
        <f t="shared" si="26"/>
        <v>0</v>
      </c>
      <c r="M101" s="6">
        <f t="shared" si="26"/>
        <v>0</v>
      </c>
      <c r="N101" s="6">
        <f t="shared" si="26"/>
        <v>0</v>
      </c>
      <c r="O101" s="6">
        <f t="shared" si="26"/>
        <v>0</v>
      </c>
      <c r="P101" s="6">
        <f t="shared" si="26"/>
        <v>0</v>
      </c>
      <c r="Q101" s="6">
        <f t="shared" si="26"/>
        <v>0</v>
      </c>
      <c r="R101" s="6">
        <f t="shared" si="26"/>
        <v>0</v>
      </c>
      <c r="S101" s="6">
        <f t="shared" si="26"/>
        <v>0</v>
      </c>
      <c r="T101" s="6">
        <f t="shared" si="26"/>
        <v>0</v>
      </c>
      <c r="U101" s="6">
        <f t="shared" si="26"/>
        <v>0</v>
      </c>
      <c r="V101" s="6">
        <f t="shared" si="26"/>
        <v>0</v>
      </c>
      <c r="W101" s="6">
        <f t="shared" si="26"/>
        <v>0</v>
      </c>
      <c r="X101" s="6">
        <f t="shared" si="26"/>
        <v>0</v>
      </c>
      <c r="Y101" s="6">
        <f t="shared" si="26"/>
        <v>0</v>
      </c>
      <c r="Z101" s="6">
        <f t="shared" si="26"/>
        <v>0</v>
      </c>
      <c r="AA101" s="6">
        <f t="shared" si="26"/>
        <v>0</v>
      </c>
      <c r="AB101" s="6">
        <f t="shared" si="26"/>
        <v>0</v>
      </c>
      <c r="AC101" s="6">
        <f t="shared" si="26"/>
        <v>0</v>
      </c>
      <c r="AD101" s="6">
        <f t="shared" si="26"/>
        <v>0</v>
      </c>
      <c r="AE101" s="6">
        <f t="shared" si="26"/>
        <v>0</v>
      </c>
      <c r="AF101" s="6">
        <f t="shared" si="26"/>
        <v>0</v>
      </c>
      <c r="AG101" s="6">
        <f t="shared" si="26"/>
        <v>0</v>
      </c>
      <c r="AH101" s="6">
        <f t="shared" si="26"/>
        <v>0</v>
      </c>
      <c r="AI101" s="6">
        <f t="shared" si="26"/>
        <v>0</v>
      </c>
      <c r="AJ101" s="6">
        <f t="shared" si="26"/>
        <v>0</v>
      </c>
      <c r="AK101" s="6">
        <f t="shared" si="26"/>
        <v>0</v>
      </c>
      <c r="AL101" s="6">
        <f t="shared" si="26"/>
        <v>0</v>
      </c>
      <c r="AM101" s="6">
        <f t="shared" si="26"/>
        <v>0</v>
      </c>
      <c r="AN101" s="6">
        <f t="shared" si="26"/>
        <v>0</v>
      </c>
    </row>
    <row r="102" spans="1:40" x14ac:dyDescent="0.25">
      <c r="A102" s="4">
        <f t="shared" si="20"/>
        <v>0</v>
      </c>
      <c r="B102" s="4">
        <f t="shared" si="20"/>
        <v>0</v>
      </c>
      <c r="C102" s="4">
        <f t="shared" si="20"/>
        <v>0</v>
      </c>
      <c r="D102" s="4">
        <f t="shared" si="20"/>
        <v>0</v>
      </c>
      <c r="E102" s="6">
        <f t="shared" ref="E102:AN102" si="27">$D102*E49</f>
        <v>0</v>
      </c>
      <c r="F102" s="6">
        <f t="shared" si="27"/>
        <v>0</v>
      </c>
      <c r="G102" s="6">
        <f t="shared" si="27"/>
        <v>0</v>
      </c>
      <c r="H102" s="6">
        <f t="shared" si="27"/>
        <v>0</v>
      </c>
      <c r="I102" s="6">
        <f t="shared" si="27"/>
        <v>0</v>
      </c>
      <c r="J102" s="6">
        <f t="shared" si="27"/>
        <v>0</v>
      </c>
      <c r="K102" s="6">
        <f t="shared" si="27"/>
        <v>0</v>
      </c>
      <c r="L102" s="6">
        <f t="shared" si="27"/>
        <v>0</v>
      </c>
      <c r="M102" s="6">
        <f t="shared" si="27"/>
        <v>0</v>
      </c>
      <c r="N102" s="6">
        <f t="shared" si="27"/>
        <v>0</v>
      </c>
      <c r="O102" s="6">
        <f t="shared" si="27"/>
        <v>0</v>
      </c>
      <c r="P102" s="6">
        <f t="shared" si="27"/>
        <v>0</v>
      </c>
      <c r="Q102" s="6">
        <f t="shared" si="27"/>
        <v>0</v>
      </c>
      <c r="R102" s="6">
        <f t="shared" si="27"/>
        <v>0</v>
      </c>
      <c r="S102" s="6">
        <f t="shared" si="27"/>
        <v>0</v>
      </c>
      <c r="T102" s="6">
        <f t="shared" si="27"/>
        <v>0</v>
      </c>
      <c r="U102" s="6">
        <f t="shared" si="27"/>
        <v>0</v>
      </c>
      <c r="V102" s="6">
        <f t="shared" si="27"/>
        <v>0</v>
      </c>
      <c r="W102" s="6">
        <f t="shared" si="27"/>
        <v>0</v>
      </c>
      <c r="X102" s="6">
        <f t="shared" si="27"/>
        <v>0</v>
      </c>
      <c r="Y102" s="6">
        <f t="shared" si="27"/>
        <v>0</v>
      </c>
      <c r="Z102" s="6">
        <f t="shared" si="27"/>
        <v>0</v>
      </c>
      <c r="AA102" s="6">
        <f t="shared" si="27"/>
        <v>0</v>
      </c>
      <c r="AB102" s="6">
        <f t="shared" si="27"/>
        <v>0</v>
      </c>
      <c r="AC102" s="6">
        <f t="shared" si="27"/>
        <v>0</v>
      </c>
      <c r="AD102" s="6">
        <f t="shared" si="27"/>
        <v>0</v>
      </c>
      <c r="AE102" s="6">
        <f t="shared" si="27"/>
        <v>0</v>
      </c>
      <c r="AF102" s="6">
        <f t="shared" si="27"/>
        <v>0</v>
      </c>
      <c r="AG102" s="6">
        <f t="shared" si="27"/>
        <v>0</v>
      </c>
      <c r="AH102" s="6">
        <f t="shared" si="27"/>
        <v>0</v>
      </c>
      <c r="AI102" s="6">
        <f t="shared" si="27"/>
        <v>0</v>
      </c>
      <c r="AJ102" s="6">
        <f t="shared" si="27"/>
        <v>0</v>
      </c>
      <c r="AK102" s="6">
        <f t="shared" si="27"/>
        <v>0</v>
      </c>
      <c r="AL102" s="6">
        <f t="shared" si="27"/>
        <v>0</v>
      </c>
      <c r="AM102" s="6">
        <f t="shared" si="27"/>
        <v>0</v>
      </c>
      <c r="AN102" s="6">
        <f t="shared" si="27"/>
        <v>0</v>
      </c>
    </row>
    <row r="103" spans="1:40" x14ac:dyDescent="0.25">
      <c r="A103" s="4">
        <f t="shared" si="20"/>
        <v>0</v>
      </c>
      <c r="B103" s="4">
        <f t="shared" si="20"/>
        <v>0</v>
      </c>
      <c r="C103" s="4">
        <f t="shared" si="20"/>
        <v>0</v>
      </c>
      <c r="D103" s="4">
        <f t="shared" si="20"/>
        <v>0</v>
      </c>
      <c r="E103" s="6">
        <f t="shared" ref="E103:AN103" si="28">$D103*E50</f>
        <v>0</v>
      </c>
      <c r="F103" s="6">
        <f t="shared" si="28"/>
        <v>0</v>
      </c>
      <c r="G103" s="6">
        <f t="shared" si="28"/>
        <v>0</v>
      </c>
      <c r="H103" s="6">
        <f t="shared" si="28"/>
        <v>0</v>
      </c>
      <c r="I103" s="6">
        <f t="shared" si="28"/>
        <v>0</v>
      </c>
      <c r="J103" s="6">
        <f t="shared" si="28"/>
        <v>0</v>
      </c>
      <c r="K103" s="6">
        <f t="shared" si="28"/>
        <v>0</v>
      </c>
      <c r="L103" s="6">
        <f t="shared" si="28"/>
        <v>0</v>
      </c>
      <c r="M103" s="6">
        <f t="shared" si="28"/>
        <v>0</v>
      </c>
      <c r="N103" s="6">
        <f t="shared" si="28"/>
        <v>0</v>
      </c>
      <c r="O103" s="6">
        <f t="shared" si="28"/>
        <v>0</v>
      </c>
      <c r="P103" s="6">
        <f t="shared" si="28"/>
        <v>0</v>
      </c>
      <c r="Q103" s="6">
        <f t="shared" si="28"/>
        <v>0</v>
      </c>
      <c r="R103" s="6">
        <f t="shared" si="28"/>
        <v>0</v>
      </c>
      <c r="S103" s="6">
        <f t="shared" si="28"/>
        <v>0</v>
      </c>
      <c r="T103" s="6">
        <f t="shared" si="28"/>
        <v>0</v>
      </c>
      <c r="U103" s="6">
        <f t="shared" si="28"/>
        <v>0</v>
      </c>
      <c r="V103" s="6">
        <f t="shared" si="28"/>
        <v>0</v>
      </c>
      <c r="W103" s="6">
        <f t="shared" si="28"/>
        <v>0</v>
      </c>
      <c r="X103" s="6">
        <f t="shared" si="28"/>
        <v>0</v>
      </c>
      <c r="Y103" s="6">
        <f t="shared" si="28"/>
        <v>0</v>
      </c>
      <c r="Z103" s="6">
        <f t="shared" si="28"/>
        <v>0</v>
      </c>
      <c r="AA103" s="6">
        <f t="shared" si="28"/>
        <v>0</v>
      </c>
      <c r="AB103" s="6">
        <f t="shared" si="28"/>
        <v>0</v>
      </c>
      <c r="AC103" s="6">
        <f t="shared" si="28"/>
        <v>0</v>
      </c>
      <c r="AD103" s="6">
        <f t="shared" si="28"/>
        <v>0</v>
      </c>
      <c r="AE103" s="6">
        <f t="shared" si="28"/>
        <v>0</v>
      </c>
      <c r="AF103" s="6">
        <f t="shared" si="28"/>
        <v>0</v>
      </c>
      <c r="AG103" s="6">
        <f t="shared" si="28"/>
        <v>0</v>
      </c>
      <c r="AH103" s="6">
        <f t="shared" si="28"/>
        <v>0</v>
      </c>
      <c r="AI103" s="6">
        <f t="shared" si="28"/>
        <v>0</v>
      </c>
      <c r="AJ103" s="6">
        <f t="shared" si="28"/>
        <v>0</v>
      </c>
      <c r="AK103" s="6">
        <f t="shared" si="28"/>
        <v>0</v>
      </c>
      <c r="AL103" s="6">
        <f t="shared" si="28"/>
        <v>0</v>
      </c>
      <c r="AM103" s="6">
        <f t="shared" si="28"/>
        <v>0</v>
      </c>
      <c r="AN103" s="6">
        <f t="shared" si="28"/>
        <v>0</v>
      </c>
    </row>
    <row r="104" spans="1:40" x14ac:dyDescent="0.25">
      <c r="A104" s="4">
        <f t="shared" si="20"/>
        <v>0</v>
      </c>
      <c r="B104" s="4">
        <f t="shared" si="20"/>
        <v>0</v>
      </c>
      <c r="C104" s="4">
        <f t="shared" si="20"/>
        <v>0</v>
      </c>
      <c r="D104" s="4">
        <f t="shared" si="20"/>
        <v>0</v>
      </c>
      <c r="E104" s="6">
        <f t="shared" ref="E104:AN104" si="29">$D104*E51</f>
        <v>0</v>
      </c>
      <c r="F104" s="6">
        <f t="shared" si="29"/>
        <v>0</v>
      </c>
      <c r="G104" s="6">
        <f t="shared" si="29"/>
        <v>0</v>
      </c>
      <c r="H104" s="6">
        <f t="shared" si="29"/>
        <v>0</v>
      </c>
      <c r="I104" s="6">
        <f t="shared" si="29"/>
        <v>0</v>
      </c>
      <c r="J104" s="6">
        <f t="shared" si="29"/>
        <v>0</v>
      </c>
      <c r="K104" s="6">
        <f t="shared" si="29"/>
        <v>0</v>
      </c>
      <c r="L104" s="6">
        <f t="shared" si="29"/>
        <v>0</v>
      </c>
      <c r="M104" s="6">
        <f t="shared" si="29"/>
        <v>0</v>
      </c>
      <c r="N104" s="6">
        <f t="shared" si="29"/>
        <v>0</v>
      </c>
      <c r="O104" s="6">
        <f t="shared" si="29"/>
        <v>0</v>
      </c>
      <c r="P104" s="6">
        <f t="shared" si="29"/>
        <v>0</v>
      </c>
      <c r="Q104" s="6">
        <f t="shared" si="29"/>
        <v>0</v>
      </c>
      <c r="R104" s="6">
        <f t="shared" si="29"/>
        <v>0</v>
      </c>
      <c r="S104" s="6">
        <f t="shared" si="29"/>
        <v>0</v>
      </c>
      <c r="T104" s="6">
        <f t="shared" si="29"/>
        <v>0</v>
      </c>
      <c r="U104" s="6">
        <f t="shared" si="29"/>
        <v>0</v>
      </c>
      <c r="V104" s="6">
        <f t="shared" si="29"/>
        <v>0</v>
      </c>
      <c r="W104" s="6">
        <f t="shared" si="29"/>
        <v>0</v>
      </c>
      <c r="X104" s="6">
        <f t="shared" si="29"/>
        <v>0</v>
      </c>
      <c r="Y104" s="6">
        <f t="shared" si="29"/>
        <v>0</v>
      </c>
      <c r="Z104" s="6">
        <f t="shared" si="29"/>
        <v>0</v>
      </c>
      <c r="AA104" s="6">
        <f t="shared" si="29"/>
        <v>0</v>
      </c>
      <c r="AB104" s="6">
        <f t="shared" si="29"/>
        <v>0</v>
      </c>
      <c r="AC104" s="6">
        <f t="shared" si="29"/>
        <v>0</v>
      </c>
      <c r="AD104" s="6">
        <f t="shared" si="29"/>
        <v>0</v>
      </c>
      <c r="AE104" s="6">
        <f t="shared" si="29"/>
        <v>0</v>
      </c>
      <c r="AF104" s="6">
        <f t="shared" si="29"/>
        <v>0</v>
      </c>
      <c r="AG104" s="6">
        <f t="shared" si="29"/>
        <v>0</v>
      </c>
      <c r="AH104" s="6">
        <f t="shared" si="29"/>
        <v>0</v>
      </c>
      <c r="AI104" s="6">
        <f t="shared" si="29"/>
        <v>0</v>
      </c>
      <c r="AJ104" s="6">
        <f t="shared" si="29"/>
        <v>0</v>
      </c>
      <c r="AK104" s="6">
        <f t="shared" si="29"/>
        <v>0</v>
      </c>
      <c r="AL104" s="6">
        <f t="shared" si="29"/>
        <v>0</v>
      </c>
      <c r="AM104" s="6">
        <f t="shared" si="29"/>
        <v>0</v>
      </c>
      <c r="AN104" s="6">
        <f t="shared" si="29"/>
        <v>0</v>
      </c>
    </row>
    <row r="105" spans="1:40" x14ac:dyDescent="0.25">
      <c r="A105" s="4">
        <f t="shared" si="20"/>
        <v>0</v>
      </c>
      <c r="B105" s="4">
        <f t="shared" si="20"/>
        <v>0</v>
      </c>
      <c r="C105" s="4">
        <f t="shared" si="20"/>
        <v>0</v>
      </c>
      <c r="D105" s="4">
        <f t="shared" si="20"/>
        <v>0</v>
      </c>
      <c r="E105" s="6">
        <f t="shared" ref="E105:AN105" si="30">$D105*E52</f>
        <v>0</v>
      </c>
      <c r="F105" s="6">
        <f t="shared" si="30"/>
        <v>0</v>
      </c>
      <c r="G105" s="6">
        <f t="shared" si="30"/>
        <v>0</v>
      </c>
      <c r="H105" s="6">
        <f t="shared" si="30"/>
        <v>0</v>
      </c>
      <c r="I105" s="6">
        <f t="shared" si="30"/>
        <v>0</v>
      </c>
      <c r="J105" s="6">
        <f t="shared" si="30"/>
        <v>0</v>
      </c>
      <c r="K105" s="6">
        <f t="shared" si="30"/>
        <v>0</v>
      </c>
      <c r="L105" s="6">
        <f t="shared" si="30"/>
        <v>0</v>
      </c>
      <c r="M105" s="6">
        <f t="shared" si="30"/>
        <v>0</v>
      </c>
      <c r="N105" s="6">
        <f t="shared" si="30"/>
        <v>0</v>
      </c>
      <c r="O105" s="6">
        <f t="shared" si="30"/>
        <v>0</v>
      </c>
      <c r="P105" s="6">
        <f t="shared" si="30"/>
        <v>0</v>
      </c>
      <c r="Q105" s="6">
        <f t="shared" si="30"/>
        <v>0</v>
      </c>
      <c r="R105" s="6">
        <f t="shared" si="30"/>
        <v>0</v>
      </c>
      <c r="S105" s="6">
        <f t="shared" si="30"/>
        <v>0</v>
      </c>
      <c r="T105" s="6">
        <f t="shared" si="30"/>
        <v>0</v>
      </c>
      <c r="U105" s="6">
        <f t="shared" si="30"/>
        <v>0</v>
      </c>
      <c r="V105" s="6">
        <f t="shared" si="30"/>
        <v>0</v>
      </c>
      <c r="W105" s="6">
        <f t="shared" si="30"/>
        <v>0</v>
      </c>
      <c r="X105" s="6">
        <f t="shared" si="30"/>
        <v>0</v>
      </c>
      <c r="Y105" s="6">
        <f t="shared" si="30"/>
        <v>0</v>
      </c>
      <c r="Z105" s="6">
        <f t="shared" si="30"/>
        <v>0</v>
      </c>
      <c r="AA105" s="6">
        <f t="shared" si="30"/>
        <v>0</v>
      </c>
      <c r="AB105" s="6">
        <f t="shared" si="30"/>
        <v>0</v>
      </c>
      <c r="AC105" s="6">
        <f t="shared" si="30"/>
        <v>0</v>
      </c>
      <c r="AD105" s="6">
        <f t="shared" si="30"/>
        <v>0</v>
      </c>
      <c r="AE105" s="6">
        <f t="shared" si="30"/>
        <v>0</v>
      </c>
      <c r="AF105" s="6">
        <f t="shared" si="30"/>
        <v>0</v>
      </c>
      <c r="AG105" s="6">
        <f t="shared" si="30"/>
        <v>0</v>
      </c>
      <c r="AH105" s="6">
        <f t="shared" si="30"/>
        <v>0</v>
      </c>
      <c r="AI105" s="6">
        <f t="shared" si="30"/>
        <v>0</v>
      </c>
      <c r="AJ105" s="6">
        <f t="shared" si="30"/>
        <v>0</v>
      </c>
      <c r="AK105" s="6">
        <f t="shared" si="30"/>
        <v>0</v>
      </c>
      <c r="AL105" s="6">
        <f t="shared" si="30"/>
        <v>0</v>
      </c>
      <c r="AM105" s="6">
        <f t="shared" si="30"/>
        <v>0</v>
      </c>
      <c r="AN105" s="6">
        <f t="shared" si="30"/>
        <v>0</v>
      </c>
    </row>
    <row r="106" spans="1:40" x14ac:dyDescent="0.25">
      <c r="A106" s="4">
        <f t="shared" si="20"/>
        <v>0</v>
      </c>
      <c r="B106" s="4">
        <f t="shared" si="20"/>
        <v>0</v>
      </c>
      <c r="C106" s="4">
        <f t="shared" si="20"/>
        <v>0</v>
      </c>
      <c r="D106" s="4">
        <f t="shared" si="20"/>
        <v>0</v>
      </c>
      <c r="E106" s="6">
        <f t="shared" ref="E106:AN106" si="31">$D106*E53</f>
        <v>0</v>
      </c>
      <c r="F106" s="6">
        <f t="shared" si="31"/>
        <v>0</v>
      </c>
      <c r="G106" s="6">
        <f t="shared" si="31"/>
        <v>0</v>
      </c>
      <c r="H106" s="6">
        <f t="shared" si="31"/>
        <v>0</v>
      </c>
      <c r="I106" s="6">
        <f t="shared" si="31"/>
        <v>0</v>
      </c>
      <c r="J106" s="6">
        <f t="shared" si="31"/>
        <v>0</v>
      </c>
      <c r="K106" s="6">
        <f t="shared" si="31"/>
        <v>0</v>
      </c>
      <c r="L106" s="6">
        <f t="shared" si="31"/>
        <v>0</v>
      </c>
      <c r="M106" s="6">
        <f t="shared" si="31"/>
        <v>0</v>
      </c>
      <c r="N106" s="6">
        <f t="shared" si="31"/>
        <v>0</v>
      </c>
      <c r="O106" s="6">
        <f t="shared" si="31"/>
        <v>0</v>
      </c>
      <c r="P106" s="6">
        <f t="shared" si="31"/>
        <v>0</v>
      </c>
      <c r="Q106" s="6">
        <f t="shared" si="31"/>
        <v>0</v>
      </c>
      <c r="R106" s="6">
        <f t="shared" si="31"/>
        <v>0</v>
      </c>
      <c r="S106" s="6">
        <f t="shared" si="31"/>
        <v>0</v>
      </c>
      <c r="T106" s="6">
        <f t="shared" si="31"/>
        <v>0</v>
      </c>
      <c r="U106" s="6">
        <f t="shared" si="31"/>
        <v>0</v>
      </c>
      <c r="V106" s="6">
        <f t="shared" si="31"/>
        <v>0</v>
      </c>
      <c r="W106" s="6">
        <f t="shared" si="31"/>
        <v>0</v>
      </c>
      <c r="X106" s="6">
        <f t="shared" si="31"/>
        <v>0</v>
      </c>
      <c r="Y106" s="6">
        <f t="shared" si="31"/>
        <v>0</v>
      </c>
      <c r="Z106" s="6">
        <f t="shared" si="31"/>
        <v>0</v>
      </c>
      <c r="AA106" s="6">
        <f t="shared" si="31"/>
        <v>0</v>
      </c>
      <c r="AB106" s="6">
        <f t="shared" si="31"/>
        <v>0</v>
      </c>
      <c r="AC106" s="6">
        <f t="shared" si="31"/>
        <v>0</v>
      </c>
      <c r="AD106" s="6">
        <f t="shared" si="31"/>
        <v>0</v>
      </c>
      <c r="AE106" s="6">
        <f t="shared" si="31"/>
        <v>0</v>
      </c>
      <c r="AF106" s="6">
        <f t="shared" si="31"/>
        <v>0</v>
      </c>
      <c r="AG106" s="6">
        <f t="shared" si="31"/>
        <v>0</v>
      </c>
      <c r="AH106" s="6">
        <f t="shared" si="31"/>
        <v>0</v>
      </c>
      <c r="AI106" s="6">
        <f t="shared" si="31"/>
        <v>0</v>
      </c>
      <c r="AJ106" s="6">
        <f t="shared" si="31"/>
        <v>0</v>
      </c>
      <c r="AK106" s="6">
        <f t="shared" si="31"/>
        <v>0</v>
      </c>
      <c r="AL106" s="6">
        <f t="shared" si="31"/>
        <v>0</v>
      </c>
      <c r="AM106" s="6">
        <f t="shared" si="31"/>
        <v>0</v>
      </c>
      <c r="AN106" s="6">
        <f t="shared" si="31"/>
        <v>0</v>
      </c>
    </row>
    <row r="107" spans="1:40" x14ac:dyDescent="0.25">
      <c r="A107" s="4">
        <f t="shared" si="20"/>
        <v>0</v>
      </c>
      <c r="B107" s="4">
        <f t="shared" si="20"/>
        <v>0</v>
      </c>
      <c r="C107" s="4">
        <f t="shared" si="20"/>
        <v>0</v>
      </c>
      <c r="D107" s="4">
        <f t="shared" si="20"/>
        <v>0</v>
      </c>
      <c r="E107" s="6">
        <f t="shared" ref="E107:AN107" si="32">$D107*E54</f>
        <v>0</v>
      </c>
      <c r="F107" s="6">
        <f t="shared" si="32"/>
        <v>0</v>
      </c>
      <c r="G107" s="6">
        <f t="shared" si="32"/>
        <v>0</v>
      </c>
      <c r="H107" s="6">
        <f t="shared" si="32"/>
        <v>0</v>
      </c>
      <c r="I107" s="6">
        <f t="shared" si="32"/>
        <v>0</v>
      </c>
      <c r="J107" s="6">
        <f t="shared" si="32"/>
        <v>0</v>
      </c>
      <c r="K107" s="6">
        <f t="shared" si="32"/>
        <v>0</v>
      </c>
      <c r="L107" s="6">
        <f t="shared" si="32"/>
        <v>0</v>
      </c>
      <c r="M107" s="6">
        <f t="shared" si="32"/>
        <v>0</v>
      </c>
      <c r="N107" s="6">
        <f t="shared" si="32"/>
        <v>0</v>
      </c>
      <c r="O107" s="6">
        <f t="shared" si="32"/>
        <v>0</v>
      </c>
      <c r="P107" s="6">
        <f t="shared" si="32"/>
        <v>0</v>
      </c>
      <c r="Q107" s="6">
        <f t="shared" si="32"/>
        <v>0</v>
      </c>
      <c r="R107" s="6">
        <f t="shared" si="32"/>
        <v>0</v>
      </c>
      <c r="S107" s="6">
        <f t="shared" si="32"/>
        <v>0</v>
      </c>
      <c r="T107" s="6">
        <f t="shared" si="32"/>
        <v>0</v>
      </c>
      <c r="U107" s="6">
        <f t="shared" si="32"/>
        <v>0</v>
      </c>
      <c r="V107" s="6">
        <f t="shared" si="32"/>
        <v>0</v>
      </c>
      <c r="W107" s="6">
        <f t="shared" si="32"/>
        <v>0</v>
      </c>
      <c r="X107" s="6">
        <f t="shared" si="32"/>
        <v>0</v>
      </c>
      <c r="Y107" s="6">
        <f t="shared" si="32"/>
        <v>0</v>
      </c>
      <c r="Z107" s="6">
        <f t="shared" si="32"/>
        <v>0</v>
      </c>
      <c r="AA107" s="6">
        <f t="shared" si="32"/>
        <v>0</v>
      </c>
      <c r="AB107" s="6">
        <f t="shared" si="32"/>
        <v>0</v>
      </c>
      <c r="AC107" s="6">
        <f t="shared" si="32"/>
        <v>0</v>
      </c>
      <c r="AD107" s="6">
        <f t="shared" si="32"/>
        <v>0</v>
      </c>
      <c r="AE107" s="6">
        <f t="shared" si="32"/>
        <v>0</v>
      </c>
      <c r="AF107" s="6">
        <f t="shared" si="32"/>
        <v>0</v>
      </c>
      <c r="AG107" s="6">
        <f t="shared" si="32"/>
        <v>0</v>
      </c>
      <c r="AH107" s="6">
        <f t="shared" si="32"/>
        <v>0</v>
      </c>
      <c r="AI107" s="6">
        <f t="shared" si="32"/>
        <v>0</v>
      </c>
      <c r="AJ107" s="6">
        <f t="shared" si="32"/>
        <v>0</v>
      </c>
      <c r="AK107" s="6">
        <f t="shared" si="32"/>
        <v>0</v>
      </c>
      <c r="AL107" s="6">
        <f t="shared" si="32"/>
        <v>0</v>
      </c>
      <c r="AM107" s="6">
        <f t="shared" si="32"/>
        <v>0</v>
      </c>
      <c r="AN107" s="6">
        <f t="shared" si="32"/>
        <v>0</v>
      </c>
    </row>
    <row r="108" spans="1:40" x14ac:dyDescent="0.25">
      <c r="A108" s="4">
        <f t="shared" si="20"/>
        <v>0</v>
      </c>
      <c r="B108" s="4">
        <f t="shared" si="20"/>
        <v>0</v>
      </c>
      <c r="C108" s="4">
        <f t="shared" si="20"/>
        <v>0</v>
      </c>
      <c r="D108" s="4">
        <f t="shared" si="20"/>
        <v>0</v>
      </c>
      <c r="E108" s="6">
        <f t="shared" ref="E108:AN108" si="33">$D108*E55</f>
        <v>0</v>
      </c>
      <c r="F108" s="6">
        <f t="shared" si="33"/>
        <v>0</v>
      </c>
      <c r="G108" s="6">
        <f t="shared" si="33"/>
        <v>0</v>
      </c>
      <c r="H108" s="6">
        <f t="shared" si="33"/>
        <v>0</v>
      </c>
      <c r="I108" s="6">
        <f t="shared" si="33"/>
        <v>0</v>
      </c>
      <c r="J108" s="6">
        <f t="shared" si="33"/>
        <v>0</v>
      </c>
      <c r="K108" s="6">
        <f t="shared" si="33"/>
        <v>0</v>
      </c>
      <c r="L108" s="6">
        <f t="shared" si="33"/>
        <v>0</v>
      </c>
      <c r="M108" s="6">
        <f t="shared" si="33"/>
        <v>0</v>
      </c>
      <c r="N108" s="6">
        <f t="shared" si="33"/>
        <v>0</v>
      </c>
      <c r="O108" s="6">
        <f t="shared" si="33"/>
        <v>0</v>
      </c>
      <c r="P108" s="6">
        <f t="shared" si="33"/>
        <v>0</v>
      </c>
      <c r="Q108" s="6">
        <f t="shared" si="33"/>
        <v>0</v>
      </c>
      <c r="R108" s="6">
        <f t="shared" si="33"/>
        <v>0</v>
      </c>
      <c r="S108" s="6">
        <f t="shared" si="33"/>
        <v>0</v>
      </c>
      <c r="T108" s="6">
        <f t="shared" si="33"/>
        <v>0</v>
      </c>
      <c r="U108" s="6">
        <f t="shared" si="33"/>
        <v>0</v>
      </c>
      <c r="V108" s="6">
        <f t="shared" si="33"/>
        <v>0</v>
      </c>
      <c r="W108" s="6">
        <f t="shared" si="33"/>
        <v>0</v>
      </c>
      <c r="X108" s="6">
        <f t="shared" si="33"/>
        <v>0</v>
      </c>
      <c r="Y108" s="6">
        <f t="shared" si="33"/>
        <v>0</v>
      </c>
      <c r="Z108" s="6">
        <f t="shared" si="33"/>
        <v>0</v>
      </c>
      <c r="AA108" s="6">
        <f t="shared" si="33"/>
        <v>0</v>
      </c>
      <c r="AB108" s="6">
        <f t="shared" si="33"/>
        <v>0</v>
      </c>
      <c r="AC108" s="6">
        <f t="shared" si="33"/>
        <v>0</v>
      </c>
      <c r="AD108" s="6">
        <f t="shared" si="33"/>
        <v>0</v>
      </c>
      <c r="AE108" s="6">
        <f t="shared" si="33"/>
        <v>0</v>
      </c>
      <c r="AF108" s="6">
        <f t="shared" si="33"/>
        <v>0</v>
      </c>
      <c r="AG108" s="6">
        <f t="shared" si="33"/>
        <v>0</v>
      </c>
      <c r="AH108" s="6">
        <f t="shared" si="33"/>
        <v>0</v>
      </c>
      <c r="AI108" s="6">
        <f t="shared" si="33"/>
        <v>0</v>
      </c>
      <c r="AJ108" s="6">
        <f t="shared" si="33"/>
        <v>0</v>
      </c>
      <c r="AK108" s="6">
        <f t="shared" si="33"/>
        <v>0</v>
      </c>
      <c r="AL108" s="6">
        <f t="shared" si="33"/>
        <v>0</v>
      </c>
      <c r="AM108" s="6">
        <f t="shared" si="33"/>
        <v>0</v>
      </c>
      <c r="AN108" s="6">
        <f t="shared" si="33"/>
        <v>0</v>
      </c>
    </row>
    <row r="109" spans="1:40" x14ac:dyDescent="0.25">
      <c r="A109" s="4">
        <f t="shared" si="20"/>
        <v>0</v>
      </c>
      <c r="B109" s="4">
        <f t="shared" si="20"/>
        <v>0</v>
      </c>
      <c r="C109" s="4">
        <f t="shared" si="20"/>
        <v>0</v>
      </c>
      <c r="D109" s="4">
        <f t="shared" si="20"/>
        <v>0</v>
      </c>
      <c r="E109" s="6">
        <f t="shared" ref="E109:AN109" si="34">$D109*E56</f>
        <v>0</v>
      </c>
      <c r="F109" s="6">
        <f t="shared" si="34"/>
        <v>0</v>
      </c>
      <c r="G109" s="6">
        <f t="shared" si="34"/>
        <v>0</v>
      </c>
      <c r="H109" s="6">
        <f t="shared" si="34"/>
        <v>0</v>
      </c>
      <c r="I109" s="6">
        <f t="shared" si="34"/>
        <v>0</v>
      </c>
      <c r="J109" s="6">
        <f t="shared" si="34"/>
        <v>0</v>
      </c>
      <c r="K109" s="6">
        <f t="shared" si="34"/>
        <v>0</v>
      </c>
      <c r="L109" s="6">
        <f t="shared" si="34"/>
        <v>0</v>
      </c>
      <c r="M109" s="6">
        <f t="shared" si="34"/>
        <v>0</v>
      </c>
      <c r="N109" s="6">
        <f t="shared" si="34"/>
        <v>0</v>
      </c>
      <c r="O109" s="6">
        <f t="shared" si="34"/>
        <v>0</v>
      </c>
      <c r="P109" s="6">
        <f t="shared" si="34"/>
        <v>0</v>
      </c>
      <c r="Q109" s="6">
        <f t="shared" si="34"/>
        <v>0</v>
      </c>
      <c r="R109" s="6">
        <f t="shared" si="34"/>
        <v>0</v>
      </c>
      <c r="S109" s="6">
        <f t="shared" si="34"/>
        <v>0</v>
      </c>
      <c r="T109" s="6">
        <f t="shared" si="34"/>
        <v>0</v>
      </c>
      <c r="U109" s="6">
        <f t="shared" si="34"/>
        <v>0</v>
      </c>
      <c r="V109" s="6">
        <f t="shared" si="34"/>
        <v>0</v>
      </c>
      <c r="W109" s="6">
        <f t="shared" si="34"/>
        <v>0</v>
      </c>
      <c r="X109" s="6">
        <f t="shared" si="34"/>
        <v>0</v>
      </c>
      <c r="Y109" s="6">
        <f t="shared" si="34"/>
        <v>0</v>
      </c>
      <c r="Z109" s="6">
        <f t="shared" si="34"/>
        <v>0</v>
      </c>
      <c r="AA109" s="6">
        <f t="shared" si="34"/>
        <v>0</v>
      </c>
      <c r="AB109" s="6">
        <f t="shared" si="34"/>
        <v>0</v>
      </c>
      <c r="AC109" s="6">
        <f t="shared" si="34"/>
        <v>0</v>
      </c>
      <c r="AD109" s="6">
        <f t="shared" si="34"/>
        <v>0</v>
      </c>
      <c r="AE109" s="6">
        <f t="shared" si="34"/>
        <v>0</v>
      </c>
      <c r="AF109" s="6">
        <f t="shared" si="34"/>
        <v>0</v>
      </c>
      <c r="AG109" s="6">
        <f t="shared" si="34"/>
        <v>0</v>
      </c>
      <c r="AH109" s="6">
        <f t="shared" si="34"/>
        <v>0</v>
      </c>
      <c r="AI109" s="6">
        <f t="shared" si="34"/>
        <v>0</v>
      </c>
      <c r="AJ109" s="6">
        <f t="shared" si="34"/>
        <v>0</v>
      </c>
      <c r="AK109" s="6">
        <f t="shared" si="34"/>
        <v>0</v>
      </c>
      <c r="AL109" s="6">
        <f t="shared" si="34"/>
        <v>0</v>
      </c>
      <c r="AM109" s="6">
        <f t="shared" si="34"/>
        <v>0</v>
      </c>
      <c r="AN109" s="6">
        <f t="shared" si="34"/>
        <v>0</v>
      </c>
    </row>
    <row r="110" spans="1:40" x14ac:dyDescent="0.25">
      <c r="A110" s="4">
        <f t="shared" si="20"/>
        <v>0</v>
      </c>
      <c r="B110" s="4">
        <f t="shared" si="20"/>
        <v>0</v>
      </c>
      <c r="C110" s="4">
        <f t="shared" si="20"/>
        <v>0</v>
      </c>
      <c r="D110" s="4">
        <f t="shared" si="20"/>
        <v>0</v>
      </c>
      <c r="E110" s="6">
        <f t="shared" ref="E110:AN110" si="35">$D110*E57</f>
        <v>0</v>
      </c>
      <c r="F110" s="6">
        <f t="shared" si="35"/>
        <v>0</v>
      </c>
      <c r="G110" s="6">
        <f t="shared" si="35"/>
        <v>0</v>
      </c>
      <c r="H110" s="6">
        <f t="shared" si="35"/>
        <v>0</v>
      </c>
      <c r="I110" s="6">
        <f t="shared" si="35"/>
        <v>0</v>
      </c>
      <c r="J110" s="6">
        <f t="shared" si="35"/>
        <v>0</v>
      </c>
      <c r="K110" s="6">
        <f t="shared" si="35"/>
        <v>0</v>
      </c>
      <c r="L110" s="6">
        <f t="shared" si="35"/>
        <v>0</v>
      </c>
      <c r="M110" s="6">
        <f t="shared" si="35"/>
        <v>0</v>
      </c>
      <c r="N110" s="6">
        <f t="shared" si="35"/>
        <v>0</v>
      </c>
      <c r="O110" s="6">
        <f t="shared" si="35"/>
        <v>0</v>
      </c>
      <c r="P110" s="6">
        <f t="shared" si="35"/>
        <v>0</v>
      </c>
      <c r="Q110" s="6">
        <f t="shared" si="35"/>
        <v>0</v>
      </c>
      <c r="R110" s="6">
        <f t="shared" si="35"/>
        <v>0</v>
      </c>
      <c r="S110" s="6">
        <f t="shared" si="35"/>
        <v>0</v>
      </c>
      <c r="T110" s="6">
        <f t="shared" si="35"/>
        <v>0</v>
      </c>
      <c r="U110" s="6">
        <f t="shared" si="35"/>
        <v>0</v>
      </c>
      <c r="V110" s="6">
        <f t="shared" si="35"/>
        <v>0</v>
      </c>
      <c r="W110" s="6">
        <f t="shared" si="35"/>
        <v>0</v>
      </c>
      <c r="X110" s="6">
        <f t="shared" si="35"/>
        <v>0</v>
      </c>
      <c r="Y110" s="6">
        <f t="shared" si="35"/>
        <v>0</v>
      </c>
      <c r="Z110" s="6">
        <f t="shared" si="35"/>
        <v>0</v>
      </c>
      <c r="AA110" s="6">
        <f t="shared" si="35"/>
        <v>0</v>
      </c>
      <c r="AB110" s="6">
        <f t="shared" si="35"/>
        <v>0</v>
      </c>
      <c r="AC110" s="6">
        <f t="shared" si="35"/>
        <v>0</v>
      </c>
      <c r="AD110" s="6">
        <f t="shared" si="35"/>
        <v>0</v>
      </c>
      <c r="AE110" s="6">
        <f t="shared" si="35"/>
        <v>0</v>
      </c>
      <c r="AF110" s="6">
        <f t="shared" si="35"/>
        <v>0</v>
      </c>
      <c r="AG110" s="6">
        <f t="shared" si="35"/>
        <v>0</v>
      </c>
      <c r="AH110" s="6">
        <f t="shared" si="35"/>
        <v>0</v>
      </c>
      <c r="AI110" s="6">
        <f t="shared" si="35"/>
        <v>0</v>
      </c>
      <c r="AJ110" s="6">
        <f t="shared" si="35"/>
        <v>0</v>
      </c>
      <c r="AK110" s="6">
        <f t="shared" si="35"/>
        <v>0</v>
      </c>
      <c r="AL110" s="6">
        <f t="shared" si="35"/>
        <v>0</v>
      </c>
      <c r="AM110" s="6">
        <f t="shared" si="35"/>
        <v>0</v>
      </c>
      <c r="AN110" s="6">
        <f t="shared" si="35"/>
        <v>0</v>
      </c>
    </row>
    <row r="111" spans="1:40" x14ac:dyDescent="0.25">
      <c r="D111" s="7"/>
      <c r="E111" s="7">
        <f t="shared" ref="E111:AN111" si="36">SUM(E96:E110)</f>
        <v>0</v>
      </c>
      <c r="F111" s="7">
        <f t="shared" si="36"/>
        <v>0</v>
      </c>
      <c r="G111" s="7">
        <f t="shared" si="36"/>
        <v>0</v>
      </c>
      <c r="H111" s="7">
        <f t="shared" si="36"/>
        <v>0</v>
      </c>
      <c r="I111" s="7">
        <f t="shared" si="36"/>
        <v>0</v>
      </c>
      <c r="J111" s="7">
        <f t="shared" si="36"/>
        <v>0</v>
      </c>
      <c r="K111" s="7">
        <f t="shared" si="36"/>
        <v>0</v>
      </c>
      <c r="L111" s="7">
        <f t="shared" si="36"/>
        <v>0</v>
      </c>
      <c r="M111" s="7">
        <f t="shared" si="36"/>
        <v>0</v>
      </c>
      <c r="N111" s="7">
        <f t="shared" si="36"/>
        <v>0</v>
      </c>
      <c r="O111" s="7">
        <f t="shared" si="36"/>
        <v>0</v>
      </c>
      <c r="P111" s="7">
        <f t="shared" si="36"/>
        <v>0</v>
      </c>
      <c r="Q111" s="7">
        <f t="shared" si="36"/>
        <v>0</v>
      </c>
      <c r="R111" s="7">
        <f t="shared" si="36"/>
        <v>0</v>
      </c>
      <c r="S111" s="7">
        <f t="shared" si="36"/>
        <v>0</v>
      </c>
      <c r="T111" s="7">
        <f t="shared" si="36"/>
        <v>0</v>
      </c>
      <c r="U111" s="7">
        <f t="shared" si="36"/>
        <v>0</v>
      </c>
      <c r="V111" s="7">
        <f t="shared" si="36"/>
        <v>0</v>
      </c>
      <c r="W111" s="7">
        <f t="shared" si="36"/>
        <v>0</v>
      </c>
      <c r="X111" s="7">
        <f t="shared" si="36"/>
        <v>0</v>
      </c>
      <c r="Y111" s="7">
        <f t="shared" si="36"/>
        <v>0</v>
      </c>
      <c r="Z111" s="7">
        <f t="shared" si="36"/>
        <v>0</v>
      </c>
      <c r="AA111" s="7">
        <f t="shared" si="36"/>
        <v>0</v>
      </c>
      <c r="AB111" s="7">
        <f t="shared" si="36"/>
        <v>0</v>
      </c>
      <c r="AC111" s="7">
        <f t="shared" si="36"/>
        <v>0</v>
      </c>
      <c r="AD111" s="7">
        <f t="shared" si="36"/>
        <v>0</v>
      </c>
      <c r="AE111" s="7">
        <f t="shared" si="36"/>
        <v>0</v>
      </c>
      <c r="AF111" s="7">
        <f t="shared" si="36"/>
        <v>0</v>
      </c>
      <c r="AG111" s="7">
        <f t="shared" si="36"/>
        <v>0</v>
      </c>
      <c r="AH111" s="7">
        <f t="shared" si="36"/>
        <v>0</v>
      </c>
      <c r="AI111" s="7">
        <f t="shared" si="36"/>
        <v>0</v>
      </c>
      <c r="AJ111" s="7">
        <f t="shared" si="36"/>
        <v>0</v>
      </c>
      <c r="AK111" s="7">
        <f t="shared" si="36"/>
        <v>0</v>
      </c>
      <c r="AL111" s="7">
        <f t="shared" si="36"/>
        <v>0</v>
      </c>
      <c r="AM111" s="7">
        <f t="shared" si="36"/>
        <v>0</v>
      </c>
      <c r="AN111" s="7">
        <f t="shared" si="36"/>
        <v>0</v>
      </c>
    </row>
    <row r="113" spans="1:40" x14ac:dyDescent="0.25">
      <c r="A113" s="31" t="s">
        <v>186</v>
      </c>
      <c r="B113" s="32"/>
      <c r="C113" s="32"/>
      <c r="D113" s="32"/>
      <c r="E113" s="625">
        <v>2025</v>
      </c>
      <c r="F113" s="626"/>
      <c r="G113" s="626"/>
      <c r="H113" s="626"/>
      <c r="I113" s="626"/>
      <c r="J113" s="626"/>
      <c r="K113" s="626"/>
      <c r="L113" s="626"/>
      <c r="M113" s="626"/>
      <c r="N113" s="626"/>
      <c r="O113" s="626"/>
      <c r="P113" s="627"/>
      <c r="Q113" s="625">
        <v>2026</v>
      </c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7"/>
      <c r="AC113" s="625">
        <v>2027</v>
      </c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7"/>
    </row>
    <row r="114" spans="1:40" x14ac:dyDescent="0.25">
      <c r="C114" s="11" t="s">
        <v>105</v>
      </c>
      <c r="D114" s="11" t="s">
        <v>106</v>
      </c>
      <c r="E114" s="11">
        <v>1</v>
      </c>
      <c r="F114" s="11">
        <v>2</v>
      </c>
      <c r="G114" s="11">
        <v>3</v>
      </c>
      <c r="H114" s="11">
        <v>4</v>
      </c>
      <c r="I114" s="11">
        <v>5</v>
      </c>
      <c r="J114" s="11">
        <v>6</v>
      </c>
      <c r="K114" s="11">
        <v>7</v>
      </c>
      <c r="L114" s="11">
        <v>8</v>
      </c>
      <c r="M114" s="11">
        <v>9</v>
      </c>
      <c r="N114" s="11">
        <v>10</v>
      </c>
      <c r="O114" s="11">
        <v>11</v>
      </c>
      <c r="P114" s="11">
        <v>12</v>
      </c>
      <c r="Q114" s="11">
        <v>1</v>
      </c>
      <c r="R114" s="11">
        <v>2</v>
      </c>
      <c r="S114" s="11">
        <v>3</v>
      </c>
      <c r="T114" s="11">
        <v>4</v>
      </c>
      <c r="U114" s="11">
        <v>5</v>
      </c>
      <c r="V114" s="11">
        <v>6</v>
      </c>
      <c r="W114" s="11">
        <v>7</v>
      </c>
      <c r="X114" s="11">
        <v>8</v>
      </c>
      <c r="Y114" s="11">
        <v>9</v>
      </c>
      <c r="Z114" s="11">
        <v>10</v>
      </c>
      <c r="AA114" s="11">
        <v>11</v>
      </c>
      <c r="AB114" s="11">
        <v>12</v>
      </c>
      <c r="AC114" s="11">
        <v>1</v>
      </c>
      <c r="AD114" s="11">
        <v>2</v>
      </c>
      <c r="AE114" s="11">
        <v>3</v>
      </c>
      <c r="AF114" s="11">
        <v>4</v>
      </c>
      <c r="AG114" s="11">
        <v>5</v>
      </c>
      <c r="AH114" s="11">
        <v>6</v>
      </c>
      <c r="AI114" s="11">
        <v>7</v>
      </c>
      <c r="AJ114" s="11">
        <v>8</v>
      </c>
      <c r="AK114" s="11">
        <v>9</v>
      </c>
      <c r="AL114" s="11">
        <v>10</v>
      </c>
      <c r="AM114" s="11">
        <v>11</v>
      </c>
      <c r="AN114" s="11">
        <v>12</v>
      </c>
    </row>
    <row r="115" spans="1:40" x14ac:dyDescent="0.25">
      <c r="C115" s="4" t="s">
        <v>1355</v>
      </c>
      <c r="D115" s="26">
        <v>45808</v>
      </c>
      <c r="F115" s="4"/>
      <c r="G115" s="4"/>
      <c r="H115" s="4"/>
      <c r="I115" s="280">
        <v>55000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1:40" x14ac:dyDescent="0.25">
      <c r="C116" s="425" t="s">
        <v>1356</v>
      </c>
      <c r="D116" s="1">
        <v>45838</v>
      </c>
      <c r="E116" s="4"/>
      <c r="F116" s="4"/>
      <c r="G116" s="4"/>
      <c r="H116" s="4"/>
      <c r="I116" s="4"/>
      <c r="J116" s="280">
        <v>55000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0" x14ac:dyDescent="0.25">
      <c r="C117" s="4" t="s">
        <v>1357</v>
      </c>
      <c r="D117" s="26">
        <v>45869</v>
      </c>
      <c r="E117" s="4"/>
      <c r="F117" s="4"/>
      <c r="G117" s="4"/>
      <c r="H117" s="4"/>
      <c r="I117" s="4"/>
      <c r="J117" s="4"/>
      <c r="K117" s="280">
        <v>55000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spans="1:40" x14ac:dyDescent="0.25">
      <c r="C118" s="4"/>
      <c r="D118" s="26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1:40" x14ac:dyDescent="0.25">
      <c r="C119" s="4"/>
      <c r="D119" s="26"/>
      <c r="E119" s="6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1:40" x14ac:dyDescent="0.25">
      <c r="C120" s="4"/>
      <c r="D120" s="26"/>
      <c r="E120" s="4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1:40" x14ac:dyDescent="0.25">
      <c r="C121" s="4"/>
      <c r="D121" s="2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1:40" x14ac:dyDescent="0.25">
      <c r="C122" s="4"/>
      <c r="D122" s="26"/>
      <c r="E122" s="4"/>
      <c r="F122" s="6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1:40" x14ac:dyDescent="0.25">
      <c r="C123" s="4"/>
      <c r="D123" s="26"/>
      <c r="E123" s="4"/>
      <c r="F123" s="6"/>
      <c r="G123" s="4"/>
      <c r="H123" s="4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1:40" x14ac:dyDescent="0.25">
      <c r="C124" s="4"/>
      <c r="D124" s="26"/>
      <c r="E124" s="4"/>
      <c r="F124" s="6"/>
      <c r="G124" s="4"/>
      <c r="H124" s="4"/>
      <c r="I124" s="4"/>
      <c r="J124" s="6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1:40" x14ac:dyDescent="0.25">
      <c r="C125" s="281"/>
      <c r="D125" s="26"/>
      <c r="E125" s="4"/>
      <c r="F125" s="6"/>
      <c r="G125" s="4"/>
      <c r="H125" s="4"/>
      <c r="I125" s="4"/>
      <c r="J125" s="4"/>
      <c r="K125" s="6"/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1:40" x14ac:dyDescent="0.25">
      <c r="C126" s="4"/>
      <c r="D126" s="26"/>
      <c r="E126" s="4"/>
      <c r="F126" s="6"/>
      <c r="G126" s="4"/>
      <c r="H126" s="4"/>
      <c r="I126" s="4"/>
      <c r="J126" s="4"/>
      <c r="K126" s="4"/>
      <c r="L126" s="6"/>
      <c r="M126" s="6"/>
      <c r="N126" s="6"/>
      <c r="O126" s="6"/>
      <c r="P126" s="6"/>
      <c r="Q126" s="6"/>
      <c r="R126" s="6"/>
      <c r="S126" s="6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1:40" x14ac:dyDescent="0.25">
      <c r="C127" s="4"/>
      <c r="D127" s="26"/>
      <c r="E127" s="4"/>
      <c r="F127" s="6"/>
      <c r="G127" s="4"/>
      <c r="H127" s="4"/>
      <c r="I127" s="4"/>
      <c r="J127" s="4"/>
      <c r="K127" s="4"/>
      <c r="L127" s="6"/>
      <c r="M127" s="6"/>
      <c r="N127" s="6"/>
      <c r="O127" s="6"/>
      <c r="P127" s="6"/>
      <c r="Q127" s="6"/>
      <c r="R127" s="6"/>
      <c r="S127" s="6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1:40" x14ac:dyDescent="0.25">
      <c r="C128" s="4"/>
      <c r="D128" s="26"/>
      <c r="E128" s="4"/>
      <c r="F128" s="6"/>
      <c r="G128" s="4"/>
      <c r="H128" s="4"/>
      <c r="I128" s="4"/>
      <c r="J128" s="4"/>
      <c r="K128" s="4"/>
      <c r="L128" s="6"/>
      <c r="M128" s="6"/>
      <c r="N128" s="6"/>
      <c r="O128" s="6"/>
      <c r="P128" s="6"/>
      <c r="Q128" s="6"/>
      <c r="R128" s="6"/>
      <c r="S128" s="6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3:40" x14ac:dyDescent="0.25">
      <c r="C129" s="4"/>
      <c r="D129" s="26"/>
      <c r="E129" s="4"/>
      <c r="F129" s="6"/>
      <c r="G129" s="4"/>
      <c r="H129" s="4"/>
      <c r="I129" s="4"/>
      <c r="J129" s="4"/>
      <c r="K129" s="4"/>
      <c r="L129" s="4"/>
      <c r="M129" s="6"/>
      <c r="N129" s="6"/>
      <c r="O129" s="6"/>
      <c r="P129" s="6"/>
      <c r="Q129" s="6"/>
      <c r="R129" s="6"/>
      <c r="S129" s="6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3:40" x14ac:dyDescent="0.25">
      <c r="D130" s="93" t="s">
        <v>39</v>
      </c>
      <c r="E130" s="30">
        <f t="shared" ref="E130:AN130" si="37">SUM(E115:E129)</f>
        <v>0</v>
      </c>
      <c r="F130" s="30">
        <f t="shared" si="37"/>
        <v>0</v>
      </c>
      <c r="G130" s="30">
        <f t="shared" si="37"/>
        <v>0</v>
      </c>
      <c r="H130" s="30">
        <f t="shared" si="37"/>
        <v>0</v>
      </c>
      <c r="I130" s="30">
        <f t="shared" si="37"/>
        <v>55000</v>
      </c>
      <c r="J130" s="30">
        <f t="shared" si="37"/>
        <v>55000</v>
      </c>
      <c r="K130" s="30">
        <f t="shared" si="37"/>
        <v>55000</v>
      </c>
      <c r="L130" s="30">
        <f t="shared" si="37"/>
        <v>0</v>
      </c>
      <c r="M130" s="30">
        <f t="shared" si="37"/>
        <v>0</v>
      </c>
      <c r="N130" s="81">
        <f t="shared" si="37"/>
        <v>0</v>
      </c>
      <c r="O130" s="81">
        <f t="shared" si="37"/>
        <v>0</v>
      </c>
      <c r="P130" s="81">
        <f t="shared" si="37"/>
        <v>0</v>
      </c>
      <c r="Q130" s="81">
        <f t="shared" si="37"/>
        <v>0</v>
      </c>
      <c r="R130" s="81">
        <f t="shared" si="37"/>
        <v>0</v>
      </c>
      <c r="S130" s="81">
        <f t="shared" si="37"/>
        <v>0</v>
      </c>
      <c r="T130" s="81">
        <f t="shared" si="37"/>
        <v>0</v>
      </c>
      <c r="U130" s="81">
        <f t="shared" si="37"/>
        <v>0</v>
      </c>
      <c r="V130" s="81">
        <f t="shared" si="37"/>
        <v>0</v>
      </c>
      <c r="W130" s="81">
        <f t="shared" si="37"/>
        <v>0</v>
      </c>
      <c r="X130" s="81">
        <f t="shared" si="37"/>
        <v>0</v>
      </c>
      <c r="Y130" s="81">
        <f t="shared" si="37"/>
        <v>0</v>
      </c>
      <c r="Z130" s="81">
        <f t="shared" si="37"/>
        <v>0</v>
      </c>
      <c r="AA130" s="81">
        <f t="shared" si="37"/>
        <v>0</v>
      </c>
      <c r="AB130" s="81">
        <f t="shared" si="37"/>
        <v>0</v>
      </c>
      <c r="AC130" s="81">
        <f t="shared" si="37"/>
        <v>0</v>
      </c>
      <c r="AD130" s="81">
        <f t="shared" si="37"/>
        <v>0</v>
      </c>
      <c r="AE130" s="81">
        <f t="shared" si="37"/>
        <v>0</v>
      </c>
      <c r="AF130" s="81">
        <f t="shared" si="37"/>
        <v>0</v>
      </c>
      <c r="AG130" s="81">
        <f t="shared" si="37"/>
        <v>0</v>
      </c>
      <c r="AH130" s="81">
        <f t="shared" si="37"/>
        <v>0</v>
      </c>
      <c r="AI130" s="81">
        <f t="shared" si="37"/>
        <v>0</v>
      </c>
      <c r="AJ130" s="81">
        <f t="shared" si="37"/>
        <v>0</v>
      </c>
      <c r="AK130" s="81">
        <f t="shared" si="37"/>
        <v>0</v>
      </c>
      <c r="AL130" s="81">
        <f t="shared" si="37"/>
        <v>0</v>
      </c>
      <c r="AM130" s="81">
        <f t="shared" si="37"/>
        <v>0</v>
      </c>
      <c r="AN130" s="81">
        <f t="shared" si="37"/>
        <v>0</v>
      </c>
    </row>
  </sheetData>
  <mergeCells count="18">
    <mergeCell ref="E41:P41"/>
    <mergeCell ref="Q41:AB41"/>
    <mergeCell ref="AC41:AN41"/>
    <mergeCell ref="E6:T6"/>
    <mergeCell ref="E7:P7"/>
    <mergeCell ref="Q7:AB7"/>
    <mergeCell ref="AC7:AN7"/>
    <mergeCell ref="E40:T40"/>
    <mergeCell ref="E113:P113"/>
    <mergeCell ref="Q113:AB113"/>
    <mergeCell ref="AC113:AN113"/>
    <mergeCell ref="E73:M73"/>
    <mergeCell ref="E74:P74"/>
    <mergeCell ref="Q74:AB74"/>
    <mergeCell ref="AC74:AN74"/>
    <mergeCell ref="E94:P94"/>
    <mergeCell ref="Q94:AB94"/>
    <mergeCell ref="AC94:AN9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A27E-15A0-4547-9930-5CCD92C6EC03}">
  <sheetPr>
    <tabColor theme="2" tint="-0.249977111117893"/>
  </sheetPr>
  <dimension ref="A1:BL67"/>
  <sheetViews>
    <sheetView zoomScale="80" zoomScaleNormal="80" workbookViewId="0">
      <pane xSplit="1" ySplit="2" topLeftCell="B3" activePane="bottomRight" state="frozen"/>
      <selection pane="topRight" activeCell="N65" sqref="N65"/>
      <selection pane="bottomLeft" activeCell="N65" sqref="N65"/>
      <selection pane="bottomRight" activeCell="D27" sqref="D27"/>
    </sheetView>
  </sheetViews>
  <sheetFormatPr defaultColWidth="17.7109375" defaultRowHeight="21.75" customHeight="1" x14ac:dyDescent="0.25"/>
  <cols>
    <col min="1" max="1" width="33" style="171" bestFit="1" customWidth="1"/>
    <col min="2" max="2" width="37.7109375" style="171" bestFit="1" customWidth="1"/>
    <col min="3" max="4" width="12.28515625" style="173" bestFit="1" customWidth="1"/>
    <col min="5" max="6" width="10.7109375" style="173" customWidth="1"/>
    <col min="7" max="7" width="14.5703125" style="171" bestFit="1" customWidth="1"/>
    <col min="8" max="13" width="7.5703125" style="172" customWidth="1"/>
    <col min="14" max="14" width="7.28515625" style="172" customWidth="1"/>
    <col min="15" max="19" width="7.5703125" style="172" customWidth="1"/>
    <col min="20" max="20" width="10.7109375" style="171" bestFit="1" customWidth="1"/>
    <col min="21" max="21" width="13.28515625" style="171" customWidth="1"/>
    <col min="22" max="22" width="11.42578125" style="171" customWidth="1"/>
    <col min="23" max="32" width="10.7109375" style="171" bestFit="1" customWidth="1"/>
    <col min="33" max="33" width="12" style="171" bestFit="1" customWidth="1"/>
    <col min="34" max="34" width="17.7109375" style="171"/>
    <col min="35" max="35" width="3" style="171" customWidth="1"/>
    <col min="36" max="47" width="13.7109375" style="171" customWidth="1"/>
    <col min="48" max="48" width="3" style="171" customWidth="1"/>
    <col min="49" max="49" width="17.7109375" style="171"/>
    <col min="50" max="50" width="3" style="171" customWidth="1"/>
    <col min="51" max="62" width="13.7109375" style="171" customWidth="1"/>
    <col min="63" max="63" width="3" style="171" customWidth="1"/>
    <col min="64" max="64" width="17.7109375" style="171"/>
    <col min="65" max="65" width="3" style="171" customWidth="1"/>
    <col min="66" max="16384" width="17.7109375" style="171"/>
  </cols>
  <sheetData>
    <row r="1" spans="1:64" ht="21.75" customHeight="1" x14ac:dyDescent="0.25">
      <c r="A1" s="221">
        <v>2024</v>
      </c>
      <c r="B1" s="183"/>
      <c r="C1" s="208">
        <v>1.05</v>
      </c>
      <c r="D1" s="207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180" t="s">
        <v>1361</v>
      </c>
      <c r="I2" s="180" t="s">
        <v>1362</v>
      </c>
      <c r="J2" s="180" t="s">
        <v>1363</v>
      </c>
      <c r="K2" s="180" t="s">
        <v>1364</v>
      </c>
      <c r="L2" s="180" t="s">
        <v>1365</v>
      </c>
      <c r="M2" s="180" t="s">
        <v>1366</v>
      </c>
      <c r="N2" s="180" t="s">
        <v>1367</v>
      </c>
      <c r="O2" s="180" t="s">
        <v>1368</v>
      </c>
      <c r="P2" s="180" t="s">
        <v>1369</v>
      </c>
      <c r="Q2" s="180" t="s">
        <v>1370</v>
      </c>
      <c r="R2" s="180" t="s">
        <v>1371</v>
      </c>
      <c r="S2" s="180" t="s">
        <v>1372</v>
      </c>
      <c r="U2" s="180" t="s">
        <v>1373</v>
      </c>
      <c r="V2" s="180" t="s">
        <v>1374</v>
      </c>
      <c r="W2" s="204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H2" s="180" t="s">
        <v>1385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1398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1411</v>
      </c>
    </row>
    <row r="3" spans="1:64" ht="30" x14ac:dyDescent="0.25">
      <c r="A3" s="175" t="s">
        <v>1412</v>
      </c>
      <c r="B3" s="201" t="s">
        <v>1297</v>
      </c>
      <c r="C3" s="173">
        <v>111.68</v>
      </c>
      <c r="D3" s="174">
        <v>135000</v>
      </c>
      <c r="E3" s="173">
        <f>D3/2080*$E1</f>
        <v>96.057692307692321</v>
      </c>
      <c r="F3" s="173">
        <f>C3-E3</f>
        <v>15.622307692307686</v>
      </c>
      <c r="H3" s="177">
        <v>160</v>
      </c>
      <c r="I3" s="177">
        <v>152</v>
      </c>
      <c r="J3" s="177">
        <v>160</v>
      </c>
      <c r="K3" s="177">
        <v>168</v>
      </c>
      <c r="L3" s="177">
        <v>168</v>
      </c>
      <c r="M3" s="177">
        <v>144</v>
      </c>
      <c r="N3" s="177">
        <v>168</v>
      </c>
      <c r="O3" s="177">
        <v>168</v>
      </c>
      <c r="P3" s="177">
        <v>152</v>
      </c>
      <c r="Q3" s="177">
        <v>168</v>
      </c>
      <c r="R3" s="177">
        <v>144</v>
      </c>
      <c r="S3" s="177">
        <v>160</v>
      </c>
      <c r="U3" s="199">
        <f t="shared" ref="U3:U12" si="0">$C3*H3</f>
        <v>17868.800000000003</v>
      </c>
      <c r="V3" s="199">
        <f t="shared" ref="V3:V12" si="1">$C3*I3</f>
        <v>16975.36</v>
      </c>
      <c r="W3" s="200">
        <f t="shared" ref="W3:W12" si="2">$C3*J3</f>
        <v>17868.800000000003</v>
      </c>
      <c r="X3" s="199">
        <f t="shared" ref="X3:X12" si="3">$C3*K3</f>
        <v>18762.240000000002</v>
      </c>
      <c r="Y3" s="199">
        <f t="shared" ref="Y3:Y12" si="4">$C3*L3</f>
        <v>18762.240000000002</v>
      </c>
      <c r="Z3" s="199">
        <f t="shared" ref="Z3:Z12" si="5">$C3*M3</f>
        <v>16081.920000000002</v>
      </c>
      <c r="AA3" s="199">
        <f t="shared" ref="AA3:AA12" si="6">$C3*N3</f>
        <v>18762.240000000002</v>
      </c>
      <c r="AB3" s="199">
        <f t="shared" ref="AB3:AB12" si="7">$C3*O3</f>
        <v>18762.240000000002</v>
      </c>
      <c r="AC3" s="199">
        <f t="shared" ref="AC3:AC12" si="8">$C3*P3</f>
        <v>16975.36</v>
      </c>
      <c r="AD3" s="199">
        <f t="shared" ref="AD3:AD12" si="9">$C3*Q3</f>
        <v>18762.240000000002</v>
      </c>
      <c r="AE3" s="199">
        <f t="shared" ref="AE3:AE12" si="10">$C3*R3</f>
        <v>16081.920000000002</v>
      </c>
      <c r="AF3" s="199">
        <f t="shared" ref="AF3:AF12" si="11">$C3*S3</f>
        <v>17868.800000000003</v>
      </c>
      <c r="AH3" s="199">
        <f t="shared" ref="AH3:AH12" si="12">SUM(U3:AG3)</f>
        <v>213532.16000000003</v>
      </c>
      <c r="AJ3" s="198">
        <f t="shared" ref="AJ3:AJ12" si="13">$E3*H3</f>
        <v>15369.230769230771</v>
      </c>
      <c r="AK3" s="198">
        <f t="shared" ref="AK3:AK12" si="14">$E3*I3</f>
        <v>14600.769230769232</v>
      </c>
      <c r="AL3" s="198">
        <f t="shared" ref="AL3:AL12" si="15">$E3*J3</f>
        <v>15369.230769230771</v>
      </c>
      <c r="AM3" s="198">
        <f t="shared" ref="AM3:AM12" si="16">$E3*K3</f>
        <v>16137.69230769231</v>
      </c>
      <c r="AN3" s="198">
        <f t="shared" ref="AN3:AN12" si="17">$E3*L3</f>
        <v>16137.69230769231</v>
      </c>
      <c r="AO3" s="198">
        <f t="shared" ref="AO3:AO12" si="18">$E3*M3</f>
        <v>13832.307692307695</v>
      </c>
      <c r="AP3" s="198">
        <f t="shared" ref="AP3:AP12" si="19">$E3*N3</f>
        <v>16137.69230769231</v>
      </c>
      <c r="AQ3" s="198">
        <f t="shared" ref="AQ3:AQ12" si="20">$E3*O3</f>
        <v>16137.69230769231</v>
      </c>
      <c r="AR3" s="198">
        <f t="shared" ref="AR3:AR12" si="21">$E3*P3</f>
        <v>14600.769230769232</v>
      </c>
      <c r="AS3" s="198">
        <f t="shared" ref="AS3:AS12" si="22">$E3*Q3</f>
        <v>16137.69230769231</v>
      </c>
      <c r="AT3" s="198">
        <f t="shared" ref="AT3:AT12" si="23">$E3*R3</f>
        <v>13832.307692307695</v>
      </c>
      <c r="AU3" s="198">
        <f t="shared" ref="AU3:AU12" si="24">$E3*S3</f>
        <v>15369.230769230771</v>
      </c>
      <c r="AW3" s="198">
        <f t="shared" ref="AW3:AW12" si="25">SUM(AJ3:AV3)</f>
        <v>183662.30769230772</v>
      </c>
      <c r="AY3" s="197">
        <f t="shared" ref="AY3:AY12" si="26">$F3*H3</f>
        <v>2499.5692307692298</v>
      </c>
      <c r="AZ3" s="197">
        <f t="shared" ref="AZ3:AZ12" si="27">$F3*I3</f>
        <v>2374.5907692307683</v>
      </c>
      <c r="BA3" s="197">
        <f t="shared" ref="BA3:BA12" si="28">$F3*J3</f>
        <v>2499.5692307692298</v>
      </c>
      <c r="BB3" s="197">
        <f t="shared" ref="BB3:BB12" si="29">$F3*K3</f>
        <v>2624.5476923076912</v>
      </c>
      <c r="BC3" s="197">
        <f t="shared" ref="BC3:BC12" si="30">$F3*L3</f>
        <v>2624.5476923076912</v>
      </c>
      <c r="BD3" s="197">
        <f t="shared" ref="BD3:BD12" si="31">$F3*M3</f>
        <v>2249.6123076923068</v>
      </c>
      <c r="BE3" s="197">
        <f t="shared" ref="BE3:BE12" si="32">$F3*N3</f>
        <v>2624.5476923076912</v>
      </c>
      <c r="BF3" s="197">
        <f t="shared" ref="BF3:BF12" si="33">$F3*O3</f>
        <v>2624.5476923076912</v>
      </c>
      <c r="BG3" s="197">
        <f t="shared" ref="BG3:BG12" si="34">$F3*P3</f>
        <v>2374.5907692307683</v>
      </c>
      <c r="BH3" s="197">
        <f t="shared" ref="BH3:BH12" si="35">$F3*Q3</f>
        <v>2624.5476923076912</v>
      </c>
      <c r="BI3" s="197">
        <f t="shared" ref="BI3:BI12" si="36">$F3*R3</f>
        <v>2249.6123076923068</v>
      </c>
      <c r="BJ3" s="197">
        <f t="shared" ref="BJ3:BJ12" si="37">$F3*S3</f>
        <v>2499.5692307692298</v>
      </c>
      <c r="BL3" s="197">
        <f t="shared" ref="BL3:BL12" si="38">SUM(AY3:BK3)</f>
        <v>29869.852307692297</v>
      </c>
    </row>
    <row r="4" spans="1:64" ht="15" x14ac:dyDescent="0.25">
      <c r="A4" s="175" t="s">
        <v>1413</v>
      </c>
      <c r="B4" s="201" t="s">
        <v>1414</v>
      </c>
      <c r="C4" s="173">
        <v>60.69</v>
      </c>
      <c r="D4" s="174">
        <v>70000</v>
      </c>
      <c r="E4" s="173">
        <f>D4/2080*$E1</f>
        <v>49.807692307692307</v>
      </c>
      <c r="F4" s="173">
        <f>C4-E4</f>
        <v>10.882307692307691</v>
      </c>
      <c r="H4" s="177">
        <v>160</v>
      </c>
      <c r="I4" s="177">
        <v>152</v>
      </c>
      <c r="J4" s="177">
        <v>160</v>
      </c>
      <c r="K4" s="177">
        <v>168</v>
      </c>
      <c r="L4" s="177">
        <v>168</v>
      </c>
      <c r="M4" s="177">
        <v>144</v>
      </c>
      <c r="N4" s="177">
        <v>168</v>
      </c>
      <c r="O4" s="177">
        <v>168</v>
      </c>
      <c r="P4" s="177">
        <v>152</v>
      </c>
      <c r="Q4" s="177">
        <v>168</v>
      </c>
      <c r="R4" s="177">
        <v>144</v>
      </c>
      <c r="S4" s="177">
        <v>160</v>
      </c>
      <c r="U4" s="199">
        <f t="shared" si="0"/>
        <v>9710.4</v>
      </c>
      <c r="V4" s="199">
        <f t="shared" si="1"/>
        <v>9224.8799999999992</v>
      </c>
      <c r="W4" s="200">
        <f t="shared" si="2"/>
        <v>9710.4</v>
      </c>
      <c r="X4" s="199">
        <f t="shared" si="3"/>
        <v>10195.92</v>
      </c>
      <c r="Y4" s="199">
        <f t="shared" si="4"/>
        <v>10195.92</v>
      </c>
      <c r="Z4" s="199">
        <f t="shared" si="5"/>
        <v>8739.36</v>
      </c>
      <c r="AA4" s="199">
        <f t="shared" si="6"/>
        <v>10195.92</v>
      </c>
      <c r="AB4" s="199">
        <f t="shared" si="7"/>
        <v>10195.92</v>
      </c>
      <c r="AC4" s="199">
        <f t="shared" si="8"/>
        <v>9224.8799999999992</v>
      </c>
      <c r="AD4" s="199">
        <f t="shared" si="9"/>
        <v>10195.92</v>
      </c>
      <c r="AE4" s="199">
        <f t="shared" si="10"/>
        <v>8739.36</v>
      </c>
      <c r="AF4" s="199">
        <f t="shared" si="11"/>
        <v>9710.4</v>
      </c>
      <c r="AH4" s="199">
        <f t="shared" si="12"/>
        <v>116039.28</v>
      </c>
      <c r="AJ4" s="198">
        <f t="shared" si="13"/>
        <v>7969.2307692307695</v>
      </c>
      <c r="AK4" s="198">
        <f t="shared" si="14"/>
        <v>7570.7692307692305</v>
      </c>
      <c r="AL4" s="198">
        <f t="shared" si="15"/>
        <v>7969.2307692307695</v>
      </c>
      <c r="AM4" s="198">
        <f t="shared" si="16"/>
        <v>8367.6923076923067</v>
      </c>
      <c r="AN4" s="198">
        <f t="shared" si="17"/>
        <v>8367.6923076923067</v>
      </c>
      <c r="AO4" s="198">
        <f t="shared" si="18"/>
        <v>7172.3076923076924</v>
      </c>
      <c r="AP4" s="198">
        <f t="shared" si="19"/>
        <v>8367.6923076923067</v>
      </c>
      <c r="AQ4" s="198">
        <f t="shared" si="20"/>
        <v>8367.6923076923067</v>
      </c>
      <c r="AR4" s="198">
        <f t="shared" si="21"/>
        <v>7570.7692307692305</v>
      </c>
      <c r="AS4" s="198">
        <f t="shared" si="22"/>
        <v>8367.6923076923067</v>
      </c>
      <c r="AT4" s="198">
        <f t="shared" si="23"/>
        <v>7172.3076923076924</v>
      </c>
      <c r="AU4" s="198">
        <f t="shared" si="24"/>
        <v>7969.2307692307695</v>
      </c>
      <c r="AW4" s="198">
        <f t="shared" si="25"/>
        <v>95232.307692307688</v>
      </c>
      <c r="AY4" s="197">
        <f t="shared" si="26"/>
        <v>1741.1692307692306</v>
      </c>
      <c r="AZ4" s="197">
        <f t="shared" si="27"/>
        <v>1654.1107692307692</v>
      </c>
      <c r="BA4" s="197">
        <f t="shared" si="28"/>
        <v>1741.1692307692306</v>
      </c>
      <c r="BB4" s="197">
        <f t="shared" si="29"/>
        <v>1828.227692307692</v>
      </c>
      <c r="BC4" s="197">
        <f t="shared" si="30"/>
        <v>1828.227692307692</v>
      </c>
      <c r="BD4" s="197">
        <f t="shared" si="31"/>
        <v>1567.0523076923075</v>
      </c>
      <c r="BE4" s="197">
        <f t="shared" si="32"/>
        <v>1828.227692307692</v>
      </c>
      <c r="BF4" s="197">
        <f t="shared" si="33"/>
        <v>1828.227692307692</v>
      </c>
      <c r="BG4" s="197">
        <f t="shared" si="34"/>
        <v>1654.1107692307692</v>
      </c>
      <c r="BH4" s="197">
        <f t="shared" si="35"/>
        <v>1828.227692307692</v>
      </c>
      <c r="BI4" s="197">
        <f t="shared" si="36"/>
        <v>1567.0523076923075</v>
      </c>
      <c r="BJ4" s="197">
        <f t="shared" si="37"/>
        <v>1741.1692307692306</v>
      </c>
      <c r="BL4" s="197">
        <f t="shared" si="38"/>
        <v>20806.972307692307</v>
      </c>
    </row>
    <row r="5" spans="1:64" ht="15" x14ac:dyDescent="0.25">
      <c r="A5" s="175" t="s">
        <v>1415</v>
      </c>
      <c r="B5" s="201" t="s">
        <v>1416</v>
      </c>
      <c r="C5" s="173">
        <v>81.599999999999994</v>
      </c>
      <c r="D5" s="174">
        <v>80000</v>
      </c>
      <c r="E5" s="173">
        <f>D5/2080*$E1</f>
        <v>56.92307692307692</v>
      </c>
      <c r="F5" s="173">
        <f>C5-E5</f>
        <v>24.676923076923075</v>
      </c>
      <c r="H5" s="177">
        <v>160</v>
      </c>
      <c r="I5" s="177">
        <v>152</v>
      </c>
      <c r="J5" s="177">
        <v>160</v>
      </c>
      <c r="K5" s="177">
        <v>168</v>
      </c>
      <c r="L5" s="177">
        <v>168</v>
      </c>
      <c r="M5" s="177">
        <v>144</v>
      </c>
      <c r="N5" s="177">
        <v>168</v>
      </c>
      <c r="O5" s="177">
        <v>168</v>
      </c>
      <c r="P5" s="177">
        <v>152</v>
      </c>
      <c r="Q5" s="177">
        <v>168</v>
      </c>
      <c r="R5" s="177">
        <v>144</v>
      </c>
      <c r="S5" s="177">
        <v>160</v>
      </c>
      <c r="U5" s="199">
        <f t="shared" si="0"/>
        <v>13056</v>
      </c>
      <c r="V5" s="199">
        <f t="shared" si="1"/>
        <v>12403.199999999999</v>
      </c>
      <c r="W5" s="200">
        <f t="shared" si="2"/>
        <v>13056</v>
      </c>
      <c r="X5" s="199">
        <f t="shared" si="3"/>
        <v>13708.8</v>
      </c>
      <c r="Y5" s="199">
        <f t="shared" si="4"/>
        <v>13708.8</v>
      </c>
      <c r="Z5" s="199">
        <f t="shared" si="5"/>
        <v>11750.4</v>
      </c>
      <c r="AA5" s="199">
        <f t="shared" si="6"/>
        <v>13708.8</v>
      </c>
      <c r="AB5" s="199">
        <f t="shared" si="7"/>
        <v>13708.8</v>
      </c>
      <c r="AC5" s="199">
        <f t="shared" si="8"/>
        <v>12403.199999999999</v>
      </c>
      <c r="AD5" s="199">
        <f t="shared" si="9"/>
        <v>13708.8</v>
      </c>
      <c r="AE5" s="199">
        <f t="shared" si="10"/>
        <v>11750.4</v>
      </c>
      <c r="AF5" s="199">
        <f t="shared" si="11"/>
        <v>13056</v>
      </c>
      <c r="AH5" s="199">
        <f t="shared" si="12"/>
        <v>156019.19999999998</v>
      </c>
      <c r="AJ5" s="198">
        <f t="shared" si="13"/>
        <v>9107.6923076923067</v>
      </c>
      <c r="AK5" s="198">
        <f t="shared" si="14"/>
        <v>8652.3076923076915</v>
      </c>
      <c r="AL5" s="198">
        <f t="shared" si="15"/>
        <v>9107.6923076923067</v>
      </c>
      <c r="AM5" s="198">
        <f t="shared" si="16"/>
        <v>9563.076923076922</v>
      </c>
      <c r="AN5" s="198">
        <f t="shared" si="17"/>
        <v>9563.076923076922</v>
      </c>
      <c r="AO5" s="198">
        <f t="shared" si="18"/>
        <v>8196.9230769230762</v>
      </c>
      <c r="AP5" s="198">
        <f t="shared" si="19"/>
        <v>9563.076923076922</v>
      </c>
      <c r="AQ5" s="198">
        <f t="shared" si="20"/>
        <v>9563.076923076922</v>
      </c>
      <c r="AR5" s="198">
        <f t="shared" si="21"/>
        <v>8652.3076923076915</v>
      </c>
      <c r="AS5" s="198">
        <f t="shared" si="22"/>
        <v>9563.076923076922</v>
      </c>
      <c r="AT5" s="198">
        <f t="shared" si="23"/>
        <v>8196.9230769230762</v>
      </c>
      <c r="AU5" s="198">
        <f t="shared" si="24"/>
        <v>9107.6923076923067</v>
      </c>
      <c r="AW5" s="198">
        <f t="shared" si="25"/>
        <v>108836.92307692306</v>
      </c>
      <c r="AY5" s="197">
        <f t="shared" si="26"/>
        <v>3948.3076923076919</v>
      </c>
      <c r="AZ5" s="197">
        <f t="shared" si="27"/>
        <v>3750.8923076923074</v>
      </c>
      <c r="BA5" s="197">
        <f t="shared" si="28"/>
        <v>3948.3076923076919</v>
      </c>
      <c r="BB5" s="197">
        <f t="shared" si="29"/>
        <v>4145.7230769230764</v>
      </c>
      <c r="BC5" s="197">
        <f t="shared" si="30"/>
        <v>4145.7230769230764</v>
      </c>
      <c r="BD5" s="197">
        <f t="shared" si="31"/>
        <v>3553.4769230769225</v>
      </c>
      <c r="BE5" s="197">
        <f t="shared" si="32"/>
        <v>4145.7230769230764</v>
      </c>
      <c r="BF5" s="197">
        <f t="shared" si="33"/>
        <v>4145.7230769230764</v>
      </c>
      <c r="BG5" s="197">
        <f t="shared" si="34"/>
        <v>3750.8923076923074</v>
      </c>
      <c r="BH5" s="197">
        <f t="shared" si="35"/>
        <v>4145.7230769230764</v>
      </c>
      <c r="BI5" s="197">
        <f t="shared" si="36"/>
        <v>3553.4769230769225</v>
      </c>
      <c r="BJ5" s="197">
        <f t="shared" si="37"/>
        <v>3948.3076923076919</v>
      </c>
      <c r="BL5" s="197">
        <f t="shared" si="38"/>
        <v>47182.276923076919</v>
      </c>
    </row>
    <row r="6" spans="1:64" ht="15" x14ac:dyDescent="0.25">
      <c r="A6" s="175"/>
      <c r="D6" s="174"/>
      <c r="H6" s="177">
        <v>160</v>
      </c>
      <c r="I6" s="177">
        <v>152</v>
      </c>
      <c r="J6" s="177">
        <v>160</v>
      </c>
      <c r="K6" s="177">
        <v>168</v>
      </c>
      <c r="L6" s="177">
        <v>168</v>
      </c>
      <c r="M6" s="177">
        <v>144</v>
      </c>
      <c r="N6" s="177">
        <v>168</v>
      </c>
      <c r="O6" s="177">
        <v>168</v>
      </c>
      <c r="P6" s="177">
        <v>152</v>
      </c>
      <c r="Q6" s="177">
        <v>168</v>
      </c>
      <c r="R6" s="177">
        <v>144</v>
      </c>
      <c r="S6" s="177">
        <v>160</v>
      </c>
      <c r="U6" s="199">
        <f t="shared" si="0"/>
        <v>0</v>
      </c>
      <c r="V6" s="199">
        <f t="shared" si="1"/>
        <v>0</v>
      </c>
      <c r="W6" s="200">
        <f t="shared" si="2"/>
        <v>0</v>
      </c>
      <c r="X6" s="199">
        <f t="shared" si="3"/>
        <v>0</v>
      </c>
      <c r="Y6" s="199">
        <f t="shared" si="4"/>
        <v>0</v>
      </c>
      <c r="Z6" s="199">
        <f t="shared" si="5"/>
        <v>0</v>
      </c>
      <c r="AA6" s="199">
        <f t="shared" si="6"/>
        <v>0</v>
      </c>
      <c r="AB6" s="199">
        <f t="shared" si="7"/>
        <v>0</v>
      </c>
      <c r="AC6" s="199">
        <f t="shared" si="8"/>
        <v>0</v>
      </c>
      <c r="AD6" s="199">
        <f t="shared" si="9"/>
        <v>0</v>
      </c>
      <c r="AE6" s="199">
        <f t="shared" si="10"/>
        <v>0</v>
      </c>
      <c r="AF6" s="199">
        <f t="shared" si="11"/>
        <v>0</v>
      </c>
      <c r="AH6" s="199">
        <f t="shared" si="12"/>
        <v>0</v>
      </c>
      <c r="AJ6" s="198">
        <f t="shared" si="13"/>
        <v>0</v>
      </c>
      <c r="AK6" s="198">
        <f t="shared" si="14"/>
        <v>0</v>
      </c>
      <c r="AL6" s="198">
        <f t="shared" si="15"/>
        <v>0</v>
      </c>
      <c r="AM6" s="198">
        <f t="shared" si="16"/>
        <v>0</v>
      </c>
      <c r="AN6" s="198">
        <f t="shared" si="17"/>
        <v>0</v>
      </c>
      <c r="AO6" s="198">
        <f t="shared" si="18"/>
        <v>0</v>
      </c>
      <c r="AP6" s="198">
        <f t="shared" si="19"/>
        <v>0</v>
      </c>
      <c r="AQ6" s="198">
        <f t="shared" si="20"/>
        <v>0</v>
      </c>
      <c r="AR6" s="198">
        <f t="shared" si="21"/>
        <v>0</v>
      </c>
      <c r="AS6" s="198">
        <f t="shared" si="22"/>
        <v>0</v>
      </c>
      <c r="AT6" s="198">
        <f t="shared" si="23"/>
        <v>0</v>
      </c>
      <c r="AU6" s="198">
        <f t="shared" si="24"/>
        <v>0</v>
      </c>
      <c r="AW6" s="198">
        <f t="shared" si="25"/>
        <v>0</v>
      </c>
      <c r="AY6" s="197">
        <f t="shared" si="26"/>
        <v>0</v>
      </c>
      <c r="AZ6" s="197">
        <f t="shared" si="27"/>
        <v>0</v>
      </c>
      <c r="BA6" s="197">
        <f t="shared" si="28"/>
        <v>0</v>
      </c>
      <c r="BB6" s="197">
        <f t="shared" si="29"/>
        <v>0</v>
      </c>
      <c r="BC6" s="197">
        <f t="shared" si="30"/>
        <v>0</v>
      </c>
      <c r="BD6" s="197">
        <f t="shared" si="31"/>
        <v>0</v>
      </c>
      <c r="BE6" s="197">
        <f t="shared" si="32"/>
        <v>0</v>
      </c>
      <c r="BF6" s="197">
        <f t="shared" si="33"/>
        <v>0</v>
      </c>
      <c r="BG6" s="197">
        <f t="shared" si="34"/>
        <v>0</v>
      </c>
      <c r="BH6" s="197">
        <f t="shared" si="35"/>
        <v>0</v>
      </c>
      <c r="BI6" s="197">
        <f t="shared" si="36"/>
        <v>0</v>
      </c>
      <c r="BJ6" s="197">
        <f t="shared" si="37"/>
        <v>0</v>
      </c>
      <c r="BL6" s="197">
        <f t="shared" si="38"/>
        <v>0</v>
      </c>
    </row>
    <row r="7" spans="1:64" ht="15" x14ac:dyDescent="0.25">
      <c r="A7" s="175"/>
      <c r="D7" s="174"/>
      <c r="H7" s="177">
        <v>160</v>
      </c>
      <c r="I7" s="177">
        <v>152</v>
      </c>
      <c r="J7" s="177">
        <v>160</v>
      </c>
      <c r="K7" s="177">
        <v>168</v>
      </c>
      <c r="L7" s="177">
        <v>168</v>
      </c>
      <c r="M7" s="177">
        <v>144</v>
      </c>
      <c r="N7" s="177">
        <v>168</v>
      </c>
      <c r="O7" s="177">
        <v>168</v>
      </c>
      <c r="P7" s="177">
        <v>152</v>
      </c>
      <c r="Q7" s="177">
        <v>168</v>
      </c>
      <c r="R7" s="177">
        <v>144</v>
      </c>
      <c r="S7" s="177">
        <v>160</v>
      </c>
      <c r="U7" s="199">
        <f t="shared" si="0"/>
        <v>0</v>
      </c>
      <c r="V7" s="199">
        <f t="shared" si="1"/>
        <v>0</v>
      </c>
      <c r="W7" s="200">
        <f t="shared" si="2"/>
        <v>0</v>
      </c>
      <c r="X7" s="199">
        <f t="shared" si="3"/>
        <v>0</v>
      </c>
      <c r="Y7" s="199">
        <f t="shared" si="4"/>
        <v>0</v>
      </c>
      <c r="Z7" s="199">
        <f t="shared" si="5"/>
        <v>0</v>
      </c>
      <c r="AA7" s="199">
        <f t="shared" si="6"/>
        <v>0</v>
      </c>
      <c r="AB7" s="199">
        <f t="shared" si="7"/>
        <v>0</v>
      </c>
      <c r="AC7" s="199">
        <f t="shared" si="8"/>
        <v>0</v>
      </c>
      <c r="AD7" s="199">
        <f t="shared" si="9"/>
        <v>0</v>
      </c>
      <c r="AE7" s="199">
        <f t="shared" si="10"/>
        <v>0</v>
      </c>
      <c r="AF7" s="199">
        <f t="shared" si="11"/>
        <v>0</v>
      </c>
      <c r="AH7" s="199">
        <f t="shared" si="12"/>
        <v>0</v>
      </c>
      <c r="AJ7" s="198">
        <f t="shared" si="13"/>
        <v>0</v>
      </c>
      <c r="AK7" s="198">
        <f t="shared" si="14"/>
        <v>0</v>
      </c>
      <c r="AL7" s="198">
        <f t="shared" si="15"/>
        <v>0</v>
      </c>
      <c r="AM7" s="198">
        <f t="shared" si="16"/>
        <v>0</v>
      </c>
      <c r="AN7" s="198">
        <f t="shared" si="17"/>
        <v>0</v>
      </c>
      <c r="AO7" s="198">
        <f t="shared" si="18"/>
        <v>0</v>
      </c>
      <c r="AP7" s="198">
        <f t="shared" si="19"/>
        <v>0</v>
      </c>
      <c r="AQ7" s="198">
        <f t="shared" si="20"/>
        <v>0</v>
      </c>
      <c r="AR7" s="198">
        <f t="shared" si="21"/>
        <v>0</v>
      </c>
      <c r="AS7" s="198">
        <f t="shared" si="22"/>
        <v>0</v>
      </c>
      <c r="AT7" s="198">
        <f t="shared" si="23"/>
        <v>0</v>
      </c>
      <c r="AU7" s="198">
        <f t="shared" si="24"/>
        <v>0</v>
      </c>
      <c r="AW7" s="198">
        <f t="shared" si="25"/>
        <v>0</v>
      </c>
      <c r="AY7" s="197">
        <f t="shared" si="26"/>
        <v>0</v>
      </c>
      <c r="AZ7" s="197">
        <f t="shared" si="27"/>
        <v>0</v>
      </c>
      <c r="BA7" s="197">
        <f t="shared" si="28"/>
        <v>0</v>
      </c>
      <c r="BB7" s="197">
        <f t="shared" si="29"/>
        <v>0</v>
      </c>
      <c r="BC7" s="197">
        <f t="shared" si="30"/>
        <v>0</v>
      </c>
      <c r="BD7" s="197">
        <f t="shared" si="31"/>
        <v>0</v>
      </c>
      <c r="BE7" s="197">
        <f t="shared" si="32"/>
        <v>0</v>
      </c>
      <c r="BF7" s="197">
        <f t="shared" si="33"/>
        <v>0</v>
      </c>
      <c r="BG7" s="197">
        <f t="shared" si="34"/>
        <v>0</v>
      </c>
      <c r="BH7" s="197">
        <f t="shared" si="35"/>
        <v>0</v>
      </c>
      <c r="BI7" s="197">
        <f t="shared" si="36"/>
        <v>0</v>
      </c>
      <c r="BJ7" s="197">
        <f t="shared" si="37"/>
        <v>0</v>
      </c>
      <c r="BL7" s="197">
        <f t="shared" si="38"/>
        <v>0</v>
      </c>
    </row>
    <row r="8" spans="1:64" ht="21.75" customHeight="1" x14ac:dyDescent="0.25">
      <c r="A8" s="175"/>
      <c r="D8" s="174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U8" s="199">
        <f t="shared" si="0"/>
        <v>0</v>
      </c>
      <c r="V8" s="199">
        <f t="shared" si="1"/>
        <v>0</v>
      </c>
      <c r="W8" s="200">
        <f t="shared" si="2"/>
        <v>0</v>
      </c>
      <c r="X8" s="199">
        <f t="shared" si="3"/>
        <v>0</v>
      </c>
      <c r="Y8" s="199">
        <f t="shared" si="4"/>
        <v>0</v>
      </c>
      <c r="Z8" s="199">
        <f t="shared" si="5"/>
        <v>0</v>
      </c>
      <c r="AA8" s="199">
        <f t="shared" si="6"/>
        <v>0</v>
      </c>
      <c r="AB8" s="199">
        <f t="shared" si="7"/>
        <v>0</v>
      </c>
      <c r="AC8" s="199">
        <f t="shared" si="8"/>
        <v>0</v>
      </c>
      <c r="AD8" s="199">
        <f t="shared" si="9"/>
        <v>0</v>
      </c>
      <c r="AE8" s="199">
        <f t="shared" si="10"/>
        <v>0</v>
      </c>
      <c r="AF8" s="199">
        <f t="shared" si="11"/>
        <v>0</v>
      </c>
      <c r="AH8" s="199">
        <f t="shared" si="12"/>
        <v>0</v>
      </c>
      <c r="AJ8" s="198">
        <f t="shared" si="13"/>
        <v>0</v>
      </c>
      <c r="AK8" s="198">
        <f t="shared" si="14"/>
        <v>0</v>
      </c>
      <c r="AL8" s="198">
        <f t="shared" si="15"/>
        <v>0</v>
      </c>
      <c r="AM8" s="198">
        <f t="shared" si="16"/>
        <v>0</v>
      </c>
      <c r="AN8" s="198">
        <f t="shared" si="17"/>
        <v>0</v>
      </c>
      <c r="AO8" s="198">
        <f t="shared" si="18"/>
        <v>0</v>
      </c>
      <c r="AP8" s="198">
        <f t="shared" si="19"/>
        <v>0</v>
      </c>
      <c r="AQ8" s="198">
        <f t="shared" si="20"/>
        <v>0</v>
      </c>
      <c r="AR8" s="198">
        <f t="shared" si="21"/>
        <v>0</v>
      </c>
      <c r="AS8" s="198">
        <f t="shared" si="22"/>
        <v>0</v>
      </c>
      <c r="AT8" s="198">
        <f t="shared" si="23"/>
        <v>0</v>
      </c>
      <c r="AU8" s="198">
        <f t="shared" si="24"/>
        <v>0</v>
      </c>
      <c r="AW8" s="198">
        <f t="shared" si="25"/>
        <v>0</v>
      </c>
      <c r="AY8" s="197">
        <f t="shared" si="26"/>
        <v>0</v>
      </c>
      <c r="AZ8" s="197">
        <f t="shared" si="27"/>
        <v>0</v>
      </c>
      <c r="BA8" s="197">
        <f t="shared" si="28"/>
        <v>0</v>
      </c>
      <c r="BB8" s="197">
        <f t="shared" si="29"/>
        <v>0</v>
      </c>
      <c r="BC8" s="197">
        <f t="shared" si="30"/>
        <v>0</v>
      </c>
      <c r="BD8" s="197">
        <f t="shared" si="31"/>
        <v>0</v>
      </c>
      <c r="BE8" s="197">
        <f t="shared" si="32"/>
        <v>0</v>
      </c>
      <c r="BF8" s="197">
        <f t="shared" si="33"/>
        <v>0</v>
      </c>
      <c r="BG8" s="197">
        <f t="shared" si="34"/>
        <v>0</v>
      </c>
      <c r="BH8" s="197">
        <f t="shared" si="35"/>
        <v>0</v>
      </c>
      <c r="BI8" s="197">
        <f t="shared" si="36"/>
        <v>0</v>
      </c>
      <c r="BJ8" s="197">
        <f t="shared" si="37"/>
        <v>0</v>
      </c>
      <c r="BL8" s="197">
        <f t="shared" si="38"/>
        <v>0</v>
      </c>
    </row>
    <row r="9" spans="1:64" ht="21.75" customHeight="1" x14ac:dyDescent="0.25">
      <c r="A9" s="175"/>
      <c r="D9" s="174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U9" s="199">
        <f t="shared" si="0"/>
        <v>0</v>
      </c>
      <c r="V9" s="199">
        <f t="shared" si="1"/>
        <v>0</v>
      </c>
      <c r="W9" s="200">
        <f t="shared" si="2"/>
        <v>0</v>
      </c>
      <c r="X9" s="199">
        <f t="shared" si="3"/>
        <v>0</v>
      </c>
      <c r="Y9" s="199">
        <f t="shared" si="4"/>
        <v>0</v>
      </c>
      <c r="Z9" s="199">
        <f t="shared" si="5"/>
        <v>0</v>
      </c>
      <c r="AA9" s="199">
        <f t="shared" si="6"/>
        <v>0</v>
      </c>
      <c r="AB9" s="199">
        <f t="shared" si="7"/>
        <v>0</v>
      </c>
      <c r="AC9" s="199">
        <f t="shared" si="8"/>
        <v>0</v>
      </c>
      <c r="AD9" s="199">
        <f t="shared" si="9"/>
        <v>0</v>
      </c>
      <c r="AE9" s="199">
        <f t="shared" si="10"/>
        <v>0</v>
      </c>
      <c r="AF9" s="199">
        <f t="shared" si="11"/>
        <v>0</v>
      </c>
      <c r="AH9" s="199">
        <f t="shared" si="12"/>
        <v>0</v>
      </c>
      <c r="AJ9" s="198">
        <f t="shared" si="13"/>
        <v>0</v>
      </c>
      <c r="AK9" s="198">
        <f t="shared" si="14"/>
        <v>0</v>
      </c>
      <c r="AL9" s="198">
        <f t="shared" si="15"/>
        <v>0</v>
      </c>
      <c r="AM9" s="198">
        <f t="shared" si="16"/>
        <v>0</v>
      </c>
      <c r="AN9" s="198">
        <f t="shared" si="17"/>
        <v>0</v>
      </c>
      <c r="AO9" s="198">
        <f t="shared" si="18"/>
        <v>0</v>
      </c>
      <c r="AP9" s="198">
        <f t="shared" si="19"/>
        <v>0</v>
      </c>
      <c r="AQ9" s="198">
        <f t="shared" si="20"/>
        <v>0</v>
      </c>
      <c r="AR9" s="198">
        <f t="shared" si="21"/>
        <v>0</v>
      </c>
      <c r="AS9" s="198">
        <f t="shared" si="22"/>
        <v>0</v>
      </c>
      <c r="AT9" s="198">
        <f t="shared" si="23"/>
        <v>0</v>
      </c>
      <c r="AU9" s="198">
        <f t="shared" si="24"/>
        <v>0</v>
      </c>
      <c r="AW9" s="198">
        <f t="shared" si="25"/>
        <v>0</v>
      </c>
      <c r="AY9" s="197">
        <f t="shared" si="26"/>
        <v>0</v>
      </c>
      <c r="AZ9" s="197">
        <f t="shared" si="27"/>
        <v>0</v>
      </c>
      <c r="BA9" s="197">
        <f t="shared" si="28"/>
        <v>0</v>
      </c>
      <c r="BB9" s="197">
        <f t="shared" si="29"/>
        <v>0</v>
      </c>
      <c r="BC9" s="197">
        <f t="shared" si="30"/>
        <v>0</v>
      </c>
      <c r="BD9" s="197">
        <f t="shared" si="31"/>
        <v>0</v>
      </c>
      <c r="BE9" s="197">
        <f t="shared" si="32"/>
        <v>0</v>
      </c>
      <c r="BF9" s="197">
        <f t="shared" si="33"/>
        <v>0</v>
      </c>
      <c r="BG9" s="197">
        <f t="shared" si="34"/>
        <v>0</v>
      </c>
      <c r="BH9" s="197">
        <f t="shared" si="35"/>
        <v>0</v>
      </c>
      <c r="BI9" s="197">
        <f t="shared" si="36"/>
        <v>0</v>
      </c>
      <c r="BJ9" s="197">
        <f t="shared" si="37"/>
        <v>0</v>
      </c>
      <c r="BL9" s="197">
        <f t="shared" si="38"/>
        <v>0</v>
      </c>
    </row>
    <row r="10" spans="1:64" ht="21.75" customHeight="1" x14ac:dyDescent="0.25">
      <c r="A10" s="175"/>
      <c r="D10" s="174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U10" s="199">
        <f t="shared" si="0"/>
        <v>0</v>
      </c>
      <c r="V10" s="199">
        <f t="shared" si="1"/>
        <v>0</v>
      </c>
      <c r="W10" s="200">
        <f t="shared" si="2"/>
        <v>0</v>
      </c>
      <c r="X10" s="199">
        <f t="shared" si="3"/>
        <v>0</v>
      </c>
      <c r="Y10" s="199">
        <f t="shared" si="4"/>
        <v>0</v>
      </c>
      <c r="Z10" s="199">
        <f t="shared" si="5"/>
        <v>0</v>
      </c>
      <c r="AA10" s="199">
        <f t="shared" si="6"/>
        <v>0</v>
      </c>
      <c r="AB10" s="199">
        <f t="shared" si="7"/>
        <v>0</v>
      </c>
      <c r="AC10" s="199">
        <f t="shared" si="8"/>
        <v>0</v>
      </c>
      <c r="AD10" s="199">
        <f t="shared" si="9"/>
        <v>0</v>
      </c>
      <c r="AE10" s="199">
        <f t="shared" si="10"/>
        <v>0</v>
      </c>
      <c r="AF10" s="199">
        <f t="shared" si="11"/>
        <v>0</v>
      </c>
      <c r="AH10" s="199">
        <f t="shared" si="12"/>
        <v>0</v>
      </c>
      <c r="AJ10" s="198">
        <f t="shared" si="13"/>
        <v>0</v>
      </c>
      <c r="AK10" s="198">
        <f t="shared" si="14"/>
        <v>0</v>
      </c>
      <c r="AL10" s="198">
        <f t="shared" si="15"/>
        <v>0</v>
      </c>
      <c r="AM10" s="198">
        <f t="shared" si="16"/>
        <v>0</v>
      </c>
      <c r="AN10" s="198">
        <f t="shared" si="17"/>
        <v>0</v>
      </c>
      <c r="AO10" s="198">
        <f t="shared" si="18"/>
        <v>0</v>
      </c>
      <c r="AP10" s="198">
        <f t="shared" si="19"/>
        <v>0</v>
      </c>
      <c r="AQ10" s="198">
        <f t="shared" si="20"/>
        <v>0</v>
      </c>
      <c r="AR10" s="198">
        <f t="shared" si="21"/>
        <v>0</v>
      </c>
      <c r="AS10" s="198">
        <f t="shared" si="22"/>
        <v>0</v>
      </c>
      <c r="AT10" s="198">
        <f t="shared" si="23"/>
        <v>0</v>
      </c>
      <c r="AU10" s="198">
        <f t="shared" si="24"/>
        <v>0</v>
      </c>
      <c r="AW10" s="198">
        <f t="shared" si="25"/>
        <v>0</v>
      </c>
      <c r="AY10" s="197">
        <f t="shared" si="26"/>
        <v>0</v>
      </c>
      <c r="AZ10" s="197">
        <f t="shared" si="27"/>
        <v>0</v>
      </c>
      <c r="BA10" s="197">
        <f t="shared" si="28"/>
        <v>0</v>
      </c>
      <c r="BB10" s="197">
        <f t="shared" si="29"/>
        <v>0</v>
      </c>
      <c r="BC10" s="197">
        <f t="shared" si="30"/>
        <v>0</v>
      </c>
      <c r="BD10" s="197">
        <f t="shared" si="31"/>
        <v>0</v>
      </c>
      <c r="BE10" s="197">
        <f t="shared" si="32"/>
        <v>0</v>
      </c>
      <c r="BF10" s="197">
        <f t="shared" si="33"/>
        <v>0</v>
      </c>
      <c r="BG10" s="197">
        <f t="shared" si="34"/>
        <v>0</v>
      </c>
      <c r="BH10" s="197">
        <f t="shared" si="35"/>
        <v>0</v>
      </c>
      <c r="BI10" s="197">
        <f t="shared" si="36"/>
        <v>0</v>
      </c>
      <c r="BJ10" s="197">
        <f t="shared" si="37"/>
        <v>0</v>
      </c>
      <c r="BL10" s="197">
        <f t="shared" si="38"/>
        <v>0</v>
      </c>
    </row>
    <row r="11" spans="1:64" ht="21.75" customHeight="1" x14ac:dyDescent="0.25">
      <c r="A11" s="175"/>
      <c r="D11" s="174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U11" s="199">
        <f t="shared" si="0"/>
        <v>0</v>
      </c>
      <c r="V11" s="199">
        <f t="shared" si="1"/>
        <v>0</v>
      </c>
      <c r="W11" s="200">
        <f t="shared" si="2"/>
        <v>0</v>
      </c>
      <c r="X11" s="199">
        <f t="shared" si="3"/>
        <v>0</v>
      </c>
      <c r="Y11" s="199">
        <f t="shared" si="4"/>
        <v>0</v>
      </c>
      <c r="Z11" s="199">
        <f t="shared" si="5"/>
        <v>0</v>
      </c>
      <c r="AA11" s="199">
        <f t="shared" si="6"/>
        <v>0</v>
      </c>
      <c r="AB11" s="199">
        <f t="shared" si="7"/>
        <v>0</v>
      </c>
      <c r="AC11" s="199">
        <f t="shared" si="8"/>
        <v>0</v>
      </c>
      <c r="AD11" s="199">
        <f t="shared" si="9"/>
        <v>0</v>
      </c>
      <c r="AE11" s="199">
        <f t="shared" si="10"/>
        <v>0</v>
      </c>
      <c r="AF11" s="199">
        <f t="shared" si="11"/>
        <v>0</v>
      </c>
      <c r="AH11" s="199">
        <f t="shared" si="12"/>
        <v>0</v>
      </c>
      <c r="AJ11" s="198">
        <f t="shared" si="13"/>
        <v>0</v>
      </c>
      <c r="AK11" s="198">
        <f t="shared" si="14"/>
        <v>0</v>
      </c>
      <c r="AL11" s="198">
        <f t="shared" si="15"/>
        <v>0</v>
      </c>
      <c r="AM11" s="198">
        <f t="shared" si="16"/>
        <v>0</v>
      </c>
      <c r="AN11" s="198">
        <f t="shared" si="17"/>
        <v>0</v>
      </c>
      <c r="AO11" s="198">
        <f t="shared" si="18"/>
        <v>0</v>
      </c>
      <c r="AP11" s="198">
        <f t="shared" si="19"/>
        <v>0</v>
      </c>
      <c r="AQ11" s="198">
        <f t="shared" si="20"/>
        <v>0</v>
      </c>
      <c r="AR11" s="198">
        <f t="shared" si="21"/>
        <v>0</v>
      </c>
      <c r="AS11" s="198">
        <f t="shared" si="22"/>
        <v>0</v>
      </c>
      <c r="AT11" s="198">
        <f t="shared" si="23"/>
        <v>0</v>
      </c>
      <c r="AU11" s="198">
        <f t="shared" si="24"/>
        <v>0</v>
      </c>
      <c r="AW11" s="198">
        <f t="shared" si="25"/>
        <v>0</v>
      </c>
      <c r="AY11" s="197">
        <f t="shared" si="26"/>
        <v>0</v>
      </c>
      <c r="AZ11" s="197">
        <f t="shared" si="27"/>
        <v>0</v>
      </c>
      <c r="BA11" s="197">
        <f t="shared" si="28"/>
        <v>0</v>
      </c>
      <c r="BB11" s="197">
        <f t="shared" si="29"/>
        <v>0</v>
      </c>
      <c r="BC11" s="197">
        <f t="shared" si="30"/>
        <v>0</v>
      </c>
      <c r="BD11" s="197">
        <f t="shared" si="31"/>
        <v>0</v>
      </c>
      <c r="BE11" s="197">
        <f t="shared" si="32"/>
        <v>0</v>
      </c>
      <c r="BF11" s="197">
        <f t="shared" si="33"/>
        <v>0</v>
      </c>
      <c r="BG11" s="197">
        <f t="shared" si="34"/>
        <v>0</v>
      </c>
      <c r="BH11" s="197">
        <f t="shared" si="35"/>
        <v>0</v>
      </c>
      <c r="BI11" s="197">
        <f t="shared" si="36"/>
        <v>0</v>
      </c>
      <c r="BJ11" s="197">
        <f t="shared" si="37"/>
        <v>0</v>
      </c>
      <c r="BL11" s="197">
        <f t="shared" si="38"/>
        <v>0</v>
      </c>
    </row>
    <row r="12" spans="1:64" ht="15" x14ac:dyDescent="0.25"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U12" s="199">
        <f t="shared" si="0"/>
        <v>0</v>
      </c>
      <c r="V12" s="199">
        <f t="shared" si="1"/>
        <v>0</v>
      </c>
      <c r="W12" s="200">
        <f t="shared" si="2"/>
        <v>0</v>
      </c>
      <c r="X12" s="199">
        <f t="shared" si="3"/>
        <v>0</v>
      </c>
      <c r="Y12" s="199">
        <f t="shared" si="4"/>
        <v>0</v>
      </c>
      <c r="Z12" s="199">
        <f t="shared" si="5"/>
        <v>0</v>
      </c>
      <c r="AA12" s="199">
        <f t="shared" si="6"/>
        <v>0</v>
      </c>
      <c r="AB12" s="199">
        <f t="shared" si="7"/>
        <v>0</v>
      </c>
      <c r="AC12" s="199">
        <f t="shared" si="8"/>
        <v>0</v>
      </c>
      <c r="AD12" s="199">
        <f t="shared" si="9"/>
        <v>0</v>
      </c>
      <c r="AE12" s="199">
        <f t="shared" si="10"/>
        <v>0</v>
      </c>
      <c r="AF12" s="199">
        <f t="shared" si="11"/>
        <v>0</v>
      </c>
      <c r="AH12" s="199">
        <f t="shared" si="12"/>
        <v>0</v>
      </c>
      <c r="AJ12" s="198">
        <f t="shared" si="13"/>
        <v>0</v>
      </c>
      <c r="AK12" s="198">
        <f t="shared" si="14"/>
        <v>0</v>
      </c>
      <c r="AL12" s="198">
        <f t="shared" si="15"/>
        <v>0</v>
      </c>
      <c r="AM12" s="198">
        <f t="shared" si="16"/>
        <v>0</v>
      </c>
      <c r="AN12" s="198">
        <f t="shared" si="17"/>
        <v>0</v>
      </c>
      <c r="AO12" s="198">
        <f t="shared" si="18"/>
        <v>0</v>
      </c>
      <c r="AP12" s="198">
        <f t="shared" si="19"/>
        <v>0</v>
      </c>
      <c r="AQ12" s="198">
        <f t="shared" si="20"/>
        <v>0</v>
      </c>
      <c r="AR12" s="198">
        <f t="shared" si="21"/>
        <v>0</v>
      </c>
      <c r="AS12" s="198">
        <f t="shared" si="22"/>
        <v>0</v>
      </c>
      <c r="AT12" s="198">
        <f t="shared" si="23"/>
        <v>0</v>
      </c>
      <c r="AU12" s="198">
        <f t="shared" si="24"/>
        <v>0</v>
      </c>
      <c r="AW12" s="198">
        <f t="shared" si="25"/>
        <v>0</v>
      </c>
      <c r="AY12" s="197">
        <f t="shared" si="26"/>
        <v>0</v>
      </c>
      <c r="AZ12" s="197">
        <f t="shared" si="27"/>
        <v>0</v>
      </c>
      <c r="BA12" s="197">
        <f t="shared" si="28"/>
        <v>0</v>
      </c>
      <c r="BB12" s="197">
        <f t="shared" si="29"/>
        <v>0</v>
      </c>
      <c r="BC12" s="197">
        <f t="shared" si="30"/>
        <v>0</v>
      </c>
      <c r="BD12" s="197">
        <f t="shared" si="31"/>
        <v>0</v>
      </c>
      <c r="BE12" s="197">
        <f t="shared" si="32"/>
        <v>0</v>
      </c>
      <c r="BF12" s="197">
        <f t="shared" si="33"/>
        <v>0</v>
      </c>
      <c r="BG12" s="197">
        <f t="shared" si="34"/>
        <v>0</v>
      </c>
      <c r="BH12" s="197">
        <f t="shared" si="35"/>
        <v>0</v>
      </c>
      <c r="BI12" s="197">
        <f t="shared" si="36"/>
        <v>0</v>
      </c>
      <c r="BJ12" s="197">
        <f t="shared" si="37"/>
        <v>0</v>
      </c>
      <c r="BL12" s="197">
        <f t="shared" si="38"/>
        <v>0</v>
      </c>
    </row>
    <row r="13" spans="1:64" ht="21.75" customHeight="1" thickBot="1" x14ac:dyDescent="0.3">
      <c r="A13" s="196" t="s">
        <v>1142</v>
      </c>
      <c r="H13" s="177">
        <f t="shared" ref="H13:S13" si="39">SUM(H3:H12)</f>
        <v>800</v>
      </c>
      <c r="I13" s="177">
        <f t="shared" si="39"/>
        <v>760</v>
      </c>
      <c r="J13" s="177">
        <f t="shared" si="39"/>
        <v>800</v>
      </c>
      <c r="K13" s="177">
        <f t="shared" si="39"/>
        <v>840</v>
      </c>
      <c r="L13" s="177">
        <f t="shared" si="39"/>
        <v>840</v>
      </c>
      <c r="M13" s="177">
        <f t="shared" si="39"/>
        <v>720</v>
      </c>
      <c r="N13" s="177">
        <f t="shared" si="39"/>
        <v>840</v>
      </c>
      <c r="O13" s="177">
        <f t="shared" si="39"/>
        <v>840</v>
      </c>
      <c r="P13" s="177">
        <f t="shared" si="39"/>
        <v>760</v>
      </c>
      <c r="Q13" s="177">
        <f t="shared" si="39"/>
        <v>840</v>
      </c>
      <c r="R13" s="177">
        <f t="shared" si="39"/>
        <v>720</v>
      </c>
      <c r="S13" s="177">
        <f t="shared" si="39"/>
        <v>800</v>
      </c>
      <c r="U13" s="194">
        <f t="shared" ref="U13:AF13" si="40">SUM(U3:U12)</f>
        <v>40635.200000000004</v>
      </c>
      <c r="V13" s="194">
        <f t="shared" si="40"/>
        <v>38603.439999999995</v>
      </c>
      <c r="W13" s="195">
        <f t="shared" si="40"/>
        <v>40635.200000000004</v>
      </c>
      <c r="X13" s="194">
        <f t="shared" si="40"/>
        <v>42666.960000000006</v>
      </c>
      <c r="Y13" s="194">
        <f t="shared" si="40"/>
        <v>42666.960000000006</v>
      </c>
      <c r="Z13" s="194">
        <f t="shared" si="40"/>
        <v>36571.68</v>
      </c>
      <c r="AA13" s="194">
        <f t="shared" si="40"/>
        <v>42666.960000000006</v>
      </c>
      <c r="AB13" s="194">
        <f t="shared" si="40"/>
        <v>42666.960000000006</v>
      </c>
      <c r="AC13" s="194">
        <f t="shared" si="40"/>
        <v>38603.439999999995</v>
      </c>
      <c r="AD13" s="194">
        <f t="shared" si="40"/>
        <v>42666.960000000006</v>
      </c>
      <c r="AE13" s="194">
        <f t="shared" si="40"/>
        <v>36571.68</v>
      </c>
      <c r="AF13" s="194">
        <f t="shared" si="40"/>
        <v>40635.200000000004</v>
      </c>
      <c r="AH13" s="193">
        <f>SUM(AH3:AH12)</f>
        <v>485590.64</v>
      </c>
      <c r="AJ13" s="192">
        <f t="shared" ref="AJ13:AU13" si="41">SUM(AJ3:AJ12)</f>
        <v>32446.153846153844</v>
      </c>
      <c r="AK13" s="192">
        <f t="shared" si="41"/>
        <v>30823.846153846152</v>
      </c>
      <c r="AL13" s="192">
        <f t="shared" si="41"/>
        <v>32446.153846153844</v>
      </c>
      <c r="AM13" s="192">
        <f t="shared" si="41"/>
        <v>34068.461538461539</v>
      </c>
      <c r="AN13" s="192">
        <f t="shared" si="41"/>
        <v>34068.461538461539</v>
      </c>
      <c r="AO13" s="192">
        <f t="shared" si="41"/>
        <v>29201.538461538461</v>
      </c>
      <c r="AP13" s="192">
        <f t="shared" si="41"/>
        <v>34068.461538461539</v>
      </c>
      <c r="AQ13" s="192">
        <f t="shared" si="41"/>
        <v>34068.461538461539</v>
      </c>
      <c r="AR13" s="192">
        <f t="shared" si="41"/>
        <v>30823.846153846152</v>
      </c>
      <c r="AS13" s="192">
        <f t="shared" si="41"/>
        <v>34068.461538461539</v>
      </c>
      <c r="AT13" s="192">
        <f t="shared" si="41"/>
        <v>29201.538461538461</v>
      </c>
      <c r="AU13" s="192">
        <f t="shared" si="41"/>
        <v>32446.153846153844</v>
      </c>
      <c r="AW13" s="191">
        <f>SUM(AW3:AW12)</f>
        <v>387731.53846153844</v>
      </c>
      <c r="AY13" s="190">
        <f t="shared" ref="AY13:BJ13" si="42">SUM(AY3:AY12)</f>
        <v>8189.0461538461514</v>
      </c>
      <c r="AZ13" s="190">
        <f t="shared" si="42"/>
        <v>7779.5938461538444</v>
      </c>
      <c r="BA13" s="190">
        <f t="shared" si="42"/>
        <v>8189.0461538461514</v>
      </c>
      <c r="BB13" s="190">
        <f t="shared" si="42"/>
        <v>8598.4984615384601</v>
      </c>
      <c r="BC13" s="190">
        <f t="shared" si="42"/>
        <v>8598.4984615384601</v>
      </c>
      <c r="BD13" s="190">
        <f t="shared" si="42"/>
        <v>7370.1415384615366</v>
      </c>
      <c r="BE13" s="190">
        <f t="shared" si="42"/>
        <v>8598.4984615384601</v>
      </c>
      <c r="BF13" s="190">
        <f t="shared" si="42"/>
        <v>8598.4984615384601</v>
      </c>
      <c r="BG13" s="190">
        <f t="shared" si="42"/>
        <v>7779.5938461538444</v>
      </c>
      <c r="BH13" s="190">
        <f t="shared" si="42"/>
        <v>8598.4984615384601</v>
      </c>
      <c r="BI13" s="190">
        <f t="shared" si="42"/>
        <v>7370.1415384615366</v>
      </c>
      <c r="BJ13" s="190">
        <f t="shared" si="42"/>
        <v>8189.0461538461514</v>
      </c>
      <c r="BL13" s="189">
        <f>SUM(BL3:BL12)</f>
        <v>97859.101538461517</v>
      </c>
    </row>
    <row r="14" spans="1:64" ht="15" x14ac:dyDescent="0.25"/>
    <row r="15" spans="1:64" ht="15.75" thickBot="1" x14ac:dyDescent="0.3">
      <c r="A15" s="188" t="s">
        <v>1417</v>
      </c>
      <c r="B15" s="187" t="s">
        <v>1418</v>
      </c>
      <c r="AH15" s="186">
        <f>BL13+AW13</f>
        <v>485590.63999999996</v>
      </c>
    </row>
    <row r="16" spans="1:64" ht="15" x14ac:dyDescent="0.25">
      <c r="A16" s="171" t="s">
        <v>1419</v>
      </c>
      <c r="B16" s="183">
        <v>487622.40000000002</v>
      </c>
    </row>
    <row r="17" spans="1:63" ht="15" x14ac:dyDescent="0.25">
      <c r="A17" s="171" t="s">
        <v>1420</v>
      </c>
      <c r="B17" s="183"/>
    </row>
    <row r="18" spans="1:63" ht="15" x14ac:dyDescent="0.25">
      <c r="A18" s="171" t="s">
        <v>1421</v>
      </c>
      <c r="B18" s="185"/>
    </row>
    <row r="19" spans="1:63" ht="15" x14ac:dyDescent="0.25">
      <c r="A19" s="171" t="s">
        <v>1422</v>
      </c>
      <c r="B19" s="183"/>
    </row>
    <row r="20" spans="1:63" ht="15" x14ac:dyDescent="0.25">
      <c r="A20" s="171" t="s">
        <v>1423</v>
      </c>
      <c r="B20" s="184" t="e">
        <f>B19/B18</f>
        <v>#DIV/0!</v>
      </c>
    </row>
    <row r="21" spans="1:63" ht="15" x14ac:dyDescent="0.25">
      <c r="B21" s="184"/>
    </row>
    <row r="22" spans="1:63" ht="15" x14ac:dyDescent="0.25">
      <c r="B22" s="184"/>
    </row>
    <row r="23" spans="1:63" ht="15" x14ac:dyDescent="0.25">
      <c r="A23" s="220">
        <v>2023</v>
      </c>
      <c r="B23" s="184"/>
    </row>
    <row r="24" spans="1:63" ht="75" x14ac:dyDescent="0.25">
      <c r="A24" s="181" t="s">
        <v>90</v>
      </c>
      <c r="B24" s="182" t="s">
        <v>1358</v>
      </c>
      <c r="C24" s="182" t="s">
        <v>1359</v>
      </c>
      <c r="D24" s="182" t="s">
        <v>1360</v>
      </c>
      <c r="E24" s="182" t="s">
        <v>503</v>
      </c>
      <c r="F24" s="181"/>
      <c r="G24" s="227" t="s">
        <v>1361</v>
      </c>
      <c r="H24" s="227" t="s">
        <v>1362</v>
      </c>
      <c r="I24" s="227" t="s">
        <v>1363</v>
      </c>
      <c r="J24" s="227" t="s">
        <v>1364</v>
      </c>
      <c r="K24" s="227" t="s">
        <v>1365</v>
      </c>
      <c r="L24" s="227" t="s">
        <v>1366</v>
      </c>
      <c r="M24" s="227" t="s">
        <v>1367</v>
      </c>
      <c r="N24" s="227" t="s">
        <v>1368</v>
      </c>
      <c r="O24" s="227" t="s">
        <v>1369</v>
      </c>
      <c r="P24" s="180" t="s">
        <v>1370</v>
      </c>
      <c r="Q24" s="180" t="s">
        <v>1371</v>
      </c>
      <c r="R24" s="180" t="s">
        <v>1372</v>
      </c>
      <c r="S24" s="181"/>
      <c r="T24" s="227" t="s">
        <v>1373</v>
      </c>
      <c r="U24" s="227" t="s">
        <v>1374</v>
      </c>
      <c r="V24" s="230" t="s">
        <v>1375</v>
      </c>
      <c r="W24" s="227" t="s">
        <v>1376</v>
      </c>
      <c r="X24" s="227" t="s">
        <v>1377</v>
      </c>
      <c r="Y24" s="227" t="s">
        <v>1378</v>
      </c>
      <c r="Z24" s="227" t="s">
        <v>1379</v>
      </c>
      <c r="AA24" s="227" t="s">
        <v>1380</v>
      </c>
      <c r="AB24" s="227" t="s">
        <v>1381</v>
      </c>
      <c r="AC24" s="180" t="s">
        <v>1382</v>
      </c>
      <c r="AD24" s="180" t="s">
        <v>1383</v>
      </c>
      <c r="AE24" s="180" t="s">
        <v>1384</v>
      </c>
      <c r="AF24" s="181"/>
      <c r="AG24" s="180" t="s">
        <v>1424</v>
      </c>
      <c r="AH24" s="181"/>
      <c r="AI24" s="203" t="s">
        <v>1386</v>
      </c>
      <c r="AJ24" s="203" t="s">
        <v>1387</v>
      </c>
      <c r="AK24" s="203" t="s">
        <v>1388</v>
      </c>
      <c r="AL24" s="203" t="s">
        <v>1389</v>
      </c>
      <c r="AM24" s="203" t="s">
        <v>1390</v>
      </c>
      <c r="AN24" s="203" t="s">
        <v>1391</v>
      </c>
      <c r="AO24" s="203" t="s">
        <v>1392</v>
      </c>
      <c r="AP24" s="203" t="s">
        <v>1393</v>
      </c>
      <c r="AQ24" s="203" t="s">
        <v>1394</v>
      </c>
      <c r="AR24" s="203" t="s">
        <v>1395</v>
      </c>
      <c r="AS24" s="203" t="s">
        <v>1396</v>
      </c>
      <c r="AT24" s="203" t="s">
        <v>1397</v>
      </c>
      <c r="AU24" s="181"/>
      <c r="AV24" s="203" t="s">
        <v>1425</v>
      </c>
      <c r="AW24" s="181"/>
      <c r="AX24" s="202" t="s">
        <v>1399</v>
      </c>
      <c r="AY24" s="202" t="s">
        <v>1400</v>
      </c>
      <c r="AZ24" s="202" t="s">
        <v>1401</v>
      </c>
      <c r="BA24" s="202" t="s">
        <v>1402</v>
      </c>
      <c r="BB24" s="202" t="s">
        <v>1403</v>
      </c>
      <c r="BC24" s="202" t="s">
        <v>1404</v>
      </c>
      <c r="BD24" s="202" t="s">
        <v>1405</v>
      </c>
      <c r="BE24" s="202" t="s">
        <v>1406</v>
      </c>
      <c r="BF24" s="202" t="s">
        <v>1407</v>
      </c>
      <c r="BG24" s="202" t="s">
        <v>1408</v>
      </c>
      <c r="BH24" s="202" t="s">
        <v>1409</v>
      </c>
      <c r="BI24" s="202" t="s">
        <v>1410</v>
      </c>
      <c r="BJ24" s="181"/>
      <c r="BK24" s="202" t="s">
        <v>1426</v>
      </c>
    </row>
    <row r="25" spans="1:63" ht="15" x14ac:dyDescent="0.25">
      <c r="A25" s="234" t="s">
        <v>1414</v>
      </c>
      <c r="B25" s="223">
        <v>60.69</v>
      </c>
      <c r="C25" s="225">
        <v>71000</v>
      </c>
      <c r="D25" s="223">
        <v>50.519230769230774</v>
      </c>
      <c r="E25" s="223">
        <v>10.170769230769224</v>
      </c>
      <c r="F25" s="222"/>
      <c r="G25" s="224">
        <v>168</v>
      </c>
      <c r="H25" s="224">
        <v>136</v>
      </c>
      <c r="I25" s="224">
        <v>64</v>
      </c>
      <c r="J25" s="224"/>
      <c r="K25" s="224"/>
      <c r="L25" s="224"/>
      <c r="M25" s="224"/>
      <c r="N25" s="231"/>
      <c r="O25" s="231"/>
      <c r="P25" s="224"/>
      <c r="Q25" s="224"/>
      <c r="R25" s="224"/>
      <c r="S25"/>
      <c r="T25" s="228">
        <v>10195.92</v>
      </c>
      <c r="U25" s="228">
        <v>8253.84</v>
      </c>
      <c r="V25" s="232">
        <v>3884.16</v>
      </c>
      <c r="W25" s="228">
        <v>0</v>
      </c>
      <c r="X25" s="228">
        <v>0</v>
      </c>
      <c r="Y25" s="228">
        <v>0</v>
      </c>
      <c r="Z25" s="228">
        <v>0</v>
      </c>
      <c r="AA25" s="228">
        <v>0</v>
      </c>
      <c r="AB25" s="228">
        <v>0</v>
      </c>
      <c r="AC25" s="199">
        <v>0</v>
      </c>
      <c r="AD25" s="199">
        <v>0</v>
      </c>
      <c r="AE25" s="199">
        <v>0</v>
      </c>
      <c r="AF25"/>
      <c r="AG25" s="199">
        <v>22333.920000000002</v>
      </c>
      <c r="AH25"/>
      <c r="AI25" s="198">
        <v>8487.2307692307695</v>
      </c>
      <c r="AJ25" s="198">
        <v>6870.6153846153848</v>
      </c>
      <c r="AK25" s="198">
        <v>3233.2307692307695</v>
      </c>
      <c r="AL25" s="198">
        <v>0</v>
      </c>
      <c r="AM25" s="198">
        <v>0</v>
      </c>
      <c r="AN25" s="198">
        <v>0</v>
      </c>
      <c r="AO25" s="198">
        <v>0</v>
      </c>
      <c r="AP25" s="198">
        <v>0</v>
      </c>
      <c r="AQ25" s="198">
        <v>0</v>
      </c>
      <c r="AR25" s="198">
        <v>0</v>
      </c>
      <c r="AS25" s="198">
        <v>0</v>
      </c>
      <c r="AT25" s="198">
        <v>0</v>
      </c>
      <c r="AU25"/>
      <c r="AV25" s="198">
        <v>18591.076923076922</v>
      </c>
      <c r="AW25"/>
      <c r="AX25" s="197">
        <v>1708.6892307692297</v>
      </c>
      <c r="AY25" s="197">
        <v>1383.2246153846145</v>
      </c>
      <c r="AZ25" s="197">
        <v>650.92923076923034</v>
      </c>
      <c r="BA25" s="197">
        <v>0</v>
      </c>
      <c r="BB25" s="197">
        <v>0</v>
      </c>
      <c r="BC25" s="197">
        <v>0</v>
      </c>
      <c r="BD25" s="197">
        <v>0</v>
      </c>
      <c r="BE25" s="197">
        <v>0</v>
      </c>
      <c r="BF25" s="197">
        <v>0</v>
      </c>
      <c r="BG25" s="197">
        <v>0</v>
      </c>
      <c r="BH25" s="197">
        <v>0</v>
      </c>
      <c r="BI25" s="197">
        <v>0</v>
      </c>
      <c r="BJ25"/>
      <c r="BK25" s="197">
        <v>3742.8430769230745</v>
      </c>
    </row>
    <row r="26" spans="1:63" ht="15" x14ac:dyDescent="0.25">
      <c r="A26" s="234" t="s">
        <v>1427</v>
      </c>
      <c r="B26" s="223">
        <v>101.86</v>
      </c>
      <c r="C26" s="225">
        <v>135850</v>
      </c>
      <c r="D26" s="223">
        <v>96.662499999999994</v>
      </c>
      <c r="E26" s="223">
        <v>5.1975000000000051</v>
      </c>
      <c r="F26" s="222"/>
      <c r="G26" s="224">
        <v>113</v>
      </c>
      <c r="H26" s="224">
        <v>136</v>
      </c>
      <c r="I26" s="224">
        <v>88</v>
      </c>
      <c r="J26" s="224"/>
      <c r="K26" s="224"/>
      <c r="L26" s="224"/>
      <c r="M26" s="224"/>
      <c r="N26" s="231"/>
      <c r="O26" s="231"/>
      <c r="P26" s="224"/>
      <c r="Q26" s="224"/>
      <c r="R26" s="224"/>
      <c r="S26"/>
      <c r="T26" s="228">
        <v>11510.18</v>
      </c>
      <c r="U26" s="228">
        <v>13852.96</v>
      </c>
      <c r="V26" s="232">
        <v>8963.68</v>
      </c>
      <c r="W26" s="228">
        <v>0</v>
      </c>
      <c r="X26" s="228">
        <v>0</v>
      </c>
      <c r="Y26" s="228">
        <v>0</v>
      </c>
      <c r="Z26" s="228">
        <v>0</v>
      </c>
      <c r="AA26" s="228">
        <v>0</v>
      </c>
      <c r="AB26" s="228">
        <v>0</v>
      </c>
      <c r="AC26" s="199">
        <v>0</v>
      </c>
      <c r="AD26" s="199">
        <v>0</v>
      </c>
      <c r="AE26" s="199">
        <v>0</v>
      </c>
      <c r="AF26"/>
      <c r="AG26" s="199">
        <v>34326.82</v>
      </c>
      <c r="AH26"/>
      <c r="AI26" s="198">
        <v>10922.862499999999</v>
      </c>
      <c r="AJ26" s="198">
        <v>13146.099999999999</v>
      </c>
      <c r="AK26" s="198">
        <v>8506.2999999999993</v>
      </c>
      <c r="AL26" s="198">
        <v>0</v>
      </c>
      <c r="AM26" s="198">
        <v>0</v>
      </c>
      <c r="AN26" s="198">
        <v>0</v>
      </c>
      <c r="AO26" s="198">
        <v>0</v>
      </c>
      <c r="AP26" s="198">
        <v>0</v>
      </c>
      <c r="AQ26" s="198">
        <v>0</v>
      </c>
      <c r="AR26" s="198">
        <v>0</v>
      </c>
      <c r="AS26" s="198">
        <v>0</v>
      </c>
      <c r="AT26" s="198">
        <v>0</v>
      </c>
      <c r="AU26"/>
      <c r="AV26" s="198">
        <v>32575.262499999997</v>
      </c>
      <c r="AW26"/>
      <c r="AX26" s="197">
        <v>587.31750000000056</v>
      </c>
      <c r="AY26" s="197">
        <v>706.8600000000007</v>
      </c>
      <c r="AZ26" s="197">
        <v>457.38000000000045</v>
      </c>
      <c r="BA26" s="197">
        <v>0</v>
      </c>
      <c r="BB26" s="197">
        <v>0</v>
      </c>
      <c r="BC26" s="197">
        <v>0</v>
      </c>
      <c r="BD26" s="197">
        <v>0</v>
      </c>
      <c r="BE26" s="197">
        <v>0</v>
      </c>
      <c r="BF26" s="197">
        <v>0</v>
      </c>
      <c r="BG26" s="197">
        <v>0</v>
      </c>
      <c r="BH26" s="197">
        <v>0</v>
      </c>
      <c r="BI26" s="197">
        <v>0</v>
      </c>
      <c r="BJ26"/>
      <c r="BK26" s="197">
        <v>1751.5575000000017</v>
      </c>
    </row>
    <row r="27" spans="1:63" ht="30" x14ac:dyDescent="0.25">
      <c r="A27" s="201" t="s">
        <v>1297</v>
      </c>
      <c r="B27" s="173">
        <v>111.68</v>
      </c>
      <c r="C27" s="174">
        <v>135000</v>
      </c>
      <c r="D27" s="173">
        <v>96.057692307692321</v>
      </c>
      <c r="E27" s="173">
        <v>15.622307692307686</v>
      </c>
      <c r="F27"/>
      <c r="G27" s="226">
        <v>176</v>
      </c>
      <c r="H27" s="226">
        <v>152</v>
      </c>
      <c r="I27" s="226">
        <v>176</v>
      </c>
      <c r="J27" s="226">
        <v>152</v>
      </c>
      <c r="K27" s="226">
        <v>168</v>
      </c>
      <c r="L27" s="226">
        <v>168</v>
      </c>
      <c r="M27" s="226">
        <v>160</v>
      </c>
      <c r="N27" s="226">
        <v>144</v>
      </c>
      <c r="O27" s="226">
        <v>136</v>
      </c>
      <c r="P27" s="177">
        <v>168</v>
      </c>
      <c r="Q27" s="177">
        <v>160</v>
      </c>
      <c r="R27" s="177">
        <v>160</v>
      </c>
      <c r="S27"/>
      <c r="T27" s="228">
        <v>19655.68</v>
      </c>
      <c r="U27" s="228">
        <v>16975.36</v>
      </c>
      <c r="V27" s="232">
        <v>19655.68</v>
      </c>
      <c r="W27" s="228">
        <v>16975.36</v>
      </c>
      <c r="X27" s="228">
        <v>18762.240000000002</v>
      </c>
      <c r="Y27" s="228">
        <v>18762.240000000002</v>
      </c>
      <c r="Z27" s="228">
        <v>17868.800000000003</v>
      </c>
      <c r="AA27" s="228">
        <v>16081.920000000002</v>
      </c>
      <c r="AB27" s="228">
        <v>15188.480000000001</v>
      </c>
      <c r="AC27" s="199">
        <v>18762.240000000002</v>
      </c>
      <c r="AD27" s="199">
        <v>17868.800000000003</v>
      </c>
      <c r="AE27" s="199">
        <v>17868.800000000003</v>
      </c>
      <c r="AF27"/>
      <c r="AG27" s="199">
        <v>214425.60000000003</v>
      </c>
      <c r="AH27"/>
      <c r="AI27" s="198">
        <v>16906.153846153848</v>
      </c>
      <c r="AJ27" s="198">
        <v>14600.769230769232</v>
      </c>
      <c r="AK27" s="198">
        <v>16906.153846153848</v>
      </c>
      <c r="AL27" s="198">
        <v>14600.769230769232</v>
      </c>
      <c r="AM27" s="198">
        <v>16137.69230769231</v>
      </c>
      <c r="AN27" s="198">
        <v>16137.69230769231</v>
      </c>
      <c r="AO27" s="198">
        <v>15369.230769230771</v>
      </c>
      <c r="AP27" s="198">
        <v>13832.307692307695</v>
      </c>
      <c r="AQ27" s="198">
        <v>13063.846153846156</v>
      </c>
      <c r="AR27" s="198">
        <v>16137.69230769231</v>
      </c>
      <c r="AS27" s="198">
        <v>15369.230769230771</v>
      </c>
      <c r="AT27" s="198">
        <v>15369.230769230771</v>
      </c>
      <c r="AU27"/>
      <c r="AV27" s="198">
        <v>184430.76923076928</v>
      </c>
      <c r="AW27"/>
      <c r="AX27" s="197">
        <v>2749.5261538461527</v>
      </c>
      <c r="AY27" s="197">
        <v>2374.5907692307683</v>
      </c>
      <c r="AZ27" s="197">
        <v>2749.5261538461527</v>
      </c>
      <c r="BA27" s="197">
        <v>2374.5907692307683</v>
      </c>
      <c r="BB27" s="197">
        <v>2624.5476923076912</v>
      </c>
      <c r="BC27" s="197">
        <v>2624.5476923076912</v>
      </c>
      <c r="BD27" s="197">
        <v>2499.5692307692298</v>
      </c>
      <c r="BE27" s="197">
        <v>2249.6123076923068</v>
      </c>
      <c r="BF27" s="197">
        <v>2124.6338461538453</v>
      </c>
      <c r="BG27" s="197">
        <v>2624.5476923076912</v>
      </c>
      <c r="BH27" s="197">
        <v>2499.5692307692298</v>
      </c>
      <c r="BI27" s="197">
        <v>2499.5692307692298</v>
      </c>
      <c r="BJ27"/>
      <c r="BK27" s="197">
        <v>29994.830769230757</v>
      </c>
    </row>
    <row r="28" spans="1:63" ht="15" x14ac:dyDescent="0.25">
      <c r="A28" s="234" t="s">
        <v>1416</v>
      </c>
      <c r="B28" s="223">
        <v>87.39</v>
      </c>
      <c r="C28" s="225">
        <v>105000</v>
      </c>
      <c r="D28" s="223">
        <v>74.711538461538467</v>
      </c>
      <c r="E28" s="223">
        <v>12.678461538461534</v>
      </c>
      <c r="F28" s="222"/>
      <c r="G28" s="224">
        <v>152</v>
      </c>
      <c r="H28" s="224">
        <v>128</v>
      </c>
      <c r="I28" s="224">
        <v>184</v>
      </c>
      <c r="J28" s="224"/>
      <c r="K28" s="224"/>
      <c r="L28" s="224"/>
      <c r="M28" s="224"/>
      <c r="N28" s="231"/>
      <c r="O28" s="231"/>
      <c r="P28" s="224"/>
      <c r="Q28" s="224"/>
      <c r="R28" s="224"/>
      <c r="S28"/>
      <c r="T28" s="228">
        <v>13283.28</v>
      </c>
      <c r="U28" s="228">
        <v>11185.92</v>
      </c>
      <c r="V28" s="232">
        <v>16079.76</v>
      </c>
      <c r="W28" s="228">
        <v>0</v>
      </c>
      <c r="X28" s="228">
        <v>0</v>
      </c>
      <c r="Y28" s="228">
        <v>0</v>
      </c>
      <c r="Z28" s="228">
        <v>0</v>
      </c>
      <c r="AA28" s="228">
        <v>0</v>
      </c>
      <c r="AB28" s="228">
        <v>0</v>
      </c>
      <c r="AC28" s="199">
        <v>0</v>
      </c>
      <c r="AD28" s="199">
        <v>0</v>
      </c>
      <c r="AE28" s="199">
        <v>0</v>
      </c>
      <c r="AF28"/>
      <c r="AG28" s="199">
        <v>40548.959999999999</v>
      </c>
      <c r="AH28"/>
      <c r="AI28" s="198">
        <v>11356.153846153848</v>
      </c>
      <c r="AJ28" s="198">
        <v>9563.0769230769238</v>
      </c>
      <c r="AK28" s="198">
        <v>13746.923076923078</v>
      </c>
      <c r="AL28" s="198">
        <v>0</v>
      </c>
      <c r="AM28" s="198">
        <v>0</v>
      </c>
      <c r="AN28" s="198">
        <v>0</v>
      </c>
      <c r="AO28" s="198">
        <v>0</v>
      </c>
      <c r="AP28" s="198">
        <v>0</v>
      </c>
      <c r="AQ28" s="198">
        <v>0</v>
      </c>
      <c r="AR28" s="198">
        <v>0</v>
      </c>
      <c r="AS28" s="198">
        <v>0</v>
      </c>
      <c r="AT28" s="198">
        <v>0</v>
      </c>
      <c r="AU28"/>
      <c r="AV28" s="198">
        <v>34666.153846153851</v>
      </c>
      <c r="AW28"/>
      <c r="AX28" s="197">
        <v>1927.1261538461531</v>
      </c>
      <c r="AY28" s="197">
        <v>1622.8430769230763</v>
      </c>
      <c r="AZ28" s="197">
        <v>2332.8369230769222</v>
      </c>
      <c r="BA28" s="197">
        <v>0</v>
      </c>
      <c r="BB28" s="197">
        <v>0</v>
      </c>
      <c r="BC28" s="197">
        <v>0</v>
      </c>
      <c r="BD28" s="197">
        <v>0</v>
      </c>
      <c r="BE28" s="197">
        <v>0</v>
      </c>
      <c r="BF28" s="197">
        <v>0</v>
      </c>
      <c r="BG28" s="197">
        <v>0</v>
      </c>
      <c r="BH28" s="197">
        <v>0</v>
      </c>
      <c r="BI28" s="197">
        <v>0</v>
      </c>
      <c r="BJ28"/>
      <c r="BK28" s="197">
        <v>5882.8061538461516</v>
      </c>
    </row>
    <row r="29" spans="1:63" ht="15" x14ac:dyDescent="0.25">
      <c r="A29" s="201" t="s">
        <v>1414</v>
      </c>
      <c r="B29" s="173">
        <v>60.69</v>
      </c>
      <c r="C29" s="174">
        <v>70000</v>
      </c>
      <c r="D29" s="173">
        <v>49.807692307692307</v>
      </c>
      <c r="E29" s="173">
        <v>10.882307692307691</v>
      </c>
      <c r="F29"/>
      <c r="G29" s="226">
        <v>160</v>
      </c>
      <c r="H29" s="226">
        <v>160</v>
      </c>
      <c r="I29" s="226">
        <v>184</v>
      </c>
      <c r="J29" s="226">
        <v>144</v>
      </c>
      <c r="K29" s="226">
        <v>176</v>
      </c>
      <c r="L29" s="226">
        <v>160</v>
      </c>
      <c r="M29" s="226">
        <v>160</v>
      </c>
      <c r="N29" s="226">
        <v>184</v>
      </c>
      <c r="O29" s="226">
        <v>152</v>
      </c>
      <c r="P29" s="177">
        <v>168</v>
      </c>
      <c r="Q29" s="177">
        <v>160</v>
      </c>
      <c r="R29" s="177">
        <v>160</v>
      </c>
      <c r="S29"/>
      <c r="T29" s="228">
        <v>9710.4</v>
      </c>
      <c r="U29" s="228">
        <v>9710.4</v>
      </c>
      <c r="V29" s="232">
        <v>11166.96</v>
      </c>
      <c r="W29" s="228">
        <v>8739.36</v>
      </c>
      <c r="X29" s="228">
        <v>10681.439999999999</v>
      </c>
      <c r="Y29" s="228">
        <v>9710.4</v>
      </c>
      <c r="Z29" s="228">
        <v>9710.4</v>
      </c>
      <c r="AA29" s="228">
        <v>11166.96</v>
      </c>
      <c r="AB29" s="228">
        <v>9224.8799999999992</v>
      </c>
      <c r="AC29" s="199">
        <v>10195.92</v>
      </c>
      <c r="AD29" s="199">
        <v>9710.4</v>
      </c>
      <c r="AE29" s="199">
        <v>9710.4</v>
      </c>
      <c r="AF29"/>
      <c r="AG29" s="199">
        <v>119437.92</v>
      </c>
      <c r="AH29"/>
      <c r="AI29" s="198">
        <v>7969.2307692307695</v>
      </c>
      <c r="AJ29" s="198">
        <v>7969.2307692307695</v>
      </c>
      <c r="AK29" s="198">
        <v>9164.6153846153848</v>
      </c>
      <c r="AL29" s="198">
        <v>7172.3076923076924</v>
      </c>
      <c r="AM29" s="198">
        <v>8766.1538461538457</v>
      </c>
      <c r="AN29" s="198">
        <v>7969.2307692307695</v>
      </c>
      <c r="AO29" s="198">
        <v>7969.2307692307695</v>
      </c>
      <c r="AP29" s="198">
        <v>9164.6153846153848</v>
      </c>
      <c r="AQ29" s="198">
        <v>7570.7692307692305</v>
      </c>
      <c r="AR29" s="198">
        <v>8367.6923076923067</v>
      </c>
      <c r="AS29" s="198">
        <v>7969.2307692307695</v>
      </c>
      <c r="AT29" s="198">
        <v>7969.2307692307695</v>
      </c>
      <c r="AU29"/>
      <c r="AV29" s="198">
        <v>98021.538461538468</v>
      </c>
      <c r="AW29"/>
      <c r="AX29" s="197">
        <v>1741.1692307692306</v>
      </c>
      <c r="AY29" s="197">
        <v>1741.1692307692306</v>
      </c>
      <c r="AZ29" s="197">
        <v>2002.3446153846153</v>
      </c>
      <c r="BA29" s="197">
        <v>1567.0523076923075</v>
      </c>
      <c r="BB29" s="197">
        <v>1915.2861538461536</v>
      </c>
      <c r="BC29" s="197">
        <v>1741.1692307692306</v>
      </c>
      <c r="BD29" s="197">
        <v>1741.1692307692306</v>
      </c>
      <c r="BE29" s="197">
        <v>2002.3446153846153</v>
      </c>
      <c r="BF29" s="197">
        <v>1654.1107692307692</v>
      </c>
      <c r="BG29" s="197">
        <v>1828.227692307692</v>
      </c>
      <c r="BH29" s="197">
        <v>1741.1692307692306</v>
      </c>
      <c r="BI29" s="197">
        <v>1741.1692307692306</v>
      </c>
      <c r="BJ29"/>
      <c r="BK29" s="197">
        <v>21416.381538461537</v>
      </c>
    </row>
    <row r="30" spans="1:63" ht="15" x14ac:dyDescent="0.25">
      <c r="A30" s="201" t="s">
        <v>1416</v>
      </c>
      <c r="B30" s="173">
        <v>81.599999999999994</v>
      </c>
      <c r="C30" s="174">
        <v>80000</v>
      </c>
      <c r="D30" s="173">
        <v>56.92307692307692</v>
      </c>
      <c r="E30" s="173">
        <v>24.676923076923075</v>
      </c>
      <c r="F30"/>
      <c r="G30" s="226">
        <v>160</v>
      </c>
      <c r="H30" s="226">
        <v>152</v>
      </c>
      <c r="I30" s="226">
        <v>109.5</v>
      </c>
      <c r="J30" s="226">
        <v>80</v>
      </c>
      <c r="K30" s="226">
        <v>152</v>
      </c>
      <c r="L30" s="226">
        <v>136</v>
      </c>
      <c r="M30" s="226">
        <v>124</v>
      </c>
      <c r="N30" s="226">
        <v>184</v>
      </c>
      <c r="O30" s="226">
        <v>144</v>
      </c>
      <c r="P30" s="177"/>
      <c r="Q30" s="177"/>
      <c r="R30" s="177"/>
      <c r="S30"/>
      <c r="T30" s="228">
        <v>13056</v>
      </c>
      <c r="U30" s="228">
        <v>12403.199999999999</v>
      </c>
      <c r="V30" s="232">
        <v>8935.1999999999989</v>
      </c>
      <c r="W30" s="228">
        <v>6528</v>
      </c>
      <c r="X30" s="228">
        <v>12403.199999999999</v>
      </c>
      <c r="Y30" s="228">
        <v>11097.599999999999</v>
      </c>
      <c r="Z30" s="228">
        <v>10118.4</v>
      </c>
      <c r="AA30" s="228">
        <v>15014.4</v>
      </c>
      <c r="AB30" s="228">
        <v>11750.4</v>
      </c>
      <c r="AC30" s="199">
        <v>0</v>
      </c>
      <c r="AD30" s="199">
        <v>0</v>
      </c>
      <c r="AE30" s="199">
        <v>0</v>
      </c>
      <c r="AF30"/>
      <c r="AG30" s="199">
        <v>101306.39999999998</v>
      </c>
      <c r="AH30"/>
      <c r="AI30" s="198">
        <v>9107.6923076923067</v>
      </c>
      <c r="AJ30" s="198">
        <v>8652.3076923076915</v>
      </c>
      <c r="AK30" s="198">
        <v>6233.0769230769229</v>
      </c>
      <c r="AL30" s="198">
        <v>4553.8461538461534</v>
      </c>
      <c r="AM30" s="198">
        <v>8652.3076923076915</v>
      </c>
      <c r="AN30" s="198">
        <v>7741.538461538461</v>
      </c>
      <c r="AO30" s="198">
        <v>7058.4615384615381</v>
      </c>
      <c r="AP30" s="198">
        <v>10473.846153846152</v>
      </c>
      <c r="AQ30" s="198">
        <v>8196.9230769230762</v>
      </c>
      <c r="AR30" s="198">
        <v>0</v>
      </c>
      <c r="AS30" s="198">
        <v>0</v>
      </c>
      <c r="AT30" s="198">
        <v>0</v>
      </c>
      <c r="AU30"/>
      <c r="AV30" s="198">
        <v>70670</v>
      </c>
      <c r="AW30"/>
      <c r="AX30" s="197">
        <v>3948.3076923076919</v>
      </c>
      <c r="AY30" s="197">
        <v>3750.8923076923074</v>
      </c>
      <c r="AZ30" s="197">
        <v>2702.1230769230765</v>
      </c>
      <c r="BA30" s="197">
        <v>1974.153846153846</v>
      </c>
      <c r="BB30" s="197">
        <v>3750.8923076923074</v>
      </c>
      <c r="BC30" s="197">
        <v>3356.061538461538</v>
      </c>
      <c r="BD30" s="197">
        <v>3059.9384615384611</v>
      </c>
      <c r="BE30" s="197">
        <v>4540.5538461538454</v>
      </c>
      <c r="BF30" s="197">
        <v>3553.4769230769225</v>
      </c>
      <c r="BG30" s="197">
        <v>0</v>
      </c>
      <c r="BH30" s="197">
        <v>0</v>
      </c>
      <c r="BI30" s="197">
        <v>0</v>
      </c>
      <c r="BJ30"/>
      <c r="BK30" s="197">
        <v>30636.399999999998</v>
      </c>
    </row>
    <row r="31" spans="1:63" ht="15" x14ac:dyDescent="0.25">
      <c r="A31" s="234" t="s">
        <v>1428</v>
      </c>
      <c r="B31" s="223">
        <v>90.78</v>
      </c>
      <c r="C31" s="225">
        <v>115000</v>
      </c>
      <c r="D31" s="223">
        <v>81.82692307692308</v>
      </c>
      <c r="E31" s="223">
        <v>8.9530769230769209</v>
      </c>
      <c r="F31" s="222"/>
      <c r="G31" s="224">
        <v>160</v>
      </c>
      <c r="H31" s="224">
        <v>160</v>
      </c>
      <c r="I31" s="224">
        <v>120</v>
      </c>
      <c r="J31" s="224"/>
      <c r="K31" s="224"/>
      <c r="L31" s="224"/>
      <c r="M31" s="224"/>
      <c r="N31" s="231"/>
      <c r="O31" s="231"/>
      <c r="P31" s="224"/>
      <c r="Q31" s="224"/>
      <c r="R31" s="224"/>
      <c r="S31"/>
      <c r="T31" s="228">
        <v>14524.8</v>
      </c>
      <c r="U31" s="228">
        <v>14524.8</v>
      </c>
      <c r="V31" s="232">
        <v>10893.6</v>
      </c>
      <c r="W31" s="228">
        <v>0</v>
      </c>
      <c r="X31" s="228">
        <v>0</v>
      </c>
      <c r="Y31" s="228">
        <v>0</v>
      </c>
      <c r="Z31" s="228">
        <v>0</v>
      </c>
      <c r="AA31" s="228">
        <v>0</v>
      </c>
      <c r="AB31" s="228">
        <v>0</v>
      </c>
      <c r="AC31" s="199">
        <v>0</v>
      </c>
      <c r="AD31" s="199">
        <v>0</v>
      </c>
      <c r="AE31" s="199">
        <v>0</v>
      </c>
      <c r="AF31"/>
      <c r="AG31" s="199">
        <v>39943.199999999997</v>
      </c>
      <c r="AH31"/>
      <c r="AI31" s="198">
        <v>13092.307692307693</v>
      </c>
      <c r="AJ31" s="198">
        <v>13092.307692307693</v>
      </c>
      <c r="AK31" s="198">
        <v>9819.2307692307695</v>
      </c>
      <c r="AL31" s="198">
        <v>0</v>
      </c>
      <c r="AM31" s="198">
        <v>0</v>
      </c>
      <c r="AN31" s="198">
        <v>0</v>
      </c>
      <c r="AO31" s="198">
        <v>0</v>
      </c>
      <c r="AP31" s="198">
        <v>0</v>
      </c>
      <c r="AQ31" s="198">
        <v>0</v>
      </c>
      <c r="AR31" s="198">
        <v>0</v>
      </c>
      <c r="AS31" s="198">
        <v>0</v>
      </c>
      <c r="AT31" s="198">
        <v>0</v>
      </c>
      <c r="AU31"/>
      <c r="AV31" s="198">
        <v>36003.846153846156</v>
      </c>
      <c r="AW31"/>
      <c r="AX31" s="197">
        <v>1432.4923076923073</v>
      </c>
      <c r="AY31" s="197">
        <v>1432.4923076923073</v>
      </c>
      <c r="AZ31" s="197">
        <v>1074.3692307692304</v>
      </c>
      <c r="BA31" s="197">
        <v>0</v>
      </c>
      <c r="BB31" s="197">
        <v>0</v>
      </c>
      <c r="BC31" s="197">
        <v>0</v>
      </c>
      <c r="BD31" s="197">
        <v>0</v>
      </c>
      <c r="BE31" s="197">
        <v>0</v>
      </c>
      <c r="BF31" s="197">
        <v>0</v>
      </c>
      <c r="BG31" s="197">
        <v>0</v>
      </c>
      <c r="BH31" s="197">
        <v>0</v>
      </c>
      <c r="BI31" s="197">
        <v>0</v>
      </c>
      <c r="BJ31"/>
      <c r="BK31" s="197">
        <v>3939.3538461538451</v>
      </c>
    </row>
    <row r="32" spans="1:63" ht="15" x14ac:dyDescent="0.25">
      <c r="A32"/>
      <c r="B32"/>
      <c r="C32" s="174"/>
      <c r="D32"/>
      <c r="E32"/>
      <c r="F32"/>
      <c r="G32" s="226"/>
      <c r="H32" s="226"/>
      <c r="I32" s="226"/>
      <c r="J32" s="226"/>
      <c r="K32" s="226"/>
      <c r="L32" s="226"/>
      <c r="M32" s="226"/>
      <c r="N32" s="226"/>
      <c r="O32" s="226"/>
      <c r="P32" s="177"/>
      <c r="Q32" s="177"/>
      <c r="R32" s="177"/>
      <c r="S32"/>
      <c r="T32" s="228">
        <v>0</v>
      </c>
      <c r="U32" s="228">
        <v>0</v>
      </c>
      <c r="V32" s="232">
        <v>0</v>
      </c>
      <c r="W32" s="228">
        <v>0</v>
      </c>
      <c r="X32" s="228">
        <v>0</v>
      </c>
      <c r="Y32" s="228">
        <v>0</v>
      </c>
      <c r="Z32" s="228">
        <v>0</v>
      </c>
      <c r="AA32" s="228">
        <v>0</v>
      </c>
      <c r="AB32" s="228">
        <v>0</v>
      </c>
      <c r="AC32" s="199">
        <v>0</v>
      </c>
      <c r="AD32" s="199">
        <v>0</v>
      </c>
      <c r="AE32" s="199">
        <v>0</v>
      </c>
      <c r="AF32"/>
      <c r="AG32" s="199">
        <v>0</v>
      </c>
      <c r="AH32"/>
      <c r="AI32" s="198">
        <v>0</v>
      </c>
      <c r="AJ32" s="198">
        <v>0</v>
      </c>
      <c r="AK32" s="198">
        <v>0</v>
      </c>
      <c r="AL32" s="198">
        <v>0</v>
      </c>
      <c r="AM32" s="198">
        <v>0</v>
      </c>
      <c r="AN32" s="198">
        <v>0</v>
      </c>
      <c r="AO32" s="198">
        <v>0</v>
      </c>
      <c r="AP32" s="198">
        <v>0</v>
      </c>
      <c r="AQ32" s="198">
        <v>0</v>
      </c>
      <c r="AR32" s="198">
        <v>0</v>
      </c>
      <c r="AS32" s="198">
        <v>0</v>
      </c>
      <c r="AT32" s="198">
        <v>0</v>
      </c>
      <c r="AU32"/>
      <c r="AV32" s="198">
        <v>0</v>
      </c>
      <c r="AW32"/>
      <c r="AX32" s="197">
        <v>0</v>
      </c>
      <c r="AY32" s="197">
        <v>0</v>
      </c>
      <c r="AZ32" s="197">
        <v>0</v>
      </c>
      <c r="BA32" s="197">
        <v>0</v>
      </c>
      <c r="BB32" s="197">
        <v>0</v>
      </c>
      <c r="BC32" s="197">
        <v>0</v>
      </c>
      <c r="BD32" s="197">
        <v>0</v>
      </c>
      <c r="BE32" s="197">
        <v>0</v>
      </c>
      <c r="BF32" s="197">
        <v>0</v>
      </c>
      <c r="BG32" s="197">
        <v>0</v>
      </c>
      <c r="BH32" s="197">
        <v>0</v>
      </c>
      <c r="BI32" s="197">
        <v>0</v>
      </c>
      <c r="BJ32"/>
      <c r="BK32" s="197">
        <v>0</v>
      </c>
    </row>
    <row r="33" spans="1:63" ht="15" x14ac:dyDescent="0.25">
      <c r="A33"/>
      <c r="B33"/>
      <c r="C33" s="174"/>
      <c r="D33"/>
      <c r="E33"/>
      <c r="F33"/>
      <c r="G33" s="226"/>
      <c r="H33" s="226"/>
      <c r="I33" s="226"/>
      <c r="J33" s="226"/>
      <c r="K33" s="226"/>
      <c r="L33" s="226"/>
      <c r="M33" s="226"/>
      <c r="N33" s="226"/>
      <c r="O33" s="226"/>
      <c r="P33" s="177"/>
      <c r="Q33" s="177"/>
      <c r="R33" s="177"/>
      <c r="S33"/>
      <c r="T33" s="228">
        <v>0</v>
      </c>
      <c r="U33" s="228">
        <v>0</v>
      </c>
      <c r="V33" s="232">
        <v>0</v>
      </c>
      <c r="W33" s="228">
        <v>0</v>
      </c>
      <c r="X33" s="228">
        <v>0</v>
      </c>
      <c r="Y33" s="228">
        <v>0</v>
      </c>
      <c r="Z33" s="228">
        <v>0</v>
      </c>
      <c r="AA33" s="228">
        <v>0</v>
      </c>
      <c r="AB33" s="228">
        <v>0</v>
      </c>
      <c r="AC33" s="199">
        <v>0</v>
      </c>
      <c r="AD33" s="199">
        <v>0</v>
      </c>
      <c r="AE33" s="199">
        <v>0</v>
      </c>
      <c r="AF33"/>
      <c r="AG33" s="199">
        <v>0</v>
      </c>
      <c r="AH33"/>
      <c r="AI33" s="198">
        <v>0</v>
      </c>
      <c r="AJ33" s="198">
        <v>0</v>
      </c>
      <c r="AK33" s="198">
        <v>0</v>
      </c>
      <c r="AL33" s="198">
        <v>0</v>
      </c>
      <c r="AM33" s="198">
        <v>0</v>
      </c>
      <c r="AN33" s="198">
        <v>0</v>
      </c>
      <c r="AO33" s="198">
        <v>0</v>
      </c>
      <c r="AP33" s="198">
        <v>0</v>
      </c>
      <c r="AQ33" s="198">
        <v>0</v>
      </c>
      <c r="AR33" s="198">
        <v>0</v>
      </c>
      <c r="AS33" s="198">
        <v>0</v>
      </c>
      <c r="AT33" s="198">
        <v>0</v>
      </c>
      <c r="AU33"/>
      <c r="AV33" s="198">
        <v>0</v>
      </c>
      <c r="AW33"/>
      <c r="AX33" s="197">
        <v>0</v>
      </c>
      <c r="AY33" s="197">
        <v>0</v>
      </c>
      <c r="AZ33" s="197">
        <v>0</v>
      </c>
      <c r="BA33" s="197">
        <v>0</v>
      </c>
      <c r="BB33" s="197">
        <v>0</v>
      </c>
      <c r="BC33" s="197">
        <v>0</v>
      </c>
      <c r="BD33" s="197">
        <v>0</v>
      </c>
      <c r="BE33" s="197">
        <v>0</v>
      </c>
      <c r="BF33" s="197">
        <v>0</v>
      </c>
      <c r="BG33" s="197">
        <v>0</v>
      </c>
      <c r="BH33" s="197">
        <v>0</v>
      </c>
      <c r="BI33" s="197">
        <v>0</v>
      </c>
      <c r="BJ33"/>
      <c r="BK33" s="197">
        <v>0</v>
      </c>
    </row>
    <row r="34" spans="1:63" ht="21.75" customHeight="1" x14ac:dyDescent="0.25">
      <c r="A34"/>
      <c r="B34"/>
      <c r="C34" s="174"/>
      <c r="D34"/>
      <c r="E34"/>
      <c r="F34"/>
      <c r="G34" s="226"/>
      <c r="H34" s="226"/>
      <c r="I34" s="226"/>
      <c r="J34" s="226"/>
      <c r="K34" s="226"/>
      <c r="L34" s="226"/>
      <c r="M34" s="226"/>
      <c r="N34" s="226"/>
      <c r="O34" s="226"/>
      <c r="P34" s="177"/>
      <c r="Q34" s="177"/>
      <c r="R34" s="177"/>
      <c r="S34"/>
      <c r="T34" s="228">
        <v>0</v>
      </c>
      <c r="U34" s="228">
        <v>0</v>
      </c>
      <c r="V34" s="232">
        <v>0</v>
      </c>
      <c r="W34" s="228">
        <v>0</v>
      </c>
      <c r="X34" s="228">
        <v>0</v>
      </c>
      <c r="Y34" s="228">
        <v>0</v>
      </c>
      <c r="Z34" s="228">
        <v>0</v>
      </c>
      <c r="AA34" s="228">
        <v>0</v>
      </c>
      <c r="AB34" s="228">
        <v>0</v>
      </c>
      <c r="AC34" s="199">
        <v>0</v>
      </c>
      <c r="AD34" s="199">
        <v>0</v>
      </c>
      <c r="AE34" s="199">
        <v>0</v>
      </c>
      <c r="AF34"/>
      <c r="AG34" s="199">
        <v>0</v>
      </c>
      <c r="AH34"/>
      <c r="AI34" s="198">
        <v>0</v>
      </c>
      <c r="AJ34" s="198">
        <v>0</v>
      </c>
      <c r="AK34" s="198">
        <v>0</v>
      </c>
      <c r="AL34" s="198">
        <v>0</v>
      </c>
      <c r="AM34" s="198">
        <v>0</v>
      </c>
      <c r="AN34" s="198">
        <v>0</v>
      </c>
      <c r="AO34" s="198">
        <v>0</v>
      </c>
      <c r="AP34" s="198">
        <v>0</v>
      </c>
      <c r="AQ34" s="198">
        <v>0</v>
      </c>
      <c r="AR34" s="198">
        <v>0</v>
      </c>
      <c r="AS34" s="198">
        <v>0</v>
      </c>
      <c r="AT34" s="198">
        <v>0</v>
      </c>
      <c r="AU34"/>
      <c r="AV34" s="198">
        <v>0</v>
      </c>
      <c r="AW34"/>
      <c r="AX34" s="197">
        <v>0</v>
      </c>
      <c r="AY34" s="197">
        <v>0</v>
      </c>
      <c r="AZ34" s="197">
        <v>0</v>
      </c>
      <c r="BA34" s="197">
        <v>0</v>
      </c>
      <c r="BB34" s="197">
        <v>0</v>
      </c>
      <c r="BC34" s="197">
        <v>0</v>
      </c>
      <c r="BD34" s="197">
        <v>0</v>
      </c>
      <c r="BE34" s="197">
        <v>0</v>
      </c>
      <c r="BF34" s="197">
        <v>0</v>
      </c>
      <c r="BG34" s="197">
        <v>0</v>
      </c>
      <c r="BH34" s="197">
        <v>0</v>
      </c>
      <c r="BI34" s="197">
        <v>0</v>
      </c>
      <c r="BJ34"/>
      <c r="BK34" s="197">
        <v>0</v>
      </c>
    </row>
    <row r="35" spans="1:63" ht="15" x14ac:dyDescent="0.25">
      <c r="A35"/>
      <c r="B35"/>
      <c r="C35" s="174"/>
      <c r="D35"/>
      <c r="E35"/>
      <c r="F35"/>
      <c r="G35" s="226"/>
      <c r="H35" s="226"/>
      <c r="I35" s="226"/>
      <c r="J35" s="226"/>
      <c r="K35" s="226"/>
      <c r="L35" s="226"/>
      <c r="M35" s="226"/>
      <c r="N35" s="226"/>
      <c r="O35" s="226"/>
      <c r="P35" s="177"/>
      <c r="Q35" s="177"/>
      <c r="R35" s="177"/>
      <c r="S35"/>
      <c r="T35" s="228">
        <v>0</v>
      </c>
      <c r="U35" s="228">
        <v>0</v>
      </c>
      <c r="V35" s="232">
        <v>0</v>
      </c>
      <c r="W35" s="228">
        <v>0</v>
      </c>
      <c r="X35" s="228">
        <v>0</v>
      </c>
      <c r="Y35" s="228">
        <v>0</v>
      </c>
      <c r="Z35" s="228">
        <v>0</v>
      </c>
      <c r="AA35" s="228">
        <v>0</v>
      </c>
      <c r="AB35" s="228">
        <v>0</v>
      </c>
      <c r="AC35" s="199">
        <v>0</v>
      </c>
      <c r="AD35" s="199">
        <v>0</v>
      </c>
      <c r="AE35" s="199">
        <v>0</v>
      </c>
      <c r="AF35"/>
      <c r="AG35" s="199">
        <v>0</v>
      </c>
      <c r="AH35"/>
      <c r="AI35" s="198">
        <v>0</v>
      </c>
      <c r="AJ35" s="198">
        <v>0</v>
      </c>
      <c r="AK35" s="198">
        <v>0</v>
      </c>
      <c r="AL35" s="198">
        <v>0</v>
      </c>
      <c r="AM35" s="198">
        <v>0</v>
      </c>
      <c r="AN35" s="198">
        <v>0</v>
      </c>
      <c r="AO35" s="198">
        <v>0</v>
      </c>
      <c r="AP35" s="198">
        <v>0</v>
      </c>
      <c r="AQ35" s="198">
        <v>0</v>
      </c>
      <c r="AR35" s="198">
        <v>0</v>
      </c>
      <c r="AS35" s="198">
        <v>0</v>
      </c>
      <c r="AT35" s="198">
        <v>0</v>
      </c>
      <c r="AU35"/>
      <c r="AV35" s="198">
        <v>0</v>
      </c>
      <c r="AW35"/>
      <c r="AX35" s="197">
        <v>0</v>
      </c>
      <c r="AY35" s="197">
        <v>0</v>
      </c>
      <c r="AZ35" s="197">
        <v>0</v>
      </c>
      <c r="BA35" s="197">
        <v>0</v>
      </c>
      <c r="BB35" s="197">
        <v>0</v>
      </c>
      <c r="BC35" s="197">
        <v>0</v>
      </c>
      <c r="BD35" s="197">
        <v>0</v>
      </c>
      <c r="BE35" s="197">
        <v>0</v>
      </c>
      <c r="BF35" s="197">
        <v>0</v>
      </c>
      <c r="BG35" s="197">
        <v>0</v>
      </c>
      <c r="BH35" s="197">
        <v>0</v>
      </c>
      <c r="BI35" s="197">
        <v>0</v>
      </c>
      <c r="BJ35"/>
      <c r="BK35" s="197">
        <v>0</v>
      </c>
    </row>
    <row r="36" spans="1:63" ht="15" hidden="1" x14ac:dyDescent="0.25">
      <c r="A36" t="s">
        <v>1429</v>
      </c>
      <c r="B36" t="s">
        <v>1430</v>
      </c>
      <c r="C36" s="174" t="s">
        <v>1431</v>
      </c>
      <c r="D36" t="s">
        <v>1432</v>
      </c>
      <c r="E36" t="s">
        <v>1433</v>
      </c>
      <c r="F36" t="s">
        <v>1434</v>
      </c>
      <c r="G36" s="226" t="s">
        <v>1435</v>
      </c>
      <c r="H36" s="226" t="s">
        <v>1436</v>
      </c>
      <c r="I36" s="226" t="s">
        <v>1437</v>
      </c>
      <c r="J36" s="226" t="s">
        <v>1438</v>
      </c>
      <c r="K36" s="226" t="s">
        <v>1439</v>
      </c>
      <c r="L36" s="226" t="s">
        <v>1440</v>
      </c>
      <c r="M36" s="226" t="s">
        <v>1441</v>
      </c>
      <c r="N36" s="226" t="s">
        <v>1442</v>
      </c>
      <c r="O36" s="226" t="s">
        <v>1443</v>
      </c>
      <c r="P36" s="177" t="s">
        <v>1444</v>
      </c>
      <c r="Q36" s="177" t="s">
        <v>1445</v>
      </c>
      <c r="R36" s="177" t="s">
        <v>1446</v>
      </c>
      <c r="S36" t="s">
        <v>1447</v>
      </c>
      <c r="T36" s="228" t="s">
        <v>1448</v>
      </c>
      <c r="U36" s="228" t="s">
        <v>1449</v>
      </c>
      <c r="V36" s="232" t="s">
        <v>1450</v>
      </c>
      <c r="W36" s="228">
        <v>0</v>
      </c>
      <c r="X36" s="228">
        <v>0</v>
      </c>
      <c r="Y36" s="228">
        <v>0</v>
      </c>
      <c r="Z36" s="228">
        <v>0</v>
      </c>
      <c r="AA36" s="228">
        <v>0</v>
      </c>
      <c r="AB36" s="228">
        <v>0</v>
      </c>
      <c r="AC36" s="199">
        <v>0</v>
      </c>
      <c r="AD36" s="199">
        <v>0</v>
      </c>
      <c r="AE36" s="199">
        <v>0</v>
      </c>
      <c r="AF36"/>
      <c r="AG36" s="199">
        <v>0</v>
      </c>
      <c r="AH36"/>
      <c r="AI36" s="198">
        <v>0</v>
      </c>
      <c r="AJ36" s="198">
        <v>0</v>
      </c>
      <c r="AK36" s="198">
        <v>0</v>
      </c>
      <c r="AL36" s="198">
        <v>0</v>
      </c>
      <c r="AM36" s="198">
        <v>0</v>
      </c>
      <c r="AN36" s="198">
        <v>0</v>
      </c>
      <c r="AO36" s="198">
        <v>0</v>
      </c>
      <c r="AP36" s="198">
        <v>0</v>
      </c>
      <c r="AQ36" s="198">
        <v>0</v>
      </c>
      <c r="AR36" s="198">
        <v>0</v>
      </c>
      <c r="AS36" s="198">
        <v>0</v>
      </c>
      <c r="AT36" s="198">
        <v>0</v>
      </c>
      <c r="AU36"/>
      <c r="AV36" s="198">
        <v>0</v>
      </c>
      <c r="AW36"/>
      <c r="AX36" s="197">
        <v>0</v>
      </c>
      <c r="AY36" s="197">
        <v>0</v>
      </c>
      <c r="AZ36" s="197">
        <v>0</v>
      </c>
      <c r="BA36" s="197">
        <v>0</v>
      </c>
      <c r="BB36" s="197">
        <v>0</v>
      </c>
      <c r="BC36" s="197">
        <v>0</v>
      </c>
      <c r="BD36" s="197">
        <v>0</v>
      </c>
      <c r="BE36" s="197">
        <v>0</v>
      </c>
      <c r="BF36" s="197">
        <v>0</v>
      </c>
      <c r="BG36" s="197">
        <v>0</v>
      </c>
      <c r="BH36" s="197">
        <v>0</v>
      </c>
      <c r="BI36" s="197">
        <v>0</v>
      </c>
      <c r="BJ36"/>
      <c r="BK36" s="197">
        <v>0</v>
      </c>
    </row>
    <row r="37" spans="1:63" ht="21.75" hidden="1" customHeight="1" x14ac:dyDescent="0.25">
      <c r="A37"/>
      <c r="B37"/>
      <c r="C37" s="174"/>
      <c r="D37"/>
      <c r="E37"/>
      <c r="F37"/>
      <c r="G37" s="226"/>
      <c r="H37" s="226"/>
      <c r="I37" s="226"/>
      <c r="J37" s="226"/>
      <c r="K37" s="226"/>
      <c r="L37" s="226"/>
      <c r="M37" s="226"/>
      <c r="N37" s="226"/>
      <c r="O37" s="226"/>
      <c r="P37" s="177"/>
      <c r="Q37" s="177"/>
      <c r="R37" s="177"/>
      <c r="S37"/>
      <c r="T37" s="228">
        <v>0</v>
      </c>
      <c r="U37" s="228">
        <v>0</v>
      </c>
      <c r="V37" s="232">
        <v>0</v>
      </c>
      <c r="W37" s="228">
        <v>0</v>
      </c>
      <c r="X37" s="228">
        <v>0</v>
      </c>
      <c r="Y37" s="228">
        <v>0</v>
      </c>
      <c r="Z37" s="228">
        <v>0</v>
      </c>
      <c r="AA37" s="228">
        <v>0</v>
      </c>
      <c r="AB37" s="228">
        <v>0</v>
      </c>
      <c r="AC37" s="199">
        <v>0</v>
      </c>
      <c r="AD37" s="199">
        <v>0</v>
      </c>
      <c r="AE37" s="199">
        <v>0</v>
      </c>
      <c r="AF37"/>
      <c r="AG37" s="199">
        <v>0</v>
      </c>
      <c r="AH37"/>
      <c r="AI37" s="198">
        <v>0</v>
      </c>
      <c r="AJ37" s="198">
        <v>0</v>
      </c>
      <c r="AK37" s="198">
        <v>0</v>
      </c>
      <c r="AL37" s="198">
        <v>0</v>
      </c>
      <c r="AM37" s="198">
        <v>0</v>
      </c>
      <c r="AN37" s="198">
        <v>0</v>
      </c>
      <c r="AO37" s="198">
        <v>0</v>
      </c>
      <c r="AP37" s="198">
        <v>0</v>
      </c>
      <c r="AQ37" s="198">
        <v>0</v>
      </c>
      <c r="AR37" s="198">
        <v>0</v>
      </c>
      <c r="AS37" s="198">
        <v>0</v>
      </c>
      <c r="AT37" s="198">
        <v>0</v>
      </c>
      <c r="AU37"/>
      <c r="AV37" s="198">
        <v>0</v>
      </c>
      <c r="AW37"/>
      <c r="AX37" s="197">
        <v>0</v>
      </c>
      <c r="AY37" s="197">
        <v>0</v>
      </c>
      <c r="AZ37" s="197">
        <v>0</v>
      </c>
      <c r="BA37" s="197">
        <v>0</v>
      </c>
      <c r="BB37" s="197">
        <v>0</v>
      </c>
      <c r="BC37" s="197">
        <v>0</v>
      </c>
      <c r="BD37" s="197">
        <v>0</v>
      </c>
      <c r="BE37" s="197">
        <v>0</v>
      </c>
      <c r="BF37" s="197">
        <v>0</v>
      </c>
      <c r="BG37" s="197">
        <v>0</v>
      </c>
      <c r="BH37" s="197">
        <v>0</v>
      </c>
      <c r="BI37" s="197">
        <v>0</v>
      </c>
      <c r="BJ37"/>
      <c r="BK37" s="197">
        <v>0</v>
      </c>
    </row>
    <row r="38" spans="1:63" ht="21.75" hidden="1" customHeight="1" x14ac:dyDescent="0.25">
      <c r="A38"/>
      <c r="B38"/>
      <c r="C38"/>
      <c r="D38"/>
      <c r="E38"/>
      <c r="F38"/>
      <c r="G38" s="226"/>
      <c r="H38" s="226"/>
      <c r="I38" s="226"/>
      <c r="J38" s="226"/>
      <c r="K38" s="226"/>
      <c r="L38" s="226"/>
      <c r="M38" s="226"/>
      <c r="N38" s="226"/>
      <c r="O38" s="226"/>
      <c r="P38" s="177"/>
      <c r="Q38" s="177"/>
      <c r="R38" s="177"/>
      <c r="S38"/>
      <c r="T38" s="228">
        <v>0</v>
      </c>
      <c r="U38" s="228">
        <v>0</v>
      </c>
      <c r="V38" s="232">
        <v>0</v>
      </c>
      <c r="W38" s="228">
        <v>0</v>
      </c>
      <c r="X38" s="228">
        <v>0</v>
      </c>
      <c r="Y38" s="228">
        <v>0</v>
      </c>
      <c r="Z38" s="228">
        <v>0</v>
      </c>
      <c r="AA38" s="228">
        <v>0</v>
      </c>
      <c r="AB38" s="228">
        <v>0</v>
      </c>
      <c r="AC38" s="199">
        <v>0</v>
      </c>
      <c r="AD38" s="199">
        <v>0</v>
      </c>
      <c r="AE38" s="199">
        <v>0</v>
      </c>
      <c r="AF38"/>
      <c r="AG38" s="199">
        <v>0</v>
      </c>
      <c r="AH38"/>
      <c r="AI38" s="198">
        <v>0</v>
      </c>
      <c r="AJ38" s="198">
        <v>0</v>
      </c>
      <c r="AK38" s="198">
        <v>0</v>
      </c>
      <c r="AL38" s="198">
        <v>0</v>
      </c>
      <c r="AM38" s="198">
        <v>0</v>
      </c>
      <c r="AN38" s="198">
        <v>0</v>
      </c>
      <c r="AO38" s="198">
        <v>0</v>
      </c>
      <c r="AP38" s="198">
        <v>0</v>
      </c>
      <c r="AQ38" s="198">
        <v>0</v>
      </c>
      <c r="AR38" s="198">
        <v>0</v>
      </c>
      <c r="AS38" s="198">
        <v>0</v>
      </c>
      <c r="AT38" s="198">
        <v>0</v>
      </c>
      <c r="AU38"/>
      <c r="AV38" s="198">
        <v>0</v>
      </c>
      <c r="AW38"/>
      <c r="AX38" s="197">
        <v>0</v>
      </c>
      <c r="AY38" s="197">
        <v>0</v>
      </c>
      <c r="AZ38" s="197">
        <v>0</v>
      </c>
      <c r="BA38" s="197">
        <v>0</v>
      </c>
      <c r="BB38" s="197">
        <v>0</v>
      </c>
      <c r="BC38" s="197">
        <v>0</v>
      </c>
      <c r="BD38" s="197">
        <v>0</v>
      </c>
      <c r="BE38" s="197">
        <v>0</v>
      </c>
      <c r="BF38" s="197">
        <v>0</v>
      </c>
      <c r="BG38" s="197">
        <v>0</v>
      </c>
      <c r="BH38" s="197">
        <v>0</v>
      </c>
      <c r="BI38" s="197">
        <v>0</v>
      </c>
      <c r="BJ38"/>
      <c r="BK38" s="197">
        <v>0</v>
      </c>
    </row>
    <row r="39" spans="1:63" ht="21.75" hidden="1" customHeight="1" x14ac:dyDescent="0.25">
      <c r="A39"/>
      <c r="B39"/>
      <c r="C39"/>
      <c r="D39"/>
      <c r="E39"/>
      <c r="F39"/>
      <c r="G39" s="226">
        <v>1089</v>
      </c>
      <c r="H39" s="226">
        <v>1024</v>
      </c>
      <c r="I39" s="226">
        <v>925.5</v>
      </c>
      <c r="J39" s="226">
        <v>376</v>
      </c>
      <c r="K39" s="226">
        <v>496</v>
      </c>
      <c r="L39" s="226">
        <v>464</v>
      </c>
      <c r="M39" s="226">
        <v>444</v>
      </c>
      <c r="N39" s="226">
        <v>512</v>
      </c>
      <c r="O39" s="226">
        <v>432</v>
      </c>
      <c r="P39" s="177">
        <v>336</v>
      </c>
      <c r="Q39" s="177">
        <v>320</v>
      </c>
      <c r="R39" s="177">
        <v>320</v>
      </c>
      <c r="S39"/>
      <c r="T39" s="229">
        <v>91936.26</v>
      </c>
      <c r="U39" s="229">
        <v>86906.48000000001</v>
      </c>
      <c r="V39" s="233">
        <v>79579.040000000008</v>
      </c>
      <c r="W39" s="229">
        <v>32242.720000000001</v>
      </c>
      <c r="X39" s="229">
        <v>41846.879999999997</v>
      </c>
      <c r="Y39" s="229">
        <v>39570.239999999998</v>
      </c>
      <c r="Z39" s="229">
        <v>37697.600000000006</v>
      </c>
      <c r="AA39" s="229">
        <v>42263.28</v>
      </c>
      <c r="AB39" s="229">
        <v>36163.760000000002</v>
      </c>
      <c r="AC39" s="194">
        <v>28958.160000000003</v>
      </c>
      <c r="AD39" s="194">
        <v>27579.200000000004</v>
      </c>
      <c r="AE39" s="194">
        <v>27579.200000000004</v>
      </c>
      <c r="AF39"/>
      <c r="AG39" s="193">
        <v>572322.81999999995</v>
      </c>
      <c r="AH39"/>
      <c r="AI39" s="192">
        <v>77841.631730769222</v>
      </c>
      <c r="AJ39" s="192">
        <v>73894.407692307679</v>
      </c>
      <c r="AK39" s="192">
        <v>67609.530769230769</v>
      </c>
      <c r="AL39" s="192">
        <v>26326.923076923078</v>
      </c>
      <c r="AM39" s="192">
        <v>33556.153846153844</v>
      </c>
      <c r="AN39" s="192">
        <v>31848.461538461539</v>
      </c>
      <c r="AO39" s="192">
        <v>30396.923076923078</v>
      </c>
      <c r="AP39" s="192">
        <v>33470.769230769234</v>
      </c>
      <c r="AQ39" s="192">
        <v>28831.538461538461</v>
      </c>
      <c r="AR39" s="192">
        <v>24505.384615384617</v>
      </c>
      <c r="AS39" s="192">
        <v>23338.461538461539</v>
      </c>
      <c r="AT39" s="192">
        <v>23338.461538461539</v>
      </c>
      <c r="AU39"/>
      <c r="AV39" s="191">
        <v>474958.64711538469</v>
      </c>
      <c r="AW39"/>
      <c r="AX39" s="190">
        <v>14094.628269230765</v>
      </c>
      <c r="AY39" s="190">
        <v>13012.072307692306</v>
      </c>
      <c r="AZ39" s="190">
        <v>11969.509230769228</v>
      </c>
      <c r="BA39" s="190">
        <v>5915.7969230769213</v>
      </c>
      <c r="BB39" s="190">
        <v>8290.7261538461535</v>
      </c>
      <c r="BC39" s="190">
        <v>7721.7784615384589</v>
      </c>
      <c r="BD39" s="190">
        <v>7300.6769230769205</v>
      </c>
      <c r="BE39" s="190">
        <v>8792.5107692307683</v>
      </c>
      <c r="BF39" s="190">
        <v>7332.2215384615374</v>
      </c>
      <c r="BG39" s="190">
        <v>4452.7753846153828</v>
      </c>
      <c r="BH39" s="190">
        <v>4240.7384615384599</v>
      </c>
      <c r="BI39" s="190">
        <v>4240.7384615384599</v>
      </c>
      <c r="BJ39"/>
      <c r="BK39" s="189">
        <v>97364.172884615371</v>
      </c>
    </row>
    <row r="40" spans="1:63" ht="21.75" hidden="1" customHeight="1" x14ac:dyDescent="0.25">
      <c r="A40" s="175" t="s">
        <v>1451</v>
      </c>
      <c r="B40" s="171" t="s">
        <v>1452</v>
      </c>
      <c r="C40" s="173">
        <v>85.68</v>
      </c>
      <c r="D40" s="174">
        <v>100000</v>
      </c>
      <c r="E40" s="173">
        <f>D40/2080*$E35</f>
        <v>0</v>
      </c>
      <c r="F40" s="173">
        <f t="shared" ref="F40:F45" si="43">C40-E40</f>
        <v>85.68</v>
      </c>
      <c r="H40" s="179">
        <v>160</v>
      </c>
      <c r="I40" s="179">
        <v>152</v>
      </c>
      <c r="J40" s="179">
        <v>184</v>
      </c>
      <c r="K40" s="179">
        <v>176</v>
      </c>
      <c r="L40" s="179">
        <v>154</v>
      </c>
      <c r="M40" s="179">
        <v>173.5</v>
      </c>
      <c r="N40" s="178">
        <v>163</v>
      </c>
      <c r="O40" s="178">
        <v>161</v>
      </c>
      <c r="P40" s="177">
        <v>168</v>
      </c>
      <c r="Q40" s="177">
        <v>160</v>
      </c>
      <c r="R40" s="177">
        <v>160</v>
      </c>
      <c r="S40" s="177">
        <v>168</v>
      </c>
      <c r="T40" s="177">
        <v>960</v>
      </c>
      <c r="U40" s="177" t="e">
        <f>Table3[[#This Row],[$0.00]]-#REF!</f>
        <v>#REF!</v>
      </c>
      <c r="V40" s="176"/>
    </row>
    <row r="41" spans="1:63" ht="21.75" hidden="1" customHeight="1" x14ac:dyDescent="0.25">
      <c r="A41" s="175" t="s">
        <v>1413</v>
      </c>
      <c r="B41" s="171" t="s">
        <v>1414</v>
      </c>
      <c r="C41" s="173">
        <v>59.5</v>
      </c>
      <c r="D41" s="174">
        <v>70000</v>
      </c>
      <c r="E41" s="173">
        <f>D41/2080*$E35</f>
        <v>0</v>
      </c>
      <c r="F41" s="173">
        <f t="shared" si="43"/>
        <v>59.5</v>
      </c>
      <c r="H41" s="179">
        <v>160</v>
      </c>
      <c r="I41" s="179">
        <v>152</v>
      </c>
      <c r="J41" s="179">
        <v>184</v>
      </c>
      <c r="K41" s="179">
        <v>176</v>
      </c>
      <c r="L41" s="179">
        <v>160</v>
      </c>
      <c r="M41" s="179">
        <v>176</v>
      </c>
      <c r="N41" s="178">
        <v>168</v>
      </c>
      <c r="O41" s="178">
        <v>176</v>
      </c>
      <c r="P41" s="177">
        <v>168</v>
      </c>
      <c r="Q41" s="177">
        <v>160</v>
      </c>
      <c r="R41" s="177">
        <v>160</v>
      </c>
      <c r="S41" s="177">
        <v>168</v>
      </c>
      <c r="T41" s="177">
        <v>1920</v>
      </c>
      <c r="U41" s="177" t="e">
        <f>Table3[[#This Row],[$0.00]]-#REF!</f>
        <v>#REF!</v>
      </c>
      <c r="V41" s="176"/>
    </row>
    <row r="42" spans="1:63" ht="21.75" hidden="1" customHeight="1" x14ac:dyDescent="0.25">
      <c r="A42" s="175" t="s">
        <v>1453</v>
      </c>
      <c r="B42" s="171" t="s">
        <v>1427</v>
      </c>
      <c r="C42" s="173">
        <v>99</v>
      </c>
      <c r="D42" s="174">
        <v>132500</v>
      </c>
      <c r="E42" s="173">
        <f>D42/2080*$E35</f>
        <v>0</v>
      </c>
      <c r="F42" s="173">
        <f t="shared" si="43"/>
        <v>99</v>
      </c>
      <c r="H42" s="179">
        <v>0</v>
      </c>
      <c r="I42" s="179">
        <v>0</v>
      </c>
      <c r="J42" s="179">
        <v>0</v>
      </c>
      <c r="K42" s="179">
        <v>40</v>
      </c>
      <c r="L42" s="179">
        <v>160</v>
      </c>
      <c r="M42" s="179">
        <v>174</v>
      </c>
      <c r="N42" s="178">
        <v>168</v>
      </c>
      <c r="O42" s="178">
        <v>160</v>
      </c>
      <c r="P42" s="177">
        <v>168</v>
      </c>
      <c r="Q42" s="177">
        <v>160</v>
      </c>
      <c r="R42" s="177">
        <v>160</v>
      </c>
      <c r="S42" s="177">
        <v>168</v>
      </c>
      <c r="T42" s="177">
        <v>960</v>
      </c>
      <c r="U42" s="177" t="e">
        <f>Table3[[#This Row],[$0.00]]-#REF!</f>
        <v>#REF!</v>
      </c>
      <c r="V42" s="176"/>
    </row>
    <row r="43" spans="1:63" ht="21.75" hidden="1" customHeight="1" x14ac:dyDescent="0.25">
      <c r="A43" s="175" t="s">
        <v>1454</v>
      </c>
      <c r="B43" s="171" t="s">
        <v>1427</v>
      </c>
      <c r="C43" s="173">
        <v>99</v>
      </c>
      <c r="D43" s="174">
        <v>140000</v>
      </c>
      <c r="E43" s="173">
        <f>D43/2080*$E35</f>
        <v>0</v>
      </c>
      <c r="F43" s="173">
        <f t="shared" si="43"/>
        <v>99</v>
      </c>
      <c r="H43" s="179">
        <v>0</v>
      </c>
      <c r="I43" s="179">
        <v>0</v>
      </c>
      <c r="J43" s="179">
        <v>0</v>
      </c>
      <c r="K43" s="179">
        <v>0</v>
      </c>
      <c r="L43" s="179">
        <v>0</v>
      </c>
      <c r="M43" s="179">
        <v>104</v>
      </c>
      <c r="N43" s="178">
        <v>144</v>
      </c>
      <c r="O43" s="178">
        <v>168</v>
      </c>
      <c r="P43" s="177">
        <v>168</v>
      </c>
      <c r="Q43" s="177">
        <v>160</v>
      </c>
      <c r="R43" s="177">
        <v>160</v>
      </c>
      <c r="S43" s="177">
        <v>168</v>
      </c>
      <c r="T43" s="177">
        <v>960</v>
      </c>
      <c r="U43" s="177" t="e">
        <f>Table3[[#This Row],[$0.00]]-#REF!</f>
        <v>#REF!</v>
      </c>
      <c r="V43" s="176"/>
    </row>
    <row r="44" spans="1:63" ht="21.75" hidden="1" customHeight="1" x14ac:dyDescent="0.25">
      <c r="A44" s="175" t="s">
        <v>1415</v>
      </c>
      <c r="B44" s="171" t="s">
        <v>1452</v>
      </c>
      <c r="C44" s="173">
        <v>80</v>
      </c>
      <c r="D44" s="174">
        <v>80000</v>
      </c>
      <c r="E44" s="173">
        <f>D44/2080*$E35</f>
        <v>0</v>
      </c>
      <c r="F44" s="173">
        <f t="shared" si="43"/>
        <v>80</v>
      </c>
      <c r="H44" s="179">
        <v>0</v>
      </c>
      <c r="I44" s="179">
        <v>0</v>
      </c>
      <c r="J44" s="179">
        <v>0</v>
      </c>
      <c r="K44" s="179">
        <v>0</v>
      </c>
      <c r="L44" s="179">
        <v>0</v>
      </c>
      <c r="M44" s="179">
        <v>24</v>
      </c>
      <c r="N44" s="178">
        <v>168</v>
      </c>
      <c r="O44" s="178">
        <v>176</v>
      </c>
      <c r="P44" s="177">
        <v>168</v>
      </c>
      <c r="Q44" s="177">
        <v>160</v>
      </c>
      <c r="R44" s="177">
        <v>160</v>
      </c>
      <c r="S44" s="177">
        <v>168</v>
      </c>
      <c r="T44" s="177">
        <v>960</v>
      </c>
      <c r="U44" s="177" t="e">
        <f>Table3[[#This Row],[$0.00]]-#REF!</f>
        <v>#REF!</v>
      </c>
      <c r="V44" s="176"/>
    </row>
    <row r="45" spans="1:63" ht="21.75" hidden="1" customHeight="1" x14ac:dyDescent="0.25">
      <c r="A45" s="175" t="s">
        <v>1455</v>
      </c>
      <c r="B45" s="171" t="s">
        <v>1428</v>
      </c>
      <c r="C45" s="173">
        <v>89</v>
      </c>
      <c r="D45" s="174">
        <v>115000</v>
      </c>
      <c r="E45" s="173">
        <f>D45/2080*$E35</f>
        <v>0</v>
      </c>
      <c r="F45" s="173">
        <f t="shared" si="43"/>
        <v>89</v>
      </c>
      <c r="H45" s="179">
        <v>0</v>
      </c>
      <c r="I45" s="179">
        <v>0</v>
      </c>
      <c r="J45" s="179">
        <v>0</v>
      </c>
      <c r="K45" s="179">
        <v>0</v>
      </c>
      <c r="L45" s="179">
        <v>0</v>
      </c>
      <c r="M45" s="179">
        <v>0</v>
      </c>
      <c r="N45" s="178">
        <v>152</v>
      </c>
      <c r="O45" s="178">
        <v>176</v>
      </c>
      <c r="P45" s="177">
        <v>168</v>
      </c>
      <c r="Q45" s="177">
        <v>160</v>
      </c>
      <c r="R45" s="177">
        <v>160</v>
      </c>
      <c r="S45" s="177">
        <v>168</v>
      </c>
      <c r="T45" s="177">
        <v>1920</v>
      </c>
      <c r="U45" s="177" t="e">
        <f>Table3[[#This Row],[$0.00]]-#REF!</f>
        <v>#REF!</v>
      </c>
      <c r="V45" s="176"/>
    </row>
    <row r="46" spans="1:63" ht="21.75" customHeight="1" x14ac:dyDescent="0.25">
      <c r="A46" s="175"/>
      <c r="D46" s="174"/>
      <c r="G46" s="235">
        <f t="shared" ref="G46:R46" si="44">SUM(G25:G35)</f>
        <v>1089</v>
      </c>
      <c r="H46" s="235">
        <f t="shared" si="44"/>
        <v>1024</v>
      </c>
      <c r="I46" s="235">
        <f t="shared" si="44"/>
        <v>925.5</v>
      </c>
      <c r="J46" s="235">
        <f t="shared" si="44"/>
        <v>376</v>
      </c>
      <c r="K46" s="235">
        <f t="shared" si="44"/>
        <v>496</v>
      </c>
      <c r="L46" s="235">
        <f t="shared" si="44"/>
        <v>464</v>
      </c>
      <c r="M46" s="235">
        <f t="shared" si="44"/>
        <v>444</v>
      </c>
      <c r="N46" s="235">
        <f t="shared" si="44"/>
        <v>512</v>
      </c>
      <c r="O46" s="235">
        <f t="shared" si="44"/>
        <v>432</v>
      </c>
      <c r="P46" s="235">
        <f t="shared" si="44"/>
        <v>336</v>
      </c>
      <c r="Q46" s="235">
        <f t="shared" si="44"/>
        <v>320</v>
      </c>
      <c r="R46" s="235">
        <f t="shared" si="44"/>
        <v>320</v>
      </c>
      <c r="T46" s="183">
        <f t="shared" ref="T46:AE46" si="45">SUM(T25:T35)</f>
        <v>91936.26</v>
      </c>
      <c r="U46" s="183">
        <f t="shared" si="45"/>
        <v>86906.48000000001</v>
      </c>
      <c r="V46" s="183">
        <f t="shared" si="45"/>
        <v>79579.040000000008</v>
      </c>
      <c r="W46" s="183">
        <f t="shared" si="45"/>
        <v>32242.720000000001</v>
      </c>
      <c r="X46" s="183">
        <f t="shared" si="45"/>
        <v>41846.879999999997</v>
      </c>
      <c r="Y46" s="183">
        <f t="shared" si="45"/>
        <v>39570.239999999998</v>
      </c>
      <c r="Z46" s="183">
        <f t="shared" si="45"/>
        <v>37697.600000000006</v>
      </c>
      <c r="AA46" s="183">
        <f t="shared" si="45"/>
        <v>42263.28</v>
      </c>
      <c r="AB46" s="183">
        <f t="shared" si="45"/>
        <v>36163.760000000002</v>
      </c>
      <c r="AC46" s="183">
        <f t="shared" si="45"/>
        <v>28958.160000000003</v>
      </c>
      <c r="AD46" s="183">
        <f t="shared" si="45"/>
        <v>27579.200000000004</v>
      </c>
      <c r="AE46" s="183">
        <f t="shared" si="45"/>
        <v>27579.200000000004</v>
      </c>
      <c r="AI46" s="183">
        <f>SUM(AI25:AI35)</f>
        <v>77841.631730769222</v>
      </c>
      <c r="AJ46" s="183">
        <f t="shared" ref="AJ46:AT46" si="46">SUM(AJ25:AJ35)</f>
        <v>73894.407692307679</v>
      </c>
      <c r="AK46" s="183">
        <f t="shared" si="46"/>
        <v>67609.530769230769</v>
      </c>
      <c r="AL46" s="183">
        <f t="shared" si="46"/>
        <v>26326.923076923078</v>
      </c>
      <c r="AM46" s="183">
        <f t="shared" si="46"/>
        <v>33556.153846153844</v>
      </c>
      <c r="AN46" s="183">
        <f t="shared" si="46"/>
        <v>31848.461538461539</v>
      </c>
      <c r="AO46" s="183">
        <f t="shared" si="46"/>
        <v>30396.923076923078</v>
      </c>
      <c r="AP46" s="183">
        <f t="shared" si="46"/>
        <v>33470.769230769234</v>
      </c>
      <c r="AQ46" s="183">
        <f t="shared" si="46"/>
        <v>28831.538461538461</v>
      </c>
      <c r="AR46" s="183">
        <f t="shared" si="46"/>
        <v>24505.384615384617</v>
      </c>
      <c r="AS46" s="183">
        <f t="shared" si="46"/>
        <v>23338.461538461539</v>
      </c>
      <c r="AT46" s="183">
        <f t="shared" si="46"/>
        <v>23338.461538461539</v>
      </c>
      <c r="AX46" s="183">
        <f>SUM(AX25:AX35)</f>
        <v>14094.628269230765</v>
      </c>
      <c r="AY46" s="183">
        <f t="shared" ref="AY46:BI46" si="47">SUM(AY25:AY35)</f>
        <v>13012.072307692306</v>
      </c>
      <c r="AZ46" s="183">
        <f t="shared" si="47"/>
        <v>11969.509230769228</v>
      </c>
      <c r="BA46" s="183">
        <f t="shared" si="47"/>
        <v>5915.7969230769213</v>
      </c>
      <c r="BB46" s="183">
        <f t="shared" si="47"/>
        <v>8290.7261538461535</v>
      </c>
      <c r="BC46" s="183">
        <f t="shared" si="47"/>
        <v>7721.7784615384589</v>
      </c>
      <c r="BD46" s="183">
        <f t="shared" si="47"/>
        <v>7300.6769230769205</v>
      </c>
      <c r="BE46" s="183">
        <f t="shared" si="47"/>
        <v>8792.5107692307683</v>
      </c>
      <c r="BF46" s="183">
        <f t="shared" si="47"/>
        <v>7332.2215384615374</v>
      </c>
      <c r="BG46" s="183">
        <f t="shared" si="47"/>
        <v>4452.7753846153828</v>
      </c>
      <c r="BH46" s="183">
        <f t="shared" si="47"/>
        <v>4240.7384615384599</v>
      </c>
      <c r="BI46" s="183">
        <f t="shared" si="47"/>
        <v>4240.7384615384599</v>
      </c>
    </row>
    <row r="47" spans="1:63" ht="18" customHeight="1" x14ac:dyDescent="0.25"/>
    <row r="48" spans="1:63" ht="15" x14ac:dyDescent="0.25"/>
    <row r="59" spans="1:3" ht="21.75" customHeight="1" x14ac:dyDescent="0.25">
      <c r="A59"/>
      <c r="B59"/>
      <c r="C59"/>
    </row>
    <row r="60" spans="1:3" ht="21.75" customHeight="1" x14ac:dyDescent="0.25">
      <c r="A60"/>
      <c r="B60"/>
      <c r="C60"/>
    </row>
    <row r="61" spans="1:3" ht="21.75" customHeight="1" x14ac:dyDescent="0.25">
      <c r="A61"/>
      <c r="B61"/>
      <c r="C61"/>
    </row>
    <row r="62" spans="1:3" ht="21.75" customHeight="1" x14ac:dyDescent="0.25">
      <c r="A62"/>
      <c r="B62"/>
      <c r="C62"/>
    </row>
    <row r="63" spans="1:3" ht="21.75" customHeight="1" x14ac:dyDescent="0.25">
      <c r="A63"/>
      <c r="B63"/>
      <c r="C63"/>
    </row>
    <row r="64" spans="1:3" ht="21.75" customHeight="1" x14ac:dyDescent="0.25">
      <c r="A64"/>
      <c r="B64"/>
      <c r="C64"/>
    </row>
    <row r="65" spans="1:3" ht="21.75" customHeight="1" x14ac:dyDescent="0.25">
      <c r="A65"/>
      <c r="B65"/>
      <c r="C65"/>
    </row>
    <row r="66" spans="1:3" ht="21.75" customHeight="1" x14ac:dyDescent="0.25">
      <c r="A66"/>
      <c r="B66"/>
      <c r="C66"/>
    </row>
    <row r="67" spans="1:3" ht="21.75" customHeight="1" x14ac:dyDescent="0.25">
      <c r="A67"/>
    </row>
  </sheetData>
  <phoneticPr fontId="29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2943-08B0-41A9-9060-7BD548F95EA5}">
  <sheetPr>
    <tabColor theme="2" tint="-0.249977111117893"/>
  </sheetPr>
  <dimension ref="A1:BL44"/>
  <sheetViews>
    <sheetView topLeftCell="AL19" zoomScale="80" zoomScaleNormal="80" workbookViewId="0">
      <selection activeCell="AZ43" sqref="AZ43"/>
    </sheetView>
  </sheetViews>
  <sheetFormatPr defaultColWidth="17.7109375" defaultRowHeight="15" x14ac:dyDescent="0.25"/>
  <cols>
    <col min="1" max="1" width="31.7109375" style="171" bestFit="1" customWidth="1"/>
    <col min="2" max="2" width="26" style="171" bestFit="1" customWidth="1"/>
    <col min="3" max="3" width="9.28515625" style="173" customWidth="1"/>
    <col min="4" max="4" width="13.5703125" style="173" customWidth="1"/>
    <col min="5" max="5" width="8.5703125" style="173" bestFit="1" customWidth="1"/>
    <col min="6" max="6" width="8.28515625" style="173" bestFit="1" customWidth="1"/>
    <col min="7" max="7" width="3" style="171" customWidth="1"/>
    <col min="8" max="8" width="6.28515625" style="172" customWidth="1"/>
    <col min="9" max="9" width="6.7109375" style="172" customWidth="1"/>
    <col min="10" max="10" width="6" style="172" customWidth="1"/>
    <col min="11" max="14" width="6.28515625" style="172" customWidth="1"/>
    <col min="15" max="15" width="7.28515625" style="172" customWidth="1"/>
    <col min="16" max="16" width="6.7109375" style="172" customWidth="1"/>
    <col min="17" max="17" width="6" style="172" customWidth="1"/>
    <col min="18" max="18" width="6.28515625" style="172" customWidth="1"/>
    <col min="19" max="19" width="6" style="172" customWidth="1"/>
    <col min="20" max="20" width="1" style="171" customWidth="1"/>
    <col min="21" max="32" width="10.28515625" style="171" bestFit="1" customWidth="1"/>
    <col min="33" max="33" width="1.28515625" style="171" customWidth="1"/>
    <col min="34" max="34" width="17.7109375" style="171"/>
    <col min="35" max="35" width="3" style="171" customWidth="1"/>
    <col min="36" max="36" width="11.7109375" style="171" customWidth="1"/>
    <col min="37" max="47" width="13.7109375" style="171" customWidth="1"/>
    <col min="48" max="48" width="3" style="171" customWidth="1"/>
    <col min="49" max="49" width="17.7109375" style="171"/>
    <col min="50" max="50" width="3" style="171" customWidth="1"/>
    <col min="51" max="62" width="13.7109375" style="171" customWidth="1"/>
    <col min="63" max="63" width="3" style="171" customWidth="1"/>
    <col min="64" max="64" width="17.7109375" style="171"/>
    <col min="65" max="65" width="3" style="171" customWidth="1"/>
    <col min="66" max="16384" width="17.7109375" style="171"/>
  </cols>
  <sheetData>
    <row r="1" spans="1:64" ht="21.75" customHeight="1" x14ac:dyDescent="0.25">
      <c r="A1" s="221">
        <v>2024</v>
      </c>
      <c r="B1" s="183"/>
      <c r="C1" s="208">
        <v>1.05</v>
      </c>
      <c r="D1" s="207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204" t="s">
        <v>1361</v>
      </c>
      <c r="I2" s="204" t="s">
        <v>1362</v>
      </c>
      <c r="J2" s="204" t="s">
        <v>1363</v>
      </c>
      <c r="K2" s="204" t="s">
        <v>1364</v>
      </c>
      <c r="L2" s="204" t="s">
        <v>1365</v>
      </c>
      <c r="M2" s="204" t="s">
        <v>1366</v>
      </c>
      <c r="N2" s="204" t="s">
        <v>1367</v>
      </c>
      <c r="O2" s="204" t="s">
        <v>1368</v>
      </c>
      <c r="P2" s="204" t="s">
        <v>1369</v>
      </c>
      <c r="Q2" s="204" t="s">
        <v>1370</v>
      </c>
      <c r="R2" s="204" t="s">
        <v>1371</v>
      </c>
      <c r="S2" s="180" t="s">
        <v>1372</v>
      </c>
      <c r="U2" s="180" t="s">
        <v>1373</v>
      </c>
      <c r="V2" s="180" t="s">
        <v>1374</v>
      </c>
      <c r="W2" s="180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H2" s="180" t="s">
        <v>1385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1398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1411</v>
      </c>
    </row>
    <row r="3" spans="1:64" ht="21.75" customHeight="1" x14ac:dyDescent="0.25">
      <c r="A3" s="175" t="s">
        <v>1456</v>
      </c>
      <c r="B3" s="171" t="s">
        <v>1457</v>
      </c>
      <c r="C3" s="173">
        <v>109.48</v>
      </c>
      <c r="D3" s="214">
        <v>82</v>
      </c>
      <c r="E3" s="173">
        <f t="shared" ref="E3:E16" si="0">D3/2080*$E$1</f>
        <v>5.8346153846153846E-2</v>
      </c>
      <c r="F3" s="173">
        <f t="shared" ref="F3:F16" si="1">C3-E3</f>
        <v>109.42165384615384</v>
      </c>
      <c r="H3" s="177">
        <v>160</v>
      </c>
      <c r="I3" s="177">
        <v>152</v>
      </c>
      <c r="J3" s="177">
        <v>160</v>
      </c>
      <c r="K3" s="177">
        <v>168</v>
      </c>
      <c r="L3" s="177">
        <v>168</v>
      </c>
      <c r="M3" s="177">
        <v>144</v>
      </c>
      <c r="N3" s="177">
        <v>168</v>
      </c>
      <c r="O3" s="177">
        <v>168</v>
      </c>
      <c r="P3" s="177">
        <v>152</v>
      </c>
      <c r="Q3" s="177">
        <v>168</v>
      </c>
      <c r="R3" s="177">
        <v>144</v>
      </c>
      <c r="S3" s="177">
        <v>160</v>
      </c>
      <c r="U3" s="199">
        <f t="shared" ref="U3:AF3" si="2">$C$3*H3</f>
        <v>17516.8</v>
      </c>
      <c r="V3" s="199">
        <f t="shared" si="2"/>
        <v>16640.96</v>
      </c>
      <c r="W3" s="199">
        <f t="shared" si="2"/>
        <v>17516.8</v>
      </c>
      <c r="X3" s="199">
        <f t="shared" si="2"/>
        <v>18392.64</v>
      </c>
      <c r="Y3" s="199">
        <f t="shared" si="2"/>
        <v>18392.64</v>
      </c>
      <c r="Z3" s="199">
        <f t="shared" si="2"/>
        <v>15765.12</v>
      </c>
      <c r="AA3" s="199">
        <f t="shared" si="2"/>
        <v>18392.64</v>
      </c>
      <c r="AB3" s="199">
        <f t="shared" si="2"/>
        <v>18392.64</v>
      </c>
      <c r="AC3" s="199">
        <f t="shared" si="2"/>
        <v>16640.96</v>
      </c>
      <c r="AD3" s="199">
        <f t="shared" si="2"/>
        <v>18392.64</v>
      </c>
      <c r="AE3" s="199">
        <f t="shared" si="2"/>
        <v>15765.12</v>
      </c>
      <c r="AF3" s="199">
        <f t="shared" si="2"/>
        <v>17516.8</v>
      </c>
      <c r="AH3" s="199">
        <f t="shared" ref="AH3:AH16" si="3">SUM(U3:AG3)</f>
        <v>209325.75999999995</v>
      </c>
      <c r="AJ3" s="198">
        <f t="shared" ref="AJ3:AU3" si="4">$E$3*H3</f>
        <v>9.3353846153846156</v>
      </c>
      <c r="AK3" s="198">
        <f t="shared" si="4"/>
        <v>8.868615384615385</v>
      </c>
      <c r="AL3" s="198">
        <f t="shared" si="4"/>
        <v>9.3353846153846156</v>
      </c>
      <c r="AM3" s="198">
        <f t="shared" si="4"/>
        <v>9.8021538461538462</v>
      </c>
      <c r="AN3" s="198">
        <f t="shared" si="4"/>
        <v>9.8021538461538462</v>
      </c>
      <c r="AO3" s="198">
        <f t="shared" si="4"/>
        <v>8.4018461538461544</v>
      </c>
      <c r="AP3" s="198">
        <f t="shared" si="4"/>
        <v>9.8021538461538462</v>
      </c>
      <c r="AQ3" s="198">
        <f t="shared" si="4"/>
        <v>9.8021538461538462</v>
      </c>
      <c r="AR3" s="198">
        <f t="shared" si="4"/>
        <v>8.868615384615385</v>
      </c>
      <c r="AS3" s="198">
        <f t="shared" si="4"/>
        <v>9.8021538461538462</v>
      </c>
      <c r="AT3" s="198">
        <f t="shared" si="4"/>
        <v>8.4018461538461544</v>
      </c>
      <c r="AU3" s="198">
        <f t="shared" si="4"/>
        <v>9.3353846153846156</v>
      </c>
      <c r="AW3" s="198">
        <f t="shared" ref="AW3:AW16" si="5">SUM(AJ3:AV3)</f>
        <v>111.55784615384613</v>
      </c>
      <c r="AY3" s="197">
        <f t="shared" ref="AY3:BJ3" si="6">$F$3*H3</f>
        <v>17507.464615384615</v>
      </c>
      <c r="AZ3" s="197">
        <f t="shared" si="6"/>
        <v>16632.091384615385</v>
      </c>
      <c r="BA3" s="197">
        <f t="shared" si="6"/>
        <v>17507.464615384615</v>
      </c>
      <c r="BB3" s="197">
        <f t="shared" si="6"/>
        <v>18382.837846153845</v>
      </c>
      <c r="BC3" s="197">
        <f t="shared" si="6"/>
        <v>18382.837846153845</v>
      </c>
      <c r="BD3" s="197">
        <f t="shared" si="6"/>
        <v>15756.718153846154</v>
      </c>
      <c r="BE3" s="197">
        <f t="shared" si="6"/>
        <v>18382.837846153845</v>
      </c>
      <c r="BF3" s="197">
        <f t="shared" si="6"/>
        <v>18382.837846153845</v>
      </c>
      <c r="BG3" s="197">
        <f t="shared" si="6"/>
        <v>16632.091384615385</v>
      </c>
      <c r="BH3" s="197">
        <f t="shared" si="6"/>
        <v>18382.837846153845</v>
      </c>
      <c r="BI3" s="197">
        <f t="shared" si="6"/>
        <v>15756.718153846154</v>
      </c>
      <c r="BJ3" s="197">
        <f t="shared" si="6"/>
        <v>17507.464615384615</v>
      </c>
      <c r="BL3" s="197">
        <f t="shared" ref="BL3:BL16" si="7">SUM(AY3:BK3)</f>
        <v>209214.20215384616</v>
      </c>
    </row>
    <row r="4" spans="1:64" ht="21.75" hidden="1" customHeight="1" x14ac:dyDescent="0.25">
      <c r="A4" s="175"/>
      <c r="D4" s="214"/>
      <c r="E4" s="173">
        <f t="shared" si="0"/>
        <v>0</v>
      </c>
      <c r="F4" s="173">
        <f t="shared" si="1"/>
        <v>0</v>
      </c>
      <c r="H4" s="172">
        <v>0</v>
      </c>
      <c r="I4" s="172">
        <v>0</v>
      </c>
      <c r="J4" s="172">
        <v>0</v>
      </c>
      <c r="K4" s="172">
        <v>0</v>
      </c>
      <c r="L4" s="172">
        <v>160</v>
      </c>
      <c r="M4" s="172">
        <v>160</v>
      </c>
      <c r="N4" s="172">
        <v>160</v>
      </c>
      <c r="O4" s="172">
        <v>160</v>
      </c>
      <c r="P4" s="172">
        <v>160</v>
      </c>
      <c r="Q4" s="172">
        <v>160</v>
      </c>
      <c r="R4" s="172">
        <v>160</v>
      </c>
      <c r="S4" s="172">
        <v>160</v>
      </c>
      <c r="U4" s="199">
        <f t="shared" ref="U4:U14" si="8">$C$4*H4</f>
        <v>0</v>
      </c>
      <c r="V4" s="199">
        <f t="shared" ref="V4:V14" si="9">$C$4*I4</f>
        <v>0</v>
      </c>
      <c r="W4" s="199">
        <f t="shared" ref="W4:W14" si="10">$C$4*J4</f>
        <v>0</v>
      </c>
      <c r="X4" s="199">
        <f t="shared" ref="X4:X14" si="11">$C$4*K4</f>
        <v>0</v>
      </c>
      <c r="Y4" s="199">
        <f t="shared" ref="Y4:Y14" si="12">$C$4*L4</f>
        <v>0</v>
      </c>
      <c r="Z4" s="199">
        <f t="shared" ref="Z4:Z14" si="13">$C$4*M4</f>
        <v>0</v>
      </c>
      <c r="AA4" s="199">
        <f t="shared" ref="AA4:AA14" si="14">$C$4*N4</f>
        <v>0</v>
      </c>
      <c r="AB4" s="199">
        <f t="shared" ref="AB4:AB14" si="15">$C$4*O4</f>
        <v>0</v>
      </c>
      <c r="AC4" s="199">
        <f t="shared" ref="AC4:AC14" si="16">$C$4*P4</f>
        <v>0</v>
      </c>
      <c r="AD4" s="199">
        <f t="shared" ref="AD4:AD14" si="17">$C$4*Q4</f>
        <v>0</v>
      </c>
      <c r="AE4" s="199">
        <f t="shared" ref="AE4:AE14" si="18">$C$4*R4</f>
        <v>0</v>
      </c>
      <c r="AF4" s="199">
        <f t="shared" ref="AF4:AF14" si="19">$C$4*S4</f>
        <v>0</v>
      </c>
      <c r="AH4" s="199">
        <f t="shared" si="3"/>
        <v>0</v>
      </c>
      <c r="AJ4" s="198">
        <f t="shared" ref="AJ4:AJ14" si="20">$E$4*H4</f>
        <v>0</v>
      </c>
      <c r="AK4" s="198">
        <f t="shared" ref="AK4:AK14" si="21">$E$4*I4</f>
        <v>0</v>
      </c>
      <c r="AL4" s="198">
        <f t="shared" ref="AL4:AL14" si="22">$E$4*J4</f>
        <v>0</v>
      </c>
      <c r="AM4" s="198">
        <f t="shared" ref="AM4:AM14" si="23">$E$4*K4</f>
        <v>0</v>
      </c>
      <c r="AN4" s="198">
        <f t="shared" ref="AN4:AN14" si="24">$E$4*L4</f>
        <v>0</v>
      </c>
      <c r="AO4" s="198">
        <f t="shared" ref="AO4:AO14" si="25">$E$4*M4</f>
        <v>0</v>
      </c>
      <c r="AP4" s="198">
        <f t="shared" ref="AP4:AP14" si="26">$E$4*N4</f>
        <v>0</v>
      </c>
      <c r="AQ4" s="198">
        <f t="shared" ref="AQ4:AQ14" si="27">$E$4*O4</f>
        <v>0</v>
      </c>
      <c r="AR4" s="198">
        <f t="shared" ref="AR4:AR14" si="28">$E$4*P4</f>
        <v>0</v>
      </c>
      <c r="AS4" s="198">
        <f t="shared" ref="AS4:AS14" si="29">$E$4*Q4</f>
        <v>0</v>
      </c>
      <c r="AT4" s="198">
        <f t="shared" ref="AT4:AT14" si="30">$E$4*R4</f>
        <v>0</v>
      </c>
      <c r="AU4" s="198">
        <f t="shared" ref="AU4:AU14" si="31">$E$4*S4</f>
        <v>0</v>
      </c>
      <c r="AW4" s="198">
        <f t="shared" si="5"/>
        <v>0</v>
      </c>
      <c r="AY4" s="197">
        <f t="shared" ref="AY4:AY14" si="32">$F$4*H4</f>
        <v>0</v>
      </c>
      <c r="AZ4" s="197">
        <f t="shared" ref="AZ4:AZ14" si="33">$F$4*I4</f>
        <v>0</v>
      </c>
      <c r="BA4" s="197">
        <f t="shared" ref="BA4:BA14" si="34">$F$4*J4</f>
        <v>0</v>
      </c>
      <c r="BB4" s="197">
        <f t="shared" ref="BB4:BB14" si="35">$F$4*K4</f>
        <v>0</v>
      </c>
      <c r="BC4" s="197">
        <f t="shared" ref="BC4:BC14" si="36">$F$4*L4</f>
        <v>0</v>
      </c>
      <c r="BD4" s="197">
        <f t="shared" ref="BD4:BD14" si="37">$F$4*M4</f>
        <v>0</v>
      </c>
      <c r="BE4" s="197">
        <f t="shared" ref="BE4:BE14" si="38">$F$4*N4</f>
        <v>0</v>
      </c>
      <c r="BF4" s="197">
        <f t="shared" ref="BF4:BF14" si="39">$F$4*O4</f>
        <v>0</v>
      </c>
      <c r="BG4" s="197">
        <f t="shared" ref="BG4:BG14" si="40">$F$4*P4</f>
        <v>0</v>
      </c>
      <c r="BH4" s="197">
        <f t="shared" ref="BH4:BH14" si="41">$F$4*Q4</f>
        <v>0</v>
      </c>
      <c r="BI4" s="197">
        <f t="shared" ref="BI4:BI14" si="42">$F$4*R4</f>
        <v>0</v>
      </c>
      <c r="BJ4" s="197">
        <f t="shared" ref="BJ4:BJ14" si="43">$F$4*S4</f>
        <v>0</v>
      </c>
      <c r="BL4" s="197">
        <f t="shared" si="7"/>
        <v>0</v>
      </c>
    </row>
    <row r="5" spans="1:64" ht="21.75" hidden="1" customHeight="1" x14ac:dyDescent="0.25">
      <c r="A5" s="175"/>
      <c r="D5" s="214"/>
      <c r="E5" s="173">
        <f t="shared" si="0"/>
        <v>0</v>
      </c>
      <c r="F5" s="173">
        <f t="shared" si="1"/>
        <v>0</v>
      </c>
      <c r="H5" s="172">
        <v>0</v>
      </c>
      <c r="I5" s="172">
        <v>0</v>
      </c>
      <c r="J5" s="172">
        <v>0</v>
      </c>
      <c r="K5" s="172">
        <v>0</v>
      </c>
      <c r="L5" s="172">
        <v>160</v>
      </c>
      <c r="M5" s="172">
        <v>160</v>
      </c>
      <c r="N5" s="172">
        <v>160</v>
      </c>
      <c r="O5" s="172">
        <v>160</v>
      </c>
      <c r="P5" s="172">
        <v>160</v>
      </c>
      <c r="Q5" s="172">
        <v>160</v>
      </c>
      <c r="R5" s="172">
        <v>160</v>
      </c>
      <c r="S5" s="172">
        <v>160</v>
      </c>
      <c r="U5" s="199">
        <f t="shared" si="8"/>
        <v>0</v>
      </c>
      <c r="V5" s="199">
        <f t="shared" si="9"/>
        <v>0</v>
      </c>
      <c r="W5" s="199">
        <f t="shared" si="10"/>
        <v>0</v>
      </c>
      <c r="X5" s="199">
        <f t="shared" si="11"/>
        <v>0</v>
      </c>
      <c r="Y5" s="199">
        <f t="shared" si="12"/>
        <v>0</v>
      </c>
      <c r="Z5" s="199">
        <f t="shared" si="13"/>
        <v>0</v>
      </c>
      <c r="AA5" s="199">
        <f t="shared" si="14"/>
        <v>0</v>
      </c>
      <c r="AB5" s="199">
        <f t="shared" si="15"/>
        <v>0</v>
      </c>
      <c r="AC5" s="199">
        <f t="shared" si="16"/>
        <v>0</v>
      </c>
      <c r="AD5" s="199">
        <f t="shared" si="17"/>
        <v>0</v>
      </c>
      <c r="AE5" s="199">
        <f t="shared" si="18"/>
        <v>0</v>
      </c>
      <c r="AF5" s="199">
        <f t="shared" si="19"/>
        <v>0</v>
      </c>
      <c r="AH5" s="199">
        <f t="shared" si="3"/>
        <v>0</v>
      </c>
      <c r="AJ5" s="198">
        <f t="shared" si="20"/>
        <v>0</v>
      </c>
      <c r="AK5" s="198">
        <f t="shared" si="21"/>
        <v>0</v>
      </c>
      <c r="AL5" s="198">
        <f t="shared" si="22"/>
        <v>0</v>
      </c>
      <c r="AM5" s="198">
        <f t="shared" si="23"/>
        <v>0</v>
      </c>
      <c r="AN5" s="198">
        <f t="shared" si="24"/>
        <v>0</v>
      </c>
      <c r="AO5" s="198">
        <f t="shared" si="25"/>
        <v>0</v>
      </c>
      <c r="AP5" s="198">
        <f t="shared" si="26"/>
        <v>0</v>
      </c>
      <c r="AQ5" s="198">
        <f t="shared" si="27"/>
        <v>0</v>
      </c>
      <c r="AR5" s="198">
        <f t="shared" si="28"/>
        <v>0</v>
      </c>
      <c r="AS5" s="198">
        <f t="shared" si="29"/>
        <v>0</v>
      </c>
      <c r="AT5" s="198">
        <f t="shared" si="30"/>
        <v>0</v>
      </c>
      <c r="AU5" s="198">
        <f t="shared" si="31"/>
        <v>0</v>
      </c>
      <c r="AW5" s="198">
        <f t="shared" si="5"/>
        <v>0</v>
      </c>
      <c r="AY5" s="197">
        <f t="shared" si="32"/>
        <v>0</v>
      </c>
      <c r="AZ5" s="197">
        <f t="shared" si="33"/>
        <v>0</v>
      </c>
      <c r="BA5" s="197">
        <f t="shared" si="34"/>
        <v>0</v>
      </c>
      <c r="BB5" s="197">
        <f t="shared" si="35"/>
        <v>0</v>
      </c>
      <c r="BC5" s="197">
        <f t="shared" si="36"/>
        <v>0</v>
      </c>
      <c r="BD5" s="197">
        <f t="shared" si="37"/>
        <v>0</v>
      </c>
      <c r="BE5" s="197">
        <f t="shared" si="38"/>
        <v>0</v>
      </c>
      <c r="BF5" s="197">
        <f t="shared" si="39"/>
        <v>0</v>
      </c>
      <c r="BG5" s="197">
        <f t="shared" si="40"/>
        <v>0</v>
      </c>
      <c r="BH5" s="197">
        <f t="shared" si="41"/>
        <v>0</v>
      </c>
      <c r="BI5" s="197">
        <f t="shared" si="42"/>
        <v>0</v>
      </c>
      <c r="BJ5" s="197">
        <f t="shared" si="43"/>
        <v>0</v>
      </c>
      <c r="BL5" s="197">
        <f t="shared" si="7"/>
        <v>0</v>
      </c>
    </row>
    <row r="6" spans="1:64" ht="21.75" hidden="1" customHeight="1" x14ac:dyDescent="0.25">
      <c r="A6" s="175"/>
      <c r="D6" s="214"/>
      <c r="E6" s="173">
        <f t="shared" si="0"/>
        <v>0</v>
      </c>
      <c r="F6" s="173">
        <f t="shared" si="1"/>
        <v>0</v>
      </c>
      <c r="H6" s="172">
        <v>0</v>
      </c>
      <c r="I6" s="172">
        <v>0</v>
      </c>
      <c r="J6" s="172">
        <v>0</v>
      </c>
      <c r="K6" s="172">
        <v>0</v>
      </c>
      <c r="L6" s="172">
        <v>160</v>
      </c>
      <c r="M6" s="172">
        <v>160</v>
      </c>
      <c r="N6" s="172">
        <v>160</v>
      </c>
      <c r="O6" s="172">
        <v>160</v>
      </c>
      <c r="P6" s="172">
        <v>160</v>
      </c>
      <c r="Q6" s="172">
        <v>160</v>
      </c>
      <c r="R6" s="172">
        <v>160</v>
      </c>
      <c r="S6" s="172">
        <v>160</v>
      </c>
      <c r="U6" s="199">
        <f t="shared" si="8"/>
        <v>0</v>
      </c>
      <c r="V6" s="199">
        <f t="shared" si="9"/>
        <v>0</v>
      </c>
      <c r="W6" s="199">
        <f t="shared" si="10"/>
        <v>0</v>
      </c>
      <c r="X6" s="199">
        <f t="shared" si="11"/>
        <v>0</v>
      </c>
      <c r="Y6" s="199">
        <f t="shared" si="12"/>
        <v>0</v>
      </c>
      <c r="Z6" s="199">
        <f t="shared" si="13"/>
        <v>0</v>
      </c>
      <c r="AA6" s="199">
        <f t="shared" si="14"/>
        <v>0</v>
      </c>
      <c r="AB6" s="199">
        <f t="shared" si="15"/>
        <v>0</v>
      </c>
      <c r="AC6" s="199">
        <f t="shared" si="16"/>
        <v>0</v>
      </c>
      <c r="AD6" s="199">
        <f t="shared" si="17"/>
        <v>0</v>
      </c>
      <c r="AE6" s="199">
        <f t="shared" si="18"/>
        <v>0</v>
      </c>
      <c r="AF6" s="199">
        <f t="shared" si="19"/>
        <v>0</v>
      </c>
      <c r="AH6" s="199">
        <f t="shared" si="3"/>
        <v>0</v>
      </c>
      <c r="AJ6" s="198">
        <f t="shared" si="20"/>
        <v>0</v>
      </c>
      <c r="AK6" s="198">
        <f t="shared" si="21"/>
        <v>0</v>
      </c>
      <c r="AL6" s="198">
        <f t="shared" si="22"/>
        <v>0</v>
      </c>
      <c r="AM6" s="198">
        <f t="shared" si="23"/>
        <v>0</v>
      </c>
      <c r="AN6" s="198">
        <f t="shared" si="24"/>
        <v>0</v>
      </c>
      <c r="AO6" s="198">
        <f t="shared" si="25"/>
        <v>0</v>
      </c>
      <c r="AP6" s="198">
        <f t="shared" si="26"/>
        <v>0</v>
      </c>
      <c r="AQ6" s="198">
        <f t="shared" si="27"/>
        <v>0</v>
      </c>
      <c r="AR6" s="198">
        <f t="shared" si="28"/>
        <v>0</v>
      </c>
      <c r="AS6" s="198">
        <f t="shared" si="29"/>
        <v>0</v>
      </c>
      <c r="AT6" s="198">
        <f t="shared" si="30"/>
        <v>0</v>
      </c>
      <c r="AU6" s="198">
        <f t="shared" si="31"/>
        <v>0</v>
      </c>
      <c r="AW6" s="198">
        <f t="shared" si="5"/>
        <v>0</v>
      </c>
      <c r="AY6" s="197">
        <f t="shared" si="32"/>
        <v>0</v>
      </c>
      <c r="AZ6" s="197">
        <f t="shared" si="33"/>
        <v>0</v>
      </c>
      <c r="BA6" s="197">
        <f t="shared" si="34"/>
        <v>0</v>
      </c>
      <c r="BB6" s="197">
        <f t="shared" si="35"/>
        <v>0</v>
      </c>
      <c r="BC6" s="197">
        <f t="shared" si="36"/>
        <v>0</v>
      </c>
      <c r="BD6" s="197">
        <f t="shared" si="37"/>
        <v>0</v>
      </c>
      <c r="BE6" s="197">
        <f t="shared" si="38"/>
        <v>0</v>
      </c>
      <c r="BF6" s="197">
        <f t="shared" si="39"/>
        <v>0</v>
      </c>
      <c r="BG6" s="197">
        <f t="shared" si="40"/>
        <v>0</v>
      </c>
      <c r="BH6" s="197">
        <f t="shared" si="41"/>
        <v>0</v>
      </c>
      <c r="BI6" s="197">
        <f t="shared" si="42"/>
        <v>0</v>
      </c>
      <c r="BJ6" s="197">
        <f t="shared" si="43"/>
        <v>0</v>
      </c>
      <c r="BL6" s="197">
        <f t="shared" si="7"/>
        <v>0</v>
      </c>
    </row>
    <row r="7" spans="1:64" ht="21.75" hidden="1" customHeight="1" x14ac:dyDescent="0.25">
      <c r="A7" s="175"/>
      <c r="D7" s="214"/>
      <c r="E7" s="173">
        <f t="shared" si="0"/>
        <v>0</v>
      </c>
      <c r="F7" s="173">
        <f t="shared" si="1"/>
        <v>0</v>
      </c>
      <c r="H7" s="172">
        <v>0</v>
      </c>
      <c r="I7" s="172">
        <v>0</v>
      </c>
      <c r="J7" s="172">
        <v>0</v>
      </c>
      <c r="K7" s="172">
        <v>0</v>
      </c>
      <c r="L7" s="172">
        <v>160</v>
      </c>
      <c r="M7" s="172">
        <v>160</v>
      </c>
      <c r="N7" s="172">
        <v>160</v>
      </c>
      <c r="O7" s="172">
        <v>160</v>
      </c>
      <c r="P7" s="172">
        <v>160</v>
      </c>
      <c r="Q7" s="172">
        <v>160</v>
      </c>
      <c r="R7" s="172">
        <v>160</v>
      </c>
      <c r="S7" s="172">
        <v>160</v>
      </c>
      <c r="U7" s="199">
        <f t="shared" si="8"/>
        <v>0</v>
      </c>
      <c r="V7" s="199">
        <f t="shared" si="9"/>
        <v>0</v>
      </c>
      <c r="W7" s="199">
        <f t="shared" si="10"/>
        <v>0</v>
      </c>
      <c r="X7" s="199">
        <f t="shared" si="11"/>
        <v>0</v>
      </c>
      <c r="Y7" s="199">
        <f t="shared" si="12"/>
        <v>0</v>
      </c>
      <c r="Z7" s="199">
        <f t="shared" si="13"/>
        <v>0</v>
      </c>
      <c r="AA7" s="199">
        <f t="shared" si="14"/>
        <v>0</v>
      </c>
      <c r="AB7" s="199">
        <f t="shared" si="15"/>
        <v>0</v>
      </c>
      <c r="AC7" s="199">
        <f t="shared" si="16"/>
        <v>0</v>
      </c>
      <c r="AD7" s="199">
        <f t="shared" si="17"/>
        <v>0</v>
      </c>
      <c r="AE7" s="199">
        <f t="shared" si="18"/>
        <v>0</v>
      </c>
      <c r="AF7" s="199">
        <f t="shared" si="19"/>
        <v>0</v>
      </c>
      <c r="AH7" s="199">
        <f t="shared" si="3"/>
        <v>0</v>
      </c>
      <c r="AJ7" s="198">
        <f t="shared" si="20"/>
        <v>0</v>
      </c>
      <c r="AK7" s="198">
        <f t="shared" si="21"/>
        <v>0</v>
      </c>
      <c r="AL7" s="198">
        <f t="shared" si="22"/>
        <v>0</v>
      </c>
      <c r="AM7" s="198">
        <f t="shared" si="23"/>
        <v>0</v>
      </c>
      <c r="AN7" s="198">
        <f t="shared" si="24"/>
        <v>0</v>
      </c>
      <c r="AO7" s="198">
        <f t="shared" si="25"/>
        <v>0</v>
      </c>
      <c r="AP7" s="198">
        <f t="shared" si="26"/>
        <v>0</v>
      </c>
      <c r="AQ7" s="198">
        <f t="shared" si="27"/>
        <v>0</v>
      </c>
      <c r="AR7" s="198">
        <f t="shared" si="28"/>
        <v>0</v>
      </c>
      <c r="AS7" s="198">
        <f t="shared" si="29"/>
        <v>0</v>
      </c>
      <c r="AT7" s="198">
        <f t="shared" si="30"/>
        <v>0</v>
      </c>
      <c r="AU7" s="198">
        <f t="shared" si="31"/>
        <v>0</v>
      </c>
      <c r="AW7" s="198">
        <f t="shared" si="5"/>
        <v>0</v>
      </c>
      <c r="AY7" s="197">
        <f t="shared" si="32"/>
        <v>0</v>
      </c>
      <c r="AZ7" s="197">
        <f t="shared" si="33"/>
        <v>0</v>
      </c>
      <c r="BA7" s="197">
        <f t="shared" si="34"/>
        <v>0</v>
      </c>
      <c r="BB7" s="197">
        <f t="shared" si="35"/>
        <v>0</v>
      </c>
      <c r="BC7" s="197">
        <f t="shared" si="36"/>
        <v>0</v>
      </c>
      <c r="BD7" s="197">
        <f t="shared" si="37"/>
        <v>0</v>
      </c>
      <c r="BE7" s="197">
        <f t="shared" si="38"/>
        <v>0</v>
      </c>
      <c r="BF7" s="197">
        <f t="shared" si="39"/>
        <v>0</v>
      </c>
      <c r="BG7" s="197">
        <f t="shared" si="40"/>
        <v>0</v>
      </c>
      <c r="BH7" s="197">
        <f t="shared" si="41"/>
        <v>0</v>
      </c>
      <c r="BI7" s="197">
        <f t="shared" si="42"/>
        <v>0</v>
      </c>
      <c r="BJ7" s="197">
        <f t="shared" si="43"/>
        <v>0</v>
      </c>
      <c r="BL7" s="197">
        <f t="shared" si="7"/>
        <v>0</v>
      </c>
    </row>
    <row r="8" spans="1:64" ht="21.75" hidden="1" customHeight="1" x14ac:dyDescent="0.25">
      <c r="A8" s="175"/>
      <c r="D8" s="214"/>
      <c r="E8" s="173">
        <f t="shared" si="0"/>
        <v>0</v>
      </c>
      <c r="F8" s="173">
        <f t="shared" si="1"/>
        <v>0</v>
      </c>
      <c r="H8" s="172">
        <v>0</v>
      </c>
      <c r="I8" s="172">
        <v>0</v>
      </c>
      <c r="J8" s="172">
        <v>0</v>
      </c>
      <c r="K8" s="172">
        <v>0</v>
      </c>
      <c r="L8" s="172">
        <v>160</v>
      </c>
      <c r="M8" s="172">
        <v>160</v>
      </c>
      <c r="N8" s="172">
        <v>160</v>
      </c>
      <c r="O8" s="172">
        <v>160</v>
      </c>
      <c r="P8" s="172">
        <v>160</v>
      </c>
      <c r="Q8" s="172">
        <v>160</v>
      </c>
      <c r="R8" s="172">
        <v>160</v>
      </c>
      <c r="S8" s="172">
        <v>160</v>
      </c>
      <c r="U8" s="199">
        <f t="shared" si="8"/>
        <v>0</v>
      </c>
      <c r="V8" s="199">
        <f t="shared" si="9"/>
        <v>0</v>
      </c>
      <c r="W8" s="199">
        <f t="shared" si="10"/>
        <v>0</v>
      </c>
      <c r="X8" s="199">
        <f t="shared" si="11"/>
        <v>0</v>
      </c>
      <c r="Y8" s="199">
        <f t="shared" si="12"/>
        <v>0</v>
      </c>
      <c r="Z8" s="199">
        <f t="shared" si="13"/>
        <v>0</v>
      </c>
      <c r="AA8" s="199">
        <f t="shared" si="14"/>
        <v>0</v>
      </c>
      <c r="AB8" s="199">
        <f t="shared" si="15"/>
        <v>0</v>
      </c>
      <c r="AC8" s="199">
        <f t="shared" si="16"/>
        <v>0</v>
      </c>
      <c r="AD8" s="199">
        <f t="shared" si="17"/>
        <v>0</v>
      </c>
      <c r="AE8" s="199">
        <f t="shared" si="18"/>
        <v>0</v>
      </c>
      <c r="AF8" s="199">
        <f t="shared" si="19"/>
        <v>0</v>
      </c>
      <c r="AH8" s="199">
        <f t="shared" si="3"/>
        <v>0</v>
      </c>
      <c r="AJ8" s="198">
        <f t="shared" si="20"/>
        <v>0</v>
      </c>
      <c r="AK8" s="198">
        <f t="shared" si="21"/>
        <v>0</v>
      </c>
      <c r="AL8" s="198">
        <f t="shared" si="22"/>
        <v>0</v>
      </c>
      <c r="AM8" s="198">
        <f t="shared" si="23"/>
        <v>0</v>
      </c>
      <c r="AN8" s="198">
        <f t="shared" si="24"/>
        <v>0</v>
      </c>
      <c r="AO8" s="198">
        <f t="shared" si="25"/>
        <v>0</v>
      </c>
      <c r="AP8" s="198">
        <f t="shared" si="26"/>
        <v>0</v>
      </c>
      <c r="AQ8" s="198">
        <f t="shared" si="27"/>
        <v>0</v>
      </c>
      <c r="AR8" s="198">
        <f t="shared" si="28"/>
        <v>0</v>
      </c>
      <c r="AS8" s="198">
        <f t="shared" si="29"/>
        <v>0</v>
      </c>
      <c r="AT8" s="198">
        <f t="shared" si="30"/>
        <v>0</v>
      </c>
      <c r="AU8" s="198">
        <f t="shared" si="31"/>
        <v>0</v>
      </c>
      <c r="AW8" s="198">
        <f t="shared" si="5"/>
        <v>0</v>
      </c>
      <c r="AY8" s="197">
        <f t="shared" si="32"/>
        <v>0</v>
      </c>
      <c r="AZ8" s="197">
        <f t="shared" si="33"/>
        <v>0</v>
      </c>
      <c r="BA8" s="197">
        <f t="shared" si="34"/>
        <v>0</v>
      </c>
      <c r="BB8" s="197">
        <f t="shared" si="35"/>
        <v>0</v>
      </c>
      <c r="BC8" s="197">
        <f t="shared" si="36"/>
        <v>0</v>
      </c>
      <c r="BD8" s="197">
        <f t="shared" si="37"/>
        <v>0</v>
      </c>
      <c r="BE8" s="197">
        <f t="shared" si="38"/>
        <v>0</v>
      </c>
      <c r="BF8" s="197">
        <f t="shared" si="39"/>
        <v>0</v>
      </c>
      <c r="BG8" s="197">
        <f t="shared" si="40"/>
        <v>0</v>
      </c>
      <c r="BH8" s="197">
        <f t="shared" si="41"/>
        <v>0</v>
      </c>
      <c r="BI8" s="197">
        <f t="shared" si="42"/>
        <v>0</v>
      </c>
      <c r="BJ8" s="197">
        <f t="shared" si="43"/>
        <v>0</v>
      </c>
      <c r="BL8" s="197">
        <f t="shared" si="7"/>
        <v>0</v>
      </c>
    </row>
    <row r="9" spans="1:64" ht="21.75" hidden="1" customHeight="1" x14ac:dyDescent="0.25">
      <c r="A9" s="175"/>
      <c r="D9" s="214"/>
      <c r="E9" s="173">
        <f t="shared" si="0"/>
        <v>0</v>
      </c>
      <c r="F9" s="173">
        <f t="shared" si="1"/>
        <v>0</v>
      </c>
      <c r="H9" s="172">
        <v>0</v>
      </c>
      <c r="I9" s="172">
        <v>0</v>
      </c>
      <c r="J9" s="172">
        <v>0</v>
      </c>
      <c r="K9" s="172">
        <v>0</v>
      </c>
      <c r="L9" s="172">
        <v>160</v>
      </c>
      <c r="M9" s="172">
        <v>160</v>
      </c>
      <c r="N9" s="172">
        <v>160</v>
      </c>
      <c r="O9" s="172">
        <v>160</v>
      </c>
      <c r="P9" s="172">
        <v>160</v>
      </c>
      <c r="Q9" s="172">
        <v>160</v>
      </c>
      <c r="R9" s="172">
        <v>160</v>
      </c>
      <c r="S9" s="172">
        <v>160</v>
      </c>
      <c r="U9" s="199">
        <f t="shared" si="8"/>
        <v>0</v>
      </c>
      <c r="V9" s="199">
        <f t="shared" si="9"/>
        <v>0</v>
      </c>
      <c r="W9" s="199">
        <f t="shared" si="10"/>
        <v>0</v>
      </c>
      <c r="X9" s="199">
        <f t="shared" si="11"/>
        <v>0</v>
      </c>
      <c r="Y9" s="199">
        <f t="shared" si="12"/>
        <v>0</v>
      </c>
      <c r="Z9" s="199">
        <f t="shared" si="13"/>
        <v>0</v>
      </c>
      <c r="AA9" s="199">
        <f t="shared" si="14"/>
        <v>0</v>
      </c>
      <c r="AB9" s="199">
        <f t="shared" si="15"/>
        <v>0</v>
      </c>
      <c r="AC9" s="199">
        <f t="shared" si="16"/>
        <v>0</v>
      </c>
      <c r="AD9" s="199">
        <f t="shared" si="17"/>
        <v>0</v>
      </c>
      <c r="AE9" s="199">
        <f t="shared" si="18"/>
        <v>0</v>
      </c>
      <c r="AF9" s="199">
        <f t="shared" si="19"/>
        <v>0</v>
      </c>
      <c r="AH9" s="199">
        <f t="shared" si="3"/>
        <v>0</v>
      </c>
      <c r="AJ9" s="198">
        <f t="shared" si="20"/>
        <v>0</v>
      </c>
      <c r="AK9" s="198">
        <f t="shared" si="21"/>
        <v>0</v>
      </c>
      <c r="AL9" s="198">
        <f t="shared" si="22"/>
        <v>0</v>
      </c>
      <c r="AM9" s="198">
        <f t="shared" si="23"/>
        <v>0</v>
      </c>
      <c r="AN9" s="198">
        <f t="shared" si="24"/>
        <v>0</v>
      </c>
      <c r="AO9" s="198">
        <f t="shared" si="25"/>
        <v>0</v>
      </c>
      <c r="AP9" s="198">
        <f t="shared" si="26"/>
        <v>0</v>
      </c>
      <c r="AQ9" s="198">
        <f t="shared" si="27"/>
        <v>0</v>
      </c>
      <c r="AR9" s="198">
        <f t="shared" si="28"/>
        <v>0</v>
      </c>
      <c r="AS9" s="198">
        <f t="shared" si="29"/>
        <v>0</v>
      </c>
      <c r="AT9" s="198">
        <f t="shared" si="30"/>
        <v>0</v>
      </c>
      <c r="AU9" s="198">
        <f t="shared" si="31"/>
        <v>0</v>
      </c>
      <c r="AW9" s="198">
        <f t="shared" si="5"/>
        <v>0</v>
      </c>
      <c r="AY9" s="197">
        <f t="shared" si="32"/>
        <v>0</v>
      </c>
      <c r="AZ9" s="197">
        <f t="shared" si="33"/>
        <v>0</v>
      </c>
      <c r="BA9" s="197">
        <f t="shared" si="34"/>
        <v>0</v>
      </c>
      <c r="BB9" s="197">
        <f t="shared" si="35"/>
        <v>0</v>
      </c>
      <c r="BC9" s="197">
        <f t="shared" si="36"/>
        <v>0</v>
      </c>
      <c r="BD9" s="197">
        <f t="shared" si="37"/>
        <v>0</v>
      </c>
      <c r="BE9" s="197">
        <f t="shared" si="38"/>
        <v>0</v>
      </c>
      <c r="BF9" s="197">
        <f t="shared" si="39"/>
        <v>0</v>
      </c>
      <c r="BG9" s="197">
        <f t="shared" si="40"/>
        <v>0</v>
      </c>
      <c r="BH9" s="197">
        <f t="shared" si="41"/>
        <v>0</v>
      </c>
      <c r="BI9" s="197">
        <f t="shared" si="42"/>
        <v>0</v>
      </c>
      <c r="BJ9" s="197">
        <f t="shared" si="43"/>
        <v>0</v>
      </c>
      <c r="BL9" s="197">
        <f t="shared" si="7"/>
        <v>0</v>
      </c>
    </row>
    <row r="10" spans="1:64" ht="21.75" hidden="1" customHeight="1" x14ac:dyDescent="0.25">
      <c r="A10" s="175"/>
      <c r="D10" s="214"/>
      <c r="E10" s="173">
        <f t="shared" si="0"/>
        <v>0</v>
      </c>
      <c r="F10" s="173">
        <f t="shared" si="1"/>
        <v>0</v>
      </c>
      <c r="H10" s="172">
        <v>0</v>
      </c>
      <c r="I10" s="172">
        <v>0</v>
      </c>
      <c r="J10" s="172">
        <v>0</v>
      </c>
      <c r="K10" s="172">
        <v>0</v>
      </c>
      <c r="L10" s="172">
        <v>160</v>
      </c>
      <c r="M10" s="172">
        <v>160</v>
      </c>
      <c r="N10" s="172">
        <v>160</v>
      </c>
      <c r="O10" s="172">
        <v>160</v>
      </c>
      <c r="P10" s="172">
        <v>160</v>
      </c>
      <c r="Q10" s="172">
        <v>160</v>
      </c>
      <c r="R10" s="172">
        <v>160</v>
      </c>
      <c r="S10" s="172">
        <v>160</v>
      </c>
      <c r="U10" s="199">
        <f t="shared" si="8"/>
        <v>0</v>
      </c>
      <c r="V10" s="199">
        <f t="shared" si="9"/>
        <v>0</v>
      </c>
      <c r="W10" s="199">
        <f t="shared" si="10"/>
        <v>0</v>
      </c>
      <c r="X10" s="199">
        <f t="shared" si="11"/>
        <v>0</v>
      </c>
      <c r="Y10" s="199">
        <f t="shared" si="12"/>
        <v>0</v>
      </c>
      <c r="Z10" s="199">
        <f t="shared" si="13"/>
        <v>0</v>
      </c>
      <c r="AA10" s="199">
        <f t="shared" si="14"/>
        <v>0</v>
      </c>
      <c r="AB10" s="199">
        <f t="shared" si="15"/>
        <v>0</v>
      </c>
      <c r="AC10" s="199">
        <f t="shared" si="16"/>
        <v>0</v>
      </c>
      <c r="AD10" s="199">
        <f t="shared" si="17"/>
        <v>0</v>
      </c>
      <c r="AE10" s="199">
        <f t="shared" si="18"/>
        <v>0</v>
      </c>
      <c r="AF10" s="199">
        <f t="shared" si="19"/>
        <v>0</v>
      </c>
      <c r="AH10" s="199">
        <f t="shared" si="3"/>
        <v>0</v>
      </c>
      <c r="AJ10" s="198">
        <f t="shared" si="20"/>
        <v>0</v>
      </c>
      <c r="AK10" s="198">
        <f t="shared" si="21"/>
        <v>0</v>
      </c>
      <c r="AL10" s="198">
        <f t="shared" si="22"/>
        <v>0</v>
      </c>
      <c r="AM10" s="198">
        <f t="shared" si="23"/>
        <v>0</v>
      </c>
      <c r="AN10" s="198">
        <f t="shared" si="24"/>
        <v>0</v>
      </c>
      <c r="AO10" s="198">
        <f t="shared" si="25"/>
        <v>0</v>
      </c>
      <c r="AP10" s="198">
        <f t="shared" si="26"/>
        <v>0</v>
      </c>
      <c r="AQ10" s="198">
        <f t="shared" si="27"/>
        <v>0</v>
      </c>
      <c r="AR10" s="198">
        <f t="shared" si="28"/>
        <v>0</v>
      </c>
      <c r="AS10" s="198">
        <f t="shared" si="29"/>
        <v>0</v>
      </c>
      <c r="AT10" s="198">
        <f t="shared" si="30"/>
        <v>0</v>
      </c>
      <c r="AU10" s="198">
        <f t="shared" si="31"/>
        <v>0</v>
      </c>
      <c r="AW10" s="198">
        <f t="shared" si="5"/>
        <v>0</v>
      </c>
      <c r="AY10" s="197">
        <f t="shared" si="32"/>
        <v>0</v>
      </c>
      <c r="AZ10" s="197">
        <f t="shared" si="33"/>
        <v>0</v>
      </c>
      <c r="BA10" s="197">
        <f t="shared" si="34"/>
        <v>0</v>
      </c>
      <c r="BB10" s="197">
        <f t="shared" si="35"/>
        <v>0</v>
      </c>
      <c r="BC10" s="197">
        <f t="shared" si="36"/>
        <v>0</v>
      </c>
      <c r="BD10" s="197">
        <f t="shared" si="37"/>
        <v>0</v>
      </c>
      <c r="BE10" s="197">
        <f t="shared" si="38"/>
        <v>0</v>
      </c>
      <c r="BF10" s="197">
        <f t="shared" si="39"/>
        <v>0</v>
      </c>
      <c r="BG10" s="197">
        <f t="shared" si="40"/>
        <v>0</v>
      </c>
      <c r="BH10" s="197">
        <f t="shared" si="41"/>
        <v>0</v>
      </c>
      <c r="BI10" s="197">
        <f t="shared" si="42"/>
        <v>0</v>
      </c>
      <c r="BJ10" s="197">
        <f t="shared" si="43"/>
        <v>0</v>
      </c>
      <c r="BL10" s="197">
        <f t="shared" si="7"/>
        <v>0</v>
      </c>
    </row>
    <row r="11" spans="1:64" ht="21.75" hidden="1" customHeight="1" x14ac:dyDescent="0.25">
      <c r="A11" s="175"/>
      <c r="D11" s="214"/>
      <c r="E11" s="173">
        <f t="shared" si="0"/>
        <v>0</v>
      </c>
      <c r="F11" s="173">
        <f t="shared" si="1"/>
        <v>0</v>
      </c>
      <c r="H11" s="172">
        <v>0</v>
      </c>
      <c r="I11" s="172">
        <v>0</v>
      </c>
      <c r="J11" s="172">
        <v>0</v>
      </c>
      <c r="K11" s="172">
        <v>0</v>
      </c>
      <c r="L11" s="172">
        <v>160</v>
      </c>
      <c r="M11" s="172">
        <v>160</v>
      </c>
      <c r="N11" s="172">
        <v>160</v>
      </c>
      <c r="O11" s="172">
        <v>160</v>
      </c>
      <c r="P11" s="172">
        <v>160</v>
      </c>
      <c r="Q11" s="172">
        <v>160</v>
      </c>
      <c r="R11" s="172">
        <v>160</v>
      </c>
      <c r="S11" s="172">
        <v>160</v>
      </c>
      <c r="U11" s="199">
        <f t="shared" si="8"/>
        <v>0</v>
      </c>
      <c r="V11" s="199">
        <f t="shared" si="9"/>
        <v>0</v>
      </c>
      <c r="W11" s="199">
        <f t="shared" si="10"/>
        <v>0</v>
      </c>
      <c r="X11" s="199">
        <f t="shared" si="11"/>
        <v>0</v>
      </c>
      <c r="Y11" s="199">
        <f t="shared" si="12"/>
        <v>0</v>
      </c>
      <c r="Z11" s="199">
        <f t="shared" si="13"/>
        <v>0</v>
      </c>
      <c r="AA11" s="199">
        <f t="shared" si="14"/>
        <v>0</v>
      </c>
      <c r="AB11" s="199">
        <f t="shared" si="15"/>
        <v>0</v>
      </c>
      <c r="AC11" s="199">
        <f t="shared" si="16"/>
        <v>0</v>
      </c>
      <c r="AD11" s="199">
        <f t="shared" si="17"/>
        <v>0</v>
      </c>
      <c r="AE11" s="199">
        <f t="shared" si="18"/>
        <v>0</v>
      </c>
      <c r="AF11" s="199">
        <f t="shared" si="19"/>
        <v>0</v>
      </c>
      <c r="AH11" s="199">
        <f t="shared" si="3"/>
        <v>0</v>
      </c>
      <c r="AJ11" s="198">
        <f t="shared" si="20"/>
        <v>0</v>
      </c>
      <c r="AK11" s="198">
        <f t="shared" si="21"/>
        <v>0</v>
      </c>
      <c r="AL11" s="198">
        <f t="shared" si="22"/>
        <v>0</v>
      </c>
      <c r="AM11" s="198">
        <f t="shared" si="23"/>
        <v>0</v>
      </c>
      <c r="AN11" s="198">
        <f t="shared" si="24"/>
        <v>0</v>
      </c>
      <c r="AO11" s="198">
        <f t="shared" si="25"/>
        <v>0</v>
      </c>
      <c r="AP11" s="198">
        <f t="shared" si="26"/>
        <v>0</v>
      </c>
      <c r="AQ11" s="198">
        <f t="shared" si="27"/>
        <v>0</v>
      </c>
      <c r="AR11" s="198">
        <f t="shared" si="28"/>
        <v>0</v>
      </c>
      <c r="AS11" s="198">
        <f t="shared" si="29"/>
        <v>0</v>
      </c>
      <c r="AT11" s="198">
        <f t="shared" si="30"/>
        <v>0</v>
      </c>
      <c r="AU11" s="198">
        <f t="shared" si="31"/>
        <v>0</v>
      </c>
      <c r="AW11" s="198">
        <f t="shared" si="5"/>
        <v>0</v>
      </c>
      <c r="AY11" s="197">
        <f t="shared" si="32"/>
        <v>0</v>
      </c>
      <c r="AZ11" s="197">
        <f t="shared" si="33"/>
        <v>0</v>
      </c>
      <c r="BA11" s="197">
        <f t="shared" si="34"/>
        <v>0</v>
      </c>
      <c r="BB11" s="197">
        <f t="shared" si="35"/>
        <v>0</v>
      </c>
      <c r="BC11" s="197">
        <f t="shared" si="36"/>
        <v>0</v>
      </c>
      <c r="BD11" s="197">
        <f t="shared" si="37"/>
        <v>0</v>
      </c>
      <c r="BE11" s="197">
        <f t="shared" si="38"/>
        <v>0</v>
      </c>
      <c r="BF11" s="197">
        <f t="shared" si="39"/>
        <v>0</v>
      </c>
      <c r="BG11" s="197">
        <f t="shared" si="40"/>
        <v>0</v>
      </c>
      <c r="BH11" s="197">
        <f t="shared" si="41"/>
        <v>0</v>
      </c>
      <c r="BI11" s="197">
        <f t="shared" si="42"/>
        <v>0</v>
      </c>
      <c r="BJ11" s="197">
        <f t="shared" si="43"/>
        <v>0</v>
      </c>
      <c r="BL11" s="197">
        <f t="shared" si="7"/>
        <v>0</v>
      </c>
    </row>
    <row r="12" spans="1:64" ht="21.75" hidden="1" customHeight="1" x14ac:dyDescent="0.25">
      <c r="A12" s="175"/>
      <c r="D12" s="214"/>
      <c r="E12" s="173">
        <f t="shared" si="0"/>
        <v>0</v>
      </c>
      <c r="F12" s="173">
        <f t="shared" si="1"/>
        <v>0</v>
      </c>
      <c r="H12" s="172">
        <v>0</v>
      </c>
      <c r="I12" s="172">
        <v>0</v>
      </c>
      <c r="J12" s="172">
        <v>0</v>
      </c>
      <c r="K12" s="172">
        <v>0</v>
      </c>
      <c r="L12" s="172">
        <v>160</v>
      </c>
      <c r="M12" s="172">
        <v>160</v>
      </c>
      <c r="N12" s="172">
        <v>160</v>
      </c>
      <c r="O12" s="172">
        <v>160</v>
      </c>
      <c r="P12" s="172">
        <v>160</v>
      </c>
      <c r="Q12" s="172">
        <v>160</v>
      </c>
      <c r="R12" s="172">
        <v>160</v>
      </c>
      <c r="S12" s="172">
        <v>160</v>
      </c>
      <c r="U12" s="199">
        <f t="shared" si="8"/>
        <v>0</v>
      </c>
      <c r="V12" s="199">
        <f t="shared" si="9"/>
        <v>0</v>
      </c>
      <c r="W12" s="199">
        <f t="shared" si="10"/>
        <v>0</v>
      </c>
      <c r="X12" s="199">
        <f t="shared" si="11"/>
        <v>0</v>
      </c>
      <c r="Y12" s="199">
        <f t="shared" si="12"/>
        <v>0</v>
      </c>
      <c r="Z12" s="199">
        <f t="shared" si="13"/>
        <v>0</v>
      </c>
      <c r="AA12" s="199">
        <f t="shared" si="14"/>
        <v>0</v>
      </c>
      <c r="AB12" s="199">
        <f t="shared" si="15"/>
        <v>0</v>
      </c>
      <c r="AC12" s="199">
        <f t="shared" si="16"/>
        <v>0</v>
      </c>
      <c r="AD12" s="199">
        <f t="shared" si="17"/>
        <v>0</v>
      </c>
      <c r="AE12" s="199">
        <f t="shared" si="18"/>
        <v>0</v>
      </c>
      <c r="AF12" s="199">
        <f t="shared" si="19"/>
        <v>0</v>
      </c>
      <c r="AH12" s="199">
        <f t="shared" si="3"/>
        <v>0</v>
      </c>
      <c r="AJ12" s="198">
        <f t="shared" si="20"/>
        <v>0</v>
      </c>
      <c r="AK12" s="198">
        <f t="shared" si="21"/>
        <v>0</v>
      </c>
      <c r="AL12" s="198">
        <f t="shared" si="22"/>
        <v>0</v>
      </c>
      <c r="AM12" s="198">
        <f t="shared" si="23"/>
        <v>0</v>
      </c>
      <c r="AN12" s="198">
        <f t="shared" si="24"/>
        <v>0</v>
      </c>
      <c r="AO12" s="198">
        <f t="shared" si="25"/>
        <v>0</v>
      </c>
      <c r="AP12" s="198">
        <f t="shared" si="26"/>
        <v>0</v>
      </c>
      <c r="AQ12" s="198">
        <f t="shared" si="27"/>
        <v>0</v>
      </c>
      <c r="AR12" s="198">
        <f t="shared" si="28"/>
        <v>0</v>
      </c>
      <c r="AS12" s="198">
        <f t="shared" si="29"/>
        <v>0</v>
      </c>
      <c r="AT12" s="198">
        <f t="shared" si="30"/>
        <v>0</v>
      </c>
      <c r="AU12" s="198">
        <f t="shared" si="31"/>
        <v>0</v>
      </c>
      <c r="AW12" s="198">
        <f t="shared" si="5"/>
        <v>0</v>
      </c>
      <c r="AY12" s="197">
        <f t="shared" si="32"/>
        <v>0</v>
      </c>
      <c r="AZ12" s="197">
        <f t="shared" si="33"/>
        <v>0</v>
      </c>
      <c r="BA12" s="197">
        <f t="shared" si="34"/>
        <v>0</v>
      </c>
      <c r="BB12" s="197">
        <f t="shared" si="35"/>
        <v>0</v>
      </c>
      <c r="BC12" s="197">
        <f t="shared" si="36"/>
        <v>0</v>
      </c>
      <c r="BD12" s="197">
        <f t="shared" si="37"/>
        <v>0</v>
      </c>
      <c r="BE12" s="197">
        <f t="shared" si="38"/>
        <v>0</v>
      </c>
      <c r="BF12" s="197">
        <f t="shared" si="39"/>
        <v>0</v>
      </c>
      <c r="BG12" s="197">
        <f t="shared" si="40"/>
        <v>0</v>
      </c>
      <c r="BH12" s="197">
        <f t="shared" si="41"/>
        <v>0</v>
      </c>
      <c r="BI12" s="197">
        <f t="shared" si="42"/>
        <v>0</v>
      </c>
      <c r="BJ12" s="197">
        <f t="shared" si="43"/>
        <v>0</v>
      </c>
      <c r="BL12" s="197">
        <f t="shared" si="7"/>
        <v>0</v>
      </c>
    </row>
    <row r="13" spans="1:64" ht="21.75" hidden="1" customHeight="1" x14ac:dyDescent="0.25">
      <c r="A13" s="175"/>
      <c r="D13" s="214"/>
      <c r="E13" s="173">
        <f t="shared" si="0"/>
        <v>0</v>
      </c>
      <c r="F13" s="173">
        <f t="shared" si="1"/>
        <v>0</v>
      </c>
      <c r="H13" s="172">
        <v>0</v>
      </c>
      <c r="I13" s="172">
        <v>0</v>
      </c>
      <c r="J13" s="172">
        <v>0</v>
      </c>
      <c r="K13" s="172">
        <v>0</v>
      </c>
      <c r="L13" s="172">
        <v>160</v>
      </c>
      <c r="M13" s="172">
        <v>160</v>
      </c>
      <c r="N13" s="172">
        <v>160</v>
      </c>
      <c r="O13" s="172">
        <v>160</v>
      </c>
      <c r="P13" s="172">
        <v>160</v>
      </c>
      <c r="Q13" s="172">
        <v>160</v>
      </c>
      <c r="R13" s="172">
        <v>160</v>
      </c>
      <c r="S13" s="172">
        <v>160</v>
      </c>
      <c r="U13" s="199">
        <f t="shared" si="8"/>
        <v>0</v>
      </c>
      <c r="V13" s="199">
        <f t="shared" si="9"/>
        <v>0</v>
      </c>
      <c r="W13" s="199">
        <f t="shared" si="10"/>
        <v>0</v>
      </c>
      <c r="X13" s="199">
        <f t="shared" si="11"/>
        <v>0</v>
      </c>
      <c r="Y13" s="199">
        <f t="shared" si="12"/>
        <v>0</v>
      </c>
      <c r="Z13" s="199">
        <f t="shared" si="13"/>
        <v>0</v>
      </c>
      <c r="AA13" s="199">
        <f t="shared" si="14"/>
        <v>0</v>
      </c>
      <c r="AB13" s="199">
        <f t="shared" si="15"/>
        <v>0</v>
      </c>
      <c r="AC13" s="199">
        <f t="shared" si="16"/>
        <v>0</v>
      </c>
      <c r="AD13" s="199">
        <f t="shared" si="17"/>
        <v>0</v>
      </c>
      <c r="AE13" s="199">
        <f t="shared" si="18"/>
        <v>0</v>
      </c>
      <c r="AF13" s="199">
        <f t="shared" si="19"/>
        <v>0</v>
      </c>
      <c r="AH13" s="199">
        <f t="shared" si="3"/>
        <v>0</v>
      </c>
      <c r="AJ13" s="198">
        <f t="shared" si="20"/>
        <v>0</v>
      </c>
      <c r="AK13" s="198">
        <f t="shared" si="21"/>
        <v>0</v>
      </c>
      <c r="AL13" s="198">
        <f t="shared" si="22"/>
        <v>0</v>
      </c>
      <c r="AM13" s="198">
        <f t="shared" si="23"/>
        <v>0</v>
      </c>
      <c r="AN13" s="198">
        <f t="shared" si="24"/>
        <v>0</v>
      </c>
      <c r="AO13" s="198">
        <f t="shared" si="25"/>
        <v>0</v>
      </c>
      <c r="AP13" s="198">
        <f t="shared" si="26"/>
        <v>0</v>
      </c>
      <c r="AQ13" s="198">
        <f t="shared" si="27"/>
        <v>0</v>
      </c>
      <c r="AR13" s="198">
        <f t="shared" si="28"/>
        <v>0</v>
      </c>
      <c r="AS13" s="198">
        <f t="shared" si="29"/>
        <v>0</v>
      </c>
      <c r="AT13" s="198">
        <f t="shared" si="30"/>
        <v>0</v>
      </c>
      <c r="AU13" s="198">
        <f t="shared" si="31"/>
        <v>0</v>
      </c>
      <c r="AW13" s="198">
        <f t="shared" si="5"/>
        <v>0</v>
      </c>
      <c r="AY13" s="197">
        <f t="shared" si="32"/>
        <v>0</v>
      </c>
      <c r="AZ13" s="197">
        <f t="shared" si="33"/>
        <v>0</v>
      </c>
      <c r="BA13" s="197">
        <f t="shared" si="34"/>
        <v>0</v>
      </c>
      <c r="BB13" s="197">
        <f t="shared" si="35"/>
        <v>0</v>
      </c>
      <c r="BC13" s="197">
        <f t="shared" si="36"/>
        <v>0</v>
      </c>
      <c r="BD13" s="197">
        <f t="shared" si="37"/>
        <v>0</v>
      </c>
      <c r="BE13" s="197">
        <f t="shared" si="38"/>
        <v>0</v>
      </c>
      <c r="BF13" s="197">
        <f t="shared" si="39"/>
        <v>0</v>
      </c>
      <c r="BG13" s="197">
        <f t="shared" si="40"/>
        <v>0</v>
      </c>
      <c r="BH13" s="197">
        <f t="shared" si="41"/>
        <v>0</v>
      </c>
      <c r="BI13" s="197">
        <f t="shared" si="42"/>
        <v>0</v>
      </c>
      <c r="BJ13" s="197">
        <f t="shared" si="43"/>
        <v>0</v>
      </c>
      <c r="BL13" s="197">
        <f t="shared" si="7"/>
        <v>0</v>
      </c>
    </row>
    <row r="14" spans="1:64" ht="21.75" hidden="1" customHeight="1" x14ac:dyDescent="0.25">
      <c r="A14" s="175"/>
      <c r="D14" s="214"/>
      <c r="E14" s="173">
        <f t="shared" si="0"/>
        <v>0</v>
      </c>
      <c r="F14" s="173">
        <f t="shared" si="1"/>
        <v>0</v>
      </c>
      <c r="H14" s="172">
        <v>0</v>
      </c>
      <c r="I14" s="172">
        <v>0</v>
      </c>
      <c r="J14" s="172">
        <v>0</v>
      </c>
      <c r="K14" s="172">
        <v>0</v>
      </c>
      <c r="L14" s="172">
        <v>160</v>
      </c>
      <c r="M14" s="172">
        <v>160</v>
      </c>
      <c r="N14" s="172">
        <v>160</v>
      </c>
      <c r="O14" s="172">
        <v>160</v>
      </c>
      <c r="P14" s="172">
        <v>160</v>
      </c>
      <c r="Q14" s="172">
        <v>160</v>
      </c>
      <c r="R14" s="172">
        <v>160</v>
      </c>
      <c r="S14" s="172">
        <v>160</v>
      </c>
      <c r="U14" s="199">
        <f t="shared" si="8"/>
        <v>0</v>
      </c>
      <c r="V14" s="199">
        <f t="shared" si="9"/>
        <v>0</v>
      </c>
      <c r="W14" s="199">
        <f t="shared" si="10"/>
        <v>0</v>
      </c>
      <c r="X14" s="199">
        <f t="shared" si="11"/>
        <v>0</v>
      </c>
      <c r="Y14" s="199">
        <f t="shared" si="12"/>
        <v>0</v>
      </c>
      <c r="Z14" s="199">
        <f t="shared" si="13"/>
        <v>0</v>
      </c>
      <c r="AA14" s="199">
        <f t="shared" si="14"/>
        <v>0</v>
      </c>
      <c r="AB14" s="199">
        <f t="shared" si="15"/>
        <v>0</v>
      </c>
      <c r="AC14" s="199">
        <f t="shared" si="16"/>
        <v>0</v>
      </c>
      <c r="AD14" s="199">
        <f t="shared" si="17"/>
        <v>0</v>
      </c>
      <c r="AE14" s="199">
        <f t="shared" si="18"/>
        <v>0</v>
      </c>
      <c r="AF14" s="199">
        <f t="shared" si="19"/>
        <v>0</v>
      </c>
      <c r="AH14" s="199">
        <f t="shared" si="3"/>
        <v>0</v>
      </c>
      <c r="AJ14" s="198">
        <f t="shared" si="20"/>
        <v>0</v>
      </c>
      <c r="AK14" s="198">
        <f t="shared" si="21"/>
        <v>0</v>
      </c>
      <c r="AL14" s="198">
        <f t="shared" si="22"/>
        <v>0</v>
      </c>
      <c r="AM14" s="198">
        <f t="shared" si="23"/>
        <v>0</v>
      </c>
      <c r="AN14" s="198">
        <f t="shared" si="24"/>
        <v>0</v>
      </c>
      <c r="AO14" s="198">
        <f t="shared" si="25"/>
        <v>0</v>
      </c>
      <c r="AP14" s="198">
        <f t="shared" si="26"/>
        <v>0</v>
      </c>
      <c r="AQ14" s="198">
        <f t="shared" si="27"/>
        <v>0</v>
      </c>
      <c r="AR14" s="198">
        <f t="shared" si="28"/>
        <v>0</v>
      </c>
      <c r="AS14" s="198">
        <f t="shared" si="29"/>
        <v>0</v>
      </c>
      <c r="AT14" s="198">
        <f t="shared" si="30"/>
        <v>0</v>
      </c>
      <c r="AU14" s="198">
        <f t="shared" si="31"/>
        <v>0</v>
      </c>
      <c r="AW14" s="198">
        <f t="shared" si="5"/>
        <v>0</v>
      </c>
      <c r="AY14" s="197">
        <f t="shared" si="32"/>
        <v>0</v>
      </c>
      <c r="AZ14" s="197">
        <f t="shared" si="33"/>
        <v>0</v>
      </c>
      <c r="BA14" s="197">
        <f t="shared" si="34"/>
        <v>0</v>
      </c>
      <c r="BB14" s="197">
        <f t="shared" si="35"/>
        <v>0</v>
      </c>
      <c r="BC14" s="197">
        <f t="shared" si="36"/>
        <v>0</v>
      </c>
      <c r="BD14" s="197">
        <f t="shared" si="37"/>
        <v>0</v>
      </c>
      <c r="BE14" s="197">
        <f t="shared" si="38"/>
        <v>0</v>
      </c>
      <c r="BF14" s="197">
        <f t="shared" si="39"/>
        <v>0</v>
      </c>
      <c r="BG14" s="197">
        <f t="shared" si="40"/>
        <v>0</v>
      </c>
      <c r="BH14" s="197">
        <f t="shared" si="41"/>
        <v>0</v>
      </c>
      <c r="BI14" s="197">
        <f t="shared" si="42"/>
        <v>0</v>
      </c>
      <c r="BJ14" s="197">
        <f t="shared" si="43"/>
        <v>0</v>
      </c>
      <c r="BL14" s="197">
        <f t="shared" si="7"/>
        <v>0</v>
      </c>
    </row>
    <row r="15" spans="1:64" ht="21.75" hidden="1" customHeight="1" x14ac:dyDescent="0.25">
      <c r="D15" s="213"/>
      <c r="E15" s="173">
        <f t="shared" si="0"/>
        <v>0</v>
      </c>
      <c r="F15" s="173">
        <f t="shared" si="1"/>
        <v>0</v>
      </c>
      <c r="H15" s="172">
        <v>0</v>
      </c>
      <c r="I15" s="172">
        <v>0</v>
      </c>
      <c r="J15" s="172">
        <v>0</v>
      </c>
      <c r="K15" s="172">
        <v>0</v>
      </c>
      <c r="L15" s="172">
        <v>160</v>
      </c>
      <c r="M15" s="172">
        <v>160</v>
      </c>
      <c r="N15" s="172">
        <v>160</v>
      </c>
      <c r="O15" s="172">
        <v>160</v>
      </c>
      <c r="P15" s="172">
        <v>160</v>
      </c>
      <c r="Q15" s="172">
        <v>160</v>
      </c>
      <c r="R15" s="172">
        <v>160</v>
      </c>
      <c r="S15" s="172">
        <v>160</v>
      </c>
      <c r="U15" s="199">
        <f t="shared" ref="U15:AF15" si="44">$C$15*H15</f>
        <v>0</v>
      </c>
      <c r="V15" s="199">
        <f t="shared" si="44"/>
        <v>0</v>
      </c>
      <c r="W15" s="199">
        <f t="shared" si="44"/>
        <v>0</v>
      </c>
      <c r="X15" s="199">
        <f t="shared" si="44"/>
        <v>0</v>
      </c>
      <c r="Y15" s="199">
        <f t="shared" si="44"/>
        <v>0</v>
      </c>
      <c r="Z15" s="199">
        <f t="shared" si="44"/>
        <v>0</v>
      </c>
      <c r="AA15" s="199">
        <f t="shared" si="44"/>
        <v>0</v>
      </c>
      <c r="AB15" s="199">
        <f t="shared" si="44"/>
        <v>0</v>
      </c>
      <c r="AC15" s="199">
        <f t="shared" si="44"/>
        <v>0</v>
      </c>
      <c r="AD15" s="199">
        <f t="shared" si="44"/>
        <v>0</v>
      </c>
      <c r="AE15" s="199">
        <f t="shared" si="44"/>
        <v>0</v>
      </c>
      <c r="AF15" s="199">
        <f t="shared" si="44"/>
        <v>0</v>
      </c>
      <c r="AH15" s="199">
        <f t="shared" si="3"/>
        <v>0</v>
      </c>
      <c r="AJ15" s="198">
        <f t="shared" ref="AJ15:AU15" si="45">$E$15*H15</f>
        <v>0</v>
      </c>
      <c r="AK15" s="198">
        <f t="shared" si="45"/>
        <v>0</v>
      </c>
      <c r="AL15" s="198">
        <f t="shared" si="45"/>
        <v>0</v>
      </c>
      <c r="AM15" s="198">
        <f t="shared" si="45"/>
        <v>0</v>
      </c>
      <c r="AN15" s="198">
        <f t="shared" si="45"/>
        <v>0</v>
      </c>
      <c r="AO15" s="198">
        <f t="shared" si="45"/>
        <v>0</v>
      </c>
      <c r="AP15" s="198">
        <f t="shared" si="45"/>
        <v>0</v>
      </c>
      <c r="AQ15" s="198">
        <f t="shared" si="45"/>
        <v>0</v>
      </c>
      <c r="AR15" s="198">
        <f t="shared" si="45"/>
        <v>0</v>
      </c>
      <c r="AS15" s="198">
        <f t="shared" si="45"/>
        <v>0</v>
      </c>
      <c r="AT15" s="198">
        <f t="shared" si="45"/>
        <v>0</v>
      </c>
      <c r="AU15" s="198">
        <f t="shared" si="45"/>
        <v>0</v>
      </c>
      <c r="AW15" s="198">
        <f t="shared" si="5"/>
        <v>0</v>
      </c>
      <c r="AY15" s="197">
        <f t="shared" ref="AY15:BJ15" si="46">$F$15*H15</f>
        <v>0</v>
      </c>
      <c r="AZ15" s="197">
        <f t="shared" si="46"/>
        <v>0</v>
      </c>
      <c r="BA15" s="197">
        <f t="shared" si="46"/>
        <v>0</v>
      </c>
      <c r="BB15" s="197">
        <f t="shared" si="46"/>
        <v>0</v>
      </c>
      <c r="BC15" s="197">
        <f t="shared" si="46"/>
        <v>0</v>
      </c>
      <c r="BD15" s="197">
        <f t="shared" si="46"/>
        <v>0</v>
      </c>
      <c r="BE15" s="197">
        <f t="shared" si="46"/>
        <v>0</v>
      </c>
      <c r="BF15" s="197">
        <f t="shared" si="46"/>
        <v>0</v>
      </c>
      <c r="BG15" s="197">
        <f t="shared" si="46"/>
        <v>0</v>
      </c>
      <c r="BH15" s="197">
        <f t="shared" si="46"/>
        <v>0</v>
      </c>
      <c r="BI15" s="197">
        <f t="shared" si="46"/>
        <v>0</v>
      </c>
      <c r="BJ15" s="197">
        <f t="shared" si="46"/>
        <v>0</v>
      </c>
      <c r="BL15" s="197">
        <f t="shared" si="7"/>
        <v>0</v>
      </c>
    </row>
    <row r="16" spans="1:64" ht="21.75" hidden="1" customHeight="1" x14ac:dyDescent="0.25">
      <c r="E16" s="173">
        <f t="shared" si="0"/>
        <v>0</v>
      </c>
      <c r="F16" s="173">
        <f t="shared" si="1"/>
        <v>0</v>
      </c>
      <c r="H16" s="172">
        <v>0</v>
      </c>
      <c r="I16" s="172">
        <v>0</v>
      </c>
      <c r="J16" s="172">
        <v>0</v>
      </c>
      <c r="K16" s="172">
        <v>0</v>
      </c>
      <c r="L16" s="172">
        <v>160</v>
      </c>
      <c r="M16" s="172">
        <v>160</v>
      </c>
      <c r="N16" s="172">
        <v>160</v>
      </c>
      <c r="O16" s="172">
        <v>160</v>
      </c>
      <c r="P16" s="172">
        <v>160</v>
      </c>
      <c r="Q16" s="172">
        <v>160</v>
      </c>
      <c r="R16" s="172">
        <v>160</v>
      </c>
      <c r="S16" s="172">
        <v>160</v>
      </c>
      <c r="U16" s="199">
        <f t="shared" ref="U16:AF16" si="47">$C$16*H16</f>
        <v>0</v>
      </c>
      <c r="V16" s="199">
        <f t="shared" si="47"/>
        <v>0</v>
      </c>
      <c r="W16" s="199">
        <f t="shared" si="47"/>
        <v>0</v>
      </c>
      <c r="X16" s="199">
        <f t="shared" si="47"/>
        <v>0</v>
      </c>
      <c r="Y16" s="199">
        <f t="shared" si="47"/>
        <v>0</v>
      </c>
      <c r="Z16" s="199">
        <f t="shared" si="47"/>
        <v>0</v>
      </c>
      <c r="AA16" s="199">
        <f t="shared" si="47"/>
        <v>0</v>
      </c>
      <c r="AB16" s="199">
        <f t="shared" si="47"/>
        <v>0</v>
      </c>
      <c r="AC16" s="199">
        <f t="shared" si="47"/>
        <v>0</v>
      </c>
      <c r="AD16" s="199">
        <f t="shared" si="47"/>
        <v>0</v>
      </c>
      <c r="AE16" s="199">
        <f t="shared" si="47"/>
        <v>0</v>
      </c>
      <c r="AF16" s="199">
        <f t="shared" si="47"/>
        <v>0</v>
      </c>
      <c r="AH16" s="199">
        <f t="shared" si="3"/>
        <v>0</v>
      </c>
      <c r="AJ16" s="198">
        <f t="shared" ref="AJ16:AU16" si="48">$E$16*H16</f>
        <v>0</v>
      </c>
      <c r="AK16" s="198">
        <f t="shared" si="48"/>
        <v>0</v>
      </c>
      <c r="AL16" s="198">
        <f t="shared" si="48"/>
        <v>0</v>
      </c>
      <c r="AM16" s="198">
        <f t="shared" si="48"/>
        <v>0</v>
      </c>
      <c r="AN16" s="198">
        <f t="shared" si="48"/>
        <v>0</v>
      </c>
      <c r="AO16" s="198">
        <f t="shared" si="48"/>
        <v>0</v>
      </c>
      <c r="AP16" s="198">
        <f t="shared" si="48"/>
        <v>0</v>
      </c>
      <c r="AQ16" s="198">
        <f t="shared" si="48"/>
        <v>0</v>
      </c>
      <c r="AR16" s="198">
        <f t="shared" si="48"/>
        <v>0</v>
      </c>
      <c r="AS16" s="198">
        <f t="shared" si="48"/>
        <v>0</v>
      </c>
      <c r="AT16" s="198">
        <f t="shared" si="48"/>
        <v>0</v>
      </c>
      <c r="AU16" s="198">
        <f t="shared" si="48"/>
        <v>0</v>
      </c>
      <c r="AW16" s="198">
        <f t="shared" si="5"/>
        <v>0</v>
      </c>
      <c r="AY16" s="197">
        <f t="shared" ref="AY16:BJ16" si="49">$F$16*H16</f>
        <v>0</v>
      </c>
      <c r="AZ16" s="197">
        <f t="shared" si="49"/>
        <v>0</v>
      </c>
      <c r="BA16" s="197">
        <f t="shared" si="49"/>
        <v>0</v>
      </c>
      <c r="BB16" s="197">
        <f t="shared" si="49"/>
        <v>0</v>
      </c>
      <c r="BC16" s="197">
        <f t="shared" si="49"/>
        <v>0</v>
      </c>
      <c r="BD16" s="197">
        <f t="shared" si="49"/>
        <v>0</v>
      </c>
      <c r="BE16" s="197">
        <f t="shared" si="49"/>
        <v>0</v>
      </c>
      <c r="BF16" s="197">
        <f t="shared" si="49"/>
        <v>0</v>
      </c>
      <c r="BG16" s="197">
        <f t="shared" si="49"/>
        <v>0</v>
      </c>
      <c r="BH16" s="197">
        <f t="shared" si="49"/>
        <v>0</v>
      </c>
      <c r="BI16" s="197">
        <f t="shared" si="49"/>
        <v>0</v>
      </c>
      <c r="BJ16" s="197">
        <f t="shared" si="49"/>
        <v>0</v>
      </c>
      <c r="BL16" s="197">
        <f t="shared" si="7"/>
        <v>0</v>
      </c>
    </row>
    <row r="17" spans="1:64" ht="21.75" customHeight="1" x14ac:dyDescent="0.25">
      <c r="A17" s="196" t="s">
        <v>1142</v>
      </c>
      <c r="U17" s="194">
        <f t="shared" ref="U17:AF17" si="50">SUM(U3:U16)</f>
        <v>17516.8</v>
      </c>
      <c r="V17" s="194">
        <f t="shared" si="50"/>
        <v>16640.96</v>
      </c>
      <c r="W17" s="194">
        <f t="shared" si="50"/>
        <v>17516.8</v>
      </c>
      <c r="X17" s="194">
        <f t="shared" si="50"/>
        <v>18392.64</v>
      </c>
      <c r="Y17" s="194">
        <f t="shared" si="50"/>
        <v>18392.64</v>
      </c>
      <c r="Z17" s="194">
        <f t="shared" si="50"/>
        <v>15765.12</v>
      </c>
      <c r="AA17" s="194">
        <f t="shared" si="50"/>
        <v>18392.64</v>
      </c>
      <c r="AB17" s="194">
        <f t="shared" si="50"/>
        <v>18392.64</v>
      </c>
      <c r="AC17" s="194">
        <f t="shared" si="50"/>
        <v>16640.96</v>
      </c>
      <c r="AD17" s="194">
        <f t="shared" si="50"/>
        <v>18392.64</v>
      </c>
      <c r="AE17" s="194">
        <f t="shared" si="50"/>
        <v>15765.12</v>
      </c>
      <c r="AF17" s="194">
        <f t="shared" si="50"/>
        <v>17516.8</v>
      </c>
      <c r="AH17" s="194">
        <f>SUM(AH3:AH16)</f>
        <v>209325.75999999995</v>
      </c>
      <c r="AJ17" s="192">
        <f t="shared" ref="AJ17:AU17" si="51">SUM(AJ3:AJ16)</f>
        <v>9.3353846153846156</v>
      </c>
      <c r="AK17" s="192">
        <f t="shared" si="51"/>
        <v>8.868615384615385</v>
      </c>
      <c r="AL17" s="192">
        <f t="shared" si="51"/>
        <v>9.3353846153846156</v>
      </c>
      <c r="AM17" s="192">
        <f t="shared" si="51"/>
        <v>9.8021538461538462</v>
      </c>
      <c r="AN17" s="192">
        <f t="shared" si="51"/>
        <v>9.8021538461538462</v>
      </c>
      <c r="AO17" s="192">
        <f t="shared" si="51"/>
        <v>8.4018461538461544</v>
      </c>
      <c r="AP17" s="192">
        <f t="shared" si="51"/>
        <v>9.8021538461538462</v>
      </c>
      <c r="AQ17" s="192">
        <f t="shared" si="51"/>
        <v>9.8021538461538462</v>
      </c>
      <c r="AR17" s="192">
        <f t="shared" si="51"/>
        <v>8.868615384615385</v>
      </c>
      <c r="AS17" s="192">
        <f t="shared" si="51"/>
        <v>9.8021538461538462</v>
      </c>
      <c r="AT17" s="192">
        <f t="shared" si="51"/>
        <v>8.4018461538461544</v>
      </c>
      <c r="AU17" s="192">
        <f t="shared" si="51"/>
        <v>9.3353846153846156</v>
      </c>
      <c r="AW17" s="192">
        <f>SUM(AW3:AW16)</f>
        <v>111.55784615384613</v>
      </c>
      <c r="AY17" s="190">
        <f t="shared" ref="AY17:BJ17" si="52">SUM(AY3:AY16)</f>
        <v>17507.464615384615</v>
      </c>
      <c r="AZ17" s="190">
        <f t="shared" si="52"/>
        <v>16632.091384615385</v>
      </c>
      <c r="BA17" s="190">
        <f t="shared" si="52"/>
        <v>17507.464615384615</v>
      </c>
      <c r="BB17" s="190">
        <f t="shared" si="52"/>
        <v>18382.837846153845</v>
      </c>
      <c r="BC17" s="190">
        <f t="shared" si="52"/>
        <v>18382.837846153845</v>
      </c>
      <c r="BD17" s="190">
        <f t="shared" si="52"/>
        <v>15756.718153846154</v>
      </c>
      <c r="BE17" s="190">
        <f t="shared" si="52"/>
        <v>18382.837846153845</v>
      </c>
      <c r="BF17" s="190">
        <f t="shared" si="52"/>
        <v>18382.837846153845</v>
      </c>
      <c r="BG17" s="190">
        <f t="shared" si="52"/>
        <v>16632.091384615385</v>
      </c>
      <c r="BH17" s="190">
        <f t="shared" si="52"/>
        <v>18382.837846153845</v>
      </c>
      <c r="BI17" s="190">
        <f t="shared" si="52"/>
        <v>15756.718153846154</v>
      </c>
      <c r="BJ17" s="190">
        <f t="shared" si="52"/>
        <v>17507.464615384615</v>
      </c>
      <c r="BL17" s="190">
        <f>SUM(BL3:BL16)</f>
        <v>209214.20215384616</v>
      </c>
    </row>
    <row r="19" spans="1:64" x14ac:dyDescent="0.25">
      <c r="A19" s="188" t="s">
        <v>1417</v>
      </c>
      <c r="B19" s="187" t="s">
        <v>1458</v>
      </c>
      <c r="AH19" s="183">
        <f>AW17+BL17</f>
        <v>209325.76</v>
      </c>
    </row>
    <row r="20" spans="1:64" x14ac:dyDescent="0.25">
      <c r="A20" s="171" t="s">
        <v>1419</v>
      </c>
      <c r="B20" s="212"/>
    </row>
    <row r="21" spans="1:64" x14ac:dyDescent="0.25">
      <c r="A21" s="171" t="s">
        <v>1420</v>
      </c>
      <c r="B21" s="212"/>
    </row>
    <row r="22" spans="1:64" x14ac:dyDescent="0.25">
      <c r="A22" s="171" t="s">
        <v>1421</v>
      </c>
      <c r="B22" s="212"/>
    </row>
    <row r="23" spans="1:64" x14ac:dyDescent="0.25">
      <c r="A23" s="171" t="s">
        <v>1422</v>
      </c>
      <c r="B23" s="212"/>
    </row>
    <row r="24" spans="1:64" x14ac:dyDescent="0.25">
      <c r="A24" s="171" t="s">
        <v>1423</v>
      </c>
      <c r="B24" s="211" t="e">
        <f>B23/B22</f>
        <v>#DIV/0!</v>
      </c>
    </row>
    <row r="27" spans="1:64" x14ac:dyDescent="0.25">
      <c r="A27" s="220">
        <v>2023</v>
      </c>
    </row>
    <row r="28" spans="1:64" ht="45" x14ac:dyDescent="0.25">
      <c r="A28" s="181" t="s">
        <v>88</v>
      </c>
      <c r="B28" s="181" t="s">
        <v>90</v>
      </c>
      <c r="C28" s="182" t="s">
        <v>1358</v>
      </c>
      <c r="D28" s="182" t="s">
        <v>1359</v>
      </c>
      <c r="E28" s="182" t="s">
        <v>1360</v>
      </c>
      <c r="F28" s="182" t="s">
        <v>503</v>
      </c>
      <c r="G28" s="181"/>
      <c r="H28" s="230" t="s">
        <v>1361</v>
      </c>
      <c r="I28" s="230" t="s">
        <v>1362</v>
      </c>
      <c r="J28" s="230" t="s">
        <v>1363</v>
      </c>
      <c r="K28" s="230" t="s">
        <v>1364</v>
      </c>
      <c r="L28" s="230" t="s">
        <v>1365</v>
      </c>
      <c r="M28" s="230" t="s">
        <v>1366</v>
      </c>
      <c r="N28" s="230" t="s">
        <v>1367</v>
      </c>
      <c r="O28" s="230" t="s">
        <v>1368</v>
      </c>
      <c r="P28" s="230" t="s">
        <v>1369</v>
      </c>
      <c r="Q28" s="204" t="s">
        <v>1370</v>
      </c>
      <c r="R28" s="204" t="s">
        <v>1371</v>
      </c>
      <c r="S28" s="180" t="s">
        <v>1372</v>
      </c>
      <c r="T28" s="181"/>
      <c r="U28" s="227" t="s">
        <v>1373</v>
      </c>
      <c r="V28" s="227" t="s">
        <v>1374</v>
      </c>
      <c r="W28" s="227" t="s">
        <v>1375</v>
      </c>
      <c r="X28" s="227" t="s">
        <v>1376</v>
      </c>
      <c r="Y28" s="227" t="s">
        <v>1377</v>
      </c>
      <c r="Z28" s="227" t="s">
        <v>1378</v>
      </c>
      <c r="AA28" s="227" t="s">
        <v>1379</v>
      </c>
      <c r="AB28" s="227" t="s">
        <v>1380</v>
      </c>
      <c r="AC28" s="227" t="s">
        <v>1381</v>
      </c>
      <c r="AD28" s="180" t="s">
        <v>1382</v>
      </c>
      <c r="AE28" s="180" t="s">
        <v>1383</v>
      </c>
      <c r="AF28" s="180" t="s">
        <v>1384</v>
      </c>
      <c r="AG28" s="181"/>
      <c r="AH28" s="180" t="s">
        <v>1424</v>
      </c>
      <c r="AI28" s="181"/>
      <c r="AJ28" s="203" t="s">
        <v>1386</v>
      </c>
      <c r="AK28" s="203" t="s">
        <v>1387</v>
      </c>
      <c r="AL28" s="203" t="s">
        <v>1388</v>
      </c>
      <c r="AM28" s="203" t="s">
        <v>1389</v>
      </c>
      <c r="AN28" s="203" t="s">
        <v>1390</v>
      </c>
      <c r="AO28" s="203" t="s">
        <v>1391</v>
      </c>
      <c r="AP28" s="203" t="s">
        <v>1392</v>
      </c>
      <c r="AQ28" s="203" t="s">
        <v>1393</v>
      </c>
      <c r="AR28" s="203" t="s">
        <v>1394</v>
      </c>
      <c r="AS28" s="203" t="s">
        <v>1395</v>
      </c>
      <c r="AT28" s="203" t="s">
        <v>1396</v>
      </c>
      <c r="AU28" s="203" t="s">
        <v>1397</v>
      </c>
      <c r="AV28" s="181"/>
      <c r="AW28" s="203" t="s">
        <v>1425</v>
      </c>
      <c r="AX28" s="181"/>
      <c r="AY28" s="202" t="s">
        <v>1399</v>
      </c>
      <c r="AZ28" s="202" t="s">
        <v>1400</v>
      </c>
      <c r="BA28" s="202" t="s">
        <v>1401</v>
      </c>
      <c r="BB28" s="202" t="s">
        <v>1402</v>
      </c>
      <c r="BC28" s="202" t="s">
        <v>1403</v>
      </c>
      <c r="BD28" s="202" t="s">
        <v>1404</v>
      </c>
      <c r="BE28" s="202" t="s">
        <v>1405</v>
      </c>
      <c r="BF28" s="202" t="s">
        <v>1406</v>
      </c>
      <c r="BG28" s="202" t="s">
        <v>1407</v>
      </c>
      <c r="BH28" s="202" t="s">
        <v>1408</v>
      </c>
      <c r="BI28" s="202" t="s">
        <v>1409</v>
      </c>
      <c r="BJ28" s="202" t="s">
        <v>1410</v>
      </c>
      <c r="BK28" s="181"/>
      <c r="BL28" s="202" t="s">
        <v>1426</v>
      </c>
    </row>
    <row r="29" spans="1:64" x14ac:dyDescent="0.25">
      <c r="A29" s="175" t="s">
        <v>1456</v>
      </c>
      <c r="B29" s="171" t="s">
        <v>1457</v>
      </c>
      <c r="C29" s="173">
        <v>107.44</v>
      </c>
      <c r="D29" s="214">
        <v>82</v>
      </c>
      <c r="E29" s="173">
        <v>86.100000000000009</v>
      </c>
      <c r="F29" s="173">
        <f>C29-E29</f>
        <v>21.339999999999989</v>
      </c>
      <c r="G29"/>
      <c r="H29" s="226">
        <v>168</v>
      </c>
      <c r="I29" s="226">
        <v>160</v>
      </c>
      <c r="J29" s="226">
        <v>184</v>
      </c>
      <c r="K29" s="226">
        <v>160</v>
      </c>
      <c r="L29" s="226">
        <v>176</v>
      </c>
      <c r="M29" s="226">
        <v>168</v>
      </c>
      <c r="N29" s="226">
        <v>0</v>
      </c>
      <c r="O29" s="226">
        <v>0</v>
      </c>
      <c r="P29" s="226">
        <v>0</v>
      </c>
      <c r="Q29" s="177">
        <v>0</v>
      </c>
      <c r="R29" s="177">
        <v>0</v>
      </c>
      <c r="S29" s="177">
        <v>0</v>
      </c>
      <c r="T29"/>
      <c r="U29" s="228">
        <f>H29*$C29</f>
        <v>18049.919999999998</v>
      </c>
      <c r="V29" s="228">
        <f t="shared" ref="V29:V43" si="53">I29*$C29</f>
        <v>17190.400000000001</v>
      </c>
      <c r="W29" s="228">
        <f t="shared" ref="W29:W43" si="54">J29*$C29</f>
        <v>19768.96</v>
      </c>
      <c r="X29" s="228">
        <f t="shared" ref="X29:X43" si="55">K29*$C29</f>
        <v>17190.400000000001</v>
      </c>
      <c r="Y29" s="228">
        <f t="shared" ref="Y29:Y43" si="56">L29*$C29</f>
        <v>18909.439999999999</v>
      </c>
      <c r="Z29" s="228">
        <f t="shared" ref="Z29:Z43" si="57">M29*$C29</f>
        <v>18049.919999999998</v>
      </c>
      <c r="AA29" s="228">
        <f t="shared" ref="AA29:AA43" si="58">N29*$C29</f>
        <v>0</v>
      </c>
      <c r="AB29" s="228">
        <f t="shared" ref="AB29:AB43" si="59">O29*$C29</f>
        <v>0</v>
      </c>
      <c r="AC29" s="228">
        <f t="shared" ref="AC29:AC43" si="60">P29*$C29</f>
        <v>0</v>
      </c>
      <c r="AD29" s="199">
        <f t="shared" ref="AD29:AD43" si="61">Q29*$C29</f>
        <v>0</v>
      </c>
      <c r="AE29" s="199">
        <f t="shared" ref="AE29:AE43" si="62">R29*$C29</f>
        <v>0</v>
      </c>
      <c r="AF29" s="199">
        <f t="shared" ref="AF29:AF43" si="63">S29*$C29</f>
        <v>0</v>
      </c>
      <c r="AG29"/>
      <c r="AH29" s="199">
        <v>109159.03999999999</v>
      </c>
      <c r="AI29"/>
      <c r="AJ29" s="198">
        <f>H29*$E29</f>
        <v>14464.800000000001</v>
      </c>
      <c r="AK29" s="198">
        <f t="shared" ref="AK29:AK43" si="64">I29*$E29</f>
        <v>13776.000000000002</v>
      </c>
      <c r="AL29" s="198">
        <f t="shared" ref="AL29:AL43" si="65">J29*$E29</f>
        <v>15842.400000000001</v>
      </c>
      <c r="AM29" s="198">
        <f t="shared" ref="AM29:AM43" si="66">K29*$E29</f>
        <v>13776.000000000002</v>
      </c>
      <c r="AN29" s="198">
        <f t="shared" ref="AN29:AN43" si="67">L29*$E29</f>
        <v>15153.600000000002</v>
      </c>
      <c r="AO29" s="198">
        <f t="shared" ref="AO29:AO43" si="68">M29*$E29</f>
        <v>14464.800000000001</v>
      </c>
      <c r="AP29" s="198">
        <f t="shared" ref="AP29:AP43" si="69">N29*$E29</f>
        <v>0</v>
      </c>
      <c r="AQ29" s="198">
        <f t="shared" ref="AQ29:AQ43" si="70">O29*$E29</f>
        <v>0</v>
      </c>
      <c r="AR29" s="198">
        <f t="shared" ref="AR29:AR43" si="71">P29*$E29</f>
        <v>0</v>
      </c>
      <c r="AS29" s="198">
        <f t="shared" ref="AS29:AS43" si="72">Q29*$E29</f>
        <v>0</v>
      </c>
      <c r="AT29" s="198">
        <f t="shared" ref="AT29:AT43" si="73">R29*$E29</f>
        <v>0</v>
      </c>
      <c r="AU29" s="198">
        <f t="shared" ref="AU29:AU43" si="74">S29*$E29</f>
        <v>0</v>
      </c>
      <c r="AV29"/>
      <c r="AW29" s="198">
        <v>87477.6</v>
      </c>
      <c r="AX29"/>
      <c r="AY29" s="197">
        <f>H29*$F29</f>
        <v>3585.1199999999981</v>
      </c>
      <c r="AZ29" s="197">
        <f t="shared" ref="AZ29:AZ43" si="75">I29*$F29</f>
        <v>3414.3999999999983</v>
      </c>
      <c r="BA29" s="197">
        <f t="shared" ref="BA29:BA43" si="76">J29*$F29</f>
        <v>3926.5599999999981</v>
      </c>
      <c r="BB29" s="197">
        <f t="shared" ref="BB29:BB43" si="77">K29*$F29</f>
        <v>3414.3999999999983</v>
      </c>
      <c r="BC29" s="197">
        <f t="shared" ref="BC29:BC43" si="78">L29*$F29</f>
        <v>3755.8399999999983</v>
      </c>
      <c r="BD29" s="197">
        <f t="shared" ref="BD29:BD43" si="79">M29*$F29</f>
        <v>3585.1199999999981</v>
      </c>
      <c r="BE29" s="197">
        <f t="shared" ref="BE29:BE43" si="80">N29*$F29</f>
        <v>0</v>
      </c>
      <c r="BF29" s="197">
        <f t="shared" ref="BF29:BF43" si="81">O29*$F29</f>
        <v>0</v>
      </c>
      <c r="BG29" s="197">
        <f t="shared" ref="BG29:BG43" si="82">P29*$F29</f>
        <v>0</v>
      </c>
      <c r="BH29" s="197">
        <f t="shared" ref="BH29:BH43" si="83">Q29*$F29</f>
        <v>0</v>
      </c>
      <c r="BI29" s="197">
        <f t="shared" ref="BI29:BI43" si="84">R29*$F29</f>
        <v>0</v>
      </c>
      <c r="BJ29" s="197">
        <f t="shared" ref="BJ29:BJ43" si="85">S29*$F29</f>
        <v>0</v>
      </c>
      <c r="BK29"/>
      <c r="BL29" s="197">
        <v>21681.439999999991</v>
      </c>
    </row>
    <row r="30" spans="1:64" x14ac:dyDescent="0.25">
      <c r="A30" s="175" t="s">
        <v>1456</v>
      </c>
      <c r="B30" s="171" t="s">
        <v>1457</v>
      </c>
      <c r="C30" s="173">
        <v>109.48</v>
      </c>
      <c r="D30" s="214">
        <v>82</v>
      </c>
      <c r="E30" s="173">
        <v>86.100000000000009</v>
      </c>
      <c r="F30" s="173">
        <f>C30-E30</f>
        <v>23.379999999999995</v>
      </c>
      <c r="G30"/>
      <c r="H30" s="226">
        <v>0</v>
      </c>
      <c r="I30" s="226">
        <v>0</v>
      </c>
      <c r="J30" s="226">
        <v>0</v>
      </c>
      <c r="K30" s="226">
        <v>0</v>
      </c>
      <c r="L30" s="226">
        <v>0</v>
      </c>
      <c r="M30" s="226">
        <v>0</v>
      </c>
      <c r="N30" s="226">
        <v>160</v>
      </c>
      <c r="O30" s="226">
        <v>184</v>
      </c>
      <c r="P30" s="226">
        <v>152</v>
      </c>
      <c r="Q30" s="177">
        <v>168</v>
      </c>
      <c r="R30" s="177">
        <v>160</v>
      </c>
      <c r="S30" s="177">
        <v>160</v>
      </c>
      <c r="T30"/>
      <c r="U30" s="228">
        <f t="shared" ref="U30:U43" si="86">H30*$C30</f>
        <v>0</v>
      </c>
      <c r="V30" s="228">
        <f t="shared" si="53"/>
        <v>0</v>
      </c>
      <c r="W30" s="228">
        <f t="shared" si="54"/>
        <v>0</v>
      </c>
      <c r="X30" s="228">
        <f t="shared" si="55"/>
        <v>0</v>
      </c>
      <c r="Y30" s="228">
        <f t="shared" si="56"/>
        <v>0</v>
      </c>
      <c r="Z30" s="228">
        <f t="shared" si="57"/>
        <v>0</v>
      </c>
      <c r="AA30" s="228">
        <f t="shared" si="58"/>
        <v>17516.8</v>
      </c>
      <c r="AB30" s="228">
        <f t="shared" si="59"/>
        <v>20144.32</v>
      </c>
      <c r="AC30" s="228">
        <f t="shared" si="60"/>
        <v>16640.96</v>
      </c>
      <c r="AD30" s="199">
        <f t="shared" si="61"/>
        <v>18392.64</v>
      </c>
      <c r="AE30" s="199">
        <f t="shared" si="62"/>
        <v>17516.8</v>
      </c>
      <c r="AF30" s="199">
        <f t="shared" si="63"/>
        <v>17516.8</v>
      </c>
      <c r="AG30"/>
      <c r="AH30" s="199">
        <v>107728.32000000001</v>
      </c>
      <c r="AI30"/>
      <c r="AJ30" s="198">
        <f t="shared" ref="AJ30:AJ43" si="87">H30*$E30</f>
        <v>0</v>
      </c>
      <c r="AK30" s="198">
        <f t="shared" si="64"/>
        <v>0</v>
      </c>
      <c r="AL30" s="198">
        <f t="shared" si="65"/>
        <v>0</v>
      </c>
      <c r="AM30" s="198">
        <f t="shared" si="66"/>
        <v>0</v>
      </c>
      <c r="AN30" s="198">
        <f t="shared" si="67"/>
        <v>0</v>
      </c>
      <c r="AO30" s="198">
        <f t="shared" si="68"/>
        <v>0</v>
      </c>
      <c r="AP30" s="198">
        <f t="shared" si="69"/>
        <v>13776.000000000002</v>
      </c>
      <c r="AQ30" s="198">
        <f t="shared" si="70"/>
        <v>15842.400000000001</v>
      </c>
      <c r="AR30" s="198">
        <f t="shared" si="71"/>
        <v>13087.2</v>
      </c>
      <c r="AS30" s="198">
        <f t="shared" si="72"/>
        <v>14464.800000000001</v>
      </c>
      <c r="AT30" s="198">
        <f t="shared" si="73"/>
        <v>13776.000000000002</v>
      </c>
      <c r="AU30" s="198">
        <f t="shared" si="74"/>
        <v>13776.000000000002</v>
      </c>
      <c r="AV30"/>
      <c r="AW30" s="198">
        <v>0</v>
      </c>
      <c r="AX30"/>
      <c r="AY30" s="197">
        <f t="shared" ref="AY30:AY43" si="88">H30*$F30</f>
        <v>0</v>
      </c>
      <c r="AZ30" s="197">
        <f t="shared" si="75"/>
        <v>0</v>
      </c>
      <c r="BA30" s="197">
        <f t="shared" si="76"/>
        <v>0</v>
      </c>
      <c r="BB30" s="197">
        <f t="shared" si="77"/>
        <v>0</v>
      </c>
      <c r="BC30" s="197">
        <f t="shared" si="78"/>
        <v>0</v>
      </c>
      <c r="BD30" s="197">
        <f t="shared" si="79"/>
        <v>0</v>
      </c>
      <c r="BE30" s="197">
        <f t="shared" si="80"/>
        <v>3740.7999999999993</v>
      </c>
      <c r="BF30" s="197">
        <f t="shared" si="81"/>
        <v>4301.9199999999992</v>
      </c>
      <c r="BG30" s="197">
        <f t="shared" si="82"/>
        <v>3553.7599999999993</v>
      </c>
      <c r="BH30" s="197">
        <f t="shared" si="83"/>
        <v>3927.8399999999992</v>
      </c>
      <c r="BI30" s="197">
        <f t="shared" si="84"/>
        <v>3740.7999999999993</v>
      </c>
      <c r="BJ30" s="197">
        <f t="shared" si="85"/>
        <v>3740.7999999999993</v>
      </c>
      <c r="BK30"/>
      <c r="BL30" s="197">
        <v>107728.32000000001</v>
      </c>
    </row>
    <row r="31" spans="1:64" x14ac:dyDescent="0.25">
      <c r="A31" s="175"/>
      <c r="B31"/>
      <c r="C31"/>
      <c r="D31" s="214"/>
      <c r="E31" s="173">
        <v>0</v>
      </c>
      <c r="F31" s="173">
        <v>0</v>
      </c>
      <c r="G31"/>
      <c r="H31" s="172">
        <v>0</v>
      </c>
      <c r="I31" s="172">
        <v>0</v>
      </c>
      <c r="J31" s="172">
        <v>0</v>
      </c>
      <c r="K31" s="172">
        <v>0</v>
      </c>
      <c r="T31"/>
      <c r="U31" s="228">
        <f t="shared" si="86"/>
        <v>0</v>
      </c>
      <c r="V31" s="228">
        <f t="shared" si="53"/>
        <v>0</v>
      </c>
      <c r="W31" s="228">
        <f t="shared" si="54"/>
        <v>0</v>
      </c>
      <c r="X31" s="228">
        <f t="shared" si="55"/>
        <v>0</v>
      </c>
      <c r="Y31" s="228">
        <f t="shared" si="56"/>
        <v>0</v>
      </c>
      <c r="Z31" s="228">
        <f t="shared" si="57"/>
        <v>0</v>
      </c>
      <c r="AA31" s="228">
        <f t="shared" si="58"/>
        <v>0</v>
      </c>
      <c r="AB31" s="228">
        <f t="shared" si="59"/>
        <v>0</v>
      </c>
      <c r="AC31" s="228">
        <f t="shared" si="60"/>
        <v>0</v>
      </c>
      <c r="AD31" s="199">
        <f t="shared" si="61"/>
        <v>0</v>
      </c>
      <c r="AE31" s="199">
        <f t="shared" si="62"/>
        <v>0</v>
      </c>
      <c r="AF31" s="199">
        <f t="shared" si="63"/>
        <v>0</v>
      </c>
      <c r="AG31"/>
      <c r="AH31" s="199">
        <v>0</v>
      </c>
      <c r="AI31"/>
      <c r="AJ31" s="198">
        <f t="shared" si="87"/>
        <v>0</v>
      </c>
      <c r="AK31" s="198">
        <f t="shared" si="64"/>
        <v>0</v>
      </c>
      <c r="AL31" s="198">
        <f t="shared" si="65"/>
        <v>0</v>
      </c>
      <c r="AM31" s="198">
        <f t="shared" si="66"/>
        <v>0</v>
      </c>
      <c r="AN31" s="198">
        <f t="shared" si="67"/>
        <v>0</v>
      </c>
      <c r="AO31" s="198">
        <f t="shared" si="68"/>
        <v>0</v>
      </c>
      <c r="AP31" s="198">
        <f t="shared" si="69"/>
        <v>0</v>
      </c>
      <c r="AQ31" s="198">
        <f t="shared" si="70"/>
        <v>0</v>
      </c>
      <c r="AR31" s="198">
        <f t="shared" si="71"/>
        <v>0</v>
      </c>
      <c r="AS31" s="198">
        <f t="shared" si="72"/>
        <v>0</v>
      </c>
      <c r="AT31" s="198">
        <f t="shared" si="73"/>
        <v>0</v>
      </c>
      <c r="AU31" s="198">
        <f t="shared" si="74"/>
        <v>0</v>
      </c>
      <c r="AV31"/>
      <c r="AW31" s="198">
        <v>0</v>
      </c>
      <c r="AX31"/>
      <c r="AY31" s="197">
        <f t="shared" si="88"/>
        <v>0</v>
      </c>
      <c r="AZ31" s="197">
        <f t="shared" si="75"/>
        <v>0</v>
      </c>
      <c r="BA31" s="197">
        <f t="shared" si="76"/>
        <v>0</v>
      </c>
      <c r="BB31" s="197">
        <f t="shared" si="77"/>
        <v>0</v>
      </c>
      <c r="BC31" s="197">
        <f t="shared" si="78"/>
        <v>0</v>
      </c>
      <c r="BD31" s="197">
        <f t="shared" si="79"/>
        <v>0</v>
      </c>
      <c r="BE31" s="197">
        <f t="shared" si="80"/>
        <v>0</v>
      </c>
      <c r="BF31" s="197">
        <f t="shared" si="81"/>
        <v>0</v>
      </c>
      <c r="BG31" s="197">
        <f t="shared" si="82"/>
        <v>0</v>
      </c>
      <c r="BH31" s="197">
        <f t="shared" si="83"/>
        <v>0</v>
      </c>
      <c r="BI31" s="197">
        <f t="shared" si="84"/>
        <v>0</v>
      </c>
      <c r="BJ31" s="197">
        <f t="shared" si="85"/>
        <v>0</v>
      </c>
      <c r="BK31"/>
      <c r="BL31" s="197">
        <v>0</v>
      </c>
    </row>
    <row r="32" spans="1:64" x14ac:dyDescent="0.25">
      <c r="A32" s="175"/>
      <c r="B32"/>
      <c r="C32"/>
      <c r="D32" s="214"/>
      <c r="E32" s="173">
        <v>0</v>
      </c>
      <c r="F32" s="173">
        <v>0</v>
      </c>
      <c r="G32"/>
      <c r="H32" s="172">
        <v>0</v>
      </c>
      <c r="I32" s="172">
        <v>0</v>
      </c>
      <c r="J32" s="172">
        <v>0</v>
      </c>
      <c r="K32" s="172">
        <v>0</v>
      </c>
      <c r="T32"/>
      <c r="U32" s="228">
        <f t="shared" si="86"/>
        <v>0</v>
      </c>
      <c r="V32" s="228">
        <f t="shared" si="53"/>
        <v>0</v>
      </c>
      <c r="W32" s="228">
        <f t="shared" si="54"/>
        <v>0</v>
      </c>
      <c r="X32" s="228">
        <f t="shared" si="55"/>
        <v>0</v>
      </c>
      <c r="Y32" s="228">
        <f t="shared" si="56"/>
        <v>0</v>
      </c>
      <c r="Z32" s="228">
        <f t="shared" si="57"/>
        <v>0</v>
      </c>
      <c r="AA32" s="228">
        <f t="shared" si="58"/>
        <v>0</v>
      </c>
      <c r="AB32" s="228">
        <f t="shared" si="59"/>
        <v>0</v>
      </c>
      <c r="AC32" s="228">
        <f t="shared" si="60"/>
        <v>0</v>
      </c>
      <c r="AD32" s="199">
        <f t="shared" si="61"/>
        <v>0</v>
      </c>
      <c r="AE32" s="199">
        <f t="shared" si="62"/>
        <v>0</v>
      </c>
      <c r="AF32" s="199">
        <f t="shared" si="63"/>
        <v>0</v>
      </c>
      <c r="AG32"/>
      <c r="AH32" s="199">
        <v>0</v>
      </c>
      <c r="AI32"/>
      <c r="AJ32" s="198">
        <f t="shared" si="87"/>
        <v>0</v>
      </c>
      <c r="AK32" s="198">
        <f t="shared" si="64"/>
        <v>0</v>
      </c>
      <c r="AL32" s="198">
        <f t="shared" si="65"/>
        <v>0</v>
      </c>
      <c r="AM32" s="198">
        <f t="shared" si="66"/>
        <v>0</v>
      </c>
      <c r="AN32" s="198">
        <f t="shared" si="67"/>
        <v>0</v>
      </c>
      <c r="AO32" s="198">
        <f t="shared" si="68"/>
        <v>0</v>
      </c>
      <c r="AP32" s="198">
        <f t="shared" si="69"/>
        <v>0</v>
      </c>
      <c r="AQ32" s="198">
        <f t="shared" si="70"/>
        <v>0</v>
      </c>
      <c r="AR32" s="198">
        <f t="shared" si="71"/>
        <v>0</v>
      </c>
      <c r="AS32" s="198">
        <f t="shared" si="72"/>
        <v>0</v>
      </c>
      <c r="AT32" s="198">
        <f t="shared" si="73"/>
        <v>0</v>
      </c>
      <c r="AU32" s="198">
        <f t="shared" si="74"/>
        <v>0</v>
      </c>
      <c r="AV32"/>
      <c r="AW32" s="198">
        <v>0</v>
      </c>
      <c r="AX32"/>
      <c r="AY32" s="197">
        <f t="shared" si="88"/>
        <v>0</v>
      </c>
      <c r="AZ32" s="197">
        <f t="shared" si="75"/>
        <v>0</v>
      </c>
      <c r="BA32" s="197">
        <f t="shared" si="76"/>
        <v>0</v>
      </c>
      <c r="BB32" s="197">
        <f t="shared" si="77"/>
        <v>0</v>
      </c>
      <c r="BC32" s="197">
        <f t="shared" si="78"/>
        <v>0</v>
      </c>
      <c r="BD32" s="197">
        <f t="shared" si="79"/>
        <v>0</v>
      </c>
      <c r="BE32" s="197">
        <f t="shared" si="80"/>
        <v>0</v>
      </c>
      <c r="BF32" s="197">
        <f t="shared" si="81"/>
        <v>0</v>
      </c>
      <c r="BG32" s="197">
        <f t="shared" si="82"/>
        <v>0</v>
      </c>
      <c r="BH32" s="197">
        <f t="shared" si="83"/>
        <v>0</v>
      </c>
      <c r="BI32" s="197">
        <f t="shared" si="84"/>
        <v>0</v>
      </c>
      <c r="BJ32" s="197">
        <f t="shared" si="85"/>
        <v>0</v>
      </c>
      <c r="BK32"/>
      <c r="BL32" s="197">
        <v>0</v>
      </c>
    </row>
    <row r="33" spans="1:64" x14ac:dyDescent="0.25">
      <c r="A33" s="175"/>
      <c r="B33"/>
      <c r="C33"/>
      <c r="D33" s="214"/>
      <c r="E33" s="173">
        <v>0</v>
      </c>
      <c r="F33" s="173">
        <v>0</v>
      </c>
      <c r="G33"/>
      <c r="H33" s="172">
        <v>0</v>
      </c>
      <c r="I33" s="172">
        <v>0</v>
      </c>
      <c r="J33" s="172">
        <v>0</v>
      </c>
      <c r="K33" s="172">
        <v>0</v>
      </c>
      <c r="T33"/>
      <c r="U33" s="228">
        <f t="shared" si="86"/>
        <v>0</v>
      </c>
      <c r="V33" s="228">
        <f t="shared" si="53"/>
        <v>0</v>
      </c>
      <c r="W33" s="228">
        <f t="shared" si="54"/>
        <v>0</v>
      </c>
      <c r="X33" s="228">
        <f t="shared" si="55"/>
        <v>0</v>
      </c>
      <c r="Y33" s="228">
        <f t="shared" si="56"/>
        <v>0</v>
      </c>
      <c r="Z33" s="228">
        <f t="shared" si="57"/>
        <v>0</v>
      </c>
      <c r="AA33" s="228">
        <f t="shared" si="58"/>
        <v>0</v>
      </c>
      <c r="AB33" s="228">
        <f t="shared" si="59"/>
        <v>0</v>
      </c>
      <c r="AC33" s="228">
        <f t="shared" si="60"/>
        <v>0</v>
      </c>
      <c r="AD33" s="199">
        <f t="shared" si="61"/>
        <v>0</v>
      </c>
      <c r="AE33" s="199">
        <f t="shared" si="62"/>
        <v>0</v>
      </c>
      <c r="AF33" s="199">
        <f t="shared" si="63"/>
        <v>0</v>
      </c>
      <c r="AG33"/>
      <c r="AH33" s="199">
        <v>0</v>
      </c>
      <c r="AI33"/>
      <c r="AJ33" s="198">
        <f t="shared" si="87"/>
        <v>0</v>
      </c>
      <c r="AK33" s="198">
        <f t="shared" si="64"/>
        <v>0</v>
      </c>
      <c r="AL33" s="198">
        <f t="shared" si="65"/>
        <v>0</v>
      </c>
      <c r="AM33" s="198">
        <f t="shared" si="66"/>
        <v>0</v>
      </c>
      <c r="AN33" s="198">
        <f t="shared" si="67"/>
        <v>0</v>
      </c>
      <c r="AO33" s="198">
        <f t="shared" si="68"/>
        <v>0</v>
      </c>
      <c r="AP33" s="198">
        <f t="shared" si="69"/>
        <v>0</v>
      </c>
      <c r="AQ33" s="198">
        <f t="shared" si="70"/>
        <v>0</v>
      </c>
      <c r="AR33" s="198">
        <f t="shared" si="71"/>
        <v>0</v>
      </c>
      <c r="AS33" s="198">
        <f t="shared" si="72"/>
        <v>0</v>
      </c>
      <c r="AT33" s="198">
        <f t="shared" si="73"/>
        <v>0</v>
      </c>
      <c r="AU33" s="198">
        <f t="shared" si="74"/>
        <v>0</v>
      </c>
      <c r="AV33"/>
      <c r="AW33" s="198">
        <v>0</v>
      </c>
      <c r="AX33"/>
      <c r="AY33" s="197">
        <f t="shared" si="88"/>
        <v>0</v>
      </c>
      <c r="AZ33" s="197">
        <f t="shared" si="75"/>
        <v>0</v>
      </c>
      <c r="BA33" s="197">
        <f t="shared" si="76"/>
        <v>0</v>
      </c>
      <c r="BB33" s="197">
        <f t="shared" si="77"/>
        <v>0</v>
      </c>
      <c r="BC33" s="197">
        <f t="shared" si="78"/>
        <v>0</v>
      </c>
      <c r="BD33" s="197">
        <f t="shared" si="79"/>
        <v>0</v>
      </c>
      <c r="BE33" s="197">
        <f t="shared" si="80"/>
        <v>0</v>
      </c>
      <c r="BF33" s="197">
        <f t="shared" si="81"/>
        <v>0</v>
      </c>
      <c r="BG33" s="197">
        <f t="shared" si="82"/>
        <v>0</v>
      </c>
      <c r="BH33" s="197">
        <f t="shared" si="83"/>
        <v>0</v>
      </c>
      <c r="BI33" s="197">
        <f t="shared" si="84"/>
        <v>0</v>
      </c>
      <c r="BJ33" s="197">
        <f t="shared" si="85"/>
        <v>0</v>
      </c>
      <c r="BK33"/>
      <c r="BL33" s="197">
        <v>0</v>
      </c>
    </row>
    <row r="34" spans="1:64" x14ac:dyDescent="0.25">
      <c r="A34" s="175"/>
      <c r="B34"/>
      <c r="C34"/>
      <c r="D34" s="214"/>
      <c r="E34" s="173">
        <v>0</v>
      </c>
      <c r="F34" s="173">
        <v>0</v>
      </c>
      <c r="G34"/>
      <c r="H34" s="172">
        <v>0</v>
      </c>
      <c r="I34" s="172">
        <v>0</v>
      </c>
      <c r="J34" s="172">
        <v>0</v>
      </c>
      <c r="K34" s="172">
        <v>0</v>
      </c>
      <c r="T34"/>
      <c r="U34" s="228">
        <f t="shared" si="86"/>
        <v>0</v>
      </c>
      <c r="V34" s="228">
        <f t="shared" si="53"/>
        <v>0</v>
      </c>
      <c r="W34" s="228">
        <f t="shared" si="54"/>
        <v>0</v>
      </c>
      <c r="X34" s="228">
        <f t="shared" si="55"/>
        <v>0</v>
      </c>
      <c r="Y34" s="228">
        <f t="shared" si="56"/>
        <v>0</v>
      </c>
      <c r="Z34" s="228">
        <f t="shared" si="57"/>
        <v>0</v>
      </c>
      <c r="AA34" s="228">
        <f t="shared" si="58"/>
        <v>0</v>
      </c>
      <c r="AB34" s="228">
        <f t="shared" si="59"/>
        <v>0</v>
      </c>
      <c r="AC34" s="228">
        <f t="shared" si="60"/>
        <v>0</v>
      </c>
      <c r="AD34" s="199">
        <f t="shared" si="61"/>
        <v>0</v>
      </c>
      <c r="AE34" s="199">
        <f t="shared" si="62"/>
        <v>0</v>
      </c>
      <c r="AF34" s="199">
        <f t="shared" si="63"/>
        <v>0</v>
      </c>
      <c r="AG34"/>
      <c r="AH34" s="199">
        <v>0</v>
      </c>
      <c r="AI34"/>
      <c r="AJ34" s="198">
        <f t="shared" si="87"/>
        <v>0</v>
      </c>
      <c r="AK34" s="198">
        <f t="shared" si="64"/>
        <v>0</v>
      </c>
      <c r="AL34" s="198">
        <f t="shared" si="65"/>
        <v>0</v>
      </c>
      <c r="AM34" s="198">
        <f t="shared" si="66"/>
        <v>0</v>
      </c>
      <c r="AN34" s="198">
        <f t="shared" si="67"/>
        <v>0</v>
      </c>
      <c r="AO34" s="198">
        <f t="shared" si="68"/>
        <v>0</v>
      </c>
      <c r="AP34" s="198">
        <f t="shared" si="69"/>
        <v>0</v>
      </c>
      <c r="AQ34" s="198">
        <f t="shared" si="70"/>
        <v>0</v>
      </c>
      <c r="AR34" s="198">
        <f t="shared" si="71"/>
        <v>0</v>
      </c>
      <c r="AS34" s="198">
        <f t="shared" si="72"/>
        <v>0</v>
      </c>
      <c r="AT34" s="198">
        <f t="shared" si="73"/>
        <v>0</v>
      </c>
      <c r="AU34" s="198">
        <f t="shared" si="74"/>
        <v>0</v>
      </c>
      <c r="AV34"/>
      <c r="AW34" s="198">
        <v>0</v>
      </c>
      <c r="AX34"/>
      <c r="AY34" s="197">
        <f t="shared" si="88"/>
        <v>0</v>
      </c>
      <c r="AZ34" s="197">
        <f t="shared" si="75"/>
        <v>0</v>
      </c>
      <c r="BA34" s="197">
        <f t="shared" si="76"/>
        <v>0</v>
      </c>
      <c r="BB34" s="197">
        <f t="shared" si="77"/>
        <v>0</v>
      </c>
      <c r="BC34" s="197">
        <f t="shared" si="78"/>
        <v>0</v>
      </c>
      <c r="BD34" s="197">
        <f t="shared" si="79"/>
        <v>0</v>
      </c>
      <c r="BE34" s="197">
        <f t="shared" si="80"/>
        <v>0</v>
      </c>
      <c r="BF34" s="197">
        <f t="shared" si="81"/>
        <v>0</v>
      </c>
      <c r="BG34" s="197">
        <f t="shared" si="82"/>
        <v>0</v>
      </c>
      <c r="BH34" s="197">
        <f t="shared" si="83"/>
        <v>0</v>
      </c>
      <c r="BI34" s="197">
        <f t="shared" si="84"/>
        <v>0</v>
      </c>
      <c r="BJ34" s="197">
        <f t="shared" si="85"/>
        <v>0</v>
      </c>
      <c r="BK34"/>
      <c r="BL34" s="197">
        <v>0</v>
      </c>
    </row>
    <row r="35" spans="1:64" x14ac:dyDescent="0.25">
      <c r="A35" s="175"/>
      <c r="B35"/>
      <c r="C35"/>
      <c r="D35" s="214"/>
      <c r="E35" s="173">
        <v>0</v>
      </c>
      <c r="F35" s="173">
        <v>0</v>
      </c>
      <c r="G35"/>
      <c r="H35" s="172">
        <v>0</v>
      </c>
      <c r="I35" s="172">
        <v>0</v>
      </c>
      <c r="J35" s="172">
        <v>0</v>
      </c>
      <c r="K35" s="172">
        <v>0</v>
      </c>
      <c r="T35"/>
      <c r="U35" s="228">
        <f t="shared" si="86"/>
        <v>0</v>
      </c>
      <c r="V35" s="228">
        <f t="shared" si="53"/>
        <v>0</v>
      </c>
      <c r="W35" s="228">
        <f t="shared" si="54"/>
        <v>0</v>
      </c>
      <c r="X35" s="228">
        <f t="shared" si="55"/>
        <v>0</v>
      </c>
      <c r="Y35" s="228">
        <f t="shared" si="56"/>
        <v>0</v>
      </c>
      <c r="Z35" s="228">
        <f t="shared" si="57"/>
        <v>0</v>
      </c>
      <c r="AA35" s="228">
        <f t="shared" si="58"/>
        <v>0</v>
      </c>
      <c r="AB35" s="228">
        <f t="shared" si="59"/>
        <v>0</v>
      </c>
      <c r="AC35" s="228">
        <f t="shared" si="60"/>
        <v>0</v>
      </c>
      <c r="AD35" s="199">
        <f t="shared" si="61"/>
        <v>0</v>
      </c>
      <c r="AE35" s="199">
        <f t="shared" si="62"/>
        <v>0</v>
      </c>
      <c r="AF35" s="199">
        <f t="shared" si="63"/>
        <v>0</v>
      </c>
      <c r="AG35"/>
      <c r="AH35" s="199">
        <v>0</v>
      </c>
      <c r="AI35"/>
      <c r="AJ35" s="198">
        <f t="shared" si="87"/>
        <v>0</v>
      </c>
      <c r="AK35" s="198">
        <f t="shared" si="64"/>
        <v>0</v>
      </c>
      <c r="AL35" s="198">
        <f t="shared" si="65"/>
        <v>0</v>
      </c>
      <c r="AM35" s="198">
        <f t="shared" si="66"/>
        <v>0</v>
      </c>
      <c r="AN35" s="198">
        <f t="shared" si="67"/>
        <v>0</v>
      </c>
      <c r="AO35" s="198">
        <f t="shared" si="68"/>
        <v>0</v>
      </c>
      <c r="AP35" s="198">
        <f t="shared" si="69"/>
        <v>0</v>
      </c>
      <c r="AQ35" s="198">
        <f t="shared" si="70"/>
        <v>0</v>
      </c>
      <c r="AR35" s="198">
        <f t="shared" si="71"/>
        <v>0</v>
      </c>
      <c r="AS35" s="198">
        <f t="shared" si="72"/>
        <v>0</v>
      </c>
      <c r="AT35" s="198">
        <f t="shared" si="73"/>
        <v>0</v>
      </c>
      <c r="AU35" s="198">
        <f t="shared" si="74"/>
        <v>0</v>
      </c>
      <c r="AV35"/>
      <c r="AW35" s="198">
        <v>0</v>
      </c>
      <c r="AX35"/>
      <c r="AY35" s="197">
        <f t="shared" si="88"/>
        <v>0</v>
      </c>
      <c r="AZ35" s="197">
        <f t="shared" si="75"/>
        <v>0</v>
      </c>
      <c r="BA35" s="197">
        <f t="shared" si="76"/>
        <v>0</v>
      </c>
      <c r="BB35" s="197">
        <f t="shared" si="77"/>
        <v>0</v>
      </c>
      <c r="BC35" s="197">
        <f t="shared" si="78"/>
        <v>0</v>
      </c>
      <c r="BD35" s="197">
        <f t="shared" si="79"/>
        <v>0</v>
      </c>
      <c r="BE35" s="197">
        <f t="shared" si="80"/>
        <v>0</v>
      </c>
      <c r="BF35" s="197">
        <f t="shared" si="81"/>
        <v>0</v>
      </c>
      <c r="BG35" s="197">
        <f t="shared" si="82"/>
        <v>0</v>
      </c>
      <c r="BH35" s="197">
        <f t="shared" si="83"/>
        <v>0</v>
      </c>
      <c r="BI35" s="197">
        <f t="shared" si="84"/>
        <v>0</v>
      </c>
      <c r="BJ35" s="197">
        <f t="shared" si="85"/>
        <v>0</v>
      </c>
      <c r="BK35"/>
      <c r="BL35" s="197">
        <v>0</v>
      </c>
    </row>
    <row r="36" spans="1:64" x14ac:dyDescent="0.25">
      <c r="A36" s="175"/>
      <c r="B36"/>
      <c r="C36"/>
      <c r="D36" s="214"/>
      <c r="E36" s="173">
        <v>0</v>
      </c>
      <c r="F36" s="173">
        <v>0</v>
      </c>
      <c r="G36"/>
      <c r="H36" s="172">
        <v>0</v>
      </c>
      <c r="I36" s="172">
        <v>0</v>
      </c>
      <c r="J36" s="172">
        <v>0</v>
      </c>
      <c r="K36" s="172">
        <v>0</v>
      </c>
      <c r="T36"/>
      <c r="U36" s="228">
        <f t="shared" si="86"/>
        <v>0</v>
      </c>
      <c r="V36" s="228">
        <f t="shared" si="53"/>
        <v>0</v>
      </c>
      <c r="W36" s="228">
        <f t="shared" si="54"/>
        <v>0</v>
      </c>
      <c r="X36" s="228">
        <f t="shared" si="55"/>
        <v>0</v>
      </c>
      <c r="Y36" s="228">
        <f t="shared" si="56"/>
        <v>0</v>
      </c>
      <c r="Z36" s="228">
        <f t="shared" si="57"/>
        <v>0</v>
      </c>
      <c r="AA36" s="228">
        <f t="shared" si="58"/>
        <v>0</v>
      </c>
      <c r="AB36" s="228">
        <f t="shared" si="59"/>
        <v>0</v>
      </c>
      <c r="AC36" s="228">
        <f t="shared" si="60"/>
        <v>0</v>
      </c>
      <c r="AD36" s="199">
        <f t="shared" si="61"/>
        <v>0</v>
      </c>
      <c r="AE36" s="199">
        <f t="shared" si="62"/>
        <v>0</v>
      </c>
      <c r="AF36" s="199">
        <f t="shared" si="63"/>
        <v>0</v>
      </c>
      <c r="AG36"/>
      <c r="AH36" s="199">
        <v>0</v>
      </c>
      <c r="AI36"/>
      <c r="AJ36" s="198">
        <f t="shared" si="87"/>
        <v>0</v>
      </c>
      <c r="AK36" s="198">
        <f t="shared" si="64"/>
        <v>0</v>
      </c>
      <c r="AL36" s="198">
        <f t="shared" si="65"/>
        <v>0</v>
      </c>
      <c r="AM36" s="198">
        <f t="shared" si="66"/>
        <v>0</v>
      </c>
      <c r="AN36" s="198">
        <f t="shared" si="67"/>
        <v>0</v>
      </c>
      <c r="AO36" s="198">
        <f t="shared" si="68"/>
        <v>0</v>
      </c>
      <c r="AP36" s="198">
        <f t="shared" si="69"/>
        <v>0</v>
      </c>
      <c r="AQ36" s="198">
        <f t="shared" si="70"/>
        <v>0</v>
      </c>
      <c r="AR36" s="198">
        <f t="shared" si="71"/>
        <v>0</v>
      </c>
      <c r="AS36" s="198">
        <f t="shared" si="72"/>
        <v>0</v>
      </c>
      <c r="AT36" s="198">
        <f t="shared" si="73"/>
        <v>0</v>
      </c>
      <c r="AU36" s="198">
        <f t="shared" si="74"/>
        <v>0</v>
      </c>
      <c r="AV36"/>
      <c r="AW36" s="198">
        <v>0</v>
      </c>
      <c r="AX36"/>
      <c r="AY36" s="197">
        <f t="shared" si="88"/>
        <v>0</v>
      </c>
      <c r="AZ36" s="197">
        <f t="shared" si="75"/>
        <v>0</v>
      </c>
      <c r="BA36" s="197">
        <f t="shared" si="76"/>
        <v>0</v>
      </c>
      <c r="BB36" s="197">
        <f t="shared" si="77"/>
        <v>0</v>
      </c>
      <c r="BC36" s="197">
        <f t="shared" si="78"/>
        <v>0</v>
      </c>
      <c r="BD36" s="197">
        <f t="shared" si="79"/>
        <v>0</v>
      </c>
      <c r="BE36" s="197">
        <f t="shared" si="80"/>
        <v>0</v>
      </c>
      <c r="BF36" s="197">
        <f t="shared" si="81"/>
        <v>0</v>
      </c>
      <c r="BG36" s="197">
        <f t="shared" si="82"/>
        <v>0</v>
      </c>
      <c r="BH36" s="197">
        <f t="shared" si="83"/>
        <v>0</v>
      </c>
      <c r="BI36" s="197">
        <f t="shared" si="84"/>
        <v>0</v>
      </c>
      <c r="BJ36" s="197">
        <f t="shared" si="85"/>
        <v>0</v>
      </c>
      <c r="BK36"/>
      <c r="BL36" s="197">
        <v>0</v>
      </c>
    </row>
    <row r="37" spans="1:64" x14ac:dyDescent="0.25">
      <c r="A37" s="175"/>
      <c r="B37"/>
      <c r="C37"/>
      <c r="D37" s="214"/>
      <c r="E37" s="173">
        <v>0</v>
      </c>
      <c r="F37" s="173">
        <v>0</v>
      </c>
      <c r="G37"/>
      <c r="H37" s="172">
        <v>0</v>
      </c>
      <c r="I37" s="172">
        <v>0</v>
      </c>
      <c r="J37" s="172">
        <v>0</v>
      </c>
      <c r="K37" s="172">
        <v>0</v>
      </c>
      <c r="T37"/>
      <c r="U37" s="228">
        <f t="shared" si="86"/>
        <v>0</v>
      </c>
      <c r="V37" s="228">
        <f t="shared" si="53"/>
        <v>0</v>
      </c>
      <c r="W37" s="228">
        <f t="shared" si="54"/>
        <v>0</v>
      </c>
      <c r="X37" s="228">
        <f t="shared" si="55"/>
        <v>0</v>
      </c>
      <c r="Y37" s="228">
        <f t="shared" si="56"/>
        <v>0</v>
      </c>
      <c r="Z37" s="228">
        <f t="shared" si="57"/>
        <v>0</v>
      </c>
      <c r="AA37" s="228">
        <f t="shared" si="58"/>
        <v>0</v>
      </c>
      <c r="AB37" s="228">
        <f t="shared" si="59"/>
        <v>0</v>
      </c>
      <c r="AC37" s="228">
        <f t="shared" si="60"/>
        <v>0</v>
      </c>
      <c r="AD37" s="199">
        <f t="shared" si="61"/>
        <v>0</v>
      </c>
      <c r="AE37" s="199">
        <f t="shared" si="62"/>
        <v>0</v>
      </c>
      <c r="AF37" s="199">
        <f t="shared" si="63"/>
        <v>0</v>
      </c>
      <c r="AG37"/>
      <c r="AH37" s="199">
        <v>0</v>
      </c>
      <c r="AI37"/>
      <c r="AJ37" s="198">
        <f t="shared" si="87"/>
        <v>0</v>
      </c>
      <c r="AK37" s="198">
        <f t="shared" si="64"/>
        <v>0</v>
      </c>
      <c r="AL37" s="198">
        <f t="shared" si="65"/>
        <v>0</v>
      </c>
      <c r="AM37" s="198">
        <f t="shared" si="66"/>
        <v>0</v>
      </c>
      <c r="AN37" s="198">
        <f t="shared" si="67"/>
        <v>0</v>
      </c>
      <c r="AO37" s="198">
        <f t="shared" si="68"/>
        <v>0</v>
      </c>
      <c r="AP37" s="198">
        <f t="shared" si="69"/>
        <v>0</v>
      </c>
      <c r="AQ37" s="198">
        <f t="shared" si="70"/>
        <v>0</v>
      </c>
      <c r="AR37" s="198">
        <f t="shared" si="71"/>
        <v>0</v>
      </c>
      <c r="AS37" s="198">
        <f t="shared" si="72"/>
        <v>0</v>
      </c>
      <c r="AT37" s="198">
        <f t="shared" si="73"/>
        <v>0</v>
      </c>
      <c r="AU37" s="198">
        <f t="shared" si="74"/>
        <v>0</v>
      </c>
      <c r="AV37"/>
      <c r="AW37" s="198">
        <v>0</v>
      </c>
      <c r="AX37"/>
      <c r="AY37" s="197">
        <f t="shared" si="88"/>
        <v>0</v>
      </c>
      <c r="AZ37" s="197">
        <f t="shared" si="75"/>
        <v>0</v>
      </c>
      <c r="BA37" s="197">
        <f t="shared" si="76"/>
        <v>0</v>
      </c>
      <c r="BB37" s="197">
        <f t="shared" si="77"/>
        <v>0</v>
      </c>
      <c r="BC37" s="197">
        <f t="shared" si="78"/>
        <v>0</v>
      </c>
      <c r="BD37" s="197">
        <f t="shared" si="79"/>
        <v>0</v>
      </c>
      <c r="BE37" s="197">
        <f t="shared" si="80"/>
        <v>0</v>
      </c>
      <c r="BF37" s="197">
        <f t="shared" si="81"/>
        <v>0</v>
      </c>
      <c r="BG37" s="197">
        <f t="shared" si="82"/>
        <v>0</v>
      </c>
      <c r="BH37" s="197">
        <f t="shared" si="83"/>
        <v>0</v>
      </c>
      <c r="BI37" s="197">
        <f t="shared" si="84"/>
        <v>0</v>
      </c>
      <c r="BJ37" s="197">
        <f t="shared" si="85"/>
        <v>0</v>
      </c>
      <c r="BK37"/>
      <c r="BL37" s="197">
        <v>0</v>
      </c>
    </row>
    <row r="38" spans="1:64" x14ac:dyDescent="0.25">
      <c r="A38" s="175"/>
      <c r="B38"/>
      <c r="C38"/>
      <c r="D38" s="214"/>
      <c r="E38" s="173">
        <v>0</v>
      </c>
      <c r="F38" s="173">
        <v>0</v>
      </c>
      <c r="G38"/>
      <c r="H38" s="172">
        <v>0</v>
      </c>
      <c r="I38" s="172">
        <v>0</v>
      </c>
      <c r="J38" s="172">
        <v>0</v>
      </c>
      <c r="K38" s="172">
        <v>0</v>
      </c>
      <c r="T38"/>
      <c r="U38" s="228">
        <f t="shared" si="86"/>
        <v>0</v>
      </c>
      <c r="V38" s="228">
        <f t="shared" si="53"/>
        <v>0</v>
      </c>
      <c r="W38" s="228">
        <f t="shared" si="54"/>
        <v>0</v>
      </c>
      <c r="X38" s="228">
        <f t="shared" si="55"/>
        <v>0</v>
      </c>
      <c r="Y38" s="228">
        <f t="shared" si="56"/>
        <v>0</v>
      </c>
      <c r="Z38" s="228">
        <f t="shared" si="57"/>
        <v>0</v>
      </c>
      <c r="AA38" s="228">
        <f t="shared" si="58"/>
        <v>0</v>
      </c>
      <c r="AB38" s="228">
        <f t="shared" si="59"/>
        <v>0</v>
      </c>
      <c r="AC38" s="228">
        <f t="shared" si="60"/>
        <v>0</v>
      </c>
      <c r="AD38" s="199">
        <f t="shared" si="61"/>
        <v>0</v>
      </c>
      <c r="AE38" s="199">
        <f t="shared" si="62"/>
        <v>0</v>
      </c>
      <c r="AF38" s="199">
        <f t="shared" si="63"/>
        <v>0</v>
      </c>
      <c r="AG38"/>
      <c r="AH38" s="199">
        <v>0</v>
      </c>
      <c r="AI38"/>
      <c r="AJ38" s="198">
        <f t="shared" si="87"/>
        <v>0</v>
      </c>
      <c r="AK38" s="198">
        <f t="shared" si="64"/>
        <v>0</v>
      </c>
      <c r="AL38" s="198">
        <f t="shared" si="65"/>
        <v>0</v>
      </c>
      <c r="AM38" s="198">
        <f t="shared" si="66"/>
        <v>0</v>
      </c>
      <c r="AN38" s="198">
        <f t="shared" si="67"/>
        <v>0</v>
      </c>
      <c r="AO38" s="198">
        <f t="shared" si="68"/>
        <v>0</v>
      </c>
      <c r="AP38" s="198">
        <f t="shared" si="69"/>
        <v>0</v>
      </c>
      <c r="AQ38" s="198">
        <f t="shared" si="70"/>
        <v>0</v>
      </c>
      <c r="AR38" s="198">
        <f t="shared" si="71"/>
        <v>0</v>
      </c>
      <c r="AS38" s="198">
        <f t="shared" si="72"/>
        <v>0</v>
      </c>
      <c r="AT38" s="198">
        <f t="shared" si="73"/>
        <v>0</v>
      </c>
      <c r="AU38" s="198">
        <f t="shared" si="74"/>
        <v>0</v>
      </c>
      <c r="AV38"/>
      <c r="AW38" s="198">
        <v>0</v>
      </c>
      <c r="AX38"/>
      <c r="AY38" s="197">
        <f t="shared" si="88"/>
        <v>0</v>
      </c>
      <c r="AZ38" s="197">
        <f t="shared" si="75"/>
        <v>0</v>
      </c>
      <c r="BA38" s="197">
        <f t="shared" si="76"/>
        <v>0</v>
      </c>
      <c r="BB38" s="197">
        <f t="shared" si="77"/>
        <v>0</v>
      </c>
      <c r="BC38" s="197">
        <f t="shared" si="78"/>
        <v>0</v>
      </c>
      <c r="BD38" s="197">
        <f t="shared" si="79"/>
        <v>0</v>
      </c>
      <c r="BE38" s="197">
        <f t="shared" si="80"/>
        <v>0</v>
      </c>
      <c r="BF38" s="197">
        <f t="shared" si="81"/>
        <v>0</v>
      </c>
      <c r="BG38" s="197">
        <f t="shared" si="82"/>
        <v>0</v>
      </c>
      <c r="BH38" s="197">
        <f t="shared" si="83"/>
        <v>0</v>
      </c>
      <c r="BI38" s="197">
        <f t="shared" si="84"/>
        <v>0</v>
      </c>
      <c r="BJ38" s="197">
        <f t="shared" si="85"/>
        <v>0</v>
      </c>
      <c r="BK38"/>
      <c r="BL38" s="197">
        <v>0</v>
      </c>
    </row>
    <row r="39" spans="1:64" x14ac:dyDescent="0.25">
      <c r="A39" s="175"/>
      <c r="B39"/>
      <c r="C39"/>
      <c r="D39" s="214"/>
      <c r="E39" s="173">
        <v>0</v>
      </c>
      <c r="F39" s="173">
        <v>0</v>
      </c>
      <c r="G39"/>
      <c r="H39" s="172">
        <v>0</v>
      </c>
      <c r="I39" s="172">
        <v>0</v>
      </c>
      <c r="J39" s="172">
        <v>0</v>
      </c>
      <c r="K39" s="172">
        <v>0</v>
      </c>
      <c r="T39"/>
      <c r="U39" s="228">
        <f t="shared" si="86"/>
        <v>0</v>
      </c>
      <c r="V39" s="228">
        <f t="shared" si="53"/>
        <v>0</v>
      </c>
      <c r="W39" s="228">
        <f t="shared" si="54"/>
        <v>0</v>
      </c>
      <c r="X39" s="228">
        <f t="shared" si="55"/>
        <v>0</v>
      </c>
      <c r="Y39" s="228">
        <f t="shared" si="56"/>
        <v>0</v>
      </c>
      <c r="Z39" s="228">
        <f t="shared" si="57"/>
        <v>0</v>
      </c>
      <c r="AA39" s="228">
        <f t="shared" si="58"/>
        <v>0</v>
      </c>
      <c r="AB39" s="228">
        <f t="shared" si="59"/>
        <v>0</v>
      </c>
      <c r="AC39" s="228">
        <f t="shared" si="60"/>
        <v>0</v>
      </c>
      <c r="AD39" s="199">
        <f t="shared" si="61"/>
        <v>0</v>
      </c>
      <c r="AE39" s="199">
        <f t="shared" si="62"/>
        <v>0</v>
      </c>
      <c r="AF39" s="199">
        <f t="shared" si="63"/>
        <v>0</v>
      </c>
      <c r="AG39"/>
      <c r="AH39" s="199">
        <v>0</v>
      </c>
      <c r="AI39"/>
      <c r="AJ39" s="198">
        <f t="shared" si="87"/>
        <v>0</v>
      </c>
      <c r="AK39" s="198">
        <f t="shared" si="64"/>
        <v>0</v>
      </c>
      <c r="AL39" s="198">
        <f t="shared" si="65"/>
        <v>0</v>
      </c>
      <c r="AM39" s="198">
        <f t="shared" si="66"/>
        <v>0</v>
      </c>
      <c r="AN39" s="198">
        <f t="shared" si="67"/>
        <v>0</v>
      </c>
      <c r="AO39" s="198">
        <f t="shared" si="68"/>
        <v>0</v>
      </c>
      <c r="AP39" s="198">
        <f t="shared" si="69"/>
        <v>0</v>
      </c>
      <c r="AQ39" s="198">
        <f t="shared" si="70"/>
        <v>0</v>
      </c>
      <c r="AR39" s="198">
        <f t="shared" si="71"/>
        <v>0</v>
      </c>
      <c r="AS39" s="198">
        <f t="shared" si="72"/>
        <v>0</v>
      </c>
      <c r="AT39" s="198">
        <f t="shared" si="73"/>
        <v>0</v>
      </c>
      <c r="AU39" s="198">
        <f t="shared" si="74"/>
        <v>0</v>
      </c>
      <c r="AV39"/>
      <c r="AW39" s="198">
        <v>0</v>
      </c>
      <c r="AX39"/>
      <c r="AY39" s="197">
        <f t="shared" si="88"/>
        <v>0</v>
      </c>
      <c r="AZ39" s="197">
        <f t="shared" si="75"/>
        <v>0</v>
      </c>
      <c r="BA39" s="197">
        <f t="shared" si="76"/>
        <v>0</v>
      </c>
      <c r="BB39" s="197">
        <f t="shared" si="77"/>
        <v>0</v>
      </c>
      <c r="BC39" s="197">
        <f t="shared" si="78"/>
        <v>0</v>
      </c>
      <c r="BD39" s="197">
        <f t="shared" si="79"/>
        <v>0</v>
      </c>
      <c r="BE39" s="197">
        <f t="shared" si="80"/>
        <v>0</v>
      </c>
      <c r="BF39" s="197">
        <f t="shared" si="81"/>
        <v>0</v>
      </c>
      <c r="BG39" s="197">
        <f t="shared" si="82"/>
        <v>0</v>
      </c>
      <c r="BH39" s="197">
        <f t="shared" si="83"/>
        <v>0</v>
      </c>
      <c r="BI39" s="197">
        <f t="shared" si="84"/>
        <v>0</v>
      </c>
      <c r="BJ39" s="197">
        <f t="shared" si="85"/>
        <v>0</v>
      </c>
      <c r="BK39"/>
      <c r="BL39" s="197">
        <v>0</v>
      </c>
    </row>
    <row r="40" spans="1:64" x14ac:dyDescent="0.25">
      <c r="A40" s="175"/>
      <c r="B40"/>
      <c r="C40"/>
      <c r="D40" s="214"/>
      <c r="E40" s="173">
        <v>0</v>
      </c>
      <c r="F40" s="173">
        <v>0</v>
      </c>
      <c r="G40"/>
      <c r="H40" s="172">
        <v>0</v>
      </c>
      <c r="I40" s="172">
        <v>0</v>
      </c>
      <c r="J40" s="172">
        <v>0</v>
      </c>
      <c r="K40" s="172">
        <v>0</v>
      </c>
      <c r="T40"/>
      <c r="U40" s="228">
        <f t="shared" si="86"/>
        <v>0</v>
      </c>
      <c r="V40" s="228">
        <f t="shared" si="53"/>
        <v>0</v>
      </c>
      <c r="W40" s="228">
        <f t="shared" si="54"/>
        <v>0</v>
      </c>
      <c r="X40" s="228">
        <f t="shared" si="55"/>
        <v>0</v>
      </c>
      <c r="Y40" s="228">
        <f t="shared" si="56"/>
        <v>0</v>
      </c>
      <c r="Z40" s="228">
        <f t="shared" si="57"/>
        <v>0</v>
      </c>
      <c r="AA40" s="228">
        <f t="shared" si="58"/>
        <v>0</v>
      </c>
      <c r="AB40" s="228">
        <f t="shared" si="59"/>
        <v>0</v>
      </c>
      <c r="AC40" s="228">
        <f t="shared" si="60"/>
        <v>0</v>
      </c>
      <c r="AD40" s="199">
        <f t="shared" si="61"/>
        <v>0</v>
      </c>
      <c r="AE40" s="199">
        <f t="shared" si="62"/>
        <v>0</v>
      </c>
      <c r="AF40" s="199">
        <f t="shared" si="63"/>
        <v>0</v>
      </c>
      <c r="AG40"/>
      <c r="AH40" s="199">
        <v>0</v>
      </c>
      <c r="AI40"/>
      <c r="AJ40" s="198">
        <f t="shared" si="87"/>
        <v>0</v>
      </c>
      <c r="AK40" s="198">
        <f t="shared" si="64"/>
        <v>0</v>
      </c>
      <c r="AL40" s="198">
        <f t="shared" si="65"/>
        <v>0</v>
      </c>
      <c r="AM40" s="198">
        <f t="shared" si="66"/>
        <v>0</v>
      </c>
      <c r="AN40" s="198">
        <f t="shared" si="67"/>
        <v>0</v>
      </c>
      <c r="AO40" s="198">
        <f t="shared" si="68"/>
        <v>0</v>
      </c>
      <c r="AP40" s="198">
        <f t="shared" si="69"/>
        <v>0</v>
      </c>
      <c r="AQ40" s="198">
        <f t="shared" si="70"/>
        <v>0</v>
      </c>
      <c r="AR40" s="198">
        <f t="shared" si="71"/>
        <v>0</v>
      </c>
      <c r="AS40" s="198">
        <f t="shared" si="72"/>
        <v>0</v>
      </c>
      <c r="AT40" s="198">
        <f t="shared" si="73"/>
        <v>0</v>
      </c>
      <c r="AU40" s="198">
        <f t="shared" si="74"/>
        <v>0</v>
      </c>
      <c r="AV40"/>
      <c r="AW40" s="198">
        <v>0</v>
      </c>
      <c r="AX40"/>
      <c r="AY40" s="197">
        <f t="shared" si="88"/>
        <v>0</v>
      </c>
      <c r="AZ40" s="197">
        <f t="shared" si="75"/>
        <v>0</v>
      </c>
      <c r="BA40" s="197">
        <f t="shared" si="76"/>
        <v>0</v>
      </c>
      <c r="BB40" s="197">
        <f t="shared" si="77"/>
        <v>0</v>
      </c>
      <c r="BC40" s="197">
        <f t="shared" si="78"/>
        <v>0</v>
      </c>
      <c r="BD40" s="197">
        <f t="shared" si="79"/>
        <v>0</v>
      </c>
      <c r="BE40" s="197">
        <f t="shared" si="80"/>
        <v>0</v>
      </c>
      <c r="BF40" s="197">
        <f t="shared" si="81"/>
        <v>0</v>
      </c>
      <c r="BG40" s="197">
        <f t="shared" si="82"/>
        <v>0</v>
      </c>
      <c r="BH40" s="197">
        <f t="shared" si="83"/>
        <v>0</v>
      </c>
      <c r="BI40" s="197">
        <f t="shared" si="84"/>
        <v>0</v>
      </c>
      <c r="BJ40" s="197">
        <f t="shared" si="85"/>
        <v>0</v>
      </c>
      <c r="BK40"/>
      <c r="BL40" s="197">
        <v>0</v>
      </c>
    </row>
    <row r="41" spans="1:64" x14ac:dyDescent="0.25">
      <c r="A41" s="175"/>
      <c r="B41"/>
      <c r="C41"/>
      <c r="D41" s="214"/>
      <c r="E41" s="173">
        <v>0</v>
      </c>
      <c r="F41" s="173">
        <v>0</v>
      </c>
      <c r="G41"/>
      <c r="H41" s="172">
        <v>0</v>
      </c>
      <c r="I41" s="172">
        <v>0</v>
      </c>
      <c r="J41" s="172">
        <v>0</v>
      </c>
      <c r="K41" s="172">
        <v>0</v>
      </c>
      <c r="T41"/>
      <c r="U41" s="228">
        <f t="shared" si="86"/>
        <v>0</v>
      </c>
      <c r="V41" s="228">
        <f t="shared" si="53"/>
        <v>0</v>
      </c>
      <c r="W41" s="228">
        <f t="shared" si="54"/>
        <v>0</v>
      </c>
      <c r="X41" s="228">
        <f t="shared" si="55"/>
        <v>0</v>
      </c>
      <c r="Y41" s="228">
        <f t="shared" si="56"/>
        <v>0</v>
      </c>
      <c r="Z41" s="228">
        <f t="shared" si="57"/>
        <v>0</v>
      </c>
      <c r="AA41" s="228">
        <f t="shared" si="58"/>
        <v>0</v>
      </c>
      <c r="AB41" s="228">
        <f t="shared" si="59"/>
        <v>0</v>
      </c>
      <c r="AC41" s="228">
        <f t="shared" si="60"/>
        <v>0</v>
      </c>
      <c r="AD41" s="199">
        <f t="shared" si="61"/>
        <v>0</v>
      </c>
      <c r="AE41" s="199">
        <f t="shared" si="62"/>
        <v>0</v>
      </c>
      <c r="AF41" s="199">
        <f t="shared" si="63"/>
        <v>0</v>
      </c>
      <c r="AG41"/>
      <c r="AH41" s="199">
        <v>0</v>
      </c>
      <c r="AI41"/>
      <c r="AJ41" s="198">
        <f t="shared" si="87"/>
        <v>0</v>
      </c>
      <c r="AK41" s="198">
        <f t="shared" si="64"/>
        <v>0</v>
      </c>
      <c r="AL41" s="198">
        <f t="shared" si="65"/>
        <v>0</v>
      </c>
      <c r="AM41" s="198">
        <f t="shared" si="66"/>
        <v>0</v>
      </c>
      <c r="AN41" s="198">
        <f t="shared" si="67"/>
        <v>0</v>
      </c>
      <c r="AO41" s="198">
        <f t="shared" si="68"/>
        <v>0</v>
      </c>
      <c r="AP41" s="198">
        <f t="shared" si="69"/>
        <v>0</v>
      </c>
      <c r="AQ41" s="198">
        <f t="shared" si="70"/>
        <v>0</v>
      </c>
      <c r="AR41" s="198">
        <f t="shared" si="71"/>
        <v>0</v>
      </c>
      <c r="AS41" s="198">
        <f t="shared" si="72"/>
        <v>0</v>
      </c>
      <c r="AT41" s="198">
        <f t="shared" si="73"/>
        <v>0</v>
      </c>
      <c r="AU41" s="198">
        <f t="shared" si="74"/>
        <v>0</v>
      </c>
      <c r="AV41"/>
      <c r="AW41" s="198">
        <v>0</v>
      </c>
      <c r="AX41"/>
      <c r="AY41" s="197">
        <f t="shared" si="88"/>
        <v>0</v>
      </c>
      <c r="AZ41" s="197">
        <f t="shared" si="75"/>
        <v>0</v>
      </c>
      <c r="BA41" s="197">
        <f t="shared" si="76"/>
        <v>0</v>
      </c>
      <c r="BB41" s="197">
        <f t="shared" si="77"/>
        <v>0</v>
      </c>
      <c r="BC41" s="197">
        <f t="shared" si="78"/>
        <v>0</v>
      </c>
      <c r="BD41" s="197">
        <f t="shared" si="79"/>
        <v>0</v>
      </c>
      <c r="BE41" s="197">
        <f t="shared" si="80"/>
        <v>0</v>
      </c>
      <c r="BF41" s="197">
        <f t="shared" si="81"/>
        <v>0</v>
      </c>
      <c r="BG41" s="197">
        <f t="shared" si="82"/>
        <v>0</v>
      </c>
      <c r="BH41" s="197">
        <f t="shared" si="83"/>
        <v>0</v>
      </c>
      <c r="BI41" s="197">
        <f t="shared" si="84"/>
        <v>0</v>
      </c>
      <c r="BJ41" s="197">
        <f t="shared" si="85"/>
        <v>0</v>
      </c>
      <c r="BK41"/>
      <c r="BL41" s="197">
        <v>0</v>
      </c>
    </row>
    <row r="42" spans="1:64" x14ac:dyDescent="0.25">
      <c r="A42"/>
      <c r="B42"/>
      <c r="C42"/>
      <c r="D42" s="213"/>
      <c r="E42" s="173">
        <v>0</v>
      </c>
      <c r="F42" s="173">
        <v>0</v>
      </c>
      <c r="G42"/>
      <c r="H42" s="172">
        <v>0</v>
      </c>
      <c r="I42" s="172">
        <v>0</v>
      </c>
      <c r="J42" s="172">
        <v>0</v>
      </c>
      <c r="K42" s="172">
        <v>0</v>
      </c>
      <c r="T42"/>
      <c r="U42" s="228">
        <f t="shared" si="86"/>
        <v>0</v>
      </c>
      <c r="V42" s="228">
        <f t="shared" si="53"/>
        <v>0</v>
      </c>
      <c r="W42" s="228">
        <f t="shared" si="54"/>
        <v>0</v>
      </c>
      <c r="X42" s="228">
        <f t="shared" si="55"/>
        <v>0</v>
      </c>
      <c r="Y42" s="228">
        <f t="shared" si="56"/>
        <v>0</v>
      </c>
      <c r="Z42" s="228">
        <f t="shared" si="57"/>
        <v>0</v>
      </c>
      <c r="AA42" s="228">
        <f t="shared" si="58"/>
        <v>0</v>
      </c>
      <c r="AB42" s="228">
        <f t="shared" si="59"/>
        <v>0</v>
      </c>
      <c r="AC42" s="228">
        <f t="shared" si="60"/>
        <v>0</v>
      </c>
      <c r="AD42" s="199">
        <f t="shared" si="61"/>
        <v>0</v>
      </c>
      <c r="AE42" s="199">
        <f t="shared" si="62"/>
        <v>0</v>
      </c>
      <c r="AF42" s="199">
        <f t="shared" si="63"/>
        <v>0</v>
      </c>
      <c r="AG42"/>
      <c r="AH42" s="199">
        <v>0</v>
      </c>
      <c r="AI42"/>
      <c r="AJ42" s="198">
        <f t="shared" si="87"/>
        <v>0</v>
      </c>
      <c r="AK42" s="198">
        <f t="shared" si="64"/>
        <v>0</v>
      </c>
      <c r="AL42" s="198">
        <f t="shared" si="65"/>
        <v>0</v>
      </c>
      <c r="AM42" s="198">
        <f t="shared" si="66"/>
        <v>0</v>
      </c>
      <c r="AN42" s="198">
        <f t="shared" si="67"/>
        <v>0</v>
      </c>
      <c r="AO42" s="198">
        <f t="shared" si="68"/>
        <v>0</v>
      </c>
      <c r="AP42" s="198">
        <f t="shared" si="69"/>
        <v>0</v>
      </c>
      <c r="AQ42" s="198">
        <f t="shared" si="70"/>
        <v>0</v>
      </c>
      <c r="AR42" s="198">
        <f t="shared" si="71"/>
        <v>0</v>
      </c>
      <c r="AS42" s="198">
        <f t="shared" si="72"/>
        <v>0</v>
      </c>
      <c r="AT42" s="198">
        <f t="shared" si="73"/>
        <v>0</v>
      </c>
      <c r="AU42" s="198">
        <f t="shared" si="74"/>
        <v>0</v>
      </c>
      <c r="AV42"/>
      <c r="AW42" s="198">
        <v>0</v>
      </c>
      <c r="AX42"/>
      <c r="AY42" s="197">
        <f t="shared" si="88"/>
        <v>0</v>
      </c>
      <c r="AZ42" s="197">
        <f t="shared" si="75"/>
        <v>0</v>
      </c>
      <c r="BA42" s="197">
        <f t="shared" si="76"/>
        <v>0</v>
      </c>
      <c r="BB42" s="197">
        <f t="shared" si="77"/>
        <v>0</v>
      </c>
      <c r="BC42" s="197">
        <f t="shared" si="78"/>
        <v>0</v>
      </c>
      <c r="BD42" s="197">
        <f t="shared" si="79"/>
        <v>0</v>
      </c>
      <c r="BE42" s="197">
        <f t="shared" si="80"/>
        <v>0</v>
      </c>
      <c r="BF42" s="197">
        <f t="shared" si="81"/>
        <v>0</v>
      </c>
      <c r="BG42" s="197">
        <f t="shared" si="82"/>
        <v>0</v>
      </c>
      <c r="BH42" s="197">
        <f t="shared" si="83"/>
        <v>0</v>
      </c>
      <c r="BI42" s="197">
        <f t="shared" si="84"/>
        <v>0</v>
      </c>
      <c r="BJ42" s="197">
        <f t="shared" si="85"/>
        <v>0</v>
      </c>
      <c r="BK42"/>
      <c r="BL42" s="197">
        <v>0</v>
      </c>
    </row>
    <row r="43" spans="1:64" x14ac:dyDescent="0.25">
      <c r="A43"/>
      <c r="B43"/>
      <c r="C43"/>
      <c r="D43"/>
      <c r="E43" s="173">
        <v>0</v>
      </c>
      <c r="F43" s="173">
        <v>0</v>
      </c>
      <c r="G43"/>
      <c r="H43" s="172">
        <v>0</v>
      </c>
      <c r="I43" s="172">
        <v>0</v>
      </c>
      <c r="J43" s="172">
        <v>0</v>
      </c>
      <c r="K43" s="172">
        <v>0</v>
      </c>
      <c r="T43"/>
      <c r="U43" s="228">
        <f t="shared" si="86"/>
        <v>0</v>
      </c>
      <c r="V43" s="228">
        <f t="shared" si="53"/>
        <v>0</v>
      </c>
      <c r="W43" s="228">
        <f t="shared" si="54"/>
        <v>0</v>
      </c>
      <c r="X43" s="228">
        <f t="shared" si="55"/>
        <v>0</v>
      </c>
      <c r="Y43" s="228">
        <f t="shared" si="56"/>
        <v>0</v>
      </c>
      <c r="Z43" s="228">
        <f t="shared" si="57"/>
        <v>0</v>
      </c>
      <c r="AA43" s="228">
        <f t="shared" si="58"/>
        <v>0</v>
      </c>
      <c r="AB43" s="228">
        <f t="shared" si="59"/>
        <v>0</v>
      </c>
      <c r="AC43" s="228">
        <f t="shared" si="60"/>
        <v>0</v>
      </c>
      <c r="AD43" s="199">
        <f t="shared" si="61"/>
        <v>0</v>
      </c>
      <c r="AE43" s="199">
        <f t="shared" si="62"/>
        <v>0</v>
      </c>
      <c r="AF43" s="199">
        <f t="shared" si="63"/>
        <v>0</v>
      </c>
      <c r="AG43"/>
      <c r="AH43" s="199">
        <v>0</v>
      </c>
      <c r="AI43"/>
      <c r="AJ43" s="198">
        <f t="shared" si="87"/>
        <v>0</v>
      </c>
      <c r="AK43" s="198">
        <f t="shared" si="64"/>
        <v>0</v>
      </c>
      <c r="AL43" s="198">
        <f t="shared" si="65"/>
        <v>0</v>
      </c>
      <c r="AM43" s="198">
        <f t="shared" si="66"/>
        <v>0</v>
      </c>
      <c r="AN43" s="198">
        <f t="shared" si="67"/>
        <v>0</v>
      </c>
      <c r="AO43" s="198">
        <f t="shared" si="68"/>
        <v>0</v>
      </c>
      <c r="AP43" s="198">
        <f t="shared" si="69"/>
        <v>0</v>
      </c>
      <c r="AQ43" s="198">
        <f t="shared" si="70"/>
        <v>0</v>
      </c>
      <c r="AR43" s="198">
        <f t="shared" si="71"/>
        <v>0</v>
      </c>
      <c r="AS43" s="198">
        <f t="shared" si="72"/>
        <v>0</v>
      </c>
      <c r="AT43" s="198">
        <f t="shared" si="73"/>
        <v>0</v>
      </c>
      <c r="AU43" s="198">
        <f t="shared" si="74"/>
        <v>0</v>
      </c>
      <c r="AV43"/>
      <c r="AW43" s="198">
        <v>0</v>
      </c>
      <c r="AX43"/>
      <c r="AY43" s="197">
        <f t="shared" si="88"/>
        <v>0</v>
      </c>
      <c r="AZ43" s="197">
        <f t="shared" si="75"/>
        <v>0</v>
      </c>
      <c r="BA43" s="197">
        <f t="shared" si="76"/>
        <v>0</v>
      </c>
      <c r="BB43" s="197">
        <f t="shared" si="77"/>
        <v>0</v>
      </c>
      <c r="BC43" s="197">
        <f t="shared" si="78"/>
        <v>0</v>
      </c>
      <c r="BD43" s="197">
        <f t="shared" si="79"/>
        <v>0</v>
      </c>
      <c r="BE43" s="197">
        <f t="shared" si="80"/>
        <v>0</v>
      </c>
      <c r="BF43" s="197">
        <f t="shared" si="81"/>
        <v>0</v>
      </c>
      <c r="BG43" s="197">
        <f t="shared" si="82"/>
        <v>0</v>
      </c>
      <c r="BH43" s="197">
        <f t="shared" si="83"/>
        <v>0</v>
      </c>
      <c r="BI43" s="197">
        <f t="shared" si="84"/>
        <v>0</v>
      </c>
      <c r="BJ43" s="197">
        <f t="shared" si="85"/>
        <v>0</v>
      </c>
      <c r="BK43"/>
      <c r="BL43" s="197">
        <v>0</v>
      </c>
    </row>
    <row r="44" spans="1:64" x14ac:dyDescent="0.25">
      <c r="A44" s="196" t="s">
        <v>1142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229">
        <v>18049.919999999998</v>
      </c>
      <c r="V44" s="229">
        <v>17190.400000000001</v>
      </c>
      <c r="W44" s="229">
        <v>19768.96</v>
      </c>
      <c r="X44" s="229">
        <v>17190.400000000001</v>
      </c>
      <c r="Y44" s="229">
        <v>18909.439999999999</v>
      </c>
      <c r="Z44" s="229">
        <v>18049.919999999998</v>
      </c>
      <c r="AA44" s="229">
        <v>17516.8</v>
      </c>
      <c r="AB44" s="229">
        <v>20144.32</v>
      </c>
      <c r="AC44" s="229">
        <v>16640.96</v>
      </c>
      <c r="AD44" s="194">
        <v>18392.64</v>
      </c>
      <c r="AE44" s="194">
        <v>17516.8</v>
      </c>
      <c r="AF44" s="194">
        <v>17516.8</v>
      </c>
      <c r="AG44"/>
      <c r="AH44" s="194">
        <v>216887.36</v>
      </c>
      <c r="AI44"/>
      <c r="AJ44" s="192">
        <v>14464.800000000001</v>
      </c>
      <c r="AK44" s="192">
        <v>13776.000000000002</v>
      </c>
      <c r="AL44" s="192">
        <v>15842.400000000001</v>
      </c>
      <c r="AM44" s="192">
        <v>13776.000000000002</v>
      </c>
      <c r="AN44" s="192">
        <v>15153.600000000002</v>
      </c>
      <c r="AO44" s="192">
        <v>14464.800000000001</v>
      </c>
      <c r="AP44" s="192">
        <f>SUM(AP29:AP43)</f>
        <v>13776.000000000002</v>
      </c>
      <c r="AQ44" s="192">
        <f t="shared" ref="AQ44:AU44" si="89">SUM(AQ29:AQ43)</f>
        <v>15842.400000000001</v>
      </c>
      <c r="AR44" s="192">
        <f t="shared" si="89"/>
        <v>13087.2</v>
      </c>
      <c r="AS44" s="192">
        <f t="shared" si="89"/>
        <v>14464.800000000001</v>
      </c>
      <c r="AT44" s="192">
        <f t="shared" si="89"/>
        <v>13776.000000000002</v>
      </c>
      <c r="AU44" s="192">
        <f t="shared" si="89"/>
        <v>13776.000000000002</v>
      </c>
      <c r="AV44"/>
      <c r="AW44" s="192">
        <v>87477.6</v>
      </c>
      <c r="AX44"/>
      <c r="AY44" s="190">
        <f>SUM(AY29:AY43)</f>
        <v>3585.1199999999981</v>
      </c>
      <c r="AZ44" s="190">
        <f t="shared" ref="AZ44:BJ44" si="90">SUM(AZ29:AZ43)</f>
        <v>3414.3999999999983</v>
      </c>
      <c r="BA44" s="190">
        <f t="shared" si="90"/>
        <v>3926.5599999999981</v>
      </c>
      <c r="BB44" s="190">
        <f t="shared" si="90"/>
        <v>3414.3999999999983</v>
      </c>
      <c r="BC44" s="190">
        <f t="shared" si="90"/>
        <v>3755.8399999999983</v>
      </c>
      <c r="BD44" s="190">
        <f t="shared" si="90"/>
        <v>3585.1199999999981</v>
      </c>
      <c r="BE44" s="190">
        <f t="shared" si="90"/>
        <v>3740.7999999999993</v>
      </c>
      <c r="BF44" s="190">
        <f t="shared" si="90"/>
        <v>4301.9199999999992</v>
      </c>
      <c r="BG44" s="190">
        <f t="shared" si="90"/>
        <v>3553.7599999999993</v>
      </c>
      <c r="BH44" s="190">
        <f t="shared" si="90"/>
        <v>3927.8399999999992</v>
      </c>
      <c r="BI44" s="190">
        <f t="shared" si="90"/>
        <v>3740.7999999999993</v>
      </c>
      <c r="BJ44" s="190">
        <f t="shared" si="90"/>
        <v>3740.7999999999993</v>
      </c>
      <c r="BK44"/>
      <c r="BL44" s="190">
        <v>129409.76</v>
      </c>
    </row>
  </sheetData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8984-0AED-4A89-AABC-79695AFB448F}">
  <sheetPr>
    <tabColor theme="2" tint="-0.249977111117893"/>
  </sheetPr>
  <dimension ref="A1:BL69"/>
  <sheetViews>
    <sheetView zoomScale="80" zoomScaleNormal="80" workbookViewId="0">
      <pane xSplit="1" ySplit="2" topLeftCell="AE37" activePane="bottomRight" state="frozen"/>
      <selection pane="topRight" activeCell="N65" sqref="N65"/>
      <selection pane="bottomLeft" activeCell="N65" sqref="N65"/>
      <selection pane="bottomRight" activeCell="AF73" sqref="AF73"/>
    </sheetView>
  </sheetViews>
  <sheetFormatPr defaultColWidth="17.7109375" defaultRowHeight="15" x14ac:dyDescent="0.25"/>
  <cols>
    <col min="1" max="1" width="30.7109375" style="171" customWidth="1"/>
    <col min="2" max="2" width="35.28515625" style="171" bestFit="1" customWidth="1"/>
    <col min="3" max="3" width="10.7109375" style="173" customWidth="1"/>
    <col min="4" max="4" width="13.5703125" style="173" customWidth="1"/>
    <col min="5" max="5" width="9" style="173" bestFit="1" customWidth="1"/>
    <col min="6" max="6" width="10.7109375" style="173" customWidth="1"/>
    <col min="7" max="7" width="3" style="171" customWidth="1"/>
    <col min="8" max="19" width="7.5703125" style="172" customWidth="1"/>
    <col min="20" max="20" width="3" style="171" customWidth="1"/>
    <col min="21" max="32" width="10.28515625" style="171" bestFit="1" customWidth="1"/>
    <col min="33" max="33" width="3" style="171" customWidth="1"/>
    <col min="34" max="34" width="13" style="171" bestFit="1" customWidth="1"/>
    <col min="35" max="35" width="3" style="171" customWidth="1"/>
    <col min="36" max="47" width="9.7109375" style="171" bestFit="1" customWidth="1"/>
    <col min="48" max="48" width="3" style="171" customWidth="1"/>
    <col min="49" max="49" width="11.28515625" style="171" bestFit="1" customWidth="1"/>
    <col min="50" max="50" width="3" style="171" customWidth="1"/>
    <col min="51" max="59" width="10.28515625" style="171" bestFit="1" customWidth="1"/>
    <col min="60" max="60" width="10.7109375" style="171" bestFit="1" customWidth="1"/>
    <col min="61" max="62" width="10.28515625" style="171" bestFit="1" customWidth="1"/>
    <col min="63" max="63" width="3" style="171" customWidth="1"/>
    <col min="64" max="64" width="11.28515625" style="171" bestFit="1" customWidth="1"/>
    <col min="65" max="65" width="3" style="171" customWidth="1"/>
    <col min="66" max="16384" width="17.7109375" style="171"/>
  </cols>
  <sheetData>
    <row r="1" spans="1:64" ht="21.75" customHeight="1" x14ac:dyDescent="0.25">
      <c r="A1" s="220">
        <v>2024</v>
      </c>
      <c r="C1" s="208">
        <v>1.05</v>
      </c>
      <c r="D1" s="207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181" t="s">
        <v>1361</v>
      </c>
      <c r="I2" s="181" t="s">
        <v>1362</v>
      </c>
      <c r="J2" s="181" t="s">
        <v>1363</v>
      </c>
      <c r="K2" s="181" t="s">
        <v>1364</v>
      </c>
      <c r="L2" s="181" t="s">
        <v>1365</v>
      </c>
      <c r="M2" s="181" t="s">
        <v>1366</v>
      </c>
      <c r="N2" s="181" t="s">
        <v>1367</v>
      </c>
      <c r="O2" s="181" t="s">
        <v>1368</v>
      </c>
      <c r="P2" s="181" t="s">
        <v>1369</v>
      </c>
      <c r="Q2" s="181" t="s">
        <v>1370</v>
      </c>
      <c r="R2" s="181" t="s">
        <v>1371</v>
      </c>
      <c r="S2" s="181" t="s">
        <v>1372</v>
      </c>
      <c r="U2" s="180" t="s">
        <v>1373</v>
      </c>
      <c r="V2" s="180" t="s">
        <v>1374</v>
      </c>
      <c r="W2" s="180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H2" s="180" t="s">
        <v>1385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1398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1411</v>
      </c>
    </row>
    <row r="3" spans="1:64" ht="21.75" customHeight="1" x14ac:dyDescent="0.25">
      <c r="A3" s="175" t="s">
        <v>1459</v>
      </c>
      <c r="B3" s="171" t="s">
        <v>1460</v>
      </c>
      <c r="C3" s="173">
        <v>62.5</v>
      </c>
      <c r="D3" s="214">
        <v>75000</v>
      </c>
      <c r="E3" s="173">
        <f t="shared" ref="E3:E29" si="0">D3/2080*$E$1</f>
        <v>53.365384615384613</v>
      </c>
      <c r="F3" s="173">
        <f t="shared" ref="F3:F29" si="1">C3-E3</f>
        <v>9.1346153846153868</v>
      </c>
      <c r="H3" s="177">
        <v>160</v>
      </c>
      <c r="I3" s="177">
        <v>152</v>
      </c>
      <c r="J3" s="177">
        <v>160</v>
      </c>
      <c r="K3" s="177">
        <v>168</v>
      </c>
      <c r="L3" s="177">
        <v>168</v>
      </c>
      <c r="M3" s="177">
        <v>144</v>
      </c>
      <c r="N3" s="177">
        <v>168</v>
      </c>
      <c r="O3" s="177">
        <v>168</v>
      </c>
      <c r="P3" s="177">
        <v>152</v>
      </c>
      <c r="Q3" s="177">
        <v>168</v>
      </c>
      <c r="R3" s="177">
        <v>144</v>
      </c>
      <c r="S3" s="177">
        <v>160</v>
      </c>
      <c r="U3" s="199">
        <f t="shared" ref="U3:AF3" si="2">$C$3*H3</f>
        <v>10000</v>
      </c>
      <c r="V3" s="199">
        <f t="shared" si="2"/>
        <v>9500</v>
      </c>
      <c r="W3" s="199">
        <f t="shared" si="2"/>
        <v>10000</v>
      </c>
      <c r="X3" s="199">
        <f t="shared" si="2"/>
        <v>10500</v>
      </c>
      <c r="Y3" s="199">
        <f t="shared" si="2"/>
        <v>10500</v>
      </c>
      <c r="Z3" s="199">
        <f t="shared" si="2"/>
        <v>9000</v>
      </c>
      <c r="AA3" s="199">
        <f t="shared" si="2"/>
        <v>10500</v>
      </c>
      <c r="AB3" s="199">
        <f t="shared" si="2"/>
        <v>10500</v>
      </c>
      <c r="AC3" s="199">
        <f t="shared" si="2"/>
        <v>9500</v>
      </c>
      <c r="AD3" s="199">
        <f t="shared" si="2"/>
        <v>10500</v>
      </c>
      <c r="AE3" s="199">
        <f t="shared" si="2"/>
        <v>9000</v>
      </c>
      <c r="AF3" s="199">
        <f t="shared" si="2"/>
        <v>10000</v>
      </c>
      <c r="AH3" s="199">
        <f t="shared" ref="AH3:AH29" si="3">SUM(U3:AG3)</f>
        <v>119500</v>
      </c>
      <c r="AJ3" s="198">
        <f t="shared" ref="AJ3:AU3" si="4">$E$3*H3</f>
        <v>8538.461538461539</v>
      </c>
      <c r="AK3" s="198">
        <f t="shared" si="4"/>
        <v>8111.538461538461</v>
      </c>
      <c r="AL3" s="198">
        <f t="shared" si="4"/>
        <v>8538.461538461539</v>
      </c>
      <c r="AM3" s="198">
        <f t="shared" si="4"/>
        <v>8965.3846153846152</v>
      </c>
      <c r="AN3" s="198">
        <f t="shared" si="4"/>
        <v>8965.3846153846152</v>
      </c>
      <c r="AO3" s="198">
        <f t="shared" si="4"/>
        <v>7684.6153846153848</v>
      </c>
      <c r="AP3" s="198">
        <f t="shared" si="4"/>
        <v>8965.3846153846152</v>
      </c>
      <c r="AQ3" s="198">
        <f t="shared" si="4"/>
        <v>8965.3846153846152</v>
      </c>
      <c r="AR3" s="198">
        <f t="shared" si="4"/>
        <v>8111.538461538461</v>
      </c>
      <c r="AS3" s="198">
        <f t="shared" si="4"/>
        <v>8965.3846153846152</v>
      </c>
      <c r="AT3" s="198">
        <f t="shared" si="4"/>
        <v>7684.6153846153848</v>
      </c>
      <c r="AU3" s="198">
        <f t="shared" si="4"/>
        <v>8538.461538461539</v>
      </c>
      <c r="AW3" s="198">
        <f t="shared" ref="AW3:AW29" si="5">SUM(AJ3:AV3)</f>
        <v>102034.61538461538</v>
      </c>
      <c r="AY3" s="197">
        <f t="shared" ref="AY3:BJ3" si="6">$F$3*H3</f>
        <v>1461.5384615384619</v>
      </c>
      <c r="AZ3" s="197">
        <f t="shared" si="6"/>
        <v>1388.4615384615388</v>
      </c>
      <c r="BA3" s="197">
        <f t="shared" si="6"/>
        <v>1461.5384615384619</v>
      </c>
      <c r="BB3" s="197">
        <f t="shared" si="6"/>
        <v>1534.615384615385</v>
      </c>
      <c r="BC3" s="197">
        <f t="shared" si="6"/>
        <v>1534.615384615385</v>
      </c>
      <c r="BD3" s="197">
        <f t="shared" si="6"/>
        <v>1315.3846153846157</v>
      </c>
      <c r="BE3" s="197">
        <f t="shared" si="6"/>
        <v>1534.615384615385</v>
      </c>
      <c r="BF3" s="197">
        <f t="shared" si="6"/>
        <v>1534.615384615385</v>
      </c>
      <c r="BG3" s="197">
        <f t="shared" si="6"/>
        <v>1388.4615384615388</v>
      </c>
      <c r="BH3" s="197">
        <f t="shared" si="6"/>
        <v>1534.615384615385</v>
      </c>
      <c r="BI3" s="197">
        <f t="shared" si="6"/>
        <v>1315.3846153846157</v>
      </c>
      <c r="BJ3" s="197">
        <f t="shared" si="6"/>
        <v>1461.5384615384619</v>
      </c>
      <c r="BL3" s="197">
        <f t="shared" ref="BL3:BL29" si="7">SUM(AY3:BK3)</f>
        <v>17465.384615384617</v>
      </c>
    </row>
    <row r="4" spans="1:64" ht="21.75" customHeight="1" x14ac:dyDescent="0.25">
      <c r="A4" s="175" t="s">
        <v>1461</v>
      </c>
      <c r="B4" s="171" t="s">
        <v>1462</v>
      </c>
      <c r="C4" s="173">
        <v>141</v>
      </c>
      <c r="D4" s="215">
        <v>125</v>
      </c>
      <c r="E4" s="173">
        <f t="shared" si="0"/>
        <v>8.8942307692307696E-2</v>
      </c>
      <c r="F4" s="173">
        <f t="shared" si="1"/>
        <v>140.91105769230768</v>
      </c>
      <c r="H4" s="177">
        <v>160</v>
      </c>
      <c r="I4" s="177">
        <v>152</v>
      </c>
      <c r="J4" s="177">
        <v>160</v>
      </c>
      <c r="K4" s="177">
        <v>168</v>
      </c>
      <c r="L4" s="177">
        <v>168</v>
      </c>
      <c r="M4" s="177">
        <v>144</v>
      </c>
      <c r="N4" s="177">
        <v>168</v>
      </c>
      <c r="O4" s="177">
        <v>168</v>
      </c>
      <c r="P4" s="177">
        <v>152</v>
      </c>
      <c r="Q4" s="177">
        <v>168</v>
      </c>
      <c r="R4" s="177">
        <v>144</v>
      </c>
      <c r="S4" s="177">
        <v>160</v>
      </c>
      <c r="U4" s="199">
        <f t="shared" ref="U4:AF4" si="8">$C$4*H4</f>
        <v>22560</v>
      </c>
      <c r="V4" s="199">
        <f t="shared" si="8"/>
        <v>21432</v>
      </c>
      <c r="W4" s="199">
        <f t="shared" si="8"/>
        <v>22560</v>
      </c>
      <c r="X4" s="199">
        <f t="shared" si="8"/>
        <v>23688</v>
      </c>
      <c r="Y4" s="199">
        <f t="shared" si="8"/>
        <v>23688</v>
      </c>
      <c r="Z4" s="199">
        <f t="shared" si="8"/>
        <v>20304</v>
      </c>
      <c r="AA4" s="199">
        <f t="shared" si="8"/>
        <v>23688</v>
      </c>
      <c r="AB4" s="199">
        <f t="shared" si="8"/>
        <v>23688</v>
      </c>
      <c r="AC4" s="199">
        <f t="shared" si="8"/>
        <v>21432</v>
      </c>
      <c r="AD4" s="199">
        <f t="shared" si="8"/>
        <v>23688</v>
      </c>
      <c r="AE4" s="199">
        <f t="shared" si="8"/>
        <v>20304</v>
      </c>
      <c r="AF4" s="199">
        <f t="shared" si="8"/>
        <v>22560</v>
      </c>
      <c r="AH4" s="199">
        <f t="shared" si="3"/>
        <v>269592</v>
      </c>
      <c r="AJ4" s="198">
        <f t="shared" ref="AJ4:AU4" si="9">$E$4*H4</f>
        <v>14.230769230769232</v>
      </c>
      <c r="AK4" s="198">
        <f t="shared" si="9"/>
        <v>13.51923076923077</v>
      </c>
      <c r="AL4" s="198">
        <f t="shared" si="9"/>
        <v>14.230769230769232</v>
      </c>
      <c r="AM4" s="198">
        <f t="shared" si="9"/>
        <v>14.942307692307693</v>
      </c>
      <c r="AN4" s="198">
        <f t="shared" si="9"/>
        <v>14.942307692307693</v>
      </c>
      <c r="AO4" s="198">
        <f t="shared" si="9"/>
        <v>12.807692307692308</v>
      </c>
      <c r="AP4" s="198">
        <f t="shared" si="9"/>
        <v>14.942307692307693</v>
      </c>
      <c r="AQ4" s="198">
        <f t="shared" si="9"/>
        <v>14.942307692307693</v>
      </c>
      <c r="AR4" s="198">
        <f t="shared" si="9"/>
        <v>13.51923076923077</v>
      </c>
      <c r="AS4" s="198">
        <f t="shared" si="9"/>
        <v>14.942307692307693</v>
      </c>
      <c r="AT4" s="198">
        <f t="shared" si="9"/>
        <v>12.807692307692308</v>
      </c>
      <c r="AU4" s="198">
        <f t="shared" si="9"/>
        <v>14.230769230769232</v>
      </c>
      <c r="AW4" s="198">
        <f t="shared" si="5"/>
        <v>170.05769230769232</v>
      </c>
      <c r="AY4" s="197">
        <f t="shared" ref="AY4:BJ4" si="10">$F$4*H4</f>
        <v>22545.769230769227</v>
      </c>
      <c r="AZ4" s="197">
        <f t="shared" si="10"/>
        <v>21418.480769230766</v>
      </c>
      <c r="BA4" s="197">
        <f t="shared" si="10"/>
        <v>22545.769230769227</v>
      </c>
      <c r="BB4" s="197">
        <f t="shared" si="10"/>
        <v>23673.057692307691</v>
      </c>
      <c r="BC4" s="197">
        <f t="shared" si="10"/>
        <v>23673.057692307691</v>
      </c>
      <c r="BD4" s="197">
        <f t="shared" si="10"/>
        <v>20291.192307692305</v>
      </c>
      <c r="BE4" s="197">
        <f t="shared" si="10"/>
        <v>23673.057692307691</v>
      </c>
      <c r="BF4" s="197">
        <f t="shared" si="10"/>
        <v>23673.057692307691</v>
      </c>
      <c r="BG4" s="197">
        <f t="shared" si="10"/>
        <v>21418.480769230766</v>
      </c>
      <c r="BH4" s="197">
        <f t="shared" si="10"/>
        <v>23673.057692307691</v>
      </c>
      <c r="BI4" s="197">
        <f t="shared" si="10"/>
        <v>20291.192307692305</v>
      </c>
      <c r="BJ4" s="197">
        <f t="shared" si="10"/>
        <v>22545.769230769227</v>
      </c>
      <c r="BL4" s="197">
        <f t="shared" si="7"/>
        <v>269421.94230769231</v>
      </c>
    </row>
    <row r="5" spans="1:64" ht="21.75" customHeight="1" x14ac:dyDescent="0.25">
      <c r="A5" s="175"/>
      <c r="D5" s="214"/>
      <c r="E5" s="173">
        <f t="shared" si="0"/>
        <v>0</v>
      </c>
      <c r="F5" s="173">
        <f t="shared" si="1"/>
        <v>0</v>
      </c>
      <c r="U5" s="199">
        <f t="shared" ref="U5:AF5" si="11">$C$5*H5</f>
        <v>0</v>
      </c>
      <c r="V5" s="199">
        <f t="shared" si="11"/>
        <v>0</v>
      </c>
      <c r="W5" s="199">
        <f t="shared" si="11"/>
        <v>0</v>
      </c>
      <c r="X5" s="199">
        <f t="shared" si="11"/>
        <v>0</v>
      </c>
      <c r="Y5" s="199">
        <f t="shared" si="11"/>
        <v>0</v>
      </c>
      <c r="Z5" s="199">
        <f t="shared" si="11"/>
        <v>0</v>
      </c>
      <c r="AA5" s="199">
        <f t="shared" si="11"/>
        <v>0</v>
      </c>
      <c r="AB5" s="199">
        <f t="shared" si="11"/>
        <v>0</v>
      </c>
      <c r="AC5" s="199">
        <f t="shared" si="11"/>
        <v>0</v>
      </c>
      <c r="AD5" s="199">
        <f t="shared" si="11"/>
        <v>0</v>
      </c>
      <c r="AE5" s="199">
        <f t="shared" si="11"/>
        <v>0</v>
      </c>
      <c r="AF5" s="199">
        <f t="shared" si="11"/>
        <v>0</v>
      </c>
      <c r="AH5" s="199">
        <f t="shared" si="3"/>
        <v>0</v>
      </c>
      <c r="AJ5" s="198">
        <f t="shared" ref="AJ5:AU5" si="12">$E$5*H5</f>
        <v>0</v>
      </c>
      <c r="AK5" s="198">
        <f t="shared" si="12"/>
        <v>0</v>
      </c>
      <c r="AL5" s="198">
        <f t="shared" si="12"/>
        <v>0</v>
      </c>
      <c r="AM5" s="198">
        <f t="shared" si="12"/>
        <v>0</v>
      </c>
      <c r="AN5" s="198">
        <f t="shared" si="12"/>
        <v>0</v>
      </c>
      <c r="AO5" s="198">
        <f t="shared" si="12"/>
        <v>0</v>
      </c>
      <c r="AP5" s="198">
        <f t="shared" si="12"/>
        <v>0</v>
      </c>
      <c r="AQ5" s="198">
        <f t="shared" si="12"/>
        <v>0</v>
      </c>
      <c r="AR5" s="198">
        <f t="shared" si="12"/>
        <v>0</v>
      </c>
      <c r="AS5" s="198">
        <f t="shared" si="12"/>
        <v>0</v>
      </c>
      <c r="AT5" s="198">
        <f t="shared" si="12"/>
        <v>0</v>
      </c>
      <c r="AU5" s="198">
        <f t="shared" si="12"/>
        <v>0</v>
      </c>
      <c r="AW5" s="198">
        <f t="shared" si="5"/>
        <v>0</v>
      </c>
      <c r="AY5" s="197">
        <f t="shared" ref="AY5:BJ5" si="13">$F$5*H5</f>
        <v>0</v>
      </c>
      <c r="AZ5" s="197">
        <f t="shared" si="13"/>
        <v>0</v>
      </c>
      <c r="BA5" s="197">
        <f t="shared" si="13"/>
        <v>0</v>
      </c>
      <c r="BB5" s="197">
        <f t="shared" si="13"/>
        <v>0</v>
      </c>
      <c r="BC5" s="197">
        <f t="shared" si="13"/>
        <v>0</v>
      </c>
      <c r="BD5" s="197">
        <f t="shared" si="13"/>
        <v>0</v>
      </c>
      <c r="BE5" s="197">
        <f t="shared" si="13"/>
        <v>0</v>
      </c>
      <c r="BF5" s="197">
        <f t="shared" si="13"/>
        <v>0</v>
      </c>
      <c r="BG5" s="197">
        <f t="shared" si="13"/>
        <v>0</v>
      </c>
      <c r="BH5" s="197">
        <f t="shared" si="13"/>
        <v>0</v>
      </c>
      <c r="BI5" s="197">
        <f t="shared" si="13"/>
        <v>0</v>
      </c>
      <c r="BJ5" s="197">
        <f t="shared" si="13"/>
        <v>0</v>
      </c>
      <c r="BL5" s="197">
        <f t="shared" si="7"/>
        <v>0</v>
      </c>
    </row>
    <row r="6" spans="1:64" ht="21.75" customHeight="1" x14ac:dyDescent="0.25">
      <c r="A6" s="175"/>
      <c r="D6" s="214"/>
      <c r="E6" s="173">
        <f t="shared" si="0"/>
        <v>0</v>
      </c>
      <c r="F6" s="173">
        <f t="shared" si="1"/>
        <v>0</v>
      </c>
      <c r="U6" s="199">
        <f t="shared" ref="U6:AF6" si="14">$C$6*H6</f>
        <v>0</v>
      </c>
      <c r="V6" s="199">
        <f t="shared" si="14"/>
        <v>0</v>
      </c>
      <c r="W6" s="199">
        <f t="shared" si="14"/>
        <v>0</v>
      </c>
      <c r="X6" s="199">
        <f t="shared" si="14"/>
        <v>0</v>
      </c>
      <c r="Y6" s="199">
        <f t="shared" si="14"/>
        <v>0</v>
      </c>
      <c r="Z6" s="199">
        <f t="shared" si="14"/>
        <v>0</v>
      </c>
      <c r="AA6" s="199">
        <f t="shared" si="14"/>
        <v>0</v>
      </c>
      <c r="AB6" s="199">
        <f t="shared" si="14"/>
        <v>0</v>
      </c>
      <c r="AC6" s="199">
        <f t="shared" si="14"/>
        <v>0</v>
      </c>
      <c r="AD6" s="199">
        <f t="shared" si="14"/>
        <v>0</v>
      </c>
      <c r="AE6" s="199">
        <f t="shared" si="14"/>
        <v>0</v>
      </c>
      <c r="AF6" s="199">
        <f t="shared" si="14"/>
        <v>0</v>
      </c>
      <c r="AH6" s="199">
        <f t="shared" si="3"/>
        <v>0</v>
      </c>
      <c r="AJ6" s="198">
        <f t="shared" ref="AJ6:AU6" si="15">$E$6*H6</f>
        <v>0</v>
      </c>
      <c r="AK6" s="198">
        <f t="shared" si="15"/>
        <v>0</v>
      </c>
      <c r="AL6" s="198">
        <f t="shared" si="15"/>
        <v>0</v>
      </c>
      <c r="AM6" s="198">
        <f t="shared" si="15"/>
        <v>0</v>
      </c>
      <c r="AN6" s="198">
        <f t="shared" si="15"/>
        <v>0</v>
      </c>
      <c r="AO6" s="198">
        <f t="shared" si="15"/>
        <v>0</v>
      </c>
      <c r="AP6" s="198">
        <f t="shared" si="15"/>
        <v>0</v>
      </c>
      <c r="AQ6" s="198">
        <f t="shared" si="15"/>
        <v>0</v>
      </c>
      <c r="AR6" s="198">
        <f t="shared" si="15"/>
        <v>0</v>
      </c>
      <c r="AS6" s="198">
        <f t="shared" si="15"/>
        <v>0</v>
      </c>
      <c r="AT6" s="198">
        <f t="shared" si="15"/>
        <v>0</v>
      </c>
      <c r="AU6" s="198">
        <f t="shared" si="15"/>
        <v>0</v>
      </c>
      <c r="AW6" s="198">
        <f t="shared" si="5"/>
        <v>0</v>
      </c>
      <c r="AY6" s="197">
        <f t="shared" ref="AY6:BJ6" si="16">$F$6*H6</f>
        <v>0</v>
      </c>
      <c r="AZ6" s="197">
        <f t="shared" si="16"/>
        <v>0</v>
      </c>
      <c r="BA6" s="197">
        <f t="shared" si="16"/>
        <v>0</v>
      </c>
      <c r="BB6" s="197">
        <f t="shared" si="16"/>
        <v>0</v>
      </c>
      <c r="BC6" s="197">
        <f t="shared" si="16"/>
        <v>0</v>
      </c>
      <c r="BD6" s="197">
        <f t="shared" si="16"/>
        <v>0</v>
      </c>
      <c r="BE6" s="197">
        <f t="shared" si="16"/>
        <v>0</v>
      </c>
      <c r="BF6" s="197">
        <f t="shared" si="16"/>
        <v>0</v>
      </c>
      <c r="BG6" s="197">
        <f t="shared" si="16"/>
        <v>0</v>
      </c>
      <c r="BH6" s="197">
        <f t="shared" si="16"/>
        <v>0</v>
      </c>
      <c r="BI6" s="197">
        <f t="shared" si="16"/>
        <v>0</v>
      </c>
      <c r="BJ6" s="197">
        <f t="shared" si="16"/>
        <v>0</v>
      </c>
      <c r="BL6" s="197">
        <f t="shared" si="7"/>
        <v>0</v>
      </c>
    </row>
    <row r="7" spans="1:64" ht="21.75" customHeight="1" x14ac:dyDescent="0.25">
      <c r="A7" s="175"/>
      <c r="D7" s="214"/>
      <c r="E7" s="173">
        <f t="shared" si="0"/>
        <v>0</v>
      </c>
      <c r="F7" s="173">
        <f t="shared" si="1"/>
        <v>0</v>
      </c>
      <c r="U7" s="199">
        <f t="shared" ref="U7:AF7" si="17">$C$7*H7</f>
        <v>0</v>
      </c>
      <c r="V7" s="199">
        <f t="shared" si="17"/>
        <v>0</v>
      </c>
      <c r="W7" s="199">
        <f t="shared" si="17"/>
        <v>0</v>
      </c>
      <c r="X7" s="199">
        <f t="shared" si="17"/>
        <v>0</v>
      </c>
      <c r="Y7" s="199">
        <f t="shared" si="17"/>
        <v>0</v>
      </c>
      <c r="Z7" s="199">
        <f t="shared" si="17"/>
        <v>0</v>
      </c>
      <c r="AA7" s="199">
        <f t="shared" si="17"/>
        <v>0</v>
      </c>
      <c r="AB7" s="199">
        <f t="shared" si="17"/>
        <v>0</v>
      </c>
      <c r="AC7" s="199">
        <f t="shared" si="17"/>
        <v>0</v>
      </c>
      <c r="AD7" s="199">
        <f t="shared" si="17"/>
        <v>0</v>
      </c>
      <c r="AE7" s="199">
        <f t="shared" si="17"/>
        <v>0</v>
      </c>
      <c r="AF7" s="199">
        <f t="shared" si="17"/>
        <v>0</v>
      </c>
      <c r="AH7" s="199">
        <f t="shared" si="3"/>
        <v>0</v>
      </c>
      <c r="AJ7" s="198">
        <f t="shared" ref="AJ7:AU7" si="18">$E$7*H7</f>
        <v>0</v>
      </c>
      <c r="AK7" s="198">
        <f t="shared" si="18"/>
        <v>0</v>
      </c>
      <c r="AL7" s="198">
        <f t="shared" si="18"/>
        <v>0</v>
      </c>
      <c r="AM7" s="198">
        <f t="shared" si="18"/>
        <v>0</v>
      </c>
      <c r="AN7" s="198">
        <f t="shared" si="18"/>
        <v>0</v>
      </c>
      <c r="AO7" s="198">
        <f t="shared" si="18"/>
        <v>0</v>
      </c>
      <c r="AP7" s="198">
        <f t="shared" si="18"/>
        <v>0</v>
      </c>
      <c r="AQ7" s="198">
        <f t="shared" si="18"/>
        <v>0</v>
      </c>
      <c r="AR7" s="198">
        <f t="shared" si="18"/>
        <v>0</v>
      </c>
      <c r="AS7" s="198">
        <f t="shared" si="18"/>
        <v>0</v>
      </c>
      <c r="AT7" s="198">
        <f t="shared" si="18"/>
        <v>0</v>
      </c>
      <c r="AU7" s="198">
        <f t="shared" si="18"/>
        <v>0</v>
      </c>
      <c r="AW7" s="198">
        <f t="shared" si="5"/>
        <v>0</v>
      </c>
      <c r="AY7" s="197">
        <f t="shared" ref="AY7:BJ7" si="19">$F$7*H7</f>
        <v>0</v>
      </c>
      <c r="AZ7" s="197">
        <f t="shared" si="19"/>
        <v>0</v>
      </c>
      <c r="BA7" s="197">
        <f t="shared" si="19"/>
        <v>0</v>
      </c>
      <c r="BB7" s="197">
        <f t="shared" si="19"/>
        <v>0</v>
      </c>
      <c r="BC7" s="197">
        <f t="shared" si="19"/>
        <v>0</v>
      </c>
      <c r="BD7" s="197">
        <f t="shared" si="19"/>
        <v>0</v>
      </c>
      <c r="BE7" s="197">
        <f t="shared" si="19"/>
        <v>0</v>
      </c>
      <c r="BF7" s="197">
        <f t="shared" si="19"/>
        <v>0</v>
      </c>
      <c r="BG7" s="197">
        <f t="shared" si="19"/>
        <v>0</v>
      </c>
      <c r="BH7" s="197">
        <f t="shared" si="19"/>
        <v>0</v>
      </c>
      <c r="BI7" s="197">
        <f t="shared" si="19"/>
        <v>0</v>
      </c>
      <c r="BJ7" s="197">
        <f t="shared" si="19"/>
        <v>0</v>
      </c>
      <c r="BL7" s="197">
        <f t="shared" si="7"/>
        <v>0</v>
      </c>
    </row>
    <row r="8" spans="1:64" ht="21.75" customHeight="1" x14ac:dyDescent="0.25">
      <c r="A8" s="175"/>
      <c r="D8" s="214"/>
      <c r="E8" s="173">
        <f t="shared" si="0"/>
        <v>0</v>
      </c>
      <c r="F8" s="173">
        <f t="shared" si="1"/>
        <v>0</v>
      </c>
      <c r="U8" s="199">
        <f t="shared" ref="U8:AF8" si="20">$C$8*H8</f>
        <v>0</v>
      </c>
      <c r="V8" s="199">
        <f t="shared" si="20"/>
        <v>0</v>
      </c>
      <c r="W8" s="199">
        <f t="shared" si="20"/>
        <v>0</v>
      </c>
      <c r="X8" s="199">
        <f t="shared" si="20"/>
        <v>0</v>
      </c>
      <c r="Y8" s="199">
        <f t="shared" si="20"/>
        <v>0</v>
      </c>
      <c r="Z8" s="199">
        <f t="shared" si="20"/>
        <v>0</v>
      </c>
      <c r="AA8" s="199">
        <f t="shared" si="20"/>
        <v>0</v>
      </c>
      <c r="AB8" s="199">
        <f t="shared" si="20"/>
        <v>0</v>
      </c>
      <c r="AC8" s="199">
        <f t="shared" si="20"/>
        <v>0</v>
      </c>
      <c r="AD8" s="199">
        <f t="shared" si="20"/>
        <v>0</v>
      </c>
      <c r="AE8" s="199">
        <f t="shared" si="20"/>
        <v>0</v>
      </c>
      <c r="AF8" s="199">
        <f t="shared" si="20"/>
        <v>0</v>
      </c>
      <c r="AH8" s="199">
        <f t="shared" si="3"/>
        <v>0</v>
      </c>
      <c r="AJ8" s="198">
        <f t="shared" ref="AJ8:AU8" si="21">$E$8*H8</f>
        <v>0</v>
      </c>
      <c r="AK8" s="198">
        <f t="shared" si="21"/>
        <v>0</v>
      </c>
      <c r="AL8" s="198">
        <f t="shared" si="21"/>
        <v>0</v>
      </c>
      <c r="AM8" s="198">
        <f t="shared" si="21"/>
        <v>0</v>
      </c>
      <c r="AN8" s="198">
        <f t="shared" si="21"/>
        <v>0</v>
      </c>
      <c r="AO8" s="198">
        <f t="shared" si="21"/>
        <v>0</v>
      </c>
      <c r="AP8" s="198">
        <f t="shared" si="21"/>
        <v>0</v>
      </c>
      <c r="AQ8" s="198">
        <f t="shared" si="21"/>
        <v>0</v>
      </c>
      <c r="AR8" s="198">
        <f t="shared" si="21"/>
        <v>0</v>
      </c>
      <c r="AS8" s="198">
        <f t="shared" si="21"/>
        <v>0</v>
      </c>
      <c r="AT8" s="198">
        <f t="shared" si="21"/>
        <v>0</v>
      </c>
      <c r="AU8" s="198">
        <f t="shared" si="21"/>
        <v>0</v>
      </c>
      <c r="AW8" s="198">
        <f t="shared" si="5"/>
        <v>0</v>
      </c>
      <c r="AY8" s="197">
        <f t="shared" ref="AY8:BJ8" si="22">$F$8*H8</f>
        <v>0</v>
      </c>
      <c r="AZ8" s="197">
        <f t="shared" si="22"/>
        <v>0</v>
      </c>
      <c r="BA8" s="197">
        <f t="shared" si="22"/>
        <v>0</v>
      </c>
      <c r="BB8" s="197">
        <f t="shared" si="22"/>
        <v>0</v>
      </c>
      <c r="BC8" s="197">
        <f t="shared" si="22"/>
        <v>0</v>
      </c>
      <c r="BD8" s="197">
        <f t="shared" si="22"/>
        <v>0</v>
      </c>
      <c r="BE8" s="197">
        <f t="shared" si="22"/>
        <v>0</v>
      </c>
      <c r="BF8" s="197">
        <f t="shared" si="22"/>
        <v>0</v>
      </c>
      <c r="BG8" s="197">
        <f t="shared" si="22"/>
        <v>0</v>
      </c>
      <c r="BH8" s="197">
        <f t="shared" si="22"/>
        <v>0</v>
      </c>
      <c r="BI8" s="197">
        <f t="shared" si="22"/>
        <v>0</v>
      </c>
      <c r="BJ8" s="197">
        <f t="shared" si="22"/>
        <v>0</v>
      </c>
      <c r="BL8" s="197">
        <f t="shared" si="7"/>
        <v>0</v>
      </c>
    </row>
    <row r="9" spans="1:64" ht="21.75" customHeight="1" x14ac:dyDescent="0.25">
      <c r="A9" s="175"/>
      <c r="D9" s="214"/>
      <c r="E9" s="173">
        <f t="shared" si="0"/>
        <v>0</v>
      </c>
      <c r="F9" s="173">
        <f t="shared" si="1"/>
        <v>0</v>
      </c>
      <c r="U9" s="199">
        <f t="shared" ref="U9:AF9" si="23">$C$9*H9</f>
        <v>0</v>
      </c>
      <c r="V9" s="199">
        <f t="shared" si="23"/>
        <v>0</v>
      </c>
      <c r="W9" s="199">
        <f t="shared" si="23"/>
        <v>0</v>
      </c>
      <c r="X9" s="199">
        <f t="shared" si="23"/>
        <v>0</v>
      </c>
      <c r="Y9" s="199">
        <f t="shared" si="23"/>
        <v>0</v>
      </c>
      <c r="Z9" s="199">
        <f t="shared" si="23"/>
        <v>0</v>
      </c>
      <c r="AA9" s="199">
        <f t="shared" si="23"/>
        <v>0</v>
      </c>
      <c r="AB9" s="199">
        <f t="shared" si="23"/>
        <v>0</v>
      </c>
      <c r="AC9" s="199">
        <f t="shared" si="23"/>
        <v>0</v>
      </c>
      <c r="AD9" s="199">
        <f t="shared" si="23"/>
        <v>0</v>
      </c>
      <c r="AE9" s="199">
        <f t="shared" si="23"/>
        <v>0</v>
      </c>
      <c r="AF9" s="199">
        <f t="shared" si="23"/>
        <v>0</v>
      </c>
      <c r="AH9" s="199">
        <f t="shared" si="3"/>
        <v>0</v>
      </c>
      <c r="AJ9" s="198">
        <f t="shared" ref="AJ9:AU9" si="24">$E$9*H9</f>
        <v>0</v>
      </c>
      <c r="AK9" s="198">
        <f t="shared" si="24"/>
        <v>0</v>
      </c>
      <c r="AL9" s="198">
        <f t="shared" si="24"/>
        <v>0</v>
      </c>
      <c r="AM9" s="198">
        <f t="shared" si="24"/>
        <v>0</v>
      </c>
      <c r="AN9" s="198">
        <f t="shared" si="24"/>
        <v>0</v>
      </c>
      <c r="AO9" s="198">
        <f t="shared" si="24"/>
        <v>0</v>
      </c>
      <c r="AP9" s="198">
        <f t="shared" si="24"/>
        <v>0</v>
      </c>
      <c r="AQ9" s="198">
        <f t="shared" si="24"/>
        <v>0</v>
      </c>
      <c r="AR9" s="198">
        <f t="shared" si="24"/>
        <v>0</v>
      </c>
      <c r="AS9" s="198">
        <f t="shared" si="24"/>
        <v>0</v>
      </c>
      <c r="AT9" s="198">
        <f t="shared" si="24"/>
        <v>0</v>
      </c>
      <c r="AU9" s="198">
        <f t="shared" si="24"/>
        <v>0</v>
      </c>
      <c r="AW9" s="198">
        <f t="shared" si="5"/>
        <v>0</v>
      </c>
      <c r="AY9" s="197">
        <f t="shared" ref="AY9:BJ9" si="25">$F$9*H9</f>
        <v>0</v>
      </c>
      <c r="AZ9" s="197">
        <f t="shared" si="25"/>
        <v>0</v>
      </c>
      <c r="BA9" s="197">
        <f t="shared" si="25"/>
        <v>0</v>
      </c>
      <c r="BB9" s="197">
        <f t="shared" si="25"/>
        <v>0</v>
      </c>
      <c r="BC9" s="197">
        <f t="shared" si="25"/>
        <v>0</v>
      </c>
      <c r="BD9" s="197">
        <f t="shared" si="25"/>
        <v>0</v>
      </c>
      <c r="BE9" s="197">
        <f t="shared" si="25"/>
        <v>0</v>
      </c>
      <c r="BF9" s="197">
        <f t="shared" si="25"/>
        <v>0</v>
      </c>
      <c r="BG9" s="197">
        <f t="shared" si="25"/>
        <v>0</v>
      </c>
      <c r="BH9" s="197">
        <f t="shared" si="25"/>
        <v>0</v>
      </c>
      <c r="BI9" s="197">
        <f t="shared" si="25"/>
        <v>0</v>
      </c>
      <c r="BJ9" s="197">
        <f t="shared" si="25"/>
        <v>0</v>
      </c>
      <c r="BL9" s="197">
        <f t="shared" si="7"/>
        <v>0</v>
      </c>
    </row>
    <row r="10" spans="1:64" ht="21.75" hidden="1" customHeight="1" x14ac:dyDescent="0.25">
      <c r="A10" s="175"/>
      <c r="D10" s="214"/>
      <c r="E10" s="173">
        <f t="shared" si="0"/>
        <v>0</v>
      </c>
      <c r="F10" s="173">
        <f t="shared" si="1"/>
        <v>0</v>
      </c>
      <c r="H10" s="172">
        <v>160</v>
      </c>
      <c r="I10" s="172">
        <v>152</v>
      </c>
      <c r="J10" s="172">
        <v>184</v>
      </c>
      <c r="K10" s="172">
        <v>160</v>
      </c>
      <c r="L10" s="172">
        <v>176</v>
      </c>
      <c r="M10" s="172">
        <v>168</v>
      </c>
      <c r="N10" s="172">
        <v>160</v>
      </c>
      <c r="O10" s="172">
        <v>184</v>
      </c>
      <c r="P10" s="172">
        <v>160</v>
      </c>
      <c r="Q10" s="172">
        <v>168</v>
      </c>
      <c r="R10" s="172">
        <v>160</v>
      </c>
      <c r="S10" s="172">
        <v>160</v>
      </c>
      <c r="U10" s="199">
        <f t="shared" ref="U10:AF10" si="26">$C$10*H10</f>
        <v>0</v>
      </c>
      <c r="V10" s="199">
        <f t="shared" si="26"/>
        <v>0</v>
      </c>
      <c r="W10" s="199">
        <f t="shared" si="26"/>
        <v>0</v>
      </c>
      <c r="X10" s="199">
        <f t="shared" si="26"/>
        <v>0</v>
      </c>
      <c r="Y10" s="199">
        <f t="shared" si="26"/>
        <v>0</v>
      </c>
      <c r="Z10" s="199">
        <f t="shared" si="26"/>
        <v>0</v>
      </c>
      <c r="AA10" s="199">
        <f t="shared" si="26"/>
        <v>0</v>
      </c>
      <c r="AB10" s="199">
        <f t="shared" si="26"/>
        <v>0</v>
      </c>
      <c r="AC10" s="199">
        <f t="shared" si="26"/>
        <v>0</v>
      </c>
      <c r="AD10" s="199">
        <f t="shared" si="26"/>
        <v>0</v>
      </c>
      <c r="AE10" s="199">
        <f t="shared" si="26"/>
        <v>0</v>
      </c>
      <c r="AF10" s="199">
        <f t="shared" si="26"/>
        <v>0</v>
      </c>
      <c r="AH10" s="199">
        <f t="shared" si="3"/>
        <v>0</v>
      </c>
      <c r="AJ10" s="198">
        <f t="shared" ref="AJ10:AU10" si="27">$E$10*H10</f>
        <v>0</v>
      </c>
      <c r="AK10" s="198">
        <f t="shared" si="27"/>
        <v>0</v>
      </c>
      <c r="AL10" s="198">
        <f t="shared" si="27"/>
        <v>0</v>
      </c>
      <c r="AM10" s="198">
        <f t="shared" si="27"/>
        <v>0</v>
      </c>
      <c r="AN10" s="198">
        <f t="shared" si="27"/>
        <v>0</v>
      </c>
      <c r="AO10" s="198">
        <f t="shared" si="27"/>
        <v>0</v>
      </c>
      <c r="AP10" s="198">
        <f t="shared" si="27"/>
        <v>0</v>
      </c>
      <c r="AQ10" s="198">
        <f t="shared" si="27"/>
        <v>0</v>
      </c>
      <c r="AR10" s="198">
        <f t="shared" si="27"/>
        <v>0</v>
      </c>
      <c r="AS10" s="198">
        <f t="shared" si="27"/>
        <v>0</v>
      </c>
      <c r="AT10" s="198">
        <f t="shared" si="27"/>
        <v>0</v>
      </c>
      <c r="AU10" s="198">
        <f t="shared" si="27"/>
        <v>0</v>
      </c>
      <c r="AW10" s="198">
        <f t="shared" si="5"/>
        <v>0</v>
      </c>
      <c r="AY10" s="197">
        <f t="shared" ref="AY10:BJ10" si="28">$F$10*H10</f>
        <v>0</v>
      </c>
      <c r="AZ10" s="197">
        <f t="shared" si="28"/>
        <v>0</v>
      </c>
      <c r="BA10" s="197">
        <f t="shared" si="28"/>
        <v>0</v>
      </c>
      <c r="BB10" s="197">
        <f t="shared" si="28"/>
        <v>0</v>
      </c>
      <c r="BC10" s="197">
        <f t="shared" si="28"/>
        <v>0</v>
      </c>
      <c r="BD10" s="197">
        <f t="shared" si="28"/>
        <v>0</v>
      </c>
      <c r="BE10" s="197">
        <f t="shared" si="28"/>
        <v>0</v>
      </c>
      <c r="BF10" s="197">
        <f t="shared" si="28"/>
        <v>0</v>
      </c>
      <c r="BG10" s="197">
        <f t="shared" si="28"/>
        <v>0</v>
      </c>
      <c r="BH10" s="197">
        <f t="shared" si="28"/>
        <v>0</v>
      </c>
      <c r="BI10" s="197">
        <f t="shared" si="28"/>
        <v>0</v>
      </c>
      <c r="BJ10" s="197">
        <f t="shared" si="28"/>
        <v>0</v>
      </c>
      <c r="BL10" s="197">
        <f t="shared" si="7"/>
        <v>0</v>
      </c>
    </row>
    <row r="11" spans="1:64" ht="21.75" hidden="1" customHeight="1" x14ac:dyDescent="0.25">
      <c r="A11" s="175"/>
      <c r="D11" s="214"/>
      <c r="E11" s="173">
        <f t="shared" si="0"/>
        <v>0</v>
      </c>
      <c r="F11" s="173">
        <f t="shared" si="1"/>
        <v>0</v>
      </c>
      <c r="H11" s="172">
        <v>160</v>
      </c>
      <c r="I11" s="172">
        <v>152</v>
      </c>
      <c r="J11" s="172">
        <v>184</v>
      </c>
      <c r="K11" s="172">
        <v>160</v>
      </c>
      <c r="L11" s="172">
        <v>176</v>
      </c>
      <c r="M11" s="172">
        <v>168</v>
      </c>
      <c r="N11" s="172">
        <v>160</v>
      </c>
      <c r="O11" s="172">
        <v>184</v>
      </c>
      <c r="P11" s="172">
        <v>160</v>
      </c>
      <c r="Q11" s="172">
        <v>168</v>
      </c>
      <c r="R11" s="172">
        <v>160</v>
      </c>
      <c r="S11" s="172">
        <v>160</v>
      </c>
      <c r="U11" s="199">
        <f t="shared" ref="U11:AF11" si="29">$C$11*H11</f>
        <v>0</v>
      </c>
      <c r="V11" s="199">
        <f t="shared" si="29"/>
        <v>0</v>
      </c>
      <c r="W11" s="199">
        <f t="shared" si="29"/>
        <v>0</v>
      </c>
      <c r="X11" s="199">
        <f t="shared" si="29"/>
        <v>0</v>
      </c>
      <c r="Y11" s="199">
        <f t="shared" si="29"/>
        <v>0</v>
      </c>
      <c r="Z11" s="199">
        <f t="shared" si="29"/>
        <v>0</v>
      </c>
      <c r="AA11" s="199">
        <f t="shared" si="29"/>
        <v>0</v>
      </c>
      <c r="AB11" s="199">
        <f t="shared" si="29"/>
        <v>0</v>
      </c>
      <c r="AC11" s="199">
        <f t="shared" si="29"/>
        <v>0</v>
      </c>
      <c r="AD11" s="199">
        <f t="shared" si="29"/>
        <v>0</v>
      </c>
      <c r="AE11" s="199">
        <f t="shared" si="29"/>
        <v>0</v>
      </c>
      <c r="AF11" s="199">
        <f t="shared" si="29"/>
        <v>0</v>
      </c>
      <c r="AH11" s="199">
        <f t="shared" si="3"/>
        <v>0</v>
      </c>
      <c r="AJ11" s="198">
        <f t="shared" ref="AJ11:AU11" si="30">$E$11*H11</f>
        <v>0</v>
      </c>
      <c r="AK11" s="198">
        <f t="shared" si="30"/>
        <v>0</v>
      </c>
      <c r="AL11" s="198">
        <f t="shared" si="30"/>
        <v>0</v>
      </c>
      <c r="AM11" s="198">
        <f t="shared" si="30"/>
        <v>0</v>
      </c>
      <c r="AN11" s="198">
        <f t="shared" si="30"/>
        <v>0</v>
      </c>
      <c r="AO11" s="198">
        <f t="shared" si="30"/>
        <v>0</v>
      </c>
      <c r="AP11" s="198">
        <f t="shared" si="30"/>
        <v>0</v>
      </c>
      <c r="AQ11" s="198">
        <f t="shared" si="30"/>
        <v>0</v>
      </c>
      <c r="AR11" s="198">
        <f t="shared" si="30"/>
        <v>0</v>
      </c>
      <c r="AS11" s="198">
        <f t="shared" si="30"/>
        <v>0</v>
      </c>
      <c r="AT11" s="198">
        <f t="shared" si="30"/>
        <v>0</v>
      </c>
      <c r="AU11" s="198">
        <f t="shared" si="30"/>
        <v>0</v>
      </c>
      <c r="AW11" s="198">
        <f t="shared" si="5"/>
        <v>0</v>
      </c>
      <c r="AY11" s="197">
        <f t="shared" ref="AY11:BJ11" si="31">$F$11*H11</f>
        <v>0</v>
      </c>
      <c r="AZ11" s="197">
        <f t="shared" si="31"/>
        <v>0</v>
      </c>
      <c r="BA11" s="197">
        <f t="shared" si="31"/>
        <v>0</v>
      </c>
      <c r="BB11" s="197">
        <f t="shared" si="31"/>
        <v>0</v>
      </c>
      <c r="BC11" s="197">
        <f t="shared" si="31"/>
        <v>0</v>
      </c>
      <c r="BD11" s="197">
        <f t="shared" si="31"/>
        <v>0</v>
      </c>
      <c r="BE11" s="197">
        <f t="shared" si="31"/>
        <v>0</v>
      </c>
      <c r="BF11" s="197">
        <f t="shared" si="31"/>
        <v>0</v>
      </c>
      <c r="BG11" s="197">
        <f t="shared" si="31"/>
        <v>0</v>
      </c>
      <c r="BH11" s="197">
        <f t="shared" si="31"/>
        <v>0</v>
      </c>
      <c r="BI11" s="197">
        <f t="shared" si="31"/>
        <v>0</v>
      </c>
      <c r="BJ11" s="197">
        <f t="shared" si="31"/>
        <v>0</v>
      </c>
      <c r="BL11" s="197">
        <f t="shared" si="7"/>
        <v>0</v>
      </c>
    </row>
    <row r="12" spans="1:64" ht="21.75" hidden="1" customHeight="1" x14ac:dyDescent="0.25">
      <c r="A12" s="175"/>
      <c r="D12" s="214"/>
      <c r="E12" s="173">
        <f t="shared" si="0"/>
        <v>0</v>
      </c>
      <c r="F12" s="173">
        <f t="shared" si="1"/>
        <v>0</v>
      </c>
      <c r="H12" s="172">
        <v>160</v>
      </c>
      <c r="I12" s="172">
        <v>152</v>
      </c>
      <c r="J12" s="172">
        <v>184</v>
      </c>
      <c r="K12" s="172">
        <v>160</v>
      </c>
      <c r="L12" s="172">
        <v>176</v>
      </c>
      <c r="M12" s="172">
        <v>168</v>
      </c>
      <c r="N12" s="172">
        <v>160</v>
      </c>
      <c r="O12" s="172">
        <v>184</v>
      </c>
      <c r="P12" s="172">
        <v>160</v>
      </c>
      <c r="Q12" s="172">
        <v>168</v>
      </c>
      <c r="R12" s="172">
        <v>160</v>
      </c>
      <c r="S12" s="172">
        <v>160</v>
      </c>
      <c r="U12" s="199">
        <f t="shared" ref="U12:AF12" si="32">$C$12*H12</f>
        <v>0</v>
      </c>
      <c r="V12" s="199">
        <f t="shared" si="32"/>
        <v>0</v>
      </c>
      <c r="W12" s="199">
        <f t="shared" si="32"/>
        <v>0</v>
      </c>
      <c r="X12" s="199">
        <f t="shared" si="32"/>
        <v>0</v>
      </c>
      <c r="Y12" s="199">
        <f t="shared" si="32"/>
        <v>0</v>
      </c>
      <c r="Z12" s="199">
        <f t="shared" si="32"/>
        <v>0</v>
      </c>
      <c r="AA12" s="199">
        <f t="shared" si="32"/>
        <v>0</v>
      </c>
      <c r="AB12" s="199">
        <f t="shared" si="32"/>
        <v>0</v>
      </c>
      <c r="AC12" s="199">
        <f t="shared" si="32"/>
        <v>0</v>
      </c>
      <c r="AD12" s="199">
        <f t="shared" si="32"/>
        <v>0</v>
      </c>
      <c r="AE12" s="199">
        <f t="shared" si="32"/>
        <v>0</v>
      </c>
      <c r="AF12" s="199">
        <f t="shared" si="32"/>
        <v>0</v>
      </c>
      <c r="AH12" s="199">
        <f t="shared" si="3"/>
        <v>0</v>
      </c>
      <c r="AJ12" s="198">
        <f t="shared" ref="AJ12:AU12" si="33">$E$12*H12</f>
        <v>0</v>
      </c>
      <c r="AK12" s="198">
        <f t="shared" si="33"/>
        <v>0</v>
      </c>
      <c r="AL12" s="198">
        <f t="shared" si="33"/>
        <v>0</v>
      </c>
      <c r="AM12" s="198">
        <f t="shared" si="33"/>
        <v>0</v>
      </c>
      <c r="AN12" s="198">
        <f t="shared" si="33"/>
        <v>0</v>
      </c>
      <c r="AO12" s="198">
        <f t="shared" si="33"/>
        <v>0</v>
      </c>
      <c r="AP12" s="198">
        <f t="shared" si="33"/>
        <v>0</v>
      </c>
      <c r="AQ12" s="198">
        <f t="shared" si="33"/>
        <v>0</v>
      </c>
      <c r="AR12" s="198">
        <f t="shared" si="33"/>
        <v>0</v>
      </c>
      <c r="AS12" s="198">
        <f t="shared" si="33"/>
        <v>0</v>
      </c>
      <c r="AT12" s="198">
        <f t="shared" si="33"/>
        <v>0</v>
      </c>
      <c r="AU12" s="198">
        <f t="shared" si="33"/>
        <v>0</v>
      </c>
      <c r="AW12" s="198">
        <f t="shared" si="5"/>
        <v>0</v>
      </c>
      <c r="AY12" s="197">
        <f t="shared" ref="AY12:BJ12" si="34">$F$12*H12</f>
        <v>0</v>
      </c>
      <c r="AZ12" s="197">
        <f t="shared" si="34"/>
        <v>0</v>
      </c>
      <c r="BA12" s="197">
        <f t="shared" si="34"/>
        <v>0</v>
      </c>
      <c r="BB12" s="197">
        <f t="shared" si="34"/>
        <v>0</v>
      </c>
      <c r="BC12" s="197">
        <f t="shared" si="34"/>
        <v>0</v>
      </c>
      <c r="BD12" s="197">
        <f t="shared" si="34"/>
        <v>0</v>
      </c>
      <c r="BE12" s="197">
        <f t="shared" si="34"/>
        <v>0</v>
      </c>
      <c r="BF12" s="197">
        <f t="shared" si="34"/>
        <v>0</v>
      </c>
      <c r="BG12" s="197">
        <f t="shared" si="34"/>
        <v>0</v>
      </c>
      <c r="BH12" s="197">
        <f t="shared" si="34"/>
        <v>0</v>
      </c>
      <c r="BI12" s="197">
        <f t="shared" si="34"/>
        <v>0</v>
      </c>
      <c r="BJ12" s="197">
        <f t="shared" si="34"/>
        <v>0</v>
      </c>
      <c r="BL12" s="197">
        <f t="shared" si="7"/>
        <v>0</v>
      </c>
    </row>
    <row r="13" spans="1:64" ht="21.75" hidden="1" customHeight="1" x14ac:dyDescent="0.25">
      <c r="A13" s="175"/>
      <c r="D13" s="214"/>
      <c r="E13" s="173">
        <f t="shared" si="0"/>
        <v>0</v>
      </c>
      <c r="F13" s="173">
        <f t="shared" si="1"/>
        <v>0</v>
      </c>
      <c r="H13" s="172">
        <v>160</v>
      </c>
      <c r="I13" s="172">
        <v>152</v>
      </c>
      <c r="J13" s="172">
        <v>184</v>
      </c>
      <c r="K13" s="172">
        <v>160</v>
      </c>
      <c r="L13" s="172">
        <v>176</v>
      </c>
      <c r="M13" s="172">
        <v>168</v>
      </c>
      <c r="N13" s="172">
        <v>160</v>
      </c>
      <c r="O13" s="172">
        <v>184</v>
      </c>
      <c r="P13" s="172">
        <v>160</v>
      </c>
      <c r="Q13" s="172">
        <v>168</v>
      </c>
      <c r="R13" s="172">
        <v>160</v>
      </c>
      <c r="S13" s="172">
        <v>160</v>
      </c>
      <c r="U13" s="199">
        <f t="shared" ref="U13:AF13" si="35">$C$13*H13</f>
        <v>0</v>
      </c>
      <c r="V13" s="199">
        <f t="shared" si="35"/>
        <v>0</v>
      </c>
      <c r="W13" s="199">
        <f t="shared" si="35"/>
        <v>0</v>
      </c>
      <c r="X13" s="199">
        <f t="shared" si="35"/>
        <v>0</v>
      </c>
      <c r="Y13" s="199">
        <f t="shared" si="35"/>
        <v>0</v>
      </c>
      <c r="Z13" s="199">
        <f t="shared" si="35"/>
        <v>0</v>
      </c>
      <c r="AA13" s="199">
        <f t="shared" si="35"/>
        <v>0</v>
      </c>
      <c r="AB13" s="199">
        <f t="shared" si="35"/>
        <v>0</v>
      </c>
      <c r="AC13" s="199">
        <f t="shared" si="35"/>
        <v>0</v>
      </c>
      <c r="AD13" s="199">
        <f t="shared" si="35"/>
        <v>0</v>
      </c>
      <c r="AE13" s="199">
        <f t="shared" si="35"/>
        <v>0</v>
      </c>
      <c r="AF13" s="199">
        <f t="shared" si="35"/>
        <v>0</v>
      </c>
      <c r="AH13" s="199">
        <f t="shared" si="3"/>
        <v>0</v>
      </c>
      <c r="AJ13" s="198">
        <f t="shared" ref="AJ13:AU13" si="36">$E$13*H13</f>
        <v>0</v>
      </c>
      <c r="AK13" s="198">
        <f t="shared" si="36"/>
        <v>0</v>
      </c>
      <c r="AL13" s="198">
        <f t="shared" si="36"/>
        <v>0</v>
      </c>
      <c r="AM13" s="198">
        <f t="shared" si="36"/>
        <v>0</v>
      </c>
      <c r="AN13" s="198">
        <f t="shared" si="36"/>
        <v>0</v>
      </c>
      <c r="AO13" s="198">
        <f t="shared" si="36"/>
        <v>0</v>
      </c>
      <c r="AP13" s="198">
        <f t="shared" si="36"/>
        <v>0</v>
      </c>
      <c r="AQ13" s="198">
        <f t="shared" si="36"/>
        <v>0</v>
      </c>
      <c r="AR13" s="198">
        <f t="shared" si="36"/>
        <v>0</v>
      </c>
      <c r="AS13" s="198">
        <f t="shared" si="36"/>
        <v>0</v>
      </c>
      <c r="AT13" s="198">
        <f t="shared" si="36"/>
        <v>0</v>
      </c>
      <c r="AU13" s="198">
        <f t="shared" si="36"/>
        <v>0</v>
      </c>
      <c r="AW13" s="198">
        <f t="shared" si="5"/>
        <v>0</v>
      </c>
      <c r="AY13" s="197">
        <f t="shared" ref="AY13:BJ13" si="37">$F$13*H13</f>
        <v>0</v>
      </c>
      <c r="AZ13" s="197">
        <f t="shared" si="37"/>
        <v>0</v>
      </c>
      <c r="BA13" s="197">
        <f t="shared" si="37"/>
        <v>0</v>
      </c>
      <c r="BB13" s="197">
        <f t="shared" si="37"/>
        <v>0</v>
      </c>
      <c r="BC13" s="197">
        <f t="shared" si="37"/>
        <v>0</v>
      </c>
      <c r="BD13" s="197">
        <f t="shared" si="37"/>
        <v>0</v>
      </c>
      <c r="BE13" s="197">
        <f t="shared" si="37"/>
        <v>0</v>
      </c>
      <c r="BF13" s="197">
        <f t="shared" si="37"/>
        <v>0</v>
      </c>
      <c r="BG13" s="197">
        <f t="shared" si="37"/>
        <v>0</v>
      </c>
      <c r="BH13" s="197">
        <f t="shared" si="37"/>
        <v>0</v>
      </c>
      <c r="BI13" s="197">
        <f t="shared" si="37"/>
        <v>0</v>
      </c>
      <c r="BJ13" s="197">
        <f t="shared" si="37"/>
        <v>0</v>
      </c>
      <c r="BL13" s="197">
        <f t="shared" si="7"/>
        <v>0</v>
      </c>
    </row>
    <row r="14" spans="1:64" ht="21.75" hidden="1" customHeight="1" x14ac:dyDescent="0.25">
      <c r="A14" s="175"/>
      <c r="D14" s="214"/>
      <c r="E14" s="173">
        <f t="shared" si="0"/>
        <v>0</v>
      </c>
      <c r="F14" s="173">
        <f t="shared" si="1"/>
        <v>0</v>
      </c>
      <c r="H14" s="172">
        <v>160</v>
      </c>
      <c r="I14" s="172">
        <v>152</v>
      </c>
      <c r="J14" s="172">
        <v>184</v>
      </c>
      <c r="K14" s="172">
        <v>160</v>
      </c>
      <c r="L14" s="172">
        <v>176</v>
      </c>
      <c r="M14" s="172">
        <v>168</v>
      </c>
      <c r="N14" s="172">
        <v>160</v>
      </c>
      <c r="O14" s="172">
        <v>184</v>
      </c>
      <c r="P14" s="172">
        <v>160</v>
      </c>
      <c r="Q14" s="172">
        <v>168</v>
      </c>
      <c r="R14" s="172">
        <v>160</v>
      </c>
      <c r="S14" s="172">
        <v>160</v>
      </c>
      <c r="U14" s="199">
        <f t="shared" ref="U14:AF14" si="38">$C$14*H14</f>
        <v>0</v>
      </c>
      <c r="V14" s="199">
        <f t="shared" si="38"/>
        <v>0</v>
      </c>
      <c r="W14" s="199">
        <f t="shared" si="38"/>
        <v>0</v>
      </c>
      <c r="X14" s="199">
        <f t="shared" si="38"/>
        <v>0</v>
      </c>
      <c r="Y14" s="199">
        <f t="shared" si="38"/>
        <v>0</v>
      </c>
      <c r="Z14" s="199">
        <f t="shared" si="38"/>
        <v>0</v>
      </c>
      <c r="AA14" s="199">
        <f t="shared" si="38"/>
        <v>0</v>
      </c>
      <c r="AB14" s="199">
        <f t="shared" si="38"/>
        <v>0</v>
      </c>
      <c r="AC14" s="199">
        <f t="shared" si="38"/>
        <v>0</v>
      </c>
      <c r="AD14" s="199">
        <f t="shared" si="38"/>
        <v>0</v>
      </c>
      <c r="AE14" s="199">
        <f t="shared" si="38"/>
        <v>0</v>
      </c>
      <c r="AF14" s="199">
        <f t="shared" si="38"/>
        <v>0</v>
      </c>
      <c r="AH14" s="199">
        <f t="shared" si="3"/>
        <v>0</v>
      </c>
      <c r="AJ14" s="198">
        <f t="shared" ref="AJ14:AU14" si="39">$E$14*H14</f>
        <v>0</v>
      </c>
      <c r="AK14" s="198">
        <f t="shared" si="39"/>
        <v>0</v>
      </c>
      <c r="AL14" s="198">
        <f t="shared" si="39"/>
        <v>0</v>
      </c>
      <c r="AM14" s="198">
        <f t="shared" si="39"/>
        <v>0</v>
      </c>
      <c r="AN14" s="198">
        <f t="shared" si="39"/>
        <v>0</v>
      </c>
      <c r="AO14" s="198">
        <f t="shared" si="39"/>
        <v>0</v>
      </c>
      <c r="AP14" s="198">
        <f t="shared" si="39"/>
        <v>0</v>
      </c>
      <c r="AQ14" s="198">
        <f t="shared" si="39"/>
        <v>0</v>
      </c>
      <c r="AR14" s="198">
        <f t="shared" si="39"/>
        <v>0</v>
      </c>
      <c r="AS14" s="198">
        <f t="shared" si="39"/>
        <v>0</v>
      </c>
      <c r="AT14" s="198">
        <f t="shared" si="39"/>
        <v>0</v>
      </c>
      <c r="AU14" s="198">
        <f t="shared" si="39"/>
        <v>0</v>
      </c>
      <c r="AW14" s="198">
        <f t="shared" si="5"/>
        <v>0</v>
      </c>
      <c r="AY14" s="197">
        <f t="shared" ref="AY14:BJ14" si="40">$F$14*H14</f>
        <v>0</v>
      </c>
      <c r="AZ14" s="197">
        <f t="shared" si="40"/>
        <v>0</v>
      </c>
      <c r="BA14" s="197">
        <f t="shared" si="40"/>
        <v>0</v>
      </c>
      <c r="BB14" s="197">
        <f t="shared" si="40"/>
        <v>0</v>
      </c>
      <c r="BC14" s="197">
        <f t="shared" si="40"/>
        <v>0</v>
      </c>
      <c r="BD14" s="197">
        <f t="shared" si="40"/>
        <v>0</v>
      </c>
      <c r="BE14" s="197">
        <f t="shared" si="40"/>
        <v>0</v>
      </c>
      <c r="BF14" s="197">
        <f t="shared" si="40"/>
        <v>0</v>
      </c>
      <c r="BG14" s="197">
        <f t="shared" si="40"/>
        <v>0</v>
      </c>
      <c r="BH14" s="197">
        <f t="shared" si="40"/>
        <v>0</v>
      </c>
      <c r="BI14" s="197">
        <f t="shared" si="40"/>
        <v>0</v>
      </c>
      <c r="BJ14" s="197">
        <f t="shared" si="40"/>
        <v>0</v>
      </c>
      <c r="BL14" s="197">
        <f t="shared" si="7"/>
        <v>0</v>
      </c>
    </row>
    <row r="15" spans="1:64" ht="21.75" hidden="1" customHeight="1" x14ac:dyDescent="0.25">
      <c r="A15" s="175"/>
      <c r="D15" s="214"/>
      <c r="E15" s="173">
        <f t="shared" si="0"/>
        <v>0</v>
      </c>
      <c r="F15" s="173">
        <f t="shared" si="1"/>
        <v>0</v>
      </c>
      <c r="H15" s="172">
        <v>160</v>
      </c>
      <c r="I15" s="172">
        <v>152</v>
      </c>
      <c r="J15" s="172">
        <v>184</v>
      </c>
      <c r="K15" s="172">
        <v>160</v>
      </c>
      <c r="L15" s="172">
        <v>176</v>
      </c>
      <c r="M15" s="172">
        <v>168</v>
      </c>
      <c r="N15" s="172">
        <v>160</v>
      </c>
      <c r="O15" s="172">
        <v>184</v>
      </c>
      <c r="P15" s="172">
        <v>160</v>
      </c>
      <c r="Q15" s="172">
        <v>168</v>
      </c>
      <c r="R15" s="172">
        <v>160</v>
      </c>
      <c r="S15" s="172">
        <v>160</v>
      </c>
      <c r="U15" s="199">
        <f t="shared" ref="U15:AF15" si="41">$C$15*H15</f>
        <v>0</v>
      </c>
      <c r="V15" s="199">
        <f t="shared" si="41"/>
        <v>0</v>
      </c>
      <c r="W15" s="199">
        <f t="shared" si="41"/>
        <v>0</v>
      </c>
      <c r="X15" s="199">
        <f t="shared" si="41"/>
        <v>0</v>
      </c>
      <c r="Y15" s="199">
        <f t="shared" si="41"/>
        <v>0</v>
      </c>
      <c r="Z15" s="199">
        <f t="shared" si="41"/>
        <v>0</v>
      </c>
      <c r="AA15" s="199">
        <f t="shared" si="41"/>
        <v>0</v>
      </c>
      <c r="AB15" s="199">
        <f t="shared" si="41"/>
        <v>0</v>
      </c>
      <c r="AC15" s="199">
        <f t="shared" si="41"/>
        <v>0</v>
      </c>
      <c r="AD15" s="199">
        <f t="shared" si="41"/>
        <v>0</v>
      </c>
      <c r="AE15" s="199">
        <f t="shared" si="41"/>
        <v>0</v>
      </c>
      <c r="AF15" s="199">
        <f t="shared" si="41"/>
        <v>0</v>
      </c>
      <c r="AH15" s="199">
        <f t="shared" si="3"/>
        <v>0</v>
      </c>
      <c r="AJ15" s="198">
        <f t="shared" ref="AJ15:AU15" si="42">$E$15*H15</f>
        <v>0</v>
      </c>
      <c r="AK15" s="198">
        <f t="shared" si="42"/>
        <v>0</v>
      </c>
      <c r="AL15" s="198">
        <f t="shared" si="42"/>
        <v>0</v>
      </c>
      <c r="AM15" s="198">
        <f t="shared" si="42"/>
        <v>0</v>
      </c>
      <c r="AN15" s="198">
        <f t="shared" si="42"/>
        <v>0</v>
      </c>
      <c r="AO15" s="198">
        <f t="shared" si="42"/>
        <v>0</v>
      </c>
      <c r="AP15" s="198">
        <f t="shared" si="42"/>
        <v>0</v>
      </c>
      <c r="AQ15" s="198">
        <f t="shared" si="42"/>
        <v>0</v>
      </c>
      <c r="AR15" s="198">
        <f t="shared" si="42"/>
        <v>0</v>
      </c>
      <c r="AS15" s="198">
        <f t="shared" si="42"/>
        <v>0</v>
      </c>
      <c r="AT15" s="198">
        <f t="shared" si="42"/>
        <v>0</v>
      </c>
      <c r="AU15" s="198">
        <f t="shared" si="42"/>
        <v>0</v>
      </c>
      <c r="AW15" s="198">
        <f t="shared" si="5"/>
        <v>0</v>
      </c>
      <c r="AY15" s="197">
        <f t="shared" ref="AY15:BJ15" si="43">$F$15*H15</f>
        <v>0</v>
      </c>
      <c r="AZ15" s="197">
        <f t="shared" si="43"/>
        <v>0</v>
      </c>
      <c r="BA15" s="197">
        <f t="shared" si="43"/>
        <v>0</v>
      </c>
      <c r="BB15" s="197">
        <f t="shared" si="43"/>
        <v>0</v>
      </c>
      <c r="BC15" s="197">
        <f t="shared" si="43"/>
        <v>0</v>
      </c>
      <c r="BD15" s="197">
        <f t="shared" si="43"/>
        <v>0</v>
      </c>
      <c r="BE15" s="197">
        <f t="shared" si="43"/>
        <v>0</v>
      </c>
      <c r="BF15" s="197">
        <f t="shared" si="43"/>
        <v>0</v>
      </c>
      <c r="BG15" s="197">
        <f t="shared" si="43"/>
        <v>0</v>
      </c>
      <c r="BH15" s="197">
        <f t="shared" si="43"/>
        <v>0</v>
      </c>
      <c r="BI15" s="197">
        <f t="shared" si="43"/>
        <v>0</v>
      </c>
      <c r="BJ15" s="197">
        <f t="shared" si="43"/>
        <v>0</v>
      </c>
      <c r="BL15" s="197">
        <f t="shared" si="7"/>
        <v>0</v>
      </c>
    </row>
    <row r="16" spans="1:64" ht="21.75" hidden="1" customHeight="1" x14ac:dyDescent="0.25">
      <c r="A16" s="175"/>
      <c r="D16" s="214"/>
      <c r="E16" s="173">
        <f t="shared" si="0"/>
        <v>0</v>
      </c>
      <c r="F16" s="173">
        <f t="shared" si="1"/>
        <v>0</v>
      </c>
      <c r="H16" s="172">
        <v>160</v>
      </c>
      <c r="I16" s="172">
        <v>152</v>
      </c>
      <c r="J16" s="172">
        <v>184</v>
      </c>
      <c r="K16" s="172">
        <v>160</v>
      </c>
      <c r="L16" s="172">
        <v>176</v>
      </c>
      <c r="M16" s="172">
        <v>168</v>
      </c>
      <c r="N16" s="172">
        <v>160</v>
      </c>
      <c r="O16" s="172">
        <v>184</v>
      </c>
      <c r="P16" s="172">
        <v>160</v>
      </c>
      <c r="Q16" s="172">
        <v>168</v>
      </c>
      <c r="R16" s="172">
        <v>160</v>
      </c>
      <c r="S16" s="172">
        <v>160</v>
      </c>
      <c r="U16" s="199">
        <f t="shared" ref="U16:AF16" si="44">$C$16*H16</f>
        <v>0</v>
      </c>
      <c r="V16" s="199">
        <f t="shared" si="44"/>
        <v>0</v>
      </c>
      <c r="W16" s="199">
        <f t="shared" si="44"/>
        <v>0</v>
      </c>
      <c r="X16" s="199">
        <f t="shared" si="44"/>
        <v>0</v>
      </c>
      <c r="Y16" s="199">
        <f t="shared" si="44"/>
        <v>0</v>
      </c>
      <c r="Z16" s="199">
        <f t="shared" si="44"/>
        <v>0</v>
      </c>
      <c r="AA16" s="199">
        <f t="shared" si="44"/>
        <v>0</v>
      </c>
      <c r="AB16" s="199">
        <f t="shared" si="44"/>
        <v>0</v>
      </c>
      <c r="AC16" s="199">
        <f t="shared" si="44"/>
        <v>0</v>
      </c>
      <c r="AD16" s="199">
        <f t="shared" si="44"/>
        <v>0</v>
      </c>
      <c r="AE16" s="199">
        <f t="shared" si="44"/>
        <v>0</v>
      </c>
      <c r="AF16" s="199">
        <f t="shared" si="44"/>
        <v>0</v>
      </c>
      <c r="AH16" s="199">
        <f t="shared" si="3"/>
        <v>0</v>
      </c>
      <c r="AJ16" s="198">
        <f t="shared" ref="AJ16:AU16" si="45">$E$16*H16</f>
        <v>0</v>
      </c>
      <c r="AK16" s="198">
        <f t="shared" si="45"/>
        <v>0</v>
      </c>
      <c r="AL16" s="198">
        <f t="shared" si="45"/>
        <v>0</v>
      </c>
      <c r="AM16" s="198">
        <f t="shared" si="45"/>
        <v>0</v>
      </c>
      <c r="AN16" s="198">
        <f t="shared" si="45"/>
        <v>0</v>
      </c>
      <c r="AO16" s="198">
        <f t="shared" si="45"/>
        <v>0</v>
      </c>
      <c r="AP16" s="198">
        <f t="shared" si="45"/>
        <v>0</v>
      </c>
      <c r="AQ16" s="198">
        <f t="shared" si="45"/>
        <v>0</v>
      </c>
      <c r="AR16" s="198">
        <f t="shared" si="45"/>
        <v>0</v>
      </c>
      <c r="AS16" s="198">
        <f t="shared" si="45"/>
        <v>0</v>
      </c>
      <c r="AT16" s="198">
        <f t="shared" si="45"/>
        <v>0</v>
      </c>
      <c r="AU16" s="198">
        <f t="shared" si="45"/>
        <v>0</v>
      </c>
      <c r="AW16" s="198">
        <f t="shared" si="5"/>
        <v>0</v>
      </c>
      <c r="AY16" s="197">
        <f t="shared" ref="AY16:BJ16" si="46">$F$16*H16</f>
        <v>0</v>
      </c>
      <c r="AZ16" s="197">
        <f t="shared" si="46"/>
        <v>0</v>
      </c>
      <c r="BA16" s="197">
        <f t="shared" si="46"/>
        <v>0</v>
      </c>
      <c r="BB16" s="197">
        <f t="shared" si="46"/>
        <v>0</v>
      </c>
      <c r="BC16" s="197">
        <f t="shared" si="46"/>
        <v>0</v>
      </c>
      <c r="BD16" s="197">
        <f t="shared" si="46"/>
        <v>0</v>
      </c>
      <c r="BE16" s="197">
        <f t="shared" si="46"/>
        <v>0</v>
      </c>
      <c r="BF16" s="197">
        <f t="shared" si="46"/>
        <v>0</v>
      </c>
      <c r="BG16" s="197">
        <f t="shared" si="46"/>
        <v>0</v>
      </c>
      <c r="BH16" s="197">
        <f t="shared" si="46"/>
        <v>0</v>
      </c>
      <c r="BI16" s="197">
        <f t="shared" si="46"/>
        <v>0</v>
      </c>
      <c r="BJ16" s="197">
        <f t="shared" si="46"/>
        <v>0</v>
      </c>
      <c r="BL16" s="197">
        <f t="shared" si="7"/>
        <v>0</v>
      </c>
    </row>
    <row r="17" spans="1:64" ht="21.75" hidden="1" customHeight="1" x14ac:dyDescent="0.25">
      <c r="A17" s="175"/>
      <c r="D17" s="214"/>
      <c r="E17" s="173">
        <f t="shared" si="0"/>
        <v>0</v>
      </c>
      <c r="F17" s="173">
        <f t="shared" si="1"/>
        <v>0</v>
      </c>
      <c r="H17" s="172">
        <v>160</v>
      </c>
      <c r="I17" s="172">
        <v>152</v>
      </c>
      <c r="J17" s="172">
        <v>184</v>
      </c>
      <c r="K17" s="172">
        <v>160</v>
      </c>
      <c r="L17" s="172">
        <v>176</v>
      </c>
      <c r="M17" s="172">
        <v>168</v>
      </c>
      <c r="N17" s="172">
        <v>160</v>
      </c>
      <c r="O17" s="172">
        <v>184</v>
      </c>
      <c r="P17" s="172">
        <v>160</v>
      </c>
      <c r="Q17" s="172">
        <v>168</v>
      </c>
      <c r="R17" s="172">
        <v>160</v>
      </c>
      <c r="S17" s="172">
        <v>160</v>
      </c>
      <c r="U17" s="199">
        <f t="shared" ref="U17:AF17" si="47">$C$17*H17</f>
        <v>0</v>
      </c>
      <c r="V17" s="199">
        <f t="shared" si="47"/>
        <v>0</v>
      </c>
      <c r="W17" s="199">
        <f t="shared" si="47"/>
        <v>0</v>
      </c>
      <c r="X17" s="199">
        <f t="shared" si="47"/>
        <v>0</v>
      </c>
      <c r="Y17" s="199">
        <f t="shared" si="47"/>
        <v>0</v>
      </c>
      <c r="Z17" s="199">
        <f t="shared" si="47"/>
        <v>0</v>
      </c>
      <c r="AA17" s="199">
        <f t="shared" si="47"/>
        <v>0</v>
      </c>
      <c r="AB17" s="199">
        <f t="shared" si="47"/>
        <v>0</v>
      </c>
      <c r="AC17" s="199">
        <f t="shared" si="47"/>
        <v>0</v>
      </c>
      <c r="AD17" s="199">
        <f t="shared" si="47"/>
        <v>0</v>
      </c>
      <c r="AE17" s="199">
        <f t="shared" si="47"/>
        <v>0</v>
      </c>
      <c r="AF17" s="199">
        <f t="shared" si="47"/>
        <v>0</v>
      </c>
      <c r="AH17" s="199">
        <f t="shared" si="3"/>
        <v>0</v>
      </c>
      <c r="AJ17" s="198">
        <f t="shared" ref="AJ17:AU17" si="48">$E$17*H17</f>
        <v>0</v>
      </c>
      <c r="AK17" s="198">
        <f t="shared" si="48"/>
        <v>0</v>
      </c>
      <c r="AL17" s="198">
        <f t="shared" si="48"/>
        <v>0</v>
      </c>
      <c r="AM17" s="198">
        <f t="shared" si="48"/>
        <v>0</v>
      </c>
      <c r="AN17" s="198">
        <f t="shared" si="48"/>
        <v>0</v>
      </c>
      <c r="AO17" s="198">
        <f t="shared" si="48"/>
        <v>0</v>
      </c>
      <c r="AP17" s="198">
        <f t="shared" si="48"/>
        <v>0</v>
      </c>
      <c r="AQ17" s="198">
        <f t="shared" si="48"/>
        <v>0</v>
      </c>
      <c r="AR17" s="198">
        <f t="shared" si="48"/>
        <v>0</v>
      </c>
      <c r="AS17" s="198">
        <f t="shared" si="48"/>
        <v>0</v>
      </c>
      <c r="AT17" s="198">
        <f t="shared" si="48"/>
        <v>0</v>
      </c>
      <c r="AU17" s="198">
        <f t="shared" si="48"/>
        <v>0</v>
      </c>
      <c r="AW17" s="198">
        <f t="shared" si="5"/>
        <v>0</v>
      </c>
      <c r="AY17" s="197">
        <f t="shared" ref="AY17:BJ17" si="49">$F$17*H17</f>
        <v>0</v>
      </c>
      <c r="AZ17" s="197">
        <f t="shared" si="49"/>
        <v>0</v>
      </c>
      <c r="BA17" s="197">
        <f t="shared" si="49"/>
        <v>0</v>
      </c>
      <c r="BB17" s="197">
        <f t="shared" si="49"/>
        <v>0</v>
      </c>
      <c r="BC17" s="197">
        <f t="shared" si="49"/>
        <v>0</v>
      </c>
      <c r="BD17" s="197">
        <f t="shared" si="49"/>
        <v>0</v>
      </c>
      <c r="BE17" s="197">
        <f t="shared" si="49"/>
        <v>0</v>
      </c>
      <c r="BF17" s="197">
        <f t="shared" si="49"/>
        <v>0</v>
      </c>
      <c r="BG17" s="197">
        <f t="shared" si="49"/>
        <v>0</v>
      </c>
      <c r="BH17" s="197">
        <f t="shared" si="49"/>
        <v>0</v>
      </c>
      <c r="BI17" s="197">
        <f t="shared" si="49"/>
        <v>0</v>
      </c>
      <c r="BJ17" s="197">
        <f t="shared" si="49"/>
        <v>0</v>
      </c>
      <c r="BL17" s="197">
        <f t="shared" si="7"/>
        <v>0</v>
      </c>
    </row>
    <row r="18" spans="1:64" ht="21.75" hidden="1" customHeight="1" x14ac:dyDescent="0.25">
      <c r="A18" s="175"/>
      <c r="D18" s="214"/>
      <c r="E18" s="173">
        <f t="shared" si="0"/>
        <v>0</v>
      </c>
      <c r="F18" s="173">
        <f t="shared" si="1"/>
        <v>0</v>
      </c>
      <c r="H18" s="172">
        <v>160</v>
      </c>
      <c r="I18" s="172">
        <v>152</v>
      </c>
      <c r="J18" s="172">
        <v>184</v>
      </c>
      <c r="K18" s="172">
        <v>160</v>
      </c>
      <c r="L18" s="172">
        <v>176</v>
      </c>
      <c r="M18" s="172">
        <v>168</v>
      </c>
      <c r="N18" s="172">
        <v>160</v>
      </c>
      <c r="O18" s="172">
        <v>184</v>
      </c>
      <c r="P18" s="172">
        <v>160</v>
      </c>
      <c r="Q18" s="172">
        <v>168</v>
      </c>
      <c r="R18" s="172">
        <v>160</v>
      </c>
      <c r="S18" s="172">
        <v>160</v>
      </c>
      <c r="U18" s="199">
        <f t="shared" ref="U18:AF18" si="50">$C$18*H18</f>
        <v>0</v>
      </c>
      <c r="V18" s="199">
        <f t="shared" si="50"/>
        <v>0</v>
      </c>
      <c r="W18" s="199">
        <f t="shared" si="50"/>
        <v>0</v>
      </c>
      <c r="X18" s="199">
        <f t="shared" si="50"/>
        <v>0</v>
      </c>
      <c r="Y18" s="199">
        <f t="shared" si="50"/>
        <v>0</v>
      </c>
      <c r="Z18" s="199">
        <f t="shared" si="50"/>
        <v>0</v>
      </c>
      <c r="AA18" s="199">
        <f t="shared" si="50"/>
        <v>0</v>
      </c>
      <c r="AB18" s="199">
        <f t="shared" si="50"/>
        <v>0</v>
      </c>
      <c r="AC18" s="199">
        <f t="shared" si="50"/>
        <v>0</v>
      </c>
      <c r="AD18" s="199">
        <f t="shared" si="50"/>
        <v>0</v>
      </c>
      <c r="AE18" s="199">
        <f t="shared" si="50"/>
        <v>0</v>
      </c>
      <c r="AF18" s="199">
        <f t="shared" si="50"/>
        <v>0</v>
      </c>
      <c r="AH18" s="199">
        <f t="shared" si="3"/>
        <v>0</v>
      </c>
      <c r="AJ18" s="198">
        <f t="shared" ref="AJ18:AU18" si="51">$E$18*H18</f>
        <v>0</v>
      </c>
      <c r="AK18" s="198">
        <f t="shared" si="51"/>
        <v>0</v>
      </c>
      <c r="AL18" s="198">
        <f t="shared" si="51"/>
        <v>0</v>
      </c>
      <c r="AM18" s="198">
        <f t="shared" si="51"/>
        <v>0</v>
      </c>
      <c r="AN18" s="198">
        <f t="shared" si="51"/>
        <v>0</v>
      </c>
      <c r="AO18" s="198">
        <f t="shared" si="51"/>
        <v>0</v>
      </c>
      <c r="AP18" s="198">
        <f t="shared" si="51"/>
        <v>0</v>
      </c>
      <c r="AQ18" s="198">
        <f t="shared" si="51"/>
        <v>0</v>
      </c>
      <c r="AR18" s="198">
        <f t="shared" si="51"/>
        <v>0</v>
      </c>
      <c r="AS18" s="198">
        <f t="shared" si="51"/>
        <v>0</v>
      </c>
      <c r="AT18" s="198">
        <f t="shared" si="51"/>
        <v>0</v>
      </c>
      <c r="AU18" s="198">
        <f t="shared" si="51"/>
        <v>0</v>
      </c>
      <c r="AW18" s="198">
        <f t="shared" si="5"/>
        <v>0</v>
      </c>
      <c r="AY18" s="197">
        <f t="shared" ref="AY18:BJ18" si="52">$F$18*H18</f>
        <v>0</v>
      </c>
      <c r="AZ18" s="197">
        <f t="shared" si="52"/>
        <v>0</v>
      </c>
      <c r="BA18" s="197">
        <f t="shared" si="52"/>
        <v>0</v>
      </c>
      <c r="BB18" s="197">
        <f t="shared" si="52"/>
        <v>0</v>
      </c>
      <c r="BC18" s="197">
        <f t="shared" si="52"/>
        <v>0</v>
      </c>
      <c r="BD18" s="197">
        <f t="shared" si="52"/>
        <v>0</v>
      </c>
      <c r="BE18" s="197">
        <f t="shared" si="52"/>
        <v>0</v>
      </c>
      <c r="BF18" s="197">
        <f t="shared" si="52"/>
        <v>0</v>
      </c>
      <c r="BG18" s="197">
        <f t="shared" si="52"/>
        <v>0</v>
      </c>
      <c r="BH18" s="197">
        <f t="shared" si="52"/>
        <v>0</v>
      </c>
      <c r="BI18" s="197">
        <f t="shared" si="52"/>
        <v>0</v>
      </c>
      <c r="BJ18" s="197">
        <f t="shared" si="52"/>
        <v>0</v>
      </c>
      <c r="BL18" s="197">
        <f t="shared" si="7"/>
        <v>0</v>
      </c>
    </row>
    <row r="19" spans="1:64" ht="21.75" hidden="1" customHeight="1" x14ac:dyDescent="0.25">
      <c r="A19" s="175"/>
      <c r="D19" s="214"/>
      <c r="E19" s="173">
        <f t="shared" si="0"/>
        <v>0</v>
      </c>
      <c r="F19" s="173">
        <f t="shared" si="1"/>
        <v>0</v>
      </c>
      <c r="H19" s="172">
        <v>160</v>
      </c>
      <c r="I19" s="172">
        <v>152</v>
      </c>
      <c r="J19" s="172">
        <v>184</v>
      </c>
      <c r="K19" s="172">
        <v>160</v>
      </c>
      <c r="L19" s="172">
        <v>176</v>
      </c>
      <c r="M19" s="172">
        <v>168</v>
      </c>
      <c r="N19" s="172">
        <v>160</v>
      </c>
      <c r="O19" s="172">
        <v>184</v>
      </c>
      <c r="P19" s="172">
        <v>160</v>
      </c>
      <c r="Q19" s="172">
        <v>168</v>
      </c>
      <c r="R19" s="172">
        <v>160</v>
      </c>
      <c r="S19" s="172">
        <v>160</v>
      </c>
      <c r="U19" s="199">
        <f t="shared" ref="U19:AF19" si="53">$C$19*H19</f>
        <v>0</v>
      </c>
      <c r="V19" s="199">
        <f t="shared" si="53"/>
        <v>0</v>
      </c>
      <c r="W19" s="199">
        <f t="shared" si="53"/>
        <v>0</v>
      </c>
      <c r="X19" s="199">
        <f t="shared" si="53"/>
        <v>0</v>
      </c>
      <c r="Y19" s="199">
        <f t="shared" si="53"/>
        <v>0</v>
      </c>
      <c r="Z19" s="199">
        <f t="shared" si="53"/>
        <v>0</v>
      </c>
      <c r="AA19" s="199">
        <f t="shared" si="53"/>
        <v>0</v>
      </c>
      <c r="AB19" s="199">
        <f t="shared" si="53"/>
        <v>0</v>
      </c>
      <c r="AC19" s="199">
        <f t="shared" si="53"/>
        <v>0</v>
      </c>
      <c r="AD19" s="199">
        <f t="shared" si="53"/>
        <v>0</v>
      </c>
      <c r="AE19" s="199">
        <f t="shared" si="53"/>
        <v>0</v>
      </c>
      <c r="AF19" s="199">
        <f t="shared" si="53"/>
        <v>0</v>
      </c>
      <c r="AH19" s="199">
        <f t="shared" si="3"/>
        <v>0</v>
      </c>
      <c r="AJ19" s="198">
        <f t="shared" ref="AJ19:AU19" si="54">$E$19*H19</f>
        <v>0</v>
      </c>
      <c r="AK19" s="198">
        <f t="shared" si="54"/>
        <v>0</v>
      </c>
      <c r="AL19" s="198">
        <f t="shared" si="54"/>
        <v>0</v>
      </c>
      <c r="AM19" s="198">
        <f t="shared" si="54"/>
        <v>0</v>
      </c>
      <c r="AN19" s="198">
        <f t="shared" si="54"/>
        <v>0</v>
      </c>
      <c r="AO19" s="198">
        <f t="shared" si="54"/>
        <v>0</v>
      </c>
      <c r="AP19" s="198">
        <f t="shared" si="54"/>
        <v>0</v>
      </c>
      <c r="AQ19" s="198">
        <f t="shared" si="54"/>
        <v>0</v>
      </c>
      <c r="AR19" s="198">
        <f t="shared" si="54"/>
        <v>0</v>
      </c>
      <c r="AS19" s="198">
        <f t="shared" si="54"/>
        <v>0</v>
      </c>
      <c r="AT19" s="198">
        <f t="shared" si="54"/>
        <v>0</v>
      </c>
      <c r="AU19" s="198">
        <f t="shared" si="54"/>
        <v>0</v>
      </c>
      <c r="AW19" s="198">
        <f t="shared" si="5"/>
        <v>0</v>
      </c>
      <c r="AY19" s="197">
        <f t="shared" ref="AY19:BJ19" si="55">$F$19*H19</f>
        <v>0</v>
      </c>
      <c r="AZ19" s="197">
        <f t="shared" si="55"/>
        <v>0</v>
      </c>
      <c r="BA19" s="197">
        <f t="shared" si="55"/>
        <v>0</v>
      </c>
      <c r="BB19" s="197">
        <f t="shared" si="55"/>
        <v>0</v>
      </c>
      <c r="BC19" s="197">
        <f t="shared" si="55"/>
        <v>0</v>
      </c>
      <c r="BD19" s="197">
        <f t="shared" si="55"/>
        <v>0</v>
      </c>
      <c r="BE19" s="197">
        <f t="shared" si="55"/>
        <v>0</v>
      </c>
      <c r="BF19" s="197">
        <f t="shared" si="55"/>
        <v>0</v>
      </c>
      <c r="BG19" s="197">
        <f t="shared" si="55"/>
        <v>0</v>
      </c>
      <c r="BH19" s="197">
        <f t="shared" si="55"/>
        <v>0</v>
      </c>
      <c r="BI19" s="197">
        <f t="shared" si="55"/>
        <v>0</v>
      </c>
      <c r="BJ19" s="197">
        <f t="shared" si="55"/>
        <v>0</v>
      </c>
      <c r="BL19" s="197">
        <f t="shared" si="7"/>
        <v>0</v>
      </c>
    </row>
    <row r="20" spans="1:64" ht="21.75" hidden="1" customHeight="1" x14ac:dyDescent="0.25">
      <c r="A20" s="175"/>
      <c r="D20" s="214"/>
      <c r="E20" s="173">
        <f t="shared" si="0"/>
        <v>0</v>
      </c>
      <c r="F20" s="173">
        <f t="shared" si="1"/>
        <v>0</v>
      </c>
      <c r="H20" s="172">
        <v>160</v>
      </c>
      <c r="I20" s="172">
        <v>152</v>
      </c>
      <c r="J20" s="172">
        <v>184</v>
      </c>
      <c r="K20" s="172">
        <v>160</v>
      </c>
      <c r="L20" s="172">
        <v>176</v>
      </c>
      <c r="M20" s="172">
        <v>168</v>
      </c>
      <c r="N20" s="172">
        <v>160</v>
      </c>
      <c r="O20" s="172">
        <v>184</v>
      </c>
      <c r="P20" s="172">
        <v>160</v>
      </c>
      <c r="Q20" s="172">
        <v>168</v>
      </c>
      <c r="R20" s="172">
        <v>160</v>
      </c>
      <c r="S20" s="172">
        <v>160</v>
      </c>
      <c r="U20" s="199">
        <f t="shared" ref="U20:AF20" si="56">$C$20*H20</f>
        <v>0</v>
      </c>
      <c r="V20" s="199">
        <f t="shared" si="56"/>
        <v>0</v>
      </c>
      <c r="W20" s="199">
        <f t="shared" si="56"/>
        <v>0</v>
      </c>
      <c r="X20" s="199">
        <f t="shared" si="56"/>
        <v>0</v>
      </c>
      <c r="Y20" s="199">
        <f t="shared" si="56"/>
        <v>0</v>
      </c>
      <c r="Z20" s="199">
        <f t="shared" si="56"/>
        <v>0</v>
      </c>
      <c r="AA20" s="199">
        <f t="shared" si="56"/>
        <v>0</v>
      </c>
      <c r="AB20" s="199">
        <f t="shared" si="56"/>
        <v>0</v>
      </c>
      <c r="AC20" s="199">
        <f t="shared" si="56"/>
        <v>0</v>
      </c>
      <c r="AD20" s="199">
        <f t="shared" si="56"/>
        <v>0</v>
      </c>
      <c r="AE20" s="199">
        <f t="shared" si="56"/>
        <v>0</v>
      </c>
      <c r="AF20" s="199">
        <f t="shared" si="56"/>
        <v>0</v>
      </c>
      <c r="AH20" s="199">
        <f t="shared" si="3"/>
        <v>0</v>
      </c>
      <c r="AJ20" s="198">
        <f t="shared" ref="AJ20:AU20" si="57">$E$20*H20</f>
        <v>0</v>
      </c>
      <c r="AK20" s="198">
        <f t="shared" si="57"/>
        <v>0</v>
      </c>
      <c r="AL20" s="198">
        <f t="shared" si="57"/>
        <v>0</v>
      </c>
      <c r="AM20" s="198">
        <f t="shared" si="57"/>
        <v>0</v>
      </c>
      <c r="AN20" s="198">
        <f t="shared" si="57"/>
        <v>0</v>
      </c>
      <c r="AO20" s="198">
        <f t="shared" si="57"/>
        <v>0</v>
      </c>
      <c r="AP20" s="198">
        <f t="shared" si="57"/>
        <v>0</v>
      </c>
      <c r="AQ20" s="198">
        <f t="shared" si="57"/>
        <v>0</v>
      </c>
      <c r="AR20" s="198">
        <f t="shared" si="57"/>
        <v>0</v>
      </c>
      <c r="AS20" s="198">
        <f t="shared" si="57"/>
        <v>0</v>
      </c>
      <c r="AT20" s="198">
        <f t="shared" si="57"/>
        <v>0</v>
      </c>
      <c r="AU20" s="198">
        <f t="shared" si="57"/>
        <v>0</v>
      </c>
      <c r="AW20" s="198">
        <f t="shared" si="5"/>
        <v>0</v>
      </c>
      <c r="AY20" s="197">
        <f t="shared" ref="AY20:BJ20" si="58">$F$20*H20</f>
        <v>0</v>
      </c>
      <c r="AZ20" s="197">
        <f t="shared" si="58"/>
        <v>0</v>
      </c>
      <c r="BA20" s="197">
        <f t="shared" si="58"/>
        <v>0</v>
      </c>
      <c r="BB20" s="197">
        <f t="shared" si="58"/>
        <v>0</v>
      </c>
      <c r="BC20" s="197">
        <f t="shared" si="58"/>
        <v>0</v>
      </c>
      <c r="BD20" s="197">
        <f t="shared" si="58"/>
        <v>0</v>
      </c>
      <c r="BE20" s="197">
        <f t="shared" si="58"/>
        <v>0</v>
      </c>
      <c r="BF20" s="197">
        <f t="shared" si="58"/>
        <v>0</v>
      </c>
      <c r="BG20" s="197">
        <f t="shared" si="58"/>
        <v>0</v>
      </c>
      <c r="BH20" s="197">
        <f t="shared" si="58"/>
        <v>0</v>
      </c>
      <c r="BI20" s="197">
        <f t="shared" si="58"/>
        <v>0</v>
      </c>
      <c r="BJ20" s="197">
        <f t="shared" si="58"/>
        <v>0</v>
      </c>
      <c r="BL20" s="197">
        <f t="shared" si="7"/>
        <v>0</v>
      </c>
    </row>
    <row r="21" spans="1:64" ht="21.75" hidden="1" customHeight="1" x14ac:dyDescent="0.25">
      <c r="A21" s="175"/>
      <c r="D21" s="214"/>
      <c r="E21" s="173">
        <f t="shared" si="0"/>
        <v>0</v>
      </c>
      <c r="F21" s="173">
        <f t="shared" si="1"/>
        <v>0</v>
      </c>
      <c r="H21" s="172">
        <v>160</v>
      </c>
      <c r="I21" s="172">
        <v>152</v>
      </c>
      <c r="J21" s="172">
        <v>184</v>
      </c>
      <c r="K21" s="172">
        <v>160</v>
      </c>
      <c r="L21" s="172">
        <v>176</v>
      </c>
      <c r="M21" s="172">
        <v>168</v>
      </c>
      <c r="N21" s="172">
        <v>160</v>
      </c>
      <c r="O21" s="172">
        <v>184</v>
      </c>
      <c r="P21" s="172">
        <v>160</v>
      </c>
      <c r="Q21" s="172">
        <v>168</v>
      </c>
      <c r="R21" s="172">
        <v>160</v>
      </c>
      <c r="S21" s="172">
        <v>160</v>
      </c>
      <c r="U21" s="199">
        <f t="shared" ref="U21:AF21" si="59">$C$21*H21</f>
        <v>0</v>
      </c>
      <c r="V21" s="199">
        <f t="shared" si="59"/>
        <v>0</v>
      </c>
      <c r="W21" s="199">
        <f t="shared" si="59"/>
        <v>0</v>
      </c>
      <c r="X21" s="199">
        <f t="shared" si="59"/>
        <v>0</v>
      </c>
      <c r="Y21" s="199">
        <f t="shared" si="59"/>
        <v>0</v>
      </c>
      <c r="Z21" s="199">
        <f t="shared" si="59"/>
        <v>0</v>
      </c>
      <c r="AA21" s="199">
        <f t="shared" si="59"/>
        <v>0</v>
      </c>
      <c r="AB21" s="199">
        <f t="shared" si="59"/>
        <v>0</v>
      </c>
      <c r="AC21" s="199">
        <f t="shared" si="59"/>
        <v>0</v>
      </c>
      <c r="AD21" s="199">
        <f t="shared" si="59"/>
        <v>0</v>
      </c>
      <c r="AE21" s="199">
        <f t="shared" si="59"/>
        <v>0</v>
      </c>
      <c r="AF21" s="199">
        <f t="shared" si="59"/>
        <v>0</v>
      </c>
      <c r="AH21" s="199">
        <f t="shared" si="3"/>
        <v>0</v>
      </c>
      <c r="AJ21" s="198">
        <f t="shared" ref="AJ21:AU21" si="60">$E$21*H21</f>
        <v>0</v>
      </c>
      <c r="AK21" s="198">
        <f t="shared" si="60"/>
        <v>0</v>
      </c>
      <c r="AL21" s="198">
        <f t="shared" si="60"/>
        <v>0</v>
      </c>
      <c r="AM21" s="198">
        <f t="shared" si="60"/>
        <v>0</v>
      </c>
      <c r="AN21" s="198">
        <f t="shared" si="60"/>
        <v>0</v>
      </c>
      <c r="AO21" s="198">
        <f t="shared" si="60"/>
        <v>0</v>
      </c>
      <c r="AP21" s="198">
        <f t="shared" si="60"/>
        <v>0</v>
      </c>
      <c r="AQ21" s="198">
        <f t="shared" si="60"/>
        <v>0</v>
      </c>
      <c r="AR21" s="198">
        <f t="shared" si="60"/>
        <v>0</v>
      </c>
      <c r="AS21" s="198">
        <f t="shared" si="60"/>
        <v>0</v>
      </c>
      <c r="AT21" s="198">
        <f t="shared" si="60"/>
        <v>0</v>
      </c>
      <c r="AU21" s="198">
        <f t="shared" si="60"/>
        <v>0</v>
      </c>
      <c r="AW21" s="198">
        <f t="shared" si="5"/>
        <v>0</v>
      </c>
      <c r="AY21" s="197">
        <f t="shared" ref="AY21:BJ21" si="61">$F$21*H21</f>
        <v>0</v>
      </c>
      <c r="AZ21" s="197">
        <f t="shared" si="61"/>
        <v>0</v>
      </c>
      <c r="BA21" s="197">
        <f t="shared" si="61"/>
        <v>0</v>
      </c>
      <c r="BB21" s="197">
        <f t="shared" si="61"/>
        <v>0</v>
      </c>
      <c r="BC21" s="197">
        <f t="shared" si="61"/>
        <v>0</v>
      </c>
      <c r="BD21" s="197">
        <f t="shared" si="61"/>
        <v>0</v>
      </c>
      <c r="BE21" s="197">
        <f t="shared" si="61"/>
        <v>0</v>
      </c>
      <c r="BF21" s="197">
        <f t="shared" si="61"/>
        <v>0</v>
      </c>
      <c r="BG21" s="197">
        <f t="shared" si="61"/>
        <v>0</v>
      </c>
      <c r="BH21" s="197">
        <f t="shared" si="61"/>
        <v>0</v>
      </c>
      <c r="BI21" s="197">
        <f t="shared" si="61"/>
        <v>0</v>
      </c>
      <c r="BJ21" s="197">
        <f t="shared" si="61"/>
        <v>0</v>
      </c>
      <c r="BL21" s="197">
        <f t="shared" si="7"/>
        <v>0</v>
      </c>
    </row>
    <row r="22" spans="1:64" ht="21.75" hidden="1" customHeight="1" x14ac:dyDescent="0.25">
      <c r="A22" s="175"/>
      <c r="D22" s="214"/>
      <c r="E22" s="173">
        <f t="shared" si="0"/>
        <v>0</v>
      </c>
      <c r="F22" s="173">
        <f t="shared" si="1"/>
        <v>0</v>
      </c>
      <c r="H22" s="172">
        <v>160</v>
      </c>
      <c r="I22" s="172">
        <v>152</v>
      </c>
      <c r="J22" s="172">
        <v>184</v>
      </c>
      <c r="K22" s="172">
        <v>160</v>
      </c>
      <c r="L22" s="172">
        <v>176</v>
      </c>
      <c r="M22" s="172">
        <v>168</v>
      </c>
      <c r="N22" s="172">
        <v>160</v>
      </c>
      <c r="O22" s="172">
        <v>184</v>
      </c>
      <c r="P22" s="172">
        <v>160</v>
      </c>
      <c r="Q22" s="172">
        <v>168</v>
      </c>
      <c r="R22" s="172">
        <v>160</v>
      </c>
      <c r="S22" s="172">
        <v>160</v>
      </c>
      <c r="U22" s="199">
        <f t="shared" ref="U22:AF22" si="62">$C$22*H22</f>
        <v>0</v>
      </c>
      <c r="V22" s="199">
        <f t="shared" si="62"/>
        <v>0</v>
      </c>
      <c r="W22" s="199">
        <f t="shared" si="62"/>
        <v>0</v>
      </c>
      <c r="X22" s="199">
        <f t="shared" si="62"/>
        <v>0</v>
      </c>
      <c r="Y22" s="199">
        <f t="shared" si="62"/>
        <v>0</v>
      </c>
      <c r="Z22" s="199">
        <f t="shared" si="62"/>
        <v>0</v>
      </c>
      <c r="AA22" s="199">
        <f t="shared" si="62"/>
        <v>0</v>
      </c>
      <c r="AB22" s="199">
        <f t="shared" si="62"/>
        <v>0</v>
      </c>
      <c r="AC22" s="199">
        <f t="shared" si="62"/>
        <v>0</v>
      </c>
      <c r="AD22" s="199">
        <f t="shared" si="62"/>
        <v>0</v>
      </c>
      <c r="AE22" s="199">
        <f t="shared" si="62"/>
        <v>0</v>
      </c>
      <c r="AF22" s="199">
        <f t="shared" si="62"/>
        <v>0</v>
      </c>
      <c r="AH22" s="199">
        <f t="shared" si="3"/>
        <v>0</v>
      </c>
      <c r="AJ22" s="198">
        <f t="shared" ref="AJ22:AU22" si="63">$E$22*H22</f>
        <v>0</v>
      </c>
      <c r="AK22" s="198">
        <f t="shared" si="63"/>
        <v>0</v>
      </c>
      <c r="AL22" s="198">
        <f t="shared" si="63"/>
        <v>0</v>
      </c>
      <c r="AM22" s="198">
        <f t="shared" si="63"/>
        <v>0</v>
      </c>
      <c r="AN22" s="198">
        <f t="shared" si="63"/>
        <v>0</v>
      </c>
      <c r="AO22" s="198">
        <f t="shared" si="63"/>
        <v>0</v>
      </c>
      <c r="AP22" s="198">
        <f t="shared" si="63"/>
        <v>0</v>
      </c>
      <c r="AQ22" s="198">
        <f t="shared" si="63"/>
        <v>0</v>
      </c>
      <c r="AR22" s="198">
        <f t="shared" si="63"/>
        <v>0</v>
      </c>
      <c r="AS22" s="198">
        <f t="shared" si="63"/>
        <v>0</v>
      </c>
      <c r="AT22" s="198">
        <f t="shared" si="63"/>
        <v>0</v>
      </c>
      <c r="AU22" s="198">
        <f t="shared" si="63"/>
        <v>0</v>
      </c>
      <c r="AW22" s="198">
        <f t="shared" si="5"/>
        <v>0</v>
      </c>
      <c r="AY22" s="197">
        <f t="shared" ref="AY22:BJ22" si="64">$F$22*H22</f>
        <v>0</v>
      </c>
      <c r="AZ22" s="197">
        <f t="shared" si="64"/>
        <v>0</v>
      </c>
      <c r="BA22" s="197">
        <f t="shared" si="64"/>
        <v>0</v>
      </c>
      <c r="BB22" s="197">
        <f t="shared" si="64"/>
        <v>0</v>
      </c>
      <c r="BC22" s="197">
        <f t="shared" si="64"/>
        <v>0</v>
      </c>
      <c r="BD22" s="197">
        <f t="shared" si="64"/>
        <v>0</v>
      </c>
      <c r="BE22" s="197">
        <f t="shared" si="64"/>
        <v>0</v>
      </c>
      <c r="BF22" s="197">
        <f t="shared" si="64"/>
        <v>0</v>
      </c>
      <c r="BG22" s="197">
        <f t="shared" si="64"/>
        <v>0</v>
      </c>
      <c r="BH22" s="197">
        <f t="shared" si="64"/>
        <v>0</v>
      </c>
      <c r="BI22" s="197">
        <f t="shared" si="64"/>
        <v>0</v>
      </c>
      <c r="BJ22" s="197">
        <f t="shared" si="64"/>
        <v>0</v>
      </c>
      <c r="BL22" s="197">
        <f t="shared" si="7"/>
        <v>0</v>
      </c>
    </row>
    <row r="23" spans="1:64" ht="21.75" hidden="1" customHeight="1" x14ac:dyDescent="0.25">
      <c r="A23" s="175"/>
      <c r="D23" s="214"/>
      <c r="E23" s="173">
        <f t="shared" si="0"/>
        <v>0</v>
      </c>
      <c r="F23" s="173">
        <f t="shared" si="1"/>
        <v>0</v>
      </c>
      <c r="H23" s="172">
        <v>160</v>
      </c>
      <c r="I23" s="172">
        <v>152</v>
      </c>
      <c r="J23" s="172">
        <v>184</v>
      </c>
      <c r="K23" s="172">
        <v>160</v>
      </c>
      <c r="L23" s="172">
        <v>176</v>
      </c>
      <c r="M23" s="172">
        <v>168</v>
      </c>
      <c r="N23" s="172">
        <v>160</v>
      </c>
      <c r="O23" s="172">
        <v>184</v>
      </c>
      <c r="P23" s="172">
        <v>160</v>
      </c>
      <c r="Q23" s="172">
        <v>168</v>
      </c>
      <c r="R23" s="172">
        <v>160</v>
      </c>
      <c r="S23" s="172">
        <v>160</v>
      </c>
      <c r="U23" s="199">
        <f t="shared" ref="U23:AF23" si="65">$C$23*H23</f>
        <v>0</v>
      </c>
      <c r="V23" s="199">
        <f t="shared" si="65"/>
        <v>0</v>
      </c>
      <c r="W23" s="199">
        <f t="shared" si="65"/>
        <v>0</v>
      </c>
      <c r="X23" s="199">
        <f t="shared" si="65"/>
        <v>0</v>
      </c>
      <c r="Y23" s="199">
        <f t="shared" si="65"/>
        <v>0</v>
      </c>
      <c r="Z23" s="199">
        <f t="shared" si="65"/>
        <v>0</v>
      </c>
      <c r="AA23" s="199">
        <f t="shared" si="65"/>
        <v>0</v>
      </c>
      <c r="AB23" s="199">
        <f t="shared" si="65"/>
        <v>0</v>
      </c>
      <c r="AC23" s="199">
        <f t="shared" si="65"/>
        <v>0</v>
      </c>
      <c r="AD23" s="199">
        <f t="shared" si="65"/>
        <v>0</v>
      </c>
      <c r="AE23" s="199">
        <f t="shared" si="65"/>
        <v>0</v>
      </c>
      <c r="AF23" s="199">
        <f t="shared" si="65"/>
        <v>0</v>
      </c>
      <c r="AH23" s="199">
        <f t="shared" si="3"/>
        <v>0</v>
      </c>
      <c r="AJ23" s="198">
        <f t="shared" ref="AJ23:AU23" si="66">$E$23*H23</f>
        <v>0</v>
      </c>
      <c r="AK23" s="198">
        <f t="shared" si="66"/>
        <v>0</v>
      </c>
      <c r="AL23" s="198">
        <f t="shared" si="66"/>
        <v>0</v>
      </c>
      <c r="AM23" s="198">
        <f t="shared" si="66"/>
        <v>0</v>
      </c>
      <c r="AN23" s="198">
        <f t="shared" si="66"/>
        <v>0</v>
      </c>
      <c r="AO23" s="198">
        <f t="shared" si="66"/>
        <v>0</v>
      </c>
      <c r="AP23" s="198">
        <f t="shared" si="66"/>
        <v>0</v>
      </c>
      <c r="AQ23" s="198">
        <f t="shared" si="66"/>
        <v>0</v>
      </c>
      <c r="AR23" s="198">
        <f t="shared" si="66"/>
        <v>0</v>
      </c>
      <c r="AS23" s="198">
        <f t="shared" si="66"/>
        <v>0</v>
      </c>
      <c r="AT23" s="198">
        <f t="shared" si="66"/>
        <v>0</v>
      </c>
      <c r="AU23" s="198">
        <f t="shared" si="66"/>
        <v>0</v>
      </c>
      <c r="AW23" s="198">
        <f t="shared" si="5"/>
        <v>0</v>
      </c>
      <c r="AY23" s="197">
        <f t="shared" ref="AY23:BJ23" si="67">$F$23*H23</f>
        <v>0</v>
      </c>
      <c r="AZ23" s="197">
        <f t="shared" si="67"/>
        <v>0</v>
      </c>
      <c r="BA23" s="197">
        <f t="shared" si="67"/>
        <v>0</v>
      </c>
      <c r="BB23" s="197">
        <f t="shared" si="67"/>
        <v>0</v>
      </c>
      <c r="BC23" s="197">
        <f t="shared" si="67"/>
        <v>0</v>
      </c>
      <c r="BD23" s="197">
        <f t="shared" si="67"/>
        <v>0</v>
      </c>
      <c r="BE23" s="197">
        <f t="shared" si="67"/>
        <v>0</v>
      </c>
      <c r="BF23" s="197">
        <f t="shared" si="67"/>
        <v>0</v>
      </c>
      <c r="BG23" s="197">
        <f t="shared" si="67"/>
        <v>0</v>
      </c>
      <c r="BH23" s="197">
        <f t="shared" si="67"/>
        <v>0</v>
      </c>
      <c r="BI23" s="197">
        <f t="shared" si="67"/>
        <v>0</v>
      </c>
      <c r="BJ23" s="197">
        <f t="shared" si="67"/>
        <v>0</v>
      </c>
      <c r="BL23" s="197">
        <f t="shared" si="7"/>
        <v>0</v>
      </c>
    </row>
    <row r="24" spans="1:64" ht="21.75" hidden="1" customHeight="1" x14ac:dyDescent="0.25">
      <c r="A24" s="175"/>
      <c r="D24" s="214"/>
      <c r="E24" s="173">
        <f t="shared" si="0"/>
        <v>0</v>
      </c>
      <c r="F24" s="173">
        <f t="shared" si="1"/>
        <v>0</v>
      </c>
      <c r="H24" s="172">
        <v>160</v>
      </c>
      <c r="I24" s="172">
        <v>152</v>
      </c>
      <c r="J24" s="172">
        <v>184</v>
      </c>
      <c r="K24" s="172">
        <v>160</v>
      </c>
      <c r="L24" s="172">
        <v>176</v>
      </c>
      <c r="M24" s="172">
        <v>168</v>
      </c>
      <c r="N24" s="172">
        <v>160</v>
      </c>
      <c r="O24" s="172">
        <v>184</v>
      </c>
      <c r="P24" s="172">
        <v>160</v>
      </c>
      <c r="Q24" s="172">
        <v>168</v>
      </c>
      <c r="R24" s="172">
        <v>160</v>
      </c>
      <c r="S24" s="172">
        <v>160</v>
      </c>
      <c r="U24" s="199">
        <f t="shared" ref="U24:AF24" si="68">$C$24*H24</f>
        <v>0</v>
      </c>
      <c r="V24" s="199">
        <f t="shared" si="68"/>
        <v>0</v>
      </c>
      <c r="W24" s="199">
        <f t="shared" si="68"/>
        <v>0</v>
      </c>
      <c r="X24" s="199">
        <f t="shared" si="68"/>
        <v>0</v>
      </c>
      <c r="Y24" s="199">
        <f t="shared" si="68"/>
        <v>0</v>
      </c>
      <c r="Z24" s="199">
        <f t="shared" si="68"/>
        <v>0</v>
      </c>
      <c r="AA24" s="199">
        <f t="shared" si="68"/>
        <v>0</v>
      </c>
      <c r="AB24" s="199">
        <f t="shared" si="68"/>
        <v>0</v>
      </c>
      <c r="AC24" s="199">
        <f t="shared" si="68"/>
        <v>0</v>
      </c>
      <c r="AD24" s="199">
        <f t="shared" si="68"/>
        <v>0</v>
      </c>
      <c r="AE24" s="199">
        <f t="shared" si="68"/>
        <v>0</v>
      </c>
      <c r="AF24" s="199">
        <f t="shared" si="68"/>
        <v>0</v>
      </c>
      <c r="AH24" s="199">
        <f t="shared" si="3"/>
        <v>0</v>
      </c>
      <c r="AJ24" s="198">
        <f t="shared" ref="AJ24:AU24" si="69">$E$24*H24</f>
        <v>0</v>
      </c>
      <c r="AK24" s="198">
        <f t="shared" si="69"/>
        <v>0</v>
      </c>
      <c r="AL24" s="198">
        <f t="shared" si="69"/>
        <v>0</v>
      </c>
      <c r="AM24" s="198">
        <f t="shared" si="69"/>
        <v>0</v>
      </c>
      <c r="AN24" s="198">
        <f t="shared" si="69"/>
        <v>0</v>
      </c>
      <c r="AO24" s="198">
        <f t="shared" si="69"/>
        <v>0</v>
      </c>
      <c r="AP24" s="198">
        <f t="shared" si="69"/>
        <v>0</v>
      </c>
      <c r="AQ24" s="198">
        <f t="shared" si="69"/>
        <v>0</v>
      </c>
      <c r="AR24" s="198">
        <f t="shared" si="69"/>
        <v>0</v>
      </c>
      <c r="AS24" s="198">
        <f t="shared" si="69"/>
        <v>0</v>
      </c>
      <c r="AT24" s="198">
        <f t="shared" si="69"/>
        <v>0</v>
      </c>
      <c r="AU24" s="198">
        <f t="shared" si="69"/>
        <v>0</v>
      </c>
      <c r="AW24" s="198">
        <f t="shared" si="5"/>
        <v>0</v>
      </c>
      <c r="AY24" s="197">
        <f t="shared" ref="AY24:BJ24" si="70">$F$24*H24</f>
        <v>0</v>
      </c>
      <c r="AZ24" s="197">
        <f t="shared" si="70"/>
        <v>0</v>
      </c>
      <c r="BA24" s="197">
        <f t="shared" si="70"/>
        <v>0</v>
      </c>
      <c r="BB24" s="197">
        <f t="shared" si="70"/>
        <v>0</v>
      </c>
      <c r="BC24" s="197">
        <f t="shared" si="70"/>
        <v>0</v>
      </c>
      <c r="BD24" s="197">
        <f t="shared" si="70"/>
        <v>0</v>
      </c>
      <c r="BE24" s="197">
        <f t="shared" si="70"/>
        <v>0</v>
      </c>
      <c r="BF24" s="197">
        <f t="shared" si="70"/>
        <v>0</v>
      </c>
      <c r="BG24" s="197">
        <f t="shared" si="70"/>
        <v>0</v>
      </c>
      <c r="BH24" s="197">
        <f t="shared" si="70"/>
        <v>0</v>
      </c>
      <c r="BI24" s="197">
        <f t="shared" si="70"/>
        <v>0</v>
      </c>
      <c r="BJ24" s="197">
        <f t="shared" si="70"/>
        <v>0</v>
      </c>
      <c r="BL24" s="197">
        <f t="shared" si="7"/>
        <v>0</v>
      </c>
    </row>
    <row r="25" spans="1:64" ht="21.75" hidden="1" customHeight="1" x14ac:dyDescent="0.25">
      <c r="A25" s="175"/>
      <c r="D25" s="214"/>
      <c r="E25" s="173">
        <f t="shared" si="0"/>
        <v>0</v>
      </c>
      <c r="F25" s="173">
        <f t="shared" si="1"/>
        <v>0</v>
      </c>
      <c r="H25" s="172">
        <v>160</v>
      </c>
      <c r="I25" s="172">
        <v>152</v>
      </c>
      <c r="J25" s="172">
        <v>184</v>
      </c>
      <c r="K25" s="172">
        <v>160</v>
      </c>
      <c r="L25" s="172">
        <v>176</v>
      </c>
      <c r="M25" s="172">
        <v>168</v>
      </c>
      <c r="N25" s="172">
        <v>160</v>
      </c>
      <c r="O25" s="172">
        <v>184</v>
      </c>
      <c r="P25" s="172">
        <v>160</v>
      </c>
      <c r="Q25" s="172">
        <v>168</v>
      </c>
      <c r="R25" s="172">
        <v>160</v>
      </c>
      <c r="S25" s="172">
        <v>160</v>
      </c>
      <c r="U25" s="199">
        <f t="shared" ref="U25:AF25" si="71">$C$25*H25</f>
        <v>0</v>
      </c>
      <c r="V25" s="199">
        <f t="shared" si="71"/>
        <v>0</v>
      </c>
      <c r="W25" s="199">
        <f t="shared" si="71"/>
        <v>0</v>
      </c>
      <c r="X25" s="199">
        <f t="shared" si="71"/>
        <v>0</v>
      </c>
      <c r="Y25" s="199">
        <f t="shared" si="71"/>
        <v>0</v>
      </c>
      <c r="Z25" s="199">
        <f t="shared" si="71"/>
        <v>0</v>
      </c>
      <c r="AA25" s="199">
        <f t="shared" si="71"/>
        <v>0</v>
      </c>
      <c r="AB25" s="199">
        <f t="shared" si="71"/>
        <v>0</v>
      </c>
      <c r="AC25" s="199">
        <f t="shared" si="71"/>
        <v>0</v>
      </c>
      <c r="AD25" s="199">
        <f t="shared" si="71"/>
        <v>0</v>
      </c>
      <c r="AE25" s="199">
        <f t="shared" si="71"/>
        <v>0</v>
      </c>
      <c r="AF25" s="199">
        <f t="shared" si="71"/>
        <v>0</v>
      </c>
      <c r="AH25" s="199">
        <f t="shared" si="3"/>
        <v>0</v>
      </c>
      <c r="AJ25" s="198">
        <f t="shared" ref="AJ25:AU25" si="72">$E$25*H25</f>
        <v>0</v>
      </c>
      <c r="AK25" s="198">
        <f t="shared" si="72"/>
        <v>0</v>
      </c>
      <c r="AL25" s="198">
        <f t="shared" si="72"/>
        <v>0</v>
      </c>
      <c r="AM25" s="198">
        <f t="shared" si="72"/>
        <v>0</v>
      </c>
      <c r="AN25" s="198">
        <f t="shared" si="72"/>
        <v>0</v>
      </c>
      <c r="AO25" s="198">
        <f t="shared" si="72"/>
        <v>0</v>
      </c>
      <c r="AP25" s="198">
        <f t="shared" si="72"/>
        <v>0</v>
      </c>
      <c r="AQ25" s="198">
        <f t="shared" si="72"/>
        <v>0</v>
      </c>
      <c r="AR25" s="198">
        <f t="shared" si="72"/>
        <v>0</v>
      </c>
      <c r="AS25" s="198">
        <f t="shared" si="72"/>
        <v>0</v>
      </c>
      <c r="AT25" s="198">
        <f t="shared" si="72"/>
        <v>0</v>
      </c>
      <c r="AU25" s="198">
        <f t="shared" si="72"/>
        <v>0</v>
      </c>
      <c r="AW25" s="198">
        <f t="shared" si="5"/>
        <v>0</v>
      </c>
      <c r="AY25" s="197">
        <f t="shared" ref="AY25:BJ25" si="73">$F$25*H25</f>
        <v>0</v>
      </c>
      <c r="AZ25" s="197">
        <f t="shared" si="73"/>
        <v>0</v>
      </c>
      <c r="BA25" s="197">
        <f t="shared" si="73"/>
        <v>0</v>
      </c>
      <c r="BB25" s="197">
        <f t="shared" si="73"/>
        <v>0</v>
      </c>
      <c r="BC25" s="197">
        <f t="shared" si="73"/>
        <v>0</v>
      </c>
      <c r="BD25" s="197">
        <f t="shared" si="73"/>
        <v>0</v>
      </c>
      <c r="BE25" s="197">
        <f t="shared" si="73"/>
        <v>0</v>
      </c>
      <c r="BF25" s="197">
        <f t="shared" si="73"/>
        <v>0</v>
      </c>
      <c r="BG25" s="197">
        <f t="shared" si="73"/>
        <v>0</v>
      </c>
      <c r="BH25" s="197">
        <f t="shared" si="73"/>
        <v>0</v>
      </c>
      <c r="BI25" s="197">
        <f t="shared" si="73"/>
        <v>0</v>
      </c>
      <c r="BJ25" s="197">
        <f t="shared" si="73"/>
        <v>0</v>
      </c>
      <c r="BL25" s="197">
        <f t="shared" si="7"/>
        <v>0</v>
      </c>
    </row>
    <row r="26" spans="1:64" ht="21.75" hidden="1" customHeight="1" x14ac:dyDescent="0.25">
      <c r="A26" s="175"/>
      <c r="D26" s="214"/>
      <c r="E26" s="173">
        <f t="shared" si="0"/>
        <v>0</v>
      </c>
      <c r="F26" s="173">
        <f t="shared" si="1"/>
        <v>0</v>
      </c>
      <c r="H26" s="172">
        <v>160</v>
      </c>
      <c r="I26" s="172">
        <v>152</v>
      </c>
      <c r="J26" s="172">
        <v>184</v>
      </c>
      <c r="K26" s="172">
        <v>160</v>
      </c>
      <c r="L26" s="172">
        <v>176</v>
      </c>
      <c r="M26" s="172">
        <v>168</v>
      </c>
      <c r="N26" s="172">
        <v>160</v>
      </c>
      <c r="O26" s="172">
        <v>184</v>
      </c>
      <c r="P26" s="172">
        <v>160</v>
      </c>
      <c r="Q26" s="172">
        <v>168</v>
      </c>
      <c r="R26" s="172">
        <v>160</v>
      </c>
      <c r="S26" s="172">
        <v>160</v>
      </c>
      <c r="U26" s="199">
        <f t="shared" ref="U26:AF26" si="74">$C$26*H26</f>
        <v>0</v>
      </c>
      <c r="V26" s="199">
        <f t="shared" si="74"/>
        <v>0</v>
      </c>
      <c r="W26" s="199">
        <f t="shared" si="74"/>
        <v>0</v>
      </c>
      <c r="X26" s="199">
        <f t="shared" si="74"/>
        <v>0</v>
      </c>
      <c r="Y26" s="199">
        <f t="shared" si="74"/>
        <v>0</v>
      </c>
      <c r="Z26" s="199">
        <f t="shared" si="74"/>
        <v>0</v>
      </c>
      <c r="AA26" s="199">
        <f t="shared" si="74"/>
        <v>0</v>
      </c>
      <c r="AB26" s="199">
        <f t="shared" si="74"/>
        <v>0</v>
      </c>
      <c r="AC26" s="199">
        <f t="shared" si="74"/>
        <v>0</v>
      </c>
      <c r="AD26" s="199">
        <f t="shared" si="74"/>
        <v>0</v>
      </c>
      <c r="AE26" s="199">
        <f t="shared" si="74"/>
        <v>0</v>
      </c>
      <c r="AF26" s="199">
        <f t="shared" si="74"/>
        <v>0</v>
      </c>
      <c r="AH26" s="199">
        <f t="shared" si="3"/>
        <v>0</v>
      </c>
      <c r="AJ26" s="198">
        <f t="shared" ref="AJ26:AU26" si="75">$E$26*H26</f>
        <v>0</v>
      </c>
      <c r="AK26" s="198">
        <f t="shared" si="75"/>
        <v>0</v>
      </c>
      <c r="AL26" s="198">
        <f t="shared" si="75"/>
        <v>0</v>
      </c>
      <c r="AM26" s="198">
        <f t="shared" si="75"/>
        <v>0</v>
      </c>
      <c r="AN26" s="198">
        <f t="shared" si="75"/>
        <v>0</v>
      </c>
      <c r="AO26" s="198">
        <f t="shared" si="75"/>
        <v>0</v>
      </c>
      <c r="AP26" s="198">
        <f t="shared" si="75"/>
        <v>0</v>
      </c>
      <c r="AQ26" s="198">
        <f t="shared" si="75"/>
        <v>0</v>
      </c>
      <c r="AR26" s="198">
        <f t="shared" si="75"/>
        <v>0</v>
      </c>
      <c r="AS26" s="198">
        <f t="shared" si="75"/>
        <v>0</v>
      </c>
      <c r="AT26" s="198">
        <f t="shared" si="75"/>
        <v>0</v>
      </c>
      <c r="AU26" s="198">
        <f t="shared" si="75"/>
        <v>0</v>
      </c>
      <c r="AW26" s="198">
        <f t="shared" si="5"/>
        <v>0</v>
      </c>
      <c r="AY26" s="197">
        <f t="shared" ref="AY26:BJ26" si="76">$F$26*H26</f>
        <v>0</v>
      </c>
      <c r="AZ26" s="197">
        <f t="shared" si="76"/>
        <v>0</v>
      </c>
      <c r="BA26" s="197">
        <f t="shared" si="76"/>
        <v>0</v>
      </c>
      <c r="BB26" s="197">
        <f t="shared" si="76"/>
        <v>0</v>
      </c>
      <c r="BC26" s="197">
        <f t="shared" si="76"/>
        <v>0</v>
      </c>
      <c r="BD26" s="197">
        <f t="shared" si="76"/>
        <v>0</v>
      </c>
      <c r="BE26" s="197">
        <f t="shared" si="76"/>
        <v>0</v>
      </c>
      <c r="BF26" s="197">
        <f t="shared" si="76"/>
        <v>0</v>
      </c>
      <c r="BG26" s="197">
        <f t="shared" si="76"/>
        <v>0</v>
      </c>
      <c r="BH26" s="197">
        <f t="shared" si="76"/>
        <v>0</v>
      </c>
      <c r="BI26" s="197">
        <f t="shared" si="76"/>
        <v>0</v>
      </c>
      <c r="BJ26" s="197">
        <f t="shared" si="76"/>
        <v>0</v>
      </c>
      <c r="BL26" s="197">
        <f t="shared" si="7"/>
        <v>0</v>
      </c>
    </row>
    <row r="27" spans="1:64" ht="21.75" hidden="1" customHeight="1" x14ac:dyDescent="0.25">
      <c r="A27" s="175"/>
      <c r="D27" s="214"/>
      <c r="E27" s="173">
        <f t="shared" si="0"/>
        <v>0</v>
      </c>
      <c r="F27" s="173">
        <f t="shared" si="1"/>
        <v>0</v>
      </c>
      <c r="H27" s="172">
        <v>160</v>
      </c>
      <c r="I27" s="172">
        <v>152</v>
      </c>
      <c r="J27" s="172">
        <v>184</v>
      </c>
      <c r="K27" s="172">
        <v>160</v>
      </c>
      <c r="L27" s="172">
        <v>176</v>
      </c>
      <c r="M27" s="172">
        <v>168</v>
      </c>
      <c r="N27" s="172">
        <v>160</v>
      </c>
      <c r="O27" s="172">
        <v>184</v>
      </c>
      <c r="P27" s="172">
        <v>160</v>
      </c>
      <c r="Q27" s="172">
        <v>168</v>
      </c>
      <c r="R27" s="172">
        <v>160</v>
      </c>
      <c r="S27" s="172">
        <v>160</v>
      </c>
      <c r="U27" s="199">
        <f t="shared" ref="U27:AF27" si="77">$C$27*H27</f>
        <v>0</v>
      </c>
      <c r="V27" s="199">
        <f t="shared" si="77"/>
        <v>0</v>
      </c>
      <c r="W27" s="199">
        <f t="shared" si="77"/>
        <v>0</v>
      </c>
      <c r="X27" s="199">
        <f t="shared" si="77"/>
        <v>0</v>
      </c>
      <c r="Y27" s="199">
        <f t="shared" si="77"/>
        <v>0</v>
      </c>
      <c r="Z27" s="199">
        <f t="shared" si="77"/>
        <v>0</v>
      </c>
      <c r="AA27" s="199">
        <f t="shared" si="77"/>
        <v>0</v>
      </c>
      <c r="AB27" s="199">
        <f t="shared" si="77"/>
        <v>0</v>
      </c>
      <c r="AC27" s="199">
        <f t="shared" si="77"/>
        <v>0</v>
      </c>
      <c r="AD27" s="199">
        <f t="shared" si="77"/>
        <v>0</v>
      </c>
      <c r="AE27" s="199">
        <f t="shared" si="77"/>
        <v>0</v>
      </c>
      <c r="AF27" s="199">
        <f t="shared" si="77"/>
        <v>0</v>
      </c>
      <c r="AH27" s="199">
        <f t="shared" si="3"/>
        <v>0</v>
      </c>
      <c r="AJ27" s="198">
        <f t="shared" ref="AJ27:AU27" si="78">$E$27*H27</f>
        <v>0</v>
      </c>
      <c r="AK27" s="198">
        <f t="shared" si="78"/>
        <v>0</v>
      </c>
      <c r="AL27" s="198">
        <f t="shared" si="78"/>
        <v>0</v>
      </c>
      <c r="AM27" s="198">
        <f t="shared" si="78"/>
        <v>0</v>
      </c>
      <c r="AN27" s="198">
        <f t="shared" si="78"/>
        <v>0</v>
      </c>
      <c r="AO27" s="198">
        <f t="shared" si="78"/>
        <v>0</v>
      </c>
      <c r="AP27" s="198">
        <f t="shared" si="78"/>
        <v>0</v>
      </c>
      <c r="AQ27" s="198">
        <f t="shared" si="78"/>
        <v>0</v>
      </c>
      <c r="AR27" s="198">
        <f t="shared" si="78"/>
        <v>0</v>
      </c>
      <c r="AS27" s="198">
        <f t="shared" si="78"/>
        <v>0</v>
      </c>
      <c r="AT27" s="198">
        <f t="shared" si="78"/>
        <v>0</v>
      </c>
      <c r="AU27" s="198">
        <f t="shared" si="78"/>
        <v>0</v>
      </c>
      <c r="AW27" s="198">
        <f t="shared" si="5"/>
        <v>0</v>
      </c>
      <c r="AY27" s="197">
        <f t="shared" ref="AY27:BJ27" si="79">$F$27*H27</f>
        <v>0</v>
      </c>
      <c r="AZ27" s="197">
        <f t="shared" si="79"/>
        <v>0</v>
      </c>
      <c r="BA27" s="197">
        <f t="shared" si="79"/>
        <v>0</v>
      </c>
      <c r="BB27" s="197">
        <f t="shared" si="79"/>
        <v>0</v>
      </c>
      <c r="BC27" s="197">
        <f t="shared" si="79"/>
        <v>0</v>
      </c>
      <c r="BD27" s="197">
        <f t="shared" si="79"/>
        <v>0</v>
      </c>
      <c r="BE27" s="197">
        <f t="shared" si="79"/>
        <v>0</v>
      </c>
      <c r="BF27" s="197">
        <f t="shared" si="79"/>
        <v>0</v>
      </c>
      <c r="BG27" s="197">
        <f t="shared" si="79"/>
        <v>0</v>
      </c>
      <c r="BH27" s="197">
        <f t="shared" si="79"/>
        <v>0</v>
      </c>
      <c r="BI27" s="197">
        <f t="shared" si="79"/>
        <v>0</v>
      </c>
      <c r="BJ27" s="197">
        <f t="shared" si="79"/>
        <v>0</v>
      </c>
      <c r="BL27" s="197">
        <f t="shared" si="7"/>
        <v>0</v>
      </c>
    </row>
    <row r="28" spans="1:64" ht="21.75" hidden="1" customHeight="1" x14ac:dyDescent="0.25">
      <c r="A28" s="175"/>
      <c r="D28" s="213"/>
      <c r="E28" s="173">
        <f t="shared" si="0"/>
        <v>0</v>
      </c>
      <c r="F28" s="173">
        <f t="shared" si="1"/>
        <v>0</v>
      </c>
      <c r="H28" s="172">
        <v>160</v>
      </c>
      <c r="I28" s="172">
        <v>152</v>
      </c>
      <c r="J28" s="172">
        <v>184</v>
      </c>
      <c r="K28" s="172">
        <v>160</v>
      </c>
      <c r="L28" s="172">
        <v>176</v>
      </c>
      <c r="M28" s="172">
        <v>168</v>
      </c>
      <c r="N28" s="172">
        <v>160</v>
      </c>
      <c r="O28" s="172">
        <v>184</v>
      </c>
      <c r="P28" s="172">
        <v>160</v>
      </c>
      <c r="Q28" s="172">
        <v>168</v>
      </c>
      <c r="R28" s="172">
        <v>160</v>
      </c>
      <c r="S28" s="172">
        <v>160</v>
      </c>
      <c r="U28" s="199">
        <f t="shared" ref="U28:AF28" si="80">$C$28*H28</f>
        <v>0</v>
      </c>
      <c r="V28" s="199">
        <f t="shared" si="80"/>
        <v>0</v>
      </c>
      <c r="W28" s="199">
        <f t="shared" si="80"/>
        <v>0</v>
      </c>
      <c r="X28" s="199">
        <f t="shared" si="80"/>
        <v>0</v>
      </c>
      <c r="Y28" s="199">
        <f t="shared" si="80"/>
        <v>0</v>
      </c>
      <c r="Z28" s="199">
        <f t="shared" si="80"/>
        <v>0</v>
      </c>
      <c r="AA28" s="199">
        <f t="shared" si="80"/>
        <v>0</v>
      </c>
      <c r="AB28" s="199">
        <f t="shared" si="80"/>
        <v>0</v>
      </c>
      <c r="AC28" s="199">
        <f t="shared" si="80"/>
        <v>0</v>
      </c>
      <c r="AD28" s="199">
        <f t="shared" si="80"/>
        <v>0</v>
      </c>
      <c r="AE28" s="199">
        <f t="shared" si="80"/>
        <v>0</v>
      </c>
      <c r="AF28" s="199">
        <f t="shared" si="80"/>
        <v>0</v>
      </c>
      <c r="AH28" s="199">
        <f t="shared" si="3"/>
        <v>0</v>
      </c>
      <c r="AJ28" s="198">
        <f t="shared" ref="AJ28:AU28" si="81">$E$28*H28</f>
        <v>0</v>
      </c>
      <c r="AK28" s="198">
        <f t="shared" si="81"/>
        <v>0</v>
      </c>
      <c r="AL28" s="198">
        <f t="shared" si="81"/>
        <v>0</v>
      </c>
      <c r="AM28" s="198">
        <f t="shared" si="81"/>
        <v>0</v>
      </c>
      <c r="AN28" s="198">
        <f t="shared" si="81"/>
        <v>0</v>
      </c>
      <c r="AO28" s="198">
        <f t="shared" si="81"/>
        <v>0</v>
      </c>
      <c r="AP28" s="198">
        <f t="shared" si="81"/>
        <v>0</v>
      </c>
      <c r="AQ28" s="198">
        <f t="shared" si="81"/>
        <v>0</v>
      </c>
      <c r="AR28" s="198">
        <f t="shared" si="81"/>
        <v>0</v>
      </c>
      <c r="AS28" s="198">
        <f t="shared" si="81"/>
        <v>0</v>
      </c>
      <c r="AT28" s="198">
        <f t="shared" si="81"/>
        <v>0</v>
      </c>
      <c r="AU28" s="198">
        <f t="shared" si="81"/>
        <v>0</v>
      </c>
      <c r="AW28" s="198">
        <f t="shared" si="5"/>
        <v>0</v>
      </c>
      <c r="AY28" s="197">
        <f t="shared" ref="AY28:BJ28" si="82">$F$28*H28</f>
        <v>0</v>
      </c>
      <c r="AZ28" s="197">
        <f t="shared" si="82"/>
        <v>0</v>
      </c>
      <c r="BA28" s="197">
        <f t="shared" si="82"/>
        <v>0</v>
      </c>
      <c r="BB28" s="197">
        <f t="shared" si="82"/>
        <v>0</v>
      </c>
      <c r="BC28" s="197">
        <f t="shared" si="82"/>
        <v>0</v>
      </c>
      <c r="BD28" s="197">
        <f t="shared" si="82"/>
        <v>0</v>
      </c>
      <c r="BE28" s="197">
        <f t="shared" si="82"/>
        <v>0</v>
      </c>
      <c r="BF28" s="197">
        <f t="shared" si="82"/>
        <v>0</v>
      </c>
      <c r="BG28" s="197">
        <f t="shared" si="82"/>
        <v>0</v>
      </c>
      <c r="BH28" s="197">
        <f t="shared" si="82"/>
        <v>0</v>
      </c>
      <c r="BI28" s="197">
        <f t="shared" si="82"/>
        <v>0</v>
      </c>
      <c r="BJ28" s="197">
        <f t="shared" si="82"/>
        <v>0</v>
      </c>
      <c r="BL28" s="197">
        <f t="shared" si="7"/>
        <v>0</v>
      </c>
    </row>
    <row r="29" spans="1:64" ht="21.75" hidden="1" customHeight="1" x14ac:dyDescent="0.25">
      <c r="D29" s="213"/>
      <c r="E29" s="173">
        <f t="shared" si="0"/>
        <v>0</v>
      </c>
      <c r="F29" s="173">
        <f t="shared" si="1"/>
        <v>0</v>
      </c>
      <c r="H29" s="172">
        <v>160</v>
      </c>
      <c r="I29" s="172">
        <v>152</v>
      </c>
      <c r="J29" s="172">
        <v>184</v>
      </c>
      <c r="K29" s="172">
        <v>160</v>
      </c>
      <c r="L29" s="172">
        <v>176</v>
      </c>
      <c r="M29" s="172">
        <v>168</v>
      </c>
      <c r="N29" s="172">
        <v>160</v>
      </c>
      <c r="O29" s="172">
        <v>184</v>
      </c>
      <c r="P29" s="172">
        <v>160</v>
      </c>
      <c r="Q29" s="172">
        <v>168</v>
      </c>
      <c r="R29" s="172">
        <v>160</v>
      </c>
      <c r="S29" s="172">
        <v>160</v>
      </c>
      <c r="U29" s="199">
        <f t="shared" ref="U29:AF29" si="83">$C$29*H29</f>
        <v>0</v>
      </c>
      <c r="V29" s="199">
        <f t="shared" si="83"/>
        <v>0</v>
      </c>
      <c r="W29" s="199">
        <f t="shared" si="83"/>
        <v>0</v>
      </c>
      <c r="X29" s="199">
        <f t="shared" si="83"/>
        <v>0</v>
      </c>
      <c r="Y29" s="199">
        <f t="shared" si="83"/>
        <v>0</v>
      </c>
      <c r="Z29" s="199">
        <f t="shared" si="83"/>
        <v>0</v>
      </c>
      <c r="AA29" s="199">
        <f t="shared" si="83"/>
        <v>0</v>
      </c>
      <c r="AB29" s="199">
        <f t="shared" si="83"/>
        <v>0</v>
      </c>
      <c r="AC29" s="199">
        <f t="shared" si="83"/>
        <v>0</v>
      </c>
      <c r="AD29" s="199">
        <f t="shared" si="83"/>
        <v>0</v>
      </c>
      <c r="AE29" s="199">
        <f t="shared" si="83"/>
        <v>0</v>
      </c>
      <c r="AF29" s="199">
        <f t="shared" si="83"/>
        <v>0</v>
      </c>
      <c r="AH29" s="199">
        <f t="shared" si="3"/>
        <v>0</v>
      </c>
      <c r="AJ29" s="198">
        <f t="shared" ref="AJ29:AU29" si="84">$E$29*H29</f>
        <v>0</v>
      </c>
      <c r="AK29" s="198">
        <f t="shared" si="84"/>
        <v>0</v>
      </c>
      <c r="AL29" s="198">
        <f t="shared" si="84"/>
        <v>0</v>
      </c>
      <c r="AM29" s="198">
        <f t="shared" si="84"/>
        <v>0</v>
      </c>
      <c r="AN29" s="198">
        <f t="shared" si="84"/>
        <v>0</v>
      </c>
      <c r="AO29" s="198">
        <f t="shared" si="84"/>
        <v>0</v>
      </c>
      <c r="AP29" s="198">
        <f t="shared" si="84"/>
        <v>0</v>
      </c>
      <c r="AQ29" s="198">
        <f t="shared" si="84"/>
        <v>0</v>
      </c>
      <c r="AR29" s="198">
        <f t="shared" si="84"/>
        <v>0</v>
      </c>
      <c r="AS29" s="198">
        <f t="shared" si="84"/>
        <v>0</v>
      </c>
      <c r="AT29" s="198">
        <f t="shared" si="84"/>
        <v>0</v>
      </c>
      <c r="AU29" s="198">
        <f t="shared" si="84"/>
        <v>0</v>
      </c>
      <c r="AW29" s="198">
        <f t="shared" si="5"/>
        <v>0</v>
      </c>
      <c r="AY29" s="197">
        <f t="shared" ref="AY29:BJ29" si="85">$F$29*H29</f>
        <v>0</v>
      </c>
      <c r="AZ29" s="197">
        <f t="shared" si="85"/>
        <v>0</v>
      </c>
      <c r="BA29" s="197">
        <f t="shared" si="85"/>
        <v>0</v>
      </c>
      <c r="BB29" s="197">
        <f t="shared" si="85"/>
        <v>0</v>
      </c>
      <c r="BC29" s="197">
        <f t="shared" si="85"/>
        <v>0</v>
      </c>
      <c r="BD29" s="197">
        <f t="shared" si="85"/>
        <v>0</v>
      </c>
      <c r="BE29" s="197">
        <f t="shared" si="85"/>
        <v>0</v>
      </c>
      <c r="BF29" s="197">
        <f t="shared" si="85"/>
        <v>0</v>
      </c>
      <c r="BG29" s="197">
        <f t="shared" si="85"/>
        <v>0</v>
      </c>
      <c r="BH29" s="197">
        <f t="shared" si="85"/>
        <v>0</v>
      </c>
      <c r="BI29" s="197">
        <f t="shared" si="85"/>
        <v>0</v>
      </c>
      <c r="BJ29" s="197">
        <f t="shared" si="85"/>
        <v>0</v>
      </c>
      <c r="BL29" s="197">
        <f t="shared" si="7"/>
        <v>0</v>
      </c>
    </row>
    <row r="30" spans="1:64" ht="21.75" customHeight="1" x14ac:dyDescent="0.25">
      <c r="A30" s="196" t="s">
        <v>1142</v>
      </c>
      <c r="U30" s="194">
        <f t="shared" ref="U30:AF30" si="86">SUM(U3:U29)</f>
        <v>32560</v>
      </c>
      <c r="V30" s="194">
        <f t="shared" si="86"/>
        <v>30932</v>
      </c>
      <c r="W30" s="194">
        <f t="shared" si="86"/>
        <v>32560</v>
      </c>
      <c r="X30" s="194">
        <f t="shared" si="86"/>
        <v>34188</v>
      </c>
      <c r="Y30" s="194">
        <f t="shared" si="86"/>
        <v>34188</v>
      </c>
      <c r="Z30" s="194">
        <f t="shared" si="86"/>
        <v>29304</v>
      </c>
      <c r="AA30" s="194">
        <f t="shared" si="86"/>
        <v>34188</v>
      </c>
      <c r="AB30" s="194">
        <f t="shared" si="86"/>
        <v>34188</v>
      </c>
      <c r="AC30" s="194">
        <f t="shared" si="86"/>
        <v>30932</v>
      </c>
      <c r="AD30" s="194">
        <f t="shared" si="86"/>
        <v>34188</v>
      </c>
      <c r="AE30" s="194">
        <f t="shared" si="86"/>
        <v>29304</v>
      </c>
      <c r="AF30" s="194">
        <f t="shared" si="86"/>
        <v>32560</v>
      </c>
      <c r="AH30" s="194">
        <f>SUM(AH3:AH29)</f>
        <v>389092</v>
      </c>
      <c r="AJ30" s="192">
        <f t="shared" ref="AJ30:AU30" si="87">SUM(AJ3:AJ29)</f>
        <v>8552.6923076923085</v>
      </c>
      <c r="AK30" s="192">
        <f t="shared" si="87"/>
        <v>8125.0576923076915</v>
      </c>
      <c r="AL30" s="192">
        <f t="shared" si="87"/>
        <v>8552.6923076923085</v>
      </c>
      <c r="AM30" s="192">
        <f t="shared" si="87"/>
        <v>8980.3269230769238</v>
      </c>
      <c r="AN30" s="192">
        <f t="shared" si="87"/>
        <v>8980.3269230769238</v>
      </c>
      <c r="AO30" s="192">
        <f t="shared" si="87"/>
        <v>7697.4230769230771</v>
      </c>
      <c r="AP30" s="192">
        <f t="shared" si="87"/>
        <v>8980.3269230769238</v>
      </c>
      <c r="AQ30" s="192">
        <f t="shared" si="87"/>
        <v>8980.3269230769238</v>
      </c>
      <c r="AR30" s="192">
        <f t="shared" si="87"/>
        <v>8125.0576923076915</v>
      </c>
      <c r="AS30" s="192">
        <f t="shared" si="87"/>
        <v>8980.3269230769238</v>
      </c>
      <c r="AT30" s="192">
        <f t="shared" si="87"/>
        <v>7697.4230769230771</v>
      </c>
      <c r="AU30" s="192">
        <f t="shared" si="87"/>
        <v>8552.6923076923085</v>
      </c>
      <c r="AW30" s="192">
        <f>SUM(AW3:AW29)</f>
        <v>102204.67307692306</v>
      </c>
      <c r="AY30" s="190">
        <f t="shared" ref="AY30:BJ30" si="88">SUM(AY3:AY29)</f>
        <v>24007.307692307688</v>
      </c>
      <c r="AZ30" s="190">
        <f t="shared" si="88"/>
        <v>22806.942307692305</v>
      </c>
      <c r="BA30" s="190">
        <f t="shared" si="88"/>
        <v>24007.307692307688</v>
      </c>
      <c r="BB30" s="190">
        <f t="shared" si="88"/>
        <v>25207.673076923078</v>
      </c>
      <c r="BC30" s="190">
        <f t="shared" si="88"/>
        <v>25207.673076923078</v>
      </c>
      <c r="BD30" s="190">
        <f t="shared" si="88"/>
        <v>21606.576923076922</v>
      </c>
      <c r="BE30" s="190">
        <f t="shared" si="88"/>
        <v>25207.673076923078</v>
      </c>
      <c r="BF30" s="190">
        <f t="shared" si="88"/>
        <v>25207.673076923078</v>
      </c>
      <c r="BG30" s="190">
        <f t="shared" si="88"/>
        <v>22806.942307692305</v>
      </c>
      <c r="BH30" s="190">
        <f t="shared" si="88"/>
        <v>25207.673076923078</v>
      </c>
      <c r="BI30" s="190">
        <f t="shared" si="88"/>
        <v>21606.576923076922</v>
      </c>
      <c r="BJ30" s="190">
        <f t="shared" si="88"/>
        <v>24007.307692307688</v>
      </c>
      <c r="BL30" s="190">
        <f>SUM(BL3:BL29)</f>
        <v>286887.32692307694</v>
      </c>
    </row>
    <row r="32" spans="1:64" x14ac:dyDescent="0.25">
      <c r="A32" s="188" t="s">
        <v>1417</v>
      </c>
      <c r="B32" s="187" t="s">
        <v>1463</v>
      </c>
    </row>
    <row r="33" spans="1:64" x14ac:dyDescent="0.25">
      <c r="A33" s="171" t="s">
        <v>1419</v>
      </c>
      <c r="B33" s="212"/>
    </row>
    <row r="34" spans="1:64" x14ac:dyDescent="0.25">
      <c r="A34" s="171" t="s">
        <v>1420</v>
      </c>
      <c r="B34" s="212"/>
    </row>
    <row r="35" spans="1:64" x14ac:dyDescent="0.25">
      <c r="A35" s="171" t="s">
        <v>1421</v>
      </c>
      <c r="B35" s="212"/>
    </row>
    <row r="36" spans="1:64" x14ac:dyDescent="0.25">
      <c r="A36" s="171" t="s">
        <v>1422</v>
      </c>
      <c r="B36" s="212"/>
    </row>
    <row r="37" spans="1:64" x14ac:dyDescent="0.25">
      <c r="A37" s="171" t="s">
        <v>1423</v>
      </c>
      <c r="B37" s="211" t="e">
        <f>B36/B35</f>
        <v>#DIV/0!</v>
      </c>
    </row>
    <row r="40" spans="1:64" x14ac:dyDescent="0.25">
      <c r="A40" s="220">
        <v>2023</v>
      </c>
    </row>
    <row r="41" spans="1:64" ht="30" x14ac:dyDescent="0.25">
      <c r="A41" s="181" t="s">
        <v>88</v>
      </c>
      <c r="B41" s="181" t="s">
        <v>90</v>
      </c>
      <c r="C41" s="182" t="s">
        <v>1358</v>
      </c>
      <c r="D41" s="182" t="s">
        <v>1359</v>
      </c>
      <c r="E41" s="182" t="s">
        <v>1360</v>
      </c>
      <c r="F41" s="182" t="s">
        <v>503</v>
      </c>
      <c r="G41" s="181"/>
      <c r="H41" s="181" t="s">
        <v>1361</v>
      </c>
      <c r="I41" s="181" t="s">
        <v>1362</v>
      </c>
      <c r="J41" s="181" t="s">
        <v>1363</v>
      </c>
      <c r="K41" s="181" t="s">
        <v>1364</v>
      </c>
      <c r="L41" s="181" t="s">
        <v>1365</v>
      </c>
      <c r="M41" s="181" t="s">
        <v>1366</v>
      </c>
      <c r="N41" s="181" t="s">
        <v>1367</v>
      </c>
      <c r="O41" s="181" t="s">
        <v>1368</v>
      </c>
      <c r="P41" s="181" t="s">
        <v>1369</v>
      </c>
      <c r="Q41" s="181" t="s">
        <v>1370</v>
      </c>
      <c r="R41" s="181" t="s">
        <v>1371</v>
      </c>
      <c r="S41" s="181" t="s">
        <v>1372</v>
      </c>
      <c r="T41" s="181"/>
      <c r="U41" s="180" t="s">
        <v>1373</v>
      </c>
      <c r="V41" s="180" t="s">
        <v>1374</v>
      </c>
      <c r="W41" s="180" t="s">
        <v>1375</v>
      </c>
      <c r="X41" s="180" t="s">
        <v>1376</v>
      </c>
      <c r="Y41" s="180" t="s">
        <v>1377</v>
      </c>
      <c r="Z41" s="180" t="s">
        <v>1378</v>
      </c>
      <c r="AA41" s="180" t="s">
        <v>1379</v>
      </c>
      <c r="AB41" s="180" t="s">
        <v>1380</v>
      </c>
      <c r="AC41" s="180" t="s">
        <v>1381</v>
      </c>
      <c r="AD41" s="180" t="s">
        <v>1382</v>
      </c>
      <c r="AE41" s="180" t="s">
        <v>1383</v>
      </c>
      <c r="AF41" s="180" t="s">
        <v>1384</v>
      </c>
      <c r="AG41" s="181"/>
      <c r="AH41" s="180" t="s">
        <v>1464</v>
      </c>
      <c r="AI41" s="181"/>
      <c r="AJ41" s="203" t="s">
        <v>1386</v>
      </c>
      <c r="AK41" s="203" t="s">
        <v>1387</v>
      </c>
      <c r="AL41" s="203" t="s">
        <v>1388</v>
      </c>
      <c r="AM41" s="203" t="s">
        <v>1389</v>
      </c>
      <c r="AN41" s="203" t="s">
        <v>1390</v>
      </c>
      <c r="AO41" s="203" t="s">
        <v>1391</v>
      </c>
      <c r="AP41" s="203" t="s">
        <v>1392</v>
      </c>
      <c r="AQ41" s="203" t="s">
        <v>1393</v>
      </c>
      <c r="AR41" s="203" t="s">
        <v>1394</v>
      </c>
      <c r="AS41" s="203" t="s">
        <v>1395</v>
      </c>
      <c r="AT41" s="203" t="s">
        <v>1396</v>
      </c>
      <c r="AU41" s="203" t="s">
        <v>1397</v>
      </c>
      <c r="AV41" s="181"/>
      <c r="AW41" s="203" t="s">
        <v>1465</v>
      </c>
      <c r="AX41" s="181"/>
      <c r="AY41" s="202" t="s">
        <v>1399</v>
      </c>
      <c r="AZ41" s="202" t="s">
        <v>1400</v>
      </c>
      <c r="BA41" s="202" t="s">
        <v>1401</v>
      </c>
      <c r="BB41" s="202" t="s">
        <v>1402</v>
      </c>
      <c r="BC41" s="202" t="s">
        <v>1403</v>
      </c>
      <c r="BD41" s="202" t="s">
        <v>1404</v>
      </c>
      <c r="BE41" s="202" t="s">
        <v>1405</v>
      </c>
      <c r="BF41" s="202" t="s">
        <v>1406</v>
      </c>
      <c r="BG41" s="202" t="s">
        <v>1407</v>
      </c>
      <c r="BH41" s="202" t="s">
        <v>1408</v>
      </c>
      <c r="BI41" s="202" t="s">
        <v>1409</v>
      </c>
      <c r="BJ41" s="202" t="s">
        <v>1410</v>
      </c>
      <c r="BK41" s="181"/>
      <c r="BL41" s="202" t="s">
        <v>1466</v>
      </c>
    </row>
    <row r="42" spans="1:64" x14ac:dyDescent="0.25">
      <c r="A42" s="175" t="s">
        <v>1459</v>
      </c>
      <c r="B42" s="171" t="s">
        <v>1460</v>
      </c>
      <c r="C42" s="173">
        <v>62.5</v>
      </c>
      <c r="D42" s="214">
        <v>75000</v>
      </c>
      <c r="E42" s="173">
        <f>D42/2080*E1</f>
        <v>53.365384615384613</v>
      </c>
      <c r="F42" s="173">
        <v>62.5</v>
      </c>
      <c r="G42"/>
      <c r="H42"/>
      <c r="I42"/>
      <c r="J42"/>
      <c r="K42"/>
      <c r="L42"/>
      <c r="M42"/>
      <c r="N42"/>
      <c r="O42"/>
      <c r="P42" s="172">
        <v>0</v>
      </c>
      <c r="Q42" s="172">
        <v>168</v>
      </c>
      <c r="R42" s="172">
        <v>160</v>
      </c>
      <c r="S42" s="172">
        <v>160</v>
      </c>
      <c r="T42"/>
      <c r="U42" s="199">
        <v>0</v>
      </c>
      <c r="V42" s="199">
        <v>0</v>
      </c>
      <c r="W42" s="199">
        <v>0</v>
      </c>
      <c r="X42" s="199">
        <v>0</v>
      </c>
      <c r="Y42" s="199">
        <v>0</v>
      </c>
      <c r="Z42" s="199">
        <v>0</v>
      </c>
      <c r="AA42" s="199">
        <v>0</v>
      </c>
      <c r="AB42" s="199">
        <v>0</v>
      </c>
      <c r="AC42" s="199">
        <v>0</v>
      </c>
      <c r="AD42" s="199">
        <v>10500</v>
      </c>
      <c r="AE42" s="199">
        <v>10000</v>
      </c>
      <c r="AF42" s="199">
        <v>10000</v>
      </c>
      <c r="AG42"/>
      <c r="AH42" s="199">
        <v>30500</v>
      </c>
      <c r="AI42"/>
      <c r="AJ42" s="198">
        <f>H42*$E42</f>
        <v>0</v>
      </c>
      <c r="AK42" s="198">
        <f t="shared" ref="AK42:AU42" si="89">I42*$E42</f>
        <v>0</v>
      </c>
      <c r="AL42" s="198">
        <f t="shared" si="89"/>
        <v>0</v>
      </c>
      <c r="AM42" s="198">
        <f t="shared" si="89"/>
        <v>0</v>
      </c>
      <c r="AN42" s="198">
        <f t="shared" si="89"/>
        <v>0</v>
      </c>
      <c r="AO42" s="198">
        <f t="shared" si="89"/>
        <v>0</v>
      </c>
      <c r="AP42" s="198">
        <f t="shared" si="89"/>
        <v>0</v>
      </c>
      <c r="AQ42" s="198">
        <f t="shared" si="89"/>
        <v>0</v>
      </c>
      <c r="AR42" s="198">
        <f t="shared" si="89"/>
        <v>0</v>
      </c>
      <c r="AS42" s="198">
        <f t="shared" si="89"/>
        <v>8965.3846153846152</v>
      </c>
      <c r="AT42" s="198">
        <f t="shared" si="89"/>
        <v>8538.461538461539</v>
      </c>
      <c r="AU42" s="198">
        <f t="shared" si="89"/>
        <v>8538.461538461539</v>
      </c>
      <c r="AV42"/>
      <c r="AW42" s="198">
        <v>0</v>
      </c>
      <c r="AX42"/>
      <c r="AY42" s="197">
        <f>U42-AJ42</f>
        <v>0</v>
      </c>
      <c r="AZ42" s="197">
        <f t="shared" ref="AZ42:AZ68" si="90">V42-AK42</f>
        <v>0</v>
      </c>
      <c r="BA42" s="197">
        <f t="shared" ref="BA42:BA68" si="91">W42-AL42</f>
        <v>0</v>
      </c>
      <c r="BB42" s="197">
        <f t="shared" ref="BB42:BB68" si="92">X42-AM42</f>
        <v>0</v>
      </c>
      <c r="BC42" s="197">
        <f t="shared" ref="BC42:BC68" si="93">Y42-AN42</f>
        <v>0</v>
      </c>
      <c r="BD42" s="197">
        <f t="shared" ref="BD42:BD68" si="94">Z42-AO42</f>
        <v>0</v>
      </c>
      <c r="BE42" s="197">
        <f t="shared" ref="BE42:BE68" si="95">AA42-AP42</f>
        <v>0</v>
      </c>
      <c r="BF42" s="197">
        <f t="shared" ref="BF42:BF68" si="96">AB42-AQ42</f>
        <v>0</v>
      </c>
      <c r="BG42" s="197">
        <f t="shared" ref="BG42:BG68" si="97">AC42-AR42</f>
        <v>0</v>
      </c>
      <c r="BH42" s="197">
        <f t="shared" ref="BH42:BH68" si="98">AD42-AS42</f>
        <v>1534.6153846153848</v>
      </c>
      <c r="BI42" s="197">
        <f t="shared" ref="BI42:BI68" si="99">AE42-AT42</f>
        <v>1461.538461538461</v>
      </c>
      <c r="BJ42" s="197">
        <f t="shared" ref="BJ42:BJ68" si="100">AF42-AU42</f>
        <v>1461.538461538461</v>
      </c>
      <c r="BK42"/>
      <c r="BL42" s="197">
        <v>30500</v>
      </c>
    </row>
    <row r="43" spans="1:64" x14ac:dyDescent="0.25">
      <c r="A43" s="175"/>
      <c r="B43"/>
      <c r="C43"/>
      <c r="D43" s="214"/>
      <c r="E43" s="173">
        <v>0</v>
      </c>
      <c r="F43" s="173">
        <v>0</v>
      </c>
      <c r="G43"/>
      <c r="H43"/>
      <c r="I43"/>
      <c r="J43"/>
      <c r="K43"/>
      <c r="L43"/>
      <c r="M43"/>
      <c r="N43"/>
      <c r="O43"/>
      <c r="P43" s="172">
        <v>0</v>
      </c>
      <c r="Q43" s="172">
        <v>168</v>
      </c>
      <c r="R43" s="172">
        <v>160</v>
      </c>
      <c r="S43" s="172">
        <v>160</v>
      </c>
      <c r="T43"/>
      <c r="U43" s="199">
        <v>0</v>
      </c>
      <c r="V43" s="199">
        <v>0</v>
      </c>
      <c r="W43" s="199">
        <v>0</v>
      </c>
      <c r="X43" s="199">
        <v>0</v>
      </c>
      <c r="Y43" s="199">
        <v>0</v>
      </c>
      <c r="Z43" s="199">
        <v>0</v>
      </c>
      <c r="AA43" s="199">
        <v>0</v>
      </c>
      <c r="AB43" s="199">
        <v>0</v>
      </c>
      <c r="AC43" s="199">
        <v>0</v>
      </c>
      <c r="AD43" s="199">
        <v>0</v>
      </c>
      <c r="AE43" s="199">
        <v>0</v>
      </c>
      <c r="AF43" s="199">
        <v>0</v>
      </c>
      <c r="AG43"/>
      <c r="AH43" s="199">
        <v>0</v>
      </c>
      <c r="AI43"/>
      <c r="AJ43" s="198">
        <v>0</v>
      </c>
      <c r="AK43" s="198">
        <v>0</v>
      </c>
      <c r="AL43" s="198">
        <v>0</v>
      </c>
      <c r="AM43" s="198">
        <v>0</v>
      </c>
      <c r="AN43" s="198">
        <v>0</v>
      </c>
      <c r="AO43" s="198">
        <v>0</v>
      </c>
      <c r="AP43" s="198">
        <v>0</v>
      </c>
      <c r="AQ43" s="198">
        <v>0</v>
      </c>
      <c r="AR43" s="198">
        <v>0</v>
      </c>
      <c r="AS43" s="198">
        <v>0</v>
      </c>
      <c r="AT43" s="198">
        <v>0</v>
      </c>
      <c r="AU43" s="198">
        <v>0</v>
      </c>
      <c r="AV43"/>
      <c r="AW43" s="198">
        <v>0</v>
      </c>
      <c r="AX43"/>
      <c r="AY43" s="197">
        <f t="shared" ref="AY43:AY68" si="101">U43-AJ43</f>
        <v>0</v>
      </c>
      <c r="AZ43" s="197">
        <f t="shared" si="90"/>
        <v>0</v>
      </c>
      <c r="BA43" s="197">
        <f t="shared" si="91"/>
        <v>0</v>
      </c>
      <c r="BB43" s="197">
        <f t="shared" si="92"/>
        <v>0</v>
      </c>
      <c r="BC43" s="197">
        <f t="shared" si="93"/>
        <v>0</v>
      </c>
      <c r="BD43" s="197">
        <f t="shared" si="94"/>
        <v>0</v>
      </c>
      <c r="BE43" s="197">
        <f t="shared" si="95"/>
        <v>0</v>
      </c>
      <c r="BF43" s="197">
        <f t="shared" si="96"/>
        <v>0</v>
      </c>
      <c r="BG43" s="197">
        <f t="shared" si="97"/>
        <v>0</v>
      </c>
      <c r="BH43" s="197">
        <f t="shared" si="98"/>
        <v>0</v>
      </c>
      <c r="BI43" s="197">
        <f t="shared" si="99"/>
        <v>0</v>
      </c>
      <c r="BJ43" s="197">
        <f t="shared" si="100"/>
        <v>0</v>
      </c>
      <c r="BK43"/>
      <c r="BL43" s="197">
        <v>0</v>
      </c>
    </row>
    <row r="44" spans="1:64" x14ac:dyDescent="0.25">
      <c r="A44" s="175"/>
      <c r="B44"/>
      <c r="C44"/>
      <c r="D44" s="214"/>
      <c r="E44" s="173">
        <v>0</v>
      </c>
      <c r="F44" s="173">
        <v>0</v>
      </c>
      <c r="G44"/>
      <c r="H44"/>
      <c r="I44"/>
      <c r="J44"/>
      <c r="K44"/>
      <c r="L44"/>
      <c r="M44"/>
      <c r="N44"/>
      <c r="O44"/>
      <c r="P44" s="172">
        <v>160</v>
      </c>
      <c r="Q44" s="172">
        <v>168</v>
      </c>
      <c r="R44" s="172">
        <v>160</v>
      </c>
      <c r="S44" s="172">
        <v>160</v>
      </c>
      <c r="T44"/>
      <c r="U44" s="199">
        <v>0</v>
      </c>
      <c r="V44" s="199">
        <v>0</v>
      </c>
      <c r="W44" s="199">
        <v>0</v>
      </c>
      <c r="X44" s="199">
        <v>0</v>
      </c>
      <c r="Y44" s="199">
        <v>0</v>
      </c>
      <c r="Z44" s="199">
        <v>0</v>
      </c>
      <c r="AA44" s="199">
        <v>0</v>
      </c>
      <c r="AB44" s="199">
        <v>0</v>
      </c>
      <c r="AC44" s="199">
        <v>0</v>
      </c>
      <c r="AD44" s="199">
        <v>0</v>
      </c>
      <c r="AE44" s="199">
        <v>0</v>
      </c>
      <c r="AF44" s="199">
        <v>0</v>
      </c>
      <c r="AG44"/>
      <c r="AH44" s="199">
        <v>0</v>
      </c>
      <c r="AI44"/>
      <c r="AJ44" s="198">
        <v>0</v>
      </c>
      <c r="AK44" s="198">
        <v>0</v>
      </c>
      <c r="AL44" s="198">
        <v>0</v>
      </c>
      <c r="AM44" s="198">
        <v>0</v>
      </c>
      <c r="AN44" s="198">
        <v>0</v>
      </c>
      <c r="AO44" s="198">
        <v>0</v>
      </c>
      <c r="AP44" s="198">
        <v>0</v>
      </c>
      <c r="AQ44" s="198">
        <v>0</v>
      </c>
      <c r="AR44" s="198">
        <v>0</v>
      </c>
      <c r="AS44" s="198">
        <v>0</v>
      </c>
      <c r="AT44" s="198">
        <v>0</v>
      </c>
      <c r="AU44" s="198">
        <v>0</v>
      </c>
      <c r="AV44"/>
      <c r="AW44" s="198">
        <v>0</v>
      </c>
      <c r="AX44"/>
      <c r="AY44" s="197">
        <f t="shared" si="101"/>
        <v>0</v>
      </c>
      <c r="AZ44" s="197">
        <f t="shared" si="90"/>
        <v>0</v>
      </c>
      <c r="BA44" s="197">
        <f t="shared" si="91"/>
        <v>0</v>
      </c>
      <c r="BB44" s="197">
        <f t="shared" si="92"/>
        <v>0</v>
      </c>
      <c r="BC44" s="197">
        <f t="shared" si="93"/>
        <v>0</v>
      </c>
      <c r="BD44" s="197">
        <f t="shared" si="94"/>
        <v>0</v>
      </c>
      <c r="BE44" s="197">
        <f t="shared" si="95"/>
        <v>0</v>
      </c>
      <c r="BF44" s="197">
        <f t="shared" si="96"/>
        <v>0</v>
      </c>
      <c r="BG44" s="197">
        <f t="shared" si="97"/>
        <v>0</v>
      </c>
      <c r="BH44" s="197">
        <f t="shared" si="98"/>
        <v>0</v>
      </c>
      <c r="BI44" s="197">
        <f t="shared" si="99"/>
        <v>0</v>
      </c>
      <c r="BJ44" s="197">
        <f t="shared" si="100"/>
        <v>0</v>
      </c>
      <c r="BK44"/>
      <c r="BL44" s="197">
        <v>0</v>
      </c>
    </row>
    <row r="45" spans="1:64" x14ac:dyDescent="0.25">
      <c r="A45" s="175"/>
      <c r="B45"/>
      <c r="C45"/>
      <c r="D45" s="214"/>
      <c r="E45" s="173">
        <v>0</v>
      </c>
      <c r="F45" s="173">
        <v>0</v>
      </c>
      <c r="G45"/>
      <c r="H45"/>
      <c r="I45"/>
      <c r="J45"/>
      <c r="K45"/>
      <c r="L45"/>
      <c r="M45"/>
      <c r="N45"/>
      <c r="O45"/>
      <c r="P45" s="172">
        <v>160</v>
      </c>
      <c r="Q45" s="172">
        <v>168</v>
      </c>
      <c r="R45" s="172">
        <v>160</v>
      </c>
      <c r="S45" s="172">
        <v>160</v>
      </c>
      <c r="T45"/>
      <c r="U45" s="199">
        <v>0</v>
      </c>
      <c r="V45" s="199">
        <v>0</v>
      </c>
      <c r="W45" s="199">
        <v>0</v>
      </c>
      <c r="X45" s="199">
        <v>0</v>
      </c>
      <c r="Y45" s="199">
        <v>0</v>
      </c>
      <c r="Z45" s="199">
        <v>0</v>
      </c>
      <c r="AA45" s="199">
        <v>0</v>
      </c>
      <c r="AB45" s="199">
        <v>0</v>
      </c>
      <c r="AC45" s="199">
        <v>0</v>
      </c>
      <c r="AD45" s="199">
        <v>0</v>
      </c>
      <c r="AE45" s="199">
        <v>0</v>
      </c>
      <c r="AF45" s="199">
        <v>0</v>
      </c>
      <c r="AG45"/>
      <c r="AH45" s="199">
        <v>0</v>
      </c>
      <c r="AI45"/>
      <c r="AJ45" s="198">
        <v>0</v>
      </c>
      <c r="AK45" s="198">
        <v>0</v>
      </c>
      <c r="AL45" s="198">
        <v>0</v>
      </c>
      <c r="AM45" s="198">
        <v>0</v>
      </c>
      <c r="AN45" s="198">
        <v>0</v>
      </c>
      <c r="AO45" s="198">
        <v>0</v>
      </c>
      <c r="AP45" s="198">
        <v>0</v>
      </c>
      <c r="AQ45" s="198">
        <v>0</v>
      </c>
      <c r="AR45" s="198">
        <v>0</v>
      </c>
      <c r="AS45" s="198">
        <v>0</v>
      </c>
      <c r="AT45" s="198">
        <v>0</v>
      </c>
      <c r="AU45" s="198">
        <v>0</v>
      </c>
      <c r="AV45"/>
      <c r="AW45" s="198">
        <v>0</v>
      </c>
      <c r="AX45"/>
      <c r="AY45" s="197">
        <f t="shared" si="101"/>
        <v>0</v>
      </c>
      <c r="AZ45" s="197">
        <f t="shared" si="90"/>
        <v>0</v>
      </c>
      <c r="BA45" s="197">
        <f t="shared" si="91"/>
        <v>0</v>
      </c>
      <c r="BB45" s="197">
        <f t="shared" si="92"/>
        <v>0</v>
      </c>
      <c r="BC45" s="197">
        <f t="shared" si="93"/>
        <v>0</v>
      </c>
      <c r="BD45" s="197">
        <f t="shared" si="94"/>
        <v>0</v>
      </c>
      <c r="BE45" s="197">
        <f t="shared" si="95"/>
        <v>0</v>
      </c>
      <c r="BF45" s="197">
        <f t="shared" si="96"/>
        <v>0</v>
      </c>
      <c r="BG45" s="197">
        <f t="shared" si="97"/>
        <v>0</v>
      </c>
      <c r="BH45" s="197">
        <f t="shared" si="98"/>
        <v>0</v>
      </c>
      <c r="BI45" s="197">
        <f t="shared" si="99"/>
        <v>0</v>
      </c>
      <c r="BJ45" s="197">
        <f t="shared" si="100"/>
        <v>0</v>
      </c>
      <c r="BK45"/>
      <c r="BL45" s="197">
        <v>0</v>
      </c>
    </row>
    <row r="46" spans="1:64" x14ac:dyDescent="0.25">
      <c r="A46" s="175"/>
      <c r="B46"/>
      <c r="C46"/>
      <c r="D46" s="214"/>
      <c r="E46" s="173">
        <v>0</v>
      </c>
      <c r="F46" s="173">
        <v>0</v>
      </c>
      <c r="G46"/>
      <c r="H46"/>
      <c r="I46"/>
      <c r="J46"/>
      <c r="K46"/>
      <c r="L46"/>
      <c r="M46"/>
      <c r="N46"/>
      <c r="O46"/>
      <c r="P46" s="172">
        <v>160</v>
      </c>
      <c r="Q46" s="172">
        <v>168</v>
      </c>
      <c r="R46" s="172">
        <v>160</v>
      </c>
      <c r="S46" s="172">
        <v>160</v>
      </c>
      <c r="T46"/>
      <c r="U46" s="199">
        <v>0</v>
      </c>
      <c r="V46" s="199">
        <v>0</v>
      </c>
      <c r="W46" s="199">
        <v>0</v>
      </c>
      <c r="X46" s="199">
        <v>0</v>
      </c>
      <c r="Y46" s="199">
        <v>0</v>
      </c>
      <c r="Z46" s="199">
        <v>0</v>
      </c>
      <c r="AA46" s="199">
        <v>0</v>
      </c>
      <c r="AB46" s="199">
        <v>0</v>
      </c>
      <c r="AC46" s="199">
        <v>0</v>
      </c>
      <c r="AD46" s="199">
        <v>0</v>
      </c>
      <c r="AE46" s="199">
        <v>0</v>
      </c>
      <c r="AF46" s="199">
        <v>0</v>
      </c>
      <c r="AG46"/>
      <c r="AH46" s="199">
        <v>0</v>
      </c>
      <c r="AI46"/>
      <c r="AJ46" s="198">
        <v>0</v>
      </c>
      <c r="AK46" s="198">
        <v>0</v>
      </c>
      <c r="AL46" s="198">
        <v>0</v>
      </c>
      <c r="AM46" s="198">
        <v>0</v>
      </c>
      <c r="AN46" s="198">
        <v>0</v>
      </c>
      <c r="AO46" s="198">
        <v>0</v>
      </c>
      <c r="AP46" s="198">
        <v>0</v>
      </c>
      <c r="AQ46" s="198">
        <v>0</v>
      </c>
      <c r="AR46" s="198">
        <v>0</v>
      </c>
      <c r="AS46" s="198">
        <v>0</v>
      </c>
      <c r="AT46" s="198">
        <v>0</v>
      </c>
      <c r="AU46" s="198">
        <v>0</v>
      </c>
      <c r="AV46"/>
      <c r="AW46" s="198">
        <v>0</v>
      </c>
      <c r="AX46"/>
      <c r="AY46" s="197">
        <f t="shared" si="101"/>
        <v>0</v>
      </c>
      <c r="AZ46" s="197">
        <f t="shared" si="90"/>
        <v>0</v>
      </c>
      <c r="BA46" s="197">
        <f t="shared" si="91"/>
        <v>0</v>
      </c>
      <c r="BB46" s="197">
        <f t="shared" si="92"/>
        <v>0</v>
      </c>
      <c r="BC46" s="197">
        <f t="shared" si="93"/>
        <v>0</v>
      </c>
      <c r="BD46" s="197">
        <f t="shared" si="94"/>
        <v>0</v>
      </c>
      <c r="BE46" s="197">
        <f t="shared" si="95"/>
        <v>0</v>
      </c>
      <c r="BF46" s="197">
        <f t="shared" si="96"/>
        <v>0</v>
      </c>
      <c r="BG46" s="197">
        <f t="shared" si="97"/>
        <v>0</v>
      </c>
      <c r="BH46" s="197">
        <f t="shared" si="98"/>
        <v>0</v>
      </c>
      <c r="BI46" s="197">
        <f t="shared" si="99"/>
        <v>0</v>
      </c>
      <c r="BJ46" s="197">
        <f t="shared" si="100"/>
        <v>0</v>
      </c>
      <c r="BK46"/>
      <c r="BL46" s="197">
        <v>0</v>
      </c>
    </row>
    <row r="47" spans="1:64" x14ac:dyDescent="0.25">
      <c r="A47" s="175"/>
      <c r="B47"/>
      <c r="C47"/>
      <c r="D47" s="214"/>
      <c r="E47" s="173">
        <v>0</v>
      </c>
      <c r="F47" s="173">
        <v>0</v>
      </c>
      <c r="G47"/>
      <c r="H47"/>
      <c r="I47"/>
      <c r="J47"/>
      <c r="K47"/>
      <c r="L47"/>
      <c r="M47"/>
      <c r="N47"/>
      <c r="O47"/>
      <c r="P47" s="172">
        <v>160</v>
      </c>
      <c r="Q47" s="172">
        <v>168</v>
      </c>
      <c r="R47" s="172">
        <v>160</v>
      </c>
      <c r="S47" s="172">
        <v>160</v>
      </c>
      <c r="T47"/>
      <c r="U47" s="199">
        <v>0</v>
      </c>
      <c r="V47" s="199">
        <v>0</v>
      </c>
      <c r="W47" s="199">
        <v>0</v>
      </c>
      <c r="X47" s="199">
        <v>0</v>
      </c>
      <c r="Y47" s="199">
        <v>0</v>
      </c>
      <c r="Z47" s="199">
        <v>0</v>
      </c>
      <c r="AA47" s="199">
        <v>0</v>
      </c>
      <c r="AB47" s="199">
        <v>0</v>
      </c>
      <c r="AC47" s="199">
        <v>0</v>
      </c>
      <c r="AD47" s="199">
        <v>0</v>
      </c>
      <c r="AE47" s="199">
        <v>0</v>
      </c>
      <c r="AF47" s="199">
        <v>0</v>
      </c>
      <c r="AG47"/>
      <c r="AH47" s="199">
        <v>0</v>
      </c>
      <c r="AI47"/>
      <c r="AJ47" s="198">
        <v>0</v>
      </c>
      <c r="AK47" s="198">
        <v>0</v>
      </c>
      <c r="AL47" s="198">
        <v>0</v>
      </c>
      <c r="AM47" s="198">
        <v>0</v>
      </c>
      <c r="AN47" s="198">
        <v>0</v>
      </c>
      <c r="AO47" s="198">
        <v>0</v>
      </c>
      <c r="AP47" s="198">
        <v>0</v>
      </c>
      <c r="AQ47" s="198">
        <v>0</v>
      </c>
      <c r="AR47" s="198">
        <v>0</v>
      </c>
      <c r="AS47" s="198">
        <v>0</v>
      </c>
      <c r="AT47" s="198">
        <v>0</v>
      </c>
      <c r="AU47" s="198">
        <v>0</v>
      </c>
      <c r="AV47"/>
      <c r="AW47" s="198">
        <v>0</v>
      </c>
      <c r="AX47"/>
      <c r="AY47" s="197">
        <f t="shared" si="101"/>
        <v>0</v>
      </c>
      <c r="AZ47" s="197">
        <f t="shared" si="90"/>
        <v>0</v>
      </c>
      <c r="BA47" s="197">
        <f t="shared" si="91"/>
        <v>0</v>
      </c>
      <c r="BB47" s="197">
        <f t="shared" si="92"/>
        <v>0</v>
      </c>
      <c r="BC47" s="197">
        <f t="shared" si="93"/>
        <v>0</v>
      </c>
      <c r="BD47" s="197">
        <f t="shared" si="94"/>
        <v>0</v>
      </c>
      <c r="BE47" s="197">
        <f t="shared" si="95"/>
        <v>0</v>
      </c>
      <c r="BF47" s="197">
        <f t="shared" si="96"/>
        <v>0</v>
      </c>
      <c r="BG47" s="197">
        <f t="shared" si="97"/>
        <v>0</v>
      </c>
      <c r="BH47" s="197">
        <f t="shared" si="98"/>
        <v>0</v>
      </c>
      <c r="BI47" s="197">
        <f t="shared" si="99"/>
        <v>0</v>
      </c>
      <c r="BJ47" s="197">
        <f t="shared" si="100"/>
        <v>0</v>
      </c>
      <c r="BK47"/>
      <c r="BL47" s="197">
        <v>0</v>
      </c>
    </row>
    <row r="48" spans="1:64" x14ac:dyDescent="0.25">
      <c r="A48" s="175"/>
      <c r="B48"/>
      <c r="C48"/>
      <c r="D48" s="214"/>
      <c r="E48" s="173">
        <v>0</v>
      </c>
      <c r="F48" s="173">
        <v>0</v>
      </c>
      <c r="G48"/>
      <c r="H48"/>
      <c r="I48"/>
      <c r="J48"/>
      <c r="K48"/>
      <c r="L48"/>
      <c r="M48"/>
      <c r="N48"/>
      <c r="O48"/>
      <c r="P48" s="172">
        <v>160</v>
      </c>
      <c r="Q48" s="172">
        <v>168</v>
      </c>
      <c r="R48" s="172">
        <v>160</v>
      </c>
      <c r="S48" s="172">
        <v>160</v>
      </c>
      <c r="T48"/>
      <c r="U48" s="199">
        <v>0</v>
      </c>
      <c r="V48" s="199">
        <v>0</v>
      </c>
      <c r="W48" s="199">
        <v>0</v>
      </c>
      <c r="X48" s="199">
        <v>0</v>
      </c>
      <c r="Y48" s="199">
        <v>0</v>
      </c>
      <c r="Z48" s="199">
        <v>0</v>
      </c>
      <c r="AA48" s="199">
        <v>0</v>
      </c>
      <c r="AB48" s="199">
        <v>0</v>
      </c>
      <c r="AC48" s="199">
        <v>0</v>
      </c>
      <c r="AD48" s="199">
        <v>0</v>
      </c>
      <c r="AE48" s="199">
        <v>0</v>
      </c>
      <c r="AF48" s="199">
        <v>0</v>
      </c>
      <c r="AG48"/>
      <c r="AH48" s="199">
        <v>0</v>
      </c>
      <c r="AI48"/>
      <c r="AJ48" s="198">
        <v>0</v>
      </c>
      <c r="AK48" s="198">
        <v>0</v>
      </c>
      <c r="AL48" s="198">
        <v>0</v>
      </c>
      <c r="AM48" s="198">
        <v>0</v>
      </c>
      <c r="AN48" s="198">
        <v>0</v>
      </c>
      <c r="AO48" s="198">
        <v>0</v>
      </c>
      <c r="AP48" s="198">
        <v>0</v>
      </c>
      <c r="AQ48" s="198">
        <v>0</v>
      </c>
      <c r="AR48" s="198">
        <v>0</v>
      </c>
      <c r="AS48" s="198">
        <v>0</v>
      </c>
      <c r="AT48" s="198">
        <v>0</v>
      </c>
      <c r="AU48" s="198">
        <v>0</v>
      </c>
      <c r="AV48"/>
      <c r="AW48" s="198">
        <v>0</v>
      </c>
      <c r="AX48"/>
      <c r="AY48" s="197">
        <f t="shared" si="101"/>
        <v>0</v>
      </c>
      <c r="AZ48" s="197">
        <f t="shared" si="90"/>
        <v>0</v>
      </c>
      <c r="BA48" s="197">
        <f t="shared" si="91"/>
        <v>0</v>
      </c>
      <c r="BB48" s="197">
        <f t="shared" si="92"/>
        <v>0</v>
      </c>
      <c r="BC48" s="197">
        <f t="shared" si="93"/>
        <v>0</v>
      </c>
      <c r="BD48" s="197">
        <f t="shared" si="94"/>
        <v>0</v>
      </c>
      <c r="BE48" s="197">
        <f t="shared" si="95"/>
        <v>0</v>
      </c>
      <c r="BF48" s="197">
        <f t="shared" si="96"/>
        <v>0</v>
      </c>
      <c r="BG48" s="197">
        <f t="shared" si="97"/>
        <v>0</v>
      </c>
      <c r="BH48" s="197">
        <f t="shared" si="98"/>
        <v>0</v>
      </c>
      <c r="BI48" s="197">
        <f t="shared" si="99"/>
        <v>0</v>
      </c>
      <c r="BJ48" s="197">
        <f t="shared" si="100"/>
        <v>0</v>
      </c>
      <c r="BK48"/>
      <c r="BL48" s="197">
        <v>0</v>
      </c>
    </row>
    <row r="49" spans="1:64" x14ac:dyDescent="0.25">
      <c r="A49" s="175"/>
      <c r="B49"/>
      <c r="C49"/>
      <c r="D49" s="214"/>
      <c r="E49" s="173">
        <v>0</v>
      </c>
      <c r="F49" s="173">
        <v>0</v>
      </c>
      <c r="G49"/>
      <c r="H49" s="172">
        <v>160</v>
      </c>
      <c r="I49" s="172">
        <v>152</v>
      </c>
      <c r="J49" s="172">
        <v>184</v>
      </c>
      <c r="K49" s="172">
        <v>160</v>
      </c>
      <c r="L49" s="172">
        <v>176</v>
      </c>
      <c r="M49" s="172">
        <v>168</v>
      </c>
      <c r="N49" s="172">
        <v>160</v>
      </c>
      <c r="O49" s="172">
        <v>184</v>
      </c>
      <c r="P49" s="172">
        <v>160</v>
      </c>
      <c r="Q49" s="172">
        <v>168</v>
      </c>
      <c r="R49" s="172">
        <v>160</v>
      </c>
      <c r="S49" s="172">
        <v>160</v>
      </c>
      <c r="T49"/>
      <c r="U49" s="199">
        <v>0</v>
      </c>
      <c r="V49" s="199">
        <v>0</v>
      </c>
      <c r="W49" s="199">
        <v>0</v>
      </c>
      <c r="X49" s="199">
        <v>0</v>
      </c>
      <c r="Y49" s="199">
        <v>0</v>
      </c>
      <c r="Z49" s="199">
        <v>0</v>
      </c>
      <c r="AA49" s="199">
        <v>0</v>
      </c>
      <c r="AB49" s="199">
        <v>0</v>
      </c>
      <c r="AC49" s="199">
        <v>0</v>
      </c>
      <c r="AD49" s="199">
        <v>0</v>
      </c>
      <c r="AE49" s="199">
        <v>0</v>
      </c>
      <c r="AF49" s="199">
        <v>0</v>
      </c>
      <c r="AG49"/>
      <c r="AH49" s="199">
        <v>0</v>
      </c>
      <c r="AI49"/>
      <c r="AJ49" s="198">
        <v>0</v>
      </c>
      <c r="AK49" s="198">
        <v>0</v>
      </c>
      <c r="AL49" s="198">
        <v>0</v>
      </c>
      <c r="AM49" s="198">
        <v>0</v>
      </c>
      <c r="AN49" s="198">
        <v>0</v>
      </c>
      <c r="AO49" s="198">
        <v>0</v>
      </c>
      <c r="AP49" s="198">
        <v>0</v>
      </c>
      <c r="AQ49" s="198">
        <v>0</v>
      </c>
      <c r="AR49" s="198">
        <v>0</v>
      </c>
      <c r="AS49" s="198">
        <v>0</v>
      </c>
      <c r="AT49" s="198">
        <v>0</v>
      </c>
      <c r="AU49" s="198">
        <v>0</v>
      </c>
      <c r="AV49"/>
      <c r="AW49" s="198">
        <v>0</v>
      </c>
      <c r="AX49"/>
      <c r="AY49" s="197">
        <f t="shared" si="101"/>
        <v>0</v>
      </c>
      <c r="AZ49" s="197">
        <f t="shared" si="90"/>
        <v>0</v>
      </c>
      <c r="BA49" s="197">
        <f t="shared" si="91"/>
        <v>0</v>
      </c>
      <c r="BB49" s="197">
        <f t="shared" si="92"/>
        <v>0</v>
      </c>
      <c r="BC49" s="197">
        <f t="shared" si="93"/>
        <v>0</v>
      </c>
      <c r="BD49" s="197">
        <f t="shared" si="94"/>
        <v>0</v>
      </c>
      <c r="BE49" s="197">
        <f t="shared" si="95"/>
        <v>0</v>
      </c>
      <c r="BF49" s="197">
        <f t="shared" si="96"/>
        <v>0</v>
      </c>
      <c r="BG49" s="197">
        <f t="shared" si="97"/>
        <v>0</v>
      </c>
      <c r="BH49" s="197">
        <f t="shared" si="98"/>
        <v>0</v>
      </c>
      <c r="BI49" s="197">
        <f t="shared" si="99"/>
        <v>0</v>
      </c>
      <c r="BJ49" s="197">
        <f t="shared" si="100"/>
        <v>0</v>
      </c>
      <c r="BK49"/>
      <c r="BL49" s="197">
        <v>0</v>
      </c>
    </row>
    <row r="50" spans="1:64" x14ac:dyDescent="0.25">
      <c r="A50" s="175"/>
      <c r="B50"/>
      <c r="C50"/>
      <c r="D50" s="214"/>
      <c r="E50" s="173">
        <v>0</v>
      </c>
      <c r="F50" s="173">
        <v>0</v>
      </c>
      <c r="G50"/>
      <c r="H50" s="172">
        <v>160</v>
      </c>
      <c r="I50" s="172">
        <v>152</v>
      </c>
      <c r="J50" s="172">
        <v>184</v>
      </c>
      <c r="K50" s="172">
        <v>160</v>
      </c>
      <c r="L50" s="172">
        <v>176</v>
      </c>
      <c r="M50" s="172">
        <v>168</v>
      </c>
      <c r="N50" s="172">
        <v>160</v>
      </c>
      <c r="O50" s="172">
        <v>184</v>
      </c>
      <c r="P50" s="172">
        <v>160</v>
      </c>
      <c r="Q50" s="172">
        <v>168</v>
      </c>
      <c r="R50" s="172">
        <v>160</v>
      </c>
      <c r="S50" s="172">
        <v>160</v>
      </c>
      <c r="T50"/>
      <c r="U50" s="199">
        <v>0</v>
      </c>
      <c r="V50" s="199">
        <v>0</v>
      </c>
      <c r="W50" s="199">
        <v>0</v>
      </c>
      <c r="X50" s="199">
        <v>0</v>
      </c>
      <c r="Y50" s="199">
        <v>0</v>
      </c>
      <c r="Z50" s="199">
        <v>0</v>
      </c>
      <c r="AA50" s="199">
        <v>0</v>
      </c>
      <c r="AB50" s="199">
        <v>0</v>
      </c>
      <c r="AC50" s="199">
        <v>0</v>
      </c>
      <c r="AD50" s="199">
        <v>0</v>
      </c>
      <c r="AE50" s="199">
        <v>0</v>
      </c>
      <c r="AF50" s="199">
        <v>0</v>
      </c>
      <c r="AG50"/>
      <c r="AH50" s="199">
        <v>0</v>
      </c>
      <c r="AI50"/>
      <c r="AJ50" s="198">
        <v>0</v>
      </c>
      <c r="AK50" s="198">
        <v>0</v>
      </c>
      <c r="AL50" s="198">
        <v>0</v>
      </c>
      <c r="AM50" s="198">
        <v>0</v>
      </c>
      <c r="AN50" s="198">
        <v>0</v>
      </c>
      <c r="AO50" s="198">
        <v>0</v>
      </c>
      <c r="AP50" s="198">
        <v>0</v>
      </c>
      <c r="AQ50" s="198">
        <v>0</v>
      </c>
      <c r="AR50" s="198">
        <v>0</v>
      </c>
      <c r="AS50" s="198">
        <v>0</v>
      </c>
      <c r="AT50" s="198">
        <v>0</v>
      </c>
      <c r="AU50" s="198">
        <v>0</v>
      </c>
      <c r="AV50"/>
      <c r="AW50" s="198">
        <v>0</v>
      </c>
      <c r="AX50"/>
      <c r="AY50" s="197">
        <f t="shared" si="101"/>
        <v>0</v>
      </c>
      <c r="AZ50" s="197">
        <f t="shared" si="90"/>
        <v>0</v>
      </c>
      <c r="BA50" s="197">
        <f t="shared" si="91"/>
        <v>0</v>
      </c>
      <c r="BB50" s="197">
        <f t="shared" si="92"/>
        <v>0</v>
      </c>
      <c r="BC50" s="197">
        <f t="shared" si="93"/>
        <v>0</v>
      </c>
      <c r="BD50" s="197">
        <f t="shared" si="94"/>
        <v>0</v>
      </c>
      <c r="BE50" s="197">
        <f t="shared" si="95"/>
        <v>0</v>
      </c>
      <c r="BF50" s="197">
        <f t="shared" si="96"/>
        <v>0</v>
      </c>
      <c r="BG50" s="197">
        <f t="shared" si="97"/>
        <v>0</v>
      </c>
      <c r="BH50" s="197">
        <f t="shared" si="98"/>
        <v>0</v>
      </c>
      <c r="BI50" s="197">
        <f t="shared" si="99"/>
        <v>0</v>
      </c>
      <c r="BJ50" s="197">
        <f t="shared" si="100"/>
        <v>0</v>
      </c>
      <c r="BK50"/>
      <c r="BL50" s="197">
        <v>0</v>
      </c>
    </row>
    <row r="51" spans="1:64" x14ac:dyDescent="0.25">
      <c r="A51" s="175"/>
      <c r="B51"/>
      <c r="C51"/>
      <c r="D51" s="214"/>
      <c r="E51" s="173">
        <v>0</v>
      </c>
      <c r="F51" s="173">
        <v>0</v>
      </c>
      <c r="G51"/>
      <c r="H51" s="172">
        <v>160</v>
      </c>
      <c r="I51" s="172">
        <v>152</v>
      </c>
      <c r="J51" s="172">
        <v>184</v>
      </c>
      <c r="K51" s="172">
        <v>160</v>
      </c>
      <c r="L51" s="172">
        <v>176</v>
      </c>
      <c r="M51" s="172">
        <v>168</v>
      </c>
      <c r="N51" s="172">
        <v>160</v>
      </c>
      <c r="O51" s="172">
        <v>184</v>
      </c>
      <c r="P51" s="172">
        <v>160</v>
      </c>
      <c r="Q51" s="172">
        <v>168</v>
      </c>
      <c r="R51" s="172">
        <v>160</v>
      </c>
      <c r="S51" s="172">
        <v>160</v>
      </c>
      <c r="T51"/>
      <c r="U51" s="199">
        <v>0</v>
      </c>
      <c r="V51" s="199">
        <v>0</v>
      </c>
      <c r="W51" s="199">
        <v>0</v>
      </c>
      <c r="X51" s="199">
        <v>0</v>
      </c>
      <c r="Y51" s="199">
        <v>0</v>
      </c>
      <c r="Z51" s="199">
        <v>0</v>
      </c>
      <c r="AA51" s="199">
        <v>0</v>
      </c>
      <c r="AB51" s="199">
        <v>0</v>
      </c>
      <c r="AC51" s="199">
        <v>0</v>
      </c>
      <c r="AD51" s="199">
        <v>0</v>
      </c>
      <c r="AE51" s="199">
        <v>0</v>
      </c>
      <c r="AF51" s="199">
        <v>0</v>
      </c>
      <c r="AG51"/>
      <c r="AH51" s="199">
        <v>0</v>
      </c>
      <c r="AI51"/>
      <c r="AJ51" s="198">
        <v>0</v>
      </c>
      <c r="AK51" s="198">
        <v>0</v>
      </c>
      <c r="AL51" s="198">
        <v>0</v>
      </c>
      <c r="AM51" s="198">
        <v>0</v>
      </c>
      <c r="AN51" s="198">
        <v>0</v>
      </c>
      <c r="AO51" s="198">
        <v>0</v>
      </c>
      <c r="AP51" s="198">
        <v>0</v>
      </c>
      <c r="AQ51" s="198">
        <v>0</v>
      </c>
      <c r="AR51" s="198">
        <v>0</v>
      </c>
      <c r="AS51" s="198">
        <v>0</v>
      </c>
      <c r="AT51" s="198">
        <v>0</v>
      </c>
      <c r="AU51" s="198">
        <v>0</v>
      </c>
      <c r="AV51"/>
      <c r="AW51" s="198">
        <v>0</v>
      </c>
      <c r="AX51"/>
      <c r="AY51" s="197">
        <f t="shared" si="101"/>
        <v>0</v>
      </c>
      <c r="AZ51" s="197">
        <f t="shared" si="90"/>
        <v>0</v>
      </c>
      <c r="BA51" s="197">
        <f t="shared" si="91"/>
        <v>0</v>
      </c>
      <c r="BB51" s="197">
        <f t="shared" si="92"/>
        <v>0</v>
      </c>
      <c r="BC51" s="197">
        <f t="shared" si="93"/>
        <v>0</v>
      </c>
      <c r="BD51" s="197">
        <f t="shared" si="94"/>
        <v>0</v>
      </c>
      <c r="BE51" s="197">
        <f t="shared" si="95"/>
        <v>0</v>
      </c>
      <c r="BF51" s="197">
        <f t="shared" si="96"/>
        <v>0</v>
      </c>
      <c r="BG51" s="197">
        <f t="shared" si="97"/>
        <v>0</v>
      </c>
      <c r="BH51" s="197">
        <f t="shared" si="98"/>
        <v>0</v>
      </c>
      <c r="BI51" s="197">
        <f t="shared" si="99"/>
        <v>0</v>
      </c>
      <c r="BJ51" s="197">
        <f t="shared" si="100"/>
        <v>0</v>
      </c>
      <c r="BK51"/>
      <c r="BL51" s="197">
        <v>0</v>
      </c>
    </row>
    <row r="52" spans="1:64" x14ac:dyDescent="0.25">
      <c r="A52" s="175"/>
      <c r="B52"/>
      <c r="C52"/>
      <c r="D52" s="214"/>
      <c r="E52" s="173">
        <v>0</v>
      </c>
      <c r="F52" s="173">
        <v>0</v>
      </c>
      <c r="G52"/>
      <c r="H52" s="172">
        <v>160</v>
      </c>
      <c r="I52" s="172">
        <v>152</v>
      </c>
      <c r="J52" s="172">
        <v>184</v>
      </c>
      <c r="K52" s="172">
        <v>160</v>
      </c>
      <c r="L52" s="172">
        <v>176</v>
      </c>
      <c r="M52" s="172">
        <v>168</v>
      </c>
      <c r="N52" s="172">
        <v>160</v>
      </c>
      <c r="O52" s="172">
        <v>184</v>
      </c>
      <c r="P52" s="172">
        <v>160</v>
      </c>
      <c r="Q52" s="172">
        <v>168</v>
      </c>
      <c r="R52" s="172">
        <v>160</v>
      </c>
      <c r="S52" s="172">
        <v>160</v>
      </c>
      <c r="T52"/>
      <c r="U52" s="199">
        <v>0</v>
      </c>
      <c r="V52" s="199">
        <v>0</v>
      </c>
      <c r="W52" s="199">
        <v>0</v>
      </c>
      <c r="X52" s="199">
        <v>0</v>
      </c>
      <c r="Y52" s="199">
        <v>0</v>
      </c>
      <c r="Z52" s="199">
        <v>0</v>
      </c>
      <c r="AA52" s="199">
        <v>0</v>
      </c>
      <c r="AB52" s="199">
        <v>0</v>
      </c>
      <c r="AC52" s="199">
        <v>0</v>
      </c>
      <c r="AD52" s="199">
        <v>0</v>
      </c>
      <c r="AE52" s="199">
        <v>0</v>
      </c>
      <c r="AF52" s="199">
        <v>0</v>
      </c>
      <c r="AG52"/>
      <c r="AH52" s="199">
        <v>0</v>
      </c>
      <c r="AI52"/>
      <c r="AJ52" s="198">
        <v>0</v>
      </c>
      <c r="AK52" s="198">
        <v>0</v>
      </c>
      <c r="AL52" s="198">
        <v>0</v>
      </c>
      <c r="AM52" s="198">
        <v>0</v>
      </c>
      <c r="AN52" s="198">
        <v>0</v>
      </c>
      <c r="AO52" s="198">
        <v>0</v>
      </c>
      <c r="AP52" s="198">
        <v>0</v>
      </c>
      <c r="AQ52" s="198">
        <v>0</v>
      </c>
      <c r="AR52" s="198">
        <v>0</v>
      </c>
      <c r="AS52" s="198">
        <v>0</v>
      </c>
      <c r="AT52" s="198">
        <v>0</v>
      </c>
      <c r="AU52" s="198">
        <v>0</v>
      </c>
      <c r="AV52"/>
      <c r="AW52" s="198">
        <v>0</v>
      </c>
      <c r="AX52"/>
      <c r="AY52" s="197">
        <f t="shared" si="101"/>
        <v>0</v>
      </c>
      <c r="AZ52" s="197">
        <f t="shared" si="90"/>
        <v>0</v>
      </c>
      <c r="BA52" s="197">
        <f t="shared" si="91"/>
        <v>0</v>
      </c>
      <c r="BB52" s="197">
        <f t="shared" si="92"/>
        <v>0</v>
      </c>
      <c r="BC52" s="197">
        <f t="shared" si="93"/>
        <v>0</v>
      </c>
      <c r="BD52" s="197">
        <f t="shared" si="94"/>
        <v>0</v>
      </c>
      <c r="BE52" s="197">
        <f t="shared" si="95"/>
        <v>0</v>
      </c>
      <c r="BF52" s="197">
        <f t="shared" si="96"/>
        <v>0</v>
      </c>
      <c r="BG52" s="197">
        <f t="shared" si="97"/>
        <v>0</v>
      </c>
      <c r="BH52" s="197">
        <f t="shared" si="98"/>
        <v>0</v>
      </c>
      <c r="BI52" s="197">
        <f t="shared" si="99"/>
        <v>0</v>
      </c>
      <c r="BJ52" s="197">
        <f t="shared" si="100"/>
        <v>0</v>
      </c>
      <c r="BK52"/>
      <c r="BL52" s="197">
        <v>0</v>
      </c>
    </row>
    <row r="53" spans="1:64" x14ac:dyDescent="0.25">
      <c r="A53" s="175"/>
      <c r="B53"/>
      <c r="C53"/>
      <c r="D53" s="214"/>
      <c r="E53" s="173">
        <v>0</v>
      </c>
      <c r="F53" s="173">
        <v>0</v>
      </c>
      <c r="G53"/>
      <c r="H53" s="172">
        <v>160</v>
      </c>
      <c r="I53" s="172">
        <v>152</v>
      </c>
      <c r="J53" s="172">
        <v>184</v>
      </c>
      <c r="K53" s="172">
        <v>160</v>
      </c>
      <c r="L53" s="172">
        <v>176</v>
      </c>
      <c r="M53" s="172">
        <v>168</v>
      </c>
      <c r="N53" s="172">
        <v>160</v>
      </c>
      <c r="O53" s="172">
        <v>184</v>
      </c>
      <c r="P53" s="172">
        <v>160</v>
      </c>
      <c r="Q53" s="172">
        <v>168</v>
      </c>
      <c r="R53" s="172">
        <v>160</v>
      </c>
      <c r="S53" s="172">
        <v>160</v>
      </c>
      <c r="T53"/>
      <c r="U53" s="199">
        <v>0</v>
      </c>
      <c r="V53" s="199">
        <v>0</v>
      </c>
      <c r="W53" s="199">
        <v>0</v>
      </c>
      <c r="X53" s="199">
        <v>0</v>
      </c>
      <c r="Y53" s="199">
        <v>0</v>
      </c>
      <c r="Z53" s="199">
        <v>0</v>
      </c>
      <c r="AA53" s="199">
        <v>0</v>
      </c>
      <c r="AB53" s="199">
        <v>0</v>
      </c>
      <c r="AC53" s="199">
        <v>0</v>
      </c>
      <c r="AD53" s="199">
        <v>0</v>
      </c>
      <c r="AE53" s="199">
        <v>0</v>
      </c>
      <c r="AF53" s="199">
        <v>0</v>
      </c>
      <c r="AG53"/>
      <c r="AH53" s="199">
        <v>0</v>
      </c>
      <c r="AI53"/>
      <c r="AJ53" s="198">
        <v>0</v>
      </c>
      <c r="AK53" s="198">
        <v>0</v>
      </c>
      <c r="AL53" s="198">
        <v>0</v>
      </c>
      <c r="AM53" s="198">
        <v>0</v>
      </c>
      <c r="AN53" s="198">
        <v>0</v>
      </c>
      <c r="AO53" s="198">
        <v>0</v>
      </c>
      <c r="AP53" s="198">
        <v>0</v>
      </c>
      <c r="AQ53" s="198">
        <v>0</v>
      </c>
      <c r="AR53" s="198">
        <v>0</v>
      </c>
      <c r="AS53" s="198">
        <v>0</v>
      </c>
      <c r="AT53" s="198">
        <v>0</v>
      </c>
      <c r="AU53" s="198">
        <v>0</v>
      </c>
      <c r="AV53"/>
      <c r="AW53" s="198">
        <v>0</v>
      </c>
      <c r="AX53"/>
      <c r="AY53" s="197">
        <f t="shared" si="101"/>
        <v>0</v>
      </c>
      <c r="AZ53" s="197">
        <f t="shared" si="90"/>
        <v>0</v>
      </c>
      <c r="BA53" s="197">
        <f t="shared" si="91"/>
        <v>0</v>
      </c>
      <c r="BB53" s="197">
        <f t="shared" si="92"/>
        <v>0</v>
      </c>
      <c r="BC53" s="197">
        <f t="shared" si="93"/>
        <v>0</v>
      </c>
      <c r="BD53" s="197">
        <f t="shared" si="94"/>
        <v>0</v>
      </c>
      <c r="BE53" s="197">
        <f t="shared" si="95"/>
        <v>0</v>
      </c>
      <c r="BF53" s="197">
        <f t="shared" si="96"/>
        <v>0</v>
      </c>
      <c r="BG53" s="197">
        <f t="shared" si="97"/>
        <v>0</v>
      </c>
      <c r="BH53" s="197">
        <f t="shared" si="98"/>
        <v>0</v>
      </c>
      <c r="BI53" s="197">
        <f t="shared" si="99"/>
        <v>0</v>
      </c>
      <c r="BJ53" s="197">
        <f t="shared" si="100"/>
        <v>0</v>
      </c>
      <c r="BK53"/>
      <c r="BL53" s="197">
        <v>0</v>
      </c>
    </row>
    <row r="54" spans="1:64" x14ac:dyDescent="0.25">
      <c r="A54" s="175"/>
      <c r="B54"/>
      <c r="C54"/>
      <c r="D54" s="214"/>
      <c r="E54" s="173">
        <v>0</v>
      </c>
      <c r="F54" s="173">
        <v>0</v>
      </c>
      <c r="G54"/>
      <c r="H54" s="172">
        <v>160</v>
      </c>
      <c r="I54" s="172">
        <v>152</v>
      </c>
      <c r="J54" s="172">
        <v>184</v>
      </c>
      <c r="K54" s="172">
        <v>160</v>
      </c>
      <c r="L54" s="172">
        <v>176</v>
      </c>
      <c r="M54" s="172">
        <v>168</v>
      </c>
      <c r="N54" s="172">
        <v>160</v>
      </c>
      <c r="O54" s="172">
        <v>184</v>
      </c>
      <c r="P54" s="172">
        <v>160</v>
      </c>
      <c r="Q54" s="172">
        <v>168</v>
      </c>
      <c r="R54" s="172">
        <v>160</v>
      </c>
      <c r="S54" s="172">
        <v>160</v>
      </c>
      <c r="T54"/>
      <c r="U54" s="199">
        <v>0</v>
      </c>
      <c r="V54" s="199">
        <v>0</v>
      </c>
      <c r="W54" s="199">
        <v>0</v>
      </c>
      <c r="X54" s="199">
        <v>0</v>
      </c>
      <c r="Y54" s="199">
        <v>0</v>
      </c>
      <c r="Z54" s="199">
        <v>0</v>
      </c>
      <c r="AA54" s="199">
        <v>0</v>
      </c>
      <c r="AB54" s="199">
        <v>0</v>
      </c>
      <c r="AC54" s="199">
        <v>0</v>
      </c>
      <c r="AD54" s="199">
        <v>0</v>
      </c>
      <c r="AE54" s="199">
        <v>0</v>
      </c>
      <c r="AF54" s="199">
        <v>0</v>
      </c>
      <c r="AG54"/>
      <c r="AH54" s="199">
        <v>0</v>
      </c>
      <c r="AI54"/>
      <c r="AJ54" s="198">
        <v>0</v>
      </c>
      <c r="AK54" s="198">
        <v>0</v>
      </c>
      <c r="AL54" s="198">
        <v>0</v>
      </c>
      <c r="AM54" s="198">
        <v>0</v>
      </c>
      <c r="AN54" s="198">
        <v>0</v>
      </c>
      <c r="AO54" s="198">
        <v>0</v>
      </c>
      <c r="AP54" s="198">
        <v>0</v>
      </c>
      <c r="AQ54" s="198">
        <v>0</v>
      </c>
      <c r="AR54" s="198">
        <v>0</v>
      </c>
      <c r="AS54" s="198">
        <v>0</v>
      </c>
      <c r="AT54" s="198">
        <v>0</v>
      </c>
      <c r="AU54" s="198">
        <v>0</v>
      </c>
      <c r="AV54"/>
      <c r="AW54" s="198">
        <v>0</v>
      </c>
      <c r="AX54"/>
      <c r="AY54" s="197">
        <f t="shared" si="101"/>
        <v>0</v>
      </c>
      <c r="AZ54" s="197">
        <f t="shared" si="90"/>
        <v>0</v>
      </c>
      <c r="BA54" s="197">
        <f t="shared" si="91"/>
        <v>0</v>
      </c>
      <c r="BB54" s="197">
        <f t="shared" si="92"/>
        <v>0</v>
      </c>
      <c r="BC54" s="197">
        <f t="shared" si="93"/>
        <v>0</v>
      </c>
      <c r="BD54" s="197">
        <f t="shared" si="94"/>
        <v>0</v>
      </c>
      <c r="BE54" s="197">
        <f t="shared" si="95"/>
        <v>0</v>
      </c>
      <c r="BF54" s="197">
        <f t="shared" si="96"/>
        <v>0</v>
      </c>
      <c r="BG54" s="197">
        <f t="shared" si="97"/>
        <v>0</v>
      </c>
      <c r="BH54" s="197">
        <f t="shared" si="98"/>
        <v>0</v>
      </c>
      <c r="BI54" s="197">
        <f t="shared" si="99"/>
        <v>0</v>
      </c>
      <c r="BJ54" s="197">
        <f t="shared" si="100"/>
        <v>0</v>
      </c>
      <c r="BK54"/>
      <c r="BL54" s="197">
        <v>0</v>
      </c>
    </row>
    <row r="55" spans="1:64" x14ac:dyDescent="0.25">
      <c r="A55" s="175"/>
      <c r="B55"/>
      <c r="C55"/>
      <c r="D55" s="214"/>
      <c r="E55" s="173">
        <v>0</v>
      </c>
      <c r="F55" s="173">
        <v>0</v>
      </c>
      <c r="G55"/>
      <c r="H55" s="172">
        <v>160</v>
      </c>
      <c r="I55" s="172">
        <v>152</v>
      </c>
      <c r="J55" s="172">
        <v>184</v>
      </c>
      <c r="K55" s="172">
        <v>160</v>
      </c>
      <c r="L55" s="172">
        <v>176</v>
      </c>
      <c r="M55" s="172">
        <v>168</v>
      </c>
      <c r="N55" s="172">
        <v>160</v>
      </c>
      <c r="O55" s="172">
        <v>184</v>
      </c>
      <c r="P55" s="172">
        <v>160</v>
      </c>
      <c r="Q55" s="172">
        <v>168</v>
      </c>
      <c r="R55" s="172">
        <v>160</v>
      </c>
      <c r="S55" s="172">
        <v>160</v>
      </c>
      <c r="T55"/>
      <c r="U55" s="199">
        <v>0</v>
      </c>
      <c r="V55" s="199">
        <v>0</v>
      </c>
      <c r="W55" s="199">
        <v>0</v>
      </c>
      <c r="X55" s="199">
        <v>0</v>
      </c>
      <c r="Y55" s="199">
        <v>0</v>
      </c>
      <c r="Z55" s="199">
        <v>0</v>
      </c>
      <c r="AA55" s="199">
        <v>0</v>
      </c>
      <c r="AB55" s="199">
        <v>0</v>
      </c>
      <c r="AC55" s="199">
        <v>0</v>
      </c>
      <c r="AD55" s="199">
        <v>0</v>
      </c>
      <c r="AE55" s="199">
        <v>0</v>
      </c>
      <c r="AF55" s="199">
        <v>0</v>
      </c>
      <c r="AG55"/>
      <c r="AH55" s="199">
        <v>0</v>
      </c>
      <c r="AI55"/>
      <c r="AJ55" s="198">
        <v>0</v>
      </c>
      <c r="AK55" s="198">
        <v>0</v>
      </c>
      <c r="AL55" s="198">
        <v>0</v>
      </c>
      <c r="AM55" s="198">
        <v>0</v>
      </c>
      <c r="AN55" s="198">
        <v>0</v>
      </c>
      <c r="AO55" s="198">
        <v>0</v>
      </c>
      <c r="AP55" s="198">
        <v>0</v>
      </c>
      <c r="AQ55" s="198">
        <v>0</v>
      </c>
      <c r="AR55" s="198">
        <v>0</v>
      </c>
      <c r="AS55" s="198">
        <v>0</v>
      </c>
      <c r="AT55" s="198">
        <v>0</v>
      </c>
      <c r="AU55" s="198">
        <v>0</v>
      </c>
      <c r="AV55"/>
      <c r="AW55" s="198">
        <v>0</v>
      </c>
      <c r="AX55"/>
      <c r="AY55" s="197">
        <f t="shared" si="101"/>
        <v>0</v>
      </c>
      <c r="AZ55" s="197">
        <f t="shared" si="90"/>
        <v>0</v>
      </c>
      <c r="BA55" s="197">
        <f t="shared" si="91"/>
        <v>0</v>
      </c>
      <c r="BB55" s="197">
        <f t="shared" si="92"/>
        <v>0</v>
      </c>
      <c r="BC55" s="197">
        <f t="shared" si="93"/>
        <v>0</v>
      </c>
      <c r="BD55" s="197">
        <f t="shared" si="94"/>
        <v>0</v>
      </c>
      <c r="BE55" s="197">
        <f t="shared" si="95"/>
        <v>0</v>
      </c>
      <c r="BF55" s="197">
        <f t="shared" si="96"/>
        <v>0</v>
      </c>
      <c r="BG55" s="197">
        <f t="shared" si="97"/>
        <v>0</v>
      </c>
      <c r="BH55" s="197">
        <f t="shared" si="98"/>
        <v>0</v>
      </c>
      <c r="BI55" s="197">
        <f t="shared" si="99"/>
        <v>0</v>
      </c>
      <c r="BJ55" s="197">
        <f t="shared" si="100"/>
        <v>0</v>
      </c>
      <c r="BK55"/>
      <c r="BL55" s="197">
        <v>0</v>
      </c>
    </row>
    <row r="56" spans="1:64" x14ac:dyDescent="0.25">
      <c r="A56" s="175"/>
      <c r="B56"/>
      <c r="C56"/>
      <c r="D56" s="214"/>
      <c r="E56" s="173">
        <v>0</v>
      </c>
      <c r="F56" s="173">
        <v>0</v>
      </c>
      <c r="G56"/>
      <c r="H56" s="172">
        <v>160</v>
      </c>
      <c r="I56" s="172">
        <v>152</v>
      </c>
      <c r="J56" s="172">
        <v>184</v>
      </c>
      <c r="K56" s="172">
        <v>160</v>
      </c>
      <c r="L56" s="172">
        <v>176</v>
      </c>
      <c r="M56" s="172">
        <v>168</v>
      </c>
      <c r="N56" s="172">
        <v>160</v>
      </c>
      <c r="O56" s="172">
        <v>184</v>
      </c>
      <c r="P56" s="172">
        <v>160</v>
      </c>
      <c r="Q56" s="172">
        <v>168</v>
      </c>
      <c r="R56" s="172">
        <v>160</v>
      </c>
      <c r="S56" s="172">
        <v>160</v>
      </c>
      <c r="T56"/>
      <c r="U56" s="199">
        <v>0</v>
      </c>
      <c r="V56" s="199">
        <v>0</v>
      </c>
      <c r="W56" s="199">
        <v>0</v>
      </c>
      <c r="X56" s="199">
        <v>0</v>
      </c>
      <c r="Y56" s="199">
        <v>0</v>
      </c>
      <c r="Z56" s="199">
        <v>0</v>
      </c>
      <c r="AA56" s="199">
        <v>0</v>
      </c>
      <c r="AB56" s="199">
        <v>0</v>
      </c>
      <c r="AC56" s="199">
        <v>0</v>
      </c>
      <c r="AD56" s="199">
        <v>0</v>
      </c>
      <c r="AE56" s="199">
        <v>0</v>
      </c>
      <c r="AF56" s="199">
        <v>0</v>
      </c>
      <c r="AG56"/>
      <c r="AH56" s="199">
        <v>0</v>
      </c>
      <c r="AI56"/>
      <c r="AJ56" s="198">
        <v>0</v>
      </c>
      <c r="AK56" s="198">
        <v>0</v>
      </c>
      <c r="AL56" s="198">
        <v>0</v>
      </c>
      <c r="AM56" s="198">
        <v>0</v>
      </c>
      <c r="AN56" s="198">
        <v>0</v>
      </c>
      <c r="AO56" s="198">
        <v>0</v>
      </c>
      <c r="AP56" s="198">
        <v>0</v>
      </c>
      <c r="AQ56" s="198">
        <v>0</v>
      </c>
      <c r="AR56" s="198">
        <v>0</v>
      </c>
      <c r="AS56" s="198">
        <v>0</v>
      </c>
      <c r="AT56" s="198">
        <v>0</v>
      </c>
      <c r="AU56" s="198">
        <v>0</v>
      </c>
      <c r="AV56"/>
      <c r="AW56" s="198">
        <v>0</v>
      </c>
      <c r="AX56"/>
      <c r="AY56" s="197">
        <f t="shared" si="101"/>
        <v>0</v>
      </c>
      <c r="AZ56" s="197">
        <f t="shared" si="90"/>
        <v>0</v>
      </c>
      <c r="BA56" s="197">
        <f t="shared" si="91"/>
        <v>0</v>
      </c>
      <c r="BB56" s="197">
        <f t="shared" si="92"/>
        <v>0</v>
      </c>
      <c r="BC56" s="197">
        <f t="shared" si="93"/>
        <v>0</v>
      </c>
      <c r="BD56" s="197">
        <f t="shared" si="94"/>
        <v>0</v>
      </c>
      <c r="BE56" s="197">
        <f t="shared" si="95"/>
        <v>0</v>
      </c>
      <c r="BF56" s="197">
        <f t="shared" si="96"/>
        <v>0</v>
      </c>
      <c r="BG56" s="197">
        <f t="shared" si="97"/>
        <v>0</v>
      </c>
      <c r="BH56" s="197">
        <f t="shared" si="98"/>
        <v>0</v>
      </c>
      <c r="BI56" s="197">
        <f t="shared" si="99"/>
        <v>0</v>
      </c>
      <c r="BJ56" s="197">
        <f t="shared" si="100"/>
        <v>0</v>
      </c>
      <c r="BK56"/>
      <c r="BL56" s="197">
        <v>0</v>
      </c>
    </row>
    <row r="57" spans="1:64" x14ac:dyDescent="0.25">
      <c r="A57" s="175"/>
      <c r="B57"/>
      <c r="C57"/>
      <c r="D57" s="214"/>
      <c r="E57" s="173">
        <v>0</v>
      </c>
      <c r="F57" s="173">
        <v>0</v>
      </c>
      <c r="G57"/>
      <c r="H57" s="172">
        <v>160</v>
      </c>
      <c r="I57" s="172">
        <v>152</v>
      </c>
      <c r="J57" s="172">
        <v>184</v>
      </c>
      <c r="K57" s="172">
        <v>160</v>
      </c>
      <c r="L57" s="172">
        <v>176</v>
      </c>
      <c r="M57" s="172">
        <v>168</v>
      </c>
      <c r="N57" s="172">
        <v>160</v>
      </c>
      <c r="O57" s="172">
        <v>184</v>
      </c>
      <c r="P57" s="172">
        <v>160</v>
      </c>
      <c r="Q57" s="172">
        <v>168</v>
      </c>
      <c r="R57" s="172">
        <v>160</v>
      </c>
      <c r="S57" s="172">
        <v>160</v>
      </c>
      <c r="T57"/>
      <c r="U57" s="199">
        <v>0</v>
      </c>
      <c r="V57" s="199">
        <v>0</v>
      </c>
      <c r="W57" s="199">
        <v>0</v>
      </c>
      <c r="X57" s="199">
        <v>0</v>
      </c>
      <c r="Y57" s="199">
        <v>0</v>
      </c>
      <c r="Z57" s="199">
        <v>0</v>
      </c>
      <c r="AA57" s="199">
        <v>0</v>
      </c>
      <c r="AB57" s="199">
        <v>0</v>
      </c>
      <c r="AC57" s="199">
        <v>0</v>
      </c>
      <c r="AD57" s="199">
        <v>0</v>
      </c>
      <c r="AE57" s="199">
        <v>0</v>
      </c>
      <c r="AF57" s="199">
        <v>0</v>
      </c>
      <c r="AG57"/>
      <c r="AH57" s="199">
        <v>0</v>
      </c>
      <c r="AI57"/>
      <c r="AJ57" s="198">
        <v>0</v>
      </c>
      <c r="AK57" s="198">
        <v>0</v>
      </c>
      <c r="AL57" s="198">
        <v>0</v>
      </c>
      <c r="AM57" s="198">
        <v>0</v>
      </c>
      <c r="AN57" s="198">
        <v>0</v>
      </c>
      <c r="AO57" s="198">
        <v>0</v>
      </c>
      <c r="AP57" s="198">
        <v>0</v>
      </c>
      <c r="AQ57" s="198">
        <v>0</v>
      </c>
      <c r="AR57" s="198">
        <v>0</v>
      </c>
      <c r="AS57" s="198">
        <v>0</v>
      </c>
      <c r="AT57" s="198">
        <v>0</v>
      </c>
      <c r="AU57" s="198">
        <v>0</v>
      </c>
      <c r="AV57"/>
      <c r="AW57" s="198">
        <v>0</v>
      </c>
      <c r="AX57"/>
      <c r="AY57" s="197">
        <f t="shared" si="101"/>
        <v>0</v>
      </c>
      <c r="AZ57" s="197">
        <f t="shared" si="90"/>
        <v>0</v>
      </c>
      <c r="BA57" s="197">
        <f t="shared" si="91"/>
        <v>0</v>
      </c>
      <c r="BB57" s="197">
        <f t="shared" si="92"/>
        <v>0</v>
      </c>
      <c r="BC57" s="197">
        <f t="shared" si="93"/>
        <v>0</v>
      </c>
      <c r="BD57" s="197">
        <f t="shared" si="94"/>
        <v>0</v>
      </c>
      <c r="BE57" s="197">
        <f t="shared" si="95"/>
        <v>0</v>
      </c>
      <c r="BF57" s="197">
        <f t="shared" si="96"/>
        <v>0</v>
      </c>
      <c r="BG57" s="197">
        <f t="shared" si="97"/>
        <v>0</v>
      </c>
      <c r="BH57" s="197">
        <f t="shared" si="98"/>
        <v>0</v>
      </c>
      <c r="BI57" s="197">
        <f t="shared" si="99"/>
        <v>0</v>
      </c>
      <c r="BJ57" s="197">
        <f t="shared" si="100"/>
        <v>0</v>
      </c>
      <c r="BK57"/>
      <c r="BL57" s="197">
        <v>0</v>
      </c>
    </row>
    <row r="58" spans="1:64" x14ac:dyDescent="0.25">
      <c r="A58" s="175"/>
      <c r="B58"/>
      <c r="C58"/>
      <c r="D58" s="214"/>
      <c r="E58" s="173">
        <v>0</v>
      </c>
      <c r="F58" s="173">
        <v>0</v>
      </c>
      <c r="G58"/>
      <c r="H58" s="172">
        <v>160</v>
      </c>
      <c r="I58" s="172">
        <v>152</v>
      </c>
      <c r="J58" s="172">
        <v>184</v>
      </c>
      <c r="K58" s="172">
        <v>160</v>
      </c>
      <c r="L58" s="172">
        <v>176</v>
      </c>
      <c r="M58" s="172">
        <v>168</v>
      </c>
      <c r="N58" s="172">
        <v>160</v>
      </c>
      <c r="O58" s="172">
        <v>184</v>
      </c>
      <c r="P58" s="172">
        <v>160</v>
      </c>
      <c r="Q58" s="172">
        <v>168</v>
      </c>
      <c r="R58" s="172">
        <v>160</v>
      </c>
      <c r="S58" s="172">
        <v>160</v>
      </c>
      <c r="T58"/>
      <c r="U58" s="199">
        <v>0</v>
      </c>
      <c r="V58" s="199">
        <v>0</v>
      </c>
      <c r="W58" s="199">
        <v>0</v>
      </c>
      <c r="X58" s="199">
        <v>0</v>
      </c>
      <c r="Y58" s="199">
        <v>0</v>
      </c>
      <c r="Z58" s="199">
        <v>0</v>
      </c>
      <c r="AA58" s="199">
        <v>0</v>
      </c>
      <c r="AB58" s="199">
        <v>0</v>
      </c>
      <c r="AC58" s="199">
        <v>0</v>
      </c>
      <c r="AD58" s="199">
        <v>0</v>
      </c>
      <c r="AE58" s="199">
        <v>0</v>
      </c>
      <c r="AF58" s="199">
        <v>0</v>
      </c>
      <c r="AG58"/>
      <c r="AH58" s="199">
        <v>0</v>
      </c>
      <c r="AI58"/>
      <c r="AJ58" s="198">
        <v>0</v>
      </c>
      <c r="AK58" s="198">
        <v>0</v>
      </c>
      <c r="AL58" s="198">
        <v>0</v>
      </c>
      <c r="AM58" s="198">
        <v>0</v>
      </c>
      <c r="AN58" s="198">
        <v>0</v>
      </c>
      <c r="AO58" s="198">
        <v>0</v>
      </c>
      <c r="AP58" s="198">
        <v>0</v>
      </c>
      <c r="AQ58" s="198">
        <v>0</v>
      </c>
      <c r="AR58" s="198">
        <v>0</v>
      </c>
      <c r="AS58" s="198">
        <v>0</v>
      </c>
      <c r="AT58" s="198">
        <v>0</v>
      </c>
      <c r="AU58" s="198">
        <v>0</v>
      </c>
      <c r="AV58"/>
      <c r="AW58" s="198">
        <v>0</v>
      </c>
      <c r="AX58"/>
      <c r="AY58" s="197">
        <f t="shared" si="101"/>
        <v>0</v>
      </c>
      <c r="AZ58" s="197">
        <f t="shared" si="90"/>
        <v>0</v>
      </c>
      <c r="BA58" s="197">
        <f t="shared" si="91"/>
        <v>0</v>
      </c>
      <c r="BB58" s="197">
        <f t="shared" si="92"/>
        <v>0</v>
      </c>
      <c r="BC58" s="197">
        <f t="shared" si="93"/>
        <v>0</v>
      </c>
      <c r="BD58" s="197">
        <f t="shared" si="94"/>
        <v>0</v>
      </c>
      <c r="BE58" s="197">
        <f t="shared" si="95"/>
        <v>0</v>
      </c>
      <c r="BF58" s="197">
        <f t="shared" si="96"/>
        <v>0</v>
      </c>
      <c r="BG58" s="197">
        <f t="shared" si="97"/>
        <v>0</v>
      </c>
      <c r="BH58" s="197">
        <f t="shared" si="98"/>
        <v>0</v>
      </c>
      <c r="BI58" s="197">
        <f t="shared" si="99"/>
        <v>0</v>
      </c>
      <c r="BJ58" s="197">
        <f t="shared" si="100"/>
        <v>0</v>
      </c>
      <c r="BK58"/>
      <c r="BL58" s="197">
        <v>0</v>
      </c>
    </row>
    <row r="59" spans="1:64" x14ac:dyDescent="0.25">
      <c r="A59" s="175"/>
      <c r="B59"/>
      <c r="C59"/>
      <c r="D59" s="214"/>
      <c r="E59" s="173">
        <v>0</v>
      </c>
      <c r="F59" s="173">
        <v>0</v>
      </c>
      <c r="G59"/>
      <c r="H59" s="172">
        <v>160</v>
      </c>
      <c r="I59" s="172">
        <v>152</v>
      </c>
      <c r="J59" s="172">
        <v>184</v>
      </c>
      <c r="K59" s="172">
        <v>160</v>
      </c>
      <c r="L59" s="172">
        <v>176</v>
      </c>
      <c r="M59" s="172">
        <v>168</v>
      </c>
      <c r="N59" s="172">
        <v>160</v>
      </c>
      <c r="O59" s="172">
        <v>184</v>
      </c>
      <c r="P59" s="172">
        <v>160</v>
      </c>
      <c r="Q59" s="172">
        <v>168</v>
      </c>
      <c r="R59" s="172">
        <v>160</v>
      </c>
      <c r="S59" s="172">
        <v>160</v>
      </c>
      <c r="T59"/>
      <c r="U59" s="199">
        <v>0</v>
      </c>
      <c r="V59" s="199">
        <v>0</v>
      </c>
      <c r="W59" s="199">
        <v>0</v>
      </c>
      <c r="X59" s="199">
        <v>0</v>
      </c>
      <c r="Y59" s="199">
        <v>0</v>
      </c>
      <c r="Z59" s="199">
        <v>0</v>
      </c>
      <c r="AA59" s="199">
        <v>0</v>
      </c>
      <c r="AB59" s="199">
        <v>0</v>
      </c>
      <c r="AC59" s="199">
        <v>0</v>
      </c>
      <c r="AD59" s="199">
        <v>0</v>
      </c>
      <c r="AE59" s="199">
        <v>0</v>
      </c>
      <c r="AF59" s="199">
        <v>0</v>
      </c>
      <c r="AG59"/>
      <c r="AH59" s="199">
        <v>0</v>
      </c>
      <c r="AI59"/>
      <c r="AJ59" s="198">
        <v>0</v>
      </c>
      <c r="AK59" s="198">
        <v>0</v>
      </c>
      <c r="AL59" s="198">
        <v>0</v>
      </c>
      <c r="AM59" s="198">
        <v>0</v>
      </c>
      <c r="AN59" s="198">
        <v>0</v>
      </c>
      <c r="AO59" s="198">
        <v>0</v>
      </c>
      <c r="AP59" s="198">
        <v>0</v>
      </c>
      <c r="AQ59" s="198">
        <v>0</v>
      </c>
      <c r="AR59" s="198">
        <v>0</v>
      </c>
      <c r="AS59" s="198">
        <v>0</v>
      </c>
      <c r="AT59" s="198">
        <v>0</v>
      </c>
      <c r="AU59" s="198">
        <v>0</v>
      </c>
      <c r="AV59"/>
      <c r="AW59" s="198">
        <v>0</v>
      </c>
      <c r="AX59"/>
      <c r="AY59" s="197">
        <f t="shared" si="101"/>
        <v>0</v>
      </c>
      <c r="AZ59" s="197">
        <f t="shared" si="90"/>
        <v>0</v>
      </c>
      <c r="BA59" s="197">
        <f t="shared" si="91"/>
        <v>0</v>
      </c>
      <c r="BB59" s="197">
        <f t="shared" si="92"/>
        <v>0</v>
      </c>
      <c r="BC59" s="197">
        <f t="shared" si="93"/>
        <v>0</v>
      </c>
      <c r="BD59" s="197">
        <f t="shared" si="94"/>
        <v>0</v>
      </c>
      <c r="BE59" s="197">
        <f t="shared" si="95"/>
        <v>0</v>
      </c>
      <c r="BF59" s="197">
        <f t="shared" si="96"/>
        <v>0</v>
      </c>
      <c r="BG59" s="197">
        <f t="shared" si="97"/>
        <v>0</v>
      </c>
      <c r="BH59" s="197">
        <f t="shared" si="98"/>
        <v>0</v>
      </c>
      <c r="BI59" s="197">
        <f t="shared" si="99"/>
        <v>0</v>
      </c>
      <c r="BJ59" s="197">
        <f t="shared" si="100"/>
        <v>0</v>
      </c>
      <c r="BK59"/>
      <c r="BL59" s="197">
        <v>0</v>
      </c>
    </row>
    <row r="60" spans="1:64" x14ac:dyDescent="0.25">
      <c r="A60" s="175"/>
      <c r="B60"/>
      <c r="C60"/>
      <c r="D60" s="214"/>
      <c r="E60" s="173">
        <v>0</v>
      </c>
      <c r="F60" s="173">
        <v>0</v>
      </c>
      <c r="G60"/>
      <c r="H60" s="172">
        <v>160</v>
      </c>
      <c r="I60" s="172">
        <v>152</v>
      </c>
      <c r="J60" s="172">
        <v>184</v>
      </c>
      <c r="K60" s="172">
        <v>160</v>
      </c>
      <c r="L60" s="172">
        <v>176</v>
      </c>
      <c r="M60" s="172">
        <v>168</v>
      </c>
      <c r="N60" s="172">
        <v>160</v>
      </c>
      <c r="O60" s="172">
        <v>184</v>
      </c>
      <c r="P60" s="172">
        <v>160</v>
      </c>
      <c r="Q60" s="172">
        <v>168</v>
      </c>
      <c r="R60" s="172">
        <v>160</v>
      </c>
      <c r="S60" s="172">
        <v>160</v>
      </c>
      <c r="T60"/>
      <c r="U60" s="199">
        <v>0</v>
      </c>
      <c r="V60" s="199">
        <v>0</v>
      </c>
      <c r="W60" s="199">
        <v>0</v>
      </c>
      <c r="X60" s="199">
        <v>0</v>
      </c>
      <c r="Y60" s="199">
        <v>0</v>
      </c>
      <c r="Z60" s="199">
        <v>0</v>
      </c>
      <c r="AA60" s="199">
        <v>0</v>
      </c>
      <c r="AB60" s="199">
        <v>0</v>
      </c>
      <c r="AC60" s="199">
        <v>0</v>
      </c>
      <c r="AD60" s="199">
        <v>0</v>
      </c>
      <c r="AE60" s="199">
        <v>0</v>
      </c>
      <c r="AF60" s="199">
        <v>0</v>
      </c>
      <c r="AG60"/>
      <c r="AH60" s="199">
        <v>0</v>
      </c>
      <c r="AI60"/>
      <c r="AJ60" s="198">
        <v>0</v>
      </c>
      <c r="AK60" s="198">
        <v>0</v>
      </c>
      <c r="AL60" s="198">
        <v>0</v>
      </c>
      <c r="AM60" s="198">
        <v>0</v>
      </c>
      <c r="AN60" s="198">
        <v>0</v>
      </c>
      <c r="AO60" s="198">
        <v>0</v>
      </c>
      <c r="AP60" s="198">
        <v>0</v>
      </c>
      <c r="AQ60" s="198">
        <v>0</v>
      </c>
      <c r="AR60" s="198">
        <v>0</v>
      </c>
      <c r="AS60" s="198">
        <v>0</v>
      </c>
      <c r="AT60" s="198">
        <v>0</v>
      </c>
      <c r="AU60" s="198">
        <v>0</v>
      </c>
      <c r="AV60"/>
      <c r="AW60" s="198">
        <v>0</v>
      </c>
      <c r="AX60"/>
      <c r="AY60" s="197">
        <f t="shared" si="101"/>
        <v>0</v>
      </c>
      <c r="AZ60" s="197">
        <f t="shared" si="90"/>
        <v>0</v>
      </c>
      <c r="BA60" s="197">
        <f t="shared" si="91"/>
        <v>0</v>
      </c>
      <c r="BB60" s="197">
        <f t="shared" si="92"/>
        <v>0</v>
      </c>
      <c r="BC60" s="197">
        <f t="shared" si="93"/>
        <v>0</v>
      </c>
      <c r="BD60" s="197">
        <f t="shared" si="94"/>
        <v>0</v>
      </c>
      <c r="BE60" s="197">
        <f t="shared" si="95"/>
        <v>0</v>
      </c>
      <c r="BF60" s="197">
        <f t="shared" si="96"/>
        <v>0</v>
      </c>
      <c r="BG60" s="197">
        <f t="shared" si="97"/>
        <v>0</v>
      </c>
      <c r="BH60" s="197">
        <f t="shared" si="98"/>
        <v>0</v>
      </c>
      <c r="BI60" s="197">
        <f t="shared" si="99"/>
        <v>0</v>
      </c>
      <c r="BJ60" s="197">
        <f t="shared" si="100"/>
        <v>0</v>
      </c>
      <c r="BK60"/>
      <c r="BL60" s="197">
        <v>0</v>
      </c>
    </row>
    <row r="61" spans="1:64" x14ac:dyDescent="0.25">
      <c r="A61" s="175"/>
      <c r="B61"/>
      <c r="C61"/>
      <c r="D61" s="214"/>
      <c r="E61" s="173">
        <v>0</v>
      </c>
      <c r="F61" s="173">
        <v>0</v>
      </c>
      <c r="G61"/>
      <c r="H61" s="172">
        <v>160</v>
      </c>
      <c r="I61" s="172">
        <v>152</v>
      </c>
      <c r="J61" s="172">
        <v>184</v>
      </c>
      <c r="K61" s="172">
        <v>160</v>
      </c>
      <c r="L61" s="172">
        <v>176</v>
      </c>
      <c r="M61" s="172">
        <v>168</v>
      </c>
      <c r="N61" s="172">
        <v>160</v>
      </c>
      <c r="O61" s="172">
        <v>184</v>
      </c>
      <c r="P61" s="172">
        <v>160</v>
      </c>
      <c r="Q61" s="172">
        <v>168</v>
      </c>
      <c r="R61" s="172">
        <v>160</v>
      </c>
      <c r="S61" s="172">
        <v>160</v>
      </c>
      <c r="T61"/>
      <c r="U61" s="199">
        <v>0</v>
      </c>
      <c r="V61" s="199">
        <v>0</v>
      </c>
      <c r="W61" s="199">
        <v>0</v>
      </c>
      <c r="X61" s="199">
        <v>0</v>
      </c>
      <c r="Y61" s="199">
        <v>0</v>
      </c>
      <c r="Z61" s="199">
        <v>0</v>
      </c>
      <c r="AA61" s="199">
        <v>0</v>
      </c>
      <c r="AB61" s="199">
        <v>0</v>
      </c>
      <c r="AC61" s="199">
        <v>0</v>
      </c>
      <c r="AD61" s="199">
        <v>0</v>
      </c>
      <c r="AE61" s="199">
        <v>0</v>
      </c>
      <c r="AF61" s="199">
        <v>0</v>
      </c>
      <c r="AG61"/>
      <c r="AH61" s="199">
        <v>0</v>
      </c>
      <c r="AI61"/>
      <c r="AJ61" s="198">
        <v>0</v>
      </c>
      <c r="AK61" s="198">
        <v>0</v>
      </c>
      <c r="AL61" s="198">
        <v>0</v>
      </c>
      <c r="AM61" s="198">
        <v>0</v>
      </c>
      <c r="AN61" s="198">
        <v>0</v>
      </c>
      <c r="AO61" s="198">
        <v>0</v>
      </c>
      <c r="AP61" s="198">
        <v>0</v>
      </c>
      <c r="AQ61" s="198">
        <v>0</v>
      </c>
      <c r="AR61" s="198">
        <v>0</v>
      </c>
      <c r="AS61" s="198">
        <v>0</v>
      </c>
      <c r="AT61" s="198">
        <v>0</v>
      </c>
      <c r="AU61" s="198">
        <v>0</v>
      </c>
      <c r="AV61"/>
      <c r="AW61" s="198">
        <v>0</v>
      </c>
      <c r="AX61"/>
      <c r="AY61" s="197">
        <f t="shared" si="101"/>
        <v>0</v>
      </c>
      <c r="AZ61" s="197">
        <f t="shared" si="90"/>
        <v>0</v>
      </c>
      <c r="BA61" s="197">
        <f t="shared" si="91"/>
        <v>0</v>
      </c>
      <c r="BB61" s="197">
        <f t="shared" si="92"/>
        <v>0</v>
      </c>
      <c r="BC61" s="197">
        <f t="shared" si="93"/>
        <v>0</v>
      </c>
      <c r="BD61" s="197">
        <f t="shared" si="94"/>
        <v>0</v>
      </c>
      <c r="BE61" s="197">
        <f t="shared" si="95"/>
        <v>0</v>
      </c>
      <c r="BF61" s="197">
        <f t="shared" si="96"/>
        <v>0</v>
      </c>
      <c r="BG61" s="197">
        <f t="shared" si="97"/>
        <v>0</v>
      </c>
      <c r="BH61" s="197">
        <f t="shared" si="98"/>
        <v>0</v>
      </c>
      <c r="BI61" s="197">
        <f t="shared" si="99"/>
        <v>0</v>
      </c>
      <c r="BJ61" s="197">
        <f t="shared" si="100"/>
        <v>0</v>
      </c>
      <c r="BK61"/>
      <c r="BL61" s="197">
        <v>0</v>
      </c>
    </row>
    <row r="62" spans="1:64" x14ac:dyDescent="0.25">
      <c r="A62" s="175"/>
      <c r="B62"/>
      <c r="C62"/>
      <c r="D62" s="214"/>
      <c r="E62" s="173">
        <v>0</v>
      </c>
      <c r="F62" s="173">
        <v>0</v>
      </c>
      <c r="G62"/>
      <c r="H62" s="172">
        <v>160</v>
      </c>
      <c r="I62" s="172">
        <v>152</v>
      </c>
      <c r="J62" s="172">
        <v>184</v>
      </c>
      <c r="K62" s="172">
        <v>160</v>
      </c>
      <c r="L62" s="172">
        <v>176</v>
      </c>
      <c r="M62" s="172">
        <v>168</v>
      </c>
      <c r="N62" s="172">
        <v>160</v>
      </c>
      <c r="O62" s="172">
        <v>184</v>
      </c>
      <c r="P62" s="172">
        <v>160</v>
      </c>
      <c r="Q62" s="172">
        <v>168</v>
      </c>
      <c r="R62" s="172">
        <v>160</v>
      </c>
      <c r="S62" s="172">
        <v>160</v>
      </c>
      <c r="T62"/>
      <c r="U62" s="199">
        <v>0</v>
      </c>
      <c r="V62" s="199">
        <v>0</v>
      </c>
      <c r="W62" s="199">
        <v>0</v>
      </c>
      <c r="X62" s="199">
        <v>0</v>
      </c>
      <c r="Y62" s="199">
        <v>0</v>
      </c>
      <c r="Z62" s="199">
        <v>0</v>
      </c>
      <c r="AA62" s="199">
        <v>0</v>
      </c>
      <c r="AB62" s="199">
        <v>0</v>
      </c>
      <c r="AC62" s="199">
        <v>0</v>
      </c>
      <c r="AD62" s="199">
        <v>0</v>
      </c>
      <c r="AE62" s="199">
        <v>0</v>
      </c>
      <c r="AF62" s="199">
        <v>0</v>
      </c>
      <c r="AG62"/>
      <c r="AH62" s="199">
        <v>0</v>
      </c>
      <c r="AI62"/>
      <c r="AJ62" s="198">
        <v>0</v>
      </c>
      <c r="AK62" s="198">
        <v>0</v>
      </c>
      <c r="AL62" s="198">
        <v>0</v>
      </c>
      <c r="AM62" s="198">
        <v>0</v>
      </c>
      <c r="AN62" s="198">
        <v>0</v>
      </c>
      <c r="AO62" s="198">
        <v>0</v>
      </c>
      <c r="AP62" s="198">
        <v>0</v>
      </c>
      <c r="AQ62" s="198">
        <v>0</v>
      </c>
      <c r="AR62" s="198">
        <v>0</v>
      </c>
      <c r="AS62" s="198">
        <v>0</v>
      </c>
      <c r="AT62" s="198">
        <v>0</v>
      </c>
      <c r="AU62" s="198">
        <v>0</v>
      </c>
      <c r="AV62"/>
      <c r="AW62" s="198">
        <v>0</v>
      </c>
      <c r="AX62"/>
      <c r="AY62" s="197">
        <f t="shared" si="101"/>
        <v>0</v>
      </c>
      <c r="AZ62" s="197">
        <f t="shared" si="90"/>
        <v>0</v>
      </c>
      <c r="BA62" s="197">
        <f t="shared" si="91"/>
        <v>0</v>
      </c>
      <c r="BB62" s="197">
        <f t="shared" si="92"/>
        <v>0</v>
      </c>
      <c r="BC62" s="197">
        <f t="shared" si="93"/>
        <v>0</v>
      </c>
      <c r="BD62" s="197">
        <f t="shared" si="94"/>
        <v>0</v>
      </c>
      <c r="BE62" s="197">
        <f t="shared" si="95"/>
        <v>0</v>
      </c>
      <c r="BF62" s="197">
        <f t="shared" si="96"/>
        <v>0</v>
      </c>
      <c r="BG62" s="197">
        <f t="shared" si="97"/>
        <v>0</v>
      </c>
      <c r="BH62" s="197">
        <f t="shared" si="98"/>
        <v>0</v>
      </c>
      <c r="BI62" s="197">
        <f t="shared" si="99"/>
        <v>0</v>
      </c>
      <c r="BJ62" s="197">
        <f t="shared" si="100"/>
        <v>0</v>
      </c>
      <c r="BK62"/>
      <c r="BL62" s="197">
        <v>0</v>
      </c>
    </row>
    <row r="63" spans="1:64" x14ac:dyDescent="0.25">
      <c r="A63" s="175"/>
      <c r="B63"/>
      <c r="C63"/>
      <c r="D63" s="214"/>
      <c r="E63" s="173">
        <v>0</v>
      </c>
      <c r="F63" s="173">
        <v>0</v>
      </c>
      <c r="G63"/>
      <c r="H63" s="172">
        <v>160</v>
      </c>
      <c r="I63" s="172">
        <v>152</v>
      </c>
      <c r="J63" s="172">
        <v>184</v>
      </c>
      <c r="K63" s="172">
        <v>160</v>
      </c>
      <c r="L63" s="172">
        <v>176</v>
      </c>
      <c r="M63" s="172">
        <v>168</v>
      </c>
      <c r="N63" s="172">
        <v>160</v>
      </c>
      <c r="O63" s="172">
        <v>184</v>
      </c>
      <c r="P63" s="172">
        <v>160</v>
      </c>
      <c r="Q63" s="172">
        <v>168</v>
      </c>
      <c r="R63" s="172">
        <v>160</v>
      </c>
      <c r="S63" s="172">
        <v>160</v>
      </c>
      <c r="T63"/>
      <c r="U63" s="199">
        <v>0</v>
      </c>
      <c r="V63" s="199">
        <v>0</v>
      </c>
      <c r="W63" s="199">
        <v>0</v>
      </c>
      <c r="X63" s="199">
        <v>0</v>
      </c>
      <c r="Y63" s="199">
        <v>0</v>
      </c>
      <c r="Z63" s="199">
        <v>0</v>
      </c>
      <c r="AA63" s="199">
        <v>0</v>
      </c>
      <c r="AB63" s="199">
        <v>0</v>
      </c>
      <c r="AC63" s="199">
        <v>0</v>
      </c>
      <c r="AD63" s="199">
        <v>0</v>
      </c>
      <c r="AE63" s="199">
        <v>0</v>
      </c>
      <c r="AF63" s="199">
        <v>0</v>
      </c>
      <c r="AG63"/>
      <c r="AH63" s="199">
        <v>0</v>
      </c>
      <c r="AI63"/>
      <c r="AJ63" s="198">
        <v>0</v>
      </c>
      <c r="AK63" s="198">
        <v>0</v>
      </c>
      <c r="AL63" s="198">
        <v>0</v>
      </c>
      <c r="AM63" s="198">
        <v>0</v>
      </c>
      <c r="AN63" s="198">
        <v>0</v>
      </c>
      <c r="AO63" s="198">
        <v>0</v>
      </c>
      <c r="AP63" s="198">
        <v>0</v>
      </c>
      <c r="AQ63" s="198">
        <v>0</v>
      </c>
      <c r="AR63" s="198">
        <v>0</v>
      </c>
      <c r="AS63" s="198">
        <v>0</v>
      </c>
      <c r="AT63" s="198">
        <v>0</v>
      </c>
      <c r="AU63" s="198">
        <v>0</v>
      </c>
      <c r="AV63"/>
      <c r="AW63" s="198">
        <v>0</v>
      </c>
      <c r="AX63"/>
      <c r="AY63" s="197">
        <f t="shared" si="101"/>
        <v>0</v>
      </c>
      <c r="AZ63" s="197">
        <f t="shared" si="90"/>
        <v>0</v>
      </c>
      <c r="BA63" s="197">
        <f t="shared" si="91"/>
        <v>0</v>
      </c>
      <c r="BB63" s="197">
        <f t="shared" si="92"/>
        <v>0</v>
      </c>
      <c r="BC63" s="197">
        <f t="shared" si="93"/>
        <v>0</v>
      </c>
      <c r="BD63" s="197">
        <f t="shared" si="94"/>
        <v>0</v>
      </c>
      <c r="BE63" s="197">
        <f t="shared" si="95"/>
        <v>0</v>
      </c>
      <c r="BF63" s="197">
        <f t="shared" si="96"/>
        <v>0</v>
      </c>
      <c r="BG63" s="197">
        <f t="shared" si="97"/>
        <v>0</v>
      </c>
      <c r="BH63" s="197">
        <f t="shared" si="98"/>
        <v>0</v>
      </c>
      <c r="BI63" s="197">
        <f t="shared" si="99"/>
        <v>0</v>
      </c>
      <c r="BJ63" s="197">
        <f t="shared" si="100"/>
        <v>0</v>
      </c>
      <c r="BK63"/>
      <c r="BL63" s="197">
        <v>0</v>
      </c>
    </row>
    <row r="64" spans="1:64" x14ac:dyDescent="0.25">
      <c r="A64" s="175"/>
      <c r="B64"/>
      <c r="C64"/>
      <c r="D64" s="214"/>
      <c r="E64" s="173">
        <v>0</v>
      </c>
      <c r="F64" s="173">
        <v>0</v>
      </c>
      <c r="G64"/>
      <c r="H64" s="172">
        <v>160</v>
      </c>
      <c r="I64" s="172">
        <v>152</v>
      </c>
      <c r="J64" s="172">
        <v>184</v>
      </c>
      <c r="K64" s="172">
        <v>160</v>
      </c>
      <c r="L64" s="172">
        <v>176</v>
      </c>
      <c r="M64" s="172">
        <v>168</v>
      </c>
      <c r="N64" s="172">
        <v>160</v>
      </c>
      <c r="O64" s="172">
        <v>184</v>
      </c>
      <c r="P64" s="172">
        <v>160</v>
      </c>
      <c r="Q64" s="172">
        <v>168</v>
      </c>
      <c r="R64" s="172">
        <v>160</v>
      </c>
      <c r="S64" s="172">
        <v>160</v>
      </c>
      <c r="T64"/>
      <c r="U64" s="199">
        <v>0</v>
      </c>
      <c r="V64" s="199">
        <v>0</v>
      </c>
      <c r="W64" s="199">
        <v>0</v>
      </c>
      <c r="X64" s="199">
        <v>0</v>
      </c>
      <c r="Y64" s="199">
        <v>0</v>
      </c>
      <c r="Z64" s="199">
        <v>0</v>
      </c>
      <c r="AA64" s="199">
        <v>0</v>
      </c>
      <c r="AB64" s="199">
        <v>0</v>
      </c>
      <c r="AC64" s="199">
        <v>0</v>
      </c>
      <c r="AD64" s="199">
        <v>0</v>
      </c>
      <c r="AE64" s="199">
        <v>0</v>
      </c>
      <c r="AF64" s="199">
        <v>0</v>
      </c>
      <c r="AG64"/>
      <c r="AH64" s="199">
        <v>0</v>
      </c>
      <c r="AI64"/>
      <c r="AJ64" s="198">
        <v>0</v>
      </c>
      <c r="AK64" s="198">
        <v>0</v>
      </c>
      <c r="AL64" s="198">
        <v>0</v>
      </c>
      <c r="AM64" s="198">
        <v>0</v>
      </c>
      <c r="AN64" s="198">
        <v>0</v>
      </c>
      <c r="AO64" s="198">
        <v>0</v>
      </c>
      <c r="AP64" s="198">
        <v>0</v>
      </c>
      <c r="AQ64" s="198">
        <v>0</v>
      </c>
      <c r="AR64" s="198">
        <v>0</v>
      </c>
      <c r="AS64" s="198">
        <v>0</v>
      </c>
      <c r="AT64" s="198">
        <v>0</v>
      </c>
      <c r="AU64" s="198">
        <v>0</v>
      </c>
      <c r="AV64"/>
      <c r="AW64" s="198">
        <v>0</v>
      </c>
      <c r="AX64"/>
      <c r="AY64" s="197">
        <f t="shared" si="101"/>
        <v>0</v>
      </c>
      <c r="AZ64" s="197">
        <f t="shared" si="90"/>
        <v>0</v>
      </c>
      <c r="BA64" s="197">
        <f t="shared" si="91"/>
        <v>0</v>
      </c>
      <c r="BB64" s="197">
        <f t="shared" si="92"/>
        <v>0</v>
      </c>
      <c r="BC64" s="197">
        <f t="shared" si="93"/>
        <v>0</v>
      </c>
      <c r="BD64" s="197">
        <f t="shared" si="94"/>
        <v>0</v>
      </c>
      <c r="BE64" s="197">
        <f t="shared" si="95"/>
        <v>0</v>
      </c>
      <c r="BF64" s="197">
        <f t="shared" si="96"/>
        <v>0</v>
      </c>
      <c r="BG64" s="197">
        <f t="shared" si="97"/>
        <v>0</v>
      </c>
      <c r="BH64" s="197">
        <f t="shared" si="98"/>
        <v>0</v>
      </c>
      <c r="BI64" s="197">
        <f t="shared" si="99"/>
        <v>0</v>
      </c>
      <c r="BJ64" s="197">
        <f t="shared" si="100"/>
        <v>0</v>
      </c>
      <c r="BK64"/>
      <c r="BL64" s="197">
        <v>0</v>
      </c>
    </row>
    <row r="65" spans="1:64" x14ac:dyDescent="0.25">
      <c r="A65" s="175"/>
      <c r="B65"/>
      <c r="C65"/>
      <c r="D65" s="214"/>
      <c r="E65" s="173">
        <v>0</v>
      </c>
      <c r="F65" s="173">
        <v>0</v>
      </c>
      <c r="G65"/>
      <c r="H65" s="172">
        <v>160</v>
      </c>
      <c r="I65" s="172">
        <v>152</v>
      </c>
      <c r="J65" s="172">
        <v>184</v>
      </c>
      <c r="K65" s="172">
        <v>160</v>
      </c>
      <c r="L65" s="172">
        <v>176</v>
      </c>
      <c r="M65" s="172">
        <v>168</v>
      </c>
      <c r="N65" s="172">
        <v>160</v>
      </c>
      <c r="O65" s="172">
        <v>184</v>
      </c>
      <c r="P65" s="172">
        <v>160</v>
      </c>
      <c r="Q65" s="172">
        <v>168</v>
      </c>
      <c r="R65" s="172">
        <v>160</v>
      </c>
      <c r="S65" s="172">
        <v>160</v>
      </c>
      <c r="T65"/>
      <c r="U65" s="199">
        <v>0</v>
      </c>
      <c r="V65" s="199">
        <v>0</v>
      </c>
      <c r="W65" s="199">
        <v>0</v>
      </c>
      <c r="X65" s="199">
        <v>0</v>
      </c>
      <c r="Y65" s="199">
        <v>0</v>
      </c>
      <c r="Z65" s="199">
        <v>0</v>
      </c>
      <c r="AA65" s="199">
        <v>0</v>
      </c>
      <c r="AB65" s="199">
        <v>0</v>
      </c>
      <c r="AC65" s="199">
        <v>0</v>
      </c>
      <c r="AD65" s="199">
        <v>0</v>
      </c>
      <c r="AE65" s="199">
        <v>0</v>
      </c>
      <c r="AF65" s="199">
        <v>0</v>
      </c>
      <c r="AG65"/>
      <c r="AH65" s="199">
        <v>0</v>
      </c>
      <c r="AI65"/>
      <c r="AJ65" s="198">
        <v>0</v>
      </c>
      <c r="AK65" s="198">
        <v>0</v>
      </c>
      <c r="AL65" s="198">
        <v>0</v>
      </c>
      <c r="AM65" s="198">
        <v>0</v>
      </c>
      <c r="AN65" s="198">
        <v>0</v>
      </c>
      <c r="AO65" s="198">
        <v>0</v>
      </c>
      <c r="AP65" s="198">
        <v>0</v>
      </c>
      <c r="AQ65" s="198">
        <v>0</v>
      </c>
      <c r="AR65" s="198">
        <v>0</v>
      </c>
      <c r="AS65" s="198">
        <v>0</v>
      </c>
      <c r="AT65" s="198">
        <v>0</v>
      </c>
      <c r="AU65" s="198">
        <v>0</v>
      </c>
      <c r="AV65"/>
      <c r="AW65" s="198">
        <v>0</v>
      </c>
      <c r="AX65"/>
      <c r="AY65" s="197">
        <f t="shared" si="101"/>
        <v>0</v>
      </c>
      <c r="AZ65" s="197">
        <f t="shared" si="90"/>
        <v>0</v>
      </c>
      <c r="BA65" s="197">
        <f t="shared" si="91"/>
        <v>0</v>
      </c>
      <c r="BB65" s="197">
        <f t="shared" si="92"/>
        <v>0</v>
      </c>
      <c r="BC65" s="197">
        <f t="shared" si="93"/>
        <v>0</v>
      </c>
      <c r="BD65" s="197">
        <f t="shared" si="94"/>
        <v>0</v>
      </c>
      <c r="BE65" s="197">
        <f t="shared" si="95"/>
        <v>0</v>
      </c>
      <c r="BF65" s="197">
        <f t="shared" si="96"/>
        <v>0</v>
      </c>
      <c r="BG65" s="197">
        <f t="shared" si="97"/>
        <v>0</v>
      </c>
      <c r="BH65" s="197">
        <f t="shared" si="98"/>
        <v>0</v>
      </c>
      <c r="BI65" s="197">
        <f t="shared" si="99"/>
        <v>0</v>
      </c>
      <c r="BJ65" s="197">
        <f t="shared" si="100"/>
        <v>0</v>
      </c>
      <c r="BK65"/>
      <c r="BL65" s="197">
        <v>0</v>
      </c>
    </row>
    <row r="66" spans="1:64" x14ac:dyDescent="0.25">
      <c r="A66" s="175"/>
      <c r="B66"/>
      <c r="C66"/>
      <c r="D66" s="214"/>
      <c r="E66" s="173">
        <v>0</v>
      </c>
      <c r="F66" s="173">
        <v>0</v>
      </c>
      <c r="G66"/>
      <c r="H66" s="172">
        <v>160</v>
      </c>
      <c r="I66" s="172">
        <v>152</v>
      </c>
      <c r="J66" s="172">
        <v>184</v>
      </c>
      <c r="K66" s="172">
        <v>160</v>
      </c>
      <c r="L66" s="172">
        <v>176</v>
      </c>
      <c r="M66" s="172">
        <v>168</v>
      </c>
      <c r="N66" s="172">
        <v>160</v>
      </c>
      <c r="O66" s="172">
        <v>184</v>
      </c>
      <c r="P66" s="172">
        <v>160</v>
      </c>
      <c r="Q66" s="172">
        <v>168</v>
      </c>
      <c r="R66" s="172">
        <v>160</v>
      </c>
      <c r="S66" s="172">
        <v>160</v>
      </c>
      <c r="T66"/>
      <c r="U66" s="199">
        <v>0</v>
      </c>
      <c r="V66" s="199">
        <v>0</v>
      </c>
      <c r="W66" s="199">
        <v>0</v>
      </c>
      <c r="X66" s="199">
        <v>0</v>
      </c>
      <c r="Y66" s="199">
        <v>0</v>
      </c>
      <c r="Z66" s="199">
        <v>0</v>
      </c>
      <c r="AA66" s="199">
        <v>0</v>
      </c>
      <c r="AB66" s="199">
        <v>0</v>
      </c>
      <c r="AC66" s="199">
        <v>0</v>
      </c>
      <c r="AD66" s="199">
        <v>0</v>
      </c>
      <c r="AE66" s="199">
        <v>0</v>
      </c>
      <c r="AF66" s="199">
        <v>0</v>
      </c>
      <c r="AG66"/>
      <c r="AH66" s="199">
        <v>0</v>
      </c>
      <c r="AI66"/>
      <c r="AJ66" s="198">
        <v>0</v>
      </c>
      <c r="AK66" s="198">
        <v>0</v>
      </c>
      <c r="AL66" s="198">
        <v>0</v>
      </c>
      <c r="AM66" s="198">
        <v>0</v>
      </c>
      <c r="AN66" s="198">
        <v>0</v>
      </c>
      <c r="AO66" s="198">
        <v>0</v>
      </c>
      <c r="AP66" s="198">
        <v>0</v>
      </c>
      <c r="AQ66" s="198">
        <v>0</v>
      </c>
      <c r="AR66" s="198">
        <v>0</v>
      </c>
      <c r="AS66" s="198">
        <v>0</v>
      </c>
      <c r="AT66" s="198">
        <v>0</v>
      </c>
      <c r="AU66" s="198">
        <v>0</v>
      </c>
      <c r="AV66"/>
      <c r="AW66" s="198">
        <v>0</v>
      </c>
      <c r="AX66"/>
      <c r="AY66" s="197">
        <f t="shared" si="101"/>
        <v>0</v>
      </c>
      <c r="AZ66" s="197">
        <f t="shared" si="90"/>
        <v>0</v>
      </c>
      <c r="BA66" s="197">
        <f t="shared" si="91"/>
        <v>0</v>
      </c>
      <c r="BB66" s="197">
        <f t="shared" si="92"/>
        <v>0</v>
      </c>
      <c r="BC66" s="197">
        <f t="shared" si="93"/>
        <v>0</v>
      </c>
      <c r="BD66" s="197">
        <f t="shared" si="94"/>
        <v>0</v>
      </c>
      <c r="BE66" s="197">
        <f t="shared" si="95"/>
        <v>0</v>
      </c>
      <c r="BF66" s="197">
        <f t="shared" si="96"/>
        <v>0</v>
      </c>
      <c r="BG66" s="197">
        <f t="shared" si="97"/>
        <v>0</v>
      </c>
      <c r="BH66" s="197">
        <f t="shared" si="98"/>
        <v>0</v>
      </c>
      <c r="BI66" s="197">
        <f t="shared" si="99"/>
        <v>0</v>
      </c>
      <c r="BJ66" s="197">
        <f t="shared" si="100"/>
        <v>0</v>
      </c>
      <c r="BK66"/>
      <c r="BL66" s="197">
        <v>0</v>
      </c>
    </row>
    <row r="67" spans="1:64" x14ac:dyDescent="0.25">
      <c r="A67" s="175"/>
      <c r="B67"/>
      <c r="C67"/>
      <c r="D67" s="213"/>
      <c r="E67" s="173">
        <v>0</v>
      </c>
      <c r="F67" s="173">
        <v>0</v>
      </c>
      <c r="G67"/>
      <c r="H67" s="172">
        <v>160</v>
      </c>
      <c r="I67" s="172">
        <v>152</v>
      </c>
      <c r="J67" s="172">
        <v>184</v>
      </c>
      <c r="K67" s="172">
        <v>160</v>
      </c>
      <c r="L67" s="172">
        <v>176</v>
      </c>
      <c r="M67" s="172">
        <v>168</v>
      </c>
      <c r="N67" s="172">
        <v>160</v>
      </c>
      <c r="O67" s="172">
        <v>184</v>
      </c>
      <c r="P67" s="172">
        <v>160</v>
      </c>
      <c r="Q67" s="172">
        <v>168</v>
      </c>
      <c r="R67" s="172">
        <v>160</v>
      </c>
      <c r="S67" s="172">
        <v>160</v>
      </c>
      <c r="T67"/>
      <c r="U67" s="199">
        <v>0</v>
      </c>
      <c r="V67" s="199">
        <v>0</v>
      </c>
      <c r="W67" s="199">
        <v>0</v>
      </c>
      <c r="X67" s="199">
        <v>0</v>
      </c>
      <c r="Y67" s="199">
        <v>0</v>
      </c>
      <c r="Z67" s="199">
        <v>0</v>
      </c>
      <c r="AA67" s="199">
        <v>0</v>
      </c>
      <c r="AB67" s="199">
        <v>0</v>
      </c>
      <c r="AC67" s="199">
        <v>0</v>
      </c>
      <c r="AD67" s="199">
        <v>0</v>
      </c>
      <c r="AE67" s="199">
        <v>0</v>
      </c>
      <c r="AF67" s="199">
        <v>0</v>
      </c>
      <c r="AG67"/>
      <c r="AH67" s="199">
        <v>0</v>
      </c>
      <c r="AI67"/>
      <c r="AJ67" s="198">
        <v>0</v>
      </c>
      <c r="AK67" s="198">
        <v>0</v>
      </c>
      <c r="AL67" s="198">
        <v>0</v>
      </c>
      <c r="AM67" s="198">
        <v>0</v>
      </c>
      <c r="AN67" s="198">
        <v>0</v>
      </c>
      <c r="AO67" s="198">
        <v>0</v>
      </c>
      <c r="AP67" s="198">
        <v>0</v>
      </c>
      <c r="AQ67" s="198">
        <v>0</v>
      </c>
      <c r="AR67" s="198">
        <v>0</v>
      </c>
      <c r="AS67" s="198">
        <v>0</v>
      </c>
      <c r="AT67" s="198">
        <v>0</v>
      </c>
      <c r="AU67" s="198">
        <v>0</v>
      </c>
      <c r="AV67"/>
      <c r="AW67" s="198">
        <v>0</v>
      </c>
      <c r="AX67"/>
      <c r="AY67" s="197">
        <f t="shared" si="101"/>
        <v>0</v>
      </c>
      <c r="AZ67" s="197">
        <f t="shared" si="90"/>
        <v>0</v>
      </c>
      <c r="BA67" s="197">
        <f t="shared" si="91"/>
        <v>0</v>
      </c>
      <c r="BB67" s="197">
        <f t="shared" si="92"/>
        <v>0</v>
      </c>
      <c r="BC67" s="197">
        <f t="shared" si="93"/>
        <v>0</v>
      </c>
      <c r="BD67" s="197">
        <f t="shared" si="94"/>
        <v>0</v>
      </c>
      <c r="BE67" s="197">
        <f t="shared" si="95"/>
        <v>0</v>
      </c>
      <c r="BF67" s="197">
        <f t="shared" si="96"/>
        <v>0</v>
      </c>
      <c r="BG67" s="197">
        <f t="shared" si="97"/>
        <v>0</v>
      </c>
      <c r="BH67" s="197">
        <f t="shared" si="98"/>
        <v>0</v>
      </c>
      <c r="BI67" s="197">
        <f t="shared" si="99"/>
        <v>0</v>
      </c>
      <c r="BJ67" s="197">
        <f t="shared" si="100"/>
        <v>0</v>
      </c>
      <c r="BK67"/>
      <c r="BL67" s="197">
        <v>0</v>
      </c>
    </row>
    <row r="68" spans="1:64" x14ac:dyDescent="0.25">
      <c r="A68"/>
      <c r="B68"/>
      <c r="C68"/>
      <c r="D68" s="213"/>
      <c r="E68" s="173">
        <v>0</v>
      </c>
      <c r="F68" s="173">
        <v>0</v>
      </c>
      <c r="G68"/>
      <c r="H68" s="172">
        <v>160</v>
      </c>
      <c r="I68" s="172">
        <v>152</v>
      </c>
      <c r="J68" s="172">
        <v>184</v>
      </c>
      <c r="K68" s="172">
        <v>160</v>
      </c>
      <c r="L68" s="172">
        <v>176</v>
      </c>
      <c r="M68" s="172">
        <v>168</v>
      </c>
      <c r="N68" s="172">
        <v>160</v>
      </c>
      <c r="O68" s="172">
        <v>184</v>
      </c>
      <c r="P68" s="172">
        <v>160</v>
      </c>
      <c r="Q68" s="172">
        <v>168</v>
      </c>
      <c r="R68" s="172">
        <v>160</v>
      </c>
      <c r="S68" s="172">
        <v>160</v>
      </c>
      <c r="T68"/>
      <c r="U68" s="199">
        <v>0</v>
      </c>
      <c r="V68" s="199">
        <v>0</v>
      </c>
      <c r="W68" s="199">
        <v>0</v>
      </c>
      <c r="X68" s="199">
        <v>0</v>
      </c>
      <c r="Y68" s="199">
        <v>0</v>
      </c>
      <c r="Z68" s="199">
        <v>0</v>
      </c>
      <c r="AA68" s="199">
        <v>0</v>
      </c>
      <c r="AB68" s="199">
        <v>0</v>
      </c>
      <c r="AC68" s="199">
        <v>0</v>
      </c>
      <c r="AD68" s="199">
        <v>0</v>
      </c>
      <c r="AE68" s="199">
        <v>0</v>
      </c>
      <c r="AF68" s="199">
        <v>0</v>
      </c>
      <c r="AG68"/>
      <c r="AH68" s="199">
        <v>0</v>
      </c>
      <c r="AI68"/>
      <c r="AJ68" s="198">
        <v>0</v>
      </c>
      <c r="AK68" s="198">
        <v>0</v>
      </c>
      <c r="AL68" s="198">
        <v>0</v>
      </c>
      <c r="AM68" s="198">
        <v>0</v>
      </c>
      <c r="AN68" s="198">
        <v>0</v>
      </c>
      <c r="AO68" s="198">
        <v>0</v>
      </c>
      <c r="AP68" s="198">
        <v>0</v>
      </c>
      <c r="AQ68" s="198">
        <v>0</v>
      </c>
      <c r="AR68" s="198">
        <v>0</v>
      </c>
      <c r="AS68" s="198">
        <v>0</v>
      </c>
      <c r="AT68" s="198">
        <v>0</v>
      </c>
      <c r="AU68" s="198">
        <v>0</v>
      </c>
      <c r="AV68"/>
      <c r="AW68" s="198">
        <v>0</v>
      </c>
      <c r="AX68"/>
      <c r="AY68" s="197">
        <f t="shared" si="101"/>
        <v>0</v>
      </c>
      <c r="AZ68" s="197">
        <f t="shared" si="90"/>
        <v>0</v>
      </c>
      <c r="BA68" s="197">
        <f t="shared" si="91"/>
        <v>0</v>
      </c>
      <c r="BB68" s="197">
        <f t="shared" si="92"/>
        <v>0</v>
      </c>
      <c r="BC68" s="197">
        <f t="shared" si="93"/>
        <v>0</v>
      </c>
      <c r="BD68" s="197">
        <f t="shared" si="94"/>
        <v>0</v>
      </c>
      <c r="BE68" s="197">
        <f t="shared" si="95"/>
        <v>0</v>
      </c>
      <c r="BF68" s="197">
        <f t="shared" si="96"/>
        <v>0</v>
      </c>
      <c r="BG68" s="197">
        <f t="shared" si="97"/>
        <v>0</v>
      </c>
      <c r="BH68" s="197">
        <f t="shared" si="98"/>
        <v>0</v>
      </c>
      <c r="BI68" s="197">
        <f t="shared" si="99"/>
        <v>0</v>
      </c>
      <c r="BJ68" s="197">
        <f t="shared" si="100"/>
        <v>0</v>
      </c>
      <c r="BK68"/>
      <c r="BL68" s="197">
        <v>0</v>
      </c>
    </row>
    <row r="69" spans="1:64" x14ac:dyDescent="0.25">
      <c r="A69" s="196" t="s">
        <v>1142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s="194">
        <v>0</v>
      </c>
      <c r="V69" s="194">
        <v>0</v>
      </c>
      <c r="W69" s="194">
        <v>0</v>
      </c>
      <c r="X69" s="194">
        <v>0</v>
      </c>
      <c r="Y69" s="194">
        <v>0</v>
      </c>
      <c r="Z69" s="194">
        <v>0</v>
      </c>
      <c r="AA69" s="194">
        <v>0</v>
      </c>
      <c r="AB69" s="194">
        <v>0</v>
      </c>
      <c r="AC69" s="194">
        <v>0</v>
      </c>
      <c r="AD69" s="194">
        <v>10500</v>
      </c>
      <c r="AE69" s="194">
        <v>10000</v>
      </c>
      <c r="AF69" s="194">
        <v>10000</v>
      </c>
      <c r="AG69"/>
      <c r="AH69" s="194">
        <v>30500</v>
      </c>
      <c r="AI69"/>
      <c r="AJ69" s="192">
        <f>SUM(AJ42:AJ68)</f>
        <v>0</v>
      </c>
      <c r="AK69" s="192">
        <f t="shared" ref="AK69:AU69" si="102">SUM(AK42:AK68)</f>
        <v>0</v>
      </c>
      <c r="AL69" s="192">
        <f t="shared" si="102"/>
        <v>0</v>
      </c>
      <c r="AM69" s="192">
        <f t="shared" si="102"/>
        <v>0</v>
      </c>
      <c r="AN69" s="192">
        <f t="shared" si="102"/>
        <v>0</v>
      </c>
      <c r="AO69" s="192">
        <f t="shared" si="102"/>
        <v>0</v>
      </c>
      <c r="AP69" s="192">
        <f t="shared" si="102"/>
        <v>0</v>
      </c>
      <c r="AQ69" s="192">
        <f t="shared" si="102"/>
        <v>0</v>
      </c>
      <c r="AR69" s="192">
        <f t="shared" si="102"/>
        <v>0</v>
      </c>
      <c r="AS69" s="192">
        <f t="shared" si="102"/>
        <v>8965.3846153846152</v>
      </c>
      <c r="AT69" s="192">
        <f t="shared" si="102"/>
        <v>8538.461538461539</v>
      </c>
      <c r="AU69" s="192">
        <f t="shared" si="102"/>
        <v>8538.461538461539</v>
      </c>
      <c r="AV69"/>
      <c r="AW69" s="192">
        <v>0</v>
      </c>
      <c r="AX69"/>
      <c r="AY69" s="190">
        <f>SUM(AY42:AY68)</f>
        <v>0</v>
      </c>
      <c r="AZ69" s="190">
        <f t="shared" ref="AZ69:BJ69" si="103">SUM(AZ42:AZ68)</f>
        <v>0</v>
      </c>
      <c r="BA69" s="190">
        <f t="shared" si="103"/>
        <v>0</v>
      </c>
      <c r="BB69" s="190">
        <f t="shared" si="103"/>
        <v>0</v>
      </c>
      <c r="BC69" s="190">
        <f t="shared" si="103"/>
        <v>0</v>
      </c>
      <c r="BD69" s="190">
        <f t="shared" si="103"/>
        <v>0</v>
      </c>
      <c r="BE69" s="190">
        <f t="shared" si="103"/>
        <v>0</v>
      </c>
      <c r="BF69" s="190">
        <f t="shared" si="103"/>
        <v>0</v>
      </c>
      <c r="BG69" s="190">
        <f t="shared" si="103"/>
        <v>0</v>
      </c>
      <c r="BH69" s="190">
        <f t="shared" si="103"/>
        <v>1534.6153846153848</v>
      </c>
      <c r="BI69" s="190">
        <f t="shared" si="103"/>
        <v>1461.538461538461</v>
      </c>
      <c r="BJ69" s="190">
        <f t="shared" si="103"/>
        <v>1461.538461538461</v>
      </c>
      <c r="BK69"/>
      <c r="BL69" s="190">
        <v>30500</v>
      </c>
    </row>
  </sheetData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3A59-C461-4839-9C19-82C7E4680B84}">
  <sheetPr>
    <tabColor theme="2" tint="-0.249977111117893"/>
  </sheetPr>
  <dimension ref="A1:BL33"/>
  <sheetViews>
    <sheetView zoomScale="70" zoomScaleNormal="70" workbookViewId="0">
      <pane xSplit="1" ySplit="2" topLeftCell="AS3" activePane="bottomRight" state="frozen"/>
      <selection pane="topRight" activeCell="N65" sqref="N65"/>
      <selection pane="bottomLeft" activeCell="N65" sqref="N65"/>
      <selection pane="bottomRight" activeCell="U3" sqref="U3"/>
    </sheetView>
  </sheetViews>
  <sheetFormatPr defaultColWidth="17.7109375" defaultRowHeight="15" x14ac:dyDescent="0.25"/>
  <cols>
    <col min="1" max="1" width="33.28515625" style="171" bestFit="1" customWidth="1"/>
    <col min="2" max="2" width="27.28515625" style="171" bestFit="1" customWidth="1"/>
    <col min="3" max="3" width="10.7109375" style="173" customWidth="1"/>
    <col min="4" max="4" width="13.5703125" style="173" customWidth="1"/>
    <col min="5" max="6" width="10.7109375" style="173" customWidth="1"/>
    <col min="7" max="7" width="0.7109375" style="171" customWidth="1"/>
    <col min="8" max="19" width="7.5703125" style="172" customWidth="1"/>
    <col min="20" max="20" width="3" style="171" customWidth="1"/>
    <col min="21" max="21" width="14.7109375" style="171" bestFit="1" customWidth="1"/>
    <col min="22" max="22" width="14.42578125" style="171" bestFit="1" customWidth="1"/>
    <col min="23" max="32" width="10.7109375" style="171" bestFit="1" customWidth="1"/>
    <col min="33" max="33" width="0.7109375" style="171" customWidth="1"/>
    <col min="34" max="34" width="13.5703125" style="171" bestFit="1" customWidth="1"/>
    <col min="35" max="35" width="3" style="171" customWidth="1"/>
    <col min="36" max="47" width="10.7109375" style="171" bestFit="1" customWidth="1"/>
    <col min="48" max="48" width="3" style="171" customWidth="1"/>
    <col min="49" max="49" width="17.7109375" style="171"/>
    <col min="50" max="50" width="3" style="171" customWidth="1"/>
    <col min="51" max="62" width="13.7109375" style="171" customWidth="1"/>
    <col min="63" max="63" width="3" style="171" customWidth="1"/>
    <col min="64" max="64" width="17.7109375" style="171"/>
    <col min="65" max="65" width="3" style="171" customWidth="1"/>
    <col min="66" max="16384" width="17.7109375" style="171"/>
  </cols>
  <sheetData>
    <row r="1" spans="1:64" ht="21.75" customHeight="1" x14ac:dyDescent="0.25">
      <c r="A1" s="209" t="s">
        <v>1467</v>
      </c>
      <c r="C1" s="208">
        <v>1.05</v>
      </c>
      <c r="D1" s="207">
        <v>1.1499999999999999</v>
      </c>
      <c r="E1" s="206">
        <v>1.48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180" t="s">
        <v>1361</v>
      </c>
      <c r="I2" s="180" t="s">
        <v>1362</v>
      </c>
      <c r="J2" s="180" t="s">
        <v>1363</v>
      </c>
      <c r="K2" s="180" t="s">
        <v>1364</v>
      </c>
      <c r="L2" s="180" t="s">
        <v>1365</v>
      </c>
      <c r="M2" s="180" t="s">
        <v>1366</v>
      </c>
      <c r="N2" s="204" t="s">
        <v>1367</v>
      </c>
      <c r="O2" s="180" t="s">
        <v>1368</v>
      </c>
      <c r="P2" s="180" t="s">
        <v>1369</v>
      </c>
      <c r="Q2" s="180" t="s">
        <v>1370</v>
      </c>
      <c r="R2" s="180" t="s">
        <v>1371</v>
      </c>
      <c r="S2" s="180" t="s">
        <v>1372</v>
      </c>
      <c r="U2" s="180" t="s">
        <v>1373</v>
      </c>
      <c r="V2" s="180" t="s">
        <v>1374</v>
      </c>
      <c r="W2" s="180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H2" s="180" t="s">
        <v>1385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1398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1411</v>
      </c>
    </row>
    <row r="3" spans="1:64" ht="21.75" customHeight="1" x14ac:dyDescent="0.25">
      <c r="A3" s="175" t="s">
        <v>1468</v>
      </c>
      <c r="B3" s="171" t="s">
        <v>1469</v>
      </c>
      <c r="C3" s="173">
        <v>67.11</v>
      </c>
      <c r="D3" s="214">
        <v>83000</v>
      </c>
      <c r="E3" s="173">
        <f t="shared" ref="E3:E24" si="0">D3/2080*$D$1</f>
        <v>45.889423076923073</v>
      </c>
      <c r="F3" s="173">
        <f t="shared" ref="F3:F24" si="1">C3-E3</f>
        <v>21.220576923076926</v>
      </c>
      <c r="H3" s="177">
        <v>160</v>
      </c>
      <c r="I3" s="177">
        <v>152</v>
      </c>
      <c r="J3" s="177">
        <v>160</v>
      </c>
      <c r="K3" s="177">
        <v>168</v>
      </c>
      <c r="L3" s="177">
        <v>168</v>
      </c>
      <c r="M3" s="177">
        <v>144</v>
      </c>
      <c r="N3" s="177">
        <v>168</v>
      </c>
      <c r="O3" s="177">
        <v>168</v>
      </c>
      <c r="P3" s="177">
        <v>152</v>
      </c>
      <c r="Q3" s="177">
        <v>168</v>
      </c>
      <c r="R3" s="177">
        <v>144</v>
      </c>
      <c r="S3" s="177">
        <v>160</v>
      </c>
      <c r="U3" s="199">
        <f t="shared" ref="U3:AF3" si="2">$C$3*H3</f>
        <v>10737.6</v>
      </c>
      <c r="V3" s="199">
        <f t="shared" si="2"/>
        <v>10200.719999999999</v>
      </c>
      <c r="W3" s="199">
        <f t="shared" si="2"/>
        <v>10737.6</v>
      </c>
      <c r="X3" s="199">
        <f t="shared" si="2"/>
        <v>11274.48</v>
      </c>
      <c r="Y3" s="199">
        <f t="shared" si="2"/>
        <v>11274.48</v>
      </c>
      <c r="Z3" s="199">
        <f t="shared" si="2"/>
        <v>9663.84</v>
      </c>
      <c r="AA3" s="199">
        <f t="shared" si="2"/>
        <v>11274.48</v>
      </c>
      <c r="AB3" s="199">
        <f t="shared" si="2"/>
        <v>11274.48</v>
      </c>
      <c r="AC3" s="199">
        <f t="shared" si="2"/>
        <v>10200.719999999999</v>
      </c>
      <c r="AD3" s="199">
        <f t="shared" si="2"/>
        <v>11274.48</v>
      </c>
      <c r="AE3" s="199">
        <f t="shared" si="2"/>
        <v>9663.84</v>
      </c>
      <c r="AF3" s="199">
        <f t="shared" si="2"/>
        <v>10737.6</v>
      </c>
      <c r="AH3" s="199">
        <f t="shared" ref="AH3:AH24" si="3">SUM(U3:AG3)</f>
        <v>128314.31999999998</v>
      </c>
      <c r="AJ3" s="198">
        <f t="shared" ref="AJ3:AU3" si="4">$E$3*H3</f>
        <v>7342.3076923076915</v>
      </c>
      <c r="AK3" s="198">
        <f t="shared" si="4"/>
        <v>6975.1923076923067</v>
      </c>
      <c r="AL3" s="198">
        <f t="shared" si="4"/>
        <v>7342.3076923076915</v>
      </c>
      <c r="AM3" s="198">
        <f t="shared" si="4"/>
        <v>7709.4230769230762</v>
      </c>
      <c r="AN3" s="198">
        <f t="shared" si="4"/>
        <v>7709.4230769230762</v>
      </c>
      <c r="AO3" s="198">
        <f t="shared" si="4"/>
        <v>6608.0769230769229</v>
      </c>
      <c r="AP3" s="198">
        <f t="shared" si="4"/>
        <v>7709.4230769230762</v>
      </c>
      <c r="AQ3" s="198">
        <f t="shared" si="4"/>
        <v>7709.4230769230762</v>
      </c>
      <c r="AR3" s="198">
        <f t="shared" si="4"/>
        <v>6975.1923076923067</v>
      </c>
      <c r="AS3" s="198">
        <f t="shared" si="4"/>
        <v>7709.4230769230762</v>
      </c>
      <c r="AT3" s="198">
        <f t="shared" si="4"/>
        <v>6608.0769230769229</v>
      </c>
      <c r="AU3" s="198">
        <f t="shared" si="4"/>
        <v>7342.3076923076915</v>
      </c>
      <c r="AW3" s="198">
        <f t="shared" ref="AW3:AW24" si="5">SUM(AJ3:AV3)</f>
        <v>87740.576923076922</v>
      </c>
      <c r="AY3" s="197">
        <f t="shared" ref="AY3:BJ3" si="6">$F$3*H3</f>
        <v>3395.292307692308</v>
      </c>
      <c r="AZ3" s="197">
        <f t="shared" si="6"/>
        <v>3225.5276923076926</v>
      </c>
      <c r="BA3" s="197">
        <f t="shared" si="6"/>
        <v>3395.292307692308</v>
      </c>
      <c r="BB3" s="197">
        <f t="shared" si="6"/>
        <v>3565.0569230769238</v>
      </c>
      <c r="BC3" s="197">
        <f t="shared" si="6"/>
        <v>3565.0569230769238</v>
      </c>
      <c r="BD3" s="197">
        <f t="shared" si="6"/>
        <v>3055.7630769230773</v>
      </c>
      <c r="BE3" s="197">
        <f t="shared" si="6"/>
        <v>3565.0569230769238</v>
      </c>
      <c r="BF3" s="197">
        <f t="shared" si="6"/>
        <v>3565.0569230769238</v>
      </c>
      <c r="BG3" s="197">
        <f t="shared" si="6"/>
        <v>3225.5276923076926</v>
      </c>
      <c r="BH3" s="197">
        <f t="shared" si="6"/>
        <v>3565.0569230769238</v>
      </c>
      <c r="BI3" s="197">
        <f t="shared" si="6"/>
        <v>3055.7630769230773</v>
      </c>
      <c r="BJ3" s="197">
        <f t="shared" si="6"/>
        <v>3395.292307692308</v>
      </c>
      <c r="BL3" s="197">
        <f t="shared" ref="BL3:BL24" si="7">SUM(AY3:BK3)</f>
        <v>40573.743076923085</v>
      </c>
    </row>
    <row r="4" spans="1:64" ht="21.75" customHeight="1" x14ac:dyDescent="0.25">
      <c r="A4" s="175" t="s">
        <v>1470</v>
      </c>
      <c r="B4" s="171" t="s">
        <v>1471</v>
      </c>
      <c r="C4" s="173">
        <v>77.25</v>
      </c>
      <c r="D4" s="214">
        <v>83000</v>
      </c>
      <c r="E4" s="173">
        <f t="shared" si="0"/>
        <v>45.889423076923073</v>
      </c>
      <c r="F4" s="173">
        <f t="shared" si="1"/>
        <v>31.360576923076927</v>
      </c>
      <c r="H4" s="177">
        <v>160</v>
      </c>
      <c r="I4" s="177">
        <v>152</v>
      </c>
      <c r="J4" s="177">
        <v>160</v>
      </c>
      <c r="K4" s="177">
        <v>168</v>
      </c>
      <c r="L4" s="177">
        <v>168</v>
      </c>
      <c r="M4" s="177">
        <v>144</v>
      </c>
      <c r="N4" s="177">
        <v>168</v>
      </c>
      <c r="O4" s="177">
        <v>168</v>
      </c>
      <c r="P4" s="177">
        <v>152</v>
      </c>
      <c r="Q4" s="177">
        <v>168</v>
      </c>
      <c r="R4" s="177">
        <v>144</v>
      </c>
      <c r="S4" s="177">
        <v>160</v>
      </c>
      <c r="U4" s="199">
        <f t="shared" ref="U4:AF4" si="8">$C$4*H4</f>
        <v>12360</v>
      </c>
      <c r="V4" s="199">
        <f t="shared" si="8"/>
        <v>11742</v>
      </c>
      <c r="W4" s="199">
        <f t="shared" si="8"/>
        <v>12360</v>
      </c>
      <c r="X4" s="199">
        <f t="shared" si="8"/>
        <v>12978</v>
      </c>
      <c r="Y4" s="199">
        <f t="shared" si="8"/>
        <v>12978</v>
      </c>
      <c r="Z4" s="199">
        <f t="shared" si="8"/>
        <v>11124</v>
      </c>
      <c r="AA4" s="199">
        <f t="shared" si="8"/>
        <v>12978</v>
      </c>
      <c r="AB4" s="199">
        <f t="shared" si="8"/>
        <v>12978</v>
      </c>
      <c r="AC4" s="199">
        <f t="shared" si="8"/>
        <v>11742</v>
      </c>
      <c r="AD4" s="199">
        <f t="shared" si="8"/>
        <v>12978</v>
      </c>
      <c r="AE4" s="199">
        <f t="shared" si="8"/>
        <v>11124</v>
      </c>
      <c r="AF4" s="199">
        <f t="shared" si="8"/>
        <v>12360</v>
      </c>
      <c r="AH4" s="199">
        <f t="shared" si="3"/>
        <v>147702</v>
      </c>
      <c r="AJ4" s="198">
        <f t="shared" ref="AJ4:AU4" si="9">$E$4*H4</f>
        <v>7342.3076923076915</v>
      </c>
      <c r="AK4" s="198">
        <f t="shared" si="9"/>
        <v>6975.1923076923067</v>
      </c>
      <c r="AL4" s="198">
        <f t="shared" si="9"/>
        <v>7342.3076923076915</v>
      </c>
      <c r="AM4" s="198">
        <f t="shared" si="9"/>
        <v>7709.4230769230762</v>
      </c>
      <c r="AN4" s="198">
        <f t="shared" si="9"/>
        <v>7709.4230769230762</v>
      </c>
      <c r="AO4" s="198">
        <f t="shared" si="9"/>
        <v>6608.0769230769229</v>
      </c>
      <c r="AP4" s="198">
        <f t="shared" si="9"/>
        <v>7709.4230769230762</v>
      </c>
      <c r="AQ4" s="198">
        <f t="shared" si="9"/>
        <v>7709.4230769230762</v>
      </c>
      <c r="AR4" s="198">
        <f t="shared" si="9"/>
        <v>6975.1923076923067</v>
      </c>
      <c r="AS4" s="198">
        <f t="shared" si="9"/>
        <v>7709.4230769230762</v>
      </c>
      <c r="AT4" s="198">
        <f t="shared" si="9"/>
        <v>6608.0769230769229</v>
      </c>
      <c r="AU4" s="198">
        <f t="shared" si="9"/>
        <v>7342.3076923076915</v>
      </c>
      <c r="AW4" s="198">
        <f t="shared" si="5"/>
        <v>87740.576923076922</v>
      </c>
      <c r="AY4" s="197">
        <f t="shared" ref="AY4:BJ4" si="10">$F$4*H4</f>
        <v>5017.6923076923085</v>
      </c>
      <c r="AZ4" s="197">
        <f t="shared" si="10"/>
        <v>4766.8076923076933</v>
      </c>
      <c r="BA4" s="197">
        <f t="shared" si="10"/>
        <v>5017.6923076923085</v>
      </c>
      <c r="BB4" s="197">
        <f t="shared" si="10"/>
        <v>5268.5769230769238</v>
      </c>
      <c r="BC4" s="197">
        <f t="shared" si="10"/>
        <v>5268.5769230769238</v>
      </c>
      <c r="BD4" s="197">
        <f t="shared" si="10"/>
        <v>4515.9230769230771</v>
      </c>
      <c r="BE4" s="197">
        <f t="shared" si="10"/>
        <v>5268.5769230769238</v>
      </c>
      <c r="BF4" s="197">
        <f t="shared" si="10"/>
        <v>5268.5769230769238</v>
      </c>
      <c r="BG4" s="197">
        <f t="shared" si="10"/>
        <v>4766.8076923076933</v>
      </c>
      <c r="BH4" s="197">
        <f t="shared" si="10"/>
        <v>5268.5769230769238</v>
      </c>
      <c r="BI4" s="197">
        <f t="shared" si="10"/>
        <v>4515.9230769230771</v>
      </c>
      <c r="BJ4" s="197">
        <f t="shared" si="10"/>
        <v>5017.6923076923085</v>
      </c>
      <c r="BL4" s="197">
        <f t="shared" si="7"/>
        <v>59961.423076923078</v>
      </c>
    </row>
    <row r="5" spans="1:64" ht="21.75" hidden="1" customHeight="1" x14ac:dyDescent="0.25">
      <c r="A5" s="175"/>
      <c r="D5" s="214"/>
      <c r="E5" s="173">
        <f t="shared" si="0"/>
        <v>0</v>
      </c>
      <c r="F5" s="173">
        <f t="shared" si="1"/>
        <v>0</v>
      </c>
      <c r="H5" s="177">
        <v>160</v>
      </c>
      <c r="I5" s="177">
        <v>152</v>
      </c>
      <c r="J5" s="177">
        <v>160</v>
      </c>
      <c r="K5" s="177">
        <v>168</v>
      </c>
      <c r="L5" s="177">
        <v>168</v>
      </c>
      <c r="M5" s="177">
        <v>144</v>
      </c>
      <c r="N5" s="177">
        <v>168</v>
      </c>
      <c r="O5" s="177">
        <v>168</v>
      </c>
      <c r="P5" s="177">
        <v>152</v>
      </c>
      <c r="Q5" s="177">
        <v>168</v>
      </c>
      <c r="R5" s="177">
        <v>144</v>
      </c>
      <c r="S5" s="177">
        <v>160</v>
      </c>
      <c r="U5" s="199">
        <f t="shared" ref="U5:AF5" si="11">$C$5*H5</f>
        <v>0</v>
      </c>
      <c r="V5" s="199">
        <f t="shared" si="11"/>
        <v>0</v>
      </c>
      <c r="W5" s="199">
        <f t="shared" si="11"/>
        <v>0</v>
      </c>
      <c r="X5" s="199">
        <f t="shared" si="11"/>
        <v>0</v>
      </c>
      <c r="Y5" s="199">
        <f t="shared" si="11"/>
        <v>0</v>
      </c>
      <c r="Z5" s="199">
        <f t="shared" si="11"/>
        <v>0</v>
      </c>
      <c r="AA5" s="199">
        <f t="shared" si="11"/>
        <v>0</v>
      </c>
      <c r="AB5" s="199">
        <f t="shared" si="11"/>
        <v>0</v>
      </c>
      <c r="AC5" s="199">
        <f t="shared" si="11"/>
        <v>0</v>
      </c>
      <c r="AD5" s="199">
        <f t="shared" si="11"/>
        <v>0</v>
      </c>
      <c r="AE5" s="199">
        <f t="shared" si="11"/>
        <v>0</v>
      </c>
      <c r="AF5" s="199">
        <f t="shared" si="11"/>
        <v>0</v>
      </c>
      <c r="AH5" s="199">
        <f t="shared" si="3"/>
        <v>0</v>
      </c>
      <c r="AJ5" s="198">
        <f t="shared" ref="AJ5:AU5" si="12">$E$5*H5</f>
        <v>0</v>
      </c>
      <c r="AK5" s="198">
        <f t="shared" si="12"/>
        <v>0</v>
      </c>
      <c r="AL5" s="198">
        <f t="shared" si="12"/>
        <v>0</v>
      </c>
      <c r="AM5" s="198">
        <f t="shared" si="12"/>
        <v>0</v>
      </c>
      <c r="AN5" s="198">
        <f t="shared" si="12"/>
        <v>0</v>
      </c>
      <c r="AO5" s="198">
        <f t="shared" si="12"/>
        <v>0</v>
      </c>
      <c r="AP5" s="198">
        <f t="shared" si="12"/>
        <v>0</v>
      </c>
      <c r="AQ5" s="198">
        <f t="shared" si="12"/>
        <v>0</v>
      </c>
      <c r="AR5" s="198">
        <f t="shared" si="12"/>
        <v>0</v>
      </c>
      <c r="AS5" s="198">
        <f t="shared" si="12"/>
        <v>0</v>
      </c>
      <c r="AT5" s="198">
        <f t="shared" si="12"/>
        <v>0</v>
      </c>
      <c r="AU5" s="198">
        <f t="shared" si="12"/>
        <v>0</v>
      </c>
      <c r="AW5" s="198">
        <f t="shared" si="5"/>
        <v>0</v>
      </c>
      <c r="AY5" s="197">
        <f t="shared" ref="AY5:BJ5" si="13">$F$5*H5</f>
        <v>0</v>
      </c>
      <c r="AZ5" s="197">
        <f t="shared" si="13"/>
        <v>0</v>
      </c>
      <c r="BA5" s="197">
        <f t="shared" si="13"/>
        <v>0</v>
      </c>
      <c r="BB5" s="197">
        <f t="shared" si="13"/>
        <v>0</v>
      </c>
      <c r="BC5" s="197">
        <f t="shared" si="13"/>
        <v>0</v>
      </c>
      <c r="BD5" s="197">
        <f t="shared" si="13"/>
        <v>0</v>
      </c>
      <c r="BE5" s="197">
        <f t="shared" si="13"/>
        <v>0</v>
      </c>
      <c r="BF5" s="197">
        <f t="shared" si="13"/>
        <v>0</v>
      </c>
      <c r="BG5" s="197">
        <f t="shared" si="13"/>
        <v>0</v>
      </c>
      <c r="BH5" s="197">
        <f t="shared" si="13"/>
        <v>0</v>
      </c>
      <c r="BI5" s="197">
        <f t="shared" si="13"/>
        <v>0</v>
      </c>
      <c r="BJ5" s="197">
        <f t="shared" si="13"/>
        <v>0</v>
      </c>
      <c r="BL5" s="197">
        <f t="shared" si="7"/>
        <v>0</v>
      </c>
    </row>
    <row r="6" spans="1:64" ht="21.75" hidden="1" customHeight="1" x14ac:dyDescent="0.25">
      <c r="A6" s="175"/>
      <c r="D6" s="214"/>
      <c r="E6" s="173">
        <f t="shared" si="0"/>
        <v>0</v>
      </c>
      <c r="F6" s="173">
        <f t="shared" si="1"/>
        <v>0</v>
      </c>
      <c r="H6" s="177">
        <v>160</v>
      </c>
      <c r="I6" s="177">
        <v>152</v>
      </c>
      <c r="J6" s="177">
        <v>160</v>
      </c>
      <c r="K6" s="177">
        <v>168</v>
      </c>
      <c r="L6" s="177">
        <v>168</v>
      </c>
      <c r="M6" s="177">
        <v>144</v>
      </c>
      <c r="N6" s="177">
        <v>168</v>
      </c>
      <c r="O6" s="177">
        <v>168</v>
      </c>
      <c r="P6" s="177">
        <v>152</v>
      </c>
      <c r="Q6" s="177">
        <v>168</v>
      </c>
      <c r="R6" s="177">
        <v>144</v>
      </c>
      <c r="S6" s="177">
        <v>160</v>
      </c>
      <c r="U6" s="199">
        <f t="shared" ref="U6:AF6" si="14">$C$6*H6</f>
        <v>0</v>
      </c>
      <c r="V6" s="199">
        <f t="shared" si="14"/>
        <v>0</v>
      </c>
      <c r="W6" s="199">
        <f t="shared" si="14"/>
        <v>0</v>
      </c>
      <c r="X6" s="199">
        <f t="shared" si="14"/>
        <v>0</v>
      </c>
      <c r="Y6" s="199">
        <f t="shared" si="14"/>
        <v>0</v>
      </c>
      <c r="Z6" s="199">
        <f t="shared" si="14"/>
        <v>0</v>
      </c>
      <c r="AA6" s="199">
        <f t="shared" si="14"/>
        <v>0</v>
      </c>
      <c r="AB6" s="199">
        <f t="shared" si="14"/>
        <v>0</v>
      </c>
      <c r="AC6" s="199">
        <f t="shared" si="14"/>
        <v>0</v>
      </c>
      <c r="AD6" s="199">
        <f t="shared" si="14"/>
        <v>0</v>
      </c>
      <c r="AE6" s="199">
        <f t="shared" si="14"/>
        <v>0</v>
      </c>
      <c r="AF6" s="199">
        <f t="shared" si="14"/>
        <v>0</v>
      </c>
      <c r="AH6" s="199">
        <f t="shared" si="3"/>
        <v>0</v>
      </c>
      <c r="AJ6" s="198">
        <f t="shared" ref="AJ6:AU6" si="15">$E$6*H6</f>
        <v>0</v>
      </c>
      <c r="AK6" s="198">
        <f t="shared" si="15"/>
        <v>0</v>
      </c>
      <c r="AL6" s="198">
        <f t="shared" si="15"/>
        <v>0</v>
      </c>
      <c r="AM6" s="198">
        <f t="shared" si="15"/>
        <v>0</v>
      </c>
      <c r="AN6" s="198">
        <f t="shared" si="15"/>
        <v>0</v>
      </c>
      <c r="AO6" s="198">
        <f t="shared" si="15"/>
        <v>0</v>
      </c>
      <c r="AP6" s="198">
        <f t="shared" si="15"/>
        <v>0</v>
      </c>
      <c r="AQ6" s="198">
        <f t="shared" si="15"/>
        <v>0</v>
      </c>
      <c r="AR6" s="198">
        <f t="shared" si="15"/>
        <v>0</v>
      </c>
      <c r="AS6" s="198">
        <f t="shared" si="15"/>
        <v>0</v>
      </c>
      <c r="AT6" s="198">
        <f t="shared" si="15"/>
        <v>0</v>
      </c>
      <c r="AU6" s="198">
        <f t="shared" si="15"/>
        <v>0</v>
      </c>
      <c r="AW6" s="198">
        <f t="shared" si="5"/>
        <v>0</v>
      </c>
      <c r="AY6" s="197">
        <f t="shared" ref="AY6:BJ6" si="16">$F$6*H6</f>
        <v>0</v>
      </c>
      <c r="AZ6" s="197">
        <f t="shared" si="16"/>
        <v>0</v>
      </c>
      <c r="BA6" s="197">
        <f t="shared" si="16"/>
        <v>0</v>
      </c>
      <c r="BB6" s="197">
        <f t="shared" si="16"/>
        <v>0</v>
      </c>
      <c r="BC6" s="197">
        <f t="shared" si="16"/>
        <v>0</v>
      </c>
      <c r="BD6" s="197">
        <f t="shared" si="16"/>
        <v>0</v>
      </c>
      <c r="BE6" s="197">
        <f t="shared" si="16"/>
        <v>0</v>
      </c>
      <c r="BF6" s="197">
        <f t="shared" si="16"/>
        <v>0</v>
      </c>
      <c r="BG6" s="197">
        <f t="shared" si="16"/>
        <v>0</v>
      </c>
      <c r="BH6" s="197">
        <f t="shared" si="16"/>
        <v>0</v>
      </c>
      <c r="BI6" s="197">
        <f t="shared" si="16"/>
        <v>0</v>
      </c>
      <c r="BJ6" s="197">
        <f t="shared" si="16"/>
        <v>0</v>
      </c>
      <c r="BL6" s="197">
        <f t="shared" si="7"/>
        <v>0</v>
      </c>
    </row>
    <row r="7" spans="1:64" ht="21.75" hidden="1" customHeight="1" x14ac:dyDescent="0.25">
      <c r="A7" s="175"/>
      <c r="D7" s="214"/>
      <c r="E7" s="173">
        <f t="shared" si="0"/>
        <v>0</v>
      </c>
      <c r="F7" s="173">
        <f t="shared" si="1"/>
        <v>0</v>
      </c>
      <c r="H7" s="177">
        <v>160</v>
      </c>
      <c r="I7" s="177">
        <v>152</v>
      </c>
      <c r="J7" s="177">
        <v>160</v>
      </c>
      <c r="K7" s="177">
        <v>168</v>
      </c>
      <c r="L7" s="177">
        <v>168</v>
      </c>
      <c r="M7" s="177">
        <v>144</v>
      </c>
      <c r="N7" s="177">
        <v>168</v>
      </c>
      <c r="O7" s="177">
        <v>168</v>
      </c>
      <c r="P7" s="177">
        <v>152</v>
      </c>
      <c r="Q7" s="177">
        <v>168</v>
      </c>
      <c r="R7" s="177">
        <v>144</v>
      </c>
      <c r="S7" s="177">
        <v>160</v>
      </c>
      <c r="U7" s="199">
        <f t="shared" ref="U7:AF7" si="17">$C$7*H7</f>
        <v>0</v>
      </c>
      <c r="V7" s="199">
        <f t="shared" si="17"/>
        <v>0</v>
      </c>
      <c r="W7" s="199">
        <f t="shared" si="17"/>
        <v>0</v>
      </c>
      <c r="X7" s="199">
        <f t="shared" si="17"/>
        <v>0</v>
      </c>
      <c r="Y7" s="199">
        <f t="shared" si="17"/>
        <v>0</v>
      </c>
      <c r="Z7" s="199">
        <f t="shared" si="17"/>
        <v>0</v>
      </c>
      <c r="AA7" s="199">
        <f t="shared" si="17"/>
        <v>0</v>
      </c>
      <c r="AB7" s="199">
        <f t="shared" si="17"/>
        <v>0</v>
      </c>
      <c r="AC7" s="199">
        <f t="shared" si="17"/>
        <v>0</v>
      </c>
      <c r="AD7" s="199">
        <f t="shared" si="17"/>
        <v>0</v>
      </c>
      <c r="AE7" s="199">
        <f t="shared" si="17"/>
        <v>0</v>
      </c>
      <c r="AF7" s="199">
        <f t="shared" si="17"/>
        <v>0</v>
      </c>
      <c r="AH7" s="199">
        <f t="shared" si="3"/>
        <v>0</v>
      </c>
      <c r="AJ7" s="198">
        <f t="shared" ref="AJ7:AU7" si="18">$E$7*H7</f>
        <v>0</v>
      </c>
      <c r="AK7" s="198">
        <f t="shared" si="18"/>
        <v>0</v>
      </c>
      <c r="AL7" s="198">
        <f t="shared" si="18"/>
        <v>0</v>
      </c>
      <c r="AM7" s="198">
        <f t="shared" si="18"/>
        <v>0</v>
      </c>
      <c r="AN7" s="198">
        <f t="shared" si="18"/>
        <v>0</v>
      </c>
      <c r="AO7" s="198">
        <f t="shared" si="18"/>
        <v>0</v>
      </c>
      <c r="AP7" s="198">
        <f t="shared" si="18"/>
        <v>0</v>
      </c>
      <c r="AQ7" s="198">
        <f t="shared" si="18"/>
        <v>0</v>
      </c>
      <c r="AR7" s="198">
        <f t="shared" si="18"/>
        <v>0</v>
      </c>
      <c r="AS7" s="198">
        <f t="shared" si="18"/>
        <v>0</v>
      </c>
      <c r="AT7" s="198">
        <f t="shared" si="18"/>
        <v>0</v>
      </c>
      <c r="AU7" s="198">
        <f t="shared" si="18"/>
        <v>0</v>
      </c>
      <c r="AW7" s="198">
        <f t="shared" si="5"/>
        <v>0</v>
      </c>
      <c r="AY7" s="197">
        <f t="shared" ref="AY7:BJ7" si="19">$F$7*H7</f>
        <v>0</v>
      </c>
      <c r="AZ7" s="197">
        <f t="shared" si="19"/>
        <v>0</v>
      </c>
      <c r="BA7" s="197">
        <f t="shared" si="19"/>
        <v>0</v>
      </c>
      <c r="BB7" s="197">
        <f t="shared" si="19"/>
        <v>0</v>
      </c>
      <c r="BC7" s="197">
        <f t="shared" si="19"/>
        <v>0</v>
      </c>
      <c r="BD7" s="197">
        <f t="shared" si="19"/>
        <v>0</v>
      </c>
      <c r="BE7" s="197">
        <f t="shared" si="19"/>
        <v>0</v>
      </c>
      <c r="BF7" s="197">
        <f t="shared" si="19"/>
        <v>0</v>
      </c>
      <c r="BG7" s="197">
        <f t="shared" si="19"/>
        <v>0</v>
      </c>
      <c r="BH7" s="197">
        <f t="shared" si="19"/>
        <v>0</v>
      </c>
      <c r="BI7" s="197">
        <f t="shared" si="19"/>
        <v>0</v>
      </c>
      <c r="BJ7" s="197">
        <f t="shared" si="19"/>
        <v>0</v>
      </c>
      <c r="BL7" s="197">
        <f t="shared" si="7"/>
        <v>0</v>
      </c>
    </row>
    <row r="8" spans="1:64" ht="21.75" hidden="1" customHeight="1" x14ac:dyDescent="0.25">
      <c r="A8" s="175"/>
      <c r="D8" s="214"/>
      <c r="E8" s="173">
        <f t="shared" si="0"/>
        <v>0</v>
      </c>
      <c r="F8" s="173">
        <f t="shared" si="1"/>
        <v>0</v>
      </c>
      <c r="H8" s="177">
        <v>160</v>
      </c>
      <c r="I8" s="177">
        <v>152</v>
      </c>
      <c r="J8" s="177">
        <v>160</v>
      </c>
      <c r="K8" s="177">
        <v>168</v>
      </c>
      <c r="L8" s="177">
        <v>168</v>
      </c>
      <c r="M8" s="177">
        <v>144</v>
      </c>
      <c r="N8" s="177">
        <v>168</v>
      </c>
      <c r="O8" s="177">
        <v>168</v>
      </c>
      <c r="P8" s="177">
        <v>152</v>
      </c>
      <c r="Q8" s="177">
        <v>168</v>
      </c>
      <c r="R8" s="177">
        <v>144</v>
      </c>
      <c r="S8" s="177">
        <v>160</v>
      </c>
      <c r="U8" s="199">
        <f t="shared" ref="U8:AF8" si="20">$C$8*H8</f>
        <v>0</v>
      </c>
      <c r="V8" s="199">
        <f t="shared" si="20"/>
        <v>0</v>
      </c>
      <c r="W8" s="199">
        <f t="shared" si="20"/>
        <v>0</v>
      </c>
      <c r="X8" s="199">
        <f t="shared" si="20"/>
        <v>0</v>
      </c>
      <c r="Y8" s="199">
        <f t="shared" si="20"/>
        <v>0</v>
      </c>
      <c r="Z8" s="199">
        <f t="shared" si="20"/>
        <v>0</v>
      </c>
      <c r="AA8" s="199">
        <f t="shared" si="20"/>
        <v>0</v>
      </c>
      <c r="AB8" s="199">
        <f t="shared" si="20"/>
        <v>0</v>
      </c>
      <c r="AC8" s="199">
        <f t="shared" si="20"/>
        <v>0</v>
      </c>
      <c r="AD8" s="199">
        <f t="shared" si="20"/>
        <v>0</v>
      </c>
      <c r="AE8" s="199">
        <f t="shared" si="20"/>
        <v>0</v>
      </c>
      <c r="AF8" s="199">
        <f t="shared" si="20"/>
        <v>0</v>
      </c>
      <c r="AH8" s="199">
        <f t="shared" si="3"/>
        <v>0</v>
      </c>
      <c r="AJ8" s="198">
        <f t="shared" ref="AJ8:AU8" si="21">$E$8*H8</f>
        <v>0</v>
      </c>
      <c r="AK8" s="198">
        <f t="shared" si="21"/>
        <v>0</v>
      </c>
      <c r="AL8" s="198">
        <f t="shared" si="21"/>
        <v>0</v>
      </c>
      <c r="AM8" s="198">
        <f t="shared" si="21"/>
        <v>0</v>
      </c>
      <c r="AN8" s="198">
        <f t="shared" si="21"/>
        <v>0</v>
      </c>
      <c r="AO8" s="198">
        <f t="shared" si="21"/>
        <v>0</v>
      </c>
      <c r="AP8" s="198">
        <f t="shared" si="21"/>
        <v>0</v>
      </c>
      <c r="AQ8" s="198">
        <f t="shared" si="21"/>
        <v>0</v>
      </c>
      <c r="AR8" s="198">
        <f t="shared" si="21"/>
        <v>0</v>
      </c>
      <c r="AS8" s="198">
        <f t="shared" si="21"/>
        <v>0</v>
      </c>
      <c r="AT8" s="198">
        <f t="shared" si="21"/>
        <v>0</v>
      </c>
      <c r="AU8" s="198">
        <f t="shared" si="21"/>
        <v>0</v>
      </c>
      <c r="AW8" s="198">
        <f t="shared" si="5"/>
        <v>0</v>
      </c>
      <c r="AY8" s="197">
        <f t="shared" ref="AY8:BJ8" si="22">$F$8*H8</f>
        <v>0</v>
      </c>
      <c r="AZ8" s="197">
        <f t="shared" si="22"/>
        <v>0</v>
      </c>
      <c r="BA8" s="197">
        <f t="shared" si="22"/>
        <v>0</v>
      </c>
      <c r="BB8" s="197">
        <f t="shared" si="22"/>
        <v>0</v>
      </c>
      <c r="BC8" s="197">
        <f t="shared" si="22"/>
        <v>0</v>
      </c>
      <c r="BD8" s="197">
        <f t="shared" si="22"/>
        <v>0</v>
      </c>
      <c r="BE8" s="197">
        <f t="shared" si="22"/>
        <v>0</v>
      </c>
      <c r="BF8" s="197">
        <f t="shared" si="22"/>
        <v>0</v>
      </c>
      <c r="BG8" s="197">
        <f t="shared" si="22"/>
        <v>0</v>
      </c>
      <c r="BH8" s="197">
        <f t="shared" si="22"/>
        <v>0</v>
      </c>
      <c r="BI8" s="197">
        <f t="shared" si="22"/>
        <v>0</v>
      </c>
      <c r="BJ8" s="197">
        <f t="shared" si="22"/>
        <v>0</v>
      </c>
      <c r="BL8" s="197">
        <f t="shared" si="7"/>
        <v>0</v>
      </c>
    </row>
    <row r="9" spans="1:64" ht="21.75" hidden="1" customHeight="1" x14ac:dyDescent="0.25">
      <c r="A9" s="175"/>
      <c r="D9" s="214"/>
      <c r="E9" s="173">
        <f t="shared" si="0"/>
        <v>0</v>
      </c>
      <c r="F9" s="173">
        <f t="shared" si="1"/>
        <v>0</v>
      </c>
      <c r="H9" s="177">
        <v>160</v>
      </c>
      <c r="I9" s="177">
        <v>152</v>
      </c>
      <c r="J9" s="177">
        <v>160</v>
      </c>
      <c r="K9" s="177">
        <v>168</v>
      </c>
      <c r="L9" s="177">
        <v>168</v>
      </c>
      <c r="M9" s="177">
        <v>144</v>
      </c>
      <c r="N9" s="177">
        <v>168</v>
      </c>
      <c r="O9" s="177">
        <v>168</v>
      </c>
      <c r="P9" s="177">
        <v>152</v>
      </c>
      <c r="Q9" s="177">
        <v>168</v>
      </c>
      <c r="R9" s="177">
        <v>144</v>
      </c>
      <c r="S9" s="177">
        <v>160</v>
      </c>
      <c r="U9" s="199">
        <f t="shared" ref="U9:AF9" si="23">$C$9*H9</f>
        <v>0</v>
      </c>
      <c r="V9" s="199">
        <f t="shared" si="23"/>
        <v>0</v>
      </c>
      <c r="W9" s="199">
        <f t="shared" si="23"/>
        <v>0</v>
      </c>
      <c r="X9" s="199">
        <f t="shared" si="23"/>
        <v>0</v>
      </c>
      <c r="Y9" s="199">
        <f t="shared" si="23"/>
        <v>0</v>
      </c>
      <c r="Z9" s="199">
        <f t="shared" si="23"/>
        <v>0</v>
      </c>
      <c r="AA9" s="199">
        <f t="shared" si="23"/>
        <v>0</v>
      </c>
      <c r="AB9" s="199">
        <f t="shared" si="23"/>
        <v>0</v>
      </c>
      <c r="AC9" s="199">
        <f t="shared" si="23"/>
        <v>0</v>
      </c>
      <c r="AD9" s="199">
        <f t="shared" si="23"/>
        <v>0</v>
      </c>
      <c r="AE9" s="199">
        <f t="shared" si="23"/>
        <v>0</v>
      </c>
      <c r="AF9" s="199">
        <f t="shared" si="23"/>
        <v>0</v>
      </c>
      <c r="AH9" s="199">
        <f t="shared" si="3"/>
        <v>0</v>
      </c>
      <c r="AJ9" s="198">
        <f t="shared" ref="AJ9:AU9" si="24">$E$9*H9</f>
        <v>0</v>
      </c>
      <c r="AK9" s="198">
        <f t="shared" si="24"/>
        <v>0</v>
      </c>
      <c r="AL9" s="198">
        <f t="shared" si="24"/>
        <v>0</v>
      </c>
      <c r="AM9" s="198">
        <f t="shared" si="24"/>
        <v>0</v>
      </c>
      <c r="AN9" s="198">
        <f t="shared" si="24"/>
        <v>0</v>
      </c>
      <c r="AO9" s="198">
        <f t="shared" si="24"/>
        <v>0</v>
      </c>
      <c r="AP9" s="198">
        <f t="shared" si="24"/>
        <v>0</v>
      </c>
      <c r="AQ9" s="198">
        <f t="shared" si="24"/>
        <v>0</v>
      </c>
      <c r="AR9" s="198">
        <f t="shared" si="24"/>
        <v>0</v>
      </c>
      <c r="AS9" s="198">
        <f t="shared" si="24"/>
        <v>0</v>
      </c>
      <c r="AT9" s="198">
        <f t="shared" si="24"/>
        <v>0</v>
      </c>
      <c r="AU9" s="198">
        <f t="shared" si="24"/>
        <v>0</v>
      </c>
      <c r="AW9" s="198">
        <f t="shared" si="5"/>
        <v>0</v>
      </c>
      <c r="AY9" s="197">
        <f t="shared" ref="AY9:BJ9" si="25">$F$9*H9</f>
        <v>0</v>
      </c>
      <c r="AZ9" s="197">
        <f t="shared" si="25"/>
        <v>0</v>
      </c>
      <c r="BA9" s="197">
        <f t="shared" si="25"/>
        <v>0</v>
      </c>
      <c r="BB9" s="197">
        <f t="shared" si="25"/>
        <v>0</v>
      </c>
      <c r="BC9" s="197">
        <f t="shared" si="25"/>
        <v>0</v>
      </c>
      <c r="BD9" s="197">
        <f t="shared" si="25"/>
        <v>0</v>
      </c>
      <c r="BE9" s="197">
        <f t="shared" si="25"/>
        <v>0</v>
      </c>
      <c r="BF9" s="197">
        <f t="shared" si="25"/>
        <v>0</v>
      </c>
      <c r="BG9" s="197">
        <f t="shared" si="25"/>
        <v>0</v>
      </c>
      <c r="BH9" s="197">
        <f t="shared" si="25"/>
        <v>0</v>
      </c>
      <c r="BI9" s="197">
        <f t="shared" si="25"/>
        <v>0</v>
      </c>
      <c r="BJ9" s="197">
        <f t="shared" si="25"/>
        <v>0</v>
      </c>
      <c r="BL9" s="197">
        <f t="shared" si="7"/>
        <v>0</v>
      </c>
    </row>
    <row r="10" spans="1:64" ht="21.75" hidden="1" customHeight="1" x14ac:dyDescent="0.25">
      <c r="A10" s="175"/>
      <c r="D10" s="214"/>
      <c r="E10" s="173">
        <f t="shared" si="0"/>
        <v>0</v>
      </c>
      <c r="F10" s="173">
        <f t="shared" si="1"/>
        <v>0</v>
      </c>
      <c r="H10" s="177">
        <v>160</v>
      </c>
      <c r="I10" s="177">
        <v>152</v>
      </c>
      <c r="J10" s="177">
        <v>160</v>
      </c>
      <c r="K10" s="177">
        <v>168</v>
      </c>
      <c r="L10" s="177">
        <v>168</v>
      </c>
      <c r="M10" s="177">
        <v>144</v>
      </c>
      <c r="N10" s="177">
        <v>168</v>
      </c>
      <c r="O10" s="177">
        <v>168</v>
      </c>
      <c r="P10" s="177">
        <v>152</v>
      </c>
      <c r="Q10" s="177">
        <v>168</v>
      </c>
      <c r="R10" s="177">
        <v>144</v>
      </c>
      <c r="S10" s="177">
        <v>160</v>
      </c>
      <c r="U10" s="199">
        <f t="shared" ref="U10:AF10" si="26">$C$10*H10</f>
        <v>0</v>
      </c>
      <c r="V10" s="199">
        <f t="shared" si="26"/>
        <v>0</v>
      </c>
      <c r="W10" s="199">
        <f t="shared" si="26"/>
        <v>0</v>
      </c>
      <c r="X10" s="199">
        <f t="shared" si="26"/>
        <v>0</v>
      </c>
      <c r="Y10" s="199">
        <f t="shared" si="26"/>
        <v>0</v>
      </c>
      <c r="Z10" s="199">
        <f t="shared" si="26"/>
        <v>0</v>
      </c>
      <c r="AA10" s="199">
        <f t="shared" si="26"/>
        <v>0</v>
      </c>
      <c r="AB10" s="199">
        <f t="shared" si="26"/>
        <v>0</v>
      </c>
      <c r="AC10" s="199">
        <f t="shared" si="26"/>
        <v>0</v>
      </c>
      <c r="AD10" s="199">
        <f t="shared" si="26"/>
        <v>0</v>
      </c>
      <c r="AE10" s="199">
        <f t="shared" si="26"/>
        <v>0</v>
      </c>
      <c r="AF10" s="199">
        <f t="shared" si="26"/>
        <v>0</v>
      </c>
      <c r="AH10" s="199">
        <f t="shared" si="3"/>
        <v>0</v>
      </c>
      <c r="AJ10" s="198">
        <f t="shared" ref="AJ10:AU10" si="27">$E$10*H10</f>
        <v>0</v>
      </c>
      <c r="AK10" s="198">
        <f t="shared" si="27"/>
        <v>0</v>
      </c>
      <c r="AL10" s="198">
        <f t="shared" si="27"/>
        <v>0</v>
      </c>
      <c r="AM10" s="198">
        <f t="shared" si="27"/>
        <v>0</v>
      </c>
      <c r="AN10" s="198">
        <f t="shared" si="27"/>
        <v>0</v>
      </c>
      <c r="AO10" s="198">
        <f t="shared" si="27"/>
        <v>0</v>
      </c>
      <c r="AP10" s="198">
        <f t="shared" si="27"/>
        <v>0</v>
      </c>
      <c r="AQ10" s="198">
        <f t="shared" si="27"/>
        <v>0</v>
      </c>
      <c r="AR10" s="198">
        <f t="shared" si="27"/>
        <v>0</v>
      </c>
      <c r="AS10" s="198">
        <f t="shared" si="27"/>
        <v>0</v>
      </c>
      <c r="AT10" s="198">
        <f t="shared" si="27"/>
        <v>0</v>
      </c>
      <c r="AU10" s="198">
        <f t="shared" si="27"/>
        <v>0</v>
      </c>
      <c r="AW10" s="198">
        <f t="shared" si="5"/>
        <v>0</v>
      </c>
      <c r="AY10" s="197">
        <f t="shared" ref="AY10:BJ10" si="28">$F$10*H10</f>
        <v>0</v>
      </c>
      <c r="AZ10" s="197">
        <f t="shared" si="28"/>
        <v>0</v>
      </c>
      <c r="BA10" s="197">
        <f t="shared" si="28"/>
        <v>0</v>
      </c>
      <c r="BB10" s="197">
        <f t="shared" si="28"/>
        <v>0</v>
      </c>
      <c r="BC10" s="197">
        <f t="shared" si="28"/>
        <v>0</v>
      </c>
      <c r="BD10" s="197">
        <f t="shared" si="28"/>
        <v>0</v>
      </c>
      <c r="BE10" s="197">
        <f t="shared" si="28"/>
        <v>0</v>
      </c>
      <c r="BF10" s="197">
        <f t="shared" si="28"/>
        <v>0</v>
      </c>
      <c r="BG10" s="197">
        <f t="shared" si="28"/>
        <v>0</v>
      </c>
      <c r="BH10" s="197">
        <f t="shared" si="28"/>
        <v>0</v>
      </c>
      <c r="BI10" s="197">
        <f t="shared" si="28"/>
        <v>0</v>
      </c>
      <c r="BJ10" s="197">
        <f t="shared" si="28"/>
        <v>0</v>
      </c>
      <c r="BL10" s="197">
        <f t="shared" si="7"/>
        <v>0</v>
      </c>
    </row>
    <row r="11" spans="1:64" ht="21.75" hidden="1" customHeight="1" x14ac:dyDescent="0.25">
      <c r="A11" s="175"/>
      <c r="D11" s="214"/>
      <c r="E11" s="173">
        <f t="shared" si="0"/>
        <v>0</v>
      </c>
      <c r="F11" s="173">
        <f t="shared" si="1"/>
        <v>0</v>
      </c>
      <c r="H11" s="177">
        <v>160</v>
      </c>
      <c r="I11" s="177">
        <v>152</v>
      </c>
      <c r="J11" s="177">
        <v>160</v>
      </c>
      <c r="K11" s="177">
        <v>168</v>
      </c>
      <c r="L11" s="177">
        <v>168</v>
      </c>
      <c r="M11" s="177">
        <v>144</v>
      </c>
      <c r="N11" s="177">
        <v>168</v>
      </c>
      <c r="O11" s="177">
        <v>168</v>
      </c>
      <c r="P11" s="177">
        <v>152</v>
      </c>
      <c r="Q11" s="177">
        <v>168</v>
      </c>
      <c r="R11" s="177">
        <v>144</v>
      </c>
      <c r="S11" s="177">
        <v>160</v>
      </c>
      <c r="U11" s="199">
        <f t="shared" ref="U11:AF11" si="29">$C$11*H11</f>
        <v>0</v>
      </c>
      <c r="V11" s="199">
        <f t="shared" si="29"/>
        <v>0</v>
      </c>
      <c r="W11" s="199">
        <f t="shared" si="29"/>
        <v>0</v>
      </c>
      <c r="X11" s="199">
        <f t="shared" si="29"/>
        <v>0</v>
      </c>
      <c r="Y11" s="199">
        <f t="shared" si="29"/>
        <v>0</v>
      </c>
      <c r="Z11" s="199">
        <f t="shared" si="29"/>
        <v>0</v>
      </c>
      <c r="AA11" s="199">
        <f t="shared" si="29"/>
        <v>0</v>
      </c>
      <c r="AB11" s="199">
        <f t="shared" si="29"/>
        <v>0</v>
      </c>
      <c r="AC11" s="199">
        <f t="shared" si="29"/>
        <v>0</v>
      </c>
      <c r="AD11" s="199">
        <f t="shared" si="29"/>
        <v>0</v>
      </c>
      <c r="AE11" s="199">
        <f t="shared" si="29"/>
        <v>0</v>
      </c>
      <c r="AF11" s="199">
        <f t="shared" si="29"/>
        <v>0</v>
      </c>
      <c r="AH11" s="199">
        <f t="shared" si="3"/>
        <v>0</v>
      </c>
      <c r="AJ11" s="198">
        <f t="shared" ref="AJ11:AU11" si="30">$E$11*H11</f>
        <v>0</v>
      </c>
      <c r="AK11" s="198">
        <f t="shared" si="30"/>
        <v>0</v>
      </c>
      <c r="AL11" s="198">
        <f t="shared" si="30"/>
        <v>0</v>
      </c>
      <c r="AM11" s="198">
        <f t="shared" si="30"/>
        <v>0</v>
      </c>
      <c r="AN11" s="198">
        <f t="shared" si="30"/>
        <v>0</v>
      </c>
      <c r="AO11" s="198">
        <f t="shared" si="30"/>
        <v>0</v>
      </c>
      <c r="AP11" s="198">
        <f t="shared" si="30"/>
        <v>0</v>
      </c>
      <c r="AQ11" s="198">
        <f t="shared" si="30"/>
        <v>0</v>
      </c>
      <c r="AR11" s="198">
        <f t="shared" si="30"/>
        <v>0</v>
      </c>
      <c r="AS11" s="198">
        <f t="shared" si="30"/>
        <v>0</v>
      </c>
      <c r="AT11" s="198">
        <f t="shared" si="30"/>
        <v>0</v>
      </c>
      <c r="AU11" s="198">
        <f t="shared" si="30"/>
        <v>0</v>
      </c>
      <c r="AW11" s="198">
        <f t="shared" si="5"/>
        <v>0</v>
      </c>
      <c r="AY11" s="197">
        <f t="shared" ref="AY11:BJ11" si="31">$F$11*H11</f>
        <v>0</v>
      </c>
      <c r="AZ11" s="197">
        <f t="shared" si="31"/>
        <v>0</v>
      </c>
      <c r="BA11" s="197">
        <f t="shared" si="31"/>
        <v>0</v>
      </c>
      <c r="BB11" s="197">
        <f t="shared" si="31"/>
        <v>0</v>
      </c>
      <c r="BC11" s="197">
        <f t="shared" si="31"/>
        <v>0</v>
      </c>
      <c r="BD11" s="197">
        <f t="shared" si="31"/>
        <v>0</v>
      </c>
      <c r="BE11" s="197">
        <f t="shared" si="31"/>
        <v>0</v>
      </c>
      <c r="BF11" s="197">
        <f t="shared" si="31"/>
        <v>0</v>
      </c>
      <c r="BG11" s="197">
        <f t="shared" si="31"/>
        <v>0</v>
      </c>
      <c r="BH11" s="197">
        <f t="shared" si="31"/>
        <v>0</v>
      </c>
      <c r="BI11" s="197">
        <f t="shared" si="31"/>
        <v>0</v>
      </c>
      <c r="BJ11" s="197">
        <f t="shared" si="31"/>
        <v>0</v>
      </c>
      <c r="BL11" s="197">
        <f t="shared" si="7"/>
        <v>0</v>
      </c>
    </row>
    <row r="12" spans="1:64" ht="21.75" hidden="1" customHeight="1" x14ac:dyDescent="0.25">
      <c r="A12" s="175"/>
      <c r="D12" s="214"/>
      <c r="E12" s="173">
        <f t="shared" si="0"/>
        <v>0</v>
      </c>
      <c r="F12" s="173">
        <f t="shared" si="1"/>
        <v>0</v>
      </c>
      <c r="H12" s="177">
        <v>160</v>
      </c>
      <c r="I12" s="177">
        <v>152</v>
      </c>
      <c r="J12" s="177">
        <v>160</v>
      </c>
      <c r="K12" s="177">
        <v>168</v>
      </c>
      <c r="L12" s="177">
        <v>168</v>
      </c>
      <c r="M12" s="177">
        <v>144</v>
      </c>
      <c r="N12" s="177">
        <v>168</v>
      </c>
      <c r="O12" s="177">
        <v>168</v>
      </c>
      <c r="P12" s="177">
        <v>152</v>
      </c>
      <c r="Q12" s="177">
        <v>168</v>
      </c>
      <c r="R12" s="177">
        <v>144</v>
      </c>
      <c r="S12" s="177">
        <v>160</v>
      </c>
      <c r="U12" s="199">
        <f t="shared" ref="U12:AF12" si="32">$C$12*H12</f>
        <v>0</v>
      </c>
      <c r="V12" s="199">
        <f t="shared" si="32"/>
        <v>0</v>
      </c>
      <c r="W12" s="199">
        <f t="shared" si="32"/>
        <v>0</v>
      </c>
      <c r="X12" s="199">
        <f t="shared" si="32"/>
        <v>0</v>
      </c>
      <c r="Y12" s="199">
        <f t="shared" si="32"/>
        <v>0</v>
      </c>
      <c r="Z12" s="199">
        <f t="shared" si="32"/>
        <v>0</v>
      </c>
      <c r="AA12" s="199">
        <f t="shared" si="32"/>
        <v>0</v>
      </c>
      <c r="AB12" s="199">
        <f t="shared" si="32"/>
        <v>0</v>
      </c>
      <c r="AC12" s="199">
        <f t="shared" si="32"/>
        <v>0</v>
      </c>
      <c r="AD12" s="199">
        <f t="shared" si="32"/>
        <v>0</v>
      </c>
      <c r="AE12" s="199">
        <f t="shared" si="32"/>
        <v>0</v>
      </c>
      <c r="AF12" s="199">
        <f t="shared" si="32"/>
        <v>0</v>
      </c>
      <c r="AH12" s="199">
        <f t="shared" si="3"/>
        <v>0</v>
      </c>
      <c r="AJ12" s="198">
        <f t="shared" ref="AJ12:AU12" si="33">$E$12*H12</f>
        <v>0</v>
      </c>
      <c r="AK12" s="198">
        <f t="shared" si="33"/>
        <v>0</v>
      </c>
      <c r="AL12" s="198">
        <f t="shared" si="33"/>
        <v>0</v>
      </c>
      <c r="AM12" s="198">
        <f t="shared" si="33"/>
        <v>0</v>
      </c>
      <c r="AN12" s="198">
        <f t="shared" si="33"/>
        <v>0</v>
      </c>
      <c r="AO12" s="198">
        <f t="shared" si="33"/>
        <v>0</v>
      </c>
      <c r="AP12" s="198">
        <f t="shared" si="33"/>
        <v>0</v>
      </c>
      <c r="AQ12" s="198">
        <f t="shared" si="33"/>
        <v>0</v>
      </c>
      <c r="AR12" s="198">
        <f t="shared" si="33"/>
        <v>0</v>
      </c>
      <c r="AS12" s="198">
        <f t="shared" si="33"/>
        <v>0</v>
      </c>
      <c r="AT12" s="198">
        <f t="shared" si="33"/>
        <v>0</v>
      </c>
      <c r="AU12" s="198">
        <f t="shared" si="33"/>
        <v>0</v>
      </c>
      <c r="AW12" s="198">
        <f t="shared" si="5"/>
        <v>0</v>
      </c>
      <c r="AY12" s="197">
        <f t="shared" ref="AY12:BJ12" si="34">$F$12*H12</f>
        <v>0</v>
      </c>
      <c r="AZ12" s="197">
        <f t="shared" si="34"/>
        <v>0</v>
      </c>
      <c r="BA12" s="197">
        <f t="shared" si="34"/>
        <v>0</v>
      </c>
      <c r="BB12" s="197">
        <f t="shared" si="34"/>
        <v>0</v>
      </c>
      <c r="BC12" s="197">
        <f t="shared" si="34"/>
        <v>0</v>
      </c>
      <c r="BD12" s="197">
        <f t="shared" si="34"/>
        <v>0</v>
      </c>
      <c r="BE12" s="197">
        <f t="shared" si="34"/>
        <v>0</v>
      </c>
      <c r="BF12" s="197">
        <f t="shared" si="34"/>
        <v>0</v>
      </c>
      <c r="BG12" s="197">
        <f t="shared" si="34"/>
        <v>0</v>
      </c>
      <c r="BH12" s="197">
        <f t="shared" si="34"/>
        <v>0</v>
      </c>
      <c r="BI12" s="197">
        <f t="shared" si="34"/>
        <v>0</v>
      </c>
      <c r="BJ12" s="197">
        <f t="shared" si="34"/>
        <v>0</v>
      </c>
      <c r="BL12" s="197">
        <f t="shared" si="7"/>
        <v>0</v>
      </c>
    </row>
    <row r="13" spans="1:64" ht="21.75" hidden="1" customHeight="1" x14ac:dyDescent="0.25">
      <c r="A13" s="175"/>
      <c r="D13" s="214"/>
      <c r="E13" s="173">
        <f t="shared" si="0"/>
        <v>0</v>
      </c>
      <c r="F13" s="173">
        <f t="shared" si="1"/>
        <v>0</v>
      </c>
      <c r="H13" s="177">
        <v>160</v>
      </c>
      <c r="I13" s="177">
        <v>152</v>
      </c>
      <c r="J13" s="177">
        <v>160</v>
      </c>
      <c r="K13" s="177">
        <v>168</v>
      </c>
      <c r="L13" s="177">
        <v>168</v>
      </c>
      <c r="M13" s="177">
        <v>144</v>
      </c>
      <c r="N13" s="177">
        <v>168</v>
      </c>
      <c r="O13" s="177">
        <v>168</v>
      </c>
      <c r="P13" s="177">
        <v>152</v>
      </c>
      <c r="Q13" s="177">
        <v>168</v>
      </c>
      <c r="R13" s="177">
        <v>144</v>
      </c>
      <c r="S13" s="177">
        <v>160</v>
      </c>
      <c r="U13" s="199">
        <f t="shared" ref="U13:AF13" si="35">$C$13*H13</f>
        <v>0</v>
      </c>
      <c r="V13" s="199">
        <f t="shared" si="35"/>
        <v>0</v>
      </c>
      <c r="W13" s="199">
        <f t="shared" si="35"/>
        <v>0</v>
      </c>
      <c r="X13" s="199">
        <f t="shared" si="35"/>
        <v>0</v>
      </c>
      <c r="Y13" s="199">
        <f t="shared" si="35"/>
        <v>0</v>
      </c>
      <c r="Z13" s="199">
        <f t="shared" si="35"/>
        <v>0</v>
      </c>
      <c r="AA13" s="199">
        <f t="shared" si="35"/>
        <v>0</v>
      </c>
      <c r="AB13" s="199">
        <f t="shared" si="35"/>
        <v>0</v>
      </c>
      <c r="AC13" s="199">
        <f t="shared" si="35"/>
        <v>0</v>
      </c>
      <c r="AD13" s="199">
        <f t="shared" si="35"/>
        <v>0</v>
      </c>
      <c r="AE13" s="199">
        <f t="shared" si="35"/>
        <v>0</v>
      </c>
      <c r="AF13" s="199">
        <f t="shared" si="35"/>
        <v>0</v>
      </c>
      <c r="AH13" s="199">
        <f t="shared" si="3"/>
        <v>0</v>
      </c>
      <c r="AJ13" s="198">
        <f t="shared" ref="AJ13:AU13" si="36">$E$13*H13</f>
        <v>0</v>
      </c>
      <c r="AK13" s="198">
        <f t="shared" si="36"/>
        <v>0</v>
      </c>
      <c r="AL13" s="198">
        <f t="shared" si="36"/>
        <v>0</v>
      </c>
      <c r="AM13" s="198">
        <f t="shared" si="36"/>
        <v>0</v>
      </c>
      <c r="AN13" s="198">
        <f t="shared" si="36"/>
        <v>0</v>
      </c>
      <c r="AO13" s="198">
        <f t="shared" si="36"/>
        <v>0</v>
      </c>
      <c r="AP13" s="198">
        <f t="shared" si="36"/>
        <v>0</v>
      </c>
      <c r="AQ13" s="198">
        <f t="shared" si="36"/>
        <v>0</v>
      </c>
      <c r="AR13" s="198">
        <f t="shared" si="36"/>
        <v>0</v>
      </c>
      <c r="AS13" s="198">
        <f t="shared" si="36"/>
        <v>0</v>
      </c>
      <c r="AT13" s="198">
        <f t="shared" si="36"/>
        <v>0</v>
      </c>
      <c r="AU13" s="198">
        <f t="shared" si="36"/>
        <v>0</v>
      </c>
      <c r="AW13" s="198">
        <f t="shared" si="5"/>
        <v>0</v>
      </c>
      <c r="AY13" s="197">
        <f t="shared" ref="AY13:BJ13" si="37">$F$13*H13</f>
        <v>0</v>
      </c>
      <c r="AZ13" s="197">
        <f t="shared" si="37"/>
        <v>0</v>
      </c>
      <c r="BA13" s="197">
        <f t="shared" si="37"/>
        <v>0</v>
      </c>
      <c r="BB13" s="197">
        <f t="shared" si="37"/>
        <v>0</v>
      </c>
      <c r="BC13" s="197">
        <f t="shared" si="37"/>
        <v>0</v>
      </c>
      <c r="BD13" s="197">
        <f t="shared" si="37"/>
        <v>0</v>
      </c>
      <c r="BE13" s="197">
        <f t="shared" si="37"/>
        <v>0</v>
      </c>
      <c r="BF13" s="197">
        <f t="shared" si="37"/>
        <v>0</v>
      </c>
      <c r="BG13" s="197">
        <f t="shared" si="37"/>
        <v>0</v>
      </c>
      <c r="BH13" s="197">
        <f t="shared" si="37"/>
        <v>0</v>
      </c>
      <c r="BI13" s="197">
        <f t="shared" si="37"/>
        <v>0</v>
      </c>
      <c r="BJ13" s="197">
        <f t="shared" si="37"/>
        <v>0</v>
      </c>
      <c r="BL13" s="197">
        <f t="shared" si="7"/>
        <v>0</v>
      </c>
    </row>
    <row r="14" spans="1:64" ht="21.75" hidden="1" customHeight="1" x14ac:dyDescent="0.25">
      <c r="A14" s="175"/>
      <c r="D14" s="214"/>
      <c r="E14" s="173">
        <f t="shared" si="0"/>
        <v>0</v>
      </c>
      <c r="F14" s="173">
        <f t="shared" si="1"/>
        <v>0</v>
      </c>
      <c r="H14" s="177">
        <v>160</v>
      </c>
      <c r="I14" s="177">
        <v>152</v>
      </c>
      <c r="J14" s="177">
        <v>160</v>
      </c>
      <c r="K14" s="177">
        <v>168</v>
      </c>
      <c r="L14" s="177">
        <v>168</v>
      </c>
      <c r="M14" s="177">
        <v>144</v>
      </c>
      <c r="N14" s="177">
        <v>168</v>
      </c>
      <c r="O14" s="177">
        <v>168</v>
      </c>
      <c r="P14" s="177">
        <v>152</v>
      </c>
      <c r="Q14" s="177">
        <v>168</v>
      </c>
      <c r="R14" s="177">
        <v>144</v>
      </c>
      <c r="S14" s="177">
        <v>160</v>
      </c>
      <c r="U14" s="199">
        <f t="shared" ref="U14:AF14" si="38">$C$14*H14</f>
        <v>0</v>
      </c>
      <c r="V14" s="199">
        <f t="shared" si="38"/>
        <v>0</v>
      </c>
      <c r="W14" s="199">
        <f t="shared" si="38"/>
        <v>0</v>
      </c>
      <c r="X14" s="199">
        <f t="shared" si="38"/>
        <v>0</v>
      </c>
      <c r="Y14" s="199">
        <f t="shared" si="38"/>
        <v>0</v>
      </c>
      <c r="Z14" s="199">
        <f t="shared" si="38"/>
        <v>0</v>
      </c>
      <c r="AA14" s="199">
        <f t="shared" si="38"/>
        <v>0</v>
      </c>
      <c r="AB14" s="199">
        <f t="shared" si="38"/>
        <v>0</v>
      </c>
      <c r="AC14" s="199">
        <f t="shared" si="38"/>
        <v>0</v>
      </c>
      <c r="AD14" s="199">
        <f t="shared" si="38"/>
        <v>0</v>
      </c>
      <c r="AE14" s="199">
        <f t="shared" si="38"/>
        <v>0</v>
      </c>
      <c r="AF14" s="199">
        <f t="shared" si="38"/>
        <v>0</v>
      </c>
      <c r="AH14" s="199">
        <f t="shared" si="3"/>
        <v>0</v>
      </c>
      <c r="AJ14" s="198">
        <f t="shared" ref="AJ14:AU14" si="39">$E$14*H14</f>
        <v>0</v>
      </c>
      <c r="AK14" s="198">
        <f t="shared" si="39"/>
        <v>0</v>
      </c>
      <c r="AL14" s="198">
        <f t="shared" si="39"/>
        <v>0</v>
      </c>
      <c r="AM14" s="198">
        <f t="shared" si="39"/>
        <v>0</v>
      </c>
      <c r="AN14" s="198">
        <f t="shared" si="39"/>
        <v>0</v>
      </c>
      <c r="AO14" s="198">
        <f t="shared" si="39"/>
        <v>0</v>
      </c>
      <c r="AP14" s="198">
        <f t="shared" si="39"/>
        <v>0</v>
      </c>
      <c r="AQ14" s="198">
        <f t="shared" si="39"/>
        <v>0</v>
      </c>
      <c r="AR14" s="198">
        <f t="shared" si="39"/>
        <v>0</v>
      </c>
      <c r="AS14" s="198">
        <f t="shared" si="39"/>
        <v>0</v>
      </c>
      <c r="AT14" s="198">
        <f t="shared" si="39"/>
        <v>0</v>
      </c>
      <c r="AU14" s="198">
        <f t="shared" si="39"/>
        <v>0</v>
      </c>
      <c r="AW14" s="198">
        <f t="shared" si="5"/>
        <v>0</v>
      </c>
      <c r="AY14" s="197">
        <f t="shared" ref="AY14:BJ14" si="40">$F$14*H14</f>
        <v>0</v>
      </c>
      <c r="AZ14" s="197">
        <f t="shared" si="40"/>
        <v>0</v>
      </c>
      <c r="BA14" s="197">
        <f t="shared" si="40"/>
        <v>0</v>
      </c>
      <c r="BB14" s="197">
        <f t="shared" si="40"/>
        <v>0</v>
      </c>
      <c r="BC14" s="197">
        <f t="shared" si="40"/>
        <v>0</v>
      </c>
      <c r="BD14" s="197">
        <f t="shared" si="40"/>
        <v>0</v>
      </c>
      <c r="BE14" s="197">
        <f t="shared" si="40"/>
        <v>0</v>
      </c>
      <c r="BF14" s="197">
        <f t="shared" si="40"/>
        <v>0</v>
      </c>
      <c r="BG14" s="197">
        <f t="shared" si="40"/>
        <v>0</v>
      </c>
      <c r="BH14" s="197">
        <f t="shared" si="40"/>
        <v>0</v>
      </c>
      <c r="BI14" s="197">
        <f t="shared" si="40"/>
        <v>0</v>
      </c>
      <c r="BJ14" s="197">
        <f t="shared" si="40"/>
        <v>0</v>
      </c>
      <c r="BL14" s="197">
        <f t="shared" si="7"/>
        <v>0</v>
      </c>
    </row>
    <row r="15" spans="1:64" ht="21.75" hidden="1" customHeight="1" x14ac:dyDescent="0.25">
      <c r="A15" s="175"/>
      <c r="D15" s="214"/>
      <c r="E15" s="173">
        <f t="shared" si="0"/>
        <v>0</v>
      </c>
      <c r="F15" s="173">
        <f t="shared" si="1"/>
        <v>0</v>
      </c>
      <c r="H15" s="177">
        <v>160</v>
      </c>
      <c r="I15" s="177">
        <v>152</v>
      </c>
      <c r="J15" s="177">
        <v>160</v>
      </c>
      <c r="K15" s="177">
        <v>168</v>
      </c>
      <c r="L15" s="177">
        <v>168</v>
      </c>
      <c r="M15" s="177">
        <v>144</v>
      </c>
      <c r="N15" s="177">
        <v>168</v>
      </c>
      <c r="O15" s="177">
        <v>168</v>
      </c>
      <c r="P15" s="177">
        <v>152</v>
      </c>
      <c r="Q15" s="177">
        <v>168</v>
      </c>
      <c r="R15" s="177">
        <v>144</v>
      </c>
      <c r="S15" s="177">
        <v>160</v>
      </c>
      <c r="U15" s="199">
        <f t="shared" ref="U15:AF15" si="41">$C$15*H15</f>
        <v>0</v>
      </c>
      <c r="V15" s="199">
        <f t="shared" si="41"/>
        <v>0</v>
      </c>
      <c r="W15" s="199">
        <f t="shared" si="41"/>
        <v>0</v>
      </c>
      <c r="X15" s="199">
        <f t="shared" si="41"/>
        <v>0</v>
      </c>
      <c r="Y15" s="199">
        <f t="shared" si="41"/>
        <v>0</v>
      </c>
      <c r="Z15" s="199">
        <f t="shared" si="41"/>
        <v>0</v>
      </c>
      <c r="AA15" s="199">
        <f t="shared" si="41"/>
        <v>0</v>
      </c>
      <c r="AB15" s="199">
        <f t="shared" si="41"/>
        <v>0</v>
      </c>
      <c r="AC15" s="199">
        <f t="shared" si="41"/>
        <v>0</v>
      </c>
      <c r="AD15" s="199">
        <f t="shared" si="41"/>
        <v>0</v>
      </c>
      <c r="AE15" s="199">
        <f t="shared" si="41"/>
        <v>0</v>
      </c>
      <c r="AF15" s="199">
        <f t="shared" si="41"/>
        <v>0</v>
      </c>
      <c r="AH15" s="199">
        <f t="shared" si="3"/>
        <v>0</v>
      </c>
      <c r="AJ15" s="198">
        <f t="shared" ref="AJ15:AU15" si="42">$E$15*H15</f>
        <v>0</v>
      </c>
      <c r="AK15" s="198">
        <f t="shared" si="42"/>
        <v>0</v>
      </c>
      <c r="AL15" s="198">
        <f t="shared" si="42"/>
        <v>0</v>
      </c>
      <c r="AM15" s="198">
        <f t="shared" si="42"/>
        <v>0</v>
      </c>
      <c r="AN15" s="198">
        <f t="shared" si="42"/>
        <v>0</v>
      </c>
      <c r="AO15" s="198">
        <f t="shared" si="42"/>
        <v>0</v>
      </c>
      <c r="AP15" s="198">
        <f t="shared" si="42"/>
        <v>0</v>
      </c>
      <c r="AQ15" s="198">
        <f t="shared" si="42"/>
        <v>0</v>
      </c>
      <c r="AR15" s="198">
        <f t="shared" si="42"/>
        <v>0</v>
      </c>
      <c r="AS15" s="198">
        <f t="shared" si="42"/>
        <v>0</v>
      </c>
      <c r="AT15" s="198">
        <f t="shared" si="42"/>
        <v>0</v>
      </c>
      <c r="AU15" s="198">
        <f t="shared" si="42"/>
        <v>0</v>
      </c>
      <c r="AW15" s="198">
        <f t="shared" si="5"/>
        <v>0</v>
      </c>
      <c r="AY15" s="197">
        <f t="shared" ref="AY15:BJ15" si="43">$F$15*H15</f>
        <v>0</v>
      </c>
      <c r="AZ15" s="197">
        <f t="shared" si="43"/>
        <v>0</v>
      </c>
      <c r="BA15" s="197">
        <f t="shared" si="43"/>
        <v>0</v>
      </c>
      <c r="BB15" s="197">
        <f t="shared" si="43"/>
        <v>0</v>
      </c>
      <c r="BC15" s="197">
        <f t="shared" si="43"/>
        <v>0</v>
      </c>
      <c r="BD15" s="197">
        <f t="shared" si="43"/>
        <v>0</v>
      </c>
      <c r="BE15" s="197">
        <f t="shared" si="43"/>
        <v>0</v>
      </c>
      <c r="BF15" s="197">
        <f t="shared" si="43"/>
        <v>0</v>
      </c>
      <c r="BG15" s="197">
        <f t="shared" si="43"/>
        <v>0</v>
      </c>
      <c r="BH15" s="197">
        <f t="shared" si="43"/>
        <v>0</v>
      </c>
      <c r="BI15" s="197">
        <f t="shared" si="43"/>
        <v>0</v>
      </c>
      <c r="BJ15" s="197">
        <f t="shared" si="43"/>
        <v>0</v>
      </c>
      <c r="BL15" s="197">
        <f t="shared" si="7"/>
        <v>0</v>
      </c>
    </row>
    <row r="16" spans="1:64" ht="21.75" hidden="1" customHeight="1" x14ac:dyDescent="0.25">
      <c r="A16" s="175"/>
      <c r="D16" s="214"/>
      <c r="E16" s="173">
        <f t="shared" si="0"/>
        <v>0</v>
      </c>
      <c r="F16" s="173">
        <f t="shared" si="1"/>
        <v>0</v>
      </c>
      <c r="H16" s="177">
        <v>160</v>
      </c>
      <c r="I16" s="177">
        <v>152</v>
      </c>
      <c r="J16" s="177">
        <v>160</v>
      </c>
      <c r="K16" s="177">
        <v>168</v>
      </c>
      <c r="L16" s="177">
        <v>168</v>
      </c>
      <c r="M16" s="177">
        <v>144</v>
      </c>
      <c r="N16" s="177">
        <v>168</v>
      </c>
      <c r="O16" s="177">
        <v>168</v>
      </c>
      <c r="P16" s="177">
        <v>152</v>
      </c>
      <c r="Q16" s="177">
        <v>168</v>
      </c>
      <c r="R16" s="177">
        <v>144</v>
      </c>
      <c r="S16" s="177">
        <v>160</v>
      </c>
      <c r="U16" s="199">
        <f t="shared" ref="U16:AF16" si="44">$C$16*H16</f>
        <v>0</v>
      </c>
      <c r="V16" s="199">
        <f t="shared" si="44"/>
        <v>0</v>
      </c>
      <c r="W16" s="199">
        <f t="shared" si="44"/>
        <v>0</v>
      </c>
      <c r="X16" s="199">
        <f t="shared" si="44"/>
        <v>0</v>
      </c>
      <c r="Y16" s="199">
        <f t="shared" si="44"/>
        <v>0</v>
      </c>
      <c r="Z16" s="199">
        <f t="shared" si="44"/>
        <v>0</v>
      </c>
      <c r="AA16" s="199">
        <f t="shared" si="44"/>
        <v>0</v>
      </c>
      <c r="AB16" s="199">
        <f t="shared" si="44"/>
        <v>0</v>
      </c>
      <c r="AC16" s="199">
        <f t="shared" si="44"/>
        <v>0</v>
      </c>
      <c r="AD16" s="199">
        <f t="shared" si="44"/>
        <v>0</v>
      </c>
      <c r="AE16" s="199">
        <f t="shared" si="44"/>
        <v>0</v>
      </c>
      <c r="AF16" s="199">
        <f t="shared" si="44"/>
        <v>0</v>
      </c>
      <c r="AH16" s="199">
        <f t="shared" si="3"/>
        <v>0</v>
      </c>
      <c r="AJ16" s="198">
        <f t="shared" ref="AJ16:AU16" si="45">$E$16*H16</f>
        <v>0</v>
      </c>
      <c r="AK16" s="198">
        <f t="shared" si="45"/>
        <v>0</v>
      </c>
      <c r="AL16" s="198">
        <f t="shared" si="45"/>
        <v>0</v>
      </c>
      <c r="AM16" s="198">
        <f t="shared" si="45"/>
        <v>0</v>
      </c>
      <c r="AN16" s="198">
        <f t="shared" si="45"/>
        <v>0</v>
      </c>
      <c r="AO16" s="198">
        <f t="shared" si="45"/>
        <v>0</v>
      </c>
      <c r="AP16" s="198">
        <f t="shared" si="45"/>
        <v>0</v>
      </c>
      <c r="AQ16" s="198">
        <f t="shared" si="45"/>
        <v>0</v>
      </c>
      <c r="AR16" s="198">
        <f t="shared" si="45"/>
        <v>0</v>
      </c>
      <c r="AS16" s="198">
        <f t="shared" si="45"/>
        <v>0</v>
      </c>
      <c r="AT16" s="198">
        <f t="shared" si="45"/>
        <v>0</v>
      </c>
      <c r="AU16" s="198">
        <f t="shared" si="45"/>
        <v>0</v>
      </c>
      <c r="AW16" s="198">
        <f t="shared" si="5"/>
        <v>0</v>
      </c>
      <c r="AY16" s="197">
        <f t="shared" ref="AY16:BJ16" si="46">$F$16*H16</f>
        <v>0</v>
      </c>
      <c r="AZ16" s="197">
        <f t="shared" si="46"/>
        <v>0</v>
      </c>
      <c r="BA16" s="197">
        <f t="shared" si="46"/>
        <v>0</v>
      </c>
      <c r="BB16" s="197">
        <f t="shared" si="46"/>
        <v>0</v>
      </c>
      <c r="BC16" s="197">
        <f t="shared" si="46"/>
        <v>0</v>
      </c>
      <c r="BD16" s="197">
        <f t="shared" si="46"/>
        <v>0</v>
      </c>
      <c r="BE16" s="197">
        <f t="shared" si="46"/>
        <v>0</v>
      </c>
      <c r="BF16" s="197">
        <f t="shared" si="46"/>
        <v>0</v>
      </c>
      <c r="BG16" s="197">
        <f t="shared" si="46"/>
        <v>0</v>
      </c>
      <c r="BH16" s="197">
        <f t="shared" si="46"/>
        <v>0</v>
      </c>
      <c r="BI16" s="197">
        <f t="shared" si="46"/>
        <v>0</v>
      </c>
      <c r="BJ16" s="197">
        <f t="shared" si="46"/>
        <v>0</v>
      </c>
      <c r="BL16" s="197">
        <f t="shared" si="7"/>
        <v>0</v>
      </c>
    </row>
    <row r="17" spans="1:64" ht="21.75" hidden="1" customHeight="1" x14ac:dyDescent="0.25">
      <c r="A17" s="175"/>
      <c r="D17" s="214"/>
      <c r="E17" s="173">
        <f t="shared" si="0"/>
        <v>0</v>
      </c>
      <c r="F17" s="173">
        <f t="shared" si="1"/>
        <v>0</v>
      </c>
      <c r="H17" s="177">
        <v>160</v>
      </c>
      <c r="I17" s="177">
        <v>152</v>
      </c>
      <c r="J17" s="177">
        <v>160</v>
      </c>
      <c r="K17" s="177">
        <v>168</v>
      </c>
      <c r="L17" s="177">
        <v>168</v>
      </c>
      <c r="M17" s="177">
        <v>144</v>
      </c>
      <c r="N17" s="177">
        <v>168</v>
      </c>
      <c r="O17" s="177">
        <v>168</v>
      </c>
      <c r="P17" s="177">
        <v>152</v>
      </c>
      <c r="Q17" s="177">
        <v>168</v>
      </c>
      <c r="R17" s="177">
        <v>144</v>
      </c>
      <c r="S17" s="177">
        <v>160</v>
      </c>
      <c r="U17" s="199">
        <f t="shared" ref="U17:AF17" si="47">$C$17*H17</f>
        <v>0</v>
      </c>
      <c r="V17" s="199">
        <f t="shared" si="47"/>
        <v>0</v>
      </c>
      <c r="W17" s="199">
        <f t="shared" si="47"/>
        <v>0</v>
      </c>
      <c r="X17" s="199">
        <f t="shared" si="47"/>
        <v>0</v>
      </c>
      <c r="Y17" s="199">
        <f t="shared" si="47"/>
        <v>0</v>
      </c>
      <c r="Z17" s="199">
        <f t="shared" si="47"/>
        <v>0</v>
      </c>
      <c r="AA17" s="199">
        <f t="shared" si="47"/>
        <v>0</v>
      </c>
      <c r="AB17" s="199">
        <f t="shared" si="47"/>
        <v>0</v>
      </c>
      <c r="AC17" s="199">
        <f t="shared" si="47"/>
        <v>0</v>
      </c>
      <c r="AD17" s="199">
        <f t="shared" si="47"/>
        <v>0</v>
      </c>
      <c r="AE17" s="199">
        <f t="shared" si="47"/>
        <v>0</v>
      </c>
      <c r="AF17" s="199">
        <f t="shared" si="47"/>
        <v>0</v>
      </c>
      <c r="AH17" s="199">
        <f t="shared" si="3"/>
        <v>0</v>
      </c>
      <c r="AJ17" s="198">
        <f t="shared" ref="AJ17:AU17" si="48">$E$17*H17</f>
        <v>0</v>
      </c>
      <c r="AK17" s="198">
        <f t="shared" si="48"/>
        <v>0</v>
      </c>
      <c r="AL17" s="198">
        <f t="shared" si="48"/>
        <v>0</v>
      </c>
      <c r="AM17" s="198">
        <f t="shared" si="48"/>
        <v>0</v>
      </c>
      <c r="AN17" s="198">
        <f t="shared" si="48"/>
        <v>0</v>
      </c>
      <c r="AO17" s="198">
        <f t="shared" si="48"/>
        <v>0</v>
      </c>
      <c r="AP17" s="198">
        <f t="shared" si="48"/>
        <v>0</v>
      </c>
      <c r="AQ17" s="198">
        <f t="shared" si="48"/>
        <v>0</v>
      </c>
      <c r="AR17" s="198">
        <f t="shared" si="48"/>
        <v>0</v>
      </c>
      <c r="AS17" s="198">
        <f t="shared" si="48"/>
        <v>0</v>
      </c>
      <c r="AT17" s="198">
        <f t="shared" si="48"/>
        <v>0</v>
      </c>
      <c r="AU17" s="198">
        <f t="shared" si="48"/>
        <v>0</v>
      </c>
      <c r="AW17" s="198">
        <f t="shared" si="5"/>
        <v>0</v>
      </c>
      <c r="AY17" s="197">
        <f t="shared" ref="AY17:BJ17" si="49">$F$17*H17</f>
        <v>0</v>
      </c>
      <c r="AZ17" s="197">
        <f t="shared" si="49"/>
        <v>0</v>
      </c>
      <c r="BA17" s="197">
        <f t="shared" si="49"/>
        <v>0</v>
      </c>
      <c r="BB17" s="197">
        <f t="shared" si="49"/>
        <v>0</v>
      </c>
      <c r="BC17" s="197">
        <f t="shared" si="49"/>
        <v>0</v>
      </c>
      <c r="BD17" s="197">
        <f t="shared" si="49"/>
        <v>0</v>
      </c>
      <c r="BE17" s="197">
        <f t="shared" si="49"/>
        <v>0</v>
      </c>
      <c r="BF17" s="197">
        <f t="shared" si="49"/>
        <v>0</v>
      </c>
      <c r="BG17" s="197">
        <f t="shared" si="49"/>
        <v>0</v>
      </c>
      <c r="BH17" s="197">
        <f t="shared" si="49"/>
        <v>0</v>
      </c>
      <c r="BI17" s="197">
        <f t="shared" si="49"/>
        <v>0</v>
      </c>
      <c r="BJ17" s="197">
        <f t="shared" si="49"/>
        <v>0</v>
      </c>
      <c r="BL17" s="197">
        <f t="shared" si="7"/>
        <v>0</v>
      </c>
    </row>
    <row r="18" spans="1:64" ht="21.75" hidden="1" customHeight="1" x14ac:dyDescent="0.25">
      <c r="A18" s="175"/>
      <c r="D18" s="214"/>
      <c r="E18" s="173">
        <f t="shared" si="0"/>
        <v>0</v>
      </c>
      <c r="F18" s="173">
        <f t="shared" si="1"/>
        <v>0</v>
      </c>
      <c r="H18" s="177">
        <v>160</v>
      </c>
      <c r="I18" s="177">
        <v>152</v>
      </c>
      <c r="J18" s="177">
        <v>160</v>
      </c>
      <c r="K18" s="177">
        <v>168</v>
      </c>
      <c r="L18" s="177">
        <v>168</v>
      </c>
      <c r="M18" s="177">
        <v>144</v>
      </c>
      <c r="N18" s="177">
        <v>168</v>
      </c>
      <c r="O18" s="177">
        <v>168</v>
      </c>
      <c r="P18" s="177">
        <v>152</v>
      </c>
      <c r="Q18" s="177">
        <v>168</v>
      </c>
      <c r="R18" s="177">
        <v>144</v>
      </c>
      <c r="S18" s="177">
        <v>160</v>
      </c>
      <c r="U18" s="199">
        <f t="shared" ref="U18:AF18" si="50">$C$18*H18</f>
        <v>0</v>
      </c>
      <c r="V18" s="199">
        <f t="shared" si="50"/>
        <v>0</v>
      </c>
      <c r="W18" s="199">
        <f t="shared" si="50"/>
        <v>0</v>
      </c>
      <c r="X18" s="199">
        <f t="shared" si="50"/>
        <v>0</v>
      </c>
      <c r="Y18" s="199">
        <f t="shared" si="50"/>
        <v>0</v>
      </c>
      <c r="Z18" s="199">
        <f t="shared" si="50"/>
        <v>0</v>
      </c>
      <c r="AA18" s="199">
        <f t="shared" si="50"/>
        <v>0</v>
      </c>
      <c r="AB18" s="199">
        <f t="shared" si="50"/>
        <v>0</v>
      </c>
      <c r="AC18" s="199">
        <f t="shared" si="50"/>
        <v>0</v>
      </c>
      <c r="AD18" s="199">
        <f t="shared" si="50"/>
        <v>0</v>
      </c>
      <c r="AE18" s="199">
        <f t="shared" si="50"/>
        <v>0</v>
      </c>
      <c r="AF18" s="199">
        <f t="shared" si="50"/>
        <v>0</v>
      </c>
      <c r="AH18" s="199">
        <f t="shared" si="3"/>
        <v>0</v>
      </c>
      <c r="AJ18" s="198">
        <f t="shared" ref="AJ18:AU18" si="51">$E$18*H18</f>
        <v>0</v>
      </c>
      <c r="AK18" s="198">
        <f t="shared" si="51"/>
        <v>0</v>
      </c>
      <c r="AL18" s="198">
        <f t="shared" si="51"/>
        <v>0</v>
      </c>
      <c r="AM18" s="198">
        <f t="shared" si="51"/>
        <v>0</v>
      </c>
      <c r="AN18" s="198">
        <f t="shared" si="51"/>
        <v>0</v>
      </c>
      <c r="AO18" s="198">
        <f t="shared" si="51"/>
        <v>0</v>
      </c>
      <c r="AP18" s="198">
        <f t="shared" si="51"/>
        <v>0</v>
      </c>
      <c r="AQ18" s="198">
        <f t="shared" si="51"/>
        <v>0</v>
      </c>
      <c r="AR18" s="198">
        <f t="shared" si="51"/>
        <v>0</v>
      </c>
      <c r="AS18" s="198">
        <f t="shared" si="51"/>
        <v>0</v>
      </c>
      <c r="AT18" s="198">
        <f t="shared" si="51"/>
        <v>0</v>
      </c>
      <c r="AU18" s="198">
        <f t="shared" si="51"/>
        <v>0</v>
      </c>
      <c r="AW18" s="198">
        <f t="shared" si="5"/>
        <v>0</v>
      </c>
      <c r="AY18" s="197">
        <f t="shared" ref="AY18:BJ18" si="52">$F$18*H18</f>
        <v>0</v>
      </c>
      <c r="AZ18" s="197">
        <f t="shared" si="52"/>
        <v>0</v>
      </c>
      <c r="BA18" s="197">
        <f t="shared" si="52"/>
        <v>0</v>
      </c>
      <c r="BB18" s="197">
        <f t="shared" si="52"/>
        <v>0</v>
      </c>
      <c r="BC18" s="197">
        <f t="shared" si="52"/>
        <v>0</v>
      </c>
      <c r="BD18" s="197">
        <f t="shared" si="52"/>
        <v>0</v>
      </c>
      <c r="BE18" s="197">
        <f t="shared" si="52"/>
        <v>0</v>
      </c>
      <c r="BF18" s="197">
        <f t="shared" si="52"/>
        <v>0</v>
      </c>
      <c r="BG18" s="197">
        <f t="shared" si="52"/>
        <v>0</v>
      </c>
      <c r="BH18" s="197">
        <f t="shared" si="52"/>
        <v>0</v>
      </c>
      <c r="BI18" s="197">
        <f t="shared" si="52"/>
        <v>0</v>
      </c>
      <c r="BJ18" s="197">
        <f t="shared" si="52"/>
        <v>0</v>
      </c>
      <c r="BL18" s="197">
        <f t="shared" si="7"/>
        <v>0</v>
      </c>
    </row>
    <row r="19" spans="1:64" ht="21.75" hidden="1" customHeight="1" x14ac:dyDescent="0.25">
      <c r="A19" s="175"/>
      <c r="D19" s="214"/>
      <c r="E19" s="173">
        <f t="shared" si="0"/>
        <v>0</v>
      </c>
      <c r="F19" s="173">
        <f t="shared" si="1"/>
        <v>0</v>
      </c>
      <c r="H19" s="177">
        <v>160</v>
      </c>
      <c r="I19" s="177">
        <v>152</v>
      </c>
      <c r="J19" s="177">
        <v>160</v>
      </c>
      <c r="K19" s="177">
        <v>168</v>
      </c>
      <c r="L19" s="177">
        <v>168</v>
      </c>
      <c r="M19" s="177">
        <v>144</v>
      </c>
      <c r="N19" s="177">
        <v>168</v>
      </c>
      <c r="O19" s="177">
        <v>168</v>
      </c>
      <c r="P19" s="177">
        <v>152</v>
      </c>
      <c r="Q19" s="177">
        <v>168</v>
      </c>
      <c r="R19" s="177">
        <v>144</v>
      </c>
      <c r="S19" s="177">
        <v>160</v>
      </c>
      <c r="U19" s="199">
        <f t="shared" ref="U19:AF19" si="53">$C$19*H19</f>
        <v>0</v>
      </c>
      <c r="V19" s="199">
        <f t="shared" si="53"/>
        <v>0</v>
      </c>
      <c r="W19" s="199">
        <f t="shared" si="53"/>
        <v>0</v>
      </c>
      <c r="X19" s="199">
        <f t="shared" si="53"/>
        <v>0</v>
      </c>
      <c r="Y19" s="199">
        <f t="shared" si="53"/>
        <v>0</v>
      </c>
      <c r="Z19" s="199">
        <f t="shared" si="53"/>
        <v>0</v>
      </c>
      <c r="AA19" s="199">
        <f t="shared" si="53"/>
        <v>0</v>
      </c>
      <c r="AB19" s="199">
        <f t="shared" si="53"/>
        <v>0</v>
      </c>
      <c r="AC19" s="199">
        <f t="shared" si="53"/>
        <v>0</v>
      </c>
      <c r="AD19" s="199">
        <f t="shared" si="53"/>
        <v>0</v>
      </c>
      <c r="AE19" s="199">
        <f t="shared" si="53"/>
        <v>0</v>
      </c>
      <c r="AF19" s="199">
        <f t="shared" si="53"/>
        <v>0</v>
      </c>
      <c r="AH19" s="199">
        <f t="shared" si="3"/>
        <v>0</v>
      </c>
      <c r="AJ19" s="198">
        <f t="shared" ref="AJ19:AU19" si="54">$E$19*H19</f>
        <v>0</v>
      </c>
      <c r="AK19" s="198">
        <f t="shared" si="54"/>
        <v>0</v>
      </c>
      <c r="AL19" s="198">
        <f t="shared" si="54"/>
        <v>0</v>
      </c>
      <c r="AM19" s="198">
        <f t="shared" si="54"/>
        <v>0</v>
      </c>
      <c r="AN19" s="198">
        <f t="shared" si="54"/>
        <v>0</v>
      </c>
      <c r="AO19" s="198">
        <f t="shared" si="54"/>
        <v>0</v>
      </c>
      <c r="AP19" s="198">
        <f t="shared" si="54"/>
        <v>0</v>
      </c>
      <c r="AQ19" s="198">
        <f t="shared" si="54"/>
        <v>0</v>
      </c>
      <c r="AR19" s="198">
        <f t="shared" si="54"/>
        <v>0</v>
      </c>
      <c r="AS19" s="198">
        <f t="shared" si="54"/>
        <v>0</v>
      </c>
      <c r="AT19" s="198">
        <f t="shared" si="54"/>
        <v>0</v>
      </c>
      <c r="AU19" s="198">
        <f t="shared" si="54"/>
        <v>0</v>
      </c>
      <c r="AW19" s="198">
        <f t="shared" si="5"/>
        <v>0</v>
      </c>
      <c r="AY19" s="197">
        <f t="shared" ref="AY19:BJ19" si="55">$F$19*H19</f>
        <v>0</v>
      </c>
      <c r="AZ19" s="197">
        <f t="shared" si="55"/>
        <v>0</v>
      </c>
      <c r="BA19" s="197">
        <f t="shared" si="55"/>
        <v>0</v>
      </c>
      <c r="BB19" s="197">
        <f t="shared" si="55"/>
        <v>0</v>
      </c>
      <c r="BC19" s="197">
        <f t="shared" si="55"/>
        <v>0</v>
      </c>
      <c r="BD19" s="197">
        <f t="shared" si="55"/>
        <v>0</v>
      </c>
      <c r="BE19" s="197">
        <f t="shared" si="55"/>
        <v>0</v>
      </c>
      <c r="BF19" s="197">
        <f t="shared" si="55"/>
        <v>0</v>
      </c>
      <c r="BG19" s="197">
        <f t="shared" si="55"/>
        <v>0</v>
      </c>
      <c r="BH19" s="197">
        <f t="shared" si="55"/>
        <v>0</v>
      </c>
      <c r="BI19" s="197">
        <f t="shared" si="55"/>
        <v>0</v>
      </c>
      <c r="BJ19" s="197">
        <f t="shared" si="55"/>
        <v>0</v>
      </c>
      <c r="BL19" s="197">
        <f t="shared" si="7"/>
        <v>0</v>
      </c>
    </row>
    <row r="20" spans="1:64" ht="21.75" hidden="1" customHeight="1" x14ac:dyDescent="0.25">
      <c r="A20" s="175"/>
      <c r="D20" s="214"/>
      <c r="E20" s="173">
        <f t="shared" si="0"/>
        <v>0</v>
      </c>
      <c r="F20" s="173">
        <f t="shared" si="1"/>
        <v>0</v>
      </c>
      <c r="H20" s="177">
        <v>160</v>
      </c>
      <c r="I20" s="177">
        <v>152</v>
      </c>
      <c r="J20" s="177">
        <v>160</v>
      </c>
      <c r="K20" s="177">
        <v>168</v>
      </c>
      <c r="L20" s="177">
        <v>168</v>
      </c>
      <c r="M20" s="177">
        <v>144</v>
      </c>
      <c r="N20" s="177">
        <v>168</v>
      </c>
      <c r="O20" s="177">
        <v>168</v>
      </c>
      <c r="P20" s="177">
        <v>152</v>
      </c>
      <c r="Q20" s="177">
        <v>168</v>
      </c>
      <c r="R20" s="177">
        <v>144</v>
      </c>
      <c r="S20" s="177">
        <v>160</v>
      </c>
      <c r="U20" s="199">
        <f t="shared" ref="U20:AF20" si="56">$C$20*H20</f>
        <v>0</v>
      </c>
      <c r="V20" s="199">
        <f t="shared" si="56"/>
        <v>0</v>
      </c>
      <c r="W20" s="199">
        <f t="shared" si="56"/>
        <v>0</v>
      </c>
      <c r="X20" s="199">
        <f t="shared" si="56"/>
        <v>0</v>
      </c>
      <c r="Y20" s="199">
        <f t="shared" si="56"/>
        <v>0</v>
      </c>
      <c r="Z20" s="199">
        <f t="shared" si="56"/>
        <v>0</v>
      </c>
      <c r="AA20" s="199">
        <f t="shared" si="56"/>
        <v>0</v>
      </c>
      <c r="AB20" s="199">
        <f t="shared" si="56"/>
        <v>0</v>
      </c>
      <c r="AC20" s="199">
        <f t="shared" si="56"/>
        <v>0</v>
      </c>
      <c r="AD20" s="199">
        <f t="shared" si="56"/>
        <v>0</v>
      </c>
      <c r="AE20" s="199">
        <f t="shared" si="56"/>
        <v>0</v>
      </c>
      <c r="AF20" s="199">
        <f t="shared" si="56"/>
        <v>0</v>
      </c>
      <c r="AH20" s="199">
        <f t="shared" si="3"/>
        <v>0</v>
      </c>
      <c r="AJ20" s="198">
        <f t="shared" ref="AJ20:AU20" si="57">$E$20*H20</f>
        <v>0</v>
      </c>
      <c r="AK20" s="198">
        <f t="shared" si="57"/>
        <v>0</v>
      </c>
      <c r="AL20" s="198">
        <f t="shared" si="57"/>
        <v>0</v>
      </c>
      <c r="AM20" s="198">
        <f t="shared" si="57"/>
        <v>0</v>
      </c>
      <c r="AN20" s="198">
        <f t="shared" si="57"/>
        <v>0</v>
      </c>
      <c r="AO20" s="198">
        <f t="shared" si="57"/>
        <v>0</v>
      </c>
      <c r="AP20" s="198">
        <f t="shared" si="57"/>
        <v>0</v>
      </c>
      <c r="AQ20" s="198">
        <f t="shared" si="57"/>
        <v>0</v>
      </c>
      <c r="AR20" s="198">
        <f t="shared" si="57"/>
        <v>0</v>
      </c>
      <c r="AS20" s="198">
        <f t="shared" si="57"/>
        <v>0</v>
      </c>
      <c r="AT20" s="198">
        <f t="shared" si="57"/>
        <v>0</v>
      </c>
      <c r="AU20" s="198">
        <f t="shared" si="57"/>
        <v>0</v>
      </c>
      <c r="AW20" s="198">
        <f t="shared" si="5"/>
        <v>0</v>
      </c>
      <c r="AY20" s="197">
        <f t="shared" ref="AY20:BJ20" si="58">$F$20*H20</f>
        <v>0</v>
      </c>
      <c r="AZ20" s="197">
        <f t="shared" si="58"/>
        <v>0</v>
      </c>
      <c r="BA20" s="197">
        <f t="shared" si="58"/>
        <v>0</v>
      </c>
      <c r="BB20" s="197">
        <f t="shared" si="58"/>
        <v>0</v>
      </c>
      <c r="BC20" s="197">
        <f t="shared" si="58"/>
        <v>0</v>
      </c>
      <c r="BD20" s="197">
        <f t="shared" si="58"/>
        <v>0</v>
      </c>
      <c r="BE20" s="197">
        <f t="shared" si="58"/>
        <v>0</v>
      </c>
      <c r="BF20" s="197">
        <f t="shared" si="58"/>
        <v>0</v>
      </c>
      <c r="BG20" s="197">
        <f t="shared" si="58"/>
        <v>0</v>
      </c>
      <c r="BH20" s="197">
        <f t="shared" si="58"/>
        <v>0</v>
      </c>
      <c r="BI20" s="197">
        <f t="shared" si="58"/>
        <v>0</v>
      </c>
      <c r="BJ20" s="197">
        <f t="shared" si="58"/>
        <v>0</v>
      </c>
      <c r="BL20" s="197">
        <f t="shared" si="7"/>
        <v>0</v>
      </c>
    </row>
    <row r="21" spans="1:64" ht="21.75" hidden="1" customHeight="1" x14ac:dyDescent="0.25">
      <c r="A21" s="175"/>
      <c r="D21" s="214"/>
      <c r="E21" s="173">
        <f t="shared" si="0"/>
        <v>0</v>
      </c>
      <c r="F21" s="173">
        <f t="shared" si="1"/>
        <v>0</v>
      </c>
      <c r="H21" s="177">
        <v>160</v>
      </c>
      <c r="I21" s="177">
        <v>152</v>
      </c>
      <c r="J21" s="177">
        <v>160</v>
      </c>
      <c r="K21" s="177">
        <v>168</v>
      </c>
      <c r="L21" s="177">
        <v>168</v>
      </c>
      <c r="M21" s="177">
        <v>144</v>
      </c>
      <c r="N21" s="177">
        <v>168</v>
      </c>
      <c r="O21" s="177">
        <v>168</v>
      </c>
      <c r="P21" s="177">
        <v>152</v>
      </c>
      <c r="Q21" s="177">
        <v>168</v>
      </c>
      <c r="R21" s="177">
        <v>144</v>
      </c>
      <c r="S21" s="177">
        <v>160</v>
      </c>
      <c r="U21" s="199">
        <f t="shared" ref="U21:AF21" si="59">$C$21*H21</f>
        <v>0</v>
      </c>
      <c r="V21" s="199">
        <f t="shared" si="59"/>
        <v>0</v>
      </c>
      <c r="W21" s="199">
        <f t="shared" si="59"/>
        <v>0</v>
      </c>
      <c r="X21" s="199">
        <f t="shared" si="59"/>
        <v>0</v>
      </c>
      <c r="Y21" s="199">
        <f t="shared" si="59"/>
        <v>0</v>
      </c>
      <c r="Z21" s="199">
        <f t="shared" si="59"/>
        <v>0</v>
      </c>
      <c r="AA21" s="199">
        <f t="shared" si="59"/>
        <v>0</v>
      </c>
      <c r="AB21" s="199">
        <f t="shared" si="59"/>
        <v>0</v>
      </c>
      <c r="AC21" s="199">
        <f t="shared" si="59"/>
        <v>0</v>
      </c>
      <c r="AD21" s="199">
        <f t="shared" si="59"/>
        <v>0</v>
      </c>
      <c r="AE21" s="199">
        <f t="shared" si="59"/>
        <v>0</v>
      </c>
      <c r="AF21" s="199">
        <f t="shared" si="59"/>
        <v>0</v>
      </c>
      <c r="AH21" s="199">
        <f t="shared" si="3"/>
        <v>0</v>
      </c>
      <c r="AJ21" s="198">
        <f t="shared" ref="AJ21:AU21" si="60">$E$21*H21</f>
        <v>0</v>
      </c>
      <c r="AK21" s="198">
        <f t="shared" si="60"/>
        <v>0</v>
      </c>
      <c r="AL21" s="198">
        <f t="shared" si="60"/>
        <v>0</v>
      </c>
      <c r="AM21" s="198">
        <f t="shared" si="60"/>
        <v>0</v>
      </c>
      <c r="AN21" s="198">
        <f t="shared" si="60"/>
        <v>0</v>
      </c>
      <c r="AO21" s="198">
        <f t="shared" si="60"/>
        <v>0</v>
      </c>
      <c r="AP21" s="198">
        <f t="shared" si="60"/>
        <v>0</v>
      </c>
      <c r="AQ21" s="198">
        <f t="shared" si="60"/>
        <v>0</v>
      </c>
      <c r="AR21" s="198">
        <f t="shared" si="60"/>
        <v>0</v>
      </c>
      <c r="AS21" s="198">
        <f t="shared" si="60"/>
        <v>0</v>
      </c>
      <c r="AT21" s="198">
        <f t="shared" si="60"/>
        <v>0</v>
      </c>
      <c r="AU21" s="198">
        <f t="shared" si="60"/>
        <v>0</v>
      </c>
      <c r="AW21" s="198">
        <f t="shared" si="5"/>
        <v>0</v>
      </c>
      <c r="AY21" s="197">
        <f t="shared" ref="AY21:BJ21" si="61">$F$21*H21</f>
        <v>0</v>
      </c>
      <c r="AZ21" s="197">
        <f t="shared" si="61"/>
        <v>0</v>
      </c>
      <c r="BA21" s="197">
        <f t="shared" si="61"/>
        <v>0</v>
      </c>
      <c r="BB21" s="197">
        <f t="shared" si="61"/>
        <v>0</v>
      </c>
      <c r="BC21" s="197">
        <f t="shared" si="61"/>
        <v>0</v>
      </c>
      <c r="BD21" s="197">
        <f t="shared" si="61"/>
        <v>0</v>
      </c>
      <c r="BE21" s="197">
        <f t="shared" si="61"/>
        <v>0</v>
      </c>
      <c r="BF21" s="197">
        <f t="shared" si="61"/>
        <v>0</v>
      </c>
      <c r="BG21" s="197">
        <f t="shared" si="61"/>
        <v>0</v>
      </c>
      <c r="BH21" s="197">
        <f t="shared" si="61"/>
        <v>0</v>
      </c>
      <c r="BI21" s="197">
        <f t="shared" si="61"/>
        <v>0</v>
      </c>
      <c r="BJ21" s="197">
        <f t="shared" si="61"/>
        <v>0</v>
      </c>
      <c r="BL21" s="197">
        <f t="shared" si="7"/>
        <v>0</v>
      </c>
    </row>
    <row r="22" spans="1:64" ht="21.75" hidden="1" customHeight="1" x14ac:dyDescent="0.25">
      <c r="A22" s="175"/>
      <c r="D22" s="214"/>
      <c r="E22" s="173">
        <f t="shared" si="0"/>
        <v>0</v>
      </c>
      <c r="F22" s="173">
        <f t="shared" si="1"/>
        <v>0</v>
      </c>
      <c r="H22" s="177">
        <v>160</v>
      </c>
      <c r="I22" s="177">
        <v>152</v>
      </c>
      <c r="J22" s="177">
        <v>160</v>
      </c>
      <c r="K22" s="177">
        <v>168</v>
      </c>
      <c r="L22" s="177">
        <v>168</v>
      </c>
      <c r="M22" s="177">
        <v>144</v>
      </c>
      <c r="N22" s="177">
        <v>168</v>
      </c>
      <c r="O22" s="177">
        <v>168</v>
      </c>
      <c r="P22" s="177">
        <v>152</v>
      </c>
      <c r="Q22" s="177">
        <v>168</v>
      </c>
      <c r="R22" s="177">
        <v>144</v>
      </c>
      <c r="S22" s="177">
        <v>160</v>
      </c>
      <c r="U22" s="199">
        <f t="shared" ref="U22:AF22" si="62">$C$22*H22</f>
        <v>0</v>
      </c>
      <c r="V22" s="199">
        <f t="shared" si="62"/>
        <v>0</v>
      </c>
      <c r="W22" s="199">
        <f t="shared" si="62"/>
        <v>0</v>
      </c>
      <c r="X22" s="199">
        <f t="shared" si="62"/>
        <v>0</v>
      </c>
      <c r="Y22" s="199">
        <f t="shared" si="62"/>
        <v>0</v>
      </c>
      <c r="Z22" s="199">
        <f t="shared" si="62"/>
        <v>0</v>
      </c>
      <c r="AA22" s="199">
        <f t="shared" si="62"/>
        <v>0</v>
      </c>
      <c r="AB22" s="199">
        <f t="shared" si="62"/>
        <v>0</v>
      </c>
      <c r="AC22" s="199">
        <f t="shared" si="62"/>
        <v>0</v>
      </c>
      <c r="AD22" s="199">
        <f t="shared" si="62"/>
        <v>0</v>
      </c>
      <c r="AE22" s="199">
        <f t="shared" si="62"/>
        <v>0</v>
      </c>
      <c r="AF22" s="199">
        <f t="shared" si="62"/>
        <v>0</v>
      </c>
      <c r="AH22" s="199">
        <f t="shared" si="3"/>
        <v>0</v>
      </c>
      <c r="AJ22" s="198">
        <f t="shared" ref="AJ22:AU22" si="63">$E$22*H22</f>
        <v>0</v>
      </c>
      <c r="AK22" s="198">
        <f t="shared" si="63"/>
        <v>0</v>
      </c>
      <c r="AL22" s="198">
        <f t="shared" si="63"/>
        <v>0</v>
      </c>
      <c r="AM22" s="198">
        <f t="shared" si="63"/>
        <v>0</v>
      </c>
      <c r="AN22" s="198">
        <f t="shared" si="63"/>
        <v>0</v>
      </c>
      <c r="AO22" s="198">
        <f t="shared" si="63"/>
        <v>0</v>
      </c>
      <c r="AP22" s="198">
        <f t="shared" si="63"/>
        <v>0</v>
      </c>
      <c r="AQ22" s="198">
        <f t="shared" si="63"/>
        <v>0</v>
      </c>
      <c r="AR22" s="198">
        <f t="shared" si="63"/>
        <v>0</v>
      </c>
      <c r="AS22" s="198">
        <f t="shared" si="63"/>
        <v>0</v>
      </c>
      <c r="AT22" s="198">
        <f t="shared" si="63"/>
        <v>0</v>
      </c>
      <c r="AU22" s="198">
        <f t="shared" si="63"/>
        <v>0</v>
      </c>
      <c r="AW22" s="198">
        <f t="shared" si="5"/>
        <v>0</v>
      </c>
      <c r="AY22" s="197">
        <f t="shared" ref="AY22:BJ22" si="64">$F$22*H22</f>
        <v>0</v>
      </c>
      <c r="AZ22" s="197">
        <f t="shared" si="64"/>
        <v>0</v>
      </c>
      <c r="BA22" s="197">
        <f t="shared" si="64"/>
        <v>0</v>
      </c>
      <c r="BB22" s="197">
        <f t="shared" si="64"/>
        <v>0</v>
      </c>
      <c r="BC22" s="197">
        <f t="shared" si="64"/>
        <v>0</v>
      </c>
      <c r="BD22" s="197">
        <f t="shared" si="64"/>
        <v>0</v>
      </c>
      <c r="BE22" s="197">
        <f t="shared" si="64"/>
        <v>0</v>
      </c>
      <c r="BF22" s="197">
        <f t="shared" si="64"/>
        <v>0</v>
      </c>
      <c r="BG22" s="197">
        <f t="shared" si="64"/>
        <v>0</v>
      </c>
      <c r="BH22" s="197">
        <f t="shared" si="64"/>
        <v>0</v>
      </c>
      <c r="BI22" s="197">
        <f t="shared" si="64"/>
        <v>0</v>
      </c>
      <c r="BJ22" s="197">
        <f t="shared" si="64"/>
        <v>0</v>
      </c>
      <c r="BL22" s="197">
        <f t="shared" si="7"/>
        <v>0</v>
      </c>
    </row>
    <row r="23" spans="1:64" ht="21.75" hidden="1" customHeight="1" x14ac:dyDescent="0.25">
      <c r="A23" s="175"/>
      <c r="D23" s="213"/>
      <c r="E23" s="173">
        <f t="shared" si="0"/>
        <v>0</v>
      </c>
      <c r="F23" s="173">
        <f t="shared" si="1"/>
        <v>0</v>
      </c>
      <c r="H23" s="177">
        <v>160</v>
      </c>
      <c r="I23" s="177">
        <v>152</v>
      </c>
      <c r="J23" s="177">
        <v>160</v>
      </c>
      <c r="K23" s="177">
        <v>168</v>
      </c>
      <c r="L23" s="177">
        <v>168</v>
      </c>
      <c r="M23" s="177">
        <v>144</v>
      </c>
      <c r="N23" s="177">
        <v>168</v>
      </c>
      <c r="O23" s="177">
        <v>168</v>
      </c>
      <c r="P23" s="177">
        <v>152</v>
      </c>
      <c r="Q23" s="177">
        <v>168</v>
      </c>
      <c r="R23" s="177">
        <v>144</v>
      </c>
      <c r="S23" s="177">
        <v>160</v>
      </c>
      <c r="U23" s="199">
        <f t="shared" ref="U23:AF23" si="65">$C$23*H23</f>
        <v>0</v>
      </c>
      <c r="V23" s="199">
        <f t="shared" si="65"/>
        <v>0</v>
      </c>
      <c r="W23" s="199">
        <f t="shared" si="65"/>
        <v>0</v>
      </c>
      <c r="X23" s="199">
        <f t="shared" si="65"/>
        <v>0</v>
      </c>
      <c r="Y23" s="199">
        <f t="shared" si="65"/>
        <v>0</v>
      </c>
      <c r="Z23" s="199">
        <f t="shared" si="65"/>
        <v>0</v>
      </c>
      <c r="AA23" s="199">
        <f t="shared" si="65"/>
        <v>0</v>
      </c>
      <c r="AB23" s="199">
        <f t="shared" si="65"/>
        <v>0</v>
      </c>
      <c r="AC23" s="199">
        <f t="shared" si="65"/>
        <v>0</v>
      </c>
      <c r="AD23" s="199">
        <f t="shared" si="65"/>
        <v>0</v>
      </c>
      <c r="AE23" s="199">
        <f t="shared" si="65"/>
        <v>0</v>
      </c>
      <c r="AF23" s="199">
        <f t="shared" si="65"/>
        <v>0</v>
      </c>
      <c r="AH23" s="199">
        <f t="shared" si="3"/>
        <v>0</v>
      </c>
      <c r="AJ23" s="198">
        <f t="shared" ref="AJ23:AU23" si="66">$E$23*H23</f>
        <v>0</v>
      </c>
      <c r="AK23" s="198">
        <f t="shared" si="66"/>
        <v>0</v>
      </c>
      <c r="AL23" s="198">
        <f t="shared" si="66"/>
        <v>0</v>
      </c>
      <c r="AM23" s="198">
        <f t="shared" si="66"/>
        <v>0</v>
      </c>
      <c r="AN23" s="198">
        <f t="shared" si="66"/>
        <v>0</v>
      </c>
      <c r="AO23" s="198">
        <f t="shared" si="66"/>
        <v>0</v>
      </c>
      <c r="AP23" s="198">
        <f t="shared" si="66"/>
        <v>0</v>
      </c>
      <c r="AQ23" s="198">
        <f t="shared" si="66"/>
        <v>0</v>
      </c>
      <c r="AR23" s="198">
        <f t="shared" si="66"/>
        <v>0</v>
      </c>
      <c r="AS23" s="198">
        <f t="shared" si="66"/>
        <v>0</v>
      </c>
      <c r="AT23" s="198">
        <f t="shared" si="66"/>
        <v>0</v>
      </c>
      <c r="AU23" s="198">
        <f t="shared" si="66"/>
        <v>0</v>
      </c>
      <c r="AW23" s="198">
        <f t="shared" si="5"/>
        <v>0</v>
      </c>
      <c r="AY23" s="197">
        <f t="shared" ref="AY23:BJ23" si="67">$F$23*H23</f>
        <v>0</v>
      </c>
      <c r="AZ23" s="197">
        <f t="shared" si="67"/>
        <v>0</v>
      </c>
      <c r="BA23" s="197">
        <f t="shared" si="67"/>
        <v>0</v>
      </c>
      <c r="BB23" s="197">
        <f t="shared" si="67"/>
        <v>0</v>
      </c>
      <c r="BC23" s="197">
        <f t="shared" si="67"/>
        <v>0</v>
      </c>
      <c r="BD23" s="197">
        <f t="shared" si="67"/>
        <v>0</v>
      </c>
      <c r="BE23" s="197">
        <f t="shared" si="67"/>
        <v>0</v>
      </c>
      <c r="BF23" s="197">
        <f t="shared" si="67"/>
        <v>0</v>
      </c>
      <c r="BG23" s="197">
        <f t="shared" si="67"/>
        <v>0</v>
      </c>
      <c r="BH23" s="197">
        <f t="shared" si="67"/>
        <v>0</v>
      </c>
      <c r="BI23" s="197">
        <f t="shared" si="67"/>
        <v>0</v>
      </c>
      <c r="BJ23" s="197">
        <f t="shared" si="67"/>
        <v>0</v>
      </c>
      <c r="BL23" s="197">
        <f t="shared" si="7"/>
        <v>0</v>
      </c>
    </row>
    <row r="24" spans="1:64" ht="21.75" hidden="1" customHeight="1" x14ac:dyDescent="0.25">
      <c r="D24" s="213"/>
      <c r="E24" s="173">
        <f t="shared" si="0"/>
        <v>0</v>
      </c>
      <c r="F24" s="173">
        <f t="shared" si="1"/>
        <v>0</v>
      </c>
      <c r="H24" s="177">
        <v>160</v>
      </c>
      <c r="I24" s="177">
        <v>152</v>
      </c>
      <c r="J24" s="177">
        <v>160</v>
      </c>
      <c r="K24" s="177">
        <v>168</v>
      </c>
      <c r="L24" s="177">
        <v>168</v>
      </c>
      <c r="M24" s="177">
        <v>144</v>
      </c>
      <c r="N24" s="177">
        <v>168</v>
      </c>
      <c r="O24" s="177">
        <v>168</v>
      </c>
      <c r="P24" s="177">
        <v>152</v>
      </c>
      <c r="Q24" s="177">
        <v>168</v>
      </c>
      <c r="R24" s="177">
        <v>144</v>
      </c>
      <c r="S24" s="177">
        <v>160</v>
      </c>
      <c r="U24" s="199">
        <f t="shared" ref="U24:AF24" si="68">$C$24*H24</f>
        <v>0</v>
      </c>
      <c r="V24" s="199">
        <f t="shared" si="68"/>
        <v>0</v>
      </c>
      <c r="W24" s="199">
        <f t="shared" si="68"/>
        <v>0</v>
      </c>
      <c r="X24" s="199">
        <f t="shared" si="68"/>
        <v>0</v>
      </c>
      <c r="Y24" s="199">
        <f t="shared" si="68"/>
        <v>0</v>
      </c>
      <c r="Z24" s="199">
        <f t="shared" si="68"/>
        <v>0</v>
      </c>
      <c r="AA24" s="199">
        <f t="shared" si="68"/>
        <v>0</v>
      </c>
      <c r="AB24" s="199">
        <f t="shared" si="68"/>
        <v>0</v>
      </c>
      <c r="AC24" s="199">
        <f t="shared" si="68"/>
        <v>0</v>
      </c>
      <c r="AD24" s="199">
        <f t="shared" si="68"/>
        <v>0</v>
      </c>
      <c r="AE24" s="199">
        <f t="shared" si="68"/>
        <v>0</v>
      </c>
      <c r="AF24" s="199">
        <f t="shared" si="68"/>
        <v>0</v>
      </c>
      <c r="AH24" s="199">
        <f t="shared" si="3"/>
        <v>0</v>
      </c>
      <c r="AJ24" s="198">
        <f t="shared" ref="AJ24:AU24" si="69">$E$24*H24</f>
        <v>0</v>
      </c>
      <c r="AK24" s="198">
        <f t="shared" si="69"/>
        <v>0</v>
      </c>
      <c r="AL24" s="198">
        <f t="shared" si="69"/>
        <v>0</v>
      </c>
      <c r="AM24" s="198">
        <f t="shared" si="69"/>
        <v>0</v>
      </c>
      <c r="AN24" s="198">
        <f t="shared" si="69"/>
        <v>0</v>
      </c>
      <c r="AO24" s="198">
        <f t="shared" si="69"/>
        <v>0</v>
      </c>
      <c r="AP24" s="198">
        <f t="shared" si="69"/>
        <v>0</v>
      </c>
      <c r="AQ24" s="198">
        <f t="shared" si="69"/>
        <v>0</v>
      </c>
      <c r="AR24" s="198">
        <f t="shared" si="69"/>
        <v>0</v>
      </c>
      <c r="AS24" s="198">
        <f t="shared" si="69"/>
        <v>0</v>
      </c>
      <c r="AT24" s="198">
        <f t="shared" si="69"/>
        <v>0</v>
      </c>
      <c r="AU24" s="198">
        <f t="shared" si="69"/>
        <v>0</v>
      </c>
      <c r="AW24" s="198">
        <f t="shared" si="5"/>
        <v>0</v>
      </c>
      <c r="AY24" s="197">
        <f t="shared" ref="AY24:BJ24" si="70">$F$24*H24</f>
        <v>0</v>
      </c>
      <c r="AZ24" s="197">
        <f t="shared" si="70"/>
        <v>0</v>
      </c>
      <c r="BA24" s="197">
        <f t="shared" si="70"/>
        <v>0</v>
      </c>
      <c r="BB24" s="197">
        <f t="shared" si="70"/>
        <v>0</v>
      </c>
      <c r="BC24" s="197">
        <f t="shared" si="70"/>
        <v>0</v>
      </c>
      <c r="BD24" s="197">
        <f t="shared" si="70"/>
        <v>0</v>
      </c>
      <c r="BE24" s="197">
        <f t="shared" si="70"/>
        <v>0</v>
      </c>
      <c r="BF24" s="197">
        <f t="shared" si="70"/>
        <v>0</v>
      </c>
      <c r="BG24" s="197">
        <f t="shared" si="70"/>
        <v>0</v>
      </c>
      <c r="BH24" s="197">
        <f t="shared" si="70"/>
        <v>0</v>
      </c>
      <c r="BI24" s="197">
        <f t="shared" si="70"/>
        <v>0</v>
      </c>
      <c r="BJ24" s="197">
        <f t="shared" si="70"/>
        <v>0</v>
      </c>
      <c r="BL24" s="197">
        <f t="shared" si="7"/>
        <v>0</v>
      </c>
    </row>
    <row r="25" spans="1:64" ht="21.75" customHeight="1" x14ac:dyDescent="0.25">
      <c r="A25" s="196" t="s">
        <v>1142</v>
      </c>
      <c r="U25" s="194">
        <f t="shared" ref="U25:AF25" si="71">SUM(U3:U24)</f>
        <v>23097.599999999999</v>
      </c>
      <c r="V25" s="194">
        <f t="shared" si="71"/>
        <v>21942.720000000001</v>
      </c>
      <c r="W25" s="194">
        <f t="shared" si="71"/>
        <v>23097.599999999999</v>
      </c>
      <c r="X25" s="194">
        <f t="shared" si="71"/>
        <v>24252.48</v>
      </c>
      <c r="Y25" s="194">
        <f t="shared" si="71"/>
        <v>24252.48</v>
      </c>
      <c r="Z25" s="194">
        <f t="shared" si="71"/>
        <v>20787.84</v>
      </c>
      <c r="AA25" s="194">
        <f t="shared" si="71"/>
        <v>24252.48</v>
      </c>
      <c r="AB25" s="194">
        <f t="shared" si="71"/>
        <v>24252.48</v>
      </c>
      <c r="AC25" s="194">
        <f t="shared" si="71"/>
        <v>21942.720000000001</v>
      </c>
      <c r="AD25" s="194">
        <f t="shared" si="71"/>
        <v>24252.48</v>
      </c>
      <c r="AE25" s="194">
        <f t="shared" si="71"/>
        <v>20787.84</v>
      </c>
      <c r="AF25" s="194">
        <f t="shared" si="71"/>
        <v>23097.599999999999</v>
      </c>
      <c r="AH25" s="194">
        <f>SUM(AH3:AH24)</f>
        <v>276016.31999999995</v>
      </c>
      <c r="AJ25" s="192">
        <f t="shared" ref="AJ25:AU25" si="72">SUM(AJ3:AJ24)</f>
        <v>14684.615384615383</v>
      </c>
      <c r="AK25" s="192">
        <f t="shared" si="72"/>
        <v>13950.384615384613</v>
      </c>
      <c r="AL25" s="192">
        <f t="shared" si="72"/>
        <v>14684.615384615383</v>
      </c>
      <c r="AM25" s="192">
        <f t="shared" si="72"/>
        <v>15418.846153846152</v>
      </c>
      <c r="AN25" s="192">
        <f t="shared" si="72"/>
        <v>15418.846153846152</v>
      </c>
      <c r="AO25" s="192">
        <f t="shared" si="72"/>
        <v>13216.153846153846</v>
      </c>
      <c r="AP25" s="192">
        <f t="shared" si="72"/>
        <v>15418.846153846152</v>
      </c>
      <c r="AQ25" s="192">
        <f t="shared" si="72"/>
        <v>15418.846153846152</v>
      </c>
      <c r="AR25" s="192">
        <f t="shared" si="72"/>
        <v>13950.384615384613</v>
      </c>
      <c r="AS25" s="192">
        <f t="shared" si="72"/>
        <v>15418.846153846152</v>
      </c>
      <c r="AT25" s="192">
        <f t="shared" si="72"/>
        <v>13216.153846153846</v>
      </c>
      <c r="AU25" s="192">
        <f t="shared" si="72"/>
        <v>14684.615384615383</v>
      </c>
      <c r="AW25" s="192">
        <f>SUM(AW3:AW24)</f>
        <v>175481.15384615384</v>
      </c>
      <c r="AY25" s="190">
        <f t="shared" ref="AY25:BJ25" si="73">SUM(AY3:AY24)</f>
        <v>8412.9846153846156</v>
      </c>
      <c r="AZ25" s="190">
        <f t="shared" si="73"/>
        <v>7992.3353846153859</v>
      </c>
      <c r="BA25" s="190">
        <f t="shared" si="73"/>
        <v>8412.9846153846156</v>
      </c>
      <c r="BB25" s="190">
        <f t="shared" si="73"/>
        <v>8833.6338461538471</v>
      </c>
      <c r="BC25" s="190">
        <f t="shared" si="73"/>
        <v>8833.6338461538471</v>
      </c>
      <c r="BD25" s="190">
        <f t="shared" si="73"/>
        <v>7571.6861538461544</v>
      </c>
      <c r="BE25" s="190">
        <f t="shared" si="73"/>
        <v>8833.6338461538471</v>
      </c>
      <c r="BF25" s="190">
        <f t="shared" si="73"/>
        <v>8833.6338461538471</v>
      </c>
      <c r="BG25" s="190">
        <f t="shared" si="73"/>
        <v>7992.3353846153859</v>
      </c>
      <c r="BH25" s="190">
        <f t="shared" si="73"/>
        <v>8833.6338461538471</v>
      </c>
      <c r="BI25" s="190">
        <f t="shared" si="73"/>
        <v>7571.6861538461544</v>
      </c>
      <c r="BJ25" s="190">
        <f t="shared" si="73"/>
        <v>8412.9846153846156</v>
      </c>
      <c r="BL25" s="190">
        <f>SUM(BL3:BL24)</f>
        <v>100535.16615384616</v>
      </c>
    </row>
    <row r="26" spans="1:64" x14ac:dyDescent="0.25">
      <c r="AH26" s="183">
        <f>AW25+BL25</f>
        <v>276016.32</v>
      </c>
    </row>
    <row r="28" spans="1:64" x14ac:dyDescent="0.25">
      <c r="A28" s="188" t="s">
        <v>1417</v>
      </c>
      <c r="B28" s="187" t="s">
        <v>1463</v>
      </c>
    </row>
    <row r="29" spans="1:64" x14ac:dyDescent="0.25">
      <c r="A29" s="171" t="s">
        <v>1419</v>
      </c>
      <c r="B29" s="212"/>
    </row>
    <row r="30" spans="1:64" x14ac:dyDescent="0.25">
      <c r="A30" s="171" t="s">
        <v>1420</v>
      </c>
      <c r="B30" s="212"/>
    </row>
    <row r="31" spans="1:64" x14ac:dyDescent="0.25">
      <c r="A31" s="171" t="s">
        <v>1421</v>
      </c>
      <c r="B31" s="212"/>
    </row>
    <row r="32" spans="1:64" x14ac:dyDescent="0.25">
      <c r="A32" s="171" t="s">
        <v>1422</v>
      </c>
      <c r="B32" s="212"/>
    </row>
    <row r="33" spans="1:2" x14ac:dyDescent="0.25">
      <c r="A33" s="171" t="s">
        <v>1423</v>
      </c>
      <c r="B33" s="211" t="e">
        <f>B32/B31</f>
        <v>#DIV/0!</v>
      </c>
    </row>
  </sheetData>
  <hyperlinks>
    <hyperlink ref="A1" location="'2022 Summary'!A1" display="Summary Page" xr:uid="{813EFB8A-721A-4B90-AD46-820C3760857B}"/>
  </hyperlinks>
  <pageMargins left="0.7" right="0.7" top="0.75" bottom="0.75" header="0.3" footer="0.3"/>
  <pageSetup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3DEB-E4F7-4491-A550-BFA70E1192D6}">
  <sheetPr>
    <tabColor theme="2" tint="-0.249977111117893"/>
  </sheetPr>
  <dimension ref="A1:BL73"/>
  <sheetViews>
    <sheetView zoomScale="80" zoomScaleNormal="80" workbookViewId="0">
      <pane xSplit="1" ySplit="2" topLeftCell="AH3" activePane="bottomRight" state="frozen"/>
      <selection pane="topRight" activeCell="N65" sqref="N65"/>
      <selection pane="bottomLeft" activeCell="N65" sqref="N65"/>
      <selection pane="bottomRight" activeCell="A77" sqref="A77"/>
    </sheetView>
  </sheetViews>
  <sheetFormatPr defaultColWidth="17.7109375" defaultRowHeight="15" x14ac:dyDescent="0.25"/>
  <cols>
    <col min="1" max="1" width="37.28515625" style="171" bestFit="1" customWidth="1"/>
    <col min="2" max="2" width="22.7109375" style="171" bestFit="1" customWidth="1"/>
    <col min="3" max="3" width="10.7109375" style="173" customWidth="1"/>
    <col min="4" max="4" width="13.5703125" style="173" customWidth="1"/>
    <col min="5" max="5" width="9" style="173" bestFit="1" customWidth="1"/>
    <col min="6" max="6" width="10.7109375" style="173" customWidth="1"/>
    <col min="7" max="7" width="3" style="171" customWidth="1"/>
    <col min="8" max="19" width="7.5703125" style="172" customWidth="1"/>
    <col min="20" max="20" width="3" style="171" customWidth="1"/>
    <col min="21" max="21" width="10.7109375" style="171" bestFit="1" customWidth="1"/>
    <col min="22" max="32" width="10.28515625" style="171" bestFit="1" customWidth="1"/>
    <col min="33" max="33" width="3" style="171" customWidth="1"/>
    <col min="34" max="34" width="13" style="171" bestFit="1" customWidth="1"/>
    <col min="35" max="35" width="3" style="171" customWidth="1"/>
    <col min="36" max="40" width="10.42578125" style="171" bestFit="1" customWidth="1"/>
    <col min="41" max="41" width="10.7109375" style="171" bestFit="1" customWidth="1"/>
    <col min="42" max="47" width="10.42578125" style="171" bestFit="1" customWidth="1"/>
    <col min="48" max="48" width="3" style="171" customWidth="1"/>
    <col min="49" max="49" width="11.5703125" style="171" bestFit="1" customWidth="1"/>
    <col min="50" max="50" width="3" style="171" customWidth="1"/>
    <col min="51" max="62" width="10.7109375" style="171" bestFit="1" customWidth="1"/>
    <col min="63" max="63" width="3" style="171" customWidth="1"/>
    <col min="64" max="64" width="12" style="171" bestFit="1" customWidth="1"/>
    <col min="65" max="65" width="3" style="171" customWidth="1"/>
    <col min="66" max="16384" width="17.7109375" style="171"/>
  </cols>
  <sheetData>
    <row r="1" spans="1:64" ht="21.75" customHeight="1" x14ac:dyDescent="0.25">
      <c r="A1" s="220">
        <v>2024</v>
      </c>
      <c r="C1" s="208">
        <v>1.05</v>
      </c>
      <c r="D1" s="207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180" t="s">
        <v>1361</v>
      </c>
      <c r="I2" s="180" t="s">
        <v>1362</v>
      </c>
      <c r="J2" s="180" t="s">
        <v>1363</v>
      </c>
      <c r="K2" s="180" t="s">
        <v>1364</v>
      </c>
      <c r="L2" s="180" t="s">
        <v>1365</v>
      </c>
      <c r="M2" s="180" t="s">
        <v>1366</v>
      </c>
      <c r="N2" s="180" t="s">
        <v>1367</v>
      </c>
      <c r="O2" s="180" t="s">
        <v>1368</v>
      </c>
      <c r="P2" s="180" t="s">
        <v>1369</v>
      </c>
      <c r="Q2" s="180" t="s">
        <v>1370</v>
      </c>
      <c r="R2" s="180" t="s">
        <v>1371</v>
      </c>
      <c r="S2" s="180" t="s">
        <v>1372</v>
      </c>
      <c r="U2" s="180" t="s">
        <v>1373</v>
      </c>
      <c r="V2" s="180" t="s">
        <v>1374</v>
      </c>
      <c r="W2" s="180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H2" s="180" t="s">
        <v>1385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1398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1411</v>
      </c>
    </row>
    <row r="3" spans="1:64" ht="21.75" customHeight="1" x14ac:dyDescent="0.25">
      <c r="A3" s="175" t="s">
        <v>1472</v>
      </c>
      <c r="B3" s="171" t="s">
        <v>1473</v>
      </c>
      <c r="C3" s="173">
        <v>119.34</v>
      </c>
      <c r="D3" s="214">
        <v>135000</v>
      </c>
      <c r="E3" s="173">
        <f t="shared" ref="E3:E28" si="0">D3/2080*$E$1</f>
        <v>96.057692307692321</v>
      </c>
      <c r="F3" s="173">
        <f t="shared" ref="F3:F28" si="1">C3-E3</f>
        <v>23.282307692307683</v>
      </c>
      <c r="H3" s="177">
        <v>160</v>
      </c>
      <c r="I3" s="177">
        <v>152</v>
      </c>
      <c r="J3" s="177">
        <v>160</v>
      </c>
      <c r="K3" s="177">
        <v>168</v>
      </c>
      <c r="L3" s="177">
        <v>168</v>
      </c>
      <c r="M3" s="177">
        <v>144</v>
      </c>
      <c r="N3" s="177">
        <v>168</v>
      </c>
      <c r="O3" s="177">
        <v>168</v>
      </c>
      <c r="P3" s="177">
        <v>152</v>
      </c>
      <c r="Q3" s="177">
        <v>168</v>
      </c>
      <c r="R3" s="177">
        <v>144</v>
      </c>
      <c r="S3" s="177">
        <v>160</v>
      </c>
      <c r="U3" s="199">
        <f t="shared" ref="U3:AF3" si="2">$C$3*H3</f>
        <v>19094.400000000001</v>
      </c>
      <c r="V3" s="199">
        <f t="shared" si="2"/>
        <v>18139.68</v>
      </c>
      <c r="W3" s="199">
        <f t="shared" si="2"/>
        <v>19094.400000000001</v>
      </c>
      <c r="X3" s="199">
        <f t="shared" si="2"/>
        <v>20049.12</v>
      </c>
      <c r="Y3" s="199">
        <f t="shared" si="2"/>
        <v>20049.12</v>
      </c>
      <c r="Z3" s="199">
        <f t="shared" si="2"/>
        <v>17184.96</v>
      </c>
      <c r="AA3" s="199">
        <f t="shared" si="2"/>
        <v>20049.12</v>
      </c>
      <c r="AB3" s="199">
        <f t="shared" si="2"/>
        <v>20049.12</v>
      </c>
      <c r="AC3" s="199">
        <f t="shared" si="2"/>
        <v>18139.68</v>
      </c>
      <c r="AD3" s="199">
        <f t="shared" si="2"/>
        <v>20049.12</v>
      </c>
      <c r="AE3" s="199">
        <f t="shared" si="2"/>
        <v>17184.96</v>
      </c>
      <c r="AF3" s="199">
        <f t="shared" si="2"/>
        <v>19094.400000000001</v>
      </c>
      <c r="AH3" s="199">
        <f t="shared" ref="AH3:AH28" si="3">SUM(U3:AG3)</f>
        <v>228178.07999999996</v>
      </c>
      <c r="AJ3" s="198">
        <f t="shared" ref="AJ3:AU3" si="4">$E$3*H3</f>
        <v>15369.230769230771</v>
      </c>
      <c r="AK3" s="198">
        <f t="shared" si="4"/>
        <v>14600.769230769232</v>
      </c>
      <c r="AL3" s="198">
        <f t="shared" si="4"/>
        <v>15369.230769230771</v>
      </c>
      <c r="AM3" s="198">
        <f t="shared" si="4"/>
        <v>16137.69230769231</v>
      </c>
      <c r="AN3" s="198">
        <f t="shared" si="4"/>
        <v>16137.69230769231</v>
      </c>
      <c r="AO3" s="198">
        <f t="shared" si="4"/>
        <v>13832.307692307695</v>
      </c>
      <c r="AP3" s="198">
        <f t="shared" si="4"/>
        <v>16137.69230769231</v>
      </c>
      <c r="AQ3" s="198">
        <f t="shared" si="4"/>
        <v>16137.69230769231</v>
      </c>
      <c r="AR3" s="198">
        <f t="shared" si="4"/>
        <v>14600.769230769232</v>
      </c>
      <c r="AS3" s="198">
        <f t="shared" si="4"/>
        <v>16137.69230769231</v>
      </c>
      <c r="AT3" s="198">
        <f t="shared" si="4"/>
        <v>13832.307692307695</v>
      </c>
      <c r="AU3" s="198">
        <f t="shared" si="4"/>
        <v>15369.230769230771</v>
      </c>
      <c r="AW3" s="198">
        <f t="shared" ref="AW3:AW28" si="5">SUM(AJ3:AV3)</f>
        <v>183662.30769230772</v>
      </c>
      <c r="AY3" s="197">
        <f t="shared" ref="AY3:BJ3" si="6">$F$3*H3</f>
        <v>3725.1692307692292</v>
      </c>
      <c r="AZ3" s="197">
        <f t="shared" si="6"/>
        <v>3538.910769230768</v>
      </c>
      <c r="BA3" s="197">
        <f t="shared" si="6"/>
        <v>3725.1692307692292</v>
      </c>
      <c r="BB3" s="197">
        <f t="shared" si="6"/>
        <v>3911.4276923076904</v>
      </c>
      <c r="BC3" s="197">
        <f t="shared" si="6"/>
        <v>3911.4276923076904</v>
      </c>
      <c r="BD3" s="197">
        <f t="shared" si="6"/>
        <v>3352.6523076923063</v>
      </c>
      <c r="BE3" s="197">
        <f t="shared" si="6"/>
        <v>3911.4276923076904</v>
      </c>
      <c r="BF3" s="197">
        <f t="shared" si="6"/>
        <v>3911.4276923076904</v>
      </c>
      <c r="BG3" s="197">
        <f t="shared" si="6"/>
        <v>3538.910769230768</v>
      </c>
      <c r="BH3" s="197">
        <f t="shared" si="6"/>
        <v>3911.4276923076904</v>
      </c>
      <c r="BI3" s="197">
        <f t="shared" si="6"/>
        <v>3352.6523076923063</v>
      </c>
      <c r="BJ3" s="197">
        <f t="shared" si="6"/>
        <v>3725.1692307692292</v>
      </c>
      <c r="BL3" s="197">
        <f t="shared" ref="BL3:BL28" si="7">SUM(AY3:BK3)</f>
        <v>44515.772307692285</v>
      </c>
    </row>
    <row r="4" spans="1:64" ht="21.75" customHeight="1" x14ac:dyDescent="0.25">
      <c r="A4" s="175" t="s">
        <v>1474</v>
      </c>
      <c r="B4" s="171" t="s">
        <v>1475</v>
      </c>
      <c r="C4" s="173">
        <v>96.96</v>
      </c>
      <c r="D4" s="214">
        <v>115000</v>
      </c>
      <c r="E4" s="173">
        <f t="shared" si="0"/>
        <v>81.82692307692308</v>
      </c>
      <c r="F4" s="173">
        <f t="shared" si="1"/>
        <v>15.133076923076914</v>
      </c>
      <c r="H4" s="177">
        <v>160</v>
      </c>
      <c r="I4" s="177">
        <v>152</v>
      </c>
      <c r="J4" s="177">
        <v>160</v>
      </c>
      <c r="K4" s="177">
        <v>168</v>
      </c>
      <c r="L4" s="177">
        <v>168</v>
      </c>
      <c r="M4" s="177">
        <v>144</v>
      </c>
      <c r="N4" s="177">
        <v>168</v>
      </c>
      <c r="O4" s="177">
        <v>168</v>
      </c>
      <c r="P4" s="177">
        <v>152</v>
      </c>
      <c r="Q4" s="177">
        <v>168</v>
      </c>
      <c r="R4" s="177">
        <v>144</v>
      </c>
      <c r="S4" s="177">
        <v>160</v>
      </c>
      <c r="U4" s="199">
        <f t="shared" ref="U4:AF4" si="8">$C$4*H4</f>
        <v>15513.599999999999</v>
      </c>
      <c r="V4" s="199">
        <f t="shared" si="8"/>
        <v>14737.919999999998</v>
      </c>
      <c r="W4" s="199">
        <f t="shared" si="8"/>
        <v>15513.599999999999</v>
      </c>
      <c r="X4" s="199">
        <f t="shared" si="8"/>
        <v>16289.279999999999</v>
      </c>
      <c r="Y4" s="199">
        <f t="shared" si="8"/>
        <v>16289.279999999999</v>
      </c>
      <c r="Z4" s="199">
        <f t="shared" si="8"/>
        <v>13962.24</v>
      </c>
      <c r="AA4" s="199">
        <f t="shared" si="8"/>
        <v>16289.279999999999</v>
      </c>
      <c r="AB4" s="199">
        <f t="shared" si="8"/>
        <v>16289.279999999999</v>
      </c>
      <c r="AC4" s="199">
        <f t="shared" si="8"/>
        <v>14737.919999999998</v>
      </c>
      <c r="AD4" s="199">
        <f t="shared" si="8"/>
        <v>16289.279999999999</v>
      </c>
      <c r="AE4" s="199">
        <f t="shared" si="8"/>
        <v>13962.24</v>
      </c>
      <c r="AF4" s="199">
        <f t="shared" si="8"/>
        <v>15513.599999999999</v>
      </c>
      <c r="AH4" s="199">
        <f t="shared" si="3"/>
        <v>185387.51999999999</v>
      </c>
      <c r="AJ4" s="198">
        <f t="shared" ref="AJ4:AU4" si="9">$E$4*H4</f>
        <v>13092.307692307693</v>
      </c>
      <c r="AK4" s="198">
        <f t="shared" si="9"/>
        <v>12437.692307692309</v>
      </c>
      <c r="AL4" s="198">
        <f t="shared" si="9"/>
        <v>13092.307692307693</v>
      </c>
      <c r="AM4" s="198">
        <f t="shared" si="9"/>
        <v>13746.923076923078</v>
      </c>
      <c r="AN4" s="198">
        <f t="shared" si="9"/>
        <v>13746.923076923078</v>
      </c>
      <c r="AO4" s="198">
        <f t="shared" si="9"/>
        <v>11783.076923076924</v>
      </c>
      <c r="AP4" s="198">
        <f t="shared" si="9"/>
        <v>13746.923076923078</v>
      </c>
      <c r="AQ4" s="198">
        <f t="shared" si="9"/>
        <v>13746.923076923078</v>
      </c>
      <c r="AR4" s="198">
        <f t="shared" si="9"/>
        <v>12437.692307692309</v>
      </c>
      <c r="AS4" s="198">
        <f t="shared" si="9"/>
        <v>13746.923076923078</v>
      </c>
      <c r="AT4" s="198">
        <f t="shared" si="9"/>
        <v>11783.076923076924</v>
      </c>
      <c r="AU4" s="198">
        <f t="shared" si="9"/>
        <v>13092.307692307693</v>
      </c>
      <c r="AW4" s="198">
        <f t="shared" si="5"/>
        <v>156453.07692307694</v>
      </c>
      <c r="AY4" s="197">
        <f t="shared" ref="AY4:BJ4" si="10">$F$4*H4</f>
        <v>2421.2923076923062</v>
      </c>
      <c r="AZ4" s="197">
        <f t="shared" si="10"/>
        <v>2300.2276923076906</v>
      </c>
      <c r="BA4" s="197">
        <f t="shared" si="10"/>
        <v>2421.2923076923062</v>
      </c>
      <c r="BB4" s="197">
        <f t="shared" si="10"/>
        <v>2542.3569230769217</v>
      </c>
      <c r="BC4" s="197">
        <f t="shared" si="10"/>
        <v>2542.3569230769217</v>
      </c>
      <c r="BD4" s="197">
        <f t="shared" si="10"/>
        <v>2179.1630769230756</v>
      </c>
      <c r="BE4" s="197">
        <f t="shared" si="10"/>
        <v>2542.3569230769217</v>
      </c>
      <c r="BF4" s="197">
        <f t="shared" si="10"/>
        <v>2542.3569230769217</v>
      </c>
      <c r="BG4" s="197">
        <f t="shared" si="10"/>
        <v>2300.2276923076906</v>
      </c>
      <c r="BH4" s="197">
        <f t="shared" si="10"/>
        <v>2542.3569230769217</v>
      </c>
      <c r="BI4" s="197">
        <f t="shared" si="10"/>
        <v>2179.1630769230756</v>
      </c>
      <c r="BJ4" s="197">
        <f t="shared" si="10"/>
        <v>2421.2923076923062</v>
      </c>
      <c r="BL4" s="197">
        <f t="shared" si="7"/>
        <v>28934.443076923057</v>
      </c>
    </row>
    <row r="5" spans="1:64" ht="21.75" hidden="1" customHeight="1" x14ac:dyDescent="0.25">
      <c r="A5" s="175"/>
      <c r="D5" s="214"/>
      <c r="E5" s="173">
        <f t="shared" si="0"/>
        <v>0</v>
      </c>
      <c r="F5" s="173">
        <f t="shared" si="1"/>
        <v>0</v>
      </c>
      <c r="L5" s="172">
        <v>176</v>
      </c>
      <c r="M5" s="172">
        <v>168</v>
      </c>
      <c r="N5" s="172">
        <v>160</v>
      </c>
      <c r="O5" s="172">
        <v>184</v>
      </c>
      <c r="P5" s="172">
        <v>160</v>
      </c>
      <c r="Q5" s="172">
        <v>168</v>
      </c>
      <c r="R5" s="172">
        <v>160</v>
      </c>
      <c r="S5" s="172">
        <v>160</v>
      </c>
      <c r="U5" s="199">
        <f t="shared" ref="U5:AF5" si="11">$C$5*H5</f>
        <v>0</v>
      </c>
      <c r="V5" s="199">
        <f t="shared" si="11"/>
        <v>0</v>
      </c>
      <c r="W5" s="199">
        <f t="shared" si="11"/>
        <v>0</v>
      </c>
      <c r="X5" s="199">
        <f t="shared" si="11"/>
        <v>0</v>
      </c>
      <c r="Y5" s="199">
        <f t="shared" si="11"/>
        <v>0</v>
      </c>
      <c r="Z5" s="199">
        <f t="shared" si="11"/>
        <v>0</v>
      </c>
      <c r="AA5" s="199">
        <f t="shared" si="11"/>
        <v>0</v>
      </c>
      <c r="AB5" s="199">
        <f t="shared" si="11"/>
        <v>0</v>
      </c>
      <c r="AC5" s="199">
        <f t="shared" si="11"/>
        <v>0</v>
      </c>
      <c r="AD5" s="199">
        <f t="shared" si="11"/>
        <v>0</v>
      </c>
      <c r="AE5" s="199">
        <f t="shared" si="11"/>
        <v>0</v>
      </c>
      <c r="AF5" s="199">
        <f t="shared" si="11"/>
        <v>0</v>
      </c>
      <c r="AH5" s="199">
        <f t="shared" si="3"/>
        <v>0</v>
      </c>
      <c r="AJ5" s="198">
        <f t="shared" ref="AJ5:AU5" si="12">$E$5*H5</f>
        <v>0</v>
      </c>
      <c r="AK5" s="198">
        <f t="shared" si="12"/>
        <v>0</v>
      </c>
      <c r="AL5" s="198">
        <f t="shared" si="12"/>
        <v>0</v>
      </c>
      <c r="AM5" s="198">
        <f t="shared" si="12"/>
        <v>0</v>
      </c>
      <c r="AN5" s="198">
        <f t="shared" si="12"/>
        <v>0</v>
      </c>
      <c r="AO5" s="198">
        <f t="shared" si="12"/>
        <v>0</v>
      </c>
      <c r="AP5" s="198">
        <f t="shared" si="12"/>
        <v>0</v>
      </c>
      <c r="AQ5" s="198">
        <f t="shared" si="12"/>
        <v>0</v>
      </c>
      <c r="AR5" s="198">
        <f t="shared" si="12"/>
        <v>0</v>
      </c>
      <c r="AS5" s="198">
        <f t="shared" si="12"/>
        <v>0</v>
      </c>
      <c r="AT5" s="198">
        <f t="shared" si="12"/>
        <v>0</v>
      </c>
      <c r="AU5" s="198">
        <f t="shared" si="12"/>
        <v>0</v>
      </c>
      <c r="AW5" s="198">
        <f t="shared" si="5"/>
        <v>0</v>
      </c>
      <c r="AY5" s="197">
        <f t="shared" ref="AY5:BJ5" si="13">$F$5*H5</f>
        <v>0</v>
      </c>
      <c r="AZ5" s="197">
        <f t="shared" si="13"/>
        <v>0</v>
      </c>
      <c r="BA5" s="197">
        <f t="shared" si="13"/>
        <v>0</v>
      </c>
      <c r="BB5" s="197">
        <f t="shared" si="13"/>
        <v>0</v>
      </c>
      <c r="BC5" s="197">
        <f t="shared" si="13"/>
        <v>0</v>
      </c>
      <c r="BD5" s="197">
        <f t="shared" si="13"/>
        <v>0</v>
      </c>
      <c r="BE5" s="197">
        <f t="shared" si="13"/>
        <v>0</v>
      </c>
      <c r="BF5" s="197">
        <f t="shared" si="13"/>
        <v>0</v>
      </c>
      <c r="BG5" s="197">
        <f t="shared" si="13"/>
        <v>0</v>
      </c>
      <c r="BH5" s="197">
        <f t="shared" si="13"/>
        <v>0</v>
      </c>
      <c r="BI5" s="197">
        <f t="shared" si="13"/>
        <v>0</v>
      </c>
      <c r="BJ5" s="197">
        <f t="shared" si="13"/>
        <v>0</v>
      </c>
      <c r="BL5" s="197">
        <f t="shared" si="7"/>
        <v>0</v>
      </c>
    </row>
    <row r="6" spans="1:64" ht="21.75" hidden="1" customHeight="1" x14ac:dyDescent="0.25">
      <c r="A6" s="175"/>
      <c r="D6" s="214"/>
      <c r="E6" s="173">
        <f t="shared" si="0"/>
        <v>0</v>
      </c>
      <c r="F6" s="173">
        <f t="shared" si="1"/>
        <v>0</v>
      </c>
      <c r="L6" s="172">
        <v>176</v>
      </c>
      <c r="M6" s="172">
        <v>168</v>
      </c>
      <c r="N6" s="172">
        <v>160</v>
      </c>
      <c r="O6" s="172">
        <v>184</v>
      </c>
      <c r="P6" s="172">
        <v>160</v>
      </c>
      <c r="Q6" s="172">
        <v>168</v>
      </c>
      <c r="R6" s="172">
        <v>160</v>
      </c>
      <c r="S6" s="172">
        <v>160</v>
      </c>
      <c r="U6" s="199">
        <f t="shared" ref="U6:AF6" si="14">$C$6*H6</f>
        <v>0</v>
      </c>
      <c r="V6" s="199">
        <f t="shared" si="14"/>
        <v>0</v>
      </c>
      <c r="W6" s="199">
        <f t="shared" si="14"/>
        <v>0</v>
      </c>
      <c r="X6" s="199">
        <f t="shared" si="14"/>
        <v>0</v>
      </c>
      <c r="Y6" s="199">
        <f t="shared" si="14"/>
        <v>0</v>
      </c>
      <c r="Z6" s="199">
        <f t="shared" si="14"/>
        <v>0</v>
      </c>
      <c r="AA6" s="199">
        <f t="shared" si="14"/>
        <v>0</v>
      </c>
      <c r="AB6" s="199">
        <f t="shared" si="14"/>
        <v>0</v>
      </c>
      <c r="AC6" s="199">
        <f t="shared" si="14"/>
        <v>0</v>
      </c>
      <c r="AD6" s="199">
        <f t="shared" si="14"/>
        <v>0</v>
      </c>
      <c r="AE6" s="199">
        <f t="shared" si="14"/>
        <v>0</v>
      </c>
      <c r="AF6" s="199">
        <f t="shared" si="14"/>
        <v>0</v>
      </c>
      <c r="AH6" s="199">
        <f t="shared" si="3"/>
        <v>0</v>
      </c>
      <c r="AJ6" s="198">
        <f t="shared" ref="AJ6:AU6" si="15">$E$6*H6</f>
        <v>0</v>
      </c>
      <c r="AK6" s="198">
        <f t="shared" si="15"/>
        <v>0</v>
      </c>
      <c r="AL6" s="198">
        <f t="shared" si="15"/>
        <v>0</v>
      </c>
      <c r="AM6" s="198">
        <f t="shared" si="15"/>
        <v>0</v>
      </c>
      <c r="AN6" s="198">
        <f t="shared" si="15"/>
        <v>0</v>
      </c>
      <c r="AO6" s="198">
        <f t="shared" si="15"/>
        <v>0</v>
      </c>
      <c r="AP6" s="198">
        <f t="shared" si="15"/>
        <v>0</v>
      </c>
      <c r="AQ6" s="198">
        <f t="shared" si="15"/>
        <v>0</v>
      </c>
      <c r="AR6" s="198">
        <f t="shared" si="15"/>
        <v>0</v>
      </c>
      <c r="AS6" s="198">
        <f t="shared" si="15"/>
        <v>0</v>
      </c>
      <c r="AT6" s="198">
        <f t="shared" si="15"/>
        <v>0</v>
      </c>
      <c r="AU6" s="198">
        <f t="shared" si="15"/>
        <v>0</v>
      </c>
      <c r="AW6" s="198">
        <f t="shared" si="5"/>
        <v>0</v>
      </c>
      <c r="AY6" s="197">
        <f t="shared" ref="AY6:BJ6" si="16">$F$6*H6</f>
        <v>0</v>
      </c>
      <c r="AZ6" s="197">
        <f t="shared" si="16"/>
        <v>0</v>
      </c>
      <c r="BA6" s="197">
        <f t="shared" si="16"/>
        <v>0</v>
      </c>
      <c r="BB6" s="197">
        <f t="shared" si="16"/>
        <v>0</v>
      </c>
      <c r="BC6" s="197">
        <f t="shared" si="16"/>
        <v>0</v>
      </c>
      <c r="BD6" s="197">
        <f t="shared" si="16"/>
        <v>0</v>
      </c>
      <c r="BE6" s="197">
        <f t="shared" si="16"/>
        <v>0</v>
      </c>
      <c r="BF6" s="197">
        <f t="shared" si="16"/>
        <v>0</v>
      </c>
      <c r="BG6" s="197">
        <f t="shared" si="16"/>
        <v>0</v>
      </c>
      <c r="BH6" s="197">
        <f t="shared" si="16"/>
        <v>0</v>
      </c>
      <c r="BI6" s="197">
        <f t="shared" si="16"/>
        <v>0</v>
      </c>
      <c r="BJ6" s="197">
        <f t="shared" si="16"/>
        <v>0</v>
      </c>
      <c r="BL6" s="197">
        <f t="shared" si="7"/>
        <v>0</v>
      </c>
    </row>
    <row r="7" spans="1:64" ht="21.75" hidden="1" customHeight="1" x14ac:dyDescent="0.25">
      <c r="A7" s="175"/>
      <c r="D7" s="214"/>
      <c r="E7" s="173">
        <f t="shared" si="0"/>
        <v>0</v>
      </c>
      <c r="F7" s="173">
        <f t="shared" si="1"/>
        <v>0</v>
      </c>
      <c r="H7" s="172">
        <v>160</v>
      </c>
      <c r="I7" s="172">
        <v>152</v>
      </c>
      <c r="J7" s="172">
        <v>184</v>
      </c>
      <c r="K7" s="172">
        <v>160</v>
      </c>
      <c r="L7" s="172">
        <v>176</v>
      </c>
      <c r="M7" s="172">
        <v>168</v>
      </c>
      <c r="N7" s="172">
        <v>160</v>
      </c>
      <c r="O7" s="172">
        <v>184</v>
      </c>
      <c r="P7" s="172">
        <v>160</v>
      </c>
      <c r="Q7" s="172">
        <v>168</v>
      </c>
      <c r="R7" s="172">
        <v>160</v>
      </c>
      <c r="S7" s="172">
        <v>160</v>
      </c>
      <c r="U7" s="199">
        <f t="shared" ref="U7:AF7" si="17">$C$7*H7</f>
        <v>0</v>
      </c>
      <c r="V7" s="199">
        <f t="shared" si="17"/>
        <v>0</v>
      </c>
      <c r="W7" s="199">
        <f t="shared" si="17"/>
        <v>0</v>
      </c>
      <c r="X7" s="199">
        <f t="shared" si="17"/>
        <v>0</v>
      </c>
      <c r="Y7" s="199">
        <f t="shared" si="17"/>
        <v>0</v>
      </c>
      <c r="Z7" s="199">
        <f t="shared" si="17"/>
        <v>0</v>
      </c>
      <c r="AA7" s="199">
        <f t="shared" si="17"/>
        <v>0</v>
      </c>
      <c r="AB7" s="199">
        <f t="shared" si="17"/>
        <v>0</v>
      </c>
      <c r="AC7" s="199">
        <f t="shared" si="17"/>
        <v>0</v>
      </c>
      <c r="AD7" s="199">
        <f t="shared" si="17"/>
        <v>0</v>
      </c>
      <c r="AE7" s="199">
        <f t="shared" si="17"/>
        <v>0</v>
      </c>
      <c r="AF7" s="199">
        <f t="shared" si="17"/>
        <v>0</v>
      </c>
      <c r="AH7" s="199">
        <f t="shared" si="3"/>
        <v>0</v>
      </c>
      <c r="AJ7" s="198">
        <f t="shared" ref="AJ7:AU7" si="18">$E$7*H7</f>
        <v>0</v>
      </c>
      <c r="AK7" s="198">
        <f t="shared" si="18"/>
        <v>0</v>
      </c>
      <c r="AL7" s="198">
        <f t="shared" si="18"/>
        <v>0</v>
      </c>
      <c r="AM7" s="198">
        <f t="shared" si="18"/>
        <v>0</v>
      </c>
      <c r="AN7" s="198">
        <f t="shared" si="18"/>
        <v>0</v>
      </c>
      <c r="AO7" s="198">
        <f t="shared" si="18"/>
        <v>0</v>
      </c>
      <c r="AP7" s="198">
        <f t="shared" si="18"/>
        <v>0</v>
      </c>
      <c r="AQ7" s="198">
        <f t="shared" si="18"/>
        <v>0</v>
      </c>
      <c r="AR7" s="198">
        <f t="shared" si="18"/>
        <v>0</v>
      </c>
      <c r="AS7" s="198">
        <f t="shared" si="18"/>
        <v>0</v>
      </c>
      <c r="AT7" s="198">
        <f t="shared" si="18"/>
        <v>0</v>
      </c>
      <c r="AU7" s="198">
        <f t="shared" si="18"/>
        <v>0</v>
      </c>
      <c r="AW7" s="198">
        <f t="shared" si="5"/>
        <v>0</v>
      </c>
      <c r="AY7" s="197">
        <f t="shared" ref="AY7:BJ7" si="19">$F$7*H7</f>
        <v>0</v>
      </c>
      <c r="AZ7" s="197">
        <f t="shared" si="19"/>
        <v>0</v>
      </c>
      <c r="BA7" s="197">
        <f t="shared" si="19"/>
        <v>0</v>
      </c>
      <c r="BB7" s="197">
        <f t="shared" si="19"/>
        <v>0</v>
      </c>
      <c r="BC7" s="197">
        <f t="shared" si="19"/>
        <v>0</v>
      </c>
      <c r="BD7" s="197">
        <f t="shared" si="19"/>
        <v>0</v>
      </c>
      <c r="BE7" s="197">
        <f t="shared" si="19"/>
        <v>0</v>
      </c>
      <c r="BF7" s="197">
        <f t="shared" si="19"/>
        <v>0</v>
      </c>
      <c r="BG7" s="197">
        <f t="shared" si="19"/>
        <v>0</v>
      </c>
      <c r="BH7" s="197">
        <f t="shared" si="19"/>
        <v>0</v>
      </c>
      <c r="BI7" s="197">
        <f t="shared" si="19"/>
        <v>0</v>
      </c>
      <c r="BJ7" s="197">
        <f t="shared" si="19"/>
        <v>0</v>
      </c>
      <c r="BL7" s="197">
        <f t="shared" si="7"/>
        <v>0</v>
      </c>
    </row>
    <row r="8" spans="1:64" ht="21.75" hidden="1" customHeight="1" x14ac:dyDescent="0.25">
      <c r="A8" s="175"/>
      <c r="D8" s="214"/>
      <c r="E8" s="173">
        <f t="shared" si="0"/>
        <v>0</v>
      </c>
      <c r="F8" s="173">
        <f t="shared" si="1"/>
        <v>0</v>
      </c>
      <c r="H8" s="172">
        <v>160</v>
      </c>
      <c r="I8" s="172">
        <v>152</v>
      </c>
      <c r="J8" s="172">
        <v>184</v>
      </c>
      <c r="K8" s="172">
        <v>160</v>
      </c>
      <c r="L8" s="172">
        <v>176</v>
      </c>
      <c r="M8" s="172">
        <v>168</v>
      </c>
      <c r="N8" s="172">
        <v>160</v>
      </c>
      <c r="O8" s="172">
        <v>184</v>
      </c>
      <c r="P8" s="172">
        <v>160</v>
      </c>
      <c r="Q8" s="172">
        <v>168</v>
      </c>
      <c r="R8" s="172">
        <v>160</v>
      </c>
      <c r="S8" s="172">
        <v>160</v>
      </c>
      <c r="U8" s="199">
        <f t="shared" ref="U8:AF8" si="20">$C$8*H8</f>
        <v>0</v>
      </c>
      <c r="V8" s="199">
        <f t="shared" si="20"/>
        <v>0</v>
      </c>
      <c r="W8" s="199">
        <f t="shared" si="20"/>
        <v>0</v>
      </c>
      <c r="X8" s="199">
        <f t="shared" si="20"/>
        <v>0</v>
      </c>
      <c r="Y8" s="199">
        <f t="shared" si="20"/>
        <v>0</v>
      </c>
      <c r="Z8" s="199">
        <f t="shared" si="20"/>
        <v>0</v>
      </c>
      <c r="AA8" s="199">
        <f t="shared" si="20"/>
        <v>0</v>
      </c>
      <c r="AB8" s="199">
        <f t="shared" si="20"/>
        <v>0</v>
      </c>
      <c r="AC8" s="199">
        <f t="shared" si="20"/>
        <v>0</v>
      </c>
      <c r="AD8" s="199">
        <f t="shared" si="20"/>
        <v>0</v>
      </c>
      <c r="AE8" s="199">
        <f t="shared" si="20"/>
        <v>0</v>
      </c>
      <c r="AF8" s="199">
        <f t="shared" si="20"/>
        <v>0</v>
      </c>
      <c r="AH8" s="199">
        <f t="shared" si="3"/>
        <v>0</v>
      </c>
      <c r="AJ8" s="198">
        <f t="shared" ref="AJ8:AU8" si="21">$E$8*H8</f>
        <v>0</v>
      </c>
      <c r="AK8" s="198">
        <f t="shared" si="21"/>
        <v>0</v>
      </c>
      <c r="AL8" s="198">
        <f t="shared" si="21"/>
        <v>0</v>
      </c>
      <c r="AM8" s="198">
        <f t="shared" si="21"/>
        <v>0</v>
      </c>
      <c r="AN8" s="198">
        <f t="shared" si="21"/>
        <v>0</v>
      </c>
      <c r="AO8" s="198">
        <f t="shared" si="21"/>
        <v>0</v>
      </c>
      <c r="AP8" s="198">
        <f t="shared" si="21"/>
        <v>0</v>
      </c>
      <c r="AQ8" s="198">
        <f t="shared" si="21"/>
        <v>0</v>
      </c>
      <c r="AR8" s="198">
        <f t="shared" si="21"/>
        <v>0</v>
      </c>
      <c r="AS8" s="198">
        <f t="shared" si="21"/>
        <v>0</v>
      </c>
      <c r="AT8" s="198">
        <f t="shared" si="21"/>
        <v>0</v>
      </c>
      <c r="AU8" s="198">
        <f t="shared" si="21"/>
        <v>0</v>
      </c>
      <c r="AW8" s="198">
        <f t="shared" si="5"/>
        <v>0</v>
      </c>
      <c r="AY8" s="197">
        <f t="shared" ref="AY8:BJ8" si="22">$F$8*H8</f>
        <v>0</v>
      </c>
      <c r="AZ8" s="197">
        <f t="shared" si="22"/>
        <v>0</v>
      </c>
      <c r="BA8" s="197">
        <f t="shared" si="22"/>
        <v>0</v>
      </c>
      <c r="BB8" s="197">
        <f t="shared" si="22"/>
        <v>0</v>
      </c>
      <c r="BC8" s="197">
        <f t="shared" si="22"/>
        <v>0</v>
      </c>
      <c r="BD8" s="197">
        <f t="shared" si="22"/>
        <v>0</v>
      </c>
      <c r="BE8" s="197">
        <f t="shared" si="22"/>
        <v>0</v>
      </c>
      <c r="BF8" s="197">
        <f t="shared" si="22"/>
        <v>0</v>
      </c>
      <c r="BG8" s="197">
        <f t="shared" si="22"/>
        <v>0</v>
      </c>
      <c r="BH8" s="197">
        <f t="shared" si="22"/>
        <v>0</v>
      </c>
      <c r="BI8" s="197">
        <f t="shared" si="22"/>
        <v>0</v>
      </c>
      <c r="BJ8" s="197">
        <f t="shared" si="22"/>
        <v>0</v>
      </c>
      <c r="BL8" s="197">
        <f t="shared" si="7"/>
        <v>0</v>
      </c>
    </row>
    <row r="9" spans="1:64" ht="21.75" hidden="1" customHeight="1" x14ac:dyDescent="0.25">
      <c r="A9" s="175"/>
      <c r="D9" s="214"/>
      <c r="E9" s="173">
        <f t="shared" si="0"/>
        <v>0</v>
      </c>
      <c r="F9" s="173">
        <f t="shared" si="1"/>
        <v>0</v>
      </c>
      <c r="H9" s="172">
        <v>160</v>
      </c>
      <c r="I9" s="172">
        <v>152</v>
      </c>
      <c r="J9" s="172">
        <v>184</v>
      </c>
      <c r="K9" s="172">
        <v>160</v>
      </c>
      <c r="L9" s="172">
        <v>176</v>
      </c>
      <c r="M9" s="172">
        <v>168</v>
      </c>
      <c r="N9" s="172">
        <v>160</v>
      </c>
      <c r="O9" s="172">
        <v>184</v>
      </c>
      <c r="P9" s="172">
        <v>160</v>
      </c>
      <c r="Q9" s="172">
        <v>168</v>
      </c>
      <c r="R9" s="172">
        <v>160</v>
      </c>
      <c r="S9" s="172">
        <v>160</v>
      </c>
      <c r="U9" s="199">
        <f t="shared" ref="U9:AF9" si="23">$C$9*H9</f>
        <v>0</v>
      </c>
      <c r="V9" s="199">
        <f t="shared" si="23"/>
        <v>0</v>
      </c>
      <c r="W9" s="199">
        <f t="shared" si="23"/>
        <v>0</v>
      </c>
      <c r="X9" s="199">
        <f t="shared" si="23"/>
        <v>0</v>
      </c>
      <c r="Y9" s="199">
        <f t="shared" si="23"/>
        <v>0</v>
      </c>
      <c r="Z9" s="199">
        <f t="shared" si="23"/>
        <v>0</v>
      </c>
      <c r="AA9" s="199">
        <f t="shared" si="23"/>
        <v>0</v>
      </c>
      <c r="AB9" s="199">
        <f t="shared" si="23"/>
        <v>0</v>
      </c>
      <c r="AC9" s="199">
        <f t="shared" si="23"/>
        <v>0</v>
      </c>
      <c r="AD9" s="199">
        <f t="shared" si="23"/>
        <v>0</v>
      </c>
      <c r="AE9" s="199">
        <f t="shared" si="23"/>
        <v>0</v>
      </c>
      <c r="AF9" s="199">
        <f t="shared" si="23"/>
        <v>0</v>
      </c>
      <c r="AH9" s="199">
        <f t="shared" si="3"/>
        <v>0</v>
      </c>
      <c r="AJ9" s="198">
        <f t="shared" ref="AJ9:AU9" si="24">$E$9*H9</f>
        <v>0</v>
      </c>
      <c r="AK9" s="198">
        <f t="shared" si="24"/>
        <v>0</v>
      </c>
      <c r="AL9" s="198">
        <f t="shared" si="24"/>
        <v>0</v>
      </c>
      <c r="AM9" s="198">
        <f t="shared" si="24"/>
        <v>0</v>
      </c>
      <c r="AN9" s="198">
        <f t="shared" si="24"/>
        <v>0</v>
      </c>
      <c r="AO9" s="198">
        <f t="shared" si="24"/>
        <v>0</v>
      </c>
      <c r="AP9" s="198">
        <f t="shared" si="24"/>
        <v>0</v>
      </c>
      <c r="AQ9" s="198">
        <f t="shared" si="24"/>
        <v>0</v>
      </c>
      <c r="AR9" s="198">
        <f t="shared" si="24"/>
        <v>0</v>
      </c>
      <c r="AS9" s="198">
        <f t="shared" si="24"/>
        <v>0</v>
      </c>
      <c r="AT9" s="198">
        <f t="shared" si="24"/>
        <v>0</v>
      </c>
      <c r="AU9" s="198">
        <f t="shared" si="24"/>
        <v>0</v>
      </c>
      <c r="AW9" s="198">
        <f t="shared" si="5"/>
        <v>0</v>
      </c>
      <c r="AY9" s="197">
        <f t="shared" ref="AY9:BJ9" si="25">$F$9*H9</f>
        <v>0</v>
      </c>
      <c r="AZ9" s="197">
        <f t="shared" si="25"/>
        <v>0</v>
      </c>
      <c r="BA9" s="197">
        <f t="shared" si="25"/>
        <v>0</v>
      </c>
      <c r="BB9" s="197">
        <f t="shared" si="25"/>
        <v>0</v>
      </c>
      <c r="BC9" s="197">
        <f t="shared" si="25"/>
        <v>0</v>
      </c>
      <c r="BD9" s="197">
        <f t="shared" si="25"/>
        <v>0</v>
      </c>
      <c r="BE9" s="197">
        <f t="shared" si="25"/>
        <v>0</v>
      </c>
      <c r="BF9" s="197">
        <f t="shared" si="25"/>
        <v>0</v>
      </c>
      <c r="BG9" s="197">
        <f t="shared" si="25"/>
        <v>0</v>
      </c>
      <c r="BH9" s="197">
        <f t="shared" si="25"/>
        <v>0</v>
      </c>
      <c r="BI9" s="197">
        <f t="shared" si="25"/>
        <v>0</v>
      </c>
      <c r="BJ9" s="197">
        <f t="shared" si="25"/>
        <v>0</v>
      </c>
      <c r="BL9" s="197">
        <f t="shared" si="7"/>
        <v>0</v>
      </c>
    </row>
    <row r="10" spans="1:64" ht="21.75" hidden="1" customHeight="1" x14ac:dyDescent="0.25">
      <c r="A10" s="175"/>
      <c r="D10" s="214"/>
      <c r="E10" s="173">
        <f t="shared" si="0"/>
        <v>0</v>
      </c>
      <c r="F10" s="173">
        <f t="shared" si="1"/>
        <v>0</v>
      </c>
      <c r="H10" s="172">
        <v>160</v>
      </c>
      <c r="I10" s="172">
        <v>152</v>
      </c>
      <c r="J10" s="172">
        <v>184</v>
      </c>
      <c r="K10" s="172">
        <v>160</v>
      </c>
      <c r="L10" s="172">
        <v>176</v>
      </c>
      <c r="M10" s="172">
        <v>168</v>
      </c>
      <c r="N10" s="172">
        <v>160</v>
      </c>
      <c r="O10" s="172">
        <v>184</v>
      </c>
      <c r="P10" s="172">
        <v>160</v>
      </c>
      <c r="Q10" s="172">
        <v>168</v>
      </c>
      <c r="R10" s="172">
        <v>160</v>
      </c>
      <c r="S10" s="172">
        <v>160</v>
      </c>
      <c r="U10" s="199">
        <f t="shared" ref="U10:AF10" si="26">$C$10*H10</f>
        <v>0</v>
      </c>
      <c r="V10" s="199">
        <f t="shared" si="26"/>
        <v>0</v>
      </c>
      <c r="W10" s="199">
        <f t="shared" si="26"/>
        <v>0</v>
      </c>
      <c r="X10" s="199">
        <f t="shared" si="26"/>
        <v>0</v>
      </c>
      <c r="Y10" s="199">
        <f t="shared" si="26"/>
        <v>0</v>
      </c>
      <c r="Z10" s="199">
        <f t="shared" si="26"/>
        <v>0</v>
      </c>
      <c r="AA10" s="199">
        <f t="shared" si="26"/>
        <v>0</v>
      </c>
      <c r="AB10" s="199">
        <f t="shared" si="26"/>
        <v>0</v>
      </c>
      <c r="AC10" s="199">
        <f t="shared" si="26"/>
        <v>0</v>
      </c>
      <c r="AD10" s="199">
        <f t="shared" si="26"/>
        <v>0</v>
      </c>
      <c r="AE10" s="199">
        <f t="shared" si="26"/>
        <v>0</v>
      </c>
      <c r="AF10" s="199">
        <f t="shared" si="26"/>
        <v>0</v>
      </c>
      <c r="AH10" s="199">
        <f t="shared" si="3"/>
        <v>0</v>
      </c>
      <c r="AJ10" s="198">
        <f t="shared" ref="AJ10:AU10" si="27">$E$10*H10</f>
        <v>0</v>
      </c>
      <c r="AK10" s="198">
        <f t="shared" si="27"/>
        <v>0</v>
      </c>
      <c r="AL10" s="198">
        <f t="shared" si="27"/>
        <v>0</v>
      </c>
      <c r="AM10" s="198">
        <f t="shared" si="27"/>
        <v>0</v>
      </c>
      <c r="AN10" s="198">
        <f t="shared" si="27"/>
        <v>0</v>
      </c>
      <c r="AO10" s="198">
        <f t="shared" si="27"/>
        <v>0</v>
      </c>
      <c r="AP10" s="198">
        <f t="shared" si="27"/>
        <v>0</v>
      </c>
      <c r="AQ10" s="198">
        <f t="shared" si="27"/>
        <v>0</v>
      </c>
      <c r="AR10" s="198">
        <f t="shared" si="27"/>
        <v>0</v>
      </c>
      <c r="AS10" s="198">
        <f t="shared" si="27"/>
        <v>0</v>
      </c>
      <c r="AT10" s="198">
        <f t="shared" si="27"/>
        <v>0</v>
      </c>
      <c r="AU10" s="198">
        <f t="shared" si="27"/>
        <v>0</v>
      </c>
      <c r="AW10" s="198">
        <f t="shared" si="5"/>
        <v>0</v>
      </c>
      <c r="AY10" s="197">
        <f t="shared" ref="AY10:BJ10" si="28">$F$10*H10</f>
        <v>0</v>
      </c>
      <c r="AZ10" s="197">
        <f t="shared" si="28"/>
        <v>0</v>
      </c>
      <c r="BA10" s="197">
        <f t="shared" si="28"/>
        <v>0</v>
      </c>
      <c r="BB10" s="197">
        <f t="shared" si="28"/>
        <v>0</v>
      </c>
      <c r="BC10" s="197">
        <f t="shared" si="28"/>
        <v>0</v>
      </c>
      <c r="BD10" s="197">
        <f t="shared" si="28"/>
        <v>0</v>
      </c>
      <c r="BE10" s="197">
        <f t="shared" si="28"/>
        <v>0</v>
      </c>
      <c r="BF10" s="197">
        <f t="shared" si="28"/>
        <v>0</v>
      </c>
      <c r="BG10" s="197">
        <f t="shared" si="28"/>
        <v>0</v>
      </c>
      <c r="BH10" s="197">
        <f t="shared" si="28"/>
        <v>0</v>
      </c>
      <c r="BI10" s="197">
        <f t="shared" si="28"/>
        <v>0</v>
      </c>
      <c r="BJ10" s="197">
        <f t="shared" si="28"/>
        <v>0</v>
      </c>
      <c r="BL10" s="197">
        <f t="shared" si="7"/>
        <v>0</v>
      </c>
    </row>
    <row r="11" spans="1:64" ht="21.75" hidden="1" customHeight="1" x14ac:dyDescent="0.25">
      <c r="A11" s="175"/>
      <c r="D11" s="214"/>
      <c r="E11" s="173">
        <f t="shared" si="0"/>
        <v>0</v>
      </c>
      <c r="F11" s="173">
        <f t="shared" si="1"/>
        <v>0</v>
      </c>
      <c r="H11" s="172">
        <v>160</v>
      </c>
      <c r="I11" s="172">
        <v>152</v>
      </c>
      <c r="J11" s="172">
        <v>184</v>
      </c>
      <c r="K11" s="172">
        <v>160</v>
      </c>
      <c r="L11" s="172">
        <v>176</v>
      </c>
      <c r="M11" s="172">
        <v>168</v>
      </c>
      <c r="N11" s="172">
        <v>160</v>
      </c>
      <c r="O11" s="172">
        <v>184</v>
      </c>
      <c r="P11" s="172">
        <v>160</v>
      </c>
      <c r="Q11" s="172">
        <v>168</v>
      </c>
      <c r="R11" s="172">
        <v>160</v>
      </c>
      <c r="S11" s="172">
        <v>160</v>
      </c>
      <c r="U11" s="199">
        <f t="shared" ref="U11:AF11" si="29">$C$11*H11</f>
        <v>0</v>
      </c>
      <c r="V11" s="199">
        <f t="shared" si="29"/>
        <v>0</v>
      </c>
      <c r="W11" s="199">
        <f t="shared" si="29"/>
        <v>0</v>
      </c>
      <c r="X11" s="199">
        <f t="shared" si="29"/>
        <v>0</v>
      </c>
      <c r="Y11" s="199">
        <f t="shared" si="29"/>
        <v>0</v>
      </c>
      <c r="Z11" s="199">
        <f t="shared" si="29"/>
        <v>0</v>
      </c>
      <c r="AA11" s="199">
        <f t="shared" si="29"/>
        <v>0</v>
      </c>
      <c r="AB11" s="199">
        <f t="shared" si="29"/>
        <v>0</v>
      </c>
      <c r="AC11" s="199">
        <f t="shared" si="29"/>
        <v>0</v>
      </c>
      <c r="AD11" s="199">
        <f t="shared" si="29"/>
        <v>0</v>
      </c>
      <c r="AE11" s="199">
        <f t="shared" si="29"/>
        <v>0</v>
      </c>
      <c r="AF11" s="199">
        <f t="shared" si="29"/>
        <v>0</v>
      </c>
      <c r="AH11" s="199">
        <f t="shared" si="3"/>
        <v>0</v>
      </c>
      <c r="AJ11" s="198">
        <f t="shared" ref="AJ11:AU11" si="30">$E$11*H11</f>
        <v>0</v>
      </c>
      <c r="AK11" s="198">
        <f t="shared" si="30"/>
        <v>0</v>
      </c>
      <c r="AL11" s="198">
        <f t="shared" si="30"/>
        <v>0</v>
      </c>
      <c r="AM11" s="198">
        <f t="shared" si="30"/>
        <v>0</v>
      </c>
      <c r="AN11" s="198">
        <f t="shared" si="30"/>
        <v>0</v>
      </c>
      <c r="AO11" s="198">
        <f t="shared" si="30"/>
        <v>0</v>
      </c>
      <c r="AP11" s="198">
        <f t="shared" si="30"/>
        <v>0</v>
      </c>
      <c r="AQ11" s="198">
        <f t="shared" si="30"/>
        <v>0</v>
      </c>
      <c r="AR11" s="198">
        <f t="shared" si="30"/>
        <v>0</v>
      </c>
      <c r="AS11" s="198">
        <f t="shared" si="30"/>
        <v>0</v>
      </c>
      <c r="AT11" s="198">
        <f t="shared" si="30"/>
        <v>0</v>
      </c>
      <c r="AU11" s="198">
        <f t="shared" si="30"/>
        <v>0</v>
      </c>
      <c r="AW11" s="198">
        <f t="shared" si="5"/>
        <v>0</v>
      </c>
      <c r="AY11" s="197">
        <f t="shared" ref="AY11:BJ11" si="31">$F$11*H11</f>
        <v>0</v>
      </c>
      <c r="AZ11" s="197">
        <f t="shared" si="31"/>
        <v>0</v>
      </c>
      <c r="BA11" s="197">
        <f t="shared" si="31"/>
        <v>0</v>
      </c>
      <c r="BB11" s="197">
        <f t="shared" si="31"/>
        <v>0</v>
      </c>
      <c r="BC11" s="197">
        <f t="shared" si="31"/>
        <v>0</v>
      </c>
      <c r="BD11" s="197">
        <f t="shared" si="31"/>
        <v>0</v>
      </c>
      <c r="BE11" s="197">
        <f t="shared" si="31"/>
        <v>0</v>
      </c>
      <c r="BF11" s="197">
        <f t="shared" si="31"/>
        <v>0</v>
      </c>
      <c r="BG11" s="197">
        <f t="shared" si="31"/>
        <v>0</v>
      </c>
      <c r="BH11" s="197">
        <f t="shared" si="31"/>
        <v>0</v>
      </c>
      <c r="BI11" s="197">
        <f t="shared" si="31"/>
        <v>0</v>
      </c>
      <c r="BJ11" s="197">
        <f t="shared" si="31"/>
        <v>0</v>
      </c>
      <c r="BL11" s="197">
        <f t="shared" si="7"/>
        <v>0</v>
      </c>
    </row>
    <row r="12" spans="1:64" ht="21.75" hidden="1" customHeight="1" x14ac:dyDescent="0.25">
      <c r="A12" s="175"/>
      <c r="D12" s="214"/>
      <c r="E12" s="173">
        <f t="shared" si="0"/>
        <v>0</v>
      </c>
      <c r="F12" s="173">
        <f t="shared" si="1"/>
        <v>0</v>
      </c>
      <c r="H12" s="172">
        <v>160</v>
      </c>
      <c r="I12" s="172">
        <v>152</v>
      </c>
      <c r="J12" s="172">
        <v>184</v>
      </c>
      <c r="K12" s="172">
        <v>160</v>
      </c>
      <c r="L12" s="172">
        <v>176</v>
      </c>
      <c r="M12" s="172">
        <v>168</v>
      </c>
      <c r="N12" s="172">
        <v>160</v>
      </c>
      <c r="O12" s="172">
        <v>184</v>
      </c>
      <c r="P12" s="172">
        <v>160</v>
      </c>
      <c r="Q12" s="172">
        <v>168</v>
      </c>
      <c r="R12" s="172">
        <v>160</v>
      </c>
      <c r="S12" s="172">
        <v>160</v>
      </c>
      <c r="U12" s="199">
        <f t="shared" ref="U12:AF12" si="32">$C$12*H12</f>
        <v>0</v>
      </c>
      <c r="V12" s="199">
        <f t="shared" si="32"/>
        <v>0</v>
      </c>
      <c r="W12" s="199">
        <f t="shared" si="32"/>
        <v>0</v>
      </c>
      <c r="X12" s="199">
        <f t="shared" si="32"/>
        <v>0</v>
      </c>
      <c r="Y12" s="199">
        <f t="shared" si="32"/>
        <v>0</v>
      </c>
      <c r="Z12" s="199">
        <f t="shared" si="32"/>
        <v>0</v>
      </c>
      <c r="AA12" s="199">
        <f t="shared" si="32"/>
        <v>0</v>
      </c>
      <c r="AB12" s="199">
        <f t="shared" si="32"/>
        <v>0</v>
      </c>
      <c r="AC12" s="199">
        <f t="shared" si="32"/>
        <v>0</v>
      </c>
      <c r="AD12" s="199">
        <f t="shared" si="32"/>
        <v>0</v>
      </c>
      <c r="AE12" s="199">
        <f t="shared" si="32"/>
        <v>0</v>
      </c>
      <c r="AF12" s="199">
        <f t="shared" si="32"/>
        <v>0</v>
      </c>
      <c r="AH12" s="199">
        <f t="shared" si="3"/>
        <v>0</v>
      </c>
      <c r="AJ12" s="198">
        <f t="shared" ref="AJ12:AU12" si="33">$E$12*H12</f>
        <v>0</v>
      </c>
      <c r="AK12" s="198">
        <f t="shared" si="33"/>
        <v>0</v>
      </c>
      <c r="AL12" s="198">
        <f t="shared" si="33"/>
        <v>0</v>
      </c>
      <c r="AM12" s="198">
        <f t="shared" si="33"/>
        <v>0</v>
      </c>
      <c r="AN12" s="198">
        <f t="shared" si="33"/>
        <v>0</v>
      </c>
      <c r="AO12" s="198">
        <f t="shared" si="33"/>
        <v>0</v>
      </c>
      <c r="AP12" s="198">
        <f t="shared" si="33"/>
        <v>0</v>
      </c>
      <c r="AQ12" s="198">
        <f t="shared" si="33"/>
        <v>0</v>
      </c>
      <c r="AR12" s="198">
        <f t="shared" si="33"/>
        <v>0</v>
      </c>
      <c r="AS12" s="198">
        <f t="shared" si="33"/>
        <v>0</v>
      </c>
      <c r="AT12" s="198">
        <f t="shared" si="33"/>
        <v>0</v>
      </c>
      <c r="AU12" s="198">
        <f t="shared" si="33"/>
        <v>0</v>
      </c>
      <c r="AW12" s="198">
        <f t="shared" si="5"/>
        <v>0</v>
      </c>
      <c r="AY12" s="197">
        <f t="shared" ref="AY12:BJ12" si="34">$F$12*H12</f>
        <v>0</v>
      </c>
      <c r="AZ12" s="197">
        <f t="shared" si="34"/>
        <v>0</v>
      </c>
      <c r="BA12" s="197">
        <f t="shared" si="34"/>
        <v>0</v>
      </c>
      <c r="BB12" s="197">
        <f t="shared" si="34"/>
        <v>0</v>
      </c>
      <c r="BC12" s="197">
        <f t="shared" si="34"/>
        <v>0</v>
      </c>
      <c r="BD12" s="197">
        <f t="shared" si="34"/>
        <v>0</v>
      </c>
      <c r="BE12" s="197">
        <f t="shared" si="34"/>
        <v>0</v>
      </c>
      <c r="BF12" s="197">
        <f t="shared" si="34"/>
        <v>0</v>
      </c>
      <c r="BG12" s="197">
        <f t="shared" si="34"/>
        <v>0</v>
      </c>
      <c r="BH12" s="197">
        <f t="shared" si="34"/>
        <v>0</v>
      </c>
      <c r="BI12" s="197">
        <f t="shared" si="34"/>
        <v>0</v>
      </c>
      <c r="BJ12" s="197">
        <f t="shared" si="34"/>
        <v>0</v>
      </c>
      <c r="BL12" s="197">
        <f t="shared" si="7"/>
        <v>0</v>
      </c>
    </row>
    <row r="13" spans="1:64" ht="21.75" hidden="1" customHeight="1" x14ac:dyDescent="0.25">
      <c r="A13" s="175"/>
      <c r="D13" s="214"/>
      <c r="E13" s="173">
        <f t="shared" si="0"/>
        <v>0</v>
      </c>
      <c r="F13" s="173">
        <f t="shared" si="1"/>
        <v>0</v>
      </c>
      <c r="H13" s="172">
        <v>160</v>
      </c>
      <c r="I13" s="172">
        <v>152</v>
      </c>
      <c r="J13" s="172">
        <v>184</v>
      </c>
      <c r="K13" s="172">
        <v>160</v>
      </c>
      <c r="L13" s="172">
        <v>176</v>
      </c>
      <c r="M13" s="172">
        <v>168</v>
      </c>
      <c r="N13" s="172">
        <v>160</v>
      </c>
      <c r="O13" s="172">
        <v>184</v>
      </c>
      <c r="P13" s="172">
        <v>160</v>
      </c>
      <c r="Q13" s="172">
        <v>168</v>
      </c>
      <c r="R13" s="172">
        <v>160</v>
      </c>
      <c r="S13" s="172">
        <v>160</v>
      </c>
      <c r="U13" s="199">
        <f t="shared" ref="U13:AF13" si="35">$C$13*H13</f>
        <v>0</v>
      </c>
      <c r="V13" s="199">
        <f t="shared" si="35"/>
        <v>0</v>
      </c>
      <c r="W13" s="199">
        <f t="shared" si="35"/>
        <v>0</v>
      </c>
      <c r="X13" s="199">
        <f t="shared" si="35"/>
        <v>0</v>
      </c>
      <c r="Y13" s="199">
        <f t="shared" si="35"/>
        <v>0</v>
      </c>
      <c r="Z13" s="199">
        <f t="shared" si="35"/>
        <v>0</v>
      </c>
      <c r="AA13" s="199">
        <f t="shared" si="35"/>
        <v>0</v>
      </c>
      <c r="AB13" s="199">
        <f t="shared" si="35"/>
        <v>0</v>
      </c>
      <c r="AC13" s="199">
        <f t="shared" si="35"/>
        <v>0</v>
      </c>
      <c r="AD13" s="199">
        <f t="shared" si="35"/>
        <v>0</v>
      </c>
      <c r="AE13" s="199">
        <f t="shared" si="35"/>
        <v>0</v>
      </c>
      <c r="AF13" s="199">
        <f t="shared" si="35"/>
        <v>0</v>
      </c>
      <c r="AH13" s="199">
        <f t="shared" si="3"/>
        <v>0</v>
      </c>
      <c r="AJ13" s="198">
        <f t="shared" ref="AJ13:AU13" si="36">$E$13*H13</f>
        <v>0</v>
      </c>
      <c r="AK13" s="198">
        <f t="shared" si="36"/>
        <v>0</v>
      </c>
      <c r="AL13" s="198">
        <f t="shared" si="36"/>
        <v>0</v>
      </c>
      <c r="AM13" s="198">
        <f t="shared" si="36"/>
        <v>0</v>
      </c>
      <c r="AN13" s="198">
        <f t="shared" si="36"/>
        <v>0</v>
      </c>
      <c r="AO13" s="198">
        <f t="shared" si="36"/>
        <v>0</v>
      </c>
      <c r="AP13" s="198">
        <f t="shared" si="36"/>
        <v>0</v>
      </c>
      <c r="AQ13" s="198">
        <f t="shared" si="36"/>
        <v>0</v>
      </c>
      <c r="AR13" s="198">
        <f t="shared" si="36"/>
        <v>0</v>
      </c>
      <c r="AS13" s="198">
        <f t="shared" si="36"/>
        <v>0</v>
      </c>
      <c r="AT13" s="198">
        <f t="shared" si="36"/>
        <v>0</v>
      </c>
      <c r="AU13" s="198">
        <f t="shared" si="36"/>
        <v>0</v>
      </c>
      <c r="AW13" s="198">
        <f t="shared" si="5"/>
        <v>0</v>
      </c>
      <c r="AY13" s="197">
        <f t="shared" ref="AY13:BJ13" si="37">$F$13*H13</f>
        <v>0</v>
      </c>
      <c r="AZ13" s="197">
        <f t="shared" si="37"/>
        <v>0</v>
      </c>
      <c r="BA13" s="197">
        <f t="shared" si="37"/>
        <v>0</v>
      </c>
      <c r="BB13" s="197">
        <f t="shared" si="37"/>
        <v>0</v>
      </c>
      <c r="BC13" s="197">
        <f t="shared" si="37"/>
        <v>0</v>
      </c>
      <c r="BD13" s="197">
        <f t="shared" si="37"/>
        <v>0</v>
      </c>
      <c r="BE13" s="197">
        <f t="shared" si="37"/>
        <v>0</v>
      </c>
      <c r="BF13" s="197">
        <f t="shared" si="37"/>
        <v>0</v>
      </c>
      <c r="BG13" s="197">
        <f t="shared" si="37"/>
        <v>0</v>
      </c>
      <c r="BH13" s="197">
        <f t="shared" si="37"/>
        <v>0</v>
      </c>
      <c r="BI13" s="197">
        <f t="shared" si="37"/>
        <v>0</v>
      </c>
      <c r="BJ13" s="197">
        <f t="shared" si="37"/>
        <v>0</v>
      </c>
      <c r="BL13" s="197">
        <f t="shared" si="7"/>
        <v>0</v>
      </c>
    </row>
    <row r="14" spans="1:64" ht="21.75" hidden="1" customHeight="1" x14ac:dyDescent="0.25">
      <c r="A14" s="175"/>
      <c r="D14" s="214"/>
      <c r="E14" s="173">
        <f t="shared" si="0"/>
        <v>0</v>
      </c>
      <c r="F14" s="173">
        <f t="shared" si="1"/>
        <v>0</v>
      </c>
      <c r="H14" s="172">
        <v>160</v>
      </c>
      <c r="I14" s="172">
        <v>152</v>
      </c>
      <c r="J14" s="172">
        <v>184</v>
      </c>
      <c r="K14" s="172">
        <v>160</v>
      </c>
      <c r="L14" s="172">
        <v>176</v>
      </c>
      <c r="M14" s="172">
        <v>168</v>
      </c>
      <c r="N14" s="172">
        <v>160</v>
      </c>
      <c r="O14" s="172">
        <v>184</v>
      </c>
      <c r="P14" s="172">
        <v>160</v>
      </c>
      <c r="Q14" s="172">
        <v>168</v>
      </c>
      <c r="R14" s="172">
        <v>160</v>
      </c>
      <c r="S14" s="172">
        <v>160</v>
      </c>
      <c r="U14" s="199">
        <f t="shared" ref="U14:AF14" si="38">$C$14*H14</f>
        <v>0</v>
      </c>
      <c r="V14" s="199">
        <f t="shared" si="38"/>
        <v>0</v>
      </c>
      <c r="W14" s="199">
        <f t="shared" si="38"/>
        <v>0</v>
      </c>
      <c r="X14" s="199">
        <f t="shared" si="38"/>
        <v>0</v>
      </c>
      <c r="Y14" s="199">
        <f t="shared" si="38"/>
        <v>0</v>
      </c>
      <c r="Z14" s="199">
        <f t="shared" si="38"/>
        <v>0</v>
      </c>
      <c r="AA14" s="199">
        <f t="shared" si="38"/>
        <v>0</v>
      </c>
      <c r="AB14" s="199">
        <f t="shared" si="38"/>
        <v>0</v>
      </c>
      <c r="AC14" s="199">
        <f t="shared" si="38"/>
        <v>0</v>
      </c>
      <c r="AD14" s="199">
        <f t="shared" si="38"/>
        <v>0</v>
      </c>
      <c r="AE14" s="199">
        <f t="shared" si="38"/>
        <v>0</v>
      </c>
      <c r="AF14" s="199">
        <f t="shared" si="38"/>
        <v>0</v>
      </c>
      <c r="AH14" s="199">
        <f t="shared" si="3"/>
        <v>0</v>
      </c>
      <c r="AJ14" s="198">
        <f t="shared" ref="AJ14:AU14" si="39">$E$14*H14</f>
        <v>0</v>
      </c>
      <c r="AK14" s="198">
        <f t="shared" si="39"/>
        <v>0</v>
      </c>
      <c r="AL14" s="198">
        <f t="shared" si="39"/>
        <v>0</v>
      </c>
      <c r="AM14" s="198">
        <f t="shared" si="39"/>
        <v>0</v>
      </c>
      <c r="AN14" s="198">
        <f t="shared" si="39"/>
        <v>0</v>
      </c>
      <c r="AO14" s="198">
        <f t="shared" si="39"/>
        <v>0</v>
      </c>
      <c r="AP14" s="198">
        <f t="shared" si="39"/>
        <v>0</v>
      </c>
      <c r="AQ14" s="198">
        <f t="shared" si="39"/>
        <v>0</v>
      </c>
      <c r="AR14" s="198">
        <f t="shared" si="39"/>
        <v>0</v>
      </c>
      <c r="AS14" s="198">
        <f t="shared" si="39"/>
        <v>0</v>
      </c>
      <c r="AT14" s="198">
        <f t="shared" si="39"/>
        <v>0</v>
      </c>
      <c r="AU14" s="198">
        <f t="shared" si="39"/>
        <v>0</v>
      </c>
      <c r="AW14" s="198">
        <f t="shared" si="5"/>
        <v>0</v>
      </c>
      <c r="AY14" s="197">
        <f t="shared" ref="AY14:BJ14" si="40">$F$14*H14</f>
        <v>0</v>
      </c>
      <c r="AZ14" s="197">
        <f t="shared" si="40"/>
        <v>0</v>
      </c>
      <c r="BA14" s="197">
        <f t="shared" si="40"/>
        <v>0</v>
      </c>
      <c r="BB14" s="197">
        <f t="shared" si="40"/>
        <v>0</v>
      </c>
      <c r="BC14" s="197">
        <f t="shared" si="40"/>
        <v>0</v>
      </c>
      <c r="BD14" s="197">
        <f t="shared" si="40"/>
        <v>0</v>
      </c>
      <c r="BE14" s="197">
        <f t="shared" si="40"/>
        <v>0</v>
      </c>
      <c r="BF14" s="197">
        <f t="shared" si="40"/>
        <v>0</v>
      </c>
      <c r="BG14" s="197">
        <f t="shared" si="40"/>
        <v>0</v>
      </c>
      <c r="BH14" s="197">
        <f t="shared" si="40"/>
        <v>0</v>
      </c>
      <c r="BI14" s="197">
        <f t="shared" si="40"/>
        <v>0</v>
      </c>
      <c r="BJ14" s="197">
        <f t="shared" si="40"/>
        <v>0</v>
      </c>
      <c r="BL14" s="197">
        <f t="shared" si="7"/>
        <v>0</v>
      </c>
    </row>
    <row r="15" spans="1:64" ht="21.75" hidden="1" customHeight="1" x14ac:dyDescent="0.25">
      <c r="A15" s="175"/>
      <c r="D15" s="214"/>
      <c r="E15" s="173">
        <f t="shared" si="0"/>
        <v>0</v>
      </c>
      <c r="F15" s="173">
        <f t="shared" si="1"/>
        <v>0</v>
      </c>
      <c r="H15" s="172">
        <v>160</v>
      </c>
      <c r="I15" s="172">
        <v>152</v>
      </c>
      <c r="J15" s="172">
        <v>184</v>
      </c>
      <c r="K15" s="172">
        <v>160</v>
      </c>
      <c r="L15" s="172">
        <v>176</v>
      </c>
      <c r="M15" s="172">
        <v>168</v>
      </c>
      <c r="N15" s="172">
        <v>160</v>
      </c>
      <c r="O15" s="172">
        <v>184</v>
      </c>
      <c r="P15" s="172">
        <v>160</v>
      </c>
      <c r="Q15" s="172">
        <v>168</v>
      </c>
      <c r="R15" s="172">
        <v>160</v>
      </c>
      <c r="S15" s="172">
        <v>160</v>
      </c>
      <c r="U15" s="199">
        <f t="shared" ref="U15:AF15" si="41">$C$15*H15</f>
        <v>0</v>
      </c>
      <c r="V15" s="199">
        <f t="shared" si="41"/>
        <v>0</v>
      </c>
      <c r="W15" s="199">
        <f t="shared" si="41"/>
        <v>0</v>
      </c>
      <c r="X15" s="199">
        <f t="shared" si="41"/>
        <v>0</v>
      </c>
      <c r="Y15" s="199">
        <f t="shared" si="41"/>
        <v>0</v>
      </c>
      <c r="Z15" s="199">
        <f t="shared" si="41"/>
        <v>0</v>
      </c>
      <c r="AA15" s="199">
        <f t="shared" si="41"/>
        <v>0</v>
      </c>
      <c r="AB15" s="199">
        <f t="shared" si="41"/>
        <v>0</v>
      </c>
      <c r="AC15" s="199">
        <f t="shared" si="41"/>
        <v>0</v>
      </c>
      <c r="AD15" s="199">
        <f t="shared" si="41"/>
        <v>0</v>
      </c>
      <c r="AE15" s="199">
        <f t="shared" si="41"/>
        <v>0</v>
      </c>
      <c r="AF15" s="199">
        <f t="shared" si="41"/>
        <v>0</v>
      </c>
      <c r="AH15" s="199">
        <f t="shared" si="3"/>
        <v>0</v>
      </c>
      <c r="AJ15" s="198">
        <f t="shared" ref="AJ15:AU15" si="42">$E$15*H15</f>
        <v>0</v>
      </c>
      <c r="AK15" s="198">
        <f t="shared" si="42"/>
        <v>0</v>
      </c>
      <c r="AL15" s="198">
        <f t="shared" si="42"/>
        <v>0</v>
      </c>
      <c r="AM15" s="198">
        <f t="shared" si="42"/>
        <v>0</v>
      </c>
      <c r="AN15" s="198">
        <f t="shared" si="42"/>
        <v>0</v>
      </c>
      <c r="AO15" s="198">
        <f t="shared" si="42"/>
        <v>0</v>
      </c>
      <c r="AP15" s="198">
        <f t="shared" si="42"/>
        <v>0</v>
      </c>
      <c r="AQ15" s="198">
        <f t="shared" si="42"/>
        <v>0</v>
      </c>
      <c r="AR15" s="198">
        <f t="shared" si="42"/>
        <v>0</v>
      </c>
      <c r="AS15" s="198">
        <f t="shared" si="42"/>
        <v>0</v>
      </c>
      <c r="AT15" s="198">
        <f t="shared" si="42"/>
        <v>0</v>
      </c>
      <c r="AU15" s="198">
        <f t="shared" si="42"/>
        <v>0</v>
      </c>
      <c r="AW15" s="198">
        <f t="shared" si="5"/>
        <v>0</v>
      </c>
      <c r="AY15" s="197">
        <f t="shared" ref="AY15:BJ15" si="43">$F$15*H15</f>
        <v>0</v>
      </c>
      <c r="AZ15" s="197">
        <f t="shared" si="43"/>
        <v>0</v>
      </c>
      <c r="BA15" s="197">
        <f t="shared" si="43"/>
        <v>0</v>
      </c>
      <c r="BB15" s="197">
        <f t="shared" si="43"/>
        <v>0</v>
      </c>
      <c r="BC15" s="197">
        <f t="shared" si="43"/>
        <v>0</v>
      </c>
      <c r="BD15" s="197">
        <f t="shared" si="43"/>
        <v>0</v>
      </c>
      <c r="BE15" s="197">
        <f t="shared" si="43"/>
        <v>0</v>
      </c>
      <c r="BF15" s="197">
        <f t="shared" si="43"/>
        <v>0</v>
      </c>
      <c r="BG15" s="197">
        <f t="shared" si="43"/>
        <v>0</v>
      </c>
      <c r="BH15" s="197">
        <f t="shared" si="43"/>
        <v>0</v>
      </c>
      <c r="BI15" s="197">
        <f t="shared" si="43"/>
        <v>0</v>
      </c>
      <c r="BJ15" s="197">
        <f t="shared" si="43"/>
        <v>0</v>
      </c>
      <c r="BL15" s="197">
        <f t="shared" si="7"/>
        <v>0</v>
      </c>
    </row>
    <row r="16" spans="1:64" ht="21.75" hidden="1" customHeight="1" x14ac:dyDescent="0.25">
      <c r="A16" s="175"/>
      <c r="D16" s="214"/>
      <c r="E16" s="173">
        <f t="shared" si="0"/>
        <v>0</v>
      </c>
      <c r="F16" s="173">
        <f t="shared" si="1"/>
        <v>0</v>
      </c>
      <c r="H16" s="172">
        <v>160</v>
      </c>
      <c r="I16" s="172">
        <v>152</v>
      </c>
      <c r="J16" s="172">
        <v>184</v>
      </c>
      <c r="K16" s="172">
        <v>160</v>
      </c>
      <c r="L16" s="172">
        <v>176</v>
      </c>
      <c r="M16" s="172">
        <v>168</v>
      </c>
      <c r="N16" s="172">
        <v>160</v>
      </c>
      <c r="O16" s="172">
        <v>184</v>
      </c>
      <c r="P16" s="172">
        <v>160</v>
      </c>
      <c r="Q16" s="172">
        <v>168</v>
      </c>
      <c r="R16" s="172">
        <v>160</v>
      </c>
      <c r="S16" s="172">
        <v>160</v>
      </c>
      <c r="U16" s="199">
        <f t="shared" ref="U16:AF16" si="44">$C$16*H16</f>
        <v>0</v>
      </c>
      <c r="V16" s="199">
        <f t="shared" si="44"/>
        <v>0</v>
      </c>
      <c r="W16" s="199">
        <f t="shared" si="44"/>
        <v>0</v>
      </c>
      <c r="X16" s="199">
        <f t="shared" si="44"/>
        <v>0</v>
      </c>
      <c r="Y16" s="199">
        <f t="shared" si="44"/>
        <v>0</v>
      </c>
      <c r="Z16" s="199">
        <f t="shared" si="44"/>
        <v>0</v>
      </c>
      <c r="AA16" s="199">
        <f t="shared" si="44"/>
        <v>0</v>
      </c>
      <c r="AB16" s="199">
        <f t="shared" si="44"/>
        <v>0</v>
      </c>
      <c r="AC16" s="199">
        <f t="shared" si="44"/>
        <v>0</v>
      </c>
      <c r="AD16" s="199">
        <f t="shared" si="44"/>
        <v>0</v>
      </c>
      <c r="AE16" s="199">
        <f t="shared" si="44"/>
        <v>0</v>
      </c>
      <c r="AF16" s="199">
        <f t="shared" si="44"/>
        <v>0</v>
      </c>
      <c r="AH16" s="199">
        <f t="shared" si="3"/>
        <v>0</v>
      </c>
      <c r="AJ16" s="198">
        <f t="shared" ref="AJ16:AU16" si="45">$E$16*H16</f>
        <v>0</v>
      </c>
      <c r="AK16" s="198">
        <f t="shared" si="45"/>
        <v>0</v>
      </c>
      <c r="AL16" s="198">
        <f t="shared" si="45"/>
        <v>0</v>
      </c>
      <c r="AM16" s="198">
        <f t="shared" si="45"/>
        <v>0</v>
      </c>
      <c r="AN16" s="198">
        <f t="shared" si="45"/>
        <v>0</v>
      </c>
      <c r="AO16" s="198">
        <f t="shared" si="45"/>
        <v>0</v>
      </c>
      <c r="AP16" s="198">
        <f t="shared" si="45"/>
        <v>0</v>
      </c>
      <c r="AQ16" s="198">
        <f t="shared" si="45"/>
        <v>0</v>
      </c>
      <c r="AR16" s="198">
        <f t="shared" si="45"/>
        <v>0</v>
      </c>
      <c r="AS16" s="198">
        <f t="shared" si="45"/>
        <v>0</v>
      </c>
      <c r="AT16" s="198">
        <f t="shared" si="45"/>
        <v>0</v>
      </c>
      <c r="AU16" s="198">
        <f t="shared" si="45"/>
        <v>0</v>
      </c>
      <c r="AW16" s="198">
        <f t="shared" si="5"/>
        <v>0</v>
      </c>
      <c r="AY16" s="197">
        <f t="shared" ref="AY16:BJ16" si="46">$F$16*H16</f>
        <v>0</v>
      </c>
      <c r="AZ16" s="197">
        <f t="shared" si="46"/>
        <v>0</v>
      </c>
      <c r="BA16" s="197">
        <f t="shared" si="46"/>
        <v>0</v>
      </c>
      <c r="BB16" s="197">
        <f t="shared" si="46"/>
        <v>0</v>
      </c>
      <c r="BC16" s="197">
        <f t="shared" si="46"/>
        <v>0</v>
      </c>
      <c r="BD16" s="197">
        <f t="shared" si="46"/>
        <v>0</v>
      </c>
      <c r="BE16" s="197">
        <f t="shared" si="46"/>
        <v>0</v>
      </c>
      <c r="BF16" s="197">
        <f t="shared" si="46"/>
        <v>0</v>
      </c>
      <c r="BG16" s="197">
        <f t="shared" si="46"/>
        <v>0</v>
      </c>
      <c r="BH16" s="197">
        <f t="shared" si="46"/>
        <v>0</v>
      </c>
      <c r="BI16" s="197">
        <f t="shared" si="46"/>
        <v>0</v>
      </c>
      <c r="BJ16" s="197">
        <f t="shared" si="46"/>
        <v>0</v>
      </c>
      <c r="BL16" s="197">
        <f t="shared" si="7"/>
        <v>0</v>
      </c>
    </row>
    <row r="17" spans="1:64" ht="21.75" hidden="1" customHeight="1" x14ac:dyDescent="0.25">
      <c r="A17" s="175"/>
      <c r="D17" s="214"/>
      <c r="E17" s="173">
        <f t="shared" si="0"/>
        <v>0</v>
      </c>
      <c r="F17" s="173">
        <f t="shared" si="1"/>
        <v>0</v>
      </c>
      <c r="H17" s="172">
        <v>160</v>
      </c>
      <c r="I17" s="172">
        <v>152</v>
      </c>
      <c r="J17" s="172">
        <v>184</v>
      </c>
      <c r="K17" s="172">
        <v>160</v>
      </c>
      <c r="L17" s="172">
        <v>176</v>
      </c>
      <c r="M17" s="172">
        <v>168</v>
      </c>
      <c r="N17" s="172">
        <v>160</v>
      </c>
      <c r="O17" s="172">
        <v>184</v>
      </c>
      <c r="P17" s="172">
        <v>160</v>
      </c>
      <c r="Q17" s="172">
        <v>168</v>
      </c>
      <c r="R17" s="172">
        <v>160</v>
      </c>
      <c r="S17" s="172">
        <v>160</v>
      </c>
      <c r="U17" s="199">
        <f t="shared" ref="U17:AF17" si="47">$C$17*H17</f>
        <v>0</v>
      </c>
      <c r="V17" s="199">
        <f t="shared" si="47"/>
        <v>0</v>
      </c>
      <c r="W17" s="199">
        <f t="shared" si="47"/>
        <v>0</v>
      </c>
      <c r="X17" s="199">
        <f t="shared" si="47"/>
        <v>0</v>
      </c>
      <c r="Y17" s="199">
        <f t="shared" si="47"/>
        <v>0</v>
      </c>
      <c r="Z17" s="199">
        <f t="shared" si="47"/>
        <v>0</v>
      </c>
      <c r="AA17" s="199">
        <f t="shared" si="47"/>
        <v>0</v>
      </c>
      <c r="AB17" s="199">
        <f t="shared" si="47"/>
        <v>0</v>
      </c>
      <c r="AC17" s="199">
        <f t="shared" si="47"/>
        <v>0</v>
      </c>
      <c r="AD17" s="199">
        <f t="shared" si="47"/>
        <v>0</v>
      </c>
      <c r="AE17" s="199">
        <f t="shared" si="47"/>
        <v>0</v>
      </c>
      <c r="AF17" s="199">
        <f t="shared" si="47"/>
        <v>0</v>
      </c>
      <c r="AH17" s="199">
        <f t="shared" si="3"/>
        <v>0</v>
      </c>
      <c r="AJ17" s="198">
        <f t="shared" ref="AJ17:AU17" si="48">$E$17*H17</f>
        <v>0</v>
      </c>
      <c r="AK17" s="198">
        <f t="shared" si="48"/>
        <v>0</v>
      </c>
      <c r="AL17" s="198">
        <f t="shared" si="48"/>
        <v>0</v>
      </c>
      <c r="AM17" s="198">
        <f t="shared" si="48"/>
        <v>0</v>
      </c>
      <c r="AN17" s="198">
        <f t="shared" si="48"/>
        <v>0</v>
      </c>
      <c r="AO17" s="198">
        <f t="shared" si="48"/>
        <v>0</v>
      </c>
      <c r="AP17" s="198">
        <f t="shared" si="48"/>
        <v>0</v>
      </c>
      <c r="AQ17" s="198">
        <f t="shared" si="48"/>
        <v>0</v>
      </c>
      <c r="AR17" s="198">
        <f t="shared" si="48"/>
        <v>0</v>
      </c>
      <c r="AS17" s="198">
        <f t="shared" si="48"/>
        <v>0</v>
      </c>
      <c r="AT17" s="198">
        <f t="shared" si="48"/>
        <v>0</v>
      </c>
      <c r="AU17" s="198">
        <f t="shared" si="48"/>
        <v>0</v>
      </c>
      <c r="AW17" s="198">
        <f t="shared" si="5"/>
        <v>0</v>
      </c>
      <c r="AY17" s="197">
        <f t="shared" ref="AY17:BJ17" si="49">$F$17*H17</f>
        <v>0</v>
      </c>
      <c r="AZ17" s="197">
        <f t="shared" si="49"/>
        <v>0</v>
      </c>
      <c r="BA17" s="197">
        <f t="shared" si="49"/>
        <v>0</v>
      </c>
      <c r="BB17" s="197">
        <f t="shared" si="49"/>
        <v>0</v>
      </c>
      <c r="BC17" s="197">
        <f t="shared" si="49"/>
        <v>0</v>
      </c>
      <c r="BD17" s="197">
        <f t="shared" si="49"/>
        <v>0</v>
      </c>
      <c r="BE17" s="197">
        <f t="shared" si="49"/>
        <v>0</v>
      </c>
      <c r="BF17" s="197">
        <f t="shared" si="49"/>
        <v>0</v>
      </c>
      <c r="BG17" s="197">
        <f t="shared" si="49"/>
        <v>0</v>
      </c>
      <c r="BH17" s="197">
        <f t="shared" si="49"/>
        <v>0</v>
      </c>
      <c r="BI17" s="197">
        <f t="shared" si="49"/>
        <v>0</v>
      </c>
      <c r="BJ17" s="197">
        <f t="shared" si="49"/>
        <v>0</v>
      </c>
      <c r="BL17" s="197">
        <f t="shared" si="7"/>
        <v>0</v>
      </c>
    </row>
    <row r="18" spans="1:64" ht="21.75" hidden="1" customHeight="1" x14ac:dyDescent="0.25">
      <c r="A18" s="175"/>
      <c r="D18" s="214"/>
      <c r="E18" s="173">
        <f t="shared" si="0"/>
        <v>0</v>
      </c>
      <c r="F18" s="173">
        <f t="shared" si="1"/>
        <v>0</v>
      </c>
      <c r="H18" s="172">
        <v>160</v>
      </c>
      <c r="I18" s="172">
        <v>152</v>
      </c>
      <c r="J18" s="172">
        <v>184</v>
      </c>
      <c r="K18" s="172">
        <v>160</v>
      </c>
      <c r="L18" s="172">
        <v>176</v>
      </c>
      <c r="M18" s="172">
        <v>168</v>
      </c>
      <c r="N18" s="172">
        <v>160</v>
      </c>
      <c r="O18" s="172">
        <v>184</v>
      </c>
      <c r="P18" s="172">
        <v>160</v>
      </c>
      <c r="Q18" s="172">
        <v>168</v>
      </c>
      <c r="R18" s="172">
        <v>160</v>
      </c>
      <c r="S18" s="172">
        <v>160</v>
      </c>
      <c r="U18" s="199">
        <f t="shared" ref="U18:AF18" si="50">$C$18*H18</f>
        <v>0</v>
      </c>
      <c r="V18" s="199">
        <f t="shared" si="50"/>
        <v>0</v>
      </c>
      <c r="W18" s="199">
        <f t="shared" si="50"/>
        <v>0</v>
      </c>
      <c r="X18" s="199">
        <f t="shared" si="50"/>
        <v>0</v>
      </c>
      <c r="Y18" s="199">
        <f t="shared" si="50"/>
        <v>0</v>
      </c>
      <c r="Z18" s="199">
        <f t="shared" si="50"/>
        <v>0</v>
      </c>
      <c r="AA18" s="199">
        <f t="shared" si="50"/>
        <v>0</v>
      </c>
      <c r="AB18" s="199">
        <f t="shared" si="50"/>
        <v>0</v>
      </c>
      <c r="AC18" s="199">
        <f t="shared" si="50"/>
        <v>0</v>
      </c>
      <c r="AD18" s="199">
        <f t="shared" si="50"/>
        <v>0</v>
      </c>
      <c r="AE18" s="199">
        <f t="shared" si="50"/>
        <v>0</v>
      </c>
      <c r="AF18" s="199">
        <f t="shared" si="50"/>
        <v>0</v>
      </c>
      <c r="AH18" s="199">
        <f t="shared" si="3"/>
        <v>0</v>
      </c>
      <c r="AJ18" s="198">
        <f t="shared" ref="AJ18:AU18" si="51">$E$18*H18</f>
        <v>0</v>
      </c>
      <c r="AK18" s="198">
        <f t="shared" si="51"/>
        <v>0</v>
      </c>
      <c r="AL18" s="198">
        <f t="shared" si="51"/>
        <v>0</v>
      </c>
      <c r="AM18" s="198">
        <f t="shared" si="51"/>
        <v>0</v>
      </c>
      <c r="AN18" s="198">
        <f t="shared" si="51"/>
        <v>0</v>
      </c>
      <c r="AO18" s="198">
        <f t="shared" si="51"/>
        <v>0</v>
      </c>
      <c r="AP18" s="198">
        <f t="shared" si="51"/>
        <v>0</v>
      </c>
      <c r="AQ18" s="198">
        <f t="shared" si="51"/>
        <v>0</v>
      </c>
      <c r="AR18" s="198">
        <f t="shared" si="51"/>
        <v>0</v>
      </c>
      <c r="AS18" s="198">
        <f t="shared" si="51"/>
        <v>0</v>
      </c>
      <c r="AT18" s="198">
        <f t="shared" si="51"/>
        <v>0</v>
      </c>
      <c r="AU18" s="198">
        <f t="shared" si="51"/>
        <v>0</v>
      </c>
      <c r="AW18" s="198">
        <f t="shared" si="5"/>
        <v>0</v>
      </c>
      <c r="AY18" s="197">
        <f t="shared" ref="AY18:BJ18" si="52">$F$18*H18</f>
        <v>0</v>
      </c>
      <c r="AZ18" s="197">
        <f t="shared" si="52"/>
        <v>0</v>
      </c>
      <c r="BA18" s="197">
        <f t="shared" si="52"/>
        <v>0</v>
      </c>
      <c r="BB18" s="197">
        <f t="shared" si="52"/>
        <v>0</v>
      </c>
      <c r="BC18" s="197">
        <f t="shared" si="52"/>
        <v>0</v>
      </c>
      <c r="BD18" s="197">
        <f t="shared" si="52"/>
        <v>0</v>
      </c>
      <c r="BE18" s="197">
        <f t="shared" si="52"/>
        <v>0</v>
      </c>
      <c r="BF18" s="197">
        <f t="shared" si="52"/>
        <v>0</v>
      </c>
      <c r="BG18" s="197">
        <f t="shared" si="52"/>
        <v>0</v>
      </c>
      <c r="BH18" s="197">
        <f t="shared" si="52"/>
        <v>0</v>
      </c>
      <c r="BI18" s="197">
        <f t="shared" si="52"/>
        <v>0</v>
      </c>
      <c r="BJ18" s="197">
        <f t="shared" si="52"/>
        <v>0</v>
      </c>
      <c r="BL18" s="197">
        <f t="shared" si="7"/>
        <v>0</v>
      </c>
    </row>
    <row r="19" spans="1:64" ht="21.75" hidden="1" customHeight="1" x14ac:dyDescent="0.25">
      <c r="A19" s="175"/>
      <c r="D19" s="214"/>
      <c r="E19" s="173">
        <f t="shared" si="0"/>
        <v>0</v>
      </c>
      <c r="F19" s="173">
        <f t="shared" si="1"/>
        <v>0</v>
      </c>
      <c r="H19" s="172">
        <v>160</v>
      </c>
      <c r="I19" s="172">
        <v>152</v>
      </c>
      <c r="J19" s="172">
        <v>184</v>
      </c>
      <c r="K19" s="172">
        <v>160</v>
      </c>
      <c r="L19" s="172">
        <v>176</v>
      </c>
      <c r="M19" s="172">
        <v>168</v>
      </c>
      <c r="N19" s="172">
        <v>160</v>
      </c>
      <c r="O19" s="172">
        <v>184</v>
      </c>
      <c r="P19" s="172">
        <v>160</v>
      </c>
      <c r="Q19" s="172">
        <v>168</v>
      </c>
      <c r="R19" s="172">
        <v>160</v>
      </c>
      <c r="S19" s="172">
        <v>160</v>
      </c>
      <c r="U19" s="199">
        <f t="shared" ref="U19:AF19" si="53">$C$19*H19</f>
        <v>0</v>
      </c>
      <c r="V19" s="199">
        <f t="shared" si="53"/>
        <v>0</v>
      </c>
      <c r="W19" s="199">
        <f t="shared" si="53"/>
        <v>0</v>
      </c>
      <c r="X19" s="199">
        <f t="shared" si="53"/>
        <v>0</v>
      </c>
      <c r="Y19" s="199">
        <f t="shared" si="53"/>
        <v>0</v>
      </c>
      <c r="Z19" s="199">
        <f t="shared" si="53"/>
        <v>0</v>
      </c>
      <c r="AA19" s="199">
        <f t="shared" si="53"/>
        <v>0</v>
      </c>
      <c r="AB19" s="199">
        <f t="shared" si="53"/>
        <v>0</v>
      </c>
      <c r="AC19" s="199">
        <f t="shared" si="53"/>
        <v>0</v>
      </c>
      <c r="AD19" s="199">
        <f t="shared" si="53"/>
        <v>0</v>
      </c>
      <c r="AE19" s="199">
        <f t="shared" si="53"/>
        <v>0</v>
      </c>
      <c r="AF19" s="199">
        <f t="shared" si="53"/>
        <v>0</v>
      </c>
      <c r="AH19" s="199">
        <f t="shared" si="3"/>
        <v>0</v>
      </c>
      <c r="AJ19" s="198">
        <f t="shared" ref="AJ19:AU19" si="54">$E$19*H19</f>
        <v>0</v>
      </c>
      <c r="AK19" s="198">
        <f t="shared" si="54"/>
        <v>0</v>
      </c>
      <c r="AL19" s="198">
        <f t="shared" si="54"/>
        <v>0</v>
      </c>
      <c r="AM19" s="198">
        <f t="shared" si="54"/>
        <v>0</v>
      </c>
      <c r="AN19" s="198">
        <f t="shared" si="54"/>
        <v>0</v>
      </c>
      <c r="AO19" s="198">
        <f t="shared" si="54"/>
        <v>0</v>
      </c>
      <c r="AP19" s="198">
        <f t="shared" si="54"/>
        <v>0</v>
      </c>
      <c r="AQ19" s="198">
        <f t="shared" si="54"/>
        <v>0</v>
      </c>
      <c r="AR19" s="198">
        <f t="shared" si="54"/>
        <v>0</v>
      </c>
      <c r="AS19" s="198">
        <f t="shared" si="54"/>
        <v>0</v>
      </c>
      <c r="AT19" s="198">
        <f t="shared" si="54"/>
        <v>0</v>
      </c>
      <c r="AU19" s="198">
        <f t="shared" si="54"/>
        <v>0</v>
      </c>
      <c r="AW19" s="198">
        <f t="shared" si="5"/>
        <v>0</v>
      </c>
      <c r="AY19" s="197">
        <f t="shared" ref="AY19:BJ19" si="55">$F$19*H19</f>
        <v>0</v>
      </c>
      <c r="AZ19" s="197">
        <f t="shared" si="55"/>
        <v>0</v>
      </c>
      <c r="BA19" s="197">
        <f t="shared" si="55"/>
        <v>0</v>
      </c>
      <c r="BB19" s="197">
        <f t="shared" si="55"/>
        <v>0</v>
      </c>
      <c r="BC19" s="197">
        <f t="shared" si="55"/>
        <v>0</v>
      </c>
      <c r="BD19" s="197">
        <f t="shared" si="55"/>
        <v>0</v>
      </c>
      <c r="BE19" s="197">
        <f t="shared" si="55"/>
        <v>0</v>
      </c>
      <c r="BF19" s="197">
        <f t="shared" si="55"/>
        <v>0</v>
      </c>
      <c r="BG19" s="197">
        <f t="shared" si="55"/>
        <v>0</v>
      </c>
      <c r="BH19" s="197">
        <f t="shared" si="55"/>
        <v>0</v>
      </c>
      <c r="BI19" s="197">
        <f t="shared" si="55"/>
        <v>0</v>
      </c>
      <c r="BJ19" s="197">
        <f t="shared" si="55"/>
        <v>0</v>
      </c>
      <c r="BL19" s="197">
        <f t="shared" si="7"/>
        <v>0</v>
      </c>
    </row>
    <row r="20" spans="1:64" ht="21.75" hidden="1" customHeight="1" x14ac:dyDescent="0.25">
      <c r="A20" s="175"/>
      <c r="D20" s="214"/>
      <c r="E20" s="173">
        <f t="shared" si="0"/>
        <v>0</v>
      </c>
      <c r="F20" s="173">
        <f t="shared" si="1"/>
        <v>0</v>
      </c>
      <c r="H20" s="172">
        <v>160</v>
      </c>
      <c r="I20" s="172">
        <v>152</v>
      </c>
      <c r="J20" s="172">
        <v>184</v>
      </c>
      <c r="K20" s="172">
        <v>160</v>
      </c>
      <c r="L20" s="172">
        <v>176</v>
      </c>
      <c r="M20" s="172">
        <v>168</v>
      </c>
      <c r="N20" s="172">
        <v>160</v>
      </c>
      <c r="O20" s="172">
        <v>184</v>
      </c>
      <c r="P20" s="172">
        <v>160</v>
      </c>
      <c r="Q20" s="172">
        <v>168</v>
      </c>
      <c r="R20" s="172">
        <v>160</v>
      </c>
      <c r="S20" s="172">
        <v>160</v>
      </c>
      <c r="U20" s="199">
        <f t="shared" ref="U20:AF20" si="56">$C$20*H20</f>
        <v>0</v>
      </c>
      <c r="V20" s="199">
        <f t="shared" si="56"/>
        <v>0</v>
      </c>
      <c r="W20" s="199">
        <f t="shared" si="56"/>
        <v>0</v>
      </c>
      <c r="X20" s="199">
        <f t="shared" si="56"/>
        <v>0</v>
      </c>
      <c r="Y20" s="199">
        <f t="shared" si="56"/>
        <v>0</v>
      </c>
      <c r="Z20" s="199">
        <f t="shared" si="56"/>
        <v>0</v>
      </c>
      <c r="AA20" s="199">
        <f t="shared" si="56"/>
        <v>0</v>
      </c>
      <c r="AB20" s="199">
        <f t="shared" si="56"/>
        <v>0</v>
      </c>
      <c r="AC20" s="199">
        <f t="shared" si="56"/>
        <v>0</v>
      </c>
      <c r="AD20" s="199">
        <f t="shared" si="56"/>
        <v>0</v>
      </c>
      <c r="AE20" s="199">
        <f t="shared" si="56"/>
        <v>0</v>
      </c>
      <c r="AF20" s="199">
        <f t="shared" si="56"/>
        <v>0</v>
      </c>
      <c r="AH20" s="199">
        <f t="shared" si="3"/>
        <v>0</v>
      </c>
      <c r="AJ20" s="198">
        <f t="shared" ref="AJ20:AU20" si="57">$E$20*H20</f>
        <v>0</v>
      </c>
      <c r="AK20" s="198">
        <f t="shared" si="57"/>
        <v>0</v>
      </c>
      <c r="AL20" s="198">
        <f t="shared" si="57"/>
        <v>0</v>
      </c>
      <c r="AM20" s="198">
        <f t="shared" si="57"/>
        <v>0</v>
      </c>
      <c r="AN20" s="198">
        <f t="shared" si="57"/>
        <v>0</v>
      </c>
      <c r="AO20" s="198">
        <f t="shared" si="57"/>
        <v>0</v>
      </c>
      <c r="AP20" s="198">
        <f t="shared" si="57"/>
        <v>0</v>
      </c>
      <c r="AQ20" s="198">
        <f t="shared" si="57"/>
        <v>0</v>
      </c>
      <c r="AR20" s="198">
        <f t="shared" si="57"/>
        <v>0</v>
      </c>
      <c r="AS20" s="198">
        <f t="shared" si="57"/>
        <v>0</v>
      </c>
      <c r="AT20" s="198">
        <f t="shared" si="57"/>
        <v>0</v>
      </c>
      <c r="AU20" s="198">
        <f t="shared" si="57"/>
        <v>0</v>
      </c>
      <c r="AW20" s="198">
        <f t="shared" si="5"/>
        <v>0</v>
      </c>
      <c r="AY20" s="197">
        <f t="shared" ref="AY20:BJ20" si="58">$F$20*H20</f>
        <v>0</v>
      </c>
      <c r="AZ20" s="197">
        <f t="shared" si="58"/>
        <v>0</v>
      </c>
      <c r="BA20" s="197">
        <f t="shared" si="58"/>
        <v>0</v>
      </c>
      <c r="BB20" s="197">
        <f t="shared" si="58"/>
        <v>0</v>
      </c>
      <c r="BC20" s="197">
        <f t="shared" si="58"/>
        <v>0</v>
      </c>
      <c r="BD20" s="197">
        <f t="shared" si="58"/>
        <v>0</v>
      </c>
      <c r="BE20" s="197">
        <f t="shared" si="58"/>
        <v>0</v>
      </c>
      <c r="BF20" s="197">
        <f t="shared" si="58"/>
        <v>0</v>
      </c>
      <c r="BG20" s="197">
        <f t="shared" si="58"/>
        <v>0</v>
      </c>
      <c r="BH20" s="197">
        <f t="shared" si="58"/>
        <v>0</v>
      </c>
      <c r="BI20" s="197">
        <f t="shared" si="58"/>
        <v>0</v>
      </c>
      <c r="BJ20" s="197">
        <f t="shared" si="58"/>
        <v>0</v>
      </c>
      <c r="BL20" s="197">
        <f t="shared" si="7"/>
        <v>0</v>
      </c>
    </row>
    <row r="21" spans="1:64" ht="21.75" hidden="1" customHeight="1" x14ac:dyDescent="0.25">
      <c r="A21" s="175"/>
      <c r="D21" s="214"/>
      <c r="E21" s="173">
        <f t="shared" si="0"/>
        <v>0</v>
      </c>
      <c r="F21" s="173">
        <f t="shared" si="1"/>
        <v>0</v>
      </c>
      <c r="H21" s="172">
        <v>160</v>
      </c>
      <c r="I21" s="172">
        <v>152</v>
      </c>
      <c r="J21" s="172">
        <v>184</v>
      </c>
      <c r="K21" s="172">
        <v>160</v>
      </c>
      <c r="L21" s="172">
        <v>176</v>
      </c>
      <c r="M21" s="172">
        <v>168</v>
      </c>
      <c r="N21" s="172">
        <v>160</v>
      </c>
      <c r="O21" s="172">
        <v>184</v>
      </c>
      <c r="P21" s="172">
        <v>160</v>
      </c>
      <c r="Q21" s="172">
        <v>168</v>
      </c>
      <c r="R21" s="172">
        <v>160</v>
      </c>
      <c r="S21" s="172">
        <v>160</v>
      </c>
      <c r="U21" s="199">
        <f t="shared" ref="U21:AF21" si="59">$C$21*H21</f>
        <v>0</v>
      </c>
      <c r="V21" s="199">
        <f t="shared" si="59"/>
        <v>0</v>
      </c>
      <c r="W21" s="199">
        <f t="shared" si="59"/>
        <v>0</v>
      </c>
      <c r="X21" s="199">
        <f t="shared" si="59"/>
        <v>0</v>
      </c>
      <c r="Y21" s="199">
        <f t="shared" si="59"/>
        <v>0</v>
      </c>
      <c r="Z21" s="199">
        <f t="shared" si="59"/>
        <v>0</v>
      </c>
      <c r="AA21" s="199">
        <f t="shared" si="59"/>
        <v>0</v>
      </c>
      <c r="AB21" s="199">
        <f t="shared" si="59"/>
        <v>0</v>
      </c>
      <c r="AC21" s="199">
        <f t="shared" si="59"/>
        <v>0</v>
      </c>
      <c r="AD21" s="199">
        <f t="shared" si="59"/>
        <v>0</v>
      </c>
      <c r="AE21" s="199">
        <f t="shared" si="59"/>
        <v>0</v>
      </c>
      <c r="AF21" s="199">
        <f t="shared" si="59"/>
        <v>0</v>
      </c>
      <c r="AH21" s="199">
        <f t="shared" si="3"/>
        <v>0</v>
      </c>
      <c r="AJ21" s="198">
        <f t="shared" ref="AJ21:AU21" si="60">$E$21*H21</f>
        <v>0</v>
      </c>
      <c r="AK21" s="198">
        <f t="shared" si="60"/>
        <v>0</v>
      </c>
      <c r="AL21" s="198">
        <f t="shared" si="60"/>
        <v>0</v>
      </c>
      <c r="AM21" s="198">
        <f t="shared" si="60"/>
        <v>0</v>
      </c>
      <c r="AN21" s="198">
        <f t="shared" si="60"/>
        <v>0</v>
      </c>
      <c r="AO21" s="198">
        <f t="shared" si="60"/>
        <v>0</v>
      </c>
      <c r="AP21" s="198">
        <f t="shared" si="60"/>
        <v>0</v>
      </c>
      <c r="AQ21" s="198">
        <f t="shared" si="60"/>
        <v>0</v>
      </c>
      <c r="AR21" s="198">
        <f t="shared" si="60"/>
        <v>0</v>
      </c>
      <c r="AS21" s="198">
        <f t="shared" si="60"/>
        <v>0</v>
      </c>
      <c r="AT21" s="198">
        <f t="shared" si="60"/>
        <v>0</v>
      </c>
      <c r="AU21" s="198">
        <f t="shared" si="60"/>
        <v>0</v>
      </c>
      <c r="AW21" s="198">
        <f t="shared" si="5"/>
        <v>0</v>
      </c>
      <c r="AY21" s="197">
        <f t="shared" ref="AY21:BJ21" si="61">$F$21*H21</f>
        <v>0</v>
      </c>
      <c r="AZ21" s="197">
        <f t="shared" si="61"/>
        <v>0</v>
      </c>
      <c r="BA21" s="197">
        <f t="shared" si="61"/>
        <v>0</v>
      </c>
      <c r="BB21" s="197">
        <f t="shared" si="61"/>
        <v>0</v>
      </c>
      <c r="BC21" s="197">
        <f t="shared" si="61"/>
        <v>0</v>
      </c>
      <c r="BD21" s="197">
        <f t="shared" si="61"/>
        <v>0</v>
      </c>
      <c r="BE21" s="197">
        <f t="shared" si="61"/>
        <v>0</v>
      </c>
      <c r="BF21" s="197">
        <f t="shared" si="61"/>
        <v>0</v>
      </c>
      <c r="BG21" s="197">
        <f t="shared" si="61"/>
        <v>0</v>
      </c>
      <c r="BH21" s="197">
        <f t="shared" si="61"/>
        <v>0</v>
      </c>
      <c r="BI21" s="197">
        <f t="shared" si="61"/>
        <v>0</v>
      </c>
      <c r="BJ21" s="197">
        <f t="shared" si="61"/>
        <v>0</v>
      </c>
      <c r="BL21" s="197">
        <f t="shared" si="7"/>
        <v>0</v>
      </c>
    </row>
    <row r="22" spans="1:64" ht="21.75" hidden="1" customHeight="1" x14ac:dyDescent="0.25">
      <c r="A22" s="175"/>
      <c r="D22" s="214"/>
      <c r="E22" s="173">
        <f t="shared" si="0"/>
        <v>0</v>
      </c>
      <c r="F22" s="173">
        <f t="shared" si="1"/>
        <v>0</v>
      </c>
      <c r="H22" s="172">
        <v>160</v>
      </c>
      <c r="I22" s="172">
        <v>152</v>
      </c>
      <c r="J22" s="172">
        <v>184</v>
      </c>
      <c r="K22" s="172">
        <v>160</v>
      </c>
      <c r="L22" s="172">
        <v>176</v>
      </c>
      <c r="M22" s="172">
        <v>168</v>
      </c>
      <c r="N22" s="172">
        <v>160</v>
      </c>
      <c r="O22" s="172">
        <v>184</v>
      </c>
      <c r="P22" s="172">
        <v>160</v>
      </c>
      <c r="Q22" s="172">
        <v>168</v>
      </c>
      <c r="R22" s="172">
        <v>160</v>
      </c>
      <c r="S22" s="172">
        <v>160</v>
      </c>
      <c r="U22" s="199">
        <f t="shared" ref="U22:AF22" si="62">$C$22*H22</f>
        <v>0</v>
      </c>
      <c r="V22" s="199">
        <f t="shared" si="62"/>
        <v>0</v>
      </c>
      <c r="W22" s="199">
        <f t="shared" si="62"/>
        <v>0</v>
      </c>
      <c r="X22" s="199">
        <f t="shared" si="62"/>
        <v>0</v>
      </c>
      <c r="Y22" s="199">
        <f t="shared" si="62"/>
        <v>0</v>
      </c>
      <c r="Z22" s="199">
        <f t="shared" si="62"/>
        <v>0</v>
      </c>
      <c r="AA22" s="199">
        <f t="shared" si="62"/>
        <v>0</v>
      </c>
      <c r="AB22" s="199">
        <f t="shared" si="62"/>
        <v>0</v>
      </c>
      <c r="AC22" s="199">
        <f t="shared" si="62"/>
        <v>0</v>
      </c>
      <c r="AD22" s="199">
        <f t="shared" si="62"/>
        <v>0</v>
      </c>
      <c r="AE22" s="199">
        <f t="shared" si="62"/>
        <v>0</v>
      </c>
      <c r="AF22" s="199">
        <f t="shared" si="62"/>
        <v>0</v>
      </c>
      <c r="AH22" s="199">
        <f t="shared" si="3"/>
        <v>0</v>
      </c>
      <c r="AJ22" s="198">
        <f t="shared" ref="AJ22:AU22" si="63">$E$22*H22</f>
        <v>0</v>
      </c>
      <c r="AK22" s="198">
        <f t="shared" si="63"/>
        <v>0</v>
      </c>
      <c r="AL22" s="198">
        <f t="shared" si="63"/>
        <v>0</v>
      </c>
      <c r="AM22" s="198">
        <f t="shared" si="63"/>
        <v>0</v>
      </c>
      <c r="AN22" s="198">
        <f t="shared" si="63"/>
        <v>0</v>
      </c>
      <c r="AO22" s="198">
        <f t="shared" si="63"/>
        <v>0</v>
      </c>
      <c r="AP22" s="198">
        <f t="shared" si="63"/>
        <v>0</v>
      </c>
      <c r="AQ22" s="198">
        <f t="shared" si="63"/>
        <v>0</v>
      </c>
      <c r="AR22" s="198">
        <f t="shared" si="63"/>
        <v>0</v>
      </c>
      <c r="AS22" s="198">
        <f t="shared" si="63"/>
        <v>0</v>
      </c>
      <c r="AT22" s="198">
        <f t="shared" si="63"/>
        <v>0</v>
      </c>
      <c r="AU22" s="198">
        <f t="shared" si="63"/>
        <v>0</v>
      </c>
      <c r="AW22" s="198">
        <f t="shared" si="5"/>
        <v>0</v>
      </c>
      <c r="AY22" s="197">
        <f t="shared" ref="AY22:BJ22" si="64">$F$22*H22</f>
        <v>0</v>
      </c>
      <c r="AZ22" s="197">
        <f t="shared" si="64"/>
        <v>0</v>
      </c>
      <c r="BA22" s="197">
        <f t="shared" si="64"/>
        <v>0</v>
      </c>
      <c r="BB22" s="197">
        <f t="shared" si="64"/>
        <v>0</v>
      </c>
      <c r="BC22" s="197">
        <f t="shared" si="64"/>
        <v>0</v>
      </c>
      <c r="BD22" s="197">
        <f t="shared" si="64"/>
        <v>0</v>
      </c>
      <c r="BE22" s="197">
        <f t="shared" si="64"/>
        <v>0</v>
      </c>
      <c r="BF22" s="197">
        <f t="shared" si="64"/>
        <v>0</v>
      </c>
      <c r="BG22" s="197">
        <f t="shared" si="64"/>
        <v>0</v>
      </c>
      <c r="BH22" s="197">
        <f t="shared" si="64"/>
        <v>0</v>
      </c>
      <c r="BI22" s="197">
        <f t="shared" si="64"/>
        <v>0</v>
      </c>
      <c r="BJ22" s="197">
        <f t="shared" si="64"/>
        <v>0</v>
      </c>
      <c r="BL22" s="197">
        <f t="shared" si="7"/>
        <v>0</v>
      </c>
    </row>
    <row r="23" spans="1:64" ht="21.75" hidden="1" customHeight="1" x14ac:dyDescent="0.25">
      <c r="A23" s="175"/>
      <c r="D23" s="214"/>
      <c r="E23" s="173">
        <f t="shared" si="0"/>
        <v>0</v>
      </c>
      <c r="F23" s="173">
        <f t="shared" si="1"/>
        <v>0</v>
      </c>
      <c r="H23" s="172">
        <v>160</v>
      </c>
      <c r="I23" s="172">
        <v>152</v>
      </c>
      <c r="J23" s="172">
        <v>184</v>
      </c>
      <c r="K23" s="172">
        <v>160</v>
      </c>
      <c r="L23" s="172">
        <v>176</v>
      </c>
      <c r="M23" s="172">
        <v>168</v>
      </c>
      <c r="N23" s="172">
        <v>160</v>
      </c>
      <c r="O23" s="172">
        <v>184</v>
      </c>
      <c r="P23" s="172">
        <v>160</v>
      </c>
      <c r="Q23" s="172">
        <v>168</v>
      </c>
      <c r="R23" s="172">
        <v>160</v>
      </c>
      <c r="S23" s="172">
        <v>160</v>
      </c>
      <c r="U23" s="199">
        <f t="shared" ref="U23:AF23" si="65">$C$23*H23</f>
        <v>0</v>
      </c>
      <c r="V23" s="199">
        <f t="shared" si="65"/>
        <v>0</v>
      </c>
      <c r="W23" s="199">
        <f t="shared" si="65"/>
        <v>0</v>
      </c>
      <c r="X23" s="199">
        <f t="shared" si="65"/>
        <v>0</v>
      </c>
      <c r="Y23" s="199">
        <f t="shared" si="65"/>
        <v>0</v>
      </c>
      <c r="Z23" s="199">
        <f t="shared" si="65"/>
        <v>0</v>
      </c>
      <c r="AA23" s="199">
        <f t="shared" si="65"/>
        <v>0</v>
      </c>
      <c r="AB23" s="199">
        <f t="shared" si="65"/>
        <v>0</v>
      </c>
      <c r="AC23" s="199">
        <f t="shared" si="65"/>
        <v>0</v>
      </c>
      <c r="AD23" s="199">
        <f t="shared" si="65"/>
        <v>0</v>
      </c>
      <c r="AE23" s="199">
        <f t="shared" si="65"/>
        <v>0</v>
      </c>
      <c r="AF23" s="199">
        <f t="shared" si="65"/>
        <v>0</v>
      </c>
      <c r="AH23" s="199">
        <f t="shared" si="3"/>
        <v>0</v>
      </c>
      <c r="AJ23" s="198">
        <f t="shared" ref="AJ23:AU23" si="66">$E$23*H23</f>
        <v>0</v>
      </c>
      <c r="AK23" s="198">
        <f t="shared" si="66"/>
        <v>0</v>
      </c>
      <c r="AL23" s="198">
        <f t="shared" si="66"/>
        <v>0</v>
      </c>
      <c r="AM23" s="198">
        <f t="shared" si="66"/>
        <v>0</v>
      </c>
      <c r="AN23" s="198">
        <f t="shared" si="66"/>
        <v>0</v>
      </c>
      <c r="AO23" s="198">
        <f t="shared" si="66"/>
        <v>0</v>
      </c>
      <c r="AP23" s="198">
        <f t="shared" si="66"/>
        <v>0</v>
      </c>
      <c r="AQ23" s="198">
        <f t="shared" si="66"/>
        <v>0</v>
      </c>
      <c r="AR23" s="198">
        <f t="shared" si="66"/>
        <v>0</v>
      </c>
      <c r="AS23" s="198">
        <f t="shared" si="66"/>
        <v>0</v>
      </c>
      <c r="AT23" s="198">
        <f t="shared" si="66"/>
        <v>0</v>
      </c>
      <c r="AU23" s="198">
        <f t="shared" si="66"/>
        <v>0</v>
      </c>
      <c r="AW23" s="198">
        <f t="shared" si="5"/>
        <v>0</v>
      </c>
      <c r="AY23" s="197">
        <f t="shared" ref="AY23:BJ23" si="67">$F$23*H23</f>
        <v>0</v>
      </c>
      <c r="AZ23" s="197">
        <f t="shared" si="67"/>
        <v>0</v>
      </c>
      <c r="BA23" s="197">
        <f t="shared" si="67"/>
        <v>0</v>
      </c>
      <c r="BB23" s="197">
        <f t="shared" si="67"/>
        <v>0</v>
      </c>
      <c r="BC23" s="197">
        <f t="shared" si="67"/>
        <v>0</v>
      </c>
      <c r="BD23" s="197">
        <f t="shared" si="67"/>
        <v>0</v>
      </c>
      <c r="BE23" s="197">
        <f t="shared" si="67"/>
        <v>0</v>
      </c>
      <c r="BF23" s="197">
        <f t="shared" si="67"/>
        <v>0</v>
      </c>
      <c r="BG23" s="197">
        <f t="shared" si="67"/>
        <v>0</v>
      </c>
      <c r="BH23" s="197">
        <f t="shared" si="67"/>
        <v>0</v>
      </c>
      <c r="BI23" s="197">
        <f t="shared" si="67"/>
        <v>0</v>
      </c>
      <c r="BJ23" s="197">
        <f t="shared" si="67"/>
        <v>0</v>
      </c>
      <c r="BL23" s="197">
        <f t="shared" si="7"/>
        <v>0</v>
      </c>
    </row>
    <row r="24" spans="1:64" ht="21.75" hidden="1" customHeight="1" x14ac:dyDescent="0.25">
      <c r="A24" s="175"/>
      <c r="D24" s="214"/>
      <c r="E24" s="173">
        <f t="shared" si="0"/>
        <v>0</v>
      </c>
      <c r="F24" s="173">
        <f t="shared" si="1"/>
        <v>0</v>
      </c>
      <c r="H24" s="172">
        <v>160</v>
      </c>
      <c r="I24" s="172">
        <v>152</v>
      </c>
      <c r="J24" s="172">
        <v>184</v>
      </c>
      <c r="K24" s="172">
        <v>160</v>
      </c>
      <c r="L24" s="172">
        <v>176</v>
      </c>
      <c r="M24" s="172">
        <v>168</v>
      </c>
      <c r="N24" s="172">
        <v>160</v>
      </c>
      <c r="O24" s="172">
        <v>184</v>
      </c>
      <c r="P24" s="172">
        <v>160</v>
      </c>
      <c r="Q24" s="172">
        <v>168</v>
      </c>
      <c r="R24" s="172">
        <v>160</v>
      </c>
      <c r="S24" s="172">
        <v>160</v>
      </c>
      <c r="U24" s="199">
        <f t="shared" ref="U24:AF24" si="68">$C$24*H24</f>
        <v>0</v>
      </c>
      <c r="V24" s="199">
        <f t="shared" si="68"/>
        <v>0</v>
      </c>
      <c r="W24" s="199">
        <f t="shared" si="68"/>
        <v>0</v>
      </c>
      <c r="X24" s="199">
        <f t="shared" si="68"/>
        <v>0</v>
      </c>
      <c r="Y24" s="199">
        <f t="shared" si="68"/>
        <v>0</v>
      </c>
      <c r="Z24" s="199">
        <f t="shared" si="68"/>
        <v>0</v>
      </c>
      <c r="AA24" s="199">
        <f t="shared" si="68"/>
        <v>0</v>
      </c>
      <c r="AB24" s="199">
        <f t="shared" si="68"/>
        <v>0</v>
      </c>
      <c r="AC24" s="199">
        <f t="shared" si="68"/>
        <v>0</v>
      </c>
      <c r="AD24" s="199">
        <f t="shared" si="68"/>
        <v>0</v>
      </c>
      <c r="AE24" s="199">
        <f t="shared" si="68"/>
        <v>0</v>
      </c>
      <c r="AF24" s="199">
        <f t="shared" si="68"/>
        <v>0</v>
      </c>
      <c r="AH24" s="199">
        <f t="shared" si="3"/>
        <v>0</v>
      </c>
      <c r="AJ24" s="198">
        <f t="shared" ref="AJ24:AU24" si="69">$E$24*H24</f>
        <v>0</v>
      </c>
      <c r="AK24" s="198">
        <f t="shared" si="69"/>
        <v>0</v>
      </c>
      <c r="AL24" s="198">
        <f t="shared" si="69"/>
        <v>0</v>
      </c>
      <c r="AM24" s="198">
        <f t="shared" si="69"/>
        <v>0</v>
      </c>
      <c r="AN24" s="198">
        <f t="shared" si="69"/>
        <v>0</v>
      </c>
      <c r="AO24" s="198">
        <f t="shared" si="69"/>
        <v>0</v>
      </c>
      <c r="AP24" s="198">
        <f t="shared" si="69"/>
        <v>0</v>
      </c>
      <c r="AQ24" s="198">
        <f t="shared" si="69"/>
        <v>0</v>
      </c>
      <c r="AR24" s="198">
        <f t="shared" si="69"/>
        <v>0</v>
      </c>
      <c r="AS24" s="198">
        <f t="shared" si="69"/>
        <v>0</v>
      </c>
      <c r="AT24" s="198">
        <f t="shared" si="69"/>
        <v>0</v>
      </c>
      <c r="AU24" s="198">
        <f t="shared" si="69"/>
        <v>0</v>
      </c>
      <c r="AW24" s="198">
        <f t="shared" si="5"/>
        <v>0</v>
      </c>
      <c r="AY24" s="197">
        <f t="shared" ref="AY24:BJ24" si="70">$F$24*H24</f>
        <v>0</v>
      </c>
      <c r="AZ24" s="197">
        <f t="shared" si="70"/>
        <v>0</v>
      </c>
      <c r="BA24" s="197">
        <f t="shared" si="70"/>
        <v>0</v>
      </c>
      <c r="BB24" s="197">
        <f t="shared" si="70"/>
        <v>0</v>
      </c>
      <c r="BC24" s="197">
        <f t="shared" si="70"/>
        <v>0</v>
      </c>
      <c r="BD24" s="197">
        <f t="shared" si="70"/>
        <v>0</v>
      </c>
      <c r="BE24" s="197">
        <f t="shared" si="70"/>
        <v>0</v>
      </c>
      <c r="BF24" s="197">
        <f t="shared" si="70"/>
        <v>0</v>
      </c>
      <c r="BG24" s="197">
        <f t="shared" si="70"/>
        <v>0</v>
      </c>
      <c r="BH24" s="197">
        <f t="shared" si="70"/>
        <v>0</v>
      </c>
      <c r="BI24" s="197">
        <f t="shared" si="70"/>
        <v>0</v>
      </c>
      <c r="BJ24" s="197">
        <f t="shared" si="70"/>
        <v>0</v>
      </c>
      <c r="BL24" s="197">
        <f t="shared" si="7"/>
        <v>0</v>
      </c>
    </row>
    <row r="25" spans="1:64" ht="21.75" hidden="1" customHeight="1" x14ac:dyDescent="0.25">
      <c r="A25" s="175"/>
      <c r="D25" s="214"/>
      <c r="E25" s="173">
        <f t="shared" si="0"/>
        <v>0</v>
      </c>
      <c r="F25" s="173">
        <f t="shared" si="1"/>
        <v>0</v>
      </c>
      <c r="H25" s="172">
        <v>160</v>
      </c>
      <c r="I25" s="172">
        <v>152</v>
      </c>
      <c r="J25" s="172">
        <v>184</v>
      </c>
      <c r="K25" s="172">
        <v>160</v>
      </c>
      <c r="L25" s="172">
        <v>176</v>
      </c>
      <c r="M25" s="172">
        <v>168</v>
      </c>
      <c r="N25" s="172">
        <v>160</v>
      </c>
      <c r="O25" s="172">
        <v>184</v>
      </c>
      <c r="P25" s="172">
        <v>160</v>
      </c>
      <c r="Q25" s="172">
        <v>168</v>
      </c>
      <c r="R25" s="172">
        <v>160</v>
      </c>
      <c r="S25" s="172">
        <v>160</v>
      </c>
      <c r="U25" s="199">
        <f t="shared" ref="U25:AF25" si="71">$C$25*H25</f>
        <v>0</v>
      </c>
      <c r="V25" s="199">
        <f t="shared" si="71"/>
        <v>0</v>
      </c>
      <c r="W25" s="199">
        <f t="shared" si="71"/>
        <v>0</v>
      </c>
      <c r="X25" s="199">
        <f t="shared" si="71"/>
        <v>0</v>
      </c>
      <c r="Y25" s="199">
        <f t="shared" si="71"/>
        <v>0</v>
      </c>
      <c r="Z25" s="199">
        <f t="shared" si="71"/>
        <v>0</v>
      </c>
      <c r="AA25" s="199">
        <f t="shared" si="71"/>
        <v>0</v>
      </c>
      <c r="AB25" s="199">
        <f t="shared" si="71"/>
        <v>0</v>
      </c>
      <c r="AC25" s="199">
        <f t="shared" si="71"/>
        <v>0</v>
      </c>
      <c r="AD25" s="199">
        <f t="shared" si="71"/>
        <v>0</v>
      </c>
      <c r="AE25" s="199">
        <f t="shared" si="71"/>
        <v>0</v>
      </c>
      <c r="AF25" s="199">
        <f t="shared" si="71"/>
        <v>0</v>
      </c>
      <c r="AH25" s="199">
        <f t="shared" si="3"/>
        <v>0</v>
      </c>
      <c r="AJ25" s="198">
        <f t="shared" ref="AJ25:AU25" si="72">$E$25*H25</f>
        <v>0</v>
      </c>
      <c r="AK25" s="198">
        <f t="shared" si="72"/>
        <v>0</v>
      </c>
      <c r="AL25" s="198">
        <f t="shared" si="72"/>
        <v>0</v>
      </c>
      <c r="AM25" s="198">
        <f t="shared" si="72"/>
        <v>0</v>
      </c>
      <c r="AN25" s="198">
        <f t="shared" si="72"/>
        <v>0</v>
      </c>
      <c r="AO25" s="198">
        <f t="shared" si="72"/>
        <v>0</v>
      </c>
      <c r="AP25" s="198">
        <f t="shared" si="72"/>
        <v>0</v>
      </c>
      <c r="AQ25" s="198">
        <f t="shared" si="72"/>
        <v>0</v>
      </c>
      <c r="AR25" s="198">
        <f t="shared" si="72"/>
        <v>0</v>
      </c>
      <c r="AS25" s="198">
        <f t="shared" si="72"/>
        <v>0</v>
      </c>
      <c r="AT25" s="198">
        <f t="shared" si="72"/>
        <v>0</v>
      </c>
      <c r="AU25" s="198">
        <f t="shared" si="72"/>
        <v>0</v>
      </c>
      <c r="AW25" s="198">
        <f t="shared" si="5"/>
        <v>0</v>
      </c>
      <c r="AY25" s="197">
        <f t="shared" ref="AY25:BJ25" si="73">$F$25*H25</f>
        <v>0</v>
      </c>
      <c r="AZ25" s="197">
        <f t="shared" si="73"/>
        <v>0</v>
      </c>
      <c r="BA25" s="197">
        <f t="shared" si="73"/>
        <v>0</v>
      </c>
      <c r="BB25" s="197">
        <f t="shared" si="73"/>
        <v>0</v>
      </c>
      <c r="BC25" s="197">
        <f t="shared" si="73"/>
        <v>0</v>
      </c>
      <c r="BD25" s="197">
        <f t="shared" si="73"/>
        <v>0</v>
      </c>
      <c r="BE25" s="197">
        <f t="shared" si="73"/>
        <v>0</v>
      </c>
      <c r="BF25" s="197">
        <f t="shared" si="73"/>
        <v>0</v>
      </c>
      <c r="BG25" s="197">
        <f t="shared" si="73"/>
        <v>0</v>
      </c>
      <c r="BH25" s="197">
        <f t="shared" si="73"/>
        <v>0</v>
      </c>
      <c r="BI25" s="197">
        <f t="shared" si="73"/>
        <v>0</v>
      </c>
      <c r="BJ25" s="197">
        <f t="shared" si="73"/>
        <v>0</v>
      </c>
      <c r="BL25" s="197">
        <f t="shared" si="7"/>
        <v>0</v>
      </c>
    </row>
    <row r="26" spans="1:64" ht="21.75" hidden="1" customHeight="1" x14ac:dyDescent="0.25">
      <c r="A26" s="175"/>
      <c r="D26" s="214"/>
      <c r="E26" s="173">
        <f t="shared" si="0"/>
        <v>0</v>
      </c>
      <c r="F26" s="173">
        <f t="shared" si="1"/>
        <v>0</v>
      </c>
      <c r="H26" s="172">
        <v>160</v>
      </c>
      <c r="I26" s="172">
        <v>152</v>
      </c>
      <c r="J26" s="172">
        <v>184</v>
      </c>
      <c r="K26" s="172">
        <v>160</v>
      </c>
      <c r="L26" s="172">
        <v>176</v>
      </c>
      <c r="M26" s="172">
        <v>168</v>
      </c>
      <c r="N26" s="172">
        <v>160</v>
      </c>
      <c r="O26" s="172">
        <v>184</v>
      </c>
      <c r="P26" s="172">
        <v>160</v>
      </c>
      <c r="Q26" s="172">
        <v>168</v>
      </c>
      <c r="R26" s="172">
        <v>160</v>
      </c>
      <c r="S26" s="172">
        <v>160</v>
      </c>
      <c r="U26" s="199">
        <f t="shared" ref="U26:AF26" si="74">$C$26*H26</f>
        <v>0</v>
      </c>
      <c r="V26" s="199">
        <f t="shared" si="74"/>
        <v>0</v>
      </c>
      <c r="W26" s="199">
        <f t="shared" si="74"/>
        <v>0</v>
      </c>
      <c r="X26" s="199">
        <f t="shared" si="74"/>
        <v>0</v>
      </c>
      <c r="Y26" s="199">
        <f t="shared" si="74"/>
        <v>0</v>
      </c>
      <c r="Z26" s="199">
        <f t="shared" si="74"/>
        <v>0</v>
      </c>
      <c r="AA26" s="199">
        <f t="shared" si="74"/>
        <v>0</v>
      </c>
      <c r="AB26" s="199">
        <f t="shared" si="74"/>
        <v>0</v>
      </c>
      <c r="AC26" s="199">
        <f t="shared" si="74"/>
        <v>0</v>
      </c>
      <c r="AD26" s="199">
        <f t="shared" si="74"/>
        <v>0</v>
      </c>
      <c r="AE26" s="199">
        <f t="shared" si="74"/>
        <v>0</v>
      </c>
      <c r="AF26" s="199">
        <f t="shared" si="74"/>
        <v>0</v>
      </c>
      <c r="AH26" s="199">
        <f t="shared" si="3"/>
        <v>0</v>
      </c>
      <c r="AJ26" s="198">
        <f t="shared" ref="AJ26:AU26" si="75">$E$26*H26</f>
        <v>0</v>
      </c>
      <c r="AK26" s="198">
        <f t="shared" si="75"/>
        <v>0</v>
      </c>
      <c r="AL26" s="198">
        <f t="shared" si="75"/>
        <v>0</v>
      </c>
      <c r="AM26" s="198">
        <f t="shared" si="75"/>
        <v>0</v>
      </c>
      <c r="AN26" s="198">
        <f t="shared" si="75"/>
        <v>0</v>
      </c>
      <c r="AO26" s="198">
        <f t="shared" si="75"/>
        <v>0</v>
      </c>
      <c r="AP26" s="198">
        <f t="shared" si="75"/>
        <v>0</v>
      </c>
      <c r="AQ26" s="198">
        <f t="shared" si="75"/>
        <v>0</v>
      </c>
      <c r="AR26" s="198">
        <f t="shared" si="75"/>
        <v>0</v>
      </c>
      <c r="AS26" s="198">
        <f t="shared" si="75"/>
        <v>0</v>
      </c>
      <c r="AT26" s="198">
        <f t="shared" si="75"/>
        <v>0</v>
      </c>
      <c r="AU26" s="198">
        <f t="shared" si="75"/>
        <v>0</v>
      </c>
      <c r="AW26" s="198">
        <f t="shared" si="5"/>
        <v>0</v>
      </c>
      <c r="AY26" s="197">
        <f t="shared" ref="AY26:BJ26" si="76">$F$26*H26</f>
        <v>0</v>
      </c>
      <c r="AZ26" s="197">
        <f t="shared" si="76"/>
        <v>0</v>
      </c>
      <c r="BA26" s="197">
        <f t="shared" si="76"/>
        <v>0</v>
      </c>
      <c r="BB26" s="197">
        <f t="shared" si="76"/>
        <v>0</v>
      </c>
      <c r="BC26" s="197">
        <f t="shared" si="76"/>
        <v>0</v>
      </c>
      <c r="BD26" s="197">
        <f t="shared" si="76"/>
        <v>0</v>
      </c>
      <c r="BE26" s="197">
        <f t="shared" si="76"/>
        <v>0</v>
      </c>
      <c r="BF26" s="197">
        <f t="shared" si="76"/>
        <v>0</v>
      </c>
      <c r="BG26" s="197">
        <f t="shared" si="76"/>
        <v>0</v>
      </c>
      <c r="BH26" s="197">
        <f t="shared" si="76"/>
        <v>0</v>
      </c>
      <c r="BI26" s="197">
        <f t="shared" si="76"/>
        <v>0</v>
      </c>
      <c r="BJ26" s="197">
        <f t="shared" si="76"/>
        <v>0</v>
      </c>
      <c r="BL26" s="197">
        <f t="shared" si="7"/>
        <v>0</v>
      </c>
    </row>
    <row r="27" spans="1:64" ht="21.75" hidden="1" customHeight="1" x14ac:dyDescent="0.25">
      <c r="A27" s="175"/>
      <c r="D27" s="213"/>
      <c r="E27" s="173">
        <f t="shared" si="0"/>
        <v>0</v>
      </c>
      <c r="F27" s="173">
        <f t="shared" si="1"/>
        <v>0</v>
      </c>
      <c r="H27" s="172">
        <v>160</v>
      </c>
      <c r="I27" s="172">
        <v>152</v>
      </c>
      <c r="J27" s="172">
        <v>184</v>
      </c>
      <c r="K27" s="172">
        <v>160</v>
      </c>
      <c r="L27" s="172">
        <v>176</v>
      </c>
      <c r="M27" s="172">
        <v>168</v>
      </c>
      <c r="N27" s="172">
        <v>160</v>
      </c>
      <c r="O27" s="172">
        <v>184</v>
      </c>
      <c r="P27" s="172">
        <v>160</v>
      </c>
      <c r="Q27" s="172">
        <v>168</v>
      </c>
      <c r="R27" s="172">
        <v>160</v>
      </c>
      <c r="S27" s="172">
        <v>160</v>
      </c>
      <c r="U27" s="199">
        <f t="shared" ref="U27:AF27" si="77">$C$27*H27</f>
        <v>0</v>
      </c>
      <c r="V27" s="199">
        <f t="shared" si="77"/>
        <v>0</v>
      </c>
      <c r="W27" s="199">
        <f t="shared" si="77"/>
        <v>0</v>
      </c>
      <c r="X27" s="199">
        <f t="shared" si="77"/>
        <v>0</v>
      </c>
      <c r="Y27" s="199">
        <f t="shared" si="77"/>
        <v>0</v>
      </c>
      <c r="Z27" s="199">
        <f t="shared" si="77"/>
        <v>0</v>
      </c>
      <c r="AA27" s="199">
        <f t="shared" si="77"/>
        <v>0</v>
      </c>
      <c r="AB27" s="199">
        <f t="shared" si="77"/>
        <v>0</v>
      </c>
      <c r="AC27" s="199">
        <f t="shared" si="77"/>
        <v>0</v>
      </c>
      <c r="AD27" s="199">
        <f t="shared" si="77"/>
        <v>0</v>
      </c>
      <c r="AE27" s="199">
        <f t="shared" si="77"/>
        <v>0</v>
      </c>
      <c r="AF27" s="199">
        <f t="shared" si="77"/>
        <v>0</v>
      </c>
      <c r="AH27" s="199">
        <f t="shared" si="3"/>
        <v>0</v>
      </c>
      <c r="AJ27" s="198">
        <f t="shared" ref="AJ27:AU27" si="78">$E$27*H27</f>
        <v>0</v>
      </c>
      <c r="AK27" s="198">
        <f t="shared" si="78"/>
        <v>0</v>
      </c>
      <c r="AL27" s="198">
        <f t="shared" si="78"/>
        <v>0</v>
      </c>
      <c r="AM27" s="198">
        <f t="shared" si="78"/>
        <v>0</v>
      </c>
      <c r="AN27" s="198">
        <f t="shared" si="78"/>
        <v>0</v>
      </c>
      <c r="AO27" s="198">
        <f t="shared" si="78"/>
        <v>0</v>
      </c>
      <c r="AP27" s="198">
        <f t="shared" si="78"/>
        <v>0</v>
      </c>
      <c r="AQ27" s="198">
        <f t="shared" si="78"/>
        <v>0</v>
      </c>
      <c r="AR27" s="198">
        <f t="shared" si="78"/>
        <v>0</v>
      </c>
      <c r="AS27" s="198">
        <f t="shared" si="78"/>
        <v>0</v>
      </c>
      <c r="AT27" s="198">
        <f t="shared" si="78"/>
        <v>0</v>
      </c>
      <c r="AU27" s="198">
        <f t="shared" si="78"/>
        <v>0</v>
      </c>
      <c r="AW27" s="198">
        <f t="shared" si="5"/>
        <v>0</v>
      </c>
      <c r="AY27" s="197">
        <f t="shared" ref="AY27:BJ27" si="79">$F$27*H27</f>
        <v>0</v>
      </c>
      <c r="AZ27" s="197">
        <f t="shared" si="79"/>
        <v>0</v>
      </c>
      <c r="BA27" s="197">
        <f t="shared" si="79"/>
        <v>0</v>
      </c>
      <c r="BB27" s="197">
        <f t="shared" si="79"/>
        <v>0</v>
      </c>
      <c r="BC27" s="197">
        <f t="shared" si="79"/>
        <v>0</v>
      </c>
      <c r="BD27" s="197">
        <f t="shared" si="79"/>
        <v>0</v>
      </c>
      <c r="BE27" s="197">
        <f t="shared" si="79"/>
        <v>0</v>
      </c>
      <c r="BF27" s="197">
        <f t="shared" si="79"/>
        <v>0</v>
      </c>
      <c r="BG27" s="197">
        <f t="shared" si="79"/>
        <v>0</v>
      </c>
      <c r="BH27" s="197">
        <f t="shared" si="79"/>
        <v>0</v>
      </c>
      <c r="BI27" s="197">
        <f t="shared" si="79"/>
        <v>0</v>
      </c>
      <c r="BJ27" s="197">
        <f t="shared" si="79"/>
        <v>0</v>
      </c>
      <c r="BL27" s="197">
        <f t="shared" si="7"/>
        <v>0</v>
      </c>
    </row>
    <row r="28" spans="1:64" ht="21.75" hidden="1" customHeight="1" x14ac:dyDescent="0.25">
      <c r="D28" s="213"/>
      <c r="E28" s="173">
        <f t="shared" si="0"/>
        <v>0</v>
      </c>
      <c r="F28" s="173">
        <f t="shared" si="1"/>
        <v>0</v>
      </c>
      <c r="H28" s="172">
        <v>160</v>
      </c>
      <c r="I28" s="172">
        <v>152</v>
      </c>
      <c r="J28" s="172">
        <v>184</v>
      </c>
      <c r="K28" s="172">
        <v>160</v>
      </c>
      <c r="L28" s="172">
        <v>176</v>
      </c>
      <c r="M28" s="172">
        <v>168</v>
      </c>
      <c r="N28" s="172">
        <v>160</v>
      </c>
      <c r="O28" s="172">
        <v>184</v>
      </c>
      <c r="P28" s="172">
        <v>160</v>
      </c>
      <c r="Q28" s="172">
        <v>168</v>
      </c>
      <c r="R28" s="172">
        <v>160</v>
      </c>
      <c r="S28" s="172">
        <v>160</v>
      </c>
      <c r="U28" s="199">
        <f t="shared" ref="U28:AF28" si="80">$C$28*H28</f>
        <v>0</v>
      </c>
      <c r="V28" s="199">
        <f t="shared" si="80"/>
        <v>0</v>
      </c>
      <c r="W28" s="199">
        <f t="shared" si="80"/>
        <v>0</v>
      </c>
      <c r="X28" s="199">
        <f t="shared" si="80"/>
        <v>0</v>
      </c>
      <c r="Y28" s="199">
        <f t="shared" si="80"/>
        <v>0</v>
      </c>
      <c r="Z28" s="199">
        <f t="shared" si="80"/>
        <v>0</v>
      </c>
      <c r="AA28" s="199">
        <f t="shared" si="80"/>
        <v>0</v>
      </c>
      <c r="AB28" s="199">
        <f t="shared" si="80"/>
        <v>0</v>
      </c>
      <c r="AC28" s="199">
        <f t="shared" si="80"/>
        <v>0</v>
      </c>
      <c r="AD28" s="199">
        <f t="shared" si="80"/>
        <v>0</v>
      </c>
      <c r="AE28" s="199">
        <f t="shared" si="80"/>
        <v>0</v>
      </c>
      <c r="AF28" s="199">
        <f t="shared" si="80"/>
        <v>0</v>
      </c>
      <c r="AH28" s="199">
        <f t="shared" si="3"/>
        <v>0</v>
      </c>
      <c r="AJ28" s="198">
        <f t="shared" ref="AJ28:AU28" si="81">$E$28*H28</f>
        <v>0</v>
      </c>
      <c r="AK28" s="198">
        <f t="shared" si="81"/>
        <v>0</v>
      </c>
      <c r="AL28" s="198">
        <f t="shared" si="81"/>
        <v>0</v>
      </c>
      <c r="AM28" s="198">
        <f t="shared" si="81"/>
        <v>0</v>
      </c>
      <c r="AN28" s="198">
        <f t="shared" si="81"/>
        <v>0</v>
      </c>
      <c r="AO28" s="198">
        <f t="shared" si="81"/>
        <v>0</v>
      </c>
      <c r="AP28" s="198">
        <f t="shared" si="81"/>
        <v>0</v>
      </c>
      <c r="AQ28" s="198">
        <f t="shared" si="81"/>
        <v>0</v>
      </c>
      <c r="AR28" s="198">
        <f t="shared" si="81"/>
        <v>0</v>
      </c>
      <c r="AS28" s="198">
        <f t="shared" si="81"/>
        <v>0</v>
      </c>
      <c r="AT28" s="198">
        <f t="shared" si="81"/>
        <v>0</v>
      </c>
      <c r="AU28" s="198">
        <f t="shared" si="81"/>
        <v>0</v>
      </c>
      <c r="AW28" s="198">
        <f t="shared" si="5"/>
        <v>0</v>
      </c>
      <c r="AY28" s="197">
        <f t="shared" ref="AY28:BJ28" si="82">$F$28*H28</f>
        <v>0</v>
      </c>
      <c r="AZ28" s="197">
        <f t="shared" si="82"/>
        <v>0</v>
      </c>
      <c r="BA28" s="197">
        <f t="shared" si="82"/>
        <v>0</v>
      </c>
      <c r="BB28" s="197">
        <f t="shared" si="82"/>
        <v>0</v>
      </c>
      <c r="BC28" s="197">
        <f t="shared" si="82"/>
        <v>0</v>
      </c>
      <c r="BD28" s="197">
        <f t="shared" si="82"/>
        <v>0</v>
      </c>
      <c r="BE28" s="197">
        <f t="shared" si="82"/>
        <v>0</v>
      </c>
      <c r="BF28" s="197">
        <f t="shared" si="82"/>
        <v>0</v>
      </c>
      <c r="BG28" s="197">
        <f t="shared" si="82"/>
        <v>0</v>
      </c>
      <c r="BH28" s="197">
        <f t="shared" si="82"/>
        <v>0</v>
      </c>
      <c r="BI28" s="197">
        <f t="shared" si="82"/>
        <v>0</v>
      </c>
      <c r="BJ28" s="197">
        <f t="shared" si="82"/>
        <v>0</v>
      </c>
      <c r="BL28" s="197">
        <f t="shared" si="7"/>
        <v>0</v>
      </c>
    </row>
    <row r="29" spans="1:64" ht="21.75" customHeight="1" x14ac:dyDescent="0.25">
      <c r="A29" s="196" t="s">
        <v>1142</v>
      </c>
      <c r="U29" s="194">
        <f t="shared" ref="U29:AF29" si="83">SUM(U3:U28)</f>
        <v>34608</v>
      </c>
      <c r="V29" s="194">
        <f t="shared" si="83"/>
        <v>32877.599999999999</v>
      </c>
      <c r="W29" s="194">
        <f t="shared" si="83"/>
        <v>34608</v>
      </c>
      <c r="X29" s="194">
        <f t="shared" si="83"/>
        <v>36338.399999999994</v>
      </c>
      <c r="Y29" s="194">
        <f t="shared" si="83"/>
        <v>36338.399999999994</v>
      </c>
      <c r="Z29" s="194">
        <f t="shared" si="83"/>
        <v>31147.199999999997</v>
      </c>
      <c r="AA29" s="194">
        <f t="shared" si="83"/>
        <v>36338.399999999994</v>
      </c>
      <c r="AB29" s="194">
        <f t="shared" si="83"/>
        <v>36338.399999999994</v>
      </c>
      <c r="AC29" s="194">
        <f t="shared" si="83"/>
        <v>32877.599999999999</v>
      </c>
      <c r="AD29" s="194">
        <f t="shared" si="83"/>
        <v>36338.399999999994</v>
      </c>
      <c r="AE29" s="194">
        <f t="shared" si="83"/>
        <v>31147.199999999997</v>
      </c>
      <c r="AF29" s="194">
        <f t="shared" si="83"/>
        <v>34608</v>
      </c>
      <c r="AH29" s="194">
        <f>SUM(AH3:AH28)</f>
        <v>413565.6</v>
      </c>
      <c r="AJ29" s="192">
        <f t="shared" ref="AJ29:AU29" si="84">SUM(AJ3:AJ28)</f>
        <v>28461.538461538465</v>
      </c>
      <c r="AK29" s="192">
        <f t="shared" si="84"/>
        <v>27038.461538461539</v>
      </c>
      <c r="AL29" s="192">
        <f t="shared" si="84"/>
        <v>28461.538461538465</v>
      </c>
      <c r="AM29" s="192">
        <f t="shared" si="84"/>
        <v>29884.61538461539</v>
      </c>
      <c r="AN29" s="192">
        <f t="shared" si="84"/>
        <v>29884.61538461539</v>
      </c>
      <c r="AO29" s="192">
        <f t="shared" si="84"/>
        <v>25615.384615384617</v>
      </c>
      <c r="AP29" s="192">
        <f t="shared" si="84"/>
        <v>29884.61538461539</v>
      </c>
      <c r="AQ29" s="192">
        <f t="shared" si="84"/>
        <v>29884.61538461539</v>
      </c>
      <c r="AR29" s="192">
        <f t="shared" si="84"/>
        <v>27038.461538461539</v>
      </c>
      <c r="AS29" s="192">
        <f t="shared" si="84"/>
        <v>29884.61538461539</v>
      </c>
      <c r="AT29" s="192">
        <f t="shared" si="84"/>
        <v>25615.384615384617</v>
      </c>
      <c r="AU29" s="192">
        <f t="shared" si="84"/>
        <v>28461.538461538465</v>
      </c>
      <c r="AW29" s="192">
        <f>SUM(AW3:AW28)</f>
        <v>340115.38461538462</v>
      </c>
      <c r="AY29" s="190">
        <f t="shared" ref="AY29:BJ29" si="85">SUM(AY3:AY28)</f>
        <v>6146.4615384615354</v>
      </c>
      <c r="AZ29" s="190">
        <f t="shared" si="85"/>
        <v>5839.1384615384586</v>
      </c>
      <c r="BA29" s="190">
        <f t="shared" si="85"/>
        <v>6146.4615384615354</v>
      </c>
      <c r="BB29" s="190">
        <f t="shared" si="85"/>
        <v>6453.7846153846122</v>
      </c>
      <c r="BC29" s="190">
        <f t="shared" si="85"/>
        <v>6453.7846153846122</v>
      </c>
      <c r="BD29" s="190">
        <f t="shared" si="85"/>
        <v>5531.8153846153818</v>
      </c>
      <c r="BE29" s="190">
        <f t="shared" si="85"/>
        <v>6453.7846153846122</v>
      </c>
      <c r="BF29" s="190">
        <f t="shared" si="85"/>
        <v>6453.7846153846122</v>
      </c>
      <c r="BG29" s="190">
        <f t="shared" si="85"/>
        <v>5839.1384615384586</v>
      </c>
      <c r="BH29" s="190">
        <f t="shared" si="85"/>
        <v>6453.7846153846122</v>
      </c>
      <c r="BI29" s="190">
        <f t="shared" si="85"/>
        <v>5531.8153846153818</v>
      </c>
      <c r="BJ29" s="190">
        <f t="shared" si="85"/>
        <v>6146.4615384615354</v>
      </c>
      <c r="BL29" s="190">
        <f>SUM(BL3:BL28)</f>
        <v>73450.215384615338</v>
      </c>
    </row>
    <row r="35" spans="1:64" x14ac:dyDescent="0.25">
      <c r="A35" s="188" t="s">
        <v>1417</v>
      </c>
      <c r="B35" s="216" t="s">
        <v>1476</v>
      </c>
    </row>
    <row r="36" spans="1:64" x14ac:dyDescent="0.25">
      <c r="A36" s="171" t="s">
        <v>1419</v>
      </c>
      <c r="B36" s="183"/>
    </row>
    <row r="37" spans="1:64" x14ac:dyDescent="0.25">
      <c r="A37" s="171" t="s">
        <v>1477</v>
      </c>
      <c r="B37" s="183"/>
    </row>
    <row r="38" spans="1:64" x14ac:dyDescent="0.25">
      <c r="A38" s="171" t="s">
        <v>1421</v>
      </c>
      <c r="B38" s="183"/>
    </row>
    <row r="39" spans="1:64" x14ac:dyDescent="0.25">
      <c r="A39" s="171" t="s">
        <v>1422</v>
      </c>
      <c r="B39" s="183"/>
    </row>
    <row r="40" spans="1:64" x14ac:dyDescent="0.25">
      <c r="A40" s="171" t="s">
        <v>1423</v>
      </c>
      <c r="B40" s="211"/>
    </row>
    <row r="44" spans="1:64" x14ac:dyDescent="0.25">
      <c r="A44" s="220">
        <v>2023</v>
      </c>
    </row>
    <row r="45" spans="1:64" s="181" customFormat="1" ht="36.75" customHeight="1" x14ac:dyDescent="0.25">
      <c r="A45" s="181" t="s">
        <v>88</v>
      </c>
      <c r="B45" s="181" t="s">
        <v>90</v>
      </c>
      <c r="C45" s="182" t="s">
        <v>1358</v>
      </c>
      <c r="D45" s="182" t="s">
        <v>1359</v>
      </c>
      <c r="E45" s="182" t="s">
        <v>1360</v>
      </c>
      <c r="F45" s="182" t="s">
        <v>503</v>
      </c>
      <c r="H45" s="181" t="s">
        <v>1361</v>
      </c>
      <c r="I45" s="181" t="s">
        <v>1362</v>
      </c>
      <c r="J45" s="181" t="s">
        <v>1363</v>
      </c>
      <c r="K45" s="227" t="s">
        <v>1364</v>
      </c>
      <c r="L45" s="227" t="s">
        <v>1365</v>
      </c>
      <c r="M45" s="227" t="s">
        <v>1366</v>
      </c>
      <c r="N45" s="227" t="s">
        <v>1367</v>
      </c>
      <c r="O45" s="227" t="s">
        <v>1368</v>
      </c>
      <c r="P45" s="227" t="s">
        <v>1369</v>
      </c>
      <c r="Q45" s="181" t="s">
        <v>1370</v>
      </c>
      <c r="R45" s="181" t="s">
        <v>1371</v>
      </c>
      <c r="S45" s="181" t="s">
        <v>1372</v>
      </c>
      <c r="U45" s="227" t="s">
        <v>1373</v>
      </c>
      <c r="V45" s="227" t="s">
        <v>1374</v>
      </c>
      <c r="W45" s="227" t="s">
        <v>1375</v>
      </c>
      <c r="X45" s="227" t="s">
        <v>1376</v>
      </c>
      <c r="Y45" s="227" t="s">
        <v>1377</v>
      </c>
      <c r="Z45" s="227" t="s">
        <v>1378</v>
      </c>
      <c r="AA45" s="227" t="s">
        <v>1379</v>
      </c>
      <c r="AB45" s="227" t="s">
        <v>1380</v>
      </c>
      <c r="AC45" s="227" t="s">
        <v>1381</v>
      </c>
      <c r="AD45" s="180" t="s">
        <v>1382</v>
      </c>
      <c r="AE45" s="180" t="s">
        <v>1383</v>
      </c>
      <c r="AF45" s="180" t="s">
        <v>1384</v>
      </c>
      <c r="AH45" s="180" t="s">
        <v>1424</v>
      </c>
      <c r="AJ45" s="203" t="s">
        <v>1386</v>
      </c>
      <c r="AK45" s="203" t="s">
        <v>1387</v>
      </c>
      <c r="AL45" s="203" t="s">
        <v>1388</v>
      </c>
      <c r="AM45" s="203" t="s">
        <v>1389</v>
      </c>
      <c r="AN45" s="203" t="s">
        <v>1390</v>
      </c>
      <c r="AO45" s="203" t="s">
        <v>1391</v>
      </c>
      <c r="AP45" s="203" t="s">
        <v>1392</v>
      </c>
      <c r="AQ45" s="203" t="s">
        <v>1393</v>
      </c>
      <c r="AR45" s="203" t="s">
        <v>1394</v>
      </c>
      <c r="AS45" s="203" t="s">
        <v>1395</v>
      </c>
      <c r="AT45" s="203" t="s">
        <v>1396</v>
      </c>
      <c r="AU45" s="203" t="s">
        <v>1397</v>
      </c>
      <c r="AW45" s="203" t="s">
        <v>1425</v>
      </c>
      <c r="AY45" s="202" t="s">
        <v>1399</v>
      </c>
      <c r="AZ45" s="202" t="s">
        <v>1400</v>
      </c>
      <c r="BA45" s="202" t="s">
        <v>1401</v>
      </c>
      <c r="BB45" s="202" t="s">
        <v>1402</v>
      </c>
      <c r="BC45" s="202" t="s">
        <v>1403</v>
      </c>
      <c r="BD45" s="202" t="s">
        <v>1404</v>
      </c>
      <c r="BE45" s="202" t="s">
        <v>1405</v>
      </c>
      <c r="BF45" s="202" t="s">
        <v>1406</v>
      </c>
      <c r="BG45" s="202" t="s">
        <v>1407</v>
      </c>
      <c r="BH45" s="202" t="s">
        <v>1408</v>
      </c>
      <c r="BI45" s="202" t="s">
        <v>1409</v>
      </c>
      <c r="BJ45" s="202" t="s">
        <v>1410</v>
      </c>
      <c r="BL45" s="202" t="s">
        <v>1426</v>
      </c>
    </row>
    <row r="46" spans="1:64" ht="21.75" customHeight="1" x14ac:dyDescent="0.25">
      <c r="A46" s="175" t="s">
        <v>1472</v>
      </c>
      <c r="B46" s="171" t="s">
        <v>1473</v>
      </c>
      <c r="C46" s="173">
        <v>119.34</v>
      </c>
      <c r="D46" s="214"/>
      <c r="E46" s="173">
        <f t="shared" ref="E46:E72" si="86">D46/2080*$E$1</f>
        <v>0</v>
      </c>
      <c r="F46" s="173">
        <f>C46-E46</f>
        <v>119.34</v>
      </c>
      <c r="K46" s="226">
        <v>24</v>
      </c>
      <c r="L46" s="226">
        <v>176</v>
      </c>
      <c r="M46" s="226">
        <v>168</v>
      </c>
      <c r="N46" s="226">
        <v>160</v>
      </c>
      <c r="O46" s="226">
        <v>184</v>
      </c>
      <c r="P46" s="226">
        <v>160</v>
      </c>
      <c r="Q46" s="172">
        <v>168</v>
      </c>
      <c r="R46" s="172">
        <v>160</v>
      </c>
      <c r="S46" s="172">
        <v>160</v>
      </c>
      <c r="U46" s="228">
        <f t="shared" ref="U46:AF46" si="87">$C$3*H46</f>
        <v>0</v>
      </c>
      <c r="V46" s="228">
        <f t="shared" si="87"/>
        <v>0</v>
      </c>
      <c r="W46" s="228">
        <f t="shared" si="87"/>
        <v>0</v>
      </c>
      <c r="X46" s="228">
        <f t="shared" si="87"/>
        <v>2864.16</v>
      </c>
      <c r="Y46" s="228">
        <f t="shared" si="87"/>
        <v>21003.84</v>
      </c>
      <c r="Z46" s="228">
        <f t="shared" si="87"/>
        <v>20049.12</v>
      </c>
      <c r="AA46" s="228">
        <f t="shared" si="87"/>
        <v>19094.400000000001</v>
      </c>
      <c r="AB46" s="228">
        <f t="shared" si="87"/>
        <v>21958.560000000001</v>
      </c>
      <c r="AC46" s="228">
        <f t="shared" si="87"/>
        <v>19094.400000000001</v>
      </c>
      <c r="AD46" s="199">
        <f t="shared" si="87"/>
        <v>20049.12</v>
      </c>
      <c r="AE46" s="199">
        <f t="shared" si="87"/>
        <v>19094.400000000001</v>
      </c>
      <c r="AF46" s="199">
        <f t="shared" si="87"/>
        <v>19094.400000000001</v>
      </c>
      <c r="AH46" s="199">
        <f>SUM(U46:AG46)</f>
        <v>162302.39999999999</v>
      </c>
      <c r="AJ46" s="198">
        <f t="shared" ref="AJ46:AU46" si="88">$E$3*H46</f>
        <v>0</v>
      </c>
      <c r="AK46" s="198">
        <f t="shared" si="88"/>
        <v>0</v>
      </c>
      <c r="AL46" s="198">
        <f t="shared" si="88"/>
        <v>0</v>
      </c>
      <c r="AM46" s="198">
        <f t="shared" si="88"/>
        <v>2305.3846153846157</v>
      </c>
      <c r="AN46" s="198">
        <f t="shared" si="88"/>
        <v>16906.153846153848</v>
      </c>
      <c r="AO46" s="198">
        <f t="shared" si="88"/>
        <v>16137.69230769231</v>
      </c>
      <c r="AP46" s="198">
        <f t="shared" si="88"/>
        <v>15369.230769230771</v>
      </c>
      <c r="AQ46" s="198">
        <f t="shared" si="88"/>
        <v>17674.615384615387</v>
      </c>
      <c r="AR46" s="198">
        <f t="shared" si="88"/>
        <v>15369.230769230771</v>
      </c>
      <c r="AS46" s="198">
        <f t="shared" si="88"/>
        <v>16137.69230769231</v>
      </c>
      <c r="AT46" s="198">
        <f t="shared" si="88"/>
        <v>15369.230769230771</v>
      </c>
      <c r="AU46" s="198">
        <f t="shared" si="88"/>
        <v>15369.230769230771</v>
      </c>
      <c r="AW46" s="198">
        <f>SUM(AJ46:AV46)</f>
        <v>130638.46153846155</v>
      </c>
      <c r="AY46" s="197">
        <f t="shared" ref="AY46:BJ46" si="89">$F$3*H46</f>
        <v>0</v>
      </c>
      <c r="AZ46" s="197">
        <f t="shared" si="89"/>
        <v>0</v>
      </c>
      <c r="BA46" s="197">
        <f t="shared" si="89"/>
        <v>0</v>
      </c>
      <c r="BB46" s="197">
        <f t="shared" si="89"/>
        <v>558.77538461538438</v>
      </c>
      <c r="BC46" s="197">
        <f t="shared" si="89"/>
        <v>4097.6861538461526</v>
      </c>
      <c r="BD46" s="197">
        <f t="shared" si="89"/>
        <v>3911.4276923076904</v>
      </c>
      <c r="BE46" s="197">
        <f t="shared" si="89"/>
        <v>3725.1692307692292</v>
      </c>
      <c r="BF46" s="197">
        <f t="shared" si="89"/>
        <v>4283.9446153846138</v>
      </c>
      <c r="BG46" s="197">
        <f t="shared" si="89"/>
        <v>3725.1692307692292</v>
      </c>
      <c r="BH46" s="197">
        <f t="shared" si="89"/>
        <v>3911.4276923076904</v>
      </c>
      <c r="BI46" s="197">
        <f t="shared" si="89"/>
        <v>3725.1692307692292</v>
      </c>
      <c r="BJ46" s="197">
        <f t="shared" si="89"/>
        <v>3725.1692307692292</v>
      </c>
      <c r="BL46" s="197">
        <f>SUM(AY46:BK46)</f>
        <v>31663.938461538448</v>
      </c>
    </row>
    <row r="47" spans="1:64" s="222" customFormat="1" ht="21.75" customHeight="1" x14ac:dyDescent="0.25">
      <c r="A47" s="222" t="s">
        <v>1478</v>
      </c>
      <c r="B47" s="222" t="s">
        <v>1473</v>
      </c>
      <c r="C47" s="223">
        <v>119.34</v>
      </c>
      <c r="D47" s="236"/>
      <c r="E47" s="223">
        <f t="shared" si="86"/>
        <v>0</v>
      </c>
      <c r="F47" s="223">
        <f t="shared" ref="F47:F72" si="90">C47-E47</f>
        <v>119.34</v>
      </c>
      <c r="H47" s="224"/>
      <c r="I47" s="224"/>
      <c r="J47" s="224"/>
      <c r="K47" s="226"/>
      <c r="L47" s="226">
        <v>168</v>
      </c>
      <c r="M47" s="226">
        <v>168</v>
      </c>
      <c r="N47" s="226">
        <v>160</v>
      </c>
      <c r="O47" s="226">
        <v>184</v>
      </c>
      <c r="P47" s="231">
        <v>64</v>
      </c>
      <c r="Q47" s="224"/>
      <c r="R47" s="224"/>
      <c r="S47" s="224"/>
      <c r="U47" s="257">
        <f t="shared" ref="U47:AF47" si="91">$C$4*H47</f>
        <v>0</v>
      </c>
      <c r="V47" s="257">
        <f t="shared" si="91"/>
        <v>0</v>
      </c>
      <c r="W47" s="257">
        <f t="shared" si="91"/>
        <v>0</v>
      </c>
      <c r="X47" s="257">
        <f t="shared" si="91"/>
        <v>0</v>
      </c>
      <c r="Y47" s="257">
        <f t="shared" si="91"/>
        <v>16289.279999999999</v>
      </c>
      <c r="Z47" s="257">
        <f t="shared" si="91"/>
        <v>16289.279999999999</v>
      </c>
      <c r="AA47" s="257">
        <f t="shared" si="91"/>
        <v>15513.599999999999</v>
      </c>
      <c r="AB47" s="257">
        <f t="shared" si="91"/>
        <v>17840.64</v>
      </c>
      <c r="AC47" s="257">
        <f t="shared" si="91"/>
        <v>6205.44</v>
      </c>
      <c r="AD47" s="225">
        <f t="shared" si="91"/>
        <v>0</v>
      </c>
      <c r="AE47" s="225">
        <f t="shared" si="91"/>
        <v>0</v>
      </c>
      <c r="AF47" s="225">
        <f t="shared" si="91"/>
        <v>0</v>
      </c>
      <c r="AH47" s="225">
        <f t="shared" ref="AH47:AH72" si="92">SUM(U47:AG47)</f>
        <v>72138.239999999991</v>
      </c>
      <c r="AJ47" s="225">
        <f t="shared" ref="AJ47:AU47" si="93">$E$4*H47</f>
        <v>0</v>
      </c>
      <c r="AK47" s="225">
        <f t="shared" si="93"/>
        <v>0</v>
      </c>
      <c r="AL47" s="225">
        <f t="shared" si="93"/>
        <v>0</v>
      </c>
      <c r="AM47" s="225">
        <f t="shared" si="93"/>
        <v>0</v>
      </c>
      <c r="AN47" s="225">
        <f t="shared" si="93"/>
        <v>13746.923076923078</v>
      </c>
      <c r="AO47" s="225">
        <f t="shared" si="93"/>
        <v>13746.923076923078</v>
      </c>
      <c r="AP47" s="225">
        <f t="shared" si="93"/>
        <v>13092.307692307693</v>
      </c>
      <c r="AQ47" s="225">
        <f t="shared" si="93"/>
        <v>15056.153846153848</v>
      </c>
      <c r="AR47" s="225">
        <f t="shared" si="93"/>
        <v>5236.9230769230771</v>
      </c>
      <c r="AS47" s="225">
        <f t="shared" si="93"/>
        <v>0</v>
      </c>
      <c r="AT47" s="225">
        <f t="shared" si="93"/>
        <v>0</v>
      </c>
      <c r="AU47" s="225">
        <f t="shared" si="93"/>
        <v>0</v>
      </c>
      <c r="AW47" s="225">
        <f t="shared" ref="AW47:AW72" si="94">SUM(AJ47:AV47)</f>
        <v>60879.23076923078</v>
      </c>
      <c r="AY47" s="225">
        <f t="shared" ref="AY47:BJ47" si="95">$F$4*H47</f>
        <v>0</v>
      </c>
      <c r="AZ47" s="225">
        <f t="shared" si="95"/>
        <v>0</v>
      </c>
      <c r="BA47" s="225">
        <f t="shared" si="95"/>
        <v>0</v>
      </c>
      <c r="BB47" s="225">
        <f t="shared" si="95"/>
        <v>0</v>
      </c>
      <c r="BC47" s="225">
        <f t="shared" si="95"/>
        <v>2542.3569230769217</v>
      </c>
      <c r="BD47" s="225">
        <f t="shared" si="95"/>
        <v>2542.3569230769217</v>
      </c>
      <c r="BE47" s="225">
        <f t="shared" si="95"/>
        <v>2421.2923076923062</v>
      </c>
      <c r="BF47" s="225">
        <f t="shared" si="95"/>
        <v>2784.4861538461519</v>
      </c>
      <c r="BG47" s="225">
        <f t="shared" si="95"/>
        <v>968.51692307692247</v>
      </c>
      <c r="BH47" s="225">
        <f t="shared" si="95"/>
        <v>0</v>
      </c>
      <c r="BI47" s="225">
        <f t="shared" si="95"/>
        <v>0</v>
      </c>
      <c r="BJ47" s="225">
        <f t="shared" si="95"/>
        <v>0</v>
      </c>
      <c r="BL47" s="225">
        <f t="shared" ref="BL47:BL72" si="96">SUM(AY47:BK47)</f>
        <v>11259.009230769223</v>
      </c>
    </row>
    <row r="48" spans="1:64" ht="21.75" customHeight="1" x14ac:dyDescent="0.25">
      <c r="A48" s="175" t="s">
        <v>1474</v>
      </c>
      <c r="B48" s="171" t="s">
        <v>1475</v>
      </c>
      <c r="C48" s="173">
        <v>96.96</v>
      </c>
      <c r="D48" s="214"/>
      <c r="E48" s="173">
        <f t="shared" si="86"/>
        <v>0</v>
      </c>
      <c r="F48" s="173">
        <f t="shared" si="90"/>
        <v>96.96</v>
      </c>
      <c r="K48" s="226"/>
      <c r="L48" s="226">
        <v>176</v>
      </c>
      <c r="M48" s="226">
        <v>168</v>
      </c>
      <c r="N48" s="226">
        <v>160</v>
      </c>
      <c r="O48" s="226">
        <v>184</v>
      </c>
      <c r="P48" s="226">
        <v>152</v>
      </c>
      <c r="Q48" s="172">
        <v>168</v>
      </c>
      <c r="R48" s="172">
        <v>160</v>
      </c>
      <c r="S48" s="172">
        <v>160</v>
      </c>
      <c r="U48" s="228">
        <f t="shared" ref="U48:AF48" si="97">$C$5*H48</f>
        <v>0</v>
      </c>
      <c r="V48" s="228">
        <f t="shared" si="97"/>
        <v>0</v>
      </c>
      <c r="W48" s="228">
        <f t="shared" si="97"/>
        <v>0</v>
      </c>
      <c r="X48" s="228">
        <f t="shared" si="97"/>
        <v>0</v>
      </c>
      <c r="Y48" s="228">
        <f t="shared" si="97"/>
        <v>0</v>
      </c>
      <c r="Z48" s="228">
        <f t="shared" si="97"/>
        <v>0</v>
      </c>
      <c r="AA48" s="228">
        <f t="shared" si="97"/>
        <v>0</v>
      </c>
      <c r="AB48" s="228">
        <f t="shared" si="97"/>
        <v>0</v>
      </c>
      <c r="AC48" s="228">
        <f t="shared" si="97"/>
        <v>0</v>
      </c>
      <c r="AD48" s="199">
        <f t="shared" si="97"/>
        <v>0</v>
      </c>
      <c r="AE48" s="199">
        <f t="shared" si="97"/>
        <v>0</v>
      </c>
      <c r="AF48" s="199">
        <f t="shared" si="97"/>
        <v>0</v>
      </c>
      <c r="AH48" s="199">
        <f t="shared" si="92"/>
        <v>0</v>
      </c>
      <c r="AJ48" s="198">
        <f t="shared" ref="AJ48:AU48" si="98">$E$5*H48</f>
        <v>0</v>
      </c>
      <c r="AK48" s="198">
        <f t="shared" si="98"/>
        <v>0</v>
      </c>
      <c r="AL48" s="198">
        <f t="shared" si="98"/>
        <v>0</v>
      </c>
      <c r="AM48" s="198">
        <f t="shared" si="98"/>
        <v>0</v>
      </c>
      <c r="AN48" s="198">
        <f t="shared" si="98"/>
        <v>0</v>
      </c>
      <c r="AO48" s="198">
        <f t="shared" si="98"/>
        <v>0</v>
      </c>
      <c r="AP48" s="198">
        <f t="shared" si="98"/>
        <v>0</v>
      </c>
      <c r="AQ48" s="198">
        <f t="shared" si="98"/>
        <v>0</v>
      </c>
      <c r="AR48" s="198">
        <f t="shared" si="98"/>
        <v>0</v>
      </c>
      <c r="AS48" s="198">
        <f t="shared" si="98"/>
        <v>0</v>
      </c>
      <c r="AT48" s="198">
        <f t="shared" si="98"/>
        <v>0</v>
      </c>
      <c r="AU48" s="198">
        <f t="shared" si="98"/>
        <v>0</v>
      </c>
      <c r="AW48" s="198">
        <f t="shared" si="94"/>
        <v>0</v>
      </c>
      <c r="AY48" s="197">
        <f t="shared" ref="AY48:BJ48" si="99">$F$5*H48</f>
        <v>0</v>
      </c>
      <c r="AZ48" s="197">
        <f t="shared" si="99"/>
        <v>0</v>
      </c>
      <c r="BA48" s="197">
        <f t="shared" si="99"/>
        <v>0</v>
      </c>
      <c r="BB48" s="197">
        <f t="shared" si="99"/>
        <v>0</v>
      </c>
      <c r="BC48" s="197">
        <f t="shared" si="99"/>
        <v>0</v>
      </c>
      <c r="BD48" s="197">
        <f t="shared" si="99"/>
        <v>0</v>
      </c>
      <c r="BE48" s="197">
        <f t="shared" si="99"/>
        <v>0</v>
      </c>
      <c r="BF48" s="197">
        <f t="shared" si="99"/>
        <v>0</v>
      </c>
      <c r="BG48" s="197">
        <f t="shared" si="99"/>
        <v>0</v>
      </c>
      <c r="BH48" s="197">
        <f t="shared" si="99"/>
        <v>0</v>
      </c>
      <c r="BI48" s="197">
        <f t="shared" si="99"/>
        <v>0</v>
      </c>
      <c r="BJ48" s="197">
        <f t="shared" si="99"/>
        <v>0</v>
      </c>
      <c r="BL48" s="197">
        <f t="shared" si="96"/>
        <v>0</v>
      </c>
    </row>
    <row r="49" spans="1:64" ht="21.75" hidden="1" customHeight="1" x14ac:dyDescent="0.25">
      <c r="A49" s="175"/>
      <c r="D49" s="214"/>
      <c r="E49" s="173">
        <f t="shared" si="86"/>
        <v>0</v>
      </c>
      <c r="F49" s="173">
        <f t="shared" si="90"/>
        <v>0</v>
      </c>
      <c r="L49" s="172">
        <v>176</v>
      </c>
      <c r="M49" s="172">
        <v>168</v>
      </c>
      <c r="N49" s="172">
        <v>160</v>
      </c>
      <c r="O49" s="172">
        <v>184</v>
      </c>
      <c r="P49" s="172">
        <v>160</v>
      </c>
      <c r="Q49" s="172">
        <v>168</v>
      </c>
      <c r="R49" s="172">
        <v>160</v>
      </c>
      <c r="S49" s="172">
        <v>160</v>
      </c>
      <c r="U49" s="228">
        <f t="shared" ref="U49:AF49" si="100">$C$6*H49</f>
        <v>0</v>
      </c>
      <c r="V49" s="228">
        <f t="shared" si="100"/>
        <v>0</v>
      </c>
      <c r="W49" s="228">
        <f t="shared" si="100"/>
        <v>0</v>
      </c>
      <c r="X49" s="228">
        <f t="shared" si="100"/>
        <v>0</v>
      </c>
      <c r="Y49" s="228">
        <f t="shared" si="100"/>
        <v>0</v>
      </c>
      <c r="Z49" s="228">
        <f t="shared" si="100"/>
        <v>0</v>
      </c>
      <c r="AA49" s="228">
        <f t="shared" si="100"/>
        <v>0</v>
      </c>
      <c r="AB49" s="228">
        <f t="shared" si="100"/>
        <v>0</v>
      </c>
      <c r="AC49" s="228">
        <f t="shared" si="100"/>
        <v>0</v>
      </c>
      <c r="AD49" s="199">
        <f t="shared" si="100"/>
        <v>0</v>
      </c>
      <c r="AE49" s="199">
        <f t="shared" si="100"/>
        <v>0</v>
      </c>
      <c r="AF49" s="199">
        <f t="shared" si="100"/>
        <v>0</v>
      </c>
      <c r="AH49" s="199">
        <f t="shared" si="92"/>
        <v>0</v>
      </c>
      <c r="AJ49" s="198">
        <f t="shared" ref="AJ49:AU49" si="101">$E$6*H49</f>
        <v>0</v>
      </c>
      <c r="AK49" s="198">
        <f t="shared" si="101"/>
        <v>0</v>
      </c>
      <c r="AL49" s="198">
        <f t="shared" si="101"/>
        <v>0</v>
      </c>
      <c r="AM49" s="198">
        <f t="shared" si="101"/>
        <v>0</v>
      </c>
      <c r="AN49" s="198">
        <f t="shared" si="101"/>
        <v>0</v>
      </c>
      <c r="AO49" s="198">
        <f t="shared" si="101"/>
        <v>0</v>
      </c>
      <c r="AP49" s="198">
        <f t="shared" si="101"/>
        <v>0</v>
      </c>
      <c r="AQ49" s="198">
        <f t="shared" si="101"/>
        <v>0</v>
      </c>
      <c r="AR49" s="198">
        <f t="shared" si="101"/>
        <v>0</v>
      </c>
      <c r="AS49" s="198">
        <f t="shared" si="101"/>
        <v>0</v>
      </c>
      <c r="AT49" s="198">
        <f t="shared" si="101"/>
        <v>0</v>
      </c>
      <c r="AU49" s="198">
        <f t="shared" si="101"/>
        <v>0</v>
      </c>
      <c r="AW49" s="198">
        <f t="shared" si="94"/>
        <v>0</v>
      </c>
      <c r="AY49" s="197">
        <f t="shared" ref="AY49:BJ49" si="102">$F$6*H49</f>
        <v>0</v>
      </c>
      <c r="AZ49" s="197">
        <f t="shared" si="102"/>
        <v>0</v>
      </c>
      <c r="BA49" s="197">
        <f t="shared" si="102"/>
        <v>0</v>
      </c>
      <c r="BB49" s="197">
        <f t="shared" si="102"/>
        <v>0</v>
      </c>
      <c r="BC49" s="197">
        <f t="shared" si="102"/>
        <v>0</v>
      </c>
      <c r="BD49" s="197">
        <f t="shared" si="102"/>
        <v>0</v>
      </c>
      <c r="BE49" s="197">
        <f t="shared" si="102"/>
        <v>0</v>
      </c>
      <c r="BF49" s="197">
        <f t="shared" si="102"/>
        <v>0</v>
      </c>
      <c r="BG49" s="197">
        <f t="shared" si="102"/>
        <v>0</v>
      </c>
      <c r="BH49" s="197">
        <f t="shared" si="102"/>
        <v>0</v>
      </c>
      <c r="BI49" s="197">
        <f t="shared" si="102"/>
        <v>0</v>
      </c>
      <c r="BJ49" s="197">
        <f t="shared" si="102"/>
        <v>0</v>
      </c>
      <c r="BL49" s="197">
        <f t="shared" si="96"/>
        <v>0</v>
      </c>
    </row>
    <row r="50" spans="1:64" ht="21.75" hidden="1" customHeight="1" x14ac:dyDescent="0.25">
      <c r="A50" s="175"/>
      <c r="D50" s="214"/>
      <c r="E50" s="173">
        <f t="shared" si="86"/>
        <v>0</v>
      </c>
      <c r="F50" s="173">
        <f t="shared" si="90"/>
        <v>0</v>
      </c>
      <c r="L50" s="172">
        <v>176</v>
      </c>
      <c r="M50" s="172">
        <v>168</v>
      </c>
      <c r="N50" s="172">
        <v>160</v>
      </c>
      <c r="O50" s="172">
        <v>184</v>
      </c>
      <c r="P50" s="172">
        <v>160</v>
      </c>
      <c r="Q50" s="172">
        <v>168</v>
      </c>
      <c r="R50" s="172">
        <v>160</v>
      </c>
      <c r="S50" s="172">
        <v>160</v>
      </c>
      <c r="U50" s="228">
        <f t="shared" ref="U50:AF50" si="103">$C$7*H50</f>
        <v>0</v>
      </c>
      <c r="V50" s="228">
        <f t="shared" si="103"/>
        <v>0</v>
      </c>
      <c r="W50" s="228">
        <f t="shared" si="103"/>
        <v>0</v>
      </c>
      <c r="X50" s="228">
        <f t="shared" si="103"/>
        <v>0</v>
      </c>
      <c r="Y50" s="228">
        <f t="shared" si="103"/>
        <v>0</v>
      </c>
      <c r="Z50" s="228">
        <f t="shared" si="103"/>
        <v>0</v>
      </c>
      <c r="AA50" s="228">
        <f t="shared" si="103"/>
        <v>0</v>
      </c>
      <c r="AB50" s="228">
        <f t="shared" si="103"/>
        <v>0</v>
      </c>
      <c r="AC50" s="228">
        <f t="shared" si="103"/>
        <v>0</v>
      </c>
      <c r="AD50" s="199">
        <f t="shared" si="103"/>
        <v>0</v>
      </c>
      <c r="AE50" s="199">
        <f t="shared" si="103"/>
        <v>0</v>
      </c>
      <c r="AF50" s="199">
        <f t="shared" si="103"/>
        <v>0</v>
      </c>
      <c r="AH50" s="199">
        <f t="shared" si="92"/>
        <v>0</v>
      </c>
      <c r="AJ50" s="198">
        <f t="shared" ref="AJ50:AU50" si="104">$E$7*H50</f>
        <v>0</v>
      </c>
      <c r="AK50" s="198">
        <f t="shared" si="104"/>
        <v>0</v>
      </c>
      <c r="AL50" s="198">
        <f t="shared" si="104"/>
        <v>0</v>
      </c>
      <c r="AM50" s="198">
        <f t="shared" si="104"/>
        <v>0</v>
      </c>
      <c r="AN50" s="198">
        <f t="shared" si="104"/>
        <v>0</v>
      </c>
      <c r="AO50" s="198">
        <f t="shared" si="104"/>
        <v>0</v>
      </c>
      <c r="AP50" s="198">
        <f t="shared" si="104"/>
        <v>0</v>
      </c>
      <c r="AQ50" s="198">
        <f t="shared" si="104"/>
        <v>0</v>
      </c>
      <c r="AR50" s="198">
        <f t="shared" si="104"/>
        <v>0</v>
      </c>
      <c r="AS50" s="198">
        <f t="shared" si="104"/>
        <v>0</v>
      </c>
      <c r="AT50" s="198">
        <f t="shared" si="104"/>
        <v>0</v>
      </c>
      <c r="AU50" s="198">
        <f t="shared" si="104"/>
        <v>0</v>
      </c>
      <c r="AW50" s="198">
        <f t="shared" si="94"/>
        <v>0</v>
      </c>
      <c r="AY50" s="197">
        <f t="shared" ref="AY50:BJ50" si="105">$F$7*H50</f>
        <v>0</v>
      </c>
      <c r="AZ50" s="197">
        <f t="shared" si="105"/>
        <v>0</v>
      </c>
      <c r="BA50" s="197">
        <f t="shared" si="105"/>
        <v>0</v>
      </c>
      <c r="BB50" s="197">
        <f t="shared" si="105"/>
        <v>0</v>
      </c>
      <c r="BC50" s="197">
        <f t="shared" si="105"/>
        <v>0</v>
      </c>
      <c r="BD50" s="197">
        <f t="shared" si="105"/>
        <v>0</v>
      </c>
      <c r="BE50" s="197">
        <f t="shared" si="105"/>
        <v>0</v>
      </c>
      <c r="BF50" s="197">
        <f t="shared" si="105"/>
        <v>0</v>
      </c>
      <c r="BG50" s="197">
        <f t="shared" si="105"/>
        <v>0</v>
      </c>
      <c r="BH50" s="197">
        <f t="shared" si="105"/>
        <v>0</v>
      </c>
      <c r="BI50" s="197">
        <f t="shared" si="105"/>
        <v>0</v>
      </c>
      <c r="BJ50" s="197">
        <f t="shared" si="105"/>
        <v>0</v>
      </c>
      <c r="BL50" s="197">
        <f t="shared" si="96"/>
        <v>0</v>
      </c>
    </row>
    <row r="51" spans="1:64" ht="21.75" hidden="1" customHeight="1" x14ac:dyDescent="0.25">
      <c r="A51" s="175"/>
      <c r="D51" s="214"/>
      <c r="E51" s="173">
        <f t="shared" si="86"/>
        <v>0</v>
      </c>
      <c r="F51" s="173">
        <f t="shared" si="90"/>
        <v>0</v>
      </c>
      <c r="H51" s="172">
        <v>160</v>
      </c>
      <c r="I51" s="172">
        <v>152</v>
      </c>
      <c r="J51" s="172">
        <v>184</v>
      </c>
      <c r="K51" s="172">
        <v>160</v>
      </c>
      <c r="L51" s="172">
        <v>176</v>
      </c>
      <c r="M51" s="172">
        <v>168</v>
      </c>
      <c r="N51" s="172">
        <v>160</v>
      </c>
      <c r="O51" s="172">
        <v>184</v>
      </c>
      <c r="P51" s="172">
        <v>160</v>
      </c>
      <c r="Q51" s="172">
        <v>168</v>
      </c>
      <c r="R51" s="172">
        <v>160</v>
      </c>
      <c r="S51" s="172">
        <v>160</v>
      </c>
      <c r="U51" s="228">
        <f t="shared" ref="U51:AF51" si="106">$C$8*H51</f>
        <v>0</v>
      </c>
      <c r="V51" s="228">
        <f t="shared" si="106"/>
        <v>0</v>
      </c>
      <c r="W51" s="228">
        <f t="shared" si="106"/>
        <v>0</v>
      </c>
      <c r="X51" s="228">
        <f t="shared" si="106"/>
        <v>0</v>
      </c>
      <c r="Y51" s="228">
        <f t="shared" si="106"/>
        <v>0</v>
      </c>
      <c r="Z51" s="228">
        <f t="shared" si="106"/>
        <v>0</v>
      </c>
      <c r="AA51" s="228">
        <f t="shared" si="106"/>
        <v>0</v>
      </c>
      <c r="AB51" s="228">
        <f t="shared" si="106"/>
        <v>0</v>
      </c>
      <c r="AC51" s="228">
        <f t="shared" si="106"/>
        <v>0</v>
      </c>
      <c r="AD51" s="199">
        <f t="shared" si="106"/>
        <v>0</v>
      </c>
      <c r="AE51" s="199">
        <f t="shared" si="106"/>
        <v>0</v>
      </c>
      <c r="AF51" s="199">
        <f t="shared" si="106"/>
        <v>0</v>
      </c>
      <c r="AH51" s="199">
        <f t="shared" si="92"/>
        <v>0</v>
      </c>
      <c r="AJ51" s="198">
        <f t="shared" ref="AJ51:AU51" si="107">$E$8*H51</f>
        <v>0</v>
      </c>
      <c r="AK51" s="198">
        <f t="shared" si="107"/>
        <v>0</v>
      </c>
      <c r="AL51" s="198">
        <f t="shared" si="107"/>
        <v>0</v>
      </c>
      <c r="AM51" s="198">
        <f t="shared" si="107"/>
        <v>0</v>
      </c>
      <c r="AN51" s="198">
        <f t="shared" si="107"/>
        <v>0</v>
      </c>
      <c r="AO51" s="198">
        <f t="shared" si="107"/>
        <v>0</v>
      </c>
      <c r="AP51" s="198">
        <f t="shared" si="107"/>
        <v>0</v>
      </c>
      <c r="AQ51" s="198">
        <f t="shared" si="107"/>
        <v>0</v>
      </c>
      <c r="AR51" s="198">
        <f t="shared" si="107"/>
        <v>0</v>
      </c>
      <c r="AS51" s="198">
        <f t="shared" si="107"/>
        <v>0</v>
      </c>
      <c r="AT51" s="198">
        <f t="shared" si="107"/>
        <v>0</v>
      </c>
      <c r="AU51" s="198">
        <f t="shared" si="107"/>
        <v>0</v>
      </c>
      <c r="AW51" s="198">
        <f t="shared" si="94"/>
        <v>0</v>
      </c>
      <c r="AY51" s="197">
        <f t="shared" ref="AY51:BJ51" si="108">$F$8*H51</f>
        <v>0</v>
      </c>
      <c r="AZ51" s="197">
        <f t="shared" si="108"/>
        <v>0</v>
      </c>
      <c r="BA51" s="197">
        <f t="shared" si="108"/>
        <v>0</v>
      </c>
      <c r="BB51" s="197">
        <f t="shared" si="108"/>
        <v>0</v>
      </c>
      <c r="BC51" s="197">
        <f t="shared" si="108"/>
        <v>0</v>
      </c>
      <c r="BD51" s="197">
        <f t="shared" si="108"/>
        <v>0</v>
      </c>
      <c r="BE51" s="197">
        <f t="shared" si="108"/>
        <v>0</v>
      </c>
      <c r="BF51" s="197">
        <f t="shared" si="108"/>
        <v>0</v>
      </c>
      <c r="BG51" s="197">
        <f t="shared" si="108"/>
        <v>0</v>
      </c>
      <c r="BH51" s="197">
        <f t="shared" si="108"/>
        <v>0</v>
      </c>
      <c r="BI51" s="197">
        <f t="shared" si="108"/>
        <v>0</v>
      </c>
      <c r="BJ51" s="197">
        <f t="shared" si="108"/>
        <v>0</v>
      </c>
      <c r="BL51" s="197">
        <f t="shared" si="96"/>
        <v>0</v>
      </c>
    </row>
    <row r="52" spans="1:64" ht="21.75" hidden="1" customHeight="1" x14ac:dyDescent="0.25">
      <c r="A52" s="175"/>
      <c r="D52" s="214"/>
      <c r="E52" s="173">
        <f t="shared" si="86"/>
        <v>0</v>
      </c>
      <c r="F52" s="173">
        <f t="shared" si="90"/>
        <v>0</v>
      </c>
      <c r="H52" s="172">
        <v>160</v>
      </c>
      <c r="I52" s="172">
        <v>152</v>
      </c>
      <c r="J52" s="172">
        <v>184</v>
      </c>
      <c r="K52" s="172">
        <v>160</v>
      </c>
      <c r="L52" s="172">
        <v>176</v>
      </c>
      <c r="M52" s="172">
        <v>168</v>
      </c>
      <c r="N52" s="172">
        <v>160</v>
      </c>
      <c r="O52" s="172">
        <v>184</v>
      </c>
      <c r="P52" s="172">
        <v>160</v>
      </c>
      <c r="Q52" s="172">
        <v>168</v>
      </c>
      <c r="R52" s="172">
        <v>160</v>
      </c>
      <c r="S52" s="172">
        <v>160</v>
      </c>
      <c r="U52" s="228">
        <f t="shared" ref="U52:AF52" si="109">$C$9*H52</f>
        <v>0</v>
      </c>
      <c r="V52" s="228">
        <f t="shared" si="109"/>
        <v>0</v>
      </c>
      <c r="W52" s="228">
        <f t="shared" si="109"/>
        <v>0</v>
      </c>
      <c r="X52" s="228">
        <f t="shared" si="109"/>
        <v>0</v>
      </c>
      <c r="Y52" s="228">
        <f t="shared" si="109"/>
        <v>0</v>
      </c>
      <c r="Z52" s="228">
        <f t="shared" si="109"/>
        <v>0</v>
      </c>
      <c r="AA52" s="228">
        <f t="shared" si="109"/>
        <v>0</v>
      </c>
      <c r="AB52" s="228">
        <f t="shared" si="109"/>
        <v>0</v>
      </c>
      <c r="AC52" s="228">
        <f t="shared" si="109"/>
        <v>0</v>
      </c>
      <c r="AD52" s="199">
        <f t="shared" si="109"/>
        <v>0</v>
      </c>
      <c r="AE52" s="199">
        <f t="shared" si="109"/>
        <v>0</v>
      </c>
      <c r="AF52" s="199">
        <f t="shared" si="109"/>
        <v>0</v>
      </c>
      <c r="AH52" s="199">
        <f t="shared" si="92"/>
        <v>0</v>
      </c>
      <c r="AJ52" s="198">
        <f t="shared" ref="AJ52:AU52" si="110">$E$9*H52</f>
        <v>0</v>
      </c>
      <c r="AK52" s="198">
        <f t="shared" si="110"/>
        <v>0</v>
      </c>
      <c r="AL52" s="198">
        <f t="shared" si="110"/>
        <v>0</v>
      </c>
      <c r="AM52" s="198">
        <f t="shared" si="110"/>
        <v>0</v>
      </c>
      <c r="AN52" s="198">
        <f t="shared" si="110"/>
        <v>0</v>
      </c>
      <c r="AO52" s="198">
        <f t="shared" si="110"/>
        <v>0</v>
      </c>
      <c r="AP52" s="198">
        <f t="shared" si="110"/>
        <v>0</v>
      </c>
      <c r="AQ52" s="198">
        <f t="shared" si="110"/>
        <v>0</v>
      </c>
      <c r="AR52" s="198">
        <f t="shared" si="110"/>
        <v>0</v>
      </c>
      <c r="AS52" s="198">
        <f t="shared" si="110"/>
        <v>0</v>
      </c>
      <c r="AT52" s="198">
        <f t="shared" si="110"/>
        <v>0</v>
      </c>
      <c r="AU52" s="198">
        <f t="shared" si="110"/>
        <v>0</v>
      </c>
      <c r="AW52" s="198">
        <f t="shared" si="94"/>
        <v>0</v>
      </c>
      <c r="AY52" s="197">
        <f t="shared" ref="AY52:BJ52" si="111">$F$9*H52</f>
        <v>0</v>
      </c>
      <c r="AZ52" s="197">
        <f t="shared" si="111"/>
        <v>0</v>
      </c>
      <c r="BA52" s="197">
        <f t="shared" si="111"/>
        <v>0</v>
      </c>
      <c r="BB52" s="197">
        <f t="shared" si="111"/>
        <v>0</v>
      </c>
      <c r="BC52" s="197">
        <f t="shared" si="111"/>
        <v>0</v>
      </c>
      <c r="BD52" s="197">
        <f t="shared" si="111"/>
        <v>0</v>
      </c>
      <c r="BE52" s="197">
        <f t="shared" si="111"/>
        <v>0</v>
      </c>
      <c r="BF52" s="197">
        <f t="shared" si="111"/>
        <v>0</v>
      </c>
      <c r="BG52" s="197">
        <f t="shared" si="111"/>
        <v>0</v>
      </c>
      <c r="BH52" s="197">
        <f t="shared" si="111"/>
        <v>0</v>
      </c>
      <c r="BI52" s="197">
        <f t="shared" si="111"/>
        <v>0</v>
      </c>
      <c r="BJ52" s="197">
        <f t="shared" si="111"/>
        <v>0</v>
      </c>
      <c r="BL52" s="197">
        <f t="shared" si="96"/>
        <v>0</v>
      </c>
    </row>
    <row r="53" spans="1:64" ht="21.75" hidden="1" customHeight="1" x14ac:dyDescent="0.25">
      <c r="A53" s="175"/>
      <c r="D53" s="214"/>
      <c r="E53" s="173">
        <f t="shared" si="86"/>
        <v>0</v>
      </c>
      <c r="F53" s="173">
        <f t="shared" si="90"/>
        <v>0</v>
      </c>
      <c r="H53" s="172">
        <v>160</v>
      </c>
      <c r="I53" s="172">
        <v>152</v>
      </c>
      <c r="J53" s="172">
        <v>184</v>
      </c>
      <c r="K53" s="172">
        <v>160</v>
      </c>
      <c r="L53" s="172">
        <v>176</v>
      </c>
      <c r="M53" s="172">
        <v>168</v>
      </c>
      <c r="N53" s="172">
        <v>160</v>
      </c>
      <c r="O53" s="172">
        <v>184</v>
      </c>
      <c r="P53" s="172">
        <v>160</v>
      </c>
      <c r="Q53" s="172">
        <v>168</v>
      </c>
      <c r="R53" s="172">
        <v>160</v>
      </c>
      <c r="S53" s="172">
        <v>160</v>
      </c>
      <c r="U53" s="228">
        <f t="shared" ref="U53:AF53" si="112">$C$10*H53</f>
        <v>0</v>
      </c>
      <c r="V53" s="228">
        <f t="shared" si="112"/>
        <v>0</v>
      </c>
      <c r="W53" s="228">
        <f t="shared" si="112"/>
        <v>0</v>
      </c>
      <c r="X53" s="228">
        <f t="shared" si="112"/>
        <v>0</v>
      </c>
      <c r="Y53" s="228">
        <f t="shared" si="112"/>
        <v>0</v>
      </c>
      <c r="Z53" s="228">
        <f t="shared" si="112"/>
        <v>0</v>
      </c>
      <c r="AA53" s="228">
        <f t="shared" si="112"/>
        <v>0</v>
      </c>
      <c r="AB53" s="228">
        <f t="shared" si="112"/>
        <v>0</v>
      </c>
      <c r="AC53" s="228">
        <f t="shared" si="112"/>
        <v>0</v>
      </c>
      <c r="AD53" s="199">
        <f t="shared" si="112"/>
        <v>0</v>
      </c>
      <c r="AE53" s="199">
        <f t="shared" si="112"/>
        <v>0</v>
      </c>
      <c r="AF53" s="199">
        <f t="shared" si="112"/>
        <v>0</v>
      </c>
      <c r="AH53" s="199">
        <f t="shared" si="92"/>
        <v>0</v>
      </c>
      <c r="AJ53" s="198">
        <f t="shared" ref="AJ53:AU53" si="113">$E$10*H53</f>
        <v>0</v>
      </c>
      <c r="AK53" s="198">
        <f t="shared" si="113"/>
        <v>0</v>
      </c>
      <c r="AL53" s="198">
        <f t="shared" si="113"/>
        <v>0</v>
      </c>
      <c r="AM53" s="198">
        <f t="shared" si="113"/>
        <v>0</v>
      </c>
      <c r="AN53" s="198">
        <f t="shared" si="113"/>
        <v>0</v>
      </c>
      <c r="AO53" s="198">
        <f t="shared" si="113"/>
        <v>0</v>
      </c>
      <c r="AP53" s="198">
        <f t="shared" si="113"/>
        <v>0</v>
      </c>
      <c r="AQ53" s="198">
        <f t="shared" si="113"/>
        <v>0</v>
      </c>
      <c r="AR53" s="198">
        <f t="shared" si="113"/>
        <v>0</v>
      </c>
      <c r="AS53" s="198">
        <f t="shared" si="113"/>
        <v>0</v>
      </c>
      <c r="AT53" s="198">
        <f t="shared" si="113"/>
        <v>0</v>
      </c>
      <c r="AU53" s="198">
        <f t="shared" si="113"/>
        <v>0</v>
      </c>
      <c r="AW53" s="198">
        <f t="shared" si="94"/>
        <v>0</v>
      </c>
      <c r="AY53" s="197">
        <f t="shared" ref="AY53:BJ53" si="114">$F$10*H53</f>
        <v>0</v>
      </c>
      <c r="AZ53" s="197">
        <f t="shared" si="114"/>
        <v>0</v>
      </c>
      <c r="BA53" s="197">
        <f t="shared" si="114"/>
        <v>0</v>
      </c>
      <c r="BB53" s="197">
        <f t="shared" si="114"/>
        <v>0</v>
      </c>
      <c r="BC53" s="197">
        <f t="shared" si="114"/>
        <v>0</v>
      </c>
      <c r="BD53" s="197">
        <f t="shared" si="114"/>
        <v>0</v>
      </c>
      <c r="BE53" s="197">
        <f t="shared" si="114"/>
        <v>0</v>
      </c>
      <c r="BF53" s="197">
        <f t="shared" si="114"/>
        <v>0</v>
      </c>
      <c r="BG53" s="197">
        <f t="shared" si="114"/>
        <v>0</v>
      </c>
      <c r="BH53" s="197">
        <f t="shared" si="114"/>
        <v>0</v>
      </c>
      <c r="BI53" s="197">
        <f t="shared" si="114"/>
        <v>0</v>
      </c>
      <c r="BJ53" s="197">
        <f t="shared" si="114"/>
        <v>0</v>
      </c>
      <c r="BL53" s="197">
        <f t="shared" si="96"/>
        <v>0</v>
      </c>
    </row>
    <row r="54" spans="1:64" ht="21.75" hidden="1" customHeight="1" x14ac:dyDescent="0.25">
      <c r="A54" s="175"/>
      <c r="D54" s="214"/>
      <c r="E54" s="173">
        <f t="shared" si="86"/>
        <v>0</v>
      </c>
      <c r="F54" s="173">
        <f t="shared" si="90"/>
        <v>0</v>
      </c>
      <c r="H54" s="172">
        <v>160</v>
      </c>
      <c r="I54" s="172">
        <v>152</v>
      </c>
      <c r="J54" s="172">
        <v>184</v>
      </c>
      <c r="K54" s="172">
        <v>160</v>
      </c>
      <c r="L54" s="172">
        <v>176</v>
      </c>
      <c r="M54" s="172">
        <v>168</v>
      </c>
      <c r="N54" s="172">
        <v>160</v>
      </c>
      <c r="O54" s="172">
        <v>184</v>
      </c>
      <c r="P54" s="172">
        <v>160</v>
      </c>
      <c r="Q54" s="172">
        <v>168</v>
      </c>
      <c r="R54" s="172">
        <v>160</v>
      </c>
      <c r="S54" s="172">
        <v>160</v>
      </c>
      <c r="U54" s="228">
        <f t="shared" ref="U54:AF54" si="115">$C$11*H54</f>
        <v>0</v>
      </c>
      <c r="V54" s="228">
        <f t="shared" si="115"/>
        <v>0</v>
      </c>
      <c r="W54" s="228">
        <f t="shared" si="115"/>
        <v>0</v>
      </c>
      <c r="X54" s="228">
        <f t="shared" si="115"/>
        <v>0</v>
      </c>
      <c r="Y54" s="228">
        <f t="shared" si="115"/>
        <v>0</v>
      </c>
      <c r="Z54" s="228">
        <f t="shared" si="115"/>
        <v>0</v>
      </c>
      <c r="AA54" s="228">
        <f t="shared" si="115"/>
        <v>0</v>
      </c>
      <c r="AB54" s="228">
        <f t="shared" si="115"/>
        <v>0</v>
      </c>
      <c r="AC54" s="228">
        <f t="shared" si="115"/>
        <v>0</v>
      </c>
      <c r="AD54" s="199">
        <f t="shared" si="115"/>
        <v>0</v>
      </c>
      <c r="AE54" s="199">
        <f t="shared" si="115"/>
        <v>0</v>
      </c>
      <c r="AF54" s="199">
        <f t="shared" si="115"/>
        <v>0</v>
      </c>
      <c r="AH54" s="199">
        <f t="shared" si="92"/>
        <v>0</v>
      </c>
      <c r="AJ54" s="198">
        <f t="shared" ref="AJ54:AU54" si="116">$E$11*H54</f>
        <v>0</v>
      </c>
      <c r="AK54" s="198">
        <f t="shared" si="116"/>
        <v>0</v>
      </c>
      <c r="AL54" s="198">
        <f t="shared" si="116"/>
        <v>0</v>
      </c>
      <c r="AM54" s="198">
        <f t="shared" si="116"/>
        <v>0</v>
      </c>
      <c r="AN54" s="198">
        <f t="shared" si="116"/>
        <v>0</v>
      </c>
      <c r="AO54" s="198">
        <f t="shared" si="116"/>
        <v>0</v>
      </c>
      <c r="AP54" s="198">
        <f t="shared" si="116"/>
        <v>0</v>
      </c>
      <c r="AQ54" s="198">
        <f t="shared" si="116"/>
        <v>0</v>
      </c>
      <c r="AR54" s="198">
        <f t="shared" si="116"/>
        <v>0</v>
      </c>
      <c r="AS54" s="198">
        <f t="shared" si="116"/>
        <v>0</v>
      </c>
      <c r="AT54" s="198">
        <f t="shared" si="116"/>
        <v>0</v>
      </c>
      <c r="AU54" s="198">
        <f t="shared" si="116"/>
        <v>0</v>
      </c>
      <c r="AW54" s="198">
        <f t="shared" si="94"/>
        <v>0</v>
      </c>
      <c r="AY54" s="197">
        <f t="shared" ref="AY54:BJ54" si="117">$F$11*H54</f>
        <v>0</v>
      </c>
      <c r="AZ54" s="197">
        <f t="shared" si="117"/>
        <v>0</v>
      </c>
      <c r="BA54" s="197">
        <f t="shared" si="117"/>
        <v>0</v>
      </c>
      <c r="BB54" s="197">
        <f t="shared" si="117"/>
        <v>0</v>
      </c>
      <c r="BC54" s="197">
        <f t="shared" si="117"/>
        <v>0</v>
      </c>
      <c r="BD54" s="197">
        <f t="shared" si="117"/>
        <v>0</v>
      </c>
      <c r="BE54" s="197">
        <f t="shared" si="117"/>
        <v>0</v>
      </c>
      <c r="BF54" s="197">
        <f t="shared" si="117"/>
        <v>0</v>
      </c>
      <c r="BG54" s="197">
        <f t="shared" si="117"/>
        <v>0</v>
      </c>
      <c r="BH54" s="197">
        <f t="shared" si="117"/>
        <v>0</v>
      </c>
      <c r="BI54" s="197">
        <f t="shared" si="117"/>
        <v>0</v>
      </c>
      <c r="BJ54" s="197">
        <f t="shared" si="117"/>
        <v>0</v>
      </c>
      <c r="BL54" s="197">
        <f t="shared" si="96"/>
        <v>0</v>
      </c>
    </row>
    <row r="55" spans="1:64" ht="21.75" hidden="1" customHeight="1" x14ac:dyDescent="0.25">
      <c r="A55" s="175"/>
      <c r="D55" s="214"/>
      <c r="E55" s="173">
        <f t="shared" si="86"/>
        <v>0</v>
      </c>
      <c r="F55" s="173">
        <f t="shared" si="90"/>
        <v>0</v>
      </c>
      <c r="H55" s="172">
        <v>160</v>
      </c>
      <c r="I55" s="172">
        <v>152</v>
      </c>
      <c r="J55" s="172">
        <v>184</v>
      </c>
      <c r="K55" s="172">
        <v>160</v>
      </c>
      <c r="L55" s="172">
        <v>176</v>
      </c>
      <c r="M55" s="172">
        <v>168</v>
      </c>
      <c r="N55" s="172">
        <v>160</v>
      </c>
      <c r="O55" s="172">
        <v>184</v>
      </c>
      <c r="P55" s="172">
        <v>160</v>
      </c>
      <c r="Q55" s="172">
        <v>168</v>
      </c>
      <c r="R55" s="172">
        <v>160</v>
      </c>
      <c r="S55" s="172">
        <v>160</v>
      </c>
      <c r="U55" s="228">
        <f t="shared" ref="U55:AF55" si="118">$C$12*H55</f>
        <v>0</v>
      </c>
      <c r="V55" s="228">
        <f t="shared" si="118"/>
        <v>0</v>
      </c>
      <c r="W55" s="228">
        <f t="shared" si="118"/>
        <v>0</v>
      </c>
      <c r="X55" s="228">
        <f t="shared" si="118"/>
        <v>0</v>
      </c>
      <c r="Y55" s="228">
        <f t="shared" si="118"/>
        <v>0</v>
      </c>
      <c r="Z55" s="228">
        <f t="shared" si="118"/>
        <v>0</v>
      </c>
      <c r="AA55" s="228">
        <f t="shared" si="118"/>
        <v>0</v>
      </c>
      <c r="AB55" s="228">
        <f t="shared" si="118"/>
        <v>0</v>
      </c>
      <c r="AC55" s="228">
        <f t="shared" si="118"/>
        <v>0</v>
      </c>
      <c r="AD55" s="199">
        <f t="shared" si="118"/>
        <v>0</v>
      </c>
      <c r="AE55" s="199">
        <f t="shared" si="118"/>
        <v>0</v>
      </c>
      <c r="AF55" s="199">
        <f t="shared" si="118"/>
        <v>0</v>
      </c>
      <c r="AH55" s="199">
        <f t="shared" si="92"/>
        <v>0</v>
      </c>
      <c r="AJ55" s="198">
        <f t="shared" ref="AJ55:AU55" si="119">$E$12*H55</f>
        <v>0</v>
      </c>
      <c r="AK55" s="198">
        <f t="shared" si="119"/>
        <v>0</v>
      </c>
      <c r="AL55" s="198">
        <f t="shared" si="119"/>
        <v>0</v>
      </c>
      <c r="AM55" s="198">
        <f t="shared" si="119"/>
        <v>0</v>
      </c>
      <c r="AN55" s="198">
        <f t="shared" si="119"/>
        <v>0</v>
      </c>
      <c r="AO55" s="198">
        <f t="shared" si="119"/>
        <v>0</v>
      </c>
      <c r="AP55" s="198">
        <f t="shared" si="119"/>
        <v>0</v>
      </c>
      <c r="AQ55" s="198">
        <f t="shared" si="119"/>
        <v>0</v>
      </c>
      <c r="AR55" s="198">
        <f t="shared" si="119"/>
        <v>0</v>
      </c>
      <c r="AS55" s="198">
        <f t="shared" si="119"/>
        <v>0</v>
      </c>
      <c r="AT55" s="198">
        <f t="shared" si="119"/>
        <v>0</v>
      </c>
      <c r="AU55" s="198">
        <f t="shared" si="119"/>
        <v>0</v>
      </c>
      <c r="AW55" s="198">
        <f t="shared" si="94"/>
        <v>0</v>
      </c>
      <c r="AY55" s="197">
        <f t="shared" ref="AY55:BJ55" si="120">$F$12*H55</f>
        <v>0</v>
      </c>
      <c r="AZ55" s="197">
        <f t="shared" si="120"/>
        <v>0</v>
      </c>
      <c r="BA55" s="197">
        <f t="shared" si="120"/>
        <v>0</v>
      </c>
      <c r="BB55" s="197">
        <f t="shared" si="120"/>
        <v>0</v>
      </c>
      <c r="BC55" s="197">
        <f t="shared" si="120"/>
        <v>0</v>
      </c>
      <c r="BD55" s="197">
        <f t="shared" si="120"/>
        <v>0</v>
      </c>
      <c r="BE55" s="197">
        <f t="shared" si="120"/>
        <v>0</v>
      </c>
      <c r="BF55" s="197">
        <f t="shared" si="120"/>
        <v>0</v>
      </c>
      <c r="BG55" s="197">
        <f t="shared" si="120"/>
        <v>0</v>
      </c>
      <c r="BH55" s="197">
        <f t="shared" si="120"/>
        <v>0</v>
      </c>
      <c r="BI55" s="197">
        <f t="shared" si="120"/>
        <v>0</v>
      </c>
      <c r="BJ55" s="197">
        <f t="shared" si="120"/>
        <v>0</v>
      </c>
      <c r="BL55" s="197">
        <f t="shared" si="96"/>
        <v>0</v>
      </c>
    </row>
    <row r="56" spans="1:64" ht="21.75" hidden="1" customHeight="1" x14ac:dyDescent="0.25">
      <c r="A56" s="175"/>
      <c r="D56" s="214"/>
      <c r="E56" s="173">
        <f t="shared" si="86"/>
        <v>0</v>
      </c>
      <c r="F56" s="173">
        <f t="shared" si="90"/>
        <v>0</v>
      </c>
      <c r="H56" s="172">
        <v>160</v>
      </c>
      <c r="I56" s="172">
        <v>152</v>
      </c>
      <c r="J56" s="172">
        <v>184</v>
      </c>
      <c r="K56" s="172">
        <v>160</v>
      </c>
      <c r="L56" s="172">
        <v>176</v>
      </c>
      <c r="M56" s="172">
        <v>168</v>
      </c>
      <c r="N56" s="172">
        <v>160</v>
      </c>
      <c r="O56" s="172">
        <v>184</v>
      </c>
      <c r="P56" s="172">
        <v>160</v>
      </c>
      <c r="Q56" s="172">
        <v>168</v>
      </c>
      <c r="R56" s="172">
        <v>160</v>
      </c>
      <c r="S56" s="172">
        <v>160</v>
      </c>
      <c r="U56" s="228">
        <f t="shared" ref="U56:AF56" si="121">$C$13*H56</f>
        <v>0</v>
      </c>
      <c r="V56" s="228">
        <f t="shared" si="121"/>
        <v>0</v>
      </c>
      <c r="W56" s="228">
        <f t="shared" si="121"/>
        <v>0</v>
      </c>
      <c r="X56" s="228">
        <f t="shared" si="121"/>
        <v>0</v>
      </c>
      <c r="Y56" s="228">
        <f t="shared" si="121"/>
        <v>0</v>
      </c>
      <c r="Z56" s="228">
        <f t="shared" si="121"/>
        <v>0</v>
      </c>
      <c r="AA56" s="228">
        <f t="shared" si="121"/>
        <v>0</v>
      </c>
      <c r="AB56" s="228">
        <f t="shared" si="121"/>
        <v>0</v>
      </c>
      <c r="AC56" s="228">
        <f t="shared" si="121"/>
        <v>0</v>
      </c>
      <c r="AD56" s="199">
        <f t="shared" si="121"/>
        <v>0</v>
      </c>
      <c r="AE56" s="199">
        <f t="shared" si="121"/>
        <v>0</v>
      </c>
      <c r="AF56" s="199">
        <f t="shared" si="121"/>
        <v>0</v>
      </c>
      <c r="AH56" s="199">
        <f t="shared" si="92"/>
        <v>0</v>
      </c>
      <c r="AJ56" s="198">
        <f t="shared" ref="AJ56:AU56" si="122">$E$13*H56</f>
        <v>0</v>
      </c>
      <c r="AK56" s="198">
        <f t="shared" si="122"/>
        <v>0</v>
      </c>
      <c r="AL56" s="198">
        <f t="shared" si="122"/>
        <v>0</v>
      </c>
      <c r="AM56" s="198">
        <f t="shared" si="122"/>
        <v>0</v>
      </c>
      <c r="AN56" s="198">
        <f t="shared" si="122"/>
        <v>0</v>
      </c>
      <c r="AO56" s="198">
        <f t="shared" si="122"/>
        <v>0</v>
      </c>
      <c r="AP56" s="198">
        <f t="shared" si="122"/>
        <v>0</v>
      </c>
      <c r="AQ56" s="198">
        <f t="shared" si="122"/>
        <v>0</v>
      </c>
      <c r="AR56" s="198">
        <f t="shared" si="122"/>
        <v>0</v>
      </c>
      <c r="AS56" s="198">
        <f t="shared" si="122"/>
        <v>0</v>
      </c>
      <c r="AT56" s="198">
        <f t="shared" si="122"/>
        <v>0</v>
      </c>
      <c r="AU56" s="198">
        <f t="shared" si="122"/>
        <v>0</v>
      </c>
      <c r="AW56" s="198">
        <f t="shared" si="94"/>
        <v>0</v>
      </c>
      <c r="AY56" s="197">
        <f t="shared" ref="AY56:BJ56" si="123">$F$13*H56</f>
        <v>0</v>
      </c>
      <c r="AZ56" s="197">
        <f t="shared" si="123"/>
        <v>0</v>
      </c>
      <c r="BA56" s="197">
        <f t="shared" si="123"/>
        <v>0</v>
      </c>
      <c r="BB56" s="197">
        <f t="shared" si="123"/>
        <v>0</v>
      </c>
      <c r="BC56" s="197">
        <f t="shared" si="123"/>
        <v>0</v>
      </c>
      <c r="BD56" s="197">
        <f t="shared" si="123"/>
        <v>0</v>
      </c>
      <c r="BE56" s="197">
        <f t="shared" si="123"/>
        <v>0</v>
      </c>
      <c r="BF56" s="197">
        <f t="shared" si="123"/>
        <v>0</v>
      </c>
      <c r="BG56" s="197">
        <f t="shared" si="123"/>
        <v>0</v>
      </c>
      <c r="BH56" s="197">
        <f t="shared" si="123"/>
        <v>0</v>
      </c>
      <c r="BI56" s="197">
        <f t="shared" si="123"/>
        <v>0</v>
      </c>
      <c r="BJ56" s="197">
        <f t="shared" si="123"/>
        <v>0</v>
      </c>
      <c r="BL56" s="197">
        <f t="shared" si="96"/>
        <v>0</v>
      </c>
    </row>
    <row r="57" spans="1:64" ht="21.75" hidden="1" customHeight="1" x14ac:dyDescent="0.25">
      <c r="A57" s="175"/>
      <c r="D57" s="214"/>
      <c r="E57" s="173">
        <f t="shared" si="86"/>
        <v>0</v>
      </c>
      <c r="F57" s="173">
        <f t="shared" si="90"/>
        <v>0</v>
      </c>
      <c r="H57" s="172">
        <v>160</v>
      </c>
      <c r="I57" s="172">
        <v>152</v>
      </c>
      <c r="J57" s="172">
        <v>184</v>
      </c>
      <c r="K57" s="172">
        <v>160</v>
      </c>
      <c r="L57" s="172">
        <v>176</v>
      </c>
      <c r="M57" s="172">
        <v>168</v>
      </c>
      <c r="N57" s="172">
        <v>160</v>
      </c>
      <c r="O57" s="172">
        <v>184</v>
      </c>
      <c r="P57" s="172">
        <v>160</v>
      </c>
      <c r="Q57" s="172">
        <v>168</v>
      </c>
      <c r="R57" s="172">
        <v>160</v>
      </c>
      <c r="S57" s="172">
        <v>160</v>
      </c>
      <c r="U57" s="228">
        <f t="shared" ref="U57:AF57" si="124">$C$14*H57</f>
        <v>0</v>
      </c>
      <c r="V57" s="228">
        <f t="shared" si="124"/>
        <v>0</v>
      </c>
      <c r="W57" s="228">
        <f t="shared" si="124"/>
        <v>0</v>
      </c>
      <c r="X57" s="228">
        <f t="shared" si="124"/>
        <v>0</v>
      </c>
      <c r="Y57" s="228">
        <f t="shared" si="124"/>
        <v>0</v>
      </c>
      <c r="Z57" s="228">
        <f t="shared" si="124"/>
        <v>0</v>
      </c>
      <c r="AA57" s="228">
        <f t="shared" si="124"/>
        <v>0</v>
      </c>
      <c r="AB57" s="228">
        <f t="shared" si="124"/>
        <v>0</v>
      </c>
      <c r="AC57" s="228">
        <f t="shared" si="124"/>
        <v>0</v>
      </c>
      <c r="AD57" s="199">
        <f t="shared" si="124"/>
        <v>0</v>
      </c>
      <c r="AE57" s="199">
        <f t="shared" si="124"/>
        <v>0</v>
      </c>
      <c r="AF57" s="199">
        <f t="shared" si="124"/>
        <v>0</v>
      </c>
      <c r="AH57" s="199">
        <f t="shared" si="92"/>
        <v>0</v>
      </c>
      <c r="AJ57" s="198">
        <f t="shared" ref="AJ57:AU57" si="125">$E$14*H57</f>
        <v>0</v>
      </c>
      <c r="AK57" s="198">
        <f t="shared" si="125"/>
        <v>0</v>
      </c>
      <c r="AL57" s="198">
        <f t="shared" si="125"/>
        <v>0</v>
      </c>
      <c r="AM57" s="198">
        <f t="shared" si="125"/>
        <v>0</v>
      </c>
      <c r="AN57" s="198">
        <f t="shared" si="125"/>
        <v>0</v>
      </c>
      <c r="AO57" s="198">
        <f t="shared" si="125"/>
        <v>0</v>
      </c>
      <c r="AP57" s="198">
        <f t="shared" si="125"/>
        <v>0</v>
      </c>
      <c r="AQ57" s="198">
        <f t="shared" si="125"/>
        <v>0</v>
      </c>
      <c r="AR57" s="198">
        <f t="shared" si="125"/>
        <v>0</v>
      </c>
      <c r="AS57" s="198">
        <f t="shared" si="125"/>
        <v>0</v>
      </c>
      <c r="AT57" s="198">
        <f t="shared" si="125"/>
        <v>0</v>
      </c>
      <c r="AU57" s="198">
        <f t="shared" si="125"/>
        <v>0</v>
      </c>
      <c r="AW57" s="198">
        <f t="shared" si="94"/>
        <v>0</v>
      </c>
      <c r="AY57" s="197">
        <f t="shared" ref="AY57:BJ57" si="126">$F$14*H57</f>
        <v>0</v>
      </c>
      <c r="AZ57" s="197">
        <f t="shared" si="126"/>
        <v>0</v>
      </c>
      <c r="BA57" s="197">
        <f t="shared" si="126"/>
        <v>0</v>
      </c>
      <c r="BB57" s="197">
        <f t="shared" si="126"/>
        <v>0</v>
      </c>
      <c r="BC57" s="197">
        <f t="shared" si="126"/>
        <v>0</v>
      </c>
      <c r="BD57" s="197">
        <f t="shared" si="126"/>
        <v>0</v>
      </c>
      <c r="BE57" s="197">
        <f t="shared" si="126"/>
        <v>0</v>
      </c>
      <c r="BF57" s="197">
        <f t="shared" si="126"/>
        <v>0</v>
      </c>
      <c r="BG57" s="197">
        <f t="shared" si="126"/>
        <v>0</v>
      </c>
      <c r="BH57" s="197">
        <f t="shared" si="126"/>
        <v>0</v>
      </c>
      <c r="BI57" s="197">
        <f t="shared" si="126"/>
        <v>0</v>
      </c>
      <c r="BJ57" s="197">
        <f t="shared" si="126"/>
        <v>0</v>
      </c>
      <c r="BL57" s="197">
        <f t="shared" si="96"/>
        <v>0</v>
      </c>
    </row>
    <row r="58" spans="1:64" ht="21.75" hidden="1" customHeight="1" x14ac:dyDescent="0.25">
      <c r="A58" s="175"/>
      <c r="D58" s="214"/>
      <c r="E58" s="173">
        <f t="shared" si="86"/>
        <v>0</v>
      </c>
      <c r="F58" s="173">
        <f t="shared" si="90"/>
        <v>0</v>
      </c>
      <c r="H58" s="172">
        <v>160</v>
      </c>
      <c r="I58" s="172">
        <v>152</v>
      </c>
      <c r="J58" s="172">
        <v>184</v>
      </c>
      <c r="K58" s="172">
        <v>160</v>
      </c>
      <c r="L58" s="172">
        <v>176</v>
      </c>
      <c r="M58" s="172">
        <v>168</v>
      </c>
      <c r="N58" s="172">
        <v>160</v>
      </c>
      <c r="O58" s="172">
        <v>184</v>
      </c>
      <c r="P58" s="172">
        <v>160</v>
      </c>
      <c r="Q58" s="172">
        <v>168</v>
      </c>
      <c r="R58" s="172">
        <v>160</v>
      </c>
      <c r="S58" s="172">
        <v>160</v>
      </c>
      <c r="U58" s="228">
        <f t="shared" ref="U58:AF58" si="127">$C$15*H58</f>
        <v>0</v>
      </c>
      <c r="V58" s="228">
        <f t="shared" si="127"/>
        <v>0</v>
      </c>
      <c r="W58" s="228">
        <f t="shared" si="127"/>
        <v>0</v>
      </c>
      <c r="X58" s="228">
        <f t="shared" si="127"/>
        <v>0</v>
      </c>
      <c r="Y58" s="228">
        <f t="shared" si="127"/>
        <v>0</v>
      </c>
      <c r="Z58" s="228">
        <f t="shared" si="127"/>
        <v>0</v>
      </c>
      <c r="AA58" s="228">
        <f t="shared" si="127"/>
        <v>0</v>
      </c>
      <c r="AB58" s="228">
        <f t="shared" si="127"/>
        <v>0</v>
      </c>
      <c r="AC58" s="228">
        <f t="shared" si="127"/>
        <v>0</v>
      </c>
      <c r="AD58" s="199">
        <f t="shared" si="127"/>
        <v>0</v>
      </c>
      <c r="AE58" s="199">
        <f t="shared" si="127"/>
        <v>0</v>
      </c>
      <c r="AF58" s="199">
        <f t="shared" si="127"/>
        <v>0</v>
      </c>
      <c r="AH58" s="199">
        <f t="shared" si="92"/>
        <v>0</v>
      </c>
      <c r="AJ58" s="198">
        <f t="shared" ref="AJ58:AU58" si="128">$E$15*H58</f>
        <v>0</v>
      </c>
      <c r="AK58" s="198">
        <f t="shared" si="128"/>
        <v>0</v>
      </c>
      <c r="AL58" s="198">
        <f t="shared" si="128"/>
        <v>0</v>
      </c>
      <c r="AM58" s="198">
        <f t="shared" si="128"/>
        <v>0</v>
      </c>
      <c r="AN58" s="198">
        <f t="shared" si="128"/>
        <v>0</v>
      </c>
      <c r="AO58" s="198">
        <f t="shared" si="128"/>
        <v>0</v>
      </c>
      <c r="AP58" s="198">
        <f t="shared" si="128"/>
        <v>0</v>
      </c>
      <c r="AQ58" s="198">
        <f t="shared" si="128"/>
        <v>0</v>
      </c>
      <c r="AR58" s="198">
        <f t="shared" si="128"/>
        <v>0</v>
      </c>
      <c r="AS58" s="198">
        <f t="shared" si="128"/>
        <v>0</v>
      </c>
      <c r="AT58" s="198">
        <f t="shared" si="128"/>
        <v>0</v>
      </c>
      <c r="AU58" s="198">
        <f t="shared" si="128"/>
        <v>0</v>
      </c>
      <c r="AW58" s="198">
        <f t="shared" si="94"/>
        <v>0</v>
      </c>
      <c r="AY58" s="197">
        <f t="shared" ref="AY58:BJ58" si="129">$F$15*H58</f>
        <v>0</v>
      </c>
      <c r="AZ58" s="197">
        <f t="shared" si="129"/>
        <v>0</v>
      </c>
      <c r="BA58" s="197">
        <f t="shared" si="129"/>
        <v>0</v>
      </c>
      <c r="BB58" s="197">
        <f t="shared" si="129"/>
        <v>0</v>
      </c>
      <c r="BC58" s="197">
        <f t="shared" si="129"/>
        <v>0</v>
      </c>
      <c r="BD58" s="197">
        <f t="shared" si="129"/>
        <v>0</v>
      </c>
      <c r="BE58" s="197">
        <f t="shared" si="129"/>
        <v>0</v>
      </c>
      <c r="BF58" s="197">
        <f t="shared" si="129"/>
        <v>0</v>
      </c>
      <c r="BG58" s="197">
        <f t="shared" si="129"/>
        <v>0</v>
      </c>
      <c r="BH58" s="197">
        <f t="shared" si="129"/>
        <v>0</v>
      </c>
      <c r="BI58" s="197">
        <f t="shared" si="129"/>
        <v>0</v>
      </c>
      <c r="BJ58" s="197">
        <f t="shared" si="129"/>
        <v>0</v>
      </c>
      <c r="BL58" s="197">
        <f t="shared" si="96"/>
        <v>0</v>
      </c>
    </row>
    <row r="59" spans="1:64" ht="21.75" hidden="1" customHeight="1" x14ac:dyDescent="0.25">
      <c r="A59" s="175"/>
      <c r="D59" s="214"/>
      <c r="E59" s="173">
        <f t="shared" si="86"/>
        <v>0</v>
      </c>
      <c r="F59" s="173">
        <f t="shared" si="90"/>
        <v>0</v>
      </c>
      <c r="H59" s="172">
        <v>160</v>
      </c>
      <c r="I59" s="172">
        <v>152</v>
      </c>
      <c r="J59" s="172">
        <v>184</v>
      </c>
      <c r="K59" s="172">
        <v>160</v>
      </c>
      <c r="L59" s="172">
        <v>176</v>
      </c>
      <c r="M59" s="172">
        <v>168</v>
      </c>
      <c r="N59" s="172">
        <v>160</v>
      </c>
      <c r="O59" s="172">
        <v>184</v>
      </c>
      <c r="P59" s="172">
        <v>160</v>
      </c>
      <c r="Q59" s="172">
        <v>168</v>
      </c>
      <c r="R59" s="172">
        <v>160</v>
      </c>
      <c r="S59" s="172">
        <v>160</v>
      </c>
      <c r="U59" s="228">
        <f t="shared" ref="U59:AF59" si="130">$C$16*H59</f>
        <v>0</v>
      </c>
      <c r="V59" s="228">
        <f t="shared" si="130"/>
        <v>0</v>
      </c>
      <c r="W59" s="228">
        <f t="shared" si="130"/>
        <v>0</v>
      </c>
      <c r="X59" s="228">
        <f t="shared" si="130"/>
        <v>0</v>
      </c>
      <c r="Y59" s="228">
        <f t="shared" si="130"/>
        <v>0</v>
      </c>
      <c r="Z59" s="228">
        <f t="shared" si="130"/>
        <v>0</v>
      </c>
      <c r="AA59" s="228">
        <f t="shared" si="130"/>
        <v>0</v>
      </c>
      <c r="AB59" s="228">
        <f t="shared" si="130"/>
        <v>0</v>
      </c>
      <c r="AC59" s="228">
        <f t="shared" si="130"/>
        <v>0</v>
      </c>
      <c r="AD59" s="199">
        <f t="shared" si="130"/>
        <v>0</v>
      </c>
      <c r="AE59" s="199">
        <f t="shared" si="130"/>
        <v>0</v>
      </c>
      <c r="AF59" s="199">
        <f t="shared" si="130"/>
        <v>0</v>
      </c>
      <c r="AH59" s="199">
        <f t="shared" si="92"/>
        <v>0</v>
      </c>
      <c r="AJ59" s="198">
        <f t="shared" ref="AJ59:AU59" si="131">$E$16*H59</f>
        <v>0</v>
      </c>
      <c r="AK59" s="198">
        <f t="shared" si="131"/>
        <v>0</v>
      </c>
      <c r="AL59" s="198">
        <f t="shared" si="131"/>
        <v>0</v>
      </c>
      <c r="AM59" s="198">
        <f t="shared" si="131"/>
        <v>0</v>
      </c>
      <c r="AN59" s="198">
        <f t="shared" si="131"/>
        <v>0</v>
      </c>
      <c r="AO59" s="198">
        <f t="shared" si="131"/>
        <v>0</v>
      </c>
      <c r="AP59" s="198">
        <f t="shared" si="131"/>
        <v>0</v>
      </c>
      <c r="AQ59" s="198">
        <f t="shared" si="131"/>
        <v>0</v>
      </c>
      <c r="AR59" s="198">
        <f t="shared" si="131"/>
        <v>0</v>
      </c>
      <c r="AS59" s="198">
        <f t="shared" si="131"/>
        <v>0</v>
      </c>
      <c r="AT59" s="198">
        <f t="shared" si="131"/>
        <v>0</v>
      </c>
      <c r="AU59" s="198">
        <f t="shared" si="131"/>
        <v>0</v>
      </c>
      <c r="AW59" s="198">
        <f t="shared" si="94"/>
        <v>0</v>
      </c>
      <c r="AY59" s="197">
        <f t="shared" ref="AY59:BJ59" si="132">$F$16*H59</f>
        <v>0</v>
      </c>
      <c r="AZ59" s="197">
        <f t="shared" si="132"/>
        <v>0</v>
      </c>
      <c r="BA59" s="197">
        <f t="shared" si="132"/>
        <v>0</v>
      </c>
      <c r="BB59" s="197">
        <f t="shared" si="132"/>
        <v>0</v>
      </c>
      <c r="BC59" s="197">
        <f t="shared" si="132"/>
        <v>0</v>
      </c>
      <c r="BD59" s="197">
        <f t="shared" si="132"/>
        <v>0</v>
      </c>
      <c r="BE59" s="197">
        <f t="shared" si="132"/>
        <v>0</v>
      </c>
      <c r="BF59" s="197">
        <f t="shared" si="132"/>
        <v>0</v>
      </c>
      <c r="BG59" s="197">
        <f t="shared" si="132"/>
        <v>0</v>
      </c>
      <c r="BH59" s="197">
        <f t="shared" si="132"/>
        <v>0</v>
      </c>
      <c r="BI59" s="197">
        <f t="shared" si="132"/>
        <v>0</v>
      </c>
      <c r="BJ59" s="197">
        <f t="shared" si="132"/>
        <v>0</v>
      </c>
      <c r="BL59" s="197">
        <f t="shared" si="96"/>
        <v>0</v>
      </c>
    </row>
    <row r="60" spans="1:64" ht="21.75" hidden="1" customHeight="1" x14ac:dyDescent="0.25">
      <c r="A60" s="175"/>
      <c r="D60" s="214"/>
      <c r="E60" s="173">
        <f t="shared" si="86"/>
        <v>0</v>
      </c>
      <c r="F60" s="173">
        <f t="shared" si="90"/>
        <v>0</v>
      </c>
      <c r="H60" s="172">
        <v>160</v>
      </c>
      <c r="I60" s="172">
        <v>152</v>
      </c>
      <c r="J60" s="172">
        <v>184</v>
      </c>
      <c r="K60" s="172">
        <v>160</v>
      </c>
      <c r="L60" s="172">
        <v>176</v>
      </c>
      <c r="M60" s="172">
        <v>168</v>
      </c>
      <c r="N60" s="172">
        <v>160</v>
      </c>
      <c r="O60" s="172">
        <v>184</v>
      </c>
      <c r="P60" s="172">
        <v>160</v>
      </c>
      <c r="Q60" s="172">
        <v>168</v>
      </c>
      <c r="R60" s="172">
        <v>160</v>
      </c>
      <c r="S60" s="172">
        <v>160</v>
      </c>
      <c r="U60" s="228">
        <f t="shared" ref="U60:AF60" si="133">$C$17*H60</f>
        <v>0</v>
      </c>
      <c r="V60" s="228">
        <f t="shared" si="133"/>
        <v>0</v>
      </c>
      <c r="W60" s="228">
        <f t="shared" si="133"/>
        <v>0</v>
      </c>
      <c r="X60" s="228">
        <f t="shared" si="133"/>
        <v>0</v>
      </c>
      <c r="Y60" s="228">
        <f t="shared" si="133"/>
        <v>0</v>
      </c>
      <c r="Z60" s="228">
        <f t="shared" si="133"/>
        <v>0</v>
      </c>
      <c r="AA60" s="228">
        <f t="shared" si="133"/>
        <v>0</v>
      </c>
      <c r="AB60" s="228">
        <f t="shared" si="133"/>
        <v>0</v>
      </c>
      <c r="AC60" s="228">
        <f t="shared" si="133"/>
        <v>0</v>
      </c>
      <c r="AD60" s="199">
        <f t="shared" si="133"/>
        <v>0</v>
      </c>
      <c r="AE60" s="199">
        <f t="shared" si="133"/>
        <v>0</v>
      </c>
      <c r="AF60" s="199">
        <f t="shared" si="133"/>
        <v>0</v>
      </c>
      <c r="AH60" s="199">
        <f t="shared" si="92"/>
        <v>0</v>
      </c>
      <c r="AJ60" s="198">
        <f t="shared" ref="AJ60:AU60" si="134">$E$17*H60</f>
        <v>0</v>
      </c>
      <c r="AK60" s="198">
        <f t="shared" si="134"/>
        <v>0</v>
      </c>
      <c r="AL60" s="198">
        <f t="shared" si="134"/>
        <v>0</v>
      </c>
      <c r="AM60" s="198">
        <f t="shared" si="134"/>
        <v>0</v>
      </c>
      <c r="AN60" s="198">
        <f t="shared" si="134"/>
        <v>0</v>
      </c>
      <c r="AO60" s="198">
        <f t="shared" si="134"/>
        <v>0</v>
      </c>
      <c r="AP60" s="198">
        <f t="shared" si="134"/>
        <v>0</v>
      </c>
      <c r="AQ60" s="198">
        <f t="shared" si="134"/>
        <v>0</v>
      </c>
      <c r="AR60" s="198">
        <f t="shared" si="134"/>
        <v>0</v>
      </c>
      <c r="AS60" s="198">
        <f t="shared" si="134"/>
        <v>0</v>
      </c>
      <c r="AT60" s="198">
        <f t="shared" si="134"/>
        <v>0</v>
      </c>
      <c r="AU60" s="198">
        <f t="shared" si="134"/>
        <v>0</v>
      </c>
      <c r="AW60" s="198">
        <f t="shared" si="94"/>
        <v>0</v>
      </c>
      <c r="AY60" s="197">
        <f t="shared" ref="AY60:BJ60" si="135">$F$17*H60</f>
        <v>0</v>
      </c>
      <c r="AZ60" s="197">
        <f t="shared" si="135"/>
        <v>0</v>
      </c>
      <c r="BA60" s="197">
        <f t="shared" si="135"/>
        <v>0</v>
      </c>
      <c r="BB60" s="197">
        <f t="shared" si="135"/>
        <v>0</v>
      </c>
      <c r="BC60" s="197">
        <f t="shared" si="135"/>
        <v>0</v>
      </c>
      <c r="BD60" s="197">
        <f t="shared" si="135"/>
        <v>0</v>
      </c>
      <c r="BE60" s="197">
        <f t="shared" si="135"/>
        <v>0</v>
      </c>
      <c r="BF60" s="197">
        <f t="shared" si="135"/>
        <v>0</v>
      </c>
      <c r="BG60" s="197">
        <f t="shared" si="135"/>
        <v>0</v>
      </c>
      <c r="BH60" s="197">
        <f t="shared" si="135"/>
        <v>0</v>
      </c>
      <c r="BI60" s="197">
        <f t="shared" si="135"/>
        <v>0</v>
      </c>
      <c r="BJ60" s="197">
        <f t="shared" si="135"/>
        <v>0</v>
      </c>
      <c r="BL60" s="197">
        <f t="shared" si="96"/>
        <v>0</v>
      </c>
    </row>
    <row r="61" spans="1:64" ht="21.75" hidden="1" customHeight="1" x14ac:dyDescent="0.25">
      <c r="A61" s="175"/>
      <c r="D61" s="214"/>
      <c r="E61" s="173">
        <f t="shared" si="86"/>
        <v>0</v>
      </c>
      <c r="F61" s="173">
        <f t="shared" si="90"/>
        <v>0</v>
      </c>
      <c r="H61" s="172">
        <v>160</v>
      </c>
      <c r="I61" s="172">
        <v>152</v>
      </c>
      <c r="J61" s="172">
        <v>184</v>
      </c>
      <c r="K61" s="172">
        <v>160</v>
      </c>
      <c r="L61" s="172">
        <v>176</v>
      </c>
      <c r="M61" s="172">
        <v>168</v>
      </c>
      <c r="N61" s="172">
        <v>160</v>
      </c>
      <c r="O61" s="172">
        <v>184</v>
      </c>
      <c r="P61" s="172">
        <v>160</v>
      </c>
      <c r="Q61" s="172">
        <v>168</v>
      </c>
      <c r="R61" s="172">
        <v>160</v>
      </c>
      <c r="S61" s="172">
        <v>160</v>
      </c>
      <c r="U61" s="228">
        <f t="shared" ref="U61:AF61" si="136">$C$18*H61</f>
        <v>0</v>
      </c>
      <c r="V61" s="228">
        <f t="shared" si="136"/>
        <v>0</v>
      </c>
      <c r="W61" s="228">
        <f t="shared" si="136"/>
        <v>0</v>
      </c>
      <c r="X61" s="228">
        <f t="shared" si="136"/>
        <v>0</v>
      </c>
      <c r="Y61" s="228">
        <f t="shared" si="136"/>
        <v>0</v>
      </c>
      <c r="Z61" s="228">
        <f t="shared" si="136"/>
        <v>0</v>
      </c>
      <c r="AA61" s="228">
        <f t="shared" si="136"/>
        <v>0</v>
      </c>
      <c r="AB61" s="228">
        <f t="shared" si="136"/>
        <v>0</v>
      </c>
      <c r="AC61" s="228">
        <f t="shared" si="136"/>
        <v>0</v>
      </c>
      <c r="AD61" s="199">
        <f t="shared" si="136"/>
        <v>0</v>
      </c>
      <c r="AE61" s="199">
        <f t="shared" si="136"/>
        <v>0</v>
      </c>
      <c r="AF61" s="199">
        <f t="shared" si="136"/>
        <v>0</v>
      </c>
      <c r="AH61" s="199">
        <f t="shared" si="92"/>
        <v>0</v>
      </c>
      <c r="AJ61" s="198">
        <f t="shared" ref="AJ61:AU61" si="137">$E$18*H61</f>
        <v>0</v>
      </c>
      <c r="AK61" s="198">
        <f t="shared" si="137"/>
        <v>0</v>
      </c>
      <c r="AL61" s="198">
        <f t="shared" si="137"/>
        <v>0</v>
      </c>
      <c r="AM61" s="198">
        <f t="shared" si="137"/>
        <v>0</v>
      </c>
      <c r="AN61" s="198">
        <f t="shared" si="137"/>
        <v>0</v>
      </c>
      <c r="AO61" s="198">
        <f t="shared" si="137"/>
        <v>0</v>
      </c>
      <c r="AP61" s="198">
        <f t="shared" si="137"/>
        <v>0</v>
      </c>
      <c r="AQ61" s="198">
        <f t="shared" si="137"/>
        <v>0</v>
      </c>
      <c r="AR61" s="198">
        <f t="shared" si="137"/>
        <v>0</v>
      </c>
      <c r="AS61" s="198">
        <f t="shared" si="137"/>
        <v>0</v>
      </c>
      <c r="AT61" s="198">
        <f t="shared" si="137"/>
        <v>0</v>
      </c>
      <c r="AU61" s="198">
        <f t="shared" si="137"/>
        <v>0</v>
      </c>
      <c r="AW61" s="198">
        <f t="shared" si="94"/>
        <v>0</v>
      </c>
      <c r="AY61" s="197">
        <f t="shared" ref="AY61:BJ61" si="138">$F$18*H61</f>
        <v>0</v>
      </c>
      <c r="AZ61" s="197">
        <f t="shared" si="138"/>
        <v>0</v>
      </c>
      <c r="BA61" s="197">
        <f t="shared" si="138"/>
        <v>0</v>
      </c>
      <c r="BB61" s="197">
        <f t="shared" si="138"/>
        <v>0</v>
      </c>
      <c r="BC61" s="197">
        <f t="shared" si="138"/>
        <v>0</v>
      </c>
      <c r="BD61" s="197">
        <f t="shared" si="138"/>
        <v>0</v>
      </c>
      <c r="BE61" s="197">
        <f t="shared" si="138"/>
        <v>0</v>
      </c>
      <c r="BF61" s="197">
        <f t="shared" si="138"/>
        <v>0</v>
      </c>
      <c r="BG61" s="197">
        <f t="shared" si="138"/>
        <v>0</v>
      </c>
      <c r="BH61" s="197">
        <f t="shared" si="138"/>
        <v>0</v>
      </c>
      <c r="BI61" s="197">
        <f t="shared" si="138"/>
        <v>0</v>
      </c>
      <c r="BJ61" s="197">
        <f t="shared" si="138"/>
        <v>0</v>
      </c>
      <c r="BL61" s="197">
        <f t="shared" si="96"/>
        <v>0</v>
      </c>
    </row>
    <row r="62" spans="1:64" ht="21.75" hidden="1" customHeight="1" x14ac:dyDescent="0.25">
      <c r="A62" s="175"/>
      <c r="D62" s="214"/>
      <c r="E62" s="173">
        <f t="shared" si="86"/>
        <v>0</v>
      </c>
      <c r="F62" s="173">
        <f t="shared" si="90"/>
        <v>0</v>
      </c>
      <c r="H62" s="172">
        <v>160</v>
      </c>
      <c r="I62" s="172">
        <v>152</v>
      </c>
      <c r="J62" s="172">
        <v>184</v>
      </c>
      <c r="K62" s="172">
        <v>160</v>
      </c>
      <c r="L62" s="172">
        <v>176</v>
      </c>
      <c r="M62" s="172">
        <v>168</v>
      </c>
      <c r="N62" s="172">
        <v>160</v>
      </c>
      <c r="O62" s="172">
        <v>184</v>
      </c>
      <c r="P62" s="172">
        <v>160</v>
      </c>
      <c r="Q62" s="172">
        <v>168</v>
      </c>
      <c r="R62" s="172">
        <v>160</v>
      </c>
      <c r="S62" s="172">
        <v>160</v>
      </c>
      <c r="U62" s="228">
        <f t="shared" ref="U62:AF62" si="139">$C$19*H62</f>
        <v>0</v>
      </c>
      <c r="V62" s="228">
        <f t="shared" si="139"/>
        <v>0</v>
      </c>
      <c r="W62" s="228">
        <f t="shared" si="139"/>
        <v>0</v>
      </c>
      <c r="X62" s="228">
        <f t="shared" si="139"/>
        <v>0</v>
      </c>
      <c r="Y62" s="228">
        <f t="shared" si="139"/>
        <v>0</v>
      </c>
      <c r="Z62" s="228">
        <f t="shared" si="139"/>
        <v>0</v>
      </c>
      <c r="AA62" s="228">
        <f t="shared" si="139"/>
        <v>0</v>
      </c>
      <c r="AB62" s="228">
        <f t="shared" si="139"/>
        <v>0</v>
      </c>
      <c r="AC62" s="228">
        <f t="shared" si="139"/>
        <v>0</v>
      </c>
      <c r="AD62" s="199">
        <f t="shared" si="139"/>
        <v>0</v>
      </c>
      <c r="AE62" s="199">
        <f t="shared" si="139"/>
        <v>0</v>
      </c>
      <c r="AF62" s="199">
        <f t="shared" si="139"/>
        <v>0</v>
      </c>
      <c r="AH62" s="199">
        <f t="shared" si="92"/>
        <v>0</v>
      </c>
      <c r="AJ62" s="198">
        <f t="shared" ref="AJ62:AU62" si="140">$E$19*H62</f>
        <v>0</v>
      </c>
      <c r="AK62" s="198">
        <f t="shared" si="140"/>
        <v>0</v>
      </c>
      <c r="AL62" s="198">
        <f t="shared" si="140"/>
        <v>0</v>
      </c>
      <c r="AM62" s="198">
        <f t="shared" si="140"/>
        <v>0</v>
      </c>
      <c r="AN62" s="198">
        <f t="shared" si="140"/>
        <v>0</v>
      </c>
      <c r="AO62" s="198">
        <f t="shared" si="140"/>
        <v>0</v>
      </c>
      <c r="AP62" s="198">
        <f t="shared" si="140"/>
        <v>0</v>
      </c>
      <c r="AQ62" s="198">
        <f t="shared" si="140"/>
        <v>0</v>
      </c>
      <c r="AR62" s="198">
        <f t="shared" si="140"/>
        <v>0</v>
      </c>
      <c r="AS62" s="198">
        <f t="shared" si="140"/>
        <v>0</v>
      </c>
      <c r="AT62" s="198">
        <f t="shared" si="140"/>
        <v>0</v>
      </c>
      <c r="AU62" s="198">
        <f t="shared" si="140"/>
        <v>0</v>
      </c>
      <c r="AW62" s="198">
        <f t="shared" si="94"/>
        <v>0</v>
      </c>
      <c r="AY62" s="197">
        <f t="shared" ref="AY62:BJ62" si="141">$F$19*H62</f>
        <v>0</v>
      </c>
      <c r="AZ62" s="197">
        <f t="shared" si="141"/>
        <v>0</v>
      </c>
      <c r="BA62" s="197">
        <f t="shared" si="141"/>
        <v>0</v>
      </c>
      <c r="BB62" s="197">
        <f t="shared" si="141"/>
        <v>0</v>
      </c>
      <c r="BC62" s="197">
        <f t="shared" si="141"/>
        <v>0</v>
      </c>
      <c r="BD62" s="197">
        <f t="shared" si="141"/>
        <v>0</v>
      </c>
      <c r="BE62" s="197">
        <f t="shared" si="141"/>
        <v>0</v>
      </c>
      <c r="BF62" s="197">
        <f t="shared" si="141"/>
        <v>0</v>
      </c>
      <c r="BG62" s="197">
        <f t="shared" si="141"/>
        <v>0</v>
      </c>
      <c r="BH62" s="197">
        <f t="shared" si="141"/>
        <v>0</v>
      </c>
      <c r="BI62" s="197">
        <f t="shared" si="141"/>
        <v>0</v>
      </c>
      <c r="BJ62" s="197">
        <f t="shared" si="141"/>
        <v>0</v>
      </c>
      <c r="BL62" s="197">
        <f t="shared" si="96"/>
        <v>0</v>
      </c>
    </row>
    <row r="63" spans="1:64" ht="21.75" hidden="1" customHeight="1" x14ac:dyDescent="0.25">
      <c r="A63" s="175"/>
      <c r="D63" s="214"/>
      <c r="E63" s="173">
        <f t="shared" si="86"/>
        <v>0</v>
      </c>
      <c r="F63" s="173">
        <f t="shared" si="90"/>
        <v>0</v>
      </c>
      <c r="H63" s="172">
        <v>160</v>
      </c>
      <c r="I63" s="172">
        <v>152</v>
      </c>
      <c r="J63" s="172">
        <v>184</v>
      </c>
      <c r="K63" s="172">
        <v>160</v>
      </c>
      <c r="L63" s="172">
        <v>176</v>
      </c>
      <c r="M63" s="172">
        <v>168</v>
      </c>
      <c r="N63" s="172">
        <v>160</v>
      </c>
      <c r="O63" s="172">
        <v>184</v>
      </c>
      <c r="P63" s="172">
        <v>160</v>
      </c>
      <c r="Q63" s="172">
        <v>168</v>
      </c>
      <c r="R63" s="172">
        <v>160</v>
      </c>
      <c r="S63" s="172">
        <v>160</v>
      </c>
      <c r="U63" s="228">
        <f t="shared" ref="U63:AF63" si="142">$C$20*H63</f>
        <v>0</v>
      </c>
      <c r="V63" s="228">
        <f t="shared" si="142"/>
        <v>0</v>
      </c>
      <c r="W63" s="228">
        <f t="shared" si="142"/>
        <v>0</v>
      </c>
      <c r="X63" s="228">
        <f t="shared" si="142"/>
        <v>0</v>
      </c>
      <c r="Y63" s="228">
        <f t="shared" si="142"/>
        <v>0</v>
      </c>
      <c r="Z63" s="228">
        <f t="shared" si="142"/>
        <v>0</v>
      </c>
      <c r="AA63" s="228">
        <f t="shared" si="142"/>
        <v>0</v>
      </c>
      <c r="AB63" s="228">
        <f t="shared" si="142"/>
        <v>0</v>
      </c>
      <c r="AC63" s="228">
        <f t="shared" si="142"/>
        <v>0</v>
      </c>
      <c r="AD63" s="199">
        <f t="shared" si="142"/>
        <v>0</v>
      </c>
      <c r="AE63" s="199">
        <f t="shared" si="142"/>
        <v>0</v>
      </c>
      <c r="AF63" s="199">
        <f t="shared" si="142"/>
        <v>0</v>
      </c>
      <c r="AH63" s="199">
        <f t="shared" si="92"/>
        <v>0</v>
      </c>
      <c r="AJ63" s="198">
        <f t="shared" ref="AJ63:AU63" si="143">$E$20*H63</f>
        <v>0</v>
      </c>
      <c r="AK63" s="198">
        <f t="shared" si="143"/>
        <v>0</v>
      </c>
      <c r="AL63" s="198">
        <f t="shared" si="143"/>
        <v>0</v>
      </c>
      <c r="AM63" s="198">
        <f t="shared" si="143"/>
        <v>0</v>
      </c>
      <c r="AN63" s="198">
        <f t="shared" si="143"/>
        <v>0</v>
      </c>
      <c r="AO63" s="198">
        <f t="shared" si="143"/>
        <v>0</v>
      </c>
      <c r="AP63" s="198">
        <f t="shared" si="143"/>
        <v>0</v>
      </c>
      <c r="AQ63" s="198">
        <f t="shared" si="143"/>
        <v>0</v>
      </c>
      <c r="AR63" s="198">
        <f t="shared" si="143"/>
        <v>0</v>
      </c>
      <c r="AS63" s="198">
        <f t="shared" si="143"/>
        <v>0</v>
      </c>
      <c r="AT63" s="198">
        <f t="shared" si="143"/>
        <v>0</v>
      </c>
      <c r="AU63" s="198">
        <f t="shared" si="143"/>
        <v>0</v>
      </c>
      <c r="AW63" s="198">
        <f t="shared" si="94"/>
        <v>0</v>
      </c>
      <c r="AY63" s="197">
        <f t="shared" ref="AY63:BJ63" si="144">$F$20*H63</f>
        <v>0</v>
      </c>
      <c r="AZ63" s="197">
        <f t="shared" si="144"/>
        <v>0</v>
      </c>
      <c r="BA63" s="197">
        <f t="shared" si="144"/>
        <v>0</v>
      </c>
      <c r="BB63" s="197">
        <f t="shared" si="144"/>
        <v>0</v>
      </c>
      <c r="BC63" s="197">
        <f t="shared" si="144"/>
        <v>0</v>
      </c>
      <c r="BD63" s="197">
        <f t="shared" si="144"/>
        <v>0</v>
      </c>
      <c r="BE63" s="197">
        <f t="shared" si="144"/>
        <v>0</v>
      </c>
      <c r="BF63" s="197">
        <f t="shared" si="144"/>
        <v>0</v>
      </c>
      <c r="BG63" s="197">
        <f t="shared" si="144"/>
        <v>0</v>
      </c>
      <c r="BH63" s="197">
        <f t="shared" si="144"/>
        <v>0</v>
      </c>
      <c r="BI63" s="197">
        <f t="shared" si="144"/>
        <v>0</v>
      </c>
      <c r="BJ63" s="197">
        <f t="shared" si="144"/>
        <v>0</v>
      </c>
      <c r="BL63" s="197">
        <f t="shared" si="96"/>
        <v>0</v>
      </c>
    </row>
    <row r="64" spans="1:64" ht="21.75" hidden="1" customHeight="1" x14ac:dyDescent="0.25">
      <c r="A64" s="175"/>
      <c r="D64" s="214"/>
      <c r="E64" s="173">
        <f t="shared" si="86"/>
        <v>0</v>
      </c>
      <c r="F64" s="173">
        <f t="shared" si="90"/>
        <v>0</v>
      </c>
      <c r="H64" s="172">
        <v>160</v>
      </c>
      <c r="I64" s="172">
        <v>152</v>
      </c>
      <c r="J64" s="172">
        <v>184</v>
      </c>
      <c r="K64" s="172">
        <v>160</v>
      </c>
      <c r="L64" s="172">
        <v>176</v>
      </c>
      <c r="M64" s="172">
        <v>168</v>
      </c>
      <c r="N64" s="172">
        <v>160</v>
      </c>
      <c r="O64" s="172">
        <v>184</v>
      </c>
      <c r="P64" s="172">
        <v>160</v>
      </c>
      <c r="Q64" s="172">
        <v>168</v>
      </c>
      <c r="R64" s="172">
        <v>160</v>
      </c>
      <c r="S64" s="172">
        <v>160</v>
      </c>
      <c r="U64" s="228">
        <f t="shared" ref="U64:AF64" si="145">$C$21*H64</f>
        <v>0</v>
      </c>
      <c r="V64" s="228">
        <f t="shared" si="145"/>
        <v>0</v>
      </c>
      <c r="W64" s="228">
        <f t="shared" si="145"/>
        <v>0</v>
      </c>
      <c r="X64" s="228">
        <f t="shared" si="145"/>
        <v>0</v>
      </c>
      <c r="Y64" s="228">
        <f t="shared" si="145"/>
        <v>0</v>
      </c>
      <c r="Z64" s="228">
        <f t="shared" si="145"/>
        <v>0</v>
      </c>
      <c r="AA64" s="228">
        <f t="shared" si="145"/>
        <v>0</v>
      </c>
      <c r="AB64" s="228">
        <f t="shared" si="145"/>
        <v>0</v>
      </c>
      <c r="AC64" s="228">
        <f t="shared" si="145"/>
        <v>0</v>
      </c>
      <c r="AD64" s="199">
        <f t="shared" si="145"/>
        <v>0</v>
      </c>
      <c r="AE64" s="199">
        <f t="shared" si="145"/>
        <v>0</v>
      </c>
      <c r="AF64" s="199">
        <f t="shared" si="145"/>
        <v>0</v>
      </c>
      <c r="AH64" s="199">
        <f t="shared" si="92"/>
        <v>0</v>
      </c>
      <c r="AJ64" s="198">
        <f t="shared" ref="AJ64:AU64" si="146">$E$21*H64</f>
        <v>0</v>
      </c>
      <c r="AK64" s="198">
        <f t="shared" si="146"/>
        <v>0</v>
      </c>
      <c r="AL64" s="198">
        <f t="shared" si="146"/>
        <v>0</v>
      </c>
      <c r="AM64" s="198">
        <f t="shared" si="146"/>
        <v>0</v>
      </c>
      <c r="AN64" s="198">
        <f t="shared" si="146"/>
        <v>0</v>
      </c>
      <c r="AO64" s="198">
        <f t="shared" si="146"/>
        <v>0</v>
      </c>
      <c r="AP64" s="198">
        <f t="shared" si="146"/>
        <v>0</v>
      </c>
      <c r="AQ64" s="198">
        <f t="shared" si="146"/>
        <v>0</v>
      </c>
      <c r="AR64" s="198">
        <f t="shared" si="146"/>
        <v>0</v>
      </c>
      <c r="AS64" s="198">
        <f t="shared" si="146"/>
        <v>0</v>
      </c>
      <c r="AT64" s="198">
        <f t="shared" si="146"/>
        <v>0</v>
      </c>
      <c r="AU64" s="198">
        <f t="shared" si="146"/>
        <v>0</v>
      </c>
      <c r="AW64" s="198">
        <f t="shared" si="94"/>
        <v>0</v>
      </c>
      <c r="AY64" s="197">
        <f t="shared" ref="AY64:BJ64" si="147">$F$21*H64</f>
        <v>0</v>
      </c>
      <c r="AZ64" s="197">
        <f t="shared" si="147"/>
        <v>0</v>
      </c>
      <c r="BA64" s="197">
        <f t="shared" si="147"/>
        <v>0</v>
      </c>
      <c r="BB64" s="197">
        <f t="shared" si="147"/>
        <v>0</v>
      </c>
      <c r="BC64" s="197">
        <f t="shared" si="147"/>
        <v>0</v>
      </c>
      <c r="BD64" s="197">
        <f t="shared" si="147"/>
        <v>0</v>
      </c>
      <c r="BE64" s="197">
        <f t="shared" si="147"/>
        <v>0</v>
      </c>
      <c r="BF64" s="197">
        <f t="shared" si="147"/>
        <v>0</v>
      </c>
      <c r="BG64" s="197">
        <f t="shared" si="147"/>
        <v>0</v>
      </c>
      <c r="BH64" s="197">
        <f t="shared" si="147"/>
        <v>0</v>
      </c>
      <c r="BI64" s="197">
        <f t="shared" si="147"/>
        <v>0</v>
      </c>
      <c r="BJ64" s="197">
        <f t="shared" si="147"/>
        <v>0</v>
      </c>
      <c r="BL64" s="197">
        <f t="shared" si="96"/>
        <v>0</v>
      </c>
    </row>
    <row r="65" spans="1:64" ht="21.75" hidden="1" customHeight="1" x14ac:dyDescent="0.25">
      <c r="A65" s="175"/>
      <c r="D65" s="214"/>
      <c r="E65" s="173">
        <f t="shared" si="86"/>
        <v>0</v>
      </c>
      <c r="F65" s="173">
        <f t="shared" si="90"/>
        <v>0</v>
      </c>
      <c r="H65" s="172">
        <v>160</v>
      </c>
      <c r="I65" s="172">
        <v>152</v>
      </c>
      <c r="J65" s="172">
        <v>184</v>
      </c>
      <c r="K65" s="172">
        <v>160</v>
      </c>
      <c r="L65" s="172">
        <v>176</v>
      </c>
      <c r="M65" s="172">
        <v>168</v>
      </c>
      <c r="N65" s="172">
        <v>160</v>
      </c>
      <c r="O65" s="172">
        <v>184</v>
      </c>
      <c r="P65" s="172">
        <v>160</v>
      </c>
      <c r="Q65" s="172">
        <v>168</v>
      </c>
      <c r="R65" s="172">
        <v>160</v>
      </c>
      <c r="S65" s="172">
        <v>160</v>
      </c>
      <c r="U65" s="228">
        <f t="shared" ref="U65:AF65" si="148">$C$22*H65</f>
        <v>0</v>
      </c>
      <c r="V65" s="228">
        <f t="shared" si="148"/>
        <v>0</v>
      </c>
      <c r="W65" s="228">
        <f t="shared" si="148"/>
        <v>0</v>
      </c>
      <c r="X65" s="228">
        <f t="shared" si="148"/>
        <v>0</v>
      </c>
      <c r="Y65" s="228">
        <f t="shared" si="148"/>
        <v>0</v>
      </c>
      <c r="Z65" s="228">
        <f t="shared" si="148"/>
        <v>0</v>
      </c>
      <c r="AA65" s="228">
        <f t="shared" si="148"/>
        <v>0</v>
      </c>
      <c r="AB65" s="228">
        <f t="shared" si="148"/>
        <v>0</v>
      </c>
      <c r="AC65" s="228">
        <f t="shared" si="148"/>
        <v>0</v>
      </c>
      <c r="AD65" s="199">
        <f t="shared" si="148"/>
        <v>0</v>
      </c>
      <c r="AE65" s="199">
        <f t="shared" si="148"/>
        <v>0</v>
      </c>
      <c r="AF65" s="199">
        <f t="shared" si="148"/>
        <v>0</v>
      </c>
      <c r="AH65" s="199">
        <f t="shared" si="92"/>
        <v>0</v>
      </c>
      <c r="AJ65" s="198">
        <f t="shared" ref="AJ65:AU65" si="149">$E$22*H65</f>
        <v>0</v>
      </c>
      <c r="AK65" s="198">
        <f t="shared" si="149"/>
        <v>0</v>
      </c>
      <c r="AL65" s="198">
        <f t="shared" si="149"/>
        <v>0</v>
      </c>
      <c r="AM65" s="198">
        <f t="shared" si="149"/>
        <v>0</v>
      </c>
      <c r="AN65" s="198">
        <f t="shared" si="149"/>
        <v>0</v>
      </c>
      <c r="AO65" s="198">
        <f t="shared" si="149"/>
        <v>0</v>
      </c>
      <c r="AP65" s="198">
        <f t="shared" si="149"/>
        <v>0</v>
      </c>
      <c r="AQ65" s="198">
        <f t="shared" si="149"/>
        <v>0</v>
      </c>
      <c r="AR65" s="198">
        <f t="shared" si="149"/>
        <v>0</v>
      </c>
      <c r="AS65" s="198">
        <f t="shared" si="149"/>
        <v>0</v>
      </c>
      <c r="AT65" s="198">
        <f t="shared" si="149"/>
        <v>0</v>
      </c>
      <c r="AU65" s="198">
        <f t="shared" si="149"/>
        <v>0</v>
      </c>
      <c r="AW65" s="198">
        <f t="shared" si="94"/>
        <v>0</v>
      </c>
      <c r="AY65" s="197">
        <f t="shared" ref="AY65:BJ65" si="150">$F$22*H65</f>
        <v>0</v>
      </c>
      <c r="AZ65" s="197">
        <f t="shared" si="150"/>
        <v>0</v>
      </c>
      <c r="BA65" s="197">
        <f t="shared" si="150"/>
        <v>0</v>
      </c>
      <c r="BB65" s="197">
        <f t="shared" si="150"/>
        <v>0</v>
      </c>
      <c r="BC65" s="197">
        <f t="shared" si="150"/>
        <v>0</v>
      </c>
      <c r="BD65" s="197">
        <f t="shared" si="150"/>
        <v>0</v>
      </c>
      <c r="BE65" s="197">
        <f t="shared" si="150"/>
        <v>0</v>
      </c>
      <c r="BF65" s="197">
        <f t="shared" si="150"/>
        <v>0</v>
      </c>
      <c r="BG65" s="197">
        <f t="shared" si="150"/>
        <v>0</v>
      </c>
      <c r="BH65" s="197">
        <f t="shared" si="150"/>
        <v>0</v>
      </c>
      <c r="BI65" s="197">
        <f t="shared" si="150"/>
        <v>0</v>
      </c>
      <c r="BJ65" s="197">
        <f t="shared" si="150"/>
        <v>0</v>
      </c>
      <c r="BL65" s="197">
        <f t="shared" si="96"/>
        <v>0</v>
      </c>
    </row>
    <row r="66" spans="1:64" ht="21.75" hidden="1" customHeight="1" x14ac:dyDescent="0.25">
      <c r="A66" s="175"/>
      <c r="D66" s="214"/>
      <c r="E66" s="173">
        <f t="shared" si="86"/>
        <v>0</v>
      </c>
      <c r="F66" s="173">
        <f t="shared" si="90"/>
        <v>0</v>
      </c>
      <c r="H66" s="172">
        <v>160</v>
      </c>
      <c r="I66" s="172">
        <v>152</v>
      </c>
      <c r="J66" s="172">
        <v>184</v>
      </c>
      <c r="K66" s="172">
        <v>160</v>
      </c>
      <c r="L66" s="172">
        <v>176</v>
      </c>
      <c r="M66" s="172">
        <v>168</v>
      </c>
      <c r="N66" s="172">
        <v>160</v>
      </c>
      <c r="O66" s="172">
        <v>184</v>
      </c>
      <c r="P66" s="172">
        <v>160</v>
      </c>
      <c r="Q66" s="172">
        <v>168</v>
      </c>
      <c r="R66" s="172">
        <v>160</v>
      </c>
      <c r="S66" s="172">
        <v>160</v>
      </c>
      <c r="U66" s="228">
        <f t="shared" ref="U66:AF66" si="151">$C$23*H66</f>
        <v>0</v>
      </c>
      <c r="V66" s="228">
        <f t="shared" si="151"/>
        <v>0</v>
      </c>
      <c r="W66" s="228">
        <f t="shared" si="151"/>
        <v>0</v>
      </c>
      <c r="X66" s="228">
        <f t="shared" si="151"/>
        <v>0</v>
      </c>
      <c r="Y66" s="228">
        <f t="shared" si="151"/>
        <v>0</v>
      </c>
      <c r="Z66" s="228">
        <f t="shared" si="151"/>
        <v>0</v>
      </c>
      <c r="AA66" s="228">
        <f t="shared" si="151"/>
        <v>0</v>
      </c>
      <c r="AB66" s="228">
        <f t="shared" si="151"/>
        <v>0</v>
      </c>
      <c r="AC66" s="228">
        <f t="shared" si="151"/>
        <v>0</v>
      </c>
      <c r="AD66" s="199">
        <f t="shared" si="151"/>
        <v>0</v>
      </c>
      <c r="AE66" s="199">
        <f t="shared" si="151"/>
        <v>0</v>
      </c>
      <c r="AF66" s="199">
        <f t="shared" si="151"/>
        <v>0</v>
      </c>
      <c r="AH66" s="199">
        <f t="shared" si="92"/>
        <v>0</v>
      </c>
      <c r="AJ66" s="198">
        <f t="shared" ref="AJ66:AU66" si="152">$E$23*H66</f>
        <v>0</v>
      </c>
      <c r="AK66" s="198">
        <f t="shared" si="152"/>
        <v>0</v>
      </c>
      <c r="AL66" s="198">
        <f t="shared" si="152"/>
        <v>0</v>
      </c>
      <c r="AM66" s="198">
        <f t="shared" si="152"/>
        <v>0</v>
      </c>
      <c r="AN66" s="198">
        <f t="shared" si="152"/>
        <v>0</v>
      </c>
      <c r="AO66" s="198">
        <f t="shared" si="152"/>
        <v>0</v>
      </c>
      <c r="AP66" s="198">
        <f t="shared" si="152"/>
        <v>0</v>
      </c>
      <c r="AQ66" s="198">
        <f t="shared" si="152"/>
        <v>0</v>
      </c>
      <c r="AR66" s="198">
        <f t="shared" si="152"/>
        <v>0</v>
      </c>
      <c r="AS66" s="198">
        <f t="shared" si="152"/>
        <v>0</v>
      </c>
      <c r="AT66" s="198">
        <f t="shared" si="152"/>
        <v>0</v>
      </c>
      <c r="AU66" s="198">
        <f t="shared" si="152"/>
        <v>0</v>
      </c>
      <c r="AW66" s="198">
        <f t="shared" si="94"/>
        <v>0</v>
      </c>
      <c r="AY66" s="197">
        <f t="shared" ref="AY66:BJ66" si="153">$F$23*H66</f>
        <v>0</v>
      </c>
      <c r="AZ66" s="197">
        <f t="shared" si="153"/>
        <v>0</v>
      </c>
      <c r="BA66" s="197">
        <f t="shared" si="153"/>
        <v>0</v>
      </c>
      <c r="BB66" s="197">
        <f t="shared" si="153"/>
        <v>0</v>
      </c>
      <c r="BC66" s="197">
        <f t="shared" si="153"/>
        <v>0</v>
      </c>
      <c r="BD66" s="197">
        <f t="shared" si="153"/>
        <v>0</v>
      </c>
      <c r="BE66" s="197">
        <f t="shared" si="153"/>
        <v>0</v>
      </c>
      <c r="BF66" s="197">
        <f t="shared" si="153"/>
        <v>0</v>
      </c>
      <c r="BG66" s="197">
        <f t="shared" si="153"/>
        <v>0</v>
      </c>
      <c r="BH66" s="197">
        <f t="shared" si="153"/>
        <v>0</v>
      </c>
      <c r="BI66" s="197">
        <f t="shared" si="153"/>
        <v>0</v>
      </c>
      <c r="BJ66" s="197">
        <f t="shared" si="153"/>
        <v>0</v>
      </c>
      <c r="BL66" s="197">
        <f t="shared" si="96"/>
        <v>0</v>
      </c>
    </row>
    <row r="67" spans="1:64" ht="21.75" hidden="1" customHeight="1" x14ac:dyDescent="0.25">
      <c r="A67" s="175"/>
      <c r="D67" s="214"/>
      <c r="E67" s="173">
        <f t="shared" si="86"/>
        <v>0</v>
      </c>
      <c r="F67" s="173">
        <f t="shared" si="90"/>
        <v>0</v>
      </c>
      <c r="H67" s="172">
        <v>160</v>
      </c>
      <c r="I67" s="172">
        <v>152</v>
      </c>
      <c r="J67" s="172">
        <v>184</v>
      </c>
      <c r="K67" s="172">
        <v>160</v>
      </c>
      <c r="L67" s="172">
        <v>176</v>
      </c>
      <c r="M67" s="172">
        <v>168</v>
      </c>
      <c r="N67" s="172">
        <v>160</v>
      </c>
      <c r="O67" s="172">
        <v>184</v>
      </c>
      <c r="P67" s="172">
        <v>160</v>
      </c>
      <c r="Q67" s="172">
        <v>168</v>
      </c>
      <c r="R67" s="172">
        <v>160</v>
      </c>
      <c r="S67" s="172">
        <v>160</v>
      </c>
      <c r="U67" s="228">
        <f t="shared" ref="U67:AF67" si="154">$C$24*H67</f>
        <v>0</v>
      </c>
      <c r="V67" s="228">
        <f t="shared" si="154"/>
        <v>0</v>
      </c>
      <c r="W67" s="228">
        <f t="shared" si="154"/>
        <v>0</v>
      </c>
      <c r="X67" s="228">
        <f t="shared" si="154"/>
        <v>0</v>
      </c>
      <c r="Y67" s="228">
        <f t="shared" si="154"/>
        <v>0</v>
      </c>
      <c r="Z67" s="228">
        <f t="shared" si="154"/>
        <v>0</v>
      </c>
      <c r="AA67" s="228">
        <f t="shared" si="154"/>
        <v>0</v>
      </c>
      <c r="AB67" s="228">
        <f t="shared" si="154"/>
        <v>0</v>
      </c>
      <c r="AC67" s="228">
        <f t="shared" si="154"/>
        <v>0</v>
      </c>
      <c r="AD67" s="199">
        <f t="shared" si="154"/>
        <v>0</v>
      </c>
      <c r="AE67" s="199">
        <f t="shared" si="154"/>
        <v>0</v>
      </c>
      <c r="AF67" s="199">
        <f t="shared" si="154"/>
        <v>0</v>
      </c>
      <c r="AH67" s="199">
        <f t="shared" si="92"/>
        <v>0</v>
      </c>
      <c r="AJ67" s="198">
        <f t="shared" ref="AJ67:AU67" si="155">$E$24*H67</f>
        <v>0</v>
      </c>
      <c r="AK67" s="198">
        <f t="shared" si="155"/>
        <v>0</v>
      </c>
      <c r="AL67" s="198">
        <f t="shared" si="155"/>
        <v>0</v>
      </c>
      <c r="AM67" s="198">
        <f t="shared" si="155"/>
        <v>0</v>
      </c>
      <c r="AN67" s="198">
        <f t="shared" si="155"/>
        <v>0</v>
      </c>
      <c r="AO67" s="198">
        <f t="shared" si="155"/>
        <v>0</v>
      </c>
      <c r="AP67" s="198">
        <f t="shared" si="155"/>
        <v>0</v>
      </c>
      <c r="AQ67" s="198">
        <f t="shared" si="155"/>
        <v>0</v>
      </c>
      <c r="AR67" s="198">
        <f t="shared" si="155"/>
        <v>0</v>
      </c>
      <c r="AS67" s="198">
        <f t="shared" si="155"/>
        <v>0</v>
      </c>
      <c r="AT67" s="198">
        <f t="shared" si="155"/>
        <v>0</v>
      </c>
      <c r="AU67" s="198">
        <f t="shared" si="155"/>
        <v>0</v>
      </c>
      <c r="AW67" s="198">
        <f t="shared" si="94"/>
        <v>0</v>
      </c>
      <c r="AY67" s="197">
        <f t="shared" ref="AY67:BJ67" si="156">$F$24*H67</f>
        <v>0</v>
      </c>
      <c r="AZ67" s="197">
        <f t="shared" si="156"/>
        <v>0</v>
      </c>
      <c r="BA67" s="197">
        <f t="shared" si="156"/>
        <v>0</v>
      </c>
      <c r="BB67" s="197">
        <f t="shared" si="156"/>
        <v>0</v>
      </c>
      <c r="BC67" s="197">
        <f t="shared" si="156"/>
        <v>0</v>
      </c>
      <c r="BD67" s="197">
        <f t="shared" si="156"/>
        <v>0</v>
      </c>
      <c r="BE67" s="197">
        <f t="shared" si="156"/>
        <v>0</v>
      </c>
      <c r="BF67" s="197">
        <f t="shared" si="156"/>
        <v>0</v>
      </c>
      <c r="BG67" s="197">
        <f t="shared" si="156"/>
        <v>0</v>
      </c>
      <c r="BH67" s="197">
        <f t="shared" si="156"/>
        <v>0</v>
      </c>
      <c r="BI67" s="197">
        <f t="shared" si="156"/>
        <v>0</v>
      </c>
      <c r="BJ67" s="197">
        <f t="shared" si="156"/>
        <v>0</v>
      </c>
      <c r="BL67" s="197">
        <f t="shared" si="96"/>
        <v>0</v>
      </c>
    </row>
    <row r="68" spans="1:64" ht="21.75" hidden="1" customHeight="1" x14ac:dyDescent="0.25">
      <c r="A68" s="175"/>
      <c r="D68" s="214"/>
      <c r="E68" s="173">
        <f t="shared" si="86"/>
        <v>0</v>
      </c>
      <c r="F68" s="173">
        <f t="shared" si="90"/>
        <v>0</v>
      </c>
      <c r="H68" s="172">
        <v>160</v>
      </c>
      <c r="I68" s="172">
        <v>152</v>
      </c>
      <c r="J68" s="172">
        <v>184</v>
      </c>
      <c r="K68" s="172">
        <v>160</v>
      </c>
      <c r="L68" s="172">
        <v>176</v>
      </c>
      <c r="M68" s="172">
        <v>168</v>
      </c>
      <c r="N68" s="172">
        <v>160</v>
      </c>
      <c r="O68" s="172">
        <v>184</v>
      </c>
      <c r="P68" s="172">
        <v>160</v>
      </c>
      <c r="Q68" s="172">
        <v>168</v>
      </c>
      <c r="R68" s="172">
        <v>160</v>
      </c>
      <c r="S68" s="172">
        <v>160</v>
      </c>
      <c r="U68" s="228">
        <f t="shared" ref="U68:AF68" si="157">$C$25*H68</f>
        <v>0</v>
      </c>
      <c r="V68" s="228">
        <f t="shared" si="157"/>
        <v>0</v>
      </c>
      <c r="W68" s="228">
        <f t="shared" si="157"/>
        <v>0</v>
      </c>
      <c r="X68" s="228">
        <f t="shared" si="157"/>
        <v>0</v>
      </c>
      <c r="Y68" s="228">
        <f t="shared" si="157"/>
        <v>0</v>
      </c>
      <c r="Z68" s="228">
        <f t="shared" si="157"/>
        <v>0</v>
      </c>
      <c r="AA68" s="228">
        <f t="shared" si="157"/>
        <v>0</v>
      </c>
      <c r="AB68" s="228">
        <f t="shared" si="157"/>
        <v>0</v>
      </c>
      <c r="AC68" s="228">
        <f t="shared" si="157"/>
        <v>0</v>
      </c>
      <c r="AD68" s="199">
        <f t="shared" si="157"/>
        <v>0</v>
      </c>
      <c r="AE68" s="199">
        <f t="shared" si="157"/>
        <v>0</v>
      </c>
      <c r="AF68" s="199">
        <f t="shared" si="157"/>
        <v>0</v>
      </c>
      <c r="AH68" s="199">
        <f t="shared" si="92"/>
        <v>0</v>
      </c>
      <c r="AJ68" s="198">
        <f t="shared" ref="AJ68:AU68" si="158">$E$25*H68</f>
        <v>0</v>
      </c>
      <c r="AK68" s="198">
        <f t="shared" si="158"/>
        <v>0</v>
      </c>
      <c r="AL68" s="198">
        <f t="shared" si="158"/>
        <v>0</v>
      </c>
      <c r="AM68" s="198">
        <f t="shared" si="158"/>
        <v>0</v>
      </c>
      <c r="AN68" s="198">
        <f t="shared" si="158"/>
        <v>0</v>
      </c>
      <c r="AO68" s="198">
        <f t="shared" si="158"/>
        <v>0</v>
      </c>
      <c r="AP68" s="198">
        <f t="shared" si="158"/>
        <v>0</v>
      </c>
      <c r="AQ68" s="198">
        <f t="shared" si="158"/>
        <v>0</v>
      </c>
      <c r="AR68" s="198">
        <f t="shared" si="158"/>
        <v>0</v>
      </c>
      <c r="AS68" s="198">
        <f t="shared" si="158"/>
        <v>0</v>
      </c>
      <c r="AT68" s="198">
        <f t="shared" si="158"/>
        <v>0</v>
      </c>
      <c r="AU68" s="198">
        <f t="shared" si="158"/>
        <v>0</v>
      </c>
      <c r="AW68" s="198">
        <f t="shared" si="94"/>
        <v>0</v>
      </c>
      <c r="AY68" s="197">
        <f t="shared" ref="AY68:BJ68" si="159">$F$25*H68</f>
        <v>0</v>
      </c>
      <c r="AZ68" s="197">
        <f t="shared" si="159"/>
        <v>0</v>
      </c>
      <c r="BA68" s="197">
        <f t="shared" si="159"/>
        <v>0</v>
      </c>
      <c r="BB68" s="197">
        <f t="shared" si="159"/>
        <v>0</v>
      </c>
      <c r="BC68" s="197">
        <f t="shared" si="159"/>
        <v>0</v>
      </c>
      <c r="BD68" s="197">
        <f t="shared" si="159"/>
        <v>0</v>
      </c>
      <c r="BE68" s="197">
        <f t="shared" si="159"/>
        <v>0</v>
      </c>
      <c r="BF68" s="197">
        <f t="shared" si="159"/>
        <v>0</v>
      </c>
      <c r="BG68" s="197">
        <f t="shared" si="159"/>
        <v>0</v>
      </c>
      <c r="BH68" s="197">
        <f t="shared" si="159"/>
        <v>0</v>
      </c>
      <c r="BI68" s="197">
        <f t="shared" si="159"/>
        <v>0</v>
      </c>
      <c r="BJ68" s="197">
        <f t="shared" si="159"/>
        <v>0</v>
      </c>
      <c r="BL68" s="197">
        <f t="shared" si="96"/>
        <v>0</v>
      </c>
    </row>
    <row r="69" spans="1:64" ht="21.75" hidden="1" customHeight="1" x14ac:dyDescent="0.25">
      <c r="A69" s="175"/>
      <c r="D69" s="214"/>
      <c r="E69" s="173">
        <f t="shared" si="86"/>
        <v>0</v>
      </c>
      <c r="F69" s="173">
        <f t="shared" si="90"/>
        <v>0</v>
      </c>
      <c r="H69" s="172">
        <v>160</v>
      </c>
      <c r="I69" s="172">
        <v>152</v>
      </c>
      <c r="J69" s="172">
        <v>184</v>
      </c>
      <c r="K69" s="172">
        <v>160</v>
      </c>
      <c r="L69" s="172">
        <v>176</v>
      </c>
      <c r="M69" s="172">
        <v>168</v>
      </c>
      <c r="N69" s="172">
        <v>160</v>
      </c>
      <c r="O69" s="172">
        <v>184</v>
      </c>
      <c r="P69" s="172">
        <v>160</v>
      </c>
      <c r="Q69" s="172">
        <v>168</v>
      </c>
      <c r="R69" s="172">
        <v>160</v>
      </c>
      <c r="S69" s="172">
        <v>160</v>
      </c>
      <c r="U69" s="228">
        <f t="shared" ref="U69:AF69" si="160">$C$26*H69</f>
        <v>0</v>
      </c>
      <c r="V69" s="228">
        <f t="shared" si="160"/>
        <v>0</v>
      </c>
      <c r="W69" s="228">
        <f t="shared" si="160"/>
        <v>0</v>
      </c>
      <c r="X69" s="228">
        <f t="shared" si="160"/>
        <v>0</v>
      </c>
      <c r="Y69" s="228">
        <f t="shared" si="160"/>
        <v>0</v>
      </c>
      <c r="Z69" s="228">
        <f t="shared" si="160"/>
        <v>0</v>
      </c>
      <c r="AA69" s="228">
        <f t="shared" si="160"/>
        <v>0</v>
      </c>
      <c r="AB69" s="228">
        <f t="shared" si="160"/>
        <v>0</v>
      </c>
      <c r="AC69" s="228">
        <f t="shared" si="160"/>
        <v>0</v>
      </c>
      <c r="AD69" s="199">
        <f t="shared" si="160"/>
        <v>0</v>
      </c>
      <c r="AE69" s="199">
        <f t="shared" si="160"/>
        <v>0</v>
      </c>
      <c r="AF69" s="199">
        <f t="shared" si="160"/>
        <v>0</v>
      </c>
      <c r="AH69" s="199">
        <f t="shared" si="92"/>
        <v>0</v>
      </c>
      <c r="AJ69" s="198">
        <f t="shared" ref="AJ69:AU69" si="161">$E$26*H69</f>
        <v>0</v>
      </c>
      <c r="AK69" s="198">
        <f t="shared" si="161"/>
        <v>0</v>
      </c>
      <c r="AL69" s="198">
        <f t="shared" si="161"/>
        <v>0</v>
      </c>
      <c r="AM69" s="198">
        <f t="shared" si="161"/>
        <v>0</v>
      </c>
      <c r="AN69" s="198">
        <f t="shared" si="161"/>
        <v>0</v>
      </c>
      <c r="AO69" s="198">
        <f t="shared" si="161"/>
        <v>0</v>
      </c>
      <c r="AP69" s="198">
        <f t="shared" si="161"/>
        <v>0</v>
      </c>
      <c r="AQ69" s="198">
        <f t="shared" si="161"/>
        <v>0</v>
      </c>
      <c r="AR69" s="198">
        <f t="shared" si="161"/>
        <v>0</v>
      </c>
      <c r="AS69" s="198">
        <f t="shared" si="161"/>
        <v>0</v>
      </c>
      <c r="AT69" s="198">
        <f t="shared" si="161"/>
        <v>0</v>
      </c>
      <c r="AU69" s="198">
        <f t="shared" si="161"/>
        <v>0</v>
      </c>
      <c r="AW69" s="198">
        <f t="shared" si="94"/>
        <v>0</v>
      </c>
      <c r="AY69" s="197">
        <f t="shared" ref="AY69:BJ69" si="162">$F$26*H69</f>
        <v>0</v>
      </c>
      <c r="AZ69" s="197">
        <f t="shared" si="162"/>
        <v>0</v>
      </c>
      <c r="BA69" s="197">
        <f t="shared" si="162"/>
        <v>0</v>
      </c>
      <c r="BB69" s="197">
        <f t="shared" si="162"/>
        <v>0</v>
      </c>
      <c r="BC69" s="197">
        <f t="shared" si="162"/>
        <v>0</v>
      </c>
      <c r="BD69" s="197">
        <f t="shared" si="162"/>
        <v>0</v>
      </c>
      <c r="BE69" s="197">
        <f t="shared" si="162"/>
        <v>0</v>
      </c>
      <c r="BF69" s="197">
        <f t="shared" si="162"/>
        <v>0</v>
      </c>
      <c r="BG69" s="197">
        <f t="shared" si="162"/>
        <v>0</v>
      </c>
      <c r="BH69" s="197">
        <f t="shared" si="162"/>
        <v>0</v>
      </c>
      <c r="BI69" s="197">
        <f t="shared" si="162"/>
        <v>0</v>
      </c>
      <c r="BJ69" s="197">
        <f t="shared" si="162"/>
        <v>0</v>
      </c>
      <c r="BL69" s="197">
        <f t="shared" si="96"/>
        <v>0</v>
      </c>
    </row>
    <row r="70" spans="1:64" ht="21.75" hidden="1" customHeight="1" x14ac:dyDescent="0.25">
      <c r="A70" s="175"/>
      <c r="D70" s="214"/>
      <c r="E70" s="173">
        <f t="shared" si="86"/>
        <v>0</v>
      </c>
      <c r="F70" s="173">
        <f t="shared" si="90"/>
        <v>0</v>
      </c>
      <c r="H70" s="172">
        <v>160</v>
      </c>
      <c r="I70" s="172">
        <v>152</v>
      </c>
      <c r="J70" s="172">
        <v>184</v>
      </c>
      <c r="K70" s="172">
        <v>160</v>
      </c>
      <c r="L70" s="172">
        <v>176</v>
      </c>
      <c r="M70" s="172">
        <v>168</v>
      </c>
      <c r="N70" s="172">
        <v>160</v>
      </c>
      <c r="O70" s="172">
        <v>184</v>
      </c>
      <c r="P70" s="172">
        <v>160</v>
      </c>
      <c r="Q70" s="172">
        <v>168</v>
      </c>
      <c r="R70" s="172">
        <v>160</v>
      </c>
      <c r="S70" s="172">
        <v>160</v>
      </c>
      <c r="U70" s="228">
        <f t="shared" ref="U70:AF70" si="163">$C$27*H70</f>
        <v>0</v>
      </c>
      <c r="V70" s="228">
        <f t="shared" si="163"/>
        <v>0</v>
      </c>
      <c r="W70" s="228">
        <f t="shared" si="163"/>
        <v>0</v>
      </c>
      <c r="X70" s="228">
        <f t="shared" si="163"/>
        <v>0</v>
      </c>
      <c r="Y70" s="228">
        <f t="shared" si="163"/>
        <v>0</v>
      </c>
      <c r="Z70" s="228">
        <f t="shared" si="163"/>
        <v>0</v>
      </c>
      <c r="AA70" s="228">
        <f t="shared" si="163"/>
        <v>0</v>
      </c>
      <c r="AB70" s="228">
        <f t="shared" si="163"/>
        <v>0</v>
      </c>
      <c r="AC70" s="228">
        <f t="shared" si="163"/>
        <v>0</v>
      </c>
      <c r="AD70" s="199">
        <f t="shared" si="163"/>
        <v>0</v>
      </c>
      <c r="AE70" s="199">
        <f t="shared" si="163"/>
        <v>0</v>
      </c>
      <c r="AF70" s="199">
        <f t="shared" si="163"/>
        <v>0</v>
      </c>
      <c r="AH70" s="199">
        <f t="shared" si="92"/>
        <v>0</v>
      </c>
      <c r="AJ70" s="198">
        <f t="shared" ref="AJ70:AU70" si="164">$E$27*H70</f>
        <v>0</v>
      </c>
      <c r="AK70" s="198">
        <f t="shared" si="164"/>
        <v>0</v>
      </c>
      <c r="AL70" s="198">
        <f t="shared" si="164"/>
        <v>0</v>
      </c>
      <c r="AM70" s="198">
        <f t="shared" si="164"/>
        <v>0</v>
      </c>
      <c r="AN70" s="198">
        <f t="shared" si="164"/>
        <v>0</v>
      </c>
      <c r="AO70" s="198">
        <f t="shared" si="164"/>
        <v>0</v>
      </c>
      <c r="AP70" s="198">
        <f t="shared" si="164"/>
        <v>0</v>
      </c>
      <c r="AQ70" s="198">
        <f t="shared" si="164"/>
        <v>0</v>
      </c>
      <c r="AR70" s="198">
        <f t="shared" si="164"/>
        <v>0</v>
      </c>
      <c r="AS70" s="198">
        <f t="shared" si="164"/>
        <v>0</v>
      </c>
      <c r="AT70" s="198">
        <f t="shared" si="164"/>
        <v>0</v>
      </c>
      <c r="AU70" s="198">
        <f t="shared" si="164"/>
        <v>0</v>
      </c>
      <c r="AW70" s="198">
        <f t="shared" si="94"/>
        <v>0</v>
      </c>
      <c r="AY70" s="197">
        <f t="shared" ref="AY70:BJ70" si="165">$F$27*H70</f>
        <v>0</v>
      </c>
      <c r="AZ70" s="197">
        <f t="shared" si="165"/>
        <v>0</v>
      </c>
      <c r="BA70" s="197">
        <f t="shared" si="165"/>
        <v>0</v>
      </c>
      <c r="BB70" s="197">
        <f t="shared" si="165"/>
        <v>0</v>
      </c>
      <c r="BC70" s="197">
        <f t="shared" si="165"/>
        <v>0</v>
      </c>
      <c r="BD70" s="197">
        <f t="shared" si="165"/>
        <v>0</v>
      </c>
      <c r="BE70" s="197">
        <f t="shared" si="165"/>
        <v>0</v>
      </c>
      <c r="BF70" s="197">
        <f t="shared" si="165"/>
        <v>0</v>
      </c>
      <c r="BG70" s="197">
        <f t="shared" si="165"/>
        <v>0</v>
      </c>
      <c r="BH70" s="197">
        <f t="shared" si="165"/>
        <v>0</v>
      </c>
      <c r="BI70" s="197">
        <f t="shared" si="165"/>
        <v>0</v>
      </c>
      <c r="BJ70" s="197">
        <f t="shared" si="165"/>
        <v>0</v>
      </c>
      <c r="BL70" s="197">
        <f t="shared" si="96"/>
        <v>0</v>
      </c>
    </row>
    <row r="71" spans="1:64" ht="21.75" hidden="1" customHeight="1" x14ac:dyDescent="0.25">
      <c r="A71" s="175"/>
      <c r="D71" s="213"/>
      <c r="E71" s="173">
        <f t="shared" si="86"/>
        <v>0</v>
      </c>
      <c r="F71" s="173">
        <f t="shared" si="90"/>
        <v>0</v>
      </c>
      <c r="H71" s="172">
        <v>160</v>
      </c>
      <c r="I71" s="172">
        <v>152</v>
      </c>
      <c r="J71" s="172">
        <v>184</v>
      </c>
      <c r="K71" s="172">
        <v>160</v>
      </c>
      <c r="L71" s="172">
        <v>176</v>
      </c>
      <c r="M71" s="172">
        <v>168</v>
      </c>
      <c r="N71" s="172">
        <v>160</v>
      </c>
      <c r="O71" s="172">
        <v>184</v>
      </c>
      <c r="P71" s="172">
        <v>160</v>
      </c>
      <c r="Q71" s="172">
        <v>168</v>
      </c>
      <c r="R71" s="172">
        <v>160</v>
      </c>
      <c r="S71" s="172">
        <v>160</v>
      </c>
      <c r="U71" s="228">
        <f t="shared" ref="U71:AF71" si="166">$C$28*H71</f>
        <v>0</v>
      </c>
      <c r="V71" s="228">
        <f t="shared" si="166"/>
        <v>0</v>
      </c>
      <c r="W71" s="228">
        <f t="shared" si="166"/>
        <v>0</v>
      </c>
      <c r="X71" s="228">
        <f t="shared" si="166"/>
        <v>0</v>
      </c>
      <c r="Y71" s="228">
        <f t="shared" si="166"/>
        <v>0</v>
      </c>
      <c r="Z71" s="228">
        <f t="shared" si="166"/>
        <v>0</v>
      </c>
      <c r="AA71" s="228">
        <f t="shared" si="166"/>
        <v>0</v>
      </c>
      <c r="AB71" s="228">
        <f t="shared" si="166"/>
        <v>0</v>
      </c>
      <c r="AC71" s="228">
        <f t="shared" si="166"/>
        <v>0</v>
      </c>
      <c r="AD71" s="199">
        <f t="shared" si="166"/>
        <v>0</v>
      </c>
      <c r="AE71" s="199">
        <f t="shared" si="166"/>
        <v>0</v>
      </c>
      <c r="AF71" s="199">
        <f t="shared" si="166"/>
        <v>0</v>
      </c>
      <c r="AH71" s="199">
        <f t="shared" si="92"/>
        <v>0</v>
      </c>
      <c r="AJ71" s="198">
        <f t="shared" ref="AJ71:AU71" si="167">$E$28*H71</f>
        <v>0</v>
      </c>
      <c r="AK71" s="198">
        <f t="shared" si="167"/>
        <v>0</v>
      </c>
      <c r="AL71" s="198">
        <f t="shared" si="167"/>
        <v>0</v>
      </c>
      <c r="AM71" s="198">
        <f t="shared" si="167"/>
        <v>0</v>
      </c>
      <c r="AN71" s="198">
        <f t="shared" si="167"/>
        <v>0</v>
      </c>
      <c r="AO71" s="198">
        <f t="shared" si="167"/>
        <v>0</v>
      </c>
      <c r="AP71" s="198">
        <f t="shared" si="167"/>
        <v>0</v>
      </c>
      <c r="AQ71" s="198">
        <f t="shared" si="167"/>
        <v>0</v>
      </c>
      <c r="AR71" s="198">
        <f t="shared" si="167"/>
        <v>0</v>
      </c>
      <c r="AS71" s="198">
        <f t="shared" si="167"/>
        <v>0</v>
      </c>
      <c r="AT71" s="198">
        <f t="shared" si="167"/>
        <v>0</v>
      </c>
      <c r="AU71" s="198">
        <f t="shared" si="167"/>
        <v>0</v>
      </c>
      <c r="AW71" s="198">
        <f t="shared" si="94"/>
        <v>0</v>
      </c>
      <c r="AY71" s="197">
        <f t="shared" ref="AY71:BJ71" si="168">$F$28*H71</f>
        <v>0</v>
      </c>
      <c r="AZ71" s="197">
        <f t="shared" si="168"/>
        <v>0</v>
      </c>
      <c r="BA71" s="197">
        <f t="shared" si="168"/>
        <v>0</v>
      </c>
      <c r="BB71" s="197">
        <f t="shared" si="168"/>
        <v>0</v>
      </c>
      <c r="BC71" s="197">
        <f t="shared" si="168"/>
        <v>0</v>
      </c>
      <c r="BD71" s="197">
        <f t="shared" si="168"/>
        <v>0</v>
      </c>
      <c r="BE71" s="197">
        <f t="shared" si="168"/>
        <v>0</v>
      </c>
      <c r="BF71" s="197">
        <f t="shared" si="168"/>
        <v>0</v>
      </c>
      <c r="BG71" s="197">
        <f t="shared" si="168"/>
        <v>0</v>
      </c>
      <c r="BH71" s="197">
        <f t="shared" si="168"/>
        <v>0</v>
      </c>
      <c r="BI71" s="197">
        <f t="shared" si="168"/>
        <v>0</v>
      </c>
      <c r="BJ71" s="197">
        <f t="shared" si="168"/>
        <v>0</v>
      </c>
      <c r="BL71" s="197">
        <f t="shared" si="96"/>
        <v>0</v>
      </c>
    </row>
    <row r="72" spans="1:64" ht="21.75" hidden="1" customHeight="1" x14ac:dyDescent="0.25">
      <c r="D72" s="213"/>
      <c r="E72" s="173">
        <f t="shared" si="86"/>
        <v>0</v>
      </c>
      <c r="F72" s="173">
        <f t="shared" si="90"/>
        <v>0</v>
      </c>
      <c r="H72" s="172">
        <v>160</v>
      </c>
      <c r="I72" s="172">
        <v>152</v>
      </c>
      <c r="J72" s="172">
        <v>184</v>
      </c>
      <c r="K72" s="172">
        <v>160</v>
      </c>
      <c r="L72" s="172">
        <v>176</v>
      </c>
      <c r="M72" s="172">
        <v>168</v>
      </c>
      <c r="N72" s="172">
        <v>160</v>
      </c>
      <c r="O72" s="172">
        <v>184</v>
      </c>
      <c r="P72" s="172">
        <v>160</v>
      </c>
      <c r="Q72" s="172">
        <v>168</v>
      </c>
      <c r="R72" s="172">
        <v>160</v>
      </c>
      <c r="S72" s="172">
        <v>160</v>
      </c>
      <c r="U72" s="228">
        <f t="shared" ref="U72:AF72" si="169">$C$29*H72</f>
        <v>0</v>
      </c>
      <c r="V72" s="228">
        <f t="shared" si="169"/>
        <v>0</v>
      </c>
      <c r="W72" s="228">
        <f t="shared" si="169"/>
        <v>0</v>
      </c>
      <c r="X72" s="228">
        <f t="shared" si="169"/>
        <v>0</v>
      </c>
      <c r="Y72" s="228">
        <f t="shared" si="169"/>
        <v>0</v>
      </c>
      <c r="Z72" s="228">
        <f t="shared" si="169"/>
        <v>0</v>
      </c>
      <c r="AA72" s="228">
        <f t="shared" si="169"/>
        <v>0</v>
      </c>
      <c r="AB72" s="228">
        <f t="shared" si="169"/>
        <v>0</v>
      </c>
      <c r="AC72" s="228">
        <f t="shared" si="169"/>
        <v>0</v>
      </c>
      <c r="AD72" s="199">
        <f t="shared" si="169"/>
        <v>0</v>
      </c>
      <c r="AE72" s="199">
        <f t="shared" si="169"/>
        <v>0</v>
      </c>
      <c r="AF72" s="199">
        <f t="shared" si="169"/>
        <v>0</v>
      </c>
      <c r="AH72" s="199">
        <f t="shared" si="92"/>
        <v>0</v>
      </c>
      <c r="AJ72" s="198">
        <f t="shared" ref="AJ72:AU72" si="170">$E$29*H72</f>
        <v>0</v>
      </c>
      <c r="AK72" s="198">
        <f t="shared" si="170"/>
        <v>0</v>
      </c>
      <c r="AL72" s="198">
        <f t="shared" si="170"/>
        <v>0</v>
      </c>
      <c r="AM72" s="198">
        <f t="shared" si="170"/>
        <v>0</v>
      </c>
      <c r="AN72" s="198">
        <f t="shared" si="170"/>
        <v>0</v>
      </c>
      <c r="AO72" s="198">
        <f t="shared" si="170"/>
        <v>0</v>
      </c>
      <c r="AP72" s="198">
        <f t="shared" si="170"/>
        <v>0</v>
      </c>
      <c r="AQ72" s="198">
        <f t="shared" si="170"/>
        <v>0</v>
      </c>
      <c r="AR72" s="198">
        <f t="shared" si="170"/>
        <v>0</v>
      </c>
      <c r="AS72" s="198">
        <f t="shared" si="170"/>
        <v>0</v>
      </c>
      <c r="AT72" s="198">
        <f t="shared" si="170"/>
        <v>0</v>
      </c>
      <c r="AU72" s="198">
        <f t="shared" si="170"/>
        <v>0</v>
      </c>
      <c r="AW72" s="198">
        <f t="shared" si="94"/>
        <v>0</v>
      </c>
      <c r="AY72" s="197">
        <f t="shared" ref="AY72:BJ72" si="171">$F$29*H72</f>
        <v>0</v>
      </c>
      <c r="AZ72" s="197">
        <f t="shared" si="171"/>
        <v>0</v>
      </c>
      <c r="BA72" s="197">
        <f t="shared" si="171"/>
        <v>0</v>
      </c>
      <c r="BB72" s="197">
        <f t="shared" si="171"/>
        <v>0</v>
      </c>
      <c r="BC72" s="197">
        <f t="shared" si="171"/>
        <v>0</v>
      </c>
      <c r="BD72" s="197">
        <f t="shared" si="171"/>
        <v>0</v>
      </c>
      <c r="BE72" s="197">
        <f t="shared" si="171"/>
        <v>0</v>
      </c>
      <c r="BF72" s="197">
        <f t="shared" si="171"/>
        <v>0</v>
      </c>
      <c r="BG72" s="197">
        <f t="shared" si="171"/>
        <v>0</v>
      </c>
      <c r="BH72" s="197">
        <f t="shared" si="171"/>
        <v>0</v>
      </c>
      <c r="BI72" s="197">
        <f t="shared" si="171"/>
        <v>0</v>
      </c>
      <c r="BJ72" s="197">
        <f t="shared" si="171"/>
        <v>0</v>
      </c>
      <c r="BL72" s="197">
        <f t="shared" si="96"/>
        <v>0</v>
      </c>
    </row>
    <row r="73" spans="1:64" ht="21.75" customHeight="1" x14ac:dyDescent="0.25">
      <c r="A73" s="196" t="s">
        <v>1142</v>
      </c>
      <c r="U73" s="229">
        <f t="shared" ref="U73:AF73" si="172">SUM(U46:U72)</f>
        <v>0</v>
      </c>
      <c r="V73" s="229">
        <f t="shared" si="172"/>
        <v>0</v>
      </c>
      <c r="W73" s="229">
        <f t="shared" si="172"/>
        <v>0</v>
      </c>
      <c r="X73" s="229">
        <f t="shared" si="172"/>
        <v>2864.16</v>
      </c>
      <c r="Y73" s="229">
        <f t="shared" si="172"/>
        <v>37293.119999999995</v>
      </c>
      <c r="Z73" s="229">
        <f t="shared" si="172"/>
        <v>36338.399999999994</v>
      </c>
      <c r="AA73" s="229">
        <f t="shared" si="172"/>
        <v>34608</v>
      </c>
      <c r="AB73" s="229">
        <f t="shared" si="172"/>
        <v>39799.199999999997</v>
      </c>
      <c r="AC73" s="229">
        <f t="shared" si="172"/>
        <v>25299.84</v>
      </c>
      <c r="AD73" s="194">
        <f t="shared" si="172"/>
        <v>20049.12</v>
      </c>
      <c r="AE73" s="194">
        <f t="shared" si="172"/>
        <v>19094.400000000001</v>
      </c>
      <c r="AF73" s="194">
        <f t="shared" si="172"/>
        <v>19094.400000000001</v>
      </c>
      <c r="AH73" s="194">
        <f>SUM(AH46:AH72)</f>
        <v>234440.63999999998</v>
      </c>
      <c r="AJ73" s="192">
        <f t="shared" ref="AJ73:AU73" si="173">SUM(AJ46:AJ72)</f>
        <v>0</v>
      </c>
      <c r="AK73" s="192">
        <f t="shared" si="173"/>
        <v>0</v>
      </c>
      <c r="AL73" s="192">
        <f t="shared" si="173"/>
        <v>0</v>
      </c>
      <c r="AM73" s="192">
        <f t="shared" si="173"/>
        <v>2305.3846153846157</v>
      </c>
      <c r="AN73" s="192">
        <f t="shared" si="173"/>
        <v>30653.076923076926</v>
      </c>
      <c r="AO73" s="192">
        <f t="shared" si="173"/>
        <v>29884.61538461539</v>
      </c>
      <c r="AP73" s="192">
        <f t="shared" si="173"/>
        <v>28461.538461538465</v>
      </c>
      <c r="AQ73" s="192">
        <f t="shared" si="173"/>
        <v>32730.769230769234</v>
      </c>
      <c r="AR73" s="192">
        <f t="shared" si="173"/>
        <v>20606.153846153848</v>
      </c>
      <c r="AS73" s="192">
        <f t="shared" si="173"/>
        <v>16137.69230769231</v>
      </c>
      <c r="AT73" s="192">
        <f t="shared" si="173"/>
        <v>15369.230769230771</v>
      </c>
      <c r="AU73" s="192">
        <f t="shared" si="173"/>
        <v>15369.230769230771</v>
      </c>
      <c r="AW73" s="192">
        <f>SUM(AW46:AW72)</f>
        <v>191517.69230769231</v>
      </c>
      <c r="AY73" s="190">
        <f t="shared" ref="AY73:BJ73" si="174">SUM(AY46:AY72)</f>
        <v>0</v>
      </c>
      <c r="AZ73" s="190">
        <f t="shared" si="174"/>
        <v>0</v>
      </c>
      <c r="BA73" s="190">
        <f t="shared" si="174"/>
        <v>0</v>
      </c>
      <c r="BB73" s="190">
        <f t="shared" si="174"/>
        <v>558.77538461538438</v>
      </c>
      <c r="BC73" s="190">
        <f t="shared" si="174"/>
        <v>6640.0430769230743</v>
      </c>
      <c r="BD73" s="190">
        <f t="shared" si="174"/>
        <v>6453.7846153846122</v>
      </c>
      <c r="BE73" s="190">
        <f t="shared" si="174"/>
        <v>6146.4615384615354</v>
      </c>
      <c r="BF73" s="190">
        <f t="shared" si="174"/>
        <v>7068.4307692307657</v>
      </c>
      <c r="BG73" s="190">
        <f t="shared" si="174"/>
        <v>4693.6861538461517</v>
      </c>
      <c r="BH73" s="190">
        <f t="shared" si="174"/>
        <v>3911.4276923076904</v>
      </c>
      <c r="BI73" s="190">
        <f t="shared" si="174"/>
        <v>3725.1692307692292</v>
      </c>
      <c r="BJ73" s="190">
        <f t="shared" si="174"/>
        <v>3725.1692307692292</v>
      </c>
      <c r="BL73" s="190">
        <f>SUM(BL46:BL72)</f>
        <v>42922.947692307673</v>
      </c>
    </row>
  </sheetData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76D4-71D8-4634-BA32-75CC0E596C5D}">
  <sheetPr>
    <tabColor theme="2" tint="-0.249977111117893"/>
  </sheetPr>
  <dimension ref="A1:BL69"/>
  <sheetViews>
    <sheetView zoomScale="80" zoomScaleNormal="80" workbookViewId="0">
      <pane xSplit="1" ySplit="2" topLeftCell="B3" activePane="bottomRight" state="frozen"/>
      <selection pane="topRight" activeCell="A16" sqref="A16:XFD16"/>
      <selection pane="bottomLeft" activeCell="A16" sqref="A16:XFD16"/>
      <selection pane="bottomRight" activeCell="B71" sqref="B71"/>
    </sheetView>
  </sheetViews>
  <sheetFormatPr defaultColWidth="17.7109375" defaultRowHeight="15" x14ac:dyDescent="0.25"/>
  <cols>
    <col min="1" max="1" width="33" style="171" bestFit="1" customWidth="1"/>
    <col min="2" max="2" width="20" style="171" customWidth="1"/>
    <col min="3" max="3" width="10.7109375" style="173" customWidth="1"/>
    <col min="4" max="4" width="13.5703125" style="173" customWidth="1"/>
    <col min="5" max="5" width="9" style="173" bestFit="1" customWidth="1"/>
    <col min="6" max="6" width="10.7109375" style="173" customWidth="1"/>
    <col min="7" max="7" width="3" style="171" customWidth="1"/>
    <col min="8" max="19" width="7.5703125" style="172" customWidth="1"/>
    <col min="20" max="20" width="1" style="171" customWidth="1"/>
    <col min="21" max="21" width="10.28515625" style="171" bestFit="1" customWidth="1"/>
    <col min="22" max="23" width="11" style="171" bestFit="1" customWidth="1"/>
    <col min="24" max="32" width="10.28515625" style="171" bestFit="1" customWidth="1"/>
    <col min="33" max="33" width="0.42578125" style="171" customWidth="1"/>
    <col min="34" max="34" width="13" style="171" customWidth="1"/>
    <col min="35" max="35" width="1" style="171" customWidth="1"/>
    <col min="36" max="36" width="8.7109375" style="171" bestFit="1" customWidth="1"/>
    <col min="37" max="37" width="9.28515625" style="171" bestFit="1" customWidth="1"/>
    <col min="38" max="38" width="9.42578125" style="171" bestFit="1" customWidth="1"/>
    <col min="39" max="39" width="9" style="171" bestFit="1" customWidth="1"/>
    <col min="40" max="40" width="9.7109375" style="171" bestFit="1" customWidth="1"/>
    <col min="41" max="41" width="8.7109375" style="171" bestFit="1" customWidth="1"/>
    <col min="42" max="42" width="8.28515625" style="171" bestFit="1" customWidth="1"/>
    <col min="43" max="47" width="10.28515625" style="171" bestFit="1" customWidth="1"/>
    <col min="48" max="48" width="1" style="171" customWidth="1"/>
    <col min="49" max="49" width="10.28515625" style="171" bestFit="1" customWidth="1"/>
    <col min="50" max="50" width="3" style="171" customWidth="1"/>
    <col min="51" max="51" width="7.28515625" style="171" bestFit="1" customWidth="1"/>
    <col min="52" max="52" width="7.7109375" style="171" bestFit="1" customWidth="1"/>
    <col min="53" max="53" width="8" style="171" bestFit="1" customWidth="1"/>
    <col min="54" max="54" width="7.7109375" style="171" bestFit="1" customWidth="1"/>
    <col min="55" max="55" width="8.28515625" style="171" bestFit="1" customWidth="1"/>
    <col min="56" max="56" width="7.42578125" style="171" bestFit="1" customWidth="1"/>
    <col min="57" max="57" width="6.7109375" style="171" bestFit="1" customWidth="1"/>
    <col min="58" max="59" width="7.7109375" style="171" bestFit="1" customWidth="1"/>
    <col min="60" max="60" width="7.42578125" style="171" bestFit="1" customWidth="1"/>
    <col min="61" max="61" width="8" style="171" bestFit="1" customWidth="1"/>
    <col min="62" max="62" width="7.7109375" style="171" bestFit="1" customWidth="1"/>
    <col min="63" max="63" width="1" style="171" customWidth="1"/>
    <col min="64" max="64" width="9.28515625" style="171" bestFit="1" customWidth="1"/>
    <col min="65" max="65" width="3" style="171" customWidth="1"/>
    <col min="66" max="16384" width="17.7109375" style="171"/>
  </cols>
  <sheetData>
    <row r="1" spans="1:64" ht="21.75" customHeight="1" x14ac:dyDescent="0.25">
      <c r="A1" s="221">
        <v>2024</v>
      </c>
      <c r="C1" s="208">
        <v>1.05</v>
      </c>
      <c r="D1" s="207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180" t="s">
        <v>1361</v>
      </c>
      <c r="I2" s="180" t="s">
        <v>1362</v>
      </c>
      <c r="J2" s="180" t="s">
        <v>1363</v>
      </c>
      <c r="K2" s="180" t="s">
        <v>1364</v>
      </c>
      <c r="L2" s="180" t="s">
        <v>1365</v>
      </c>
      <c r="M2" s="180" t="s">
        <v>1366</v>
      </c>
      <c r="N2" s="180" t="s">
        <v>1367</v>
      </c>
      <c r="O2" s="180" t="s">
        <v>1368</v>
      </c>
      <c r="P2" s="180" t="s">
        <v>1369</v>
      </c>
      <c r="Q2" s="180" t="s">
        <v>1370</v>
      </c>
      <c r="R2" s="180" t="s">
        <v>1371</v>
      </c>
      <c r="S2" s="180" t="s">
        <v>1372</v>
      </c>
      <c r="U2" s="180" t="s">
        <v>1373</v>
      </c>
      <c r="V2" s="180" t="s">
        <v>1374</v>
      </c>
      <c r="W2" s="180" t="s">
        <v>1375</v>
      </c>
      <c r="X2" s="180" t="s">
        <v>1376</v>
      </c>
      <c r="Y2" s="180" t="s">
        <v>1377</v>
      </c>
      <c r="Z2" s="180" t="s">
        <v>1378</v>
      </c>
      <c r="AA2" s="180" t="s">
        <v>1379</v>
      </c>
      <c r="AB2" s="180" t="s">
        <v>1380</v>
      </c>
      <c r="AC2" s="180" t="s">
        <v>1381</v>
      </c>
      <c r="AD2" s="180" t="s">
        <v>1382</v>
      </c>
      <c r="AE2" s="180" t="s">
        <v>1383</v>
      </c>
      <c r="AF2" s="180" t="s">
        <v>1384</v>
      </c>
      <c r="AG2" s="180"/>
      <c r="AH2" s="180" t="s">
        <v>1424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1425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1426</v>
      </c>
    </row>
    <row r="3" spans="1:64" ht="21.75" customHeight="1" x14ac:dyDescent="0.25">
      <c r="A3" s="175" t="s">
        <v>1479</v>
      </c>
      <c r="B3" s="171" t="s">
        <v>1480</v>
      </c>
      <c r="C3" s="173">
        <v>91.8</v>
      </c>
      <c r="D3" s="214">
        <v>75</v>
      </c>
      <c r="E3" s="173">
        <f>D3*D1</f>
        <v>86.25</v>
      </c>
      <c r="F3" s="173">
        <f t="shared" ref="F3:F29" si="0">C3-E3</f>
        <v>5.5499999999999972</v>
      </c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U3" s="199">
        <f t="shared" ref="U3:AF3" si="1">$C$3*H3</f>
        <v>0</v>
      </c>
      <c r="V3" s="199">
        <f t="shared" si="1"/>
        <v>0</v>
      </c>
      <c r="W3" s="199">
        <f t="shared" si="1"/>
        <v>0</v>
      </c>
      <c r="X3" s="199">
        <f t="shared" si="1"/>
        <v>0</v>
      </c>
      <c r="Y3" s="199">
        <f t="shared" si="1"/>
        <v>0</v>
      </c>
      <c r="Z3" s="199">
        <f t="shared" si="1"/>
        <v>0</v>
      </c>
      <c r="AA3" s="199">
        <f t="shared" si="1"/>
        <v>0</v>
      </c>
      <c r="AB3" s="199">
        <f t="shared" si="1"/>
        <v>0</v>
      </c>
      <c r="AC3" s="199">
        <f t="shared" si="1"/>
        <v>0</v>
      </c>
      <c r="AD3" s="199">
        <f t="shared" si="1"/>
        <v>0</v>
      </c>
      <c r="AE3" s="199">
        <f t="shared" si="1"/>
        <v>0</v>
      </c>
      <c r="AF3" s="199">
        <f t="shared" si="1"/>
        <v>0</v>
      </c>
      <c r="AG3" s="176"/>
      <c r="AH3" s="199">
        <f t="shared" ref="AH3:AH29" si="2">SUM(U3:AG3)</f>
        <v>0</v>
      </c>
      <c r="AJ3" s="198">
        <f t="shared" ref="AJ3:AU3" si="3">$E$3*H3</f>
        <v>0</v>
      </c>
      <c r="AK3" s="198">
        <f t="shared" si="3"/>
        <v>0</v>
      </c>
      <c r="AL3" s="198">
        <f t="shared" si="3"/>
        <v>0</v>
      </c>
      <c r="AM3" s="198">
        <f t="shared" si="3"/>
        <v>0</v>
      </c>
      <c r="AN3" s="198">
        <f t="shared" si="3"/>
        <v>0</v>
      </c>
      <c r="AO3" s="198">
        <f t="shared" si="3"/>
        <v>0</v>
      </c>
      <c r="AP3" s="198">
        <f t="shared" si="3"/>
        <v>0</v>
      </c>
      <c r="AQ3" s="198">
        <f t="shared" si="3"/>
        <v>0</v>
      </c>
      <c r="AR3" s="198">
        <f t="shared" si="3"/>
        <v>0</v>
      </c>
      <c r="AS3" s="198">
        <f t="shared" si="3"/>
        <v>0</v>
      </c>
      <c r="AT3" s="198">
        <f t="shared" si="3"/>
        <v>0</v>
      </c>
      <c r="AU3" s="198">
        <f t="shared" si="3"/>
        <v>0</v>
      </c>
      <c r="AW3" s="198">
        <f t="shared" ref="AW3:AW29" si="4">SUM(AJ3:AV3)</f>
        <v>0</v>
      </c>
      <c r="AY3" s="197">
        <f t="shared" ref="AY3:BJ3" si="5">$F$3*H3</f>
        <v>0</v>
      </c>
      <c r="AZ3" s="197">
        <f t="shared" si="5"/>
        <v>0</v>
      </c>
      <c r="BA3" s="197">
        <f t="shared" si="5"/>
        <v>0</v>
      </c>
      <c r="BB3" s="197">
        <f t="shared" si="5"/>
        <v>0</v>
      </c>
      <c r="BC3" s="197">
        <f t="shared" si="5"/>
        <v>0</v>
      </c>
      <c r="BD3" s="197">
        <f t="shared" si="5"/>
        <v>0</v>
      </c>
      <c r="BE3" s="197">
        <f t="shared" si="5"/>
        <v>0</v>
      </c>
      <c r="BF3" s="197">
        <f t="shared" si="5"/>
        <v>0</v>
      </c>
      <c r="BG3" s="197">
        <f t="shared" si="5"/>
        <v>0</v>
      </c>
      <c r="BH3" s="197">
        <f t="shared" si="5"/>
        <v>0</v>
      </c>
      <c r="BI3" s="197">
        <f t="shared" si="5"/>
        <v>0</v>
      </c>
      <c r="BJ3" s="197">
        <f t="shared" si="5"/>
        <v>0</v>
      </c>
      <c r="BL3" s="197">
        <f t="shared" ref="BL3:BL29" si="6">SUM(AY3:BK3)</f>
        <v>0</v>
      </c>
    </row>
    <row r="4" spans="1:64" ht="21.75" hidden="1" customHeight="1" x14ac:dyDescent="0.25">
      <c r="A4" s="175"/>
      <c r="D4" s="214"/>
      <c r="E4" s="173">
        <f t="shared" ref="E4:E29" si="7">D4/2080*$E$1</f>
        <v>0</v>
      </c>
      <c r="F4" s="173">
        <f t="shared" si="0"/>
        <v>0</v>
      </c>
      <c r="H4" s="172">
        <v>0</v>
      </c>
      <c r="I4" s="172">
        <v>0</v>
      </c>
      <c r="J4" s="172">
        <v>0</v>
      </c>
      <c r="K4" s="172">
        <v>0</v>
      </c>
      <c r="O4" s="172">
        <v>160</v>
      </c>
      <c r="P4" s="172">
        <v>160</v>
      </c>
      <c r="Q4" s="172">
        <v>160</v>
      </c>
      <c r="R4" s="172">
        <v>160</v>
      </c>
      <c r="S4" s="172">
        <v>160</v>
      </c>
      <c r="U4" s="199">
        <f t="shared" ref="U4:AF4" si="8">$C$4*H4</f>
        <v>0</v>
      </c>
      <c r="V4" s="199">
        <f t="shared" si="8"/>
        <v>0</v>
      </c>
      <c r="W4" s="199">
        <f t="shared" si="8"/>
        <v>0</v>
      </c>
      <c r="X4" s="199">
        <f t="shared" si="8"/>
        <v>0</v>
      </c>
      <c r="Y4" s="199">
        <f t="shared" si="8"/>
        <v>0</v>
      </c>
      <c r="Z4" s="199">
        <f t="shared" si="8"/>
        <v>0</v>
      </c>
      <c r="AA4" s="199">
        <f t="shared" si="8"/>
        <v>0</v>
      </c>
      <c r="AB4" s="199">
        <f t="shared" si="8"/>
        <v>0</v>
      </c>
      <c r="AC4" s="199">
        <f t="shared" si="8"/>
        <v>0</v>
      </c>
      <c r="AD4" s="199">
        <f t="shared" si="8"/>
        <v>0</v>
      </c>
      <c r="AE4" s="199">
        <f t="shared" si="8"/>
        <v>0</v>
      </c>
      <c r="AF4" s="199">
        <f t="shared" si="8"/>
        <v>0</v>
      </c>
      <c r="AG4" s="176"/>
      <c r="AH4" s="199">
        <f t="shared" si="2"/>
        <v>0</v>
      </c>
      <c r="AJ4" s="198">
        <f t="shared" ref="AJ4:AU4" si="9">$E$4*H4</f>
        <v>0</v>
      </c>
      <c r="AK4" s="198">
        <f t="shared" si="9"/>
        <v>0</v>
      </c>
      <c r="AL4" s="198">
        <f t="shared" si="9"/>
        <v>0</v>
      </c>
      <c r="AM4" s="198">
        <f t="shared" si="9"/>
        <v>0</v>
      </c>
      <c r="AN4" s="198">
        <f t="shared" si="9"/>
        <v>0</v>
      </c>
      <c r="AO4" s="198">
        <f t="shared" si="9"/>
        <v>0</v>
      </c>
      <c r="AP4" s="198">
        <f t="shared" si="9"/>
        <v>0</v>
      </c>
      <c r="AQ4" s="198">
        <f t="shared" si="9"/>
        <v>0</v>
      </c>
      <c r="AR4" s="198">
        <f t="shared" si="9"/>
        <v>0</v>
      </c>
      <c r="AS4" s="198">
        <f t="shared" si="9"/>
        <v>0</v>
      </c>
      <c r="AT4" s="198">
        <f t="shared" si="9"/>
        <v>0</v>
      </c>
      <c r="AU4" s="198">
        <f t="shared" si="9"/>
        <v>0</v>
      </c>
      <c r="AW4" s="198">
        <f t="shared" si="4"/>
        <v>0</v>
      </c>
      <c r="AY4" s="197">
        <f t="shared" ref="AY4:BJ4" si="10">$F$4*H4</f>
        <v>0</v>
      </c>
      <c r="AZ4" s="197">
        <f t="shared" si="10"/>
        <v>0</v>
      </c>
      <c r="BA4" s="197">
        <f t="shared" si="10"/>
        <v>0</v>
      </c>
      <c r="BB4" s="197">
        <f t="shared" si="10"/>
        <v>0</v>
      </c>
      <c r="BC4" s="197">
        <f t="shared" si="10"/>
        <v>0</v>
      </c>
      <c r="BD4" s="197">
        <f t="shared" si="10"/>
        <v>0</v>
      </c>
      <c r="BE4" s="197">
        <f t="shared" si="10"/>
        <v>0</v>
      </c>
      <c r="BF4" s="197">
        <f t="shared" si="10"/>
        <v>0</v>
      </c>
      <c r="BG4" s="197">
        <f t="shared" si="10"/>
        <v>0</v>
      </c>
      <c r="BH4" s="197">
        <f t="shared" si="10"/>
        <v>0</v>
      </c>
      <c r="BI4" s="197">
        <f t="shared" si="10"/>
        <v>0</v>
      </c>
      <c r="BJ4" s="197">
        <f t="shared" si="10"/>
        <v>0</v>
      </c>
      <c r="BL4" s="197">
        <f t="shared" si="6"/>
        <v>0</v>
      </c>
    </row>
    <row r="5" spans="1:64" ht="21.75" hidden="1" customHeight="1" x14ac:dyDescent="0.25">
      <c r="A5" s="175"/>
      <c r="D5" s="214"/>
      <c r="E5" s="173">
        <f t="shared" si="7"/>
        <v>0</v>
      </c>
      <c r="F5" s="173">
        <f t="shared" si="0"/>
        <v>0</v>
      </c>
      <c r="H5" s="172">
        <v>0</v>
      </c>
      <c r="I5" s="172">
        <v>0</v>
      </c>
      <c r="J5" s="172">
        <v>0</v>
      </c>
      <c r="K5" s="172">
        <v>0</v>
      </c>
      <c r="O5" s="172">
        <v>160</v>
      </c>
      <c r="P5" s="172">
        <v>160</v>
      </c>
      <c r="Q5" s="172">
        <v>160</v>
      </c>
      <c r="R5" s="172">
        <v>160</v>
      </c>
      <c r="S5" s="172">
        <v>160</v>
      </c>
      <c r="U5" s="199">
        <f t="shared" ref="U5:AF5" si="11">$C$5*H5</f>
        <v>0</v>
      </c>
      <c r="V5" s="199">
        <f t="shared" si="11"/>
        <v>0</v>
      </c>
      <c r="W5" s="199">
        <f t="shared" si="11"/>
        <v>0</v>
      </c>
      <c r="X5" s="199">
        <f t="shared" si="11"/>
        <v>0</v>
      </c>
      <c r="Y5" s="199">
        <f t="shared" si="11"/>
        <v>0</v>
      </c>
      <c r="Z5" s="199">
        <f t="shared" si="11"/>
        <v>0</v>
      </c>
      <c r="AA5" s="199">
        <f t="shared" si="11"/>
        <v>0</v>
      </c>
      <c r="AB5" s="199">
        <f t="shared" si="11"/>
        <v>0</v>
      </c>
      <c r="AC5" s="199">
        <f t="shared" si="11"/>
        <v>0</v>
      </c>
      <c r="AD5" s="199">
        <f t="shared" si="11"/>
        <v>0</v>
      </c>
      <c r="AE5" s="199">
        <f t="shared" si="11"/>
        <v>0</v>
      </c>
      <c r="AF5" s="199">
        <f t="shared" si="11"/>
        <v>0</v>
      </c>
      <c r="AG5" s="176"/>
      <c r="AH5" s="199">
        <f t="shared" si="2"/>
        <v>0</v>
      </c>
      <c r="AJ5" s="198">
        <f t="shared" ref="AJ5:AU5" si="12">$E$5*H5</f>
        <v>0</v>
      </c>
      <c r="AK5" s="198">
        <f t="shared" si="12"/>
        <v>0</v>
      </c>
      <c r="AL5" s="198">
        <f t="shared" si="12"/>
        <v>0</v>
      </c>
      <c r="AM5" s="198">
        <f t="shared" si="12"/>
        <v>0</v>
      </c>
      <c r="AN5" s="198">
        <f t="shared" si="12"/>
        <v>0</v>
      </c>
      <c r="AO5" s="198">
        <f t="shared" si="12"/>
        <v>0</v>
      </c>
      <c r="AP5" s="198">
        <f t="shared" si="12"/>
        <v>0</v>
      </c>
      <c r="AQ5" s="198">
        <f t="shared" si="12"/>
        <v>0</v>
      </c>
      <c r="AR5" s="198">
        <f t="shared" si="12"/>
        <v>0</v>
      </c>
      <c r="AS5" s="198">
        <f t="shared" si="12"/>
        <v>0</v>
      </c>
      <c r="AT5" s="198">
        <f t="shared" si="12"/>
        <v>0</v>
      </c>
      <c r="AU5" s="198">
        <f t="shared" si="12"/>
        <v>0</v>
      </c>
      <c r="AW5" s="198">
        <f t="shared" si="4"/>
        <v>0</v>
      </c>
      <c r="AY5" s="197">
        <f t="shared" ref="AY5:BJ5" si="13">$F$5*H5</f>
        <v>0</v>
      </c>
      <c r="AZ5" s="197">
        <f t="shared" si="13"/>
        <v>0</v>
      </c>
      <c r="BA5" s="197">
        <f t="shared" si="13"/>
        <v>0</v>
      </c>
      <c r="BB5" s="197">
        <f t="shared" si="13"/>
        <v>0</v>
      </c>
      <c r="BC5" s="197">
        <f t="shared" si="13"/>
        <v>0</v>
      </c>
      <c r="BD5" s="197">
        <f t="shared" si="13"/>
        <v>0</v>
      </c>
      <c r="BE5" s="197">
        <f t="shared" si="13"/>
        <v>0</v>
      </c>
      <c r="BF5" s="197">
        <f t="shared" si="13"/>
        <v>0</v>
      </c>
      <c r="BG5" s="197">
        <f t="shared" si="13"/>
        <v>0</v>
      </c>
      <c r="BH5" s="197">
        <f t="shared" si="13"/>
        <v>0</v>
      </c>
      <c r="BI5" s="197">
        <f t="shared" si="13"/>
        <v>0</v>
      </c>
      <c r="BJ5" s="197">
        <f t="shared" si="13"/>
        <v>0</v>
      </c>
      <c r="BL5" s="197">
        <f t="shared" si="6"/>
        <v>0</v>
      </c>
    </row>
    <row r="6" spans="1:64" ht="21.75" hidden="1" customHeight="1" x14ac:dyDescent="0.25">
      <c r="A6" s="175"/>
      <c r="D6" s="214"/>
      <c r="E6" s="173">
        <f t="shared" si="7"/>
        <v>0</v>
      </c>
      <c r="F6" s="173">
        <f t="shared" si="0"/>
        <v>0</v>
      </c>
      <c r="H6" s="172">
        <v>0</v>
      </c>
      <c r="I6" s="172">
        <v>0</v>
      </c>
      <c r="J6" s="172">
        <v>0</v>
      </c>
      <c r="K6" s="172">
        <v>0</v>
      </c>
      <c r="O6" s="172">
        <v>160</v>
      </c>
      <c r="P6" s="172">
        <v>160</v>
      </c>
      <c r="Q6" s="172">
        <v>160</v>
      </c>
      <c r="R6" s="172">
        <v>160</v>
      </c>
      <c r="S6" s="172">
        <v>160</v>
      </c>
      <c r="U6" s="199">
        <f t="shared" ref="U6:AF6" si="14">$C$6*H6</f>
        <v>0</v>
      </c>
      <c r="V6" s="199">
        <f t="shared" si="14"/>
        <v>0</v>
      </c>
      <c r="W6" s="199">
        <f t="shared" si="14"/>
        <v>0</v>
      </c>
      <c r="X6" s="199">
        <f t="shared" si="14"/>
        <v>0</v>
      </c>
      <c r="Y6" s="199">
        <f t="shared" si="14"/>
        <v>0</v>
      </c>
      <c r="Z6" s="199">
        <f t="shared" si="14"/>
        <v>0</v>
      </c>
      <c r="AA6" s="199">
        <f t="shared" si="14"/>
        <v>0</v>
      </c>
      <c r="AB6" s="199">
        <f t="shared" si="14"/>
        <v>0</v>
      </c>
      <c r="AC6" s="199">
        <f t="shared" si="14"/>
        <v>0</v>
      </c>
      <c r="AD6" s="199">
        <f t="shared" si="14"/>
        <v>0</v>
      </c>
      <c r="AE6" s="199">
        <f t="shared" si="14"/>
        <v>0</v>
      </c>
      <c r="AF6" s="199">
        <f t="shared" si="14"/>
        <v>0</v>
      </c>
      <c r="AG6" s="176"/>
      <c r="AH6" s="199">
        <f t="shared" si="2"/>
        <v>0</v>
      </c>
      <c r="AJ6" s="198">
        <f t="shared" ref="AJ6:AU6" si="15">$E$6*H6</f>
        <v>0</v>
      </c>
      <c r="AK6" s="198">
        <f t="shared" si="15"/>
        <v>0</v>
      </c>
      <c r="AL6" s="198">
        <f t="shared" si="15"/>
        <v>0</v>
      </c>
      <c r="AM6" s="198">
        <f t="shared" si="15"/>
        <v>0</v>
      </c>
      <c r="AN6" s="198">
        <f t="shared" si="15"/>
        <v>0</v>
      </c>
      <c r="AO6" s="198">
        <f t="shared" si="15"/>
        <v>0</v>
      </c>
      <c r="AP6" s="198">
        <f t="shared" si="15"/>
        <v>0</v>
      </c>
      <c r="AQ6" s="198">
        <f t="shared" si="15"/>
        <v>0</v>
      </c>
      <c r="AR6" s="198">
        <f t="shared" si="15"/>
        <v>0</v>
      </c>
      <c r="AS6" s="198">
        <f t="shared" si="15"/>
        <v>0</v>
      </c>
      <c r="AT6" s="198">
        <f t="shared" si="15"/>
        <v>0</v>
      </c>
      <c r="AU6" s="198">
        <f t="shared" si="15"/>
        <v>0</v>
      </c>
      <c r="AW6" s="198">
        <f t="shared" si="4"/>
        <v>0</v>
      </c>
      <c r="AY6" s="197">
        <f t="shared" ref="AY6:BJ6" si="16">$F$6*H6</f>
        <v>0</v>
      </c>
      <c r="AZ6" s="197">
        <f t="shared" si="16"/>
        <v>0</v>
      </c>
      <c r="BA6" s="197">
        <f t="shared" si="16"/>
        <v>0</v>
      </c>
      <c r="BB6" s="197">
        <f t="shared" si="16"/>
        <v>0</v>
      </c>
      <c r="BC6" s="197">
        <f t="shared" si="16"/>
        <v>0</v>
      </c>
      <c r="BD6" s="197">
        <f t="shared" si="16"/>
        <v>0</v>
      </c>
      <c r="BE6" s="197">
        <f t="shared" si="16"/>
        <v>0</v>
      </c>
      <c r="BF6" s="197">
        <f t="shared" si="16"/>
        <v>0</v>
      </c>
      <c r="BG6" s="197">
        <f t="shared" si="16"/>
        <v>0</v>
      </c>
      <c r="BH6" s="197">
        <f t="shared" si="16"/>
        <v>0</v>
      </c>
      <c r="BI6" s="197">
        <f t="shared" si="16"/>
        <v>0</v>
      </c>
      <c r="BJ6" s="197">
        <f t="shared" si="16"/>
        <v>0</v>
      </c>
      <c r="BL6" s="197">
        <f t="shared" si="6"/>
        <v>0</v>
      </c>
    </row>
    <row r="7" spans="1:64" ht="21.75" hidden="1" customHeight="1" x14ac:dyDescent="0.25">
      <c r="A7" s="175"/>
      <c r="D7" s="214"/>
      <c r="E7" s="173">
        <f t="shared" si="7"/>
        <v>0</v>
      </c>
      <c r="F7" s="173">
        <f t="shared" si="0"/>
        <v>0</v>
      </c>
      <c r="H7" s="172">
        <v>0</v>
      </c>
      <c r="I7" s="172">
        <v>0</v>
      </c>
      <c r="J7" s="172">
        <v>0</v>
      </c>
      <c r="K7" s="172">
        <v>0</v>
      </c>
      <c r="O7" s="172">
        <v>160</v>
      </c>
      <c r="P7" s="172">
        <v>160</v>
      </c>
      <c r="Q7" s="172">
        <v>160</v>
      </c>
      <c r="R7" s="172">
        <v>160</v>
      </c>
      <c r="S7" s="172">
        <v>160</v>
      </c>
      <c r="U7" s="199">
        <f t="shared" ref="U7:AF7" si="17">$C$7*H7</f>
        <v>0</v>
      </c>
      <c r="V7" s="199">
        <f t="shared" si="17"/>
        <v>0</v>
      </c>
      <c r="W7" s="199">
        <f t="shared" si="17"/>
        <v>0</v>
      </c>
      <c r="X7" s="199">
        <f t="shared" si="17"/>
        <v>0</v>
      </c>
      <c r="Y7" s="199">
        <f t="shared" si="17"/>
        <v>0</v>
      </c>
      <c r="Z7" s="199">
        <f t="shared" si="17"/>
        <v>0</v>
      </c>
      <c r="AA7" s="199">
        <f t="shared" si="17"/>
        <v>0</v>
      </c>
      <c r="AB7" s="199">
        <f t="shared" si="17"/>
        <v>0</v>
      </c>
      <c r="AC7" s="199">
        <f t="shared" si="17"/>
        <v>0</v>
      </c>
      <c r="AD7" s="199">
        <f t="shared" si="17"/>
        <v>0</v>
      </c>
      <c r="AE7" s="199">
        <f t="shared" si="17"/>
        <v>0</v>
      </c>
      <c r="AF7" s="199">
        <f t="shared" si="17"/>
        <v>0</v>
      </c>
      <c r="AG7" s="176"/>
      <c r="AH7" s="199">
        <f t="shared" si="2"/>
        <v>0</v>
      </c>
      <c r="AJ7" s="198">
        <f t="shared" ref="AJ7:AU7" si="18">$E$7*H7</f>
        <v>0</v>
      </c>
      <c r="AK7" s="198">
        <f t="shared" si="18"/>
        <v>0</v>
      </c>
      <c r="AL7" s="198">
        <f t="shared" si="18"/>
        <v>0</v>
      </c>
      <c r="AM7" s="198">
        <f t="shared" si="18"/>
        <v>0</v>
      </c>
      <c r="AN7" s="198">
        <f t="shared" si="18"/>
        <v>0</v>
      </c>
      <c r="AO7" s="198">
        <f t="shared" si="18"/>
        <v>0</v>
      </c>
      <c r="AP7" s="198">
        <f t="shared" si="18"/>
        <v>0</v>
      </c>
      <c r="AQ7" s="198">
        <f t="shared" si="18"/>
        <v>0</v>
      </c>
      <c r="AR7" s="198">
        <f t="shared" si="18"/>
        <v>0</v>
      </c>
      <c r="AS7" s="198">
        <f t="shared" si="18"/>
        <v>0</v>
      </c>
      <c r="AT7" s="198">
        <f t="shared" si="18"/>
        <v>0</v>
      </c>
      <c r="AU7" s="198">
        <f t="shared" si="18"/>
        <v>0</v>
      </c>
      <c r="AW7" s="198">
        <f t="shared" si="4"/>
        <v>0</v>
      </c>
      <c r="AY7" s="197">
        <f t="shared" ref="AY7:BJ7" si="19">$F$7*H7</f>
        <v>0</v>
      </c>
      <c r="AZ7" s="197">
        <f t="shared" si="19"/>
        <v>0</v>
      </c>
      <c r="BA7" s="197">
        <f t="shared" si="19"/>
        <v>0</v>
      </c>
      <c r="BB7" s="197">
        <f t="shared" si="19"/>
        <v>0</v>
      </c>
      <c r="BC7" s="197">
        <f t="shared" si="19"/>
        <v>0</v>
      </c>
      <c r="BD7" s="197">
        <f t="shared" si="19"/>
        <v>0</v>
      </c>
      <c r="BE7" s="197">
        <f t="shared" si="19"/>
        <v>0</v>
      </c>
      <c r="BF7" s="197">
        <f t="shared" si="19"/>
        <v>0</v>
      </c>
      <c r="BG7" s="197">
        <f t="shared" si="19"/>
        <v>0</v>
      </c>
      <c r="BH7" s="197">
        <f t="shared" si="19"/>
        <v>0</v>
      </c>
      <c r="BI7" s="197">
        <f t="shared" si="19"/>
        <v>0</v>
      </c>
      <c r="BJ7" s="197">
        <f t="shared" si="19"/>
        <v>0</v>
      </c>
      <c r="BL7" s="197">
        <f t="shared" si="6"/>
        <v>0</v>
      </c>
    </row>
    <row r="8" spans="1:64" ht="21.75" hidden="1" customHeight="1" x14ac:dyDescent="0.25">
      <c r="A8" s="175"/>
      <c r="D8" s="214"/>
      <c r="E8" s="173">
        <f t="shared" si="7"/>
        <v>0</v>
      </c>
      <c r="F8" s="173">
        <f t="shared" si="0"/>
        <v>0</v>
      </c>
      <c r="H8" s="172">
        <v>0</v>
      </c>
      <c r="I8" s="172">
        <v>0</v>
      </c>
      <c r="J8" s="172">
        <v>0</v>
      </c>
      <c r="K8" s="172">
        <v>0</v>
      </c>
      <c r="O8" s="172">
        <v>160</v>
      </c>
      <c r="P8" s="172">
        <v>160</v>
      </c>
      <c r="Q8" s="172">
        <v>160</v>
      </c>
      <c r="R8" s="172">
        <v>160</v>
      </c>
      <c r="S8" s="172">
        <v>160</v>
      </c>
      <c r="U8" s="199">
        <f t="shared" ref="U8:AF8" si="20">$C$8*H8</f>
        <v>0</v>
      </c>
      <c r="V8" s="199">
        <f t="shared" si="20"/>
        <v>0</v>
      </c>
      <c r="W8" s="199">
        <f t="shared" si="20"/>
        <v>0</v>
      </c>
      <c r="X8" s="199">
        <f t="shared" si="20"/>
        <v>0</v>
      </c>
      <c r="Y8" s="199">
        <f t="shared" si="20"/>
        <v>0</v>
      </c>
      <c r="Z8" s="199">
        <f t="shared" si="20"/>
        <v>0</v>
      </c>
      <c r="AA8" s="199">
        <f t="shared" si="20"/>
        <v>0</v>
      </c>
      <c r="AB8" s="199">
        <f t="shared" si="20"/>
        <v>0</v>
      </c>
      <c r="AC8" s="199">
        <f t="shared" si="20"/>
        <v>0</v>
      </c>
      <c r="AD8" s="199">
        <f t="shared" si="20"/>
        <v>0</v>
      </c>
      <c r="AE8" s="199">
        <f t="shared" si="20"/>
        <v>0</v>
      </c>
      <c r="AF8" s="199">
        <f t="shared" si="20"/>
        <v>0</v>
      </c>
      <c r="AG8" s="176"/>
      <c r="AH8" s="199">
        <f t="shared" si="2"/>
        <v>0</v>
      </c>
      <c r="AJ8" s="198">
        <f t="shared" ref="AJ8:AU8" si="21">$E$8*H8</f>
        <v>0</v>
      </c>
      <c r="AK8" s="198">
        <f t="shared" si="21"/>
        <v>0</v>
      </c>
      <c r="AL8" s="198">
        <f t="shared" si="21"/>
        <v>0</v>
      </c>
      <c r="AM8" s="198">
        <f t="shared" si="21"/>
        <v>0</v>
      </c>
      <c r="AN8" s="198">
        <f t="shared" si="21"/>
        <v>0</v>
      </c>
      <c r="AO8" s="198">
        <f t="shared" si="21"/>
        <v>0</v>
      </c>
      <c r="AP8" s="198">
        <f t="shared" si="21"/>
        <v>0</v>
      </c>
      <c r="AQ8" s="198">
        <f t="shared" si="21"/>
        <v>0</v>
      </c>
      <c r="AR8" s="198">
        <f t="shared" si="21"/>
        <v>0</v>
      </c>
      <c r="AS8" s="198">
        <f t="shared" si="21"/>
        <v>0</v>
      </c>
      <c r="AT8" s="198">
        <f t="shared" si="21"/>
        <v>0</v>
      </c>
      <c r="AU8" s="198">
        <f t="shared" si="21"/>
        <v>0</v>
      </c>
      <c r="AW8" s="198">
        <f t="shared" si="4"/>
        <v>0</v>
      </c>
      <c r="AY8" s="197">
        <f t="shared" ref="AY8:BJ8" si="22">$F$8*H8</f>
        <v>0</v>
      </c>
      <c r="AZ8" s="197">
        <f t="shared" si="22"/>
        <v>0</v>
      </c>
      <c r="BA8" s="197">
        <f t="shared" si="22"/>
        <v>0</v>
      </c>
      <c r="BB8" s="197">
        <f t="shared" si="22"/>
        <v>0</v>
      </c>
      <c r="BC8" s="197">
        <f t="shared" si="22"/>
        <v>0</v>
      </c>
      <c r="BD8" s="197">
        <f t="shared" si="22"/>
        <v>0</v>
      </c>
      <c r="BE8" s="197">
        <f t="shared" si="22"/>
        <v>0</v>
      </c>
      <c r="BF8" s="197">
        <f t="shared" si="22"/>
        <v>0</v>
      </c>
      <c r="BG8" s="197">
        <f t="shared" si="22"/>
        <v>0</v>
      </c>
      <c r="BH8" s="197">
        <f t="shared" si="22"/>
        <v>0</v>
      </c>
      <c r="BI8" s="197">
        <f t="shared" si="22"/>
        <v>0</v>
      </c>
      <c r="BJ8" s="197">
        <f t="shared" si="22"/>
        <v>0</v>
      </c>
      <c r="BL8" s="197">
        <f t="shared" si="6"/>
        <v>0</v>
      </c>
    </row>
    <row r="9" spans="1:64" ht="21.75" hidden="1" customHeight="1" x14ac:dyDescent="0.25">
      <c r="A9" s="175"/>
      <c r="D9" s="214"/>
      <c r="E9" s="173">
        <f t="shared" si="7"/>
        <v>0</v>
      </c>
      <c r="F9" s="173">
        <f t="shared" si="0"/>
        <v>0</v>
      </c>
      <c r="H9" s="172">
        <v>0</v>
      </c>
      <c r="I9" s="172">
        <v>0</v>
      </c>
      <c r="J9" s="172">
        <v>0</v>
      </c>
      <c r="K9" s="172">
        <v>0</v>
      </c>
      <c r="O9" s="172">
        <v>160</v>
      </c>
      <c r="P9" s="172">
        <v>160</v>
      </c>
      <c r="Q9" s="172">
        <v>160</v>
      </c>
      <c r="R9" s="172">
        <v>160</v>
      </c>
      <c r="S9" s="172">
        <v>160</v>
      </c>
      <c r="U9" s="199">
        <f t="shared" ref="U9:AF9" si="23">$C$9*H9</f>
        <v>0</v>
      </c>
      <c r="V9" s="199">
        <f t="shared" si="23"/>
        <v>0</v>
      </c>
      <c r="W9" s="199">
        <f t="shared" si="23"/>
        <v>0</v>
      </c>
      <c r="X9" s="199">
        <f t="shared" si="23"/>
        <v>0</v>
      </c>
      <c r="Y9" s="199">
        <f t="shared" si="23"/>
        <v>0</v>
      </c>
      <c r="Z9" s="199">
        <f t="shared" si="23"/>
        <v>0</v>
      </c>
      <c r="AA9" s="199">
        <f t="shared" si="23"/>
        <v>0</v>
      </c>
      <c r="AB9" s="199">
        <f t="shared" si="23"/>
        <v>0</v>
      </c>
      <c r="AC9" s="199">
        <f t="shared" si="23"/>
        <v>0</v>
      </c>
      <c r="AD9" s="199">
        <f t="shared" si="23"/>
        <v>0</v>
      </c>
      <c r="AE9" s="199">
        <f t="shared" si="23"/>
        <v>0</v>
      </c>
      <c r="AF9" s="199">
        <f t="shared" si="23"/>
        <v>0</v>
      </c>
      <c r="AG9" s="176"/>
      <c r="AH9" s="199">
        <f t="shared" si="2"/>
        <v>0</v>
      </c>
      <c r="AJ9" s="198">
        <f t="shared" ref="AJ9:AU9" si="24">$E$9*H9</f>
        <v>0</v>
      </c>
      <c r="AK9" s="198">
        <f t="shared" si="24"/>
        <v>0</v>
      </c>
      <c r="AL9" s="198">
        <f t="shared" si="24"/>
        <v>0</v>
      </c>
      <c r="AM9" s="198">
        <f t="shared" si="24"/>
        <v>0</v>
      </c>
      <c r="AN9" s="198">
        <f t="shared" si="24"/>
        <v>0</v>
      </c>
      <c r="AO9" s="198">
        <f t="shared" si="24"/>
        <v>0</v>
      </c>
      <c r="AP9" s="198">
        <f t="shared" si="24"/>
        <v>0</v>
      </c>
      <c r="AQ9" s="198">
        <f t="shared" si="24"/>
        <v>0</v>
      </c>
      <c r="AR9" s="198">
        <f t="shared" si="24"/>
        <v>0</v>
      </c>
      <c r="AS9" s="198">
        <f t="shared" si="24"/>
        <v>0</v>
      </c>
      <c r="AT9" s="198">
        <f t="shared" si="24"/>
        <v>0</v>
      </c>
      <c r="AU9" s="198">
        <f t="shared" si="24"/>
        <v>0</v>
      </c>
      <c r="AW9" s="198">
        <f t="shared" si="4"/>
        <v>0</v>
      </c>
      <c r="AY9" s="197">
        <f t="shared" ref="AY9:BJ9" si="25">$F$9*H9</f>
        <v>0</v>
      </c>
      <c r="AZ9" s="197">
        <f t="shared" si="25"/>
        <v>0</v>
      </c>
      <c r="BA9" s="197">
        <f t="shared" si="25"/>
        <v>0</v>
      </c>
      <c r="BB9" s="197">
        <f t="shared" si="25"/>
        <v>0</v>
      </c>
      <c r="BC9" s="197">
        <f t="shared" si="25"/>
        <v>0</v>
      </c>
      <c r="BD9" s="197">
        <f t="shared" si="25"/>
        <v>0</v>
      </c>
      <c r="BE9" s="197">
        <f t="shared" si="25"/>
        <v>0</v>
      </c>
      <c r="BF9" s="197">
        <f t="shared" si="25"/>
        <v>0</v>
      </c>
      <c r="BG9" s="197">
        <f t="shared" si="25"/>
        <v>0</v>
      </c>
      <c r="BH9" s="197">
        <f t="shared" si="25"/>
        <v>0</v>
      </c>
      <c r="BI9" s="197">
        <f t="shared" si="25"/>
        <v>0</v>
      </c>
      <c r="BJ9" s="197">
        <f t="shared" si="25"/>
        <v>0</v>
      </c>
      <c r="BL9" s="197">
        <f t="shared" si="6"/>
        <v>0</v>
      </c>
    </row>
    <row r="10" spans="1:64" ht="21.75" hidden="1" customHeight="1" x14ac:dyDescent="0.25">
      <c r="A10" s="175"/>
      <c r="D10" s="214"/>
      <c r="E10" s="173">
        <f t="shared" si="7"/>
        <v>0</v>
      </c>
      <c r="F10" s="173">
        <f t="shared" si="0"/>
        <v>0</v>
      </c>
      <c r="H10" s="172">
        <v>0</v>
      </c>
      <c r="I10" s="172">
        <v>0</v>
      </c>
      <c r="J10" s="172">
        <v>0</v>
      </c>
      <c r="K10" s="172">
        <v>0</v>
      </c>
      <c r="O10" s="172">
        <v>160</v>
      </c>
      <c r="P10" s="172">
        <v>160</v>
      </c>
      <c r="Q10" s="172">
        <v>160</v>
      </c>
      <c r="R10" s="172">
        <v>160</v>
      </c>
      <c r="S10" s="172">
        <v>160</v>
      </c>
      <c r="U10" s="199">
        <f t="shared" ref="U10:AF10" si="26">$C$10*H10</f>
        <v>0</v>
      </c>
      <c r="V10" s="199">
        <f t="shared" si="26"/>
        <v>0</v>
      </c>
      <c r="W10" s="199">
        <f t="shared" si="26"/>
        <v>0</v>
      </c>
      <c r="X10" s="199">
        <f t="shared" si="26"/>
        <v>0</v>
      </c>
      <c r="Y10" s="199">
        <f t="shared" si="26"/>
        <v>0</v>
      </c>
      <c r="Z10" s="199">
        <f t="shared" si="26"/>
        <v>0</v>
      </c>
      <c r="AA10" s="199">
        <f t="shared" si="26"/>
        <v>0</v>
      </c>
      <c r="AB10" s="199">
        <f t="shared" si="26"/>
        <v>0</v>
      </c>
      <c r="AC10" s="199">
        <f t="shared" si="26"/>
        <v>0</v>
      </c>
      <c r="AD10" s="199">
        <f t="shared" si="26"/>
        <v>0</v>
      </c>
      <c r="AE10" s="199">
        <f t="shared" si="26"/>
        <v>0</v>
      </c>
      <c r="AF10" s="199">
        <f t="shared" si="26"/>
        <v>0</v>
      </c>
      <c r="AG10" s="176"/>
      <c r="AH10" s="199">
        <f t="shared" si="2"/>
        <v>0</v>
      </c>
      <c r="AJ10" s="198">
        <f t="shared" ref="AJ10:AU10" si="27">$E$10*H10</f>
        <v>0</v>
      </c>
      <c r="AK10" s="198">
        <f t="shared" si="27"/>
        <v>0</v>
      </c>
      <c r="AL10" s="198">
        <f t="shared" si="27"/>
        <v>0</v>
      </c>
      <c r="AM10" s="198">
        <f t="shared" si="27"/>
        <v>0</v>
      </c>
      <c r="AN10" s="198">
        <f t="shared" si="27"/>
        <v>0</v>
      </c>
      <c r="AO10" s="198">
        <f t="shared" si="27"/>
        <v>0</v>
      </c>
      <c r="AP10" s="198">
        <f t="shared" si="27"/>
        <v>0</v>
      </c>
      <c r="AQ10" s="198">
        <f t="shared" si="27"/>
        <v>0</v>
      </c>
      <c r="AR10" s="198">
        <f t="shared" si="27"/>
        <v>0</v>
      </c>
      <c r="AS10" s="198">
        <f t="shared" si="27"/>
        <v>0</v>
      </c>
      <c r="AT10" s="198">
        <f t="shared" si="27"/>
        <v>0</v>
      </c>
      <c r="AU10" s="198">
        <f t="shared" si="27"/>
        <v>0</v>
      </c>
      <c r="AW10" s="198">
        <f t="shared" si="4"/>
        <v>0</v>
      </c>
      <c r="AY10" s="197">
        <f t="shared" ref="AY10:BJ10" si="28">$F$10*H10</f>
        <v>0</v>
      </c>
      <c r="AZ10" s="197">
        <f t="shared" si="28"/>
        <v>0</v>
      </c>
      <c r="BA10" s="197">
        <f t="shared" si="28"/>
        <v>0</v>
      </c>
      <c r="BB10" s="197">
        <f t="shared" si="28"/>
        <v>0</v>
      </c>
      <c r="BC10" s="197">
        <f t="shared" si="28"/>
        <v>0</v>
      </c>
      <c r="BD10" s="197">
        <f t="shared" si="28"/>
        <v>0</v>
      </c>
      <c r="BE10" s="197">
        <f t="shared" si="28"/>
        <v>0</v>
      </c>
      <c r="BF10" s="197">
        <f t="shared" si="28"/>
        <v>0</v>
      </c>
      <c r="BG10" s="197">
        <f t="shared" si="28"/>
        <v>0</v>
      </c>
      <c r="BH10" s="197">
        <f t="shared" si="28"/>
        <v>0</v>
      </c>
      <c r="BI10" s="197">
        <f t="shared" si="28"/>
        <v>0</v>
      </c>
      <c r="BJ10" s="197">
        <f t="shared" si="28"/>
        <v>0</v>
      </c>
      <c r="BL10" s="197">
        <f t="shared" si="6"/>
        <v>0</v>
      </c>
    </row>
    <row r="11" spans="1:64" ht="21.75" hidden="1" customHeight="1" x14ac:dyDescent="0.25">
      <c r="A11" s="175"/>
      <c r="D11" s="214"/>
      <c r="E11" s="173">
        <f t="shared" si="7"/>
        <v>0</v>
      </c>
      <c r="F11" s="173">
        <f t="shared" si="0"/>
        <v>0</v>
      </c>
      <c r="H11" s="172">
        <v>0</v>
      </c>
      <c r="I11" s="172">
        <v>0</v>
      </c>
      <c r="J11" s="172">
        <v>0</v>
      </c>
      <c r="K11" s="172">
        <v>0</v>
      </c>
      <c r="O11" s="172">
        <v>160</v>
      </c>
      <c r="P11" s="172">
        <v>160</v>
      </c>
      <c r="Q11" s="172">
        <v>160</v>
      </c>
      <c r="R11" s="172">
        <v>160</v>
      </c>
      <c r="S11" s="172">
        <v>160</v>
      </c>
      <c r="U11" s="199">
        <f t="shared" ref="U11:AF11" si="29">$C$11*H11</f>
        <v>0</v>
      </c>
      <c r="V11" s="199">
        <f t="shared" si="29"/>
        <v>0</v>
      </c>
      <c r="W11" s="199">
        <f t="shared" si="29"/>
        <v>0</v>
      </c>
      <c r="X11" s="199">
        <f t="shared" si="29"/>
        <v>0</v>
      </c>
      <c r="Y11" s="199">
        <f t="shared" si="29"/>
        <v>0</v>
      </c>
      <c r="Z11" s="199">
        <f t="shared" si="29"/>
        <v>0</v>
      </c>
      <c r="AA11" s="199">
        <f t="shared" si="29"/>
        <v>0</v>
      </c>
      <c r="AB11" s="199">
        <f t="shared" si="29"/>
        <v>0</v>
      </c>
      <c r="AC11" s="199">
        <f t="shared" si="29"/>
        <v>0</v>
      </c>
      <c r="AD11" s="199">
        <f t="shared" si="29"/>
        <v>0</v>
      </c>
      <c r="AE11" s="199">
        <f t="shared" si="29"/>
        <v>0</v>
      </c>
      <c r="AF11" s="199">
        <f t="shared" si="29"/>
        <v>0</v>
      </c>
      <c r="AG11" s="176"/>
      <c r="AH11" s="199">
        <f t="shared" si="2"/>
        <v>0</v>
      </c>
      <c r="AJ11" s="198">
        <f t="shared" ref="AJ11:AU11" si="30">$E$11*H11</f>
        <v>0</v>
      </c>
      <c r="AK11" s="198">
        <f t="shared" si="30"/>
        <v>0</v>
      </c>
      <c r="AL11" s="198">
        <f t="shared" si="30"/>
        <v>0</v>
      </c>
      <c r="AM11" s="198">
        <f t="shared" si="30"/>
        <v>0</v>
      </c>
      <c r="AN11" s="198">
        <f t="shared" si="30"/>
        <v>0</v>
      </c>
      <c r="AO11" s="198">
        <f t="shared" si="30"/>
        <v>0</v>
      </c>
      <c r="AP11" s="198">
        <f t="shared" si="30"/>
        <v>0</v>
      </c>
      <c r="AQ11" s="198">
        <f t="shared" si="30"/>
        <v>0</v>
      </c>
      <c r="AR11" s="198">
        <f t="shared" si="30"/>
        <v>0</v>
      </c>
      <c r="AS11" s="198">
        <f t="shared" si="30"/>
        <v>0</v>
      </c>
      <c r="AT11" s="198">
        <f t="shared" si="30"/>
        <v>0</v>
      </c>
      <c r="AU11" s="198">
        <f t="shared" si="30"/>
        <v>0</v>
      </c>
      <c r="AW11" s="198">
        <f t="shared" si="4"/>
        <v>0</v>
      </c>
      <c r="AY11" s="197">
        <f t="shared" ref="AY11:BJ11" si="31">$F$11*H11</f>
        <v>0</v>
      </c>
      <c r="AZ11" s="197">
        <f t="shared" si="31"/>
        <v>0</v>
      </c>
      <c r="BA11" s="197">
        <f t="shared" si="31"/>
        <v>0</v>
      </c>
      <c r="BB11" s="197">
        <f t="shared" si="31"/>
        <v>0</v>
      </c>
      <c r="BC11" s="197">
        <f t="shared" si="31"/>
        <v>0</v>
      </c>
      <c r="BD11" s="197">
        <f t="shared" si="31"/>
        <v>0</v>
      </c>
      <c r="BE11" s="197">
        <f t="shared" si="31"/>
        <v>0</v>
      </c>
      <c r="BF11" s="197">
        <f t="shared" si="31"/>
        <v>0</v>
      </c>
      <c r="BG11" s="197">
        <f t="shared" si="31"/>
        <v>0</v>
      </c>
      <c r="BH11" s="197">
        <f t="shared" si="31"/>
        <v>0</v>
      </c>
      <c r="BI11" s="197">
        <f t="shared" si="31"/>
        <v>0</v>
      </c>
      <c r="BJ11" s="197">
        <f t="shared" si="31"/>
        <v>0</v>
      </c>
      <c r="BL11" s="197">
        <f t="shared" si="6"/>
        <v>0</v>
      </c>
    </row>
    <row r="12" spans="1:64" ht="21.75" hidden="1" customHeight="1" x14ac:dyDescent="0.25">
      <c r="A12" s="175"/>
      <c r="D12" s="214"/>
      <c r="E12" s="173">
        <f t="shared" si="7"/>
        <v>0</v>
      </c>
      <c r="F12" s="173">
        <f t="shared" si="0"/>
        <v>0</v>
      </c>
      <c r="H12" s="172">
        <v>0</v>
      </c>
      <c r="I12" s="172">
        <v>0</v>
      </c>
      <c r="J12" s="172">
        <v>0</v>
      </c>
      <c r="K12" s="172">
        <v>0</v>
      </c>
      <c r="O12" s="172">
        <v>160</v>
      </c>
      <c r="P12" s="172">
        <v>160</v>
      </c>
      <c r="Q12" s="172">
        <v>160</v>
      </c>
      <c r="R12" s="172">
        <v>160</v>
      </c>
      <c r="S12" s="172">
        <v>160</v>
      </c>
      <c r="U12" s="199">
        <f t="shared" ref="U12:AF12" si="32">$C$12*H12</f>
        <v>0</v>
      </c>
      <c r="V12" s="199">
        <f t="shared" si="32"/>
        <v>0</v>
      </c>
      <c r="W12" s="199">
        <f t="shared" si="32"/>
        <v>0</v>
      </c>
      <c r="X12" s="199">
        <f t="shared" si="32"/>
        <v>0</v>
      </c>
      <c r="Y12" s="199">
        <f t="shared" si="32"/>
        <v>0</v>
      </c>
      <c r="Z12" s="199">
        <f t="shared" si="32"/>
        <v>0</v>
      </c>
      <c r="AA12" s="199">
        <f t="shared" si="32"/>
        <v>0</v>
      </c>
      <c r="AB12" s="199">
        <f t="shared" si="32"/>
        <v>0</v>
      </c>
      <c r="AC12" s="199">
        <f t="shared" si="32"/>
        <v>0</v>
      </c>
      <c r="AD12" s="199">
        <f t="shared" si="32"/>
        <v>0</v>
      </c>
      <c r="AE12" s="199">
        <f t="shared" si="32"/>
        <v>0</v>
      </c>
      <c r="AF12" s="199">
        <f t="shared" si="32"/>
        <v>0</v>
      </c>
      <c r="AG12" s="176"/>
      <c r="AH12" s="199">
        <f t="shared" si="2"/>
        <v>0</v>
      </c>
      <c r="AJ12" s="198">
        <f t="shared" ref="AJ12:AU12" si="33">$E$12*H12</f>
        <v>0</v>
      </c>
      <c r="AK12" s="198">
        <f t="shared" si="33"/>
        <v>0</v>
      </c>
      <c r="AL12" s="198">
        <f t="shared" si="33"/>
        <v>0</v>
      </c>
      <c r="AM12" s="198">
        <f t="shared" si="33"/>
        <v>0</v>
      </c>
      <c r="AN12" s="198">
        <f t="shared" si="33"/>
        <v>0</v>
      </c>
      <c r="AO12" s="198">
        <f t="shared" si="33"/>
        <v>0</v>
      </c>
      <c r="AP12" s="198">
        <f t="shared" si="33"/>
        <v>0</v>
      </c>
      <c r="AQ12" s="198">
        <f t="shared" si="33"/>
        <v>0</v>
      </c>
      <c r="AR12" s="198">
        <f t="shared" si="33"/>
        <v>0</v>
      </c>
      <c r="AS12" s="198">
        <f t="shared" si="33"/>
        <v>0</v>
      </c>
      <c r="AT12" s="198">
        <f t="shared" si="33"/>
        <v>0</v>
      </c>
      <c r="AU12" s="198">
        <f t="shared" si="33"/>
        <v>0</v>
      </c>
      <c r="AW12" s="198">
        <f t="shared" si="4"/>
        <v>0</v>
      </c>
      <c r="AY12" s="197">
        <f t="shared" ref="AY12:BJ12" si="34">$F$12*H12</f>
        <v>0</v>
      </c>
      <c r="AZ12" s="197">
        <f t="shared" si="34"/>
        <v>0</v>
      </c>
      <c r="BA12" s="197">
        <f t="shared" si="34"/>
        <v>0</v>
      </c>
      <c r="BB12" s="197">
        <f t="shared" si="34"/>
        <v>0</v>
      </c>
      <c r="BC12" s="197">
        <f t="shared" si="34"/>
        <v>0</v>
      </c>
      <c r="BD12" s="197">
        <f t="shared" si="34"/>
        <v>0</v>
      </c>
      <c r="BE12" s="197">
        <f t="shared" si="34"/>
        <v>0</v>
      </c>
      <c r="BF12" s="197">
        <f t="shared" si="34"/>
        <v>0</v>
      </c>
      <c r="BG12" s="197">
        <f t="shared" si="34"/>
        <v>0</v>
      </c>
      <c r="BH12" s="197">
        <f t="shared" si="34"/>
        <v>0</v>
      </c>
      <c r="BI12" s="197">
        <f t="shared" si="34"/>
        <v>0</v>
      </c>
      <c r="BJ12" s="197">
        <f t="shared" si="34"/>
        <v>0</v>
      </c>
      <c r="BL12" s="197">
        <f t="shared" si="6"/>
        <v>0</v>
      </c>
    </row>
    <row r="13" spans="1:64" ht="21.75" hidden="1" customHeight="1" x14ac:dyDescent="0.25">
      <c r="A13" s="175"/>
      <c r="D13" s="214"/>
      <c r="E13" s="173">
        <f t="shared" si="7"/>
        <v>0</v>
      </c>
      <c r="F13" s="173">
        <f t="shared" si="0"/>
        <v>0</v>
      </c>
      <c r="H13" s="172">
        <v>0</v>
      </c>
      <c r="I13" s="172">
        <v>0</v>
      </c>
      <c r="J13" s="172">
        <v>0</v>
      </c>
      <c r="K13" s="172">
        <v>0</v>
      </c>
      <c r="O13" s="172">
        <v>160</v>
      </c>
      <c r="P13" s="172">
        <v>160</v>
      </c>
      <c r="Q13" s="172">
        <v>160</v>
      </c>
      <c r="R13" s="172">
        <v>160</v>
      </c>
      <c r="S13" s="172">
        <v>160</v>
      </c>
      <c r="U13" s="199">
        <f t="shared" ref="U13:AF13" si="35">$C$13*H13</f>
        <v>0</v>
      </c>
      <c r="V13" s="199">
        <f t="shared" si="35"/>
        <v>0</v>
      </c>
      <c r="W13" s="199">
        <f t="shared" si="35"/>
        <v>0</v>
      </c>
      <c r="X13" s="199">
        <f t="shared" si="35"/>
        <v>0</v>
      </c>
      <c r="Y13" s="199">
        <f t="shared" si="35"/>
        <v>0</v>
      </c>
      <c r="Z13" s="199">
        <f t="shared" si="35"/>
        <v>0</v>
      </c>
      <c r="AA13" s="199">
        <f t="shared" si="35"/>
        <v>0</v>
      </c>
      <c r="AB13" s="199">
        <f t="shared" si="35"/>
        <v>0</v>
      </c>
      <c r="AC13" s="199">
        <f t="shared" si="35"/>
        <v>0</v>
      </c>
      <c r="AD13" s="199">
        <f t="shared" si="35"/>
        <v>0</v>
      </c>
      <c r="AE13" s="199">
        <f t="shared" si="35"/>
        <v>0</v>
      </c>
      <c r="AF13" s="199">
        <f t="shared" si="35"/>
        <v>0</v>
      </c>
      <c r="AG13" s="176"/>
      <c r="AH13" s="199">
        <f t="shared" si="2"/>
        <v>0</v>
      </c>
      <c r="AJ13" s="198">
        <f t="shared" ref="AJ13:AU13" si="36">$E$13*H13</f>
        <v>0</v>
      </c>
      <c r="AK13" s="198">
        <f t="shared" si="36"/>
        <v>0</v>
      </c>
      <c r="AL13" s="198">
        <f t="shared" si="36"/>
        <v>0</v>
      </c>
      <c r="AM13" s="198">
        <f t="shared" si="36"/>
        <v>0</v>
      </c>
      <c r="AN13" s="198">
        <f t="shared" si="36"/>
        <v>0</v>
      </c>
      <c r="AO13" s="198">
        <f t="shared" si="36"/>
        <v>0</v>
      </c>
      <c r="AP13" s="198">
        <f t="shared" si="36"/>
        <v>0</v>
      </c>
      <c r="AQ13" s="198">
        <f t="shared" si="36"/>
        <v>0</v>
      </c>
      <c r="AR13" s="198">
        <f t="shared" si="36"/>
        <v>0</v>
      </c>
      <c r="AS13" s="198">
        <f t="shared" si="36"/>
        <v>0</v>
      </c>
      <c r="AT13" s="198">
        <f t="shared" si="36"/>
        <v>0</v>
      </c>
      <c r="AU13" s="198">
        <f t="shared" si="36"/>
        <v>0</v>
      </c>
      <c r="AW13" s="198">
        <f t="shared" si="4"/>
        <v>0</v>
      </c>
      <c r="AY13" s="197">
        <f t="shared" ref="AY13:BJ13" si="37">$F$13*H13</f>
        <v>0</v>
      </c>
      <c r="AZ13" s="197">
        <f t="shared" si="37"/>
        <v>0</v>
      </c>
      <c r="BA13" s="197">
        <f t="shared" si="37"/>
        <v>0</v>
      </c>
      <c r="BB13" s="197">
        <f t="shared" si="37"/>
        <v>0</v>
      </c>
      <c r="BC13" s="197">
        <f t="shared" si="37"/>
        <v>0</v>
      </c>
      <c r="BD13" s="197">
        <f t="shared" si="37"/>
        <v>0</v>
      </c>
      <c r="BE13" s="197">
        <f t="shared" si="37"/>
        <v>0</v>
      </c>
      <c r="BF13" s="197">
        <f t="shared" si="37"/>
        <v>0</v>
      </c>
      <c r="BG13" s="197">
        <f t="shared" si="37"/>
        <v>0</v>
      </c>
      <c r="BH13" s="197">
        <f t="shared" si="37"/>
        <v>0</v>
      </c>
      <c r="BI13" s="197">
        <f t="shared" si="37"/>
        <v>0</v>
      </c>
      <c r="BJ13" s="197">
        <f t="shared" si="37"/>
        <v>0</v>
      </c>
      <c r="BL13" s="197">
        <f t="shared" si="6"/>
        <v>0</v>
      </c>
    </row>
    <row r="14" spans="1:64" ht="21.75" hidden="1" customHeight="1" x14ac:dyDescent="0.25">
      <c r="A14" s="175"/>
      <c r="D14" s="214"/>
      <c r="E14" s="173">
        <f t="shared" si="7"/>
        <v>0</v>
      </c>
      <c r="F14" s="173">
        <f t="shared" si="0"/>
        <v>0</v>
      </c>
      <c r="H14" s="172">
        <v>0</v>
      </c>
      <c r="I14" s="172">
        <v>0</v>
      </c>
      <c r="J14" s="172">
        <v>0</v>
      </c>
      <c r="K14" s="172">
        <v>0</v>
      </c>
      <c r="O14" s="172">
        <v>160</v>
      </c>
      <c r="P14" s="172">
        <v>160</v>
      </c>
      <c r="Q14" s="172">
        <v>160</v>
      </c>
      <c r="R14" s="172">
        <v>160</v>
      </c>
      <c r="S14" s="172">
        <v>160</v>
      </c>
      <c r="U14" s="199">
        <f t="shared" ref="U14:AF14" si="38">$C$14*H14</f>
        <v>0</v>
      </c>
      <c r="V14" s="199">
        <f t="shared" si="38"/>
        <v>0</v>
      </c>
      <c r="W14" s="199">
        <f t="shared" si="38"/>
        <v>0</v>
      </c>
      <c r="X14" s="199">
        <f t="shared" si="38"/>
        <v>0</v>
      </c>
      <c r="Y14" s="199">
        <f t="shared" si="38"/>
        <v>0</v>
      </c>
      <c r="Z14" s="199">
        <f t="shared" si="38"/>
        <v>0</v>
      </c>
      <c r="AA14" s="199">
        <f t="shared" si="38"/>
        <v>0</v>
      </c>
      <c r="AB14" s="199">
        <f t="shared" si="38"/>
        <v>0</v>
      </c>
      <c r="AC14" s="199">
        <f t="shared" si="38"/>
        <v>0</v>
      </c>
      <c r="AD14" s="199">
        <f t="shared" si="38"/>
        <v>0</v>
      </c>
      <c r="AE14" s="199">
        <f t="shared" si="38"/>
        <v>0</v>
      </c>
      <c r="AF14" s="199">
        <f t="shared" si="38"/>
        <v>0</v>
      </c>
      <c r="AG14" s="176"/>
      <c r="AH14" s="199">
        <f t="shared" si="2"/>
        <v>0</v>
      </c>
      <c r="AJ14" s="198">
        <f t="shared" ref="AJ14:AU14" si="39">$E$14*H14</f>
        <v>0</v>
      </c>
      <c r="AK14" s="198">
        <f t="shared" si="39"/>
        <v>0</v>
      </c>
      <c r="AL14" s="198">
        <f t="shared" si="39"/>
        <v>0</v>
      </c>
      <c r="AM14" s="198">
        <f t="shared" si="39"/>
        <v>0</v>
      </c>
      <c r="AN14" s="198">
        <f t="shared" si="39"/>
        <v>0</v>
      </c>
      <c r="AO14" s="198">
        <f t="shared" si="39"/>
        <v>0</v>
      </c>
      <c r="AP14" s="198">
        <f t="shared" si="39"/>
        <v>0</v>
      </c>
      <c r="AQ14" s="198">
        <f t="shared" si="39"/>
        <v>0</v>
      </c>
      <c r="AR14" s="198">
        <f t="shared" si="39"/>
        <v>0</v>
      </c>
      <c r="AS14" s="198">
        <f t="shared" si="39"/>
        <v>0</v>
      </c>
      <c r="AT14" s="198">
        <f t="shared" si="39"/>
        <v>0</v>
      </c>
      <c r="AU14" s="198">
        <f t="shared" si="39"/>
        <v>0</v>
      </c>
      <c r="AW14" s="198">
        <f t="shared" si="4"/>
        <v>0</v>
      </c>
      <c r="AY14" s="197">
        <f t="shared" ref="AY14:BJ14" si="40">$F$14*H14</f>
        <v>0</v>
      </c>
      <c r="AZ14" s="197">
        <f t="shared" si="40"/>
        <v>0</v>
      </c>
      <c r="BA14" s="197">
        <f t="shared" si="40"/>
        <v>0</v>
      </c>
      <c r="BB14" s="197">
        <f t="shared" si="40"/>
        <v>0</v>
      </c>
      <c r="BC14" s="197">
        <f t="shared" si="40"/>
        <v>0</v>
      </c>
      <c r="BD14" s="197">
        <f t="shared" si="40"/>
        <v>0</v>
      </c>
      <c r="BE14" s="197">
        <f t="shared" si="40"/>
        <v>0</v>
      </c>
      <c r="BF14" s="197">
        <f t="shared" si="40"/>
        <v>0</v>
      </c>
      <c r="BG14" s="197">
        <f t="shared" si="40"/>
        <v>0</v>
      </c>
      <c r="BH14" s="197">
        <f t="shared" si="40"/>
        <v>0</v>
      </c>
      <c r="BI14" s="197">
        <f t="shared" si="40"/>
        <v>0</v>
      </c>
      <c r="BJ14" s="197">
        <f t="shared" si="40"/>
        <v>0</v>
      </c>
      <c r="BL14" s="197">
        <f t="shared" si="6"/>
        <v>0</v>
      </c>
    </row>
    <row r="15" spans="1:64" ht="21.75" hidden="1" customHeight="1" x14ac:dyDescent="0.25">
      <c r="A15" s="175"/>
      <c r="D15" s="214"/>
      <c r="E15" s="173">
        <f t="shared" si="7"/>
        <v>0</v>
      </c>
      <c r="F15" s="173">
        <f t="shared" si="0"/>
        <v>0</v>
      </c>
      <c r="H15" s="172">
        <v>0</v>
      </c>
      <c r="I15" s="172">
        <v>0</v>
      </c>
      <c r="J15" s="172">
        <v>0</v>
      </c>
      <c r="K15" s="172">
        <v>0</v>
      </c>
      <c r="O15" s="172">
        <v>160</v>
      </c>
      <c r="P15" s="172">
        <v>160</v>
      </c>
      <c r="Q15" s="172">
        <v>160</v>
      </c>
      <c r="R15" s="172">
        <v>160</v>
      </c>
      <c r="S15" s="172">
        <v>160</v>
      </c>
      <c r="U15" s="199">
        <f t="shared" ref="U15:AF15" si="41">$C$15*H15</f>
        <v>0</v>
      </c>
      <c r="V15" s="199">
        <f t="shared" si="41"/>
        <v>0</v>
      </c>
      <c r="W15" s="199">
        <f t="shared" si="41"/>
        <v>0</v>
      </c>
      <c r="X15" s="199">
        <f t="shared" si="41"/>
        <v>0</v>
      </c>
      <c r="Y15" s="199">
        <f t="shared" si="41"/>
        <v>0</v>
      </c>
      <c r="Z15" s="199">
        <f t="shared" si="41"/>
        <v>0</v>
      </c>
      <c r="AA15" s="199">
        <f t="shared" si="41"/>
        <v>0</v>
      </c>
      <c r="AB15" s="199">
        <f t="shared" si="41"/>
        <v>0</v>
      </c>
      <c r="AC15" s="199">
        <f t="shared" si="41"/>
        <v>0</v>
      </c>
      <c r="AD15" s="199">
        <f t="shared" si="41"/>
        <v>0</v>
      </c>
      <c r="AE15" s="199">
        <f t="shared" si="41"/>
        <v>0</v>
      </c>
      <c r="AF15" s="199">
        <f t="shared" si="41"/>
        <v>0</v>
      </c>
      <c r="AG15" s="176"/>
      <c r="AH15" s="199">
        <f t="shared" si="2"/>
        <v>0</v>
      </c>
      <c r="AJ15" s="198">
        <f t="shared" ref="AJ15:AU15" si="42">$E$15*H15</f>
        <v>0</v>
      </c>
      <c r="AK15" s="198">
        <f t="shared" si="42"/>
        <v>0</v>
      </c>
      <c r="AL15" s="198">
        <f t="shared" si="42"/>
        <v>0</v>
      </c>
      <c r="AM15" s="198">
        <f t="shared" si="42"/>
        <v>0</v>
      </c>
      <c r="AN15" s="198">
        <f t="shared" si="42"/>
        <v>0</v>
      </c>
      <c r="AO15" s="198">
        <f t="shared" si="42"/>
        <v>0</v>
      </c>
      <c r="AP15" s="198">
        <f t="shared" si="42"/>
        <v>0</v>
      </c>
      <c r="AQ15" s="198">
        <f t="shared" si="42"/>
        <v>0</v>
      </c>
      <c r="AR15" s="198">
        <f t="shared" si="42"/>
        <v>0</v>
      </c>
      <c r="AS15" s="198">
        <f t="shared" si="42"/>
        <v>0</v>
      </c>
      <c r="AT15" s="198">
        <f t="shared" si="42"/>
        <v>0</v>
      </c>
      <c r="AU15" s="198">
        <f t="shared" si="42"/>
        <v>0</v>
      </c>
      <c r="AW15" s="198">
        <f t="shared" si="4"/>
        <v>0</v>
      </c>
      <c r="AY15" s="197">
        <f t="shared" ref="AY15:BJ15" si="43">$F$15*H15</f>
        <v>0</v>
      </c>
      <c r="AZ15" s="197">
        <f t="shared" si="43"/>
        <v>0</v>
      </c>
      <c r="BA15" s="197">
        <f t="shared" si="43"/>
        <v>0</v>
      </c>
      <c r="BB15" s="197">
        <f t="shared" si="43"/>
        <v>0</v>
      </c>
      <c r="BC15" s="197">
        <f t="shared" si="43"/>
        <v>0</v>
      </c>
      <c r="BD15" s="197">
        <f t="shared" si="43"/>
        <v>0</v>
      </c>
      <c r="BE15" s="197">
        <f t="shared" si="43"/>
        <v>0</v>
      </c>
      <c r="BF15" s="197">
        <f t="shared" si="43"/>
        <v>0</v>
      </c>
      <c r="BG15" s="197">
        <f t="shared" si="43"/>
        <v>0</v>
      </c>
      <c r="BH15" s="197">
        <f t="shared" si="43"/>
        <v>0</v>
      </c>
      <c r="BI15" s="197">
        <f t="shared" si="43"/>
        <v>0</v>
      </c>
      <c r="BJ15" s="197">
        <f t="shared" si="43"/>
        <v>0</v>
      </c>
      <c r="BL15" s="197">
        <f t="shared" si="6"/>
        <v>0</v>
      </c>
    </row>
    <row r="16" spans="1:64" ht="21.75" hidden="1" customHeight="1" x14ac:dyDescent="0.25">
      <c r="A16" s="175"/>
      <c r="D16" s="214"/>
      <c r="E16" s="173">
        <f t="shared" si="7"/>
        <v>0</v>
      </c>
      <c r="F16" s="173">
        <f t="shared" si="0"/>
        <v>0</v>
      </c>
      <c r="H16" s="172">
        <v>0</v>
      </c>
      <c r="I16" s="172">
        <v>0</v>
      </c>
      <c r="J16" s="172">
        <v>0</v>
      </c>
      <c r="K16" s="172">
        <v>0</v>
      </c>
      <c r="O16" s="172">
        <v>160</v>
      </c>
      <c r="P16" s="172">
        <v>160</v>
      </c>
      <c r="Q16" s="172">
        <v>160</v>
      </c>
      <c r="R16" s="172">
        <v>160</v>
      </c>
      <c r="S16" s="172">
        <v>160</v>
      </c>
      <c r="U16" s="199">
        <f t="shared" ref="U16:AF16" si="44">$C$16*H16</f>
        <v>0</v>
      </c>
      <c r="V16" s="199">
        <f t="shared" si="44"/>
        <v>0</v>
      </c>
      <c r="W16" s="199">
        <f t="shared" si="44"/>
        <v>0</v>
      </c>
      <c r="X16" s="199">
        <f t="shared" si="44"/>
        <v>0</v>
      </c>
      <c r="Y16" s="199">
        <f t="shared" si="44"/>
        <v>0</v>
      </c>
      <c r="Z16" s="199">
        <f t="shared" si="44"/>
        <v>0</v>
      </c>
      <c r="AA16" s="199">
        <f t="shared" si="44"/>
        <v>0</v>
      </c>
      <c r="AB16" s="199">
        <f t="shared" si="44"/>
        <v>0</v>
      </c>
      <c r="AC16" s="199">
        <f t="shared" si="44"/>
        <v>0</v>
      </c>
      <c r="AD16" s="199">
        <f t="shared" si="44"/>
        <v>0</v>
      </c>
      <c r="AE16" s="199">
        <f t="shared" si="44"/>
        <v>0</v>
      </c>
      <c r="AF16" s="199">
        <f t="shared" si="44"/>
        <v>0</v>
      </c>
      <c r="AG16" s="176"/>
      <c r="AH16" s="199">
        <f t="shared" si="2"/>
        <v>0</v>
      </c>
      <c r="AJ16" s="198">
        <f t="shared" ref="AJ16:AU16" si="45">$E$16*H16</f>
        <v>0</v>
      </c>
      <c r="AK16" s="198">
        <f t="shared" si="45"/>
        <v>0</v>
      </c>
      <c r="AL16" s="198">
        <f t="shared" si="45"/>
        <v>0</v>
      </c>
      <c r="AM16" s="198">
        <f t="shared" si="45"/>
        <v>0</v>
      </c>
      <c r="AN16" s="198">
        <f t="shared" si="45"/>
        <v>0</v>
      </c>
      <c r="AO16" s="198">
        <f t="shared" si="45"/>
        <v>0</v>
      </c>
      <c r="AP16" s="198">
        <f t="shared" si="45"/>
        <v>0</v>
      </c>
      <c r="AQ16" s="198">
        <f t="shared" si="45"/>
        <v>0</v>
      </c>
      <c r="AR16" s="198">
        <f t="shared" si="45"/>
        <v>0</v>
      </c>
      <c r="AS16" s="198">
        <f t="shared" si="45"/>
        <v>0</v>
      </c>
      <c r="AT16" s="198">
        <f t="shared" si="45"/>
        <v>0</v>
      </c>
      <c r="AU16" s="198">
        <f t="shared" si="45"/>
        <v>0</v>
      </c>
      <c r="AW16" s="198">
        <f t="shared" si="4"/>
        <v>0</v>
      </c>
      <c r="AY16" s="197">
        <f t="shared" ref="AY16:BJ16" si="46">$F$16*H16</f>
        <v>0</v>
      </c>
      <c r="AZ16" s="197">
        <f t="shared" si="46"/>
        <v>0</v>
      </c>
      <c r="BA16" s="197">
        <f t="shared" si="46"/>
        <v>0</v>
      </c>
      <c r="BB16" s="197">
        <f t="shared" si="46"/>
        <v>0</v>
      </c>
      <c r="BC16" s="197">
        <f t="shared" si="46"/>
        <v>0</v>
      </c>
      <c r="BD16" s="197">
        <f t="shared" si="46"/>
        <v>0</v>
      </c>
      <c r="BE16" s="197">
        <f t="shared" si="46"/>
        <v>0</v>
      </c>
      <c r="BF16" s="197">
        <f t="shared" si="46"/>
        <v>0</v>
      </c>
      <c r="BG16" s="197">
        <f t="shared" si="46"/>
        <v>0</v>
      </c>
      <c r="BH16" s="197">
        <f t="shared" si="46"/>
        <v>0</v>
      </c>
      <c r="BI16" s="197">
        <f t="shared" si="46"/>
        <v>0</v>
      </c>
      <c r="BJ16" s="197">
        <f t="shared" si="46"/>
        <v>0</v>
      </c>
      <c r="BL16" s="197">
        <f t="shared" si="6"/>
        <v>0</v>
      </c>
    </row>
    <row r="17" spans="1:64" ht="21.75" hidden="1" customHeight="1" x14ac:dyDescent="0.25">
      <c r="A17" s="175"/>
      <c r="D17" s="214"/>
      <c r="E17" s="173">
        <f t="shared" si="7"/>
        <v>0</v>
      </c>
      <c r="F17" s="173">
        <f t="shared" si="0"/>
        <v>0</v>
      </c>
      <c r="H17" s="172">
        <v>0</v>
      </c>
      <c r="I17" s="172">
        <v>0</v>
      </c>
      <c r="J17" s="172">
        <v>0</v>
      </c>
      <c r="K17" s="172">
        <v>0</v>
      </c>
      <c r="O17" s="172">
        <v>160</v>
      </c>
      <c r="P17" s="172">
        <v>160</v>
      </c>
      <c r="Q17" s="172">
        <v>160</v>
      </c>
      <c r="R17" s="172">
        <v>160</v>
      </c>
      <c r="S17" s="172">
        <v>160</v>
      </c>
      <c r="U17" s="199">
        <f t="shared" ref="U17:AF17" si="47">$C$17*H17</f>
        <v>0</v>
      </c>
      <c r="V17" s="199">
        <f t="shared" si="47"/>
        <v>0</v>
      </c>
      <c r="W17" s="199">
        <f t="shared" si="47"/>
        <v>0</v>
      </c>
      <c r="X17" s="199">
        <f t="shared" si="47"/>
        <v>0</v>
      </c>
      <c r="Y17" s="199">
        <f t="shared" si="47"/>
        <v>0</v>
      </c>
      <c r="Z17" s="199">
        <f t="shared" si="47"/>
        <v>0</v>
      </c>
      <c r="AA17" s="199">
        <f t="shared" si="47"/>
        <v>0</v>
      </c>
      <c r="AB17" s="199">
        <f t="shared" si="47"/>
        <v>0</v>
      </c>
      <c r="AC17" s="199">
        <f t="shared" si="47"/>
        <v>0</v>
      </c>
      <c r="AD17" s="199">
        <f t="shared" si="47"/>
        <v>0</v>
      </c>
      <c r="AE17" s="199">
        <f t="shared" si="47"/>
        <v>0</v>
      </c>
      <c r="AF17" s="199">
        <f t="shared" si="47"/>
        <v>0</v>
      </c>
      <c r="AG17" s="176"/>
      <c r="AH17" s="199">
        <f t="shared" si="2"/>
        <v>0</v>
      </c>
      <c r="AJ17" s="198">
        <f t="shared" ref="AJ17:AU17" si="48">$E$17*H17</f>
        <v>0</v>
      </c>
      <c r="AK17" s="198">
        <f t="shared" si="48"/>
        <v>0</v>
      </c>
      <c r="AL17" s="198">
        <f t="shared" si="48"/>
        <v>0</v>
      </c>
      <c r="AM17" s="198">
        <f t="shared" si="48"/>
        <v>0</v>
      </c>
      <c r="AN17" s="198">
        <f t="shared" si="48"/>
        <v>0</v>
      </c>
      <c r="AO17" s="198">
        <f t="shared" si="48"/>
        <v>0</v>
      </c>
      <c r="AP17" s="198">
        <f t="shared" si="48"/>
        <v>0</v>
      </c>
      <c r="AQ17" s="198">
        <f t="shared" si="48"/>
        <v>0</v>
      </c>
      <c r="AR17" s="198">
        <f t="shared" si="48"/>
        <v>0</v>
      </c>
      <c r="AS17" s="198">
        <f t="shared" si="48"/>
        <v>0</v>
      </c>
      <c r="AT17" s="198">
        <f t="shared" si="48"/>
        <v>0</v>
      </c>
      <c r="AU17" s="198">
        <f t="shared" si="48"/>
        <v>0</v>
      </c>
      <c r="AW17" s="198">
        <f t="shared" si="4"/>
        <v>0</v>
      </c>
      <c r="AY17" s="197">
        <f t="shared" ref="AY17:BJ17" si="49">$F$17*H17</f>
        <v>0</v>
      </c>
      <c r="AZ17" s="197">
        <f t="shared" si="49"/>
        <v>0</v>
      </c>
      <c r="BA17" s="197">
        <f t="shared" si="49"/>
        <v>0</v>
      </c>
      <c r="BB17" s="197">
        <f t="shared" si="49"/>
        <v>0</v>
      </c>
      <c r="BC17" s="197">
        <f t="shared" si="49"/>
        <v>0</v>
      </c>
      <c r="BD17" s="197">
        <f t="shared" si="49"/>
        <v>0</v>
      </c>
      <c r="BE17" s="197">
        <f t="shared" si="49"/>
        <v>0</v>
      </c>
      <c r="BF17" s="197">
        <f t="shared" si="49"/>
        <v>0</v>
      </c>
      <c r="BG17" s="197">
        <f t="shared" si="49"/>
        <v>0</v>
      </c>
      <c r="BH17" s="197">
        <f t="shared" si="49"/>
        <v>0</v>
      </c>
      <c r="BI17" s="197">
        <f t="shared" si="49"/>
        <v>0</v>
      </c>
      <c r="BJ17" s="197">
        <f t="shared" si="49"/>
        <v>0</v>
      </c>
      <c r="BL17" s="197">
        <f t="shared" si="6"/>
        <v>0</v>
      </c>
    </row>
    <row r="18" spans="1:64" ht="21.75" hidden="1" customHeight="1" x14ac:dyDescent="0.25">
      <c r="A18" s="175"/>
      <c r="D18" s="214"/>
      <c r="E18" s="173">
        <f t="shared" si="7"/>
        <v>0</v>
      </c>
      <c r="F18" s="173">
        <f t="shared" si="0"/>
        <v>0</v>
      </c>
      <c r="H18" s="172">
        <v>0</v>
      </c>
      <c r="I18" s="172">
        <v>0</v>
      </c>
      <c r="J18" s="172">
        <v>0</v>
      </c>
      <c r="K18" s="172">
        <v>0</v>
      </c>
      <c r="O18" s="172">
        <v>160</v>
      </c>
      <c r="P18" s="172">
        <v>160</v>
      </c>
      <c r="Q18" s="172">
        <v>160</v>
      </c>
      <c r="R18" s="172">
        <v>160</v>
      </c>
      <c r="S18" s="172">
        <v>160</v>
      </c>
      <c r="U18" s="199">
        <f t="shared" ref="U18:AF18" si="50">$C$18*H18</f>
        <v>0</v>
      </c>
      <c r="V18" s="199">
        <f t="shared" si="50"/>
        <v>0</v>
      </c>
      <c r="W18" s="199">
        <f t="shared" si="50"/>
        <v>0</v>
      </c>
      <c r="X18" s="199">
        <f t="shared" si="50"/>
        <v>0</v>
      </c>
      <c r="Y18" s="199">
        <f t="shared" si="50"/>
        <v>0</v>
      </c>
      <c r="Z18" s="199">
        <f t="shared" si="50"/>
        <v>0</v>
      </c>
      <c r="AA18" s="199">
        <f t="shared" si="50"/>
        <v>0</v>
      </c>
      <c r="AB18" s="199">
        <f t="shared" si="50"/>
        <v>0</v>
      </c>
      <c r="AC18" s="199">
        <f t="shared" si="50"/>
        <v>0</v>
      </c>
      <c r="AD18" s="199">
        <f t="shared" si="50"/>
        <v>0</v>
      </c>
      <c r="AE18" s="199">
        <f t="shared" si="50"/>
        <v>0</v>
      </c>
      <c r="AF18" s="199">
        <f t="shared" si="50"/>
        <v>0</v>
      </c>
      <c r="AG18" s="176"/>
      <c r="AH18" s="199">
        <f t="shared" si="2"/>
        <v>0</v>
      </c>
      <c r="AJ18" s="198">
        <f t="shared" ref="AJ18:AU18" si="51">$E$18*H18</f>
        <v>0</v>
      </c>
      <c r="AK18" s="198">
        <f t="shared" si="51"/>
        <v>0</v>
      </c>
      <c r="AL18" s="198">
        <f t="shared" si="51"/>
        <v>0</v>
      </c>
      <c r="AM18" s="198">
        <f t="shared" si="51"/>
        <v>0</v>
      </c>
      <c r="AN18" s="198">
        <f t="shared" si="51"/>
        <v>0</v>
      </c>
      <c r="AO18" s="198">
        <f t="shared" si="51"/>
        <v>0</v>
      </c>
      <c r="AP18" s="198">
        <f t="shared" si="51"/>
        <v>0</v>
      </c>
      <c r="AQ18" s="198">
        <f t="shared" si="51"/>
        <v>0</v>
      </c>
      <c r="AR18" s="198">
        <f t="shared" si="51"/>
        <v>0</v>
      </c>
      <c r="AS18" s="198">
        <f t="shared" si="51"/>
        <v>0</v>
      </c>
      <c r="AT18" s="198">
        <f t="shared" si="51"/>
        <v>0</v>
      </c>
      <c r="AU18" s="198">
        <f t="shared" si="51"/>
        <v>0</v>
      </c>
      <c r="AW18" s="198">
        <f t="shared" si="4"/>
        <v>0</v>
      </c>
      <c r="AY18" s="197">
        <f t="shared" ref="AY18:BJ18" si="52">$F$18*H18</f>
        <v>0</v>
      </c>
      <c r="AZ18" s="197">
        <f t="shared" si="52"/>
        <v>0</v>
      </c>
      <c r="BA18" s="197">
        <f t="shared" si="52"/>
        <v>0</v>
      </c>
      <c r="BB18" s="197">
        <f t="shared" si="52"/>
        <v>0</v>
      </c>
      <c r="BC18" s="197">
        <f t="shared" si="52"/>
        <v>0</v>
      </c>
      <c r="BD18" s="197">
        <f t="shared" si="52"/>
        <v>0</v>
      </c>
      <c r="BE18" s="197">
        <f t="shared" si="52"/>
        <v>0</v>
      </c>
      <c r="BF18" s="197">
        <f t="shared" si="52"/>
        <v>0</v>
      </c>
      <c r="BG18" s="197">
        <f t="shared" si="52"/>
        <v>0</v>
      </c>
      <c r="BH18" s="197">
        <f t="shared" si="52"/>
        <v>0</v>
      </c>
      <c r="BI18" s="197">
        <f t="shared" si="52"/>
        <v>0</v>
      </c>
      <c r="BJ18" s="197">
        <f t="shared" si="52"/>
        <v>0</v>
      </c>
      <c r="BL18" s="197">
        <f t="shared" si="6"/>
        <v>0</v>
      </c>
    </row>
    <row r="19" spans="1:64" ht="21.75" hidden="1" customHeight="1" x14ac:dyDescent="0.25">
      <c r="A19" s="175"/>
      <c r="D19" s="214"/>
      <c r="E19" s="173">
        <f t="shared" si="7"/>
        <v>0</v>
      </c>
      <c r="F19" s="173">
        <f t="shared" si="0"/>
        <v>0</v>
      </c>
      <c r="H19" s="172">
        <v>0</v>
      </c>
      <c r="I19" s="172">
        <v>0</v>
      </c>
      <c r="J19" s="172">
        <v>0</v>
      </c>
      <c r="K19" s="172">
        <v>0</v>
      </c>
      <c r="O19" s="172">
        <v>160</v>
      </c>
      <c r="P19" s="172">
        <v>160</v>
      </c>
      <c r="Q19" s="172">
        <v>160</v>
      </c>
      <c r="R19" s="172">
        <v>160</v>
      </c>
      <c r="S19" s="172">
        <v>160</v>
      </c>
      <c r="U19" s="199">
        <f t="shared" ref="U19:AF19" si="53">$C$19*H19</f>
        <v>0</v>
      </c>
      <c r="V19" s="199">
        <f t="shared" si="53"/>
        <v>0</v>
      </c>
      <c r="W19" s="199">
        <f t="shared" si="53"/>
        <v>0</v>
      </c>
      <c r="X19" s="199">
        <f t="shared" si="53"/>
        <v>0</v>
      </c>
      <c r="Y19" s="199">
        <f t="shared" si="53"/>
        <v>0</v>
      </c>
      <c r="Z19" s="199">
        <f t="shared" si="53"/>
        <v>0</v>
      </c>
      <c r="AA19" s="199">
        <f t="shared" si="53"/>
        <v>0</v>
      </c>
      <c r="AB19" s="199">
        <f t="shared" si="53"/>
        <v>0</v>
      </c>
      <c r="AC19" s="199">
        <f t="shared" si="53"/>
        <v>0</v>
      </c>
      <c r="AD19" s="199">
        <f t="shared" si="53"/>
        <v>0</v>
      </c>
      <c r="AE19" s="199">
        <f t="shared" si="53"/>
        <v>0</v>
      </c>
      <c r="AF19" s="199">
        <f t="shared" si="53"/>
        <v>0</v>
      </c>
      <c r="AG19" s="176"/>
      <c r="AH19" s="199">
        <f t="shared" si="2"/>
        <v>0</v>
      </c>
      <c r="AJ19" s="198">
        <f t="shared" ref="AJ19:AU19" si="54">$E$19*H19</f>
        <v>0</v>
      </c>
      <c r="AK19" s="198">
        <f t="shared" si="54"/>
        <v>0</v>
      </c>
      <c r="AL19" s="198">
        <f t="shared" si="54"/>
        <v>0</v>
      </c>
      <c r="AM19" s="198">
        <f t="shared" si="54"/>
        <v>0</v>
      </c>
      <c r="AN19" s="198">
        <f t="shared" si="54"/>
        <v>0</v>
      </c>
      <c r="AO19" s="198">
        <f t="shared" si="54"/>
        <v>0</v>
      </c>
      <c r="AP19" s="198">
        <f t="shared" si="54"/>
        <v>0</v>
      </c>
      <c r="AQ19" s="198">
        <f t="shared" si="54"/>
        <v>0</v>
      </c>
      <c r="AR19" s="198">
        <f t="shared" si="54"/>
        <v>0</v>
      </c>
      <c r="AS19" s="198">
        <f t="shared" si="54"/>
        <v>0</v>
      </c>
      <c r="AT19" s="198">
        <f t="shared" si="54"/>
        <v>0</v>
      </c>
      <c r="AU19" s="198">
        <f t="shared" si="54"/>
        <v>0</v>
      </c>
      <c r="AW19" s="198">
        <f t="shared" si="4"/>
        <v>0</v>
      </c>
      <c r="AY19" s="197">
        <f t="shared" ref="AY19:BJ19" si="55">$F$19*H19</f>
        <v>0</v>
      </c>
      <c r="AZ19" s="197">
        <f t="shared" si="55"/>
        <v>0</v>
      </c>
      <c r="BA19" s="197">
        <f t="shared" si="55"/>
        <v>0</v>
      </c>
      <c r="BB19" s="197">
        <f t="shared" si="55"/>
        <v>0</v>
      </c>
      <c r="BC19" s="197">
        <f t="shared" si="55"/>
        <v>0</v>
      </c>
      <c r="BD19" s="197">
        <f t="shared" si="55"/>
        <v>0</v>
      </c>
      <c r="BE19" s="197">
        <f t="shared" si="55"/>
        <v>0</v>
      </c>
      <c r="BF19" s="197">
        <f t="shared" si="55"/>
        <v>0</v>
      </c>
      <c r="BG19" s="197">
        <f t="shared" si="55"/>
        <v>0</v>
      </c>
      <c r="BH19" s="197">
        <f t="shared" si="55"/>
        <v>0</v>
      </c>
      <c r="BI19" s="197">
        <f t="shared" si="55"/>
        <v>0</v>
      </c>
      <c r="BJ19" s="197">
        <f t="shared" si="55"/>
        <v>0</v>
      </c>
      <c r="BL19" s="197">
        <f t="shared" si="6"/>
        <v>0</v>
      </c>
    </row>
    <row r="20" spans="1:64" ht="21.75" hidden="1" customHeight="1" x14ac:dyDescent="0.25">
      <c r="A20" s="175"/>
      <c r="D20" s="214"/>
      <c r="E20" s="173">
        <f t="shared" si="7"/>
        <v>0</v>
      </c>
      <c r="F20" s="173">
        <f t="shared" si="0"/>
        <v>0</v>
      </c>
      <c r="H20" s="172">
        <v>0</v>
      </c>
      <c r="I20" s="172">
        <v>0</v>
      </c>
      <c r="J20" s="172">
        <v>0</v>
      </c>
      <c r="K20" s="172">
        <v>0</v>
      </c>
      <c r="O20" s="172">
        <v>160</v>
      </c>
      <c r="P20" s="172">
        <v>160</v>
      </c>
      <c r="Q20" s="172">
        <v>160</v>
      </c>
      <c r="R20" s="172">
        <v>160</v>
      </c>
      <c r="S20" s="172">
        <v>160</v>
      </c>
      <c r="U20" s="199">
        <f t="shared" ref="U20:AF20" si="56">$C$20*H20</f>
        <v>0</v>
      </c>
      <c r="V20" s="199">
        <f t="shared" si="56"/>
        <v>0</v>
      </c>
      <c r="W20" s="199">
        <f t="shared" si="56"/>
        <v>0</v>
      </c>
      <c r="X20" s="199">
        <f t="shared" si="56"/>
        <v>0</v>
      </c>
      <c r="Y20" s="199">
        <f t="shared" si="56"/>
        <v>0</v>
      </c>
      <c r="Z20" s="199">
        <f t="shared" si="56"/>
        <v>0</v>
      </c>
      <c r="AA20" s="199">
        <f t="shared" si="56"/>
        <v>0</v>
      </c>
      <c r="AB20" s="199">
        <f t="shared" si="56"/>
        <v>0</v>
      </c>
      <c r="AC20" s="199">
        <f t="shared" si="56"/>
        <v>0</v>
      </c>
      <c r="AD20" s="199">
        <f t="shared" si="56"/>
        <v>0</v>
      </c>
      <c r="AE20" s="199">
        <f t="shared" si="56"/>
        <v>0</v>
      </c>
      <c r="AF20" s="199">
        <f t="shared" si="56"/>
        <v>0</v>
      </c>
      <c r="AG20" s="176"/>
      <c r="AH20" s="199">
        <f t="shared" si="2"/>
        <v>0</v>
      </c>
      <c r="AJ20" s="198">
        <f t="shared" ref="AJ20:AU20" si="57">$E$20*H20</f>
        <v>0</v>
      </c>
      <c r="AK20" s="198">
        <f t="shared" si="57"/>
        <v>0</v>
      </c>
      <c r="AL20" s="198">
        <f t="shared" si="57"/>
        <v>0</v>
      </c>
      <c r="AM20" s="198">
        <f t="shared" si="57"/>
        <v>0</v>
      </c>
      <c r="AN20" s="198">
        <f t="shared" si="57"/>
        <v>0</v>
      </c>
      <c r="AO20" s="198">
        <f t="shared" si="57"/>
        <v>0</v>
      </c>
      <c r="AP20" s="198">
        <f t="shared" si="57"/>
        <v>0</v>
      </c>
      <c r="AQ20" s="198">
        <f t="shared" si="57"/>
        <v>0</v>
      </c>
      <c r="AR20" s="198">
        <f t="shared" si="57"/>
        <v>0</v>
      </c>
      <c r="AS20" s="198">
        <f t="shared" si="57"/>
        <v>0</v>
      </c>
      <c r="AT20" s="198">
        <f t="shared" si="57"/>
        <v>0</v>
      </c>
      <c r="AU20" s="198">
        <f t="shared" si="57"/>
        <v>0</v>
      </c>
      <c r="AW20" s="198">
        <f t="shared" si="4"/>
        <v>0</v>
      </c>
      <c r="AY20" s="197">
        <f t="shared" ref="AY20:BJ20" si="58">$F$20*H20</f>
        <v>0</v>
      </c>
      <c r="AZ20" s="197">
        <f t="shared" si="58"/>
        <v>0</v>
      </c>
      <c r="BA20" s="197">
        <f t="shared" si="58"/>
        <v>0</v>
      </c>
      <c r="BB20" s="197">
        <f t="shared" si="58"/>
        <v>0</v>
      </c>
      <c r="BC20" s="197">
        <f t="shared" si="58"/>
        <v>0</v>
      </c>
      <c r="BD20" s="197">
        <f t="shared" si="58"/>
        <v>0</v>
      </c>
      <c r="BE20" s="197">
        <f t="shared" si="58"/>
        <v>0</v>
      </c>
      <c r="BF20" s="197">
        <f t="shared" si="58"/>
        <v>0</v>
      </c>
      <c r="BG20" s="197">
        <f t="shared" si="58"/>
        <v>0</v>
      </c>
      <c r="BH20" s="197">
        <f t="shared" si="58"/>
        <v>0</v>
      </c>
      <c r="BI20" s="197">
        <f t="shared" si="58"/>
        <v>0</v>
      </c>
      <c r="BJ20" s="197">
        <f t="shared" si="58"/>
        <v>0</v>
      </c>
      <c r="BL20" s="197">
        <f t="shared" si="6"/>
        <v>0</v>
      </c>
    </row>
    <row r="21" spans="1:64" ht="21.75" hidden="1" customHeight="1" x14ac:dyDescent="0.25">
      <c r="A21" s="175"/>
      <c r="D21" s="214"/>
      <c r="E21" s="173">
        <f t="shared" si="7"/>
        <v>0</v>
      </c>
      <c r="F21" s="173">
        <f t="shared" si="0"/>
        <v>0</v>
      </c>
      <c r="H21" s="172">
        <v>0</v>
      </c>
      <c r="I21" s="172">
        <v>0</v>
      </c>
      <c r="J21" s="172">
        <v>0</v>
      </c>
      <c r="K21" s="172">
        <v>0</v>
      </c>
      <c r="O21" s="172">
        <v>160</v>
      </c>
      <c r="P21" s="172">
        <v>160</v>
      </c>
      <c r="Q21" s="172">
        <v>160</v>
      </c>
      <c r="R21" s="172">
        <v>160</v>
      </c>
      <c r="S21" s="172">
        <v>160</v>
      </c>
      <c r="U21" s="199">
        <f t="shared" ref="U21:AF21" si="59">$C$21*H21</f>
        <v>0</v>
      </c>
      <c r="V21" s="199">
        <f t="shared" si="59"/>
        <v>0</v>
      </c>
      <c r="W21" s="199">
        <f t="shared" si="59"/>
        <v>0</v>
      </c>
      <c r="X21" s="199">
        <f t="shared" si="59"/>
        <v>0</v>
      </c>
      <c r="Y21" s="199">
        <f t="shared" si="59"/>
        <v>0</v>
      </c>
      <c r="Z21" s="199">
        <f t="shared" si="59"/>
        <v>0</v>
      </c>
      <c r="AA21" s="199">
        <f t="shared" si="59"/>
        <v>0</v>
      </c>
      <c r="AB21" s="199">
        <f t="shared" si="59"/>
        <v>0</v>
      </c>
      <c r="AC21" s="199">
        <f t="shared" si="59"/>
        <v>0</v>
      </c>
      <c r="AD21" s="199">
        <f t="shared" si="59"/>
        <v>0</v>
      </c>
      <c r="AE21" s="199">
        <f t="shared" si="59"/>
        <v>0</v>
      </c>
      <c r="AF21" s="199">
        <f t="shared" si="59"/>
        <v>0</v>
      </c>
      <c r="AG21" s="176"/>
      <c r="AH21" s="199">
        <f t="shared" si="2"/>
        <v>0</v>
      </c>
      <c r="AJ21" s="198">
        <f t="shared" ref="AJ21:AU21" si="60">$E$21*H21</f>
        <v>0</v>
      </c>
      <c r="AK21" s="198">
        <f t="shared" si="60"/>
        <v>0</v>
      </c>
      <c r="AL21" s="198">
        <f t="shared" si="60"/>
        <v>0</v>
      </c>
      <c r="AM21" s="198">
        <f t="shared" si="60"/>
        <v>0</v>
      </c>
      <c r="AN21" s="198">
        <f t="shared" si="60"/>
        <v>0</v>
      </c>
      <c r="AO21" s="198">
        <f t="shared" si="60"/>
        <v>0</v>
      </c>
      <c r="AP21" s="198">
        <f t="shared" si="60"/>
        <v>0</v>
      </c>
      <c r="AQ21" s="198">
        <f t="shared" si="60"/>
        <v>0</v>
      </c>
      <c r="AR21" s="198">
        <f t="shared" si="60"/>
        <v>0</v>
      </c>
      <c r="AS21" s="198">
        <f t="shared" si="60"/>
        <v>0</v>
      </c>
      <c r="AT21" s="198">
        <f t="shared" si="60"/>
        <v>0</v>
      </c>
      <c r="AU21" s="198">
        <f t="shared" si="60"/>
        <v>0</v>
      </c>
      <c r="AW21" s="198">
        <f t="shared" si="4"/>
        <v>0</v>
      </c>
      <c r="AY21" s="197">
        <f t="shared" ref="AY21:BJ21" si="61">$F$21*H21</f>
        <v>0</v>
      </c>
      <c r="AZ21" s="197">
        <f t="shared" si="61"/>
        <v>0</v>
      </c>
      <c r="BA21" s="197">
        <f t="shared" si="61"/>
        <v>0</v>
      </c>
      <c r="BB21" s="197">
        <f t="shared" si="61"/>
        <v>0</v>
      </c>
      <c r="BC21" s="197">
        <f t="shared" si="61"/>
        <v>0</v>
      </c>
      <c r="BD21" s="197">
        <f t="shared" si="61"/>
        <v>0</v>
      </c>
      <c r="BE21" s="197">
        <f t="shared" si="61"/>
        <v>0</v>
      </c>
      <c r="BF21" s="197">
        <f t="shared" si="61"/>
        <v>0</v>
      </c>
      <c r="BG21" s="197">
        <f t="shared" si="61"/>
        <v>0</v>
      </c>
      <c r="BH21" s="197">
        <f t="shared" si="61"/>
        <v>0</v>
      </c>
      <c r="BI21" s="197">
        <f t="shared" si="61"/>
        <v>0</v>
      </c>
      <c r="BJ21" s="197">
        <f t="shared" si="61"/>
        <v>0</v>
      </c>
      <c r="BL21" s="197">
        <f t="shared" si="6"/>
        <v>0</v>
      </c>
    </row>
    <row r="22" spans="1:64" ht="21.75" hidden="1" customHeight="1" x14ac:dyDescent="0.25">
      <c r="A22" s="175"/>
      <c r="D22" s="214"/>
      <c r="E22" s="173">
        <f t="shared" si="7"/>
        <v>0</v>
      </c>
      <c r="F22" s="173">
        <f t="shared" si="0"/>
        <v>0</v>
      </c>
      <c r="H22" s="172">
        <v>0</v>
      </c>
      <c r="I22" s="172">
        <v>0</v>
      </c>
      <c r="J22" s="172">
        <v>0</v>
      </c>
      <c r="K22" s="172">
        <v>0</v>
      </c>
      <c r="O22" s="172">
        <v>160</v>
      </c>
      <c r="P22" s="172">
        <v>160</v>
      </c>
      <c r="Q22" s="172">
        <v>160</v>
      </c>
      <c r="R22" s="172">
        <v>160</v>
      </c>
      <c r="S22" s="172">
        <v>160</v>
      </c>
      <c r="U22" s="199">
        <f t="shared" ref="U22:AF22" si="62">$C$22*H22</f>
        <v>0</v>
      </c>
      <c r="V22" s="199">
        <f t="shared" si="62"/>
        <v>0</v>
      </c>
      <c r="W22" s="199">
        <f t="shared" si="62"/>
        <v>0</v>
      </c>
      <c r="X22" s="199">
        <f t="shared" si="62"/>
        <v>0</v>
      </c>
      <c r="Y22" s="199">
        <f t="shared" si="62"/>
        <v>0</v>
      </c>
      <c r="Z22" s="199">
        <f t="shared" si="62"/>
        <v>0</v>
      </c>
      <c r="AA22" s="199">
        <f t="shared" si="62"/>
        <v>0</v>
      </c>
      <c r="AB22" s="199">
        <f t="shared" si="62"/>
        <v>0</v>
      </c>
      <c r="AC22" s="199">
        <f t="shared" si="62"/>
        <v>0</v>
      </c>
      <c r="AD22" s="199">
        <f t="shared" si="62"/>
        <v>0</v>
      </c>
      <c r="AE22" s="199">
        <f t="shared" si="62"/>
        <v>0</v>
      </c>
      <c r="AF22" s="199">
        <f t="shared" si="62"/>
        <v>0</v>
      </c>
      <c r="AG22" s="176"/>
      <c r="AH22" s="199">
        <f t="shared" si="2"/>
        <v>0</v>
      </c>
      <c r="AJ22" s="198">
        <f t="shared" ref="AJ22:AU22" si="63">$E$22*H22</f>
        <v>0</v>
      </c>
      <c r="AK22" s="198">
        <f t="shared" si="63"/>
        <v>0</v>
      </c>
      <c r="AL22" s="198">
        <f t="shared" si="63"/>
        <v>0</v>
      </c>
      <c r="AM22" s="198">
        <f t="shared" si="63"/>
        <v>0</v>
      </c>
      <c r="AN22" s="198">
        <f t="shared" si="63"/>
        <v>0</v>
      </c>
      <c r="AO22" s="198">
        <f t="shared" si="63"/>
        <v>0</v>
      </c>
      <c r="AP22" s="198">
        <f t="shared" si="63"/>
        <v>0</v>
      </c>
      <c r="AQ22" s="198">
        <f t="shared" si="63"/>
        <v>0</v>
      </c>
      <c r="AR22" s="198">
        <f t="shared" si="63"/>
        <v>0</v>
      </c>
      <c r="AS22" s="198">
        <f t="shared" si="63"/>
        <v>0</v>
      </c>
      <c r="AT22" s="198">
        <f t="shared" si="63"/>
        <v>0</v>
      </c>
      <c r="AU22" s="198">
        <f t="shared" si="63"/>
        <v>0</v>
      </c>
      <c r="AW22" s="198">
        <f t="shared" si="4"/>
        <v>0</v>
      </c>
      <c r="AY22" s="197">
        <f t="shared" ref="AY22:BJ22" si="64">$F$22*H22</f>
        <v>0</v>
      </c>
      <c r="AZ22" s="197">
        <f t="shared" si="64"/>
        <v>0</v>
      </c>
      <c r="BA22" s="197">
        <f t="shared" si="64"/>
        <v>0</v>
      </c>
      <c r="BB22" s="197">
        <f t="shared" si="64"/>
        <v>0</v>
      </c>
      <c r="BC22" s="197">
        <f t="shared" si="64"/>
        <v>0</v>
      </c>
      <c r="BD22" s="197">
        <f t="shared" si="64"/>
        <v>0</v>
      </c>
      <c r="BE22" s="197">
        <f t="shared" si="64"/>
        <v>0</v>
      </c>
      <c r="BF22" s="197">
        <f t="shared" si="64"/>
        <v>0</v>
      </c>
      <c r="BG22" s="197">
        <f t="shared" si="64"/>
        <v>0</v>
      </c>
      <c r="BH22" s="197">
        <f t="shared" si="64"/>
        <v>0</v>
      </c>
      <c r="BI22" s="197">
        <f t="shared" si="64"/>
        <v>0</v>
      </c>
      <c r="BJ22" s="197">
        <f t="shared" si="64"/>
        <v>0</v>
      </c>
      <c r="BL22" s="197">
        <f t="shared" si="6"/>
        <v>0</v>
      </c>
    </row>
    <row r="23" spans="1:64" ht="21.75" hidden="1" customHeight="1" x14ac:dyDescent="0.25">
      <c r="A23" s="175"/>
      <c r="D23" s="214"/>
      <c r="E23" s="173">
        <f t="shared" si="7"/>
        <v>0</v>
      </c>
      <c r="F23" s="173">
        <f t="shared" si="0"/>
        <v>0</v>
      </c>
      <c r="H23" s="172">
        <v>0</v>
      </c>
      <c r="I23" s="172">
        <v>0</v>
      </c>
      <c r="J23" s="172">
        <v>0</v>
      </c>
      <c r="K23" s="172">
        <v>0</v>
      </c>
      <c r="O23" s="172">
        <v>160</v>
      </c>
      <c r="P23" s="172">
        <v>160</v>
      </c>
      <c r="Q23" s="172">
        <v>160</v>
      </c>
      <c r="R23" s="172">
        <v>160</v>
      </c>
      <c r="S23" s="172">
        <v>160</v>
      </c>
      <c r="U23" s="199">
        <f t="shared" ref="U23:AF23" si="65">$C$23*H23</f>
        <v>0</v>
      </c>
      <c r="V23" s="199">
        <f t="shared" si="65"/>
        <v>0</v>
      </c>
      <c r="W23" s="199">
        <f t="shared" si="65"/>
        <v>0</v>
      </c>
      <c r="X23" s="199">
        <f t="shared" si="65"/>
        <v>0</v>
      </c>
      <c r="Y23" s="199">
        <f t="shared" si="65"/>
        <v>0</v>
      </c>
      <c r="Z23" s="199">
        <f t="shared" si="65"/>
        <v>0</v>
      </c>
      <c r="AA23" s="199">
        <f t="shared" si="65"/>
        <v>0</v>
      </c>
      <c r="AB23" s="199">
        <f t="shared" si="65"/>
        <v>0</v>
      </c>
      <c r="AC23" s="199">
        <f t="shared" si="65"/>
        <v>0</v>
      </c>
      <c r="AD23" s="199">
        <f t="shared" si="65"/>
        <v>0</v>
      </c>
      <c r="AE23" s="199">
        <f t="shared" si="65"/>
        <v>0</v>
      </c>
      <c r="AF23" s="199">
        <f t="shared" si="65"/>
        <v>0</v>
      </c>
      <c r="AG23" s="176"/>
      <c r="AH23" s="199">
        <f t="shared" si="2"/>
        <v>0</v>
      </c>
      <c r="AJ23" s="198">
        <f t="shared" ref="AJ23:AU23" si="66">$E$23*H23</f>
        <v>0</v>
      </c>
      <c r="AK23" s="198">
        <f t="shared" si="66"/>
        <v>0</v>
      </c>
      <c r="AL23" s="198">
        <f t="shared" si="66"/>
        <v>0</v>
      </c>
      <c r="AM23" s="198">
        <f t="shared" si="66"/>
        <v>0</v>
      </c>
      <c r="AN23" s="198">
        <f t="shared" si="66"/>
        <v>0</v>
      </c>
      <c r="AO23" s="198">
        <f t="shared" si="66"/>
        <v>0</v>
      </c>
      <c r="AP23" s="198">
        <f t="shared" si="66"/>
        <v>0</v>
      </c>
      <c r="AQ23" s="198">
        <f t="shared" si="66"/>
        <v>0</v>
      </c>
      <c r="AR23" s="198">
        <f t="shared" si="66"/>
        <v>0</v>
      </c>
      <c r="AS23" s="198">
        <f t="shared" si="66"/>
        <v>0</v>
      </c>
      <c r="AT23" s="198">
        <f t="shared" si="66"/>
        <v>0</v>
      </c>
      <c r="AU23" s="198">
        <f t="shared" si="66"/>
        <v>0</v>
      </c>
      <c r="AW23" s="198">
        <f t="shared" si="4"/>
        <v>0</v>
      </c>
      <c r="AY23" s="197">
        <f t="shared" ref="AY23:BJ23" si="67">$F$23*H23</f>
        <v>0</v>
      </c>
      <c r="AZ23" s="197">
        <f t="shared" si="67"/>
        <v>0</v>
      </c>
      <c r="BA23" s="197">
        <f t="shared" si="67"/>
        <v>0</v>
      </c>
      <c r="BB23" s="197">
        <f t="shared" si="67"/>
        <v>0</v>
      </c>
      <c r="BC23" s="197">
        <f t="shared" si="67"/>
        <v>0</v>
      </c>
      <c r="BD23" s="197">
        <f t="shared" si="67"/>
        <v>0</v>
      </c>
      <c r="BE23" s="197">
        <f t="shared" si="67"/>
        <v>0</v>
      </c>
      <c r="BF23" s="197">
        <f t="shared" si="67"/>
        <v>0</v>
      </c>
      <c r="BG23" s="197">
        <f t="shared" si="67"/>
        <v>0</v>
      </c>
      <c r="BH23" s="197">
        <f t="shared" si="67"/>
        <v>0</v>
      </c>
      <c r="BI23" s="197">
        <f t="shared" si="67"/>
        <v>0</v>
      </c>
      <c r="BJ23" s="197">
        <f t="shared" si="67"/>
        <v>0</v>
      </c>
      <c r="BL23" s="197">
        <f t="shared" si="6"/>
        <v>0</v>
      </c>
    </row>
    <row r="24" spans="1:64" ht="21.75" hidden="1" customHeight="1" x14ac:dyDescent="0.25">
      <c r="A24" s="175"/>
      <c r="D24" s="214"/>
      <c r="E24" s="173">
        <f t="shared" si="7"/>
        <v>0</v>
      </c>
      <c r="F24" s="173">
        <f t="shared" si="0"/>
        <v>0</v>
      </c>
      <c r="H24" s="172">
        <v>0</v>
      </c>
      <c r="I24" s="172">
        <v>0</v>
      </c>
      <c r="J24" s="172">
        <v>0</v>
      </c>
      <c r="K24" s="172">
        <v>0</v>
      </c>
      <c r="O24" s="172">
        <v>160</v>
      </c>
      <c r="P24" s="172">
        <v>160</v>
      </c>
      <c r="Q24" s="172">
        <v>160</v>
      </c>
      <c r="R24" s="172">
        <v>160</v>
      </c>
      <c r="S24" s="172">
        <v>160</v>
      </c>
      <c r="U24" s="199">
        <f t="shared" ref="U24:AF24" si="68">$C$24*H24</f>
        <v>0</v>
      </c>
      <c r="V24" s="199">
        <f t="shared" si="68"/>
        <v>0</v>
      </c>
      <c r="W24" s="199">
        <f t="shared" si="68"/>
        <v>0</v>
      </c>
      <c r="X24" s="199">
        <f t="shared" si="68"/>
        <v>0</v>
      </c>
      <c r="Y24" s="199">
        <f t="shared" si="68"/>
        <v>0</v>
      </c>
      <c r="Z24" s="199">
        <f t="shared" si="68"/>
        <v>0</v>
      </c>
      <c r="AA24" s="199">
        <f t="shared" si="68"/>
        <v>0</v>
      </c>
      <c r="AB24" s="199">
        <f t="shared" si="68"/>
        <v>0</v>
      </c>
      <c r="AC24" s="199">
        <f t="shared" si="68"/>
        <v>0</v>
      </c>
      <c r="AD24" s="199">
        <f t="shared" si="68"/>
        <v>0</v>
      </c>
      <c r="AE24" s="199">
        <f t="shared" si="68"/>
        <v>0</v>
      </c>
      <c r="AF24" s="199">
        <f t="shared" si="68"/>
        <v>0</v>
      </c>
      <c r="AG24" s="176"/>
      <c r="AH24" s="199">
        <f t="shared" si="2"/>
        <v>0</v>
      </c>
      <c r="AJ24" s="198">
        <f t="shared" ref="AJ24:AU24" si="69">$E$24*H24</f>
        <v>0</v>
      </c>
      <c r="AK24" s="198">
        <f t="shared" si="69"/>
        <v>0</v>
      </c>
      <c r="AL24" s="198">
        <f t="shared" si="69"/>
        <v>0</v>
      </c>
      <c r="AM24" s="198">
        <f t="shared" si="69"/>
        <v>0</v>
      </c>
      <c r="AN24" s="198">
        <f t="shared" si="69"/>
        <v>0</v>
      </c>
      <c r="AO24" s="198">
        <f t="shared" si="69"/>
        <v>0</v>
      </c>
      <c r="AP24" s="198">
        <f t="shared" si="69"/>
        <v>0</v>
      </c>
      <c r="AQ24" s="198">
        <f t="shared" si="69"/>
        <v>0</v>
      </c>
      <c r="AR24" s="198">
        <f t="shared" si="69"/>
        <v>0</v>
      </c>
      <c r="AS24" s="198">
        <f t="shared" si="69"/>
        <v>0</v>
      </c>
      <c r="AT24" s="198">
        <f t="shared" si="69"/>
        <v>0</v>
      </c>
      <c r="AU24" s="198">
        <f t="shared" si="69"/>
        <v>0</v>
      </c>
      <c r="AW24" s="198">
        <f t="shared" si="4"/>
        <v>0</v>
      </c>
      <c r="AY24" s="197">
        <f t="shared" ref="AY24:BJ24" si="70">$F$24*H24</f>
        <v>0</v>
      </c>
      <c r="AZ24" s="197">
        <f t="shared" si="70"/>
        <v>0</v>
      </c>
      <c r="BA24" s="197">
        <f t="shared" si="70"/>
        <v>0</v>
      </c>
      <c r="BB24" s="197">
        <f t="shared" si="70"/>
        <v>0</v>
      </c>
      <c r="BC24" s="197">
        <f t="shared" si="70"/>
        <v>0</v>
      </c>
      <c r="BD24" s="197">
        <f t="shared" si="70"/>
        <v>0</v>
      </c>
      <c r="BE24" s="197">
        <f t="shared" si="70"/>
        <v>0</v>
      </c>
      <c r="BF24" s="197">
        <f t="shared" si="70"/>
        <v>0</v>
      </c>
      <c r="BG24" s="197">
        <f t="shared" si="70"/>
        <v>0</v>
      </c>
      <c r="BH24" s="197">
        <f t="shared" si="70"/>
        <v>0</v>
      </c>
      <c r="BI24" s="197">
        <f t="shared" si="70"/>
        <v>0</v>
      </c>
      <c r="BJ24" s="197">
        <f t="shared" si="70"/>
        <v>0</v>
      </c>
      <c r="BL24" s="197">
        <f t="shared" si="6"/>
        <v>0</v>
      </c>
    </row>
    <row r="25" spans="1:64" ht="21.75" hidden="1" customHeight="1" x14ac:dyDescent="0.25">
      <c r="A25" s="175"/>
      <c r="D25" s="214"/>
      <c r="E25" s="173">
        <f t="shared" si="7"/>
        <v>0</v>
      </c>
      <c r="F25" s="173">
        <f t="shared" si="0"/>
        <v>0</v>
      </c>
      <c r="H25" s="172">
        <v>0</v>
      </c>
      <c r="I25" s="172">
        <v>0</v>
      </c>
      <c r="J25" s="172">
        <v>0</v>
      </c>
      <c r="K25" s="172">
        <v>0</v>
      </c>
      <c r="O25" s="172">
        <v>160</v>
      </c>
      <c r="P25" s="172">
        <v>160</v>
      </c>
      <c r="Q25" s="172">
        <v>160</v>
      </c>
      <c r="R25" s="172">
        <v>160</v>
      </c>
      <c r="S25" s="172">
        <v>160</v>
      </c>
      <c r="U25" s="199">
        <f t="shared" ref="U25:AF25" si="71">$C$25*H25</f>
        <v>0</v>
      </c>
      <c r="V25" s="199">
        <f t="shared" si="71"/>
        <v>0</v>
      </c>
      <c r="W25" s="199">
        <f t="shared" si="71"/>
        <v>0</v>
      </c>
      <c r="X25" s="199">
        <f t="shared" si="71"/>
        <v>0</v>
      </c>
      <c r="Y25" s="199">
        <f t="shared" si="71"/>
        <v>0</v>
      </c>
      <c r="Z25" s="199">
        <f t="shared" si="71"/>
        <v>0</v>
      </c>
      <c r="AA25" s="199">
        <f t="shared" si="71"/>
        <v>0</v>
      </c>
      <c r="AB25" s="199">
        <f t="shared" si="71"/>
        <v>0</v>
      </c>
      <c r="AC25" s="199">
        <f t="shared" si="71"/>
        <v>0</v>
      </c>
      <c r="AD25" s="199">
        <f t="shared" si="71"/>
        <v>0</v>
      </c>
      <c r="AE25" s="199">
        <f t="shared" si="71"/>
        <v>0</v>
      </c>
      <c r="AF25" s="199">
        <f t="shared" si="71"/>
        <v>0</v>
      </c>
      <c r="AG25" s="176"/>
      <c r="AH25" s="199">
        <f t="shared" si="2"/>
        <v>0</v>
      </c>
      <c r="AJ25" s="198">
        <f t="shared" ref="AJ25:AU25" si="72">$E$25*H25</f>
        <v>0</v>
      </c>
      <c r="AK25" s="198">
        <f t="shared" si="72"/>
        <v>0</v>
      </c>
      <c r="AL25" s="198">
        <f t="shared" si="72"/>
        <v>0</v>
      </c>
      <c r="AM25" s="198">
        <f t="shared" si="72"/>
        <v>0</v>
      </c>
      <c r="AN25" s="198">
        <f t="shared" si="72"/>
        <v>0</v>
      </c>
      <c r="AO25" s="198">
        <f t="shared" si="72"/>
        <v>0</v>
      </c>
      <c r="AP25" s="198">
        <f t="shared" si="72"/>
        <v>0</v>
      </c>
      <c r="AQ25" s="198">
        <f t="shared" si="72"/>
        <v>0</v>
      </c>
      <c r="AR25" s="198">
        <f t="shared" si="72"/>
        <v>0</v>
      </c>
      <c r="AS25" s="198">
        <f t="shared" si="72"/>
        <v>0</v>
      </c>
      <c r="AT25" s="198">
        <f t="shared" si="72"/>
        <v>0</v>
      </c>
      <c r="AU25" s="198">
        <f t="shared" si="72"/>
        <v>0</v>
      </c>
      <c r="AW25" s="198">
        <f t="shared" si="4"/>
        <v>0</v>
      </c>
      <c r="AY25" s="197">
        <f t="shared" ref="AY25:BJ25" si="73">$F$25*H25</f>
        <v>0</v>
      </c>
      <c r="AZ25" s="197">
        <f t="shared" si="73"/>
        <v>0</v>
      </c>
      <c r="BA25" s="197">
        <f t="shared" si="73"/>
        <v>0</v>
      </c>
      <c r="BB25" s="197">
        <f t="shared" si="73"/>
        <v>0</v>
      </c>
      <c r="BC25" s="197">
        <f t="shared" si="73"/>
        <v>0</v>
      </c>
      <c r="BD25" s="197">
        <f t="shared" si="73"/>
        <v>0</v>
      </c>
      <c r="BE25" s="197">
        <f t="shared" si="73"/>
        <v>0</v>
      </c>
      <c r="BF25" s="197">
        <f t="shared" si="73"/>
        <v>0</v>
      </c>
      <c r="BG25" s="197">
        <f t="shared" si="73"/>
        <v>0</v>
      </c>
      <c r="BH25" s="197">
        <f t="shared" si="73"/>
        <v>0</v>
      </c>
      <c r="BI25" s="197">
        <f t="shared" si="73"/>
        <v>0</v>
      </c>
      <c r="BJ25" s="197">
        <f t="shared" si="73"/>
        <v>0</v>
      </c>
      <c r="BL25" s="197">
        <f t="shared" si="6"/>
        <v>0</v>
      </c>
    </row>
    <row r="26" spans="1:64" ht="21.75" hidden="1" customHeight="1" x14ac:dyDescent="0.25">
      <c r="A26" s="175"/>
      <c r="D26" s="214"/>
      <c r="E26" s="173">
        <f t="shared" si="7"/>
        <v>0</v>
      </c>
      <c r="F26" s="173">
        <f t="shared" si="0"/>
        <v>0</v>
      </c>
      <c r="H26" s="172">
        <v>0</v>
      </c>
      <c r="I26" s="172">
        <v>0</v>
      </c>
      <c r="J26" s="172">
        <v>0</v>
      </c>
      <c r="K26" s="172">
        <v>0</v>
      </c>
      <c r="O26" s="172">
        <v>160</v>
      </c>
      <c r="P26" s="172">
        <v>160</v>
      </c>
      <c r="Q26" s="172">
        <v>160</v>
      </c>
      <c r="R26" s="172">
        <v>160</v>
      </c>
      <c r="S26" s="172">
        <v>160</v>
      </c>
      <c r="U26" s="199">
        <f t="shared" ref="U26:AF26" si="74">$C$26*H26</f>
        <v>0</v>
      </c>
      <c r="V26" s="199">
        <f t="shared" si="74"/>
        <v>0</v>
      </c>
      <c r="W26" s="199">
        <f t="shared" si="74"/>
        <v>0</v>
      </c>
      <c r="X26" s="199">
        <f t="shared" si="74"/>
        <v>0</v>
      </c>
      <c r="Y26" s="199">
        <f t="shared" si="74"/>
        <v>0</v>
      </c>
      <c r="Z26" s="199">
        <f t="shared" si="74"/>
        <v>0</v>
      </c>
      <c r="AA26" s="199">
        <f t="shared" si="74"/>
        <v>0</v>
      </c>
      <c r="AB26" s="199">
        <f t="shared" si="74"/>
        <v>0</v>
      </c>
      <c r="AC26" s="199">
        <f t="shared" si="74"/>
        <v>0</v>
      </c>
      <c r="AD26" s="199">
        <f t="shared" si="74"/>
        <v>0</v>
      </c>
      <c r="AE26" s="199">
        <f t="shared" si="74"/>
        <v>0</v>
      </c>
      <c r="AF26" s="199">
        <f t="shared" si="74"/>
        <v>0</v>
      </c>
      <c r="AG26" s="176"/>
      <c r="AH26" s="199">
        <f t="shared" si="2"/>
        <v>0</v>
      </c>
      <c r="AJ26" s="198">
        <f t="shared" ref="AJ26:AU26" si="75">$E$26*H26</f>
        <v>0</v>
      </c>
      <c r="AK26" s="198">
        <f t="shared" si="75"/>
        <v>0</v>
      </c>
      <c r="AL26" s="198">
        <f t="shared" si="75"/>
        <v>0</v>
      </c>
      <c r="AM26" s="198">
        <f t="shared" si="75"/>
        <v>0</v>
      </c>
      <c r="AN26" s="198">
        <f t="shared" si="75"/>
        <v>0</v>
      </c>
      <c r="AO26" s="198">
        <f t="shared" si="75"/>
        <v>0</v>
      </c>
      <c r="AP26" s="198">
        <f t="shared" si="75"/>
        <v>0</v>
      </c>
      <c r="AQ26" s="198">
        <f t="shared" si="75"/>
        <v>0</v>
      </c>
      <c r="AR26" s="198">
        <f t="shared" si="75"/>
        <v>0</v>
      </c>
      <c r="AS26" s="198">
        <f t="shared" si="75"/>
        <v>0</v>
      </c>
      <c r="AT26" s="198">
        <f t="shared" si="75"/>
        <v>0</v>
      </c>
      <c r="AU26" s="198">
        <f t="shared" si="75"/>
        <v>0</v>
      </c>
      <c r="AW26" s="198">
        <f t="shared" si="4"/>
        <v>0</v>
      </c>
      <c r="AY26" s="197">
        <f t="shared" ref="AY26:BJ26" si="76">$F$26*H26</f>
        <v>0</v>
      </c>
      <c r="AZ26" s="197">
        <f t="shared" si="76"/>
        <v>0</v>
      </c>
      <c r="BA26" s="197">
        <f t="shared" si="76"/>
        <v>0</v>
      </c>
      <c r="BB26" s="197">
        <f t="shared" si="76"/>
        <v>0</v>
      </c>
      <c r="BC26" s="197">
        <f t="shared" si="76"/>
        <v>0</v>
      </c>
      <c r="BD26" s="197">
        <f t="shared" si="76"/>
        <v>0</v>
      </c>
      <c r="BE26" s="197">
        <f t="shared" si="76"/>
        <v>0</v>
      </c>
      <c r="BF26" s="197">
        <f t="shared" si="76"/>
        <v>0</v>
      </c>
      <c r="BG26" s="197">
        <f t="shared" si="76"/>
        <v>0</v>
      </c>
      <c r="BH26" s="197">
        <f t="shared" si="76"/>
        <v>0</v>
      </c>
      <c r="BI26" s="197">
        <f t="shared" si="76"/>
        <v>0</v>
      </c>
      <c r="BJ26" s="197">
        <f t="shared" si="76"/>
        <v>0</v>
      </c>
      <c r="BL26" s="197">
        <f t="shared" si="6"/>
        <v>0</v>
      </c>
    </row>
    <row r="27" spans="1:64" ht="21.75" hidden="1" customHeight="1" x14ac:dyDescent="0.25">
      <c r="A27" s="175"/>
      <c r="D27" s="214"/>
      <c r="E27" s="173">
        <f t="shared" si="7"/>
        <v>0</v>
      </c>
      <c r="F27" s="173">
        <f t="shared" si="0"/>
        <v>0</v>
      </c>
      <c r="H27" s="172">
        <v>0</v>
      </c>
      <c r="I27" s="172">
        <v>0</v>
      </c>
      <c r="J27" s="172">
        <v>0</v>
      </c>
      <c r="K27" s="172">
        <v>0</v>
      </c>
      <c r="O27" s="172">
        <v>160</v>
      </c>
      <c r="P27" s="172">
        <v>160</v>
      </c>
      <c r="Q27" s="172">
        <v>160</v>
      </c>
      <c r="R27" s="172">
        <v>160</v>
      </c>
      <c r="S27" s="172">
        <v>160</v>
      </c>
      <c r="U27" s="199">
        <f t="shared" ref="U27:AF27" si="77">$C$27*H27</f>
        <v>0</v>
      </c>
      <c r="V27" s="199">
        <f t="shared" si="77"/>
        <v>0</v>
      </c>
      <c r="W27" s="199">
        <f t="shared" si="77"/>
        <v>0</v>
      </c>
      <c r="X27" s="199">
        <f t="shared" si="77"/>
        <v>0</v>
      </c>
      <c r="Y27" s="199">
        <f t="shared" si="77"/>
        <v>0</v>
      </c>
      <c r="Z27" s="199">
        <f t="shared" si="77"/>
        <v>0</v>
      </c>
      <c r="AA27" s="199">
        <f t="shared" si="77"/>
        <v>0</v>
      </c>
      <c r="AB27" s="199">
        <f t="shared" si="77"/>
        <v>0</v>
      </c>
      <c r="AC27" s="199">
        <f t="shared" si="77"/>
        <v>0</v>
      </c>
      <c r="AD27" s="199">
        <f t="shared" si="77"/>
        <v>0</v>
      </c>
      <c r="AE27" s="199">
        <f t="shared" si="77"/>
        <v>0</v>
      </c>
      <c r="AF27" s="199">
        <f t="shared" si="77"/>
        <v>0</v>
      </c>
      <c r="AG27" s="176"/>
      <c r="AH27" s="199">
        <f t="shared" si="2"/>
        <v>0</v>
      </c>
      <c r="AJ27" s="198">
        <f t="shared" ref="AJ27:AU27" si="78">$E$27*H27</f>
        <v>0</v>
      </c>
      <c r="AK27" s="198">
        <f t="shared" si="78"/>
        <v>0</v>
      </c>
      <c r="AL27" s="198">
        <f t="shared" si="78"/>
        <v>0</v>
      </c>
      <c r="AM27" s="198">
        <f t="shared" si="78"/>
        <v>0</v>
      </c>
      <c r="AN27" s="198">
        <f t="shared" si="78"/>
        <v>0</v>
      </c>
      <c r="AO27" s="198">
        <f t="shared" si="78"/>
        <v>0</v>
      </c>
      <c r="AP27" s="198">
        <f t="shared" si="78"/>
        <v>0</v>
      </c>
      <c r="AQ27" s="198">
        <f t="shared" si="78"/>
        <v>0</v>
      </c>
      <c r="AR27" s="198">
        <f t="shared" si="78"/>
        <v>0</v>
      </c>
      <c r="AS27" s="198">
        <f t="shared" si="78"/>
        <v>0</v>
      </c>
      <c r="AT27" s="198">
        <f t="shared" si="78"/>
        <v>0</v>
      </c>
      <c r="AU27" s="198">
        <f t="shared" si="78"/>
        <v>0</v>
      </c>
      <c r="AW27" s="198">
        <f t="shared" si="4"/>
        <v>0</v>
      </c>
      <c r="AY27" s="197">
        <f t="shared" ref="AY27:BJ27" si="79">$F$27*H27</f>
        <v>0</v>
      </c>
      <c r="AZ27" s="197">
        <f t="shared" si="79"/>
        <v>0</v>
      </c>
      <c r="BA27" s="197">
        <f t="shared" si="79"/>
        <v>0</v>
      </c>
      <c r="BB27" s="197">
        <f t="shared" si="79"/>
        <v>0</v>
      </c>
      <c r="BC27" s="197">
        <f t="shared" si="79"/>
        <v>0</v>
      </c>
      <c r="BD27" s="197">
        <f t="shared" si="79"/>
        <v>0</v>
      </c>
      <c r="BE27" s="197">
        <f t="shared" si="79"/>
        <v>0</v>
      </c>
      <c r="BF27" s="197">
        <f t="shared" si="79"/>
        <v>0</v>
      </c>
      <c r="BG27" s="197">
        <f t="shared" si="79"/>
        <v>0</v>
      </c>
      <c r="BH27" s="197">
        <f t="shared" si="79"/>
        <v>0</v>
      </c>
      <c r="BI27" s="197">
        <f t="shared" si="79"/>
        <v>0</v>
      </c>
      <c r="BJ27" s="197">
        <f t="shared" si="79"/>
        <v>0</v>
      </c>
      <c r="BL27" s="197">
        <f t="shared" si="6"/>
        <v>0</v>
      </c>
    </row>
    <row r="28" spans="1:64" ht="21.75" hidden="1" customHeight="1" x14ac:dyDescent="0.25">
      <c r="A28" s="175"/>
      <c r="D28" s="213"/>
      <c r="E28" s="173">
        <f t="shared" si="7"/>
        <v>0</v>
      </c>
      <c r="F28" s="173">
        <f t="shared" si="0"/>
        <v>0</v>
      </c>
      <c r="H28" s="172">
        <v>0</v>
      </c>
      <c r="I28" s="172">
        <v>0</v>
      </c>
      <c r="J28" s="172">
        <v>0</v>
      </c>
      <c r="K28" s="172">
        <v>0</v>
      </c>
      <c r="O28" s="172">
        <v>160</v>
      </c>
      <c r="P28" s="172">
        <v>160</v>
      </c>
      <c r="Q28" s="172">
        <v>160</v>
      </c>
      <c r="R28" s="172">
        <v>160</v>
      </c>
      <c r="S28" s="172">
        <v>160</v>
      </c>
      <c r="U28" s="199">
        <f t="shared" ref="U28:AF28" si="80">$C$28*H28</f>
        <v>0</v>
      </c>
      <c r="V28" s="199">
        <f t="shared" si="80"/>
        <v>0</v>
      </c>
      <c r="W28" s="199">
        <f t="shared" si="80"/>
        <v>0</v>
      </c>
      <c r="X28" s="199">
        <f t="shared" si="80"/>
        <v>0</v>
      </c>
      <c r="Y28" s="199">
        <f t="shared" si="80"/>
        <v>0</v>
      </c>
      <c r="Z28" s="199">
        <f t="shared" si="80"/>
        <v>0</v>
      </c>
      <c r="AA28" s="199">
        <f t="shared" si="80"/>
        <v>0</v>
      </c>
      <c r="AB28" s="199">
        <f t="shared" si="80"/>
        <v>0</v>
      </c>
      <c r="AC28" s="199">
        <f t="shared" si="80"/>
        <v>0</v>
      </c>
      <c r="AD28" s="199">
        <f t="shared" si="80"/>
        <v>0</v>
      </c>
      <c r="AE28" s="199">
        <f t="shared" si="80"/>
        <v>0</v>
      </c>
      <c r="AF28" s="199">
        <f t="shared" si="80"/>
        <v>0</v>
      </c>
      <c r="AG28" s="176"/>
      <c r="AH28" s="199">
        <f t="shared" si="2"/>
        <v>0</v>
      </c>
      <c r="AJ28" s="198">
        <f t="shared" ref="AJ28:AU28" si="81">$E$28*H28</f>
        <v>0</v>
      </c>
      <c r="AK28" s="198">
        <f t="shared" si="81"/>
        <v>0</v>
      </c>
      <c r="AL28" s="198">
        <f t="shared" si="81"/>
        <v>0</v>
      </c>
      <c r="AM28" s="198">
        <f t="shared" si="81"/>
        <v>0</v>
      </c>
      <c r="AN28" s="198">
        <f t="shared" si="81"/>
        <v>0</v>
      </c>
      <c r="AO28" s="198">
        <f t="shared" si="81"/>
        <v>0</v>
      </c>
      <c r="AP28" s="198">
        <f t="shared" si="81"/>
        <v>0</v>
      </c>
      <c r="AQ28" s="198">
        <f t="shared" si="81"/>
        <v>0</v>
      </c>
      <c r="AR28" s="198">
        <f t="shared" si="81"/>
        <v>0</v>
      </c>
      <c r="AS28" s="198">
        <f t="shared" si="81"/>
        <v>0</v>
      </c>
      <c r="AT28" s="198">
        <f t="shared" si="81"/>
        <v>0</v>
      </c>
      <c r="AU28" s="198">
        <f t="shared" si="81"/>
        <v>0</v>
      </c>
      <c r="AW28" s="198">
        <f t="shared" si="4"/>
        <v>0</v>
      </c>
      <c r="AY28" s="197">
        <f t="shared" ref="AY28:BJ28" si="82">$F$28*H28</f>
        <v>0</v>
      </c>
      <c r="AZ28" s="197">
        <f t="shared" si="82"/>
        <v>0</v>
      </c>
      <c r="BA28" s="197">
        <f t="shared" si="82"/>
        <v>0</v>
      </c>
      <c r="BB28" s="197">
        <f t="shared" si="82"/>
        <v>0</v>
      </c>
      <c r="BC28" s="197">
        <f t="shared" si="82"/>
        <v>0</v>
      </c>
      <c r="BD28" s="197">
        <f t="shared" si="82"/>
        <v>0</v>
      </c>
      <c r="BE28" s="197">
        <f t="shared" si="82"/>
        <v>0</v>
      </c>
      <c r="BF28" s="197">
        <f t="shared" si="82"/>
        <v>0</v>
      </c>
      <c r="BG28" s="197">
        <f t="shared" si="82"/>
        <v>0</v>
      </c>
      <c r="BH28" s="197">
        <f t="shared" si="82"/>
        <v>0</v>
      </c>
      <c r="BI28" s="197">
        <f t="shared" si="82"/>
        <v>0</v>
      </c>
      <c r="BJ28" s="197">
        <f t="shared" si="82"/>
        <v>0</v>
      </c>
      <c r="BL28" s="197">
        <f t="shared" si="6"/>
        <v>0</v>
      </c>
    </row>
    <row r="29" spans="1:64" ht="21.75" hidden="1" customHeight="1" x14ac:dyDescent="0.25">
      <c r="D29" s="213"/>
      <c r="E29" s="173">
        <f t="shared" si="7"/>
        <v>0</v>
      </c>
      <c r="F29" s="173">
        <f t="shared" si="0"/>
        <v>0</v>
      </c>
      <c r="H29" s="172">
        <v>0</v>
      </c>
      <c r="I29" s="172">
        <v>0</v>
      </c>
      <c r="J29" s="172">
        <v>0</v>
      </c>
      <c r="K29" s="172">
        <v>0</v>
      </c>
      <c r="O29" s="172">
        <v>160</v>
      </c>
      <c r="P29" s="172">
        <v>160</v>
      </c>
      <c r="Q29" s="172">
        <v>160</v>
      </c>
      <c r="R29" s="172">
        <v>160</v>
      </c>
      <c r="S29" s="172">
        <v>160</v>
      </c>
      <c r="U29" s="199">
        <f t="shared" ref="U29:AF29" si="83">$C$29*H29</f>
        <v>0</v>
      </c>
      <c r="V29" s="199">
        <f t="shared" si="83"/>
        <v>0</v>
      </c>
      <c r="W29" s="199">
        <f t="shared" si="83"/>
        <v>0</v>
      </c>
      <c r="X29" s="199">
        <f t="shared" si="83"/>
        <v>0</v>
      </c>
      <c r="Y29" s="199">
        <f t="shared" si="83"/>
        <v>0</v>
      </c>
      <c r="Z29" s="199">
        <f t="shared" si="83"/>
        <v>0</v>
      </c>
      <c r="AA29" s="199">
        <f t="shared" si="83"/>
        <v>0</v>
      </c>
      <c r="AB29" s="199">
        <f t="shared" si="83"/>
        <v>0</v>
      </c>
      <c r="AC29" s="199">
        <f t="shared" si="83"/>
        <v>0</v>
      </c>
      <c r="AD29" s="199">
        <f t="shared" si="83"/>
        <v>0</v>
      </c>
      <c r="AE29" s="199">
        <f t="shared" si="83"/>
        <v>0</v>
      </c>
      <c r="AF29" s="199">
        <f t="shared" si="83"/>
        <v>0</v>
      </c>
      <c r="AG29" s="176"/>
      <c r="AH29" s="199">
        <f t="shared" si="2"/>
        <v>0</v>
      </c>
      <c r="AJ29" s="198">
        <f t="shared" ref="AJ29:AU29" si="84">$E$29*H29</f>
        <v>0</v>
      </c>
      <c r="AK29" s="198">
        <f t="shared" si="84"/>
        <v>0</v>
      </c>
      <c r="AL29" s="198">
        <f t="shared" si="84"/>
        <v>0</v>
      </c>
      <c r="AM29" s="198">
        <f t="shared" si="84"/>
        <v>0</v>
      </c>
      <c r="AN29" s="198">
        <f t="shared" si="84"/>
        <v>0</v>
      </c>
      <c r="AO29" s="198">
        <f t="shared" si="84"/>
        <v>0</v>
      </c>
      <c r="AP29" s="198">
        <f t="shared" si="84"/>
        <v>0</v>
      </c>
      <c r="AQ29" s="198">
        <f t="shared" si="84"/>
        <v>0</v>
      </c>
      <c r="AR29" s="198">
        <f t="shared" si="84"/>
        <v>0</v>
      </c>
      <c r="AS29" s="198">
        <f t="shared" si="84"/>
        <v>0</v>
      </c>
      <c r="AT29" s="198">
        <f t="shared" si="84"/>
        <v>0</v>
      </c>
      <c r="AU29" s="198">
        <f t="shared" si="84"/>
        <v>0</v>
      </c>
      <c r="AW29" s="198">
        <f t="shared" si="4"/>
        <v>0</v>
      </c>
      <c r="AY29" s="197">
        <f t="shared" ref="AY29:BJ29" si="85">$F$29*H29</f>
        <v>0</v>
      </c>
      <c r="AZ29" s="197">
        <f t="shared" si="85"/>
        <v>0</v>
      </c>
      <c r="BA29" s="197">
        <f t="shared" si="85"/>
        <v>0</v>
      </c>
      <c r="BB29" s="197">
        <f t="shared" si="85"/>
        <v>0</v>
      </c>
      <c r="BC29" s="197">
        <f t="shared" si="85"/>
        <v>0</v>
      </c>
      <c r="BD29" s="197">
        <f t="shared" si="85"/>
        <v>0</v>
      </c>
      <c r="BE29" s="197">
        <f t="shared" si="85"/>
        <v>0</v>
      </c>
      <c r="BF29" s="197">
        <f t="shared" si="85"/>
        <v>0</v>
      </c>
      <c r="BG29" s="197">
        <f t="shared" si="85"/>
        <v>0</v>
      </c>
      <c r="BH29" s="197">
        <f t="shared" si="85"/>
        <v>0</v>
      </c>
      <c r="BI29" s="197">
        <f t="shared" si="85"/>
        <v>0</v>
      </c>
      <c r="BJ29" s="197">
        <f t="shared" si="85"/>
        <v>0</v>
      </c>
      <c r="BL29" s="197">
        <f t="shared" si="6"/>
        <v>0</v>
      </c>
    </row>
    <row r="30" spans="1:64" ht="21.75" customHeight="1" x14ac:dyDescent="0.25">
      <c r="A30" s="196" t="s">
        <v>1142</v>
      </c>
      <c r="U30" s="194">
        <f t="shared" ref="U30:AF30" si="86">SUM(U3:U29)</f>
        <v>0</v>
      </c>
      <c r="V30" s="194">
        <f t="shared" si="86"/>
        <v>0</v>
      </c>
      <c r="W30" s="194">
        <f t="shared" si="86"/>
        <v>0</v>
      </c>
      <c r="X30" s="194">
        <f t="shared" si="86"/>
        <v>0</v>
      </c>
      <c r="Y30" s="194">
        <f t="shared" si="86"/>
        <v>0</v>
      </c>
      <c r="Z30" s="194">
        <f t="shared" si="86"/>
        <v>0</v>
      </c>
      <c r="AA30" s="194">
        <f t="shared" si="86"/>
        <v>0</v>
      </c>
      <c r="AB30" s="194">
        <f t="shared" si="86"/>
        <v>0</v>
      </c>
      <c r="AC30" s="194">
        <f t="shared" si="86"/>
        <v>0</v>
      </c>
      <c r="AD30" s="194">
        <f t="shared" si="86"/>
        <v>0</v>
      </c>
      <c r="AE30" s="194">
        <f t="shared" si="86"/>
        <v>0</v>
      </c>
      <c r="AF30" s="194">
        <f t="shared" si="86"/>
        <v>0</v>
      </c>
      <c r="AG30" s="176"/>
      <c r="AH30" s="194">
        <f>SUM(AH3:AH29)</f>
        <v>0</v>
      </c>
      <c r="AJ30" s="192">
        <f t="shared" ref="AJ30:AU30" si="87">SUM(AJ3:AJ29)</f>
        <v>0</v>
      </c>
      <c r="AK30" s="192">
        <f t="shared" si="87"/>
        <v>0</v>
      </c>
      <c r="AL30" s="192">
        <f t="shared" si="87"/>
        <v>0</v>
      </c>
      <c r="AM30" s="192">
        <f t="shared" si="87"/>
        <v>0</v>
      </c>
      <c r="AN30" s="192">
        <f t="shared" si="87"/>
        <v>0</v>
      </c>
      <c r="AO30" s="192">
        <f t="shared" si="87"/>
        <v>0</v>
      </c>
      <c r="AP30" s="192">
        <f t="shared" si="87"/>
        <v>0</v>
      </c>
      <c r="AQ30" s="192">
        <f t="shared" si="87"/>
        <v>0</v>
      </c>
      <c r="AR30" s="192">
        <f t="shared" si="87"/>
        <v>0</v>
      </c>
      <c r="AS30" s="192">
        <f t="shared" si="87"/>
        <v>0</v>
      </c>
      <c r="AT30" s="192">
        <f t="shared" si="87"/>
        <v>0</v>
      </c>
      <c r="AU30" s="192">
        <f t="shared" si="87"/>
        <v>0</v>
      </c>
      <c r="AW30" s="192">
        <f>SUM(AW3:AW29)</f>
        <v>0</v>
      </c>
      <c r="AY30" s="190">
        <f t="shared" ref="AY30:BJ30" si="88">SUM(AY3:AY29)</f>
        <v>0</v>
      </c>
      <c r="AZ30" s="190">
        <f t="shared" si="88"/>
        <v>0</v>
      </c>
      <c r="BA30" s="190">
        <f t="shared" si="88"/>
        <v>0</v>
      </c>
      <c r="BB30" s="190">
        <f t="shared" si="88"/>
        <v>0</v>
      </c>
      <c r="BC30" s="190">
        <f t="shared" si="88"/>
        <v>0</v>
      </c>
      <c r="BD30" s="190">
        <f t="shared" si="88"/>
        <v>0</v>
      </c>
      <c r="BE30" s="190">
        <f t="shared" si="88"/>
        <v>0</v>
      </c>
      <c r="BF30" s="190">
        <f t="shared" si="88"/>
        <v>0</v>
      </c>
      <c r="BG30" s="190">
        <f t="shared" si="88"/>
        <v>0</v>
      </c>
      <c r="BH30" s="190">
        <f t="shared" si="88"/>
        <v>0</v>
      </c>
      <c r="BI30" s="190">
        <f t="shared" si="88"/>
        <v>0</v>
      </c>
      <c r="BJ30" s="190">
        <f t="shared" si="88"/>
        <v>0</v>
      </c>
      <c r="BL30" s="190">
        <f>SUM(BL3:BL29)</f>
        <v>0</v>
      </c>
    </row>
    <row r="31" spans="1:64" x14ac:dyDescent="0.25">
      <c r="AH31" s="183">
        <f>AW30+BL30</f>
        <v>0</v>
      </c>
    </row>
    <row r="32" spans="1:64" x14ac:dyDescent="0.25">
      <c r="A32" s="188" t="s">
        <v>1417</v>
      </c>
    </row>
    <row r="33" spans="1:64" x14ac:dyDescent="0.25">
      <c r="A33" s="171" t="s">
        <v>1419</v>
      </c>
      <c r="B33" s="183"/>
    </row>
    <row r="34" spans="1:64" x14ac:dyDescent="0.25">
      <c r="A34" s="171" t="s">
        <v>1477</v>
      </c>
      <c r="B34" s="183"/>
    </row>
    <row r="35" spans="1:64" x14ac:dyDescent="0.25">
      <c r="A35" s="171" t="s">
        <v>1421</v>
      </c>
      <c r="B35" s="183"/>
    </row>
    <row r="36" spans="1:64" x14ac:dyDescent="0.25">
      <c r="A36" s="171" t="s">
        <v>1422</v>
      </c>
      <c r="B36" s="183"/>
    </row>
    <row r="37" spans="1:64" x14ac:dyDescent="0.25">
      <c r="A37" s="171" t="s">
        <v>1423</v>
      </c>
      <c r="B37" s="211" t="e">
        <f>B36/B35</f>
        <v>#DIV/0!</v>
      </c>
    </row>
    <row r="40" spans="1:64" x14ac:dyDescent="0.25">
      <c r="A40" s="220">
        <v>2023</v>
      </c>
    </row>
    <row r="41" spans="1:64" s="181" customFormat="1" ht="36.75" customHeight="1" x14ac:dyDescent="0.25">
      <c r="A41" s="181" t="s">
        <v>88</v>
      </c>
      <c r="B41" s="181" t="s">
        <v>90</v>
      </c>
      <c r="C41" s="182" t="s">
        <v>1358</v>
      </c>
      <c r="D41" s="182" t="s">
        <v>1359</v>
      </c>
      <c r="E41" s="182" t="s">
        <v>1360</v>
      </c>
      <c r="F41" s="182" t="s">
        <v>503</v>
      </c>
      <c r="H41" s="227" t="s">
        <v>1361</v>
      </c>
      <c r="I41" s="227" t="s">
        <v>1362</v>
      </c>
      <c r="J41" s="227" t="s">
        <v>1363</v>
      </c>
      <c r="K41" s="227" t="s">
        <v>1364</v>
      </c>
      <c r="L41" s="227" t="s">
        <v>1365</v>
      </c>
      <c r="M41" s="227" t="s">
        <v>1366</v>
      </c>
      <c r="N41" s="227" t="s">
        <v>1367</v>
      </c>
      <c r="O41" s="227" t="s">
        <v>1368</v>
      </c>
      <c r="P41" s="227" t="s">
        <v>1369</v>
      </c>
      <c r="Q41" s="180" t="s">
        <v>1370</v>
      </c>
      <c r="R41" s="180" t="s">
        <v>1371</v>
      </c>
      <c r="S41" s="180" t="s">
        <v>1372</v>
      </c>
      <c r="U41" s="227" t="s">
        <v>1373</v>
      </c>
      <c r="V41" s="227" t="s">
        <v>1374</v>
      </c>
      <c r="W41" s="227" t="s">
        <v>1375</v>
      </c>
      <c r="X41" s="227" t="s">
        <v>1376</v>
      </c>
      <c r="Y41" s="227" t="s">
        <v>1377</v>
      </c>
      <c r="Z41" s="227" t="s">
        <v>1378</v>
      </c>
      <c r="AA41" s="227" t="s">
        <v>1379</v>
      </c>
      <c r="AB41" s="227" t="s">
        <v>1380</v>
      </c>
      <c r="AC41" s="227" t="s">
        <v>1381</v>
      </c>
      <c r="AD41" s="180" t="s">
        <v>1382</v>
      </c>
      <c r="AE41" s="180" t="s">
        <v>1383</v>
      </c>
      <c r="AF41" s="180" t="s">
        <v>1384</v>
      </c>
      <c r="AG41" s="180"/>
      <c r="AH41" s="180" t="s">
        <v>1424</v>
      </c>
      <c r="AJ41" s="203" t="s">
        <v>1386</v>
      </c>
      <c r="AK41" s="203" t="s">
        <v>1387</v>
      </c>
      <c r="AL41" s="203" t="s">
        <v>1388</v>
      </c>
      <c r="AM41" s="203" t="s">
        <v>1389</v>
      </c>
      <c r="AN41" s="203" t="s">
        <v>1390</v>
      </c>
      <c r="AO41" s="203" t="s">
        <v>1391</v>
      </c>
      <c r="AP41" s="203" t="s">
        <v>1392</v>
      </c>
      <c r="AQ41" s="203" t="s">
        <v>1393</v>
      </c>
      <c r="AR41" s="203" t="s">
        <v>1394</v>
      </c>
      <c r="AS41" s="203" t="s">
        <v>1395</v>
      </c>
      <c r="AT41" s="203" t="s">
        <v>1396</v>
      </c>
      <c r="AU41" s="203" t="s">
        <v>1397</v>
      </c>
      <c r="AW41" s="203" t="s">
        <v>1425</v>
      </c>
      <c r="AY41" s="202" t="s">
        <v>1399</v>
      </c>
      <c r="AZ41" s="202" t="s">
        <v>1400</v>
      </c>
      <c r="BA41" s="202" t="s">
        <v>1401</v>
      </c>
      <c r="BB41" s="202" t="s">
        <v>1402</v>
      </c>
      <c r="BC41" s="202" t="s">
        <v>1403</v>
      </c>
      <c r="BD41" s="202" t="s">
        <v>1404</v>
      </c>
      <c r="BE41" s="202" t="s">
        <v>1405</v>
      </c>
      <c r="BF41" s="202" t="s">
        <v>1406</v>
      </c>
      <c r="BG41" s="202" t="s">
        <v>1407</v>
      </c>
      <c r="BH41" s="202" t="s">
        <v>1408</v>
      </c>
      <c r="BI41" s="202" t="s">
        <v>1409</v>
      </c>
      <c r="BJ41" s="202" t="s">
        <v>1410</v>
      </c>
      <c r="BL41" s="202" t="s">
        <v>1426</v>
      </c>
    </row>
    <row r="42" spans="1:64" ht="21.75" customHeight="1" x14ac:dyDescent="0.25">
      <c r="A42" s="175" t="s">
        <v>1479</v>
      </c>
      <c r="B42" s="171" t="s">
        <v>1480</v>
      </c>
      <c r="C42" s="173">
        <v>91.8</v>
      </c>
      <c r="D42" s="214">
        <v>75</v>
      </c>
      <c r="E42" s="173">
        <f>D42*D40</f>
        <v>0</v>
      </c>
      <c r="F42" s="173">
        <f>C42-E42</f>
        <v>91.8</v>
      </c>
      <c r="H42" s="226">
        <v>160.25</v>
      </c>
      <c r="I42" s="226">
        <v>160</v>
      </c>
      <c r="J42" s="226">
        <v>184</v>
      </c>
      <c r="K42" s="226">
        <v>160</v>
      </c>
      <c r="L42" s="226">
        <v>176</v>
      </c>
      <c r="M42" s="226">
        <v>168</v>
      </c>
      <c r="N42" s="226">
        <v>160</v>
      </c>
      <c r="O42" s="226">
        <v>23.75</v>
      </c>
      <c r="P42" s="226">
        <v>144</v>
      </c>
      <c r="Q42" s="177"/>
      <c r="R42" s="177"/>
      <c r="S42" s="177"/>
      <c r="U42" s="228">
        <f>$C$3*H42</f>
        <v>14710.949999999999</v>
      </c>
      <c r="V42" s="228">
        <f t="shared" ref="V42:AF42" si="89">$C$3*I42</f>
        <v>14688</v>
      </c>
      <c r="W42" s="228">
        <f t="shared" si="89"/>
        <v>16891.2</v>
      </c>
      <c r="X42" s="228">
        <f t="shared" si="89"/>
        <v>14688</v>
      </c>
      <c r="Y42" s="228">
        <f t="shared" si="89"/>
        <v>16156.8</v>
      </c>
      <c r="Z42" s="228">
        <f t="shared" si="89"/>
        <v>15422.4</v>
      </c>
      <c r="AA42" s="228">
        <f t="shared" si="89"/>
        <v>14688</v>
      </c>
      <c r="AB42" s="228">
        <f>$C$3*O42</f>
        <v>2180.25</v>
      </c>
      <c r="AC42" s="228">
        <f>$C$3*P42</f>
        <v>13219.199999999999</v>
      </c>
      <c r="AD42" s="199">
        <f t="shared" si="89"/>
        <v>0</v>
      </c>
      <c r="AE42" s="199">
        <f t="shared" si="89"/>
        <v>0</v>
      </c>
      <c r="AF42" s="199">
        <f t="shared" si="89"/>
        <v>0</v>
      </c>
      <c r="AG42" s="176"/>
      <c r="AH42" s="199">
        <f>SUM(U42:AG42)</f>
        <v>122644.79999999999</v>
      </c>
      <c r="AJ42" s="198">
        <f>$E$3*H42</f>
        <v>13821.5625</v>
      </c>
      <c r="AK42" s="198">
        <f t="shared" ref="AK42:AU42" si="90">$E$3*I42</f>
        <v>13800</v>
      </c>
      <c r="AL42" s="198">
        <f t="shared" si="90"/>
        <v>15870</v>
      </c>
      <c r="AM42" s="198">
        <f t="shared" si="90"/>
        <v>13800</v>
      </c>
      <c r="AN42" s="198">
        <f t="shared" si="90"/>
        <v>15180</v>
      </c>
      <c r="AO42" s="198">
        <f t="shared" si="90"/>
        <v>14490</v>
      </c>
      <c r="AP42" s="198">
        <f t="shared" si="90"/>
        <v>13800</v>
      </c>
      <c r="AQ42" s="198">
        <f t="shared" si="90"/>
        <v>2048.4375</v>
      </c>
      <c r="AR42" s="198">
        <f t="shared" si="90"/>
        <v>12420</v>
      </c>
      <c r="AS42" s="198">
        <f t="shared" si="90"/>
        <v>0</v>
      </c>
      <c r="AT42" s="198">
        <f t="shared" si="90"/>
        <v>0</v>
      </c>
      <c r="AU42" s="198">
        <f t="shared" si="90"/>
        <v>0</v>
      </c>
      <c r="AW42" s="198">
        <f>SUM(AJ42:AV42)</f>
        <v>115230</v>
      </c>
      <c r="AY42" s="197">
        <f>$F$3*H42</f>
        <v>889.38749999999959</v>
      </c>
      <c r="AZ42" s="197">
        <f t="shared" ref="AZ42:BJ42" si="91">$F$3*I42</f>
        <v>887.99999999999955</v>
      </c>
      <c r="BA42" s="197">
        <f t="shared" si="91"/>
        <v>1021.1999999999995</v>
      </c>
      <c r="BB42" s="197">
        <f t="shared" si="91"/>
        <v>887.99999999999955</v>
      </c>
      <c r="BC42" s="197">
        <f t="shared" si="91"/>
        <v>976.7999999999995</v>
      </c>
      <c r="BD42" s="197">
        <f t="shared" si="91"/>
        <v>932.39999999999952</v>
      </c>
      <c r="BE42" s="197">
        <f t="shared" si="91"/>
        <v>887.99999999999955</v>
      </c>
      <c r="BF42" s="197">
        <f t="shared" si="91"/>
        <v>131.81249999999994</v>
      </c>
      <c r="BG42" s="197">
        <f t="shared" si="91"/>
        <v>799.19999999999959</v>
      </c>
      <c r="BH42" s="197">
        <f t="shared" si="91"/>
        <v>0</v>
      </c>
      <c r="BI42" s="197">
        <f t="shared" si="91"/>
        <v>0</v>
      </c>
      <c r="BJ42" s="197">
        <f t="shared" si="91"/>
        <v>0</v>
      </c>
      <c r="BL42" s="197">
        <f>SUM(AY42:BK42)</f>
        <v>7414.7999999999965</v>
      </c>
    </row>
    <row r="43" spans="1:64" ht="21.75" hidden="1" customHeight="1" x14ac:dyDescent="0.25">
      <c r="A43" s="175"/>
      <c r="D43" s="214"/>
      <c r="E43" s="173">
        <f t="shared" ref="E43:E68" si="92">D43/2080*$E$1</f>
        <v>0</v>
      </c>
      <c r="F43" s="173">
        <f t="shared" ref="F43:F68" si="93">C43-E43</f>
        <v>0</v>
      </c>
      <c r="H43" s="172">
        <v>0</v>
      </c>
      <c r="I43" s="172">
        <v>0</v>
      </c>
      <c r="J43" s="172">
        <v>0</v>
      </c>
      <c r="K43" s="172">
        <v>0</v>
      </c>
      <c r="O43" s="172">
        <v>160</v>
      </c>
      <c r="P43" s="172">
        <v>160</v>
      </c>
      <c r="Q43" s="172">
        <v>160</v>
      </c>
      <c r="R43" s="172">
        <v>160</v>
      </c>
      <c r="S43" s="172">
        <v>160</v>
      </c>
      <c r="U43" s="228">
        <f>$C$4*H43</f>
        <v>0</v>
      </c>
      <c r="V43" s="228">
        <f t="shared" ref="V43:AF43" si="94">$C$4*I43</f>
        <v>0</v>
      </c>
      <c r="W43" s="228">
        <f t="shared" si="94"/>
        <v>0</v>
      </c>
      <c r="X43" s="228">
        <f t="shared" si="94"/>
        <v>0</v>
      </c>
      <c r="Y43" s="228">
        <f t="shared" si="94"/>
        <v>0</v>
      </c>
      <c r="Z43" s="228">
        <f t="shared" si="94"/>
        <v>0</v>
      </c>
      <c r="AA43" s="228">
        <f t="shared" si="94"/>
        <v>0</v>
      </c>
      <c r="AB43" s="228">
        <f t="shared" si="94"/>
        <v>0</v>
      </c>
      <c r="AC43" s="228">
        <f t="shared" si="94"/>
        <v>0</v>
      </c>
      <c r="AD43" s="199">
        <f t="shared" si="94"/>
        <v>0</v>
      </c>
      <c r="AE43" s="199">
        <f t="shared" si="94"/>
        <v>0</v>
      </c>
      <c r="AF43" s="199">
        <f t="shared" si="94"/>
        <v>0</v>
      </c>
      <c r="AG43" s="176"/>
      <c r="AH43" s="199">
        <f t="shared" ref="AH43:AH68" si="95">SUM(U43:AG43)</f>
        <v>0</v>
      </c>
      <c r="AJ43" s="198">
        <f>$E$4*H43</f>
        <v>0</v>
      </c>
      <c r="AK43" s="198">
        <f t="shared" ref="AK43:AU43" si="96">$E$4*I43</f>
        <v>0</v>
      </c>
      <c r="AL43" s="198">
        <f t="shared" si="96"/>
        <v>0</v>
      </c>
      <c r="AM43" s="198">
        <f t="shared" si="96"/>
        <v>0</v>
      </c>
      <c r="AN43" s="198">
        <f t="shared" si="96"/>
        <v>0</v>
      </c>
      <c r="AO43" s="198">
        <f t="shared" si="96"/>
        <v>0</v>
      </c>
      <c r="AP43" s="198">
        <f t="shared" si="96"/>
        <v>0</v>
      </c>
      <c r="AQ43" s="198">
        <f t="shared" si="96"/>
        <v>0</v>
      </c>
      <c r="AR43" s="198">
        <f t="shared" si="96"/>
        <v>0</v>
      </c>
      <c r="AS43" s="198">
        <f t="shared" si="96"/>
        <v>0</v>
      </c>
      <c r="AT43" s="198">
        <f t="shared" si="96"/>
        <v>0</v>
      </c>
      <c r="AU43" s="198">
        <f t="shared" si="96"/>
        <v>0</v>
      </c>
      <c r="AW43" s="198">
        <f t="shared" ref="AW43:AW68" si="97">SUM(AJ43:AV43)</f>
        <v>0</v>
      </c>
      <c r="AY43" s="197">
        <f>$F$4*H43</f>
        <v>0</v>
      </c>
      <c r="AZ43" s="197">
        <f t="shared" ref="AZ43:BJ43" si="98">$F$4*I43</f>
        <v>0</v>
      </c>
      <c r="BA43" s="197">
        <f t="shared" si="98"/>
        <v>0</v>
      </c>
      <c r="BB43" s="197">
        <f t="shared" si="98"/>
        <v>0</v>
      </c>
      <c r="BC43" s="197">
        <f t="shared" si="98"/>
        <v>0</v>
      </c>
      <c r="BD43" s="197">
        <f t="shared" si="98"/>
        <v>0</v>
      </c>
      <c r="BE43" s="197">
        <f t="shared" si="98"/>
        <v>0</v>
      </c>
      <c r="BF43" s="197">
        <f t="shared" si="98"/>
        <v>0</v>
      </c>
      <c r="BG43" s="197">
        <f t="shared" si="98"/>
        <v>0</v>
      </c>
      <c r="BH43" s="197">
        <f t="shared" si="98"/>
        <v>0</v>
      </c>
      <c r="BI43" s="197">
        <f t="shared" si="98"/>
        <v>0</v>
      </c>
      <c r="BJ43" s="197">
        <f t="shared" si="98"/>
        <v>0</v>
      </c>
      <c r="BL43" s="197">
        <f t="shared" ref="BL43:BL68" si="99">SUM(AY43:BK43)</f>
        <v>0</v>
      </c>
    </row>
    <row r="44" spans="1:64" ht="21.75" hidden="1" customHeight="1" x14ac:dyDescent="0.25">
      <c r="A44" s="175"/>
      <c r="D44" s="214"/>
      <c r="E44" s="173">
        <f t="shared" si="92"/>
        <v>0</v>
      </c>
      <c r="F44" s="173">
        <f t="shared" si="93"/>
        <v>0</v>
      </c>
      <c r="H44" s="172">
        <v>0</v>
      </c>
      <c r="I44" s="172">
        <v>0</v>
      </c>
      <c r="J44" s="172">
        <v>0</v>
      </c>
      <c r="K44" s="172">
        <v>0</v>
      </c>
      <c r="O44" s="172">
        <v>160</v>
      </c>
      <c r="P44" s="172">
        <v>160</v>
      </c>
      <c r="Q44" s="172">
        <v>160</v>
      </c>
      <c r="R44" s="172">
        <v>160</v>
      </c>
      <c r="S44" s="172">
        <v>160</v>
      </c>
      <c r="U44" s="228">
        <f>$C$5*H44</f>
        <v>0</v>
      </c>
      <c r="V44" s="228">
        <f t="shared" ref="V44:AF44" si="100">$C$5*I44</f>
        <v>0</v>
      </c>
      <c r="W44" s="228">
        <f t="shared" si="100"/>
        <v>0</v>
      </c>
      <c r="X44" s="228">
        <f t="shared" si="100"/>
        <v>0</v>
      </c>
      <c r="Y44" s="228">
        <f t="shared" si="100"/>
        <v>0</v>
      </c>
      <c r="Z44" s="228">
        <f t="shared" si="100"/>
        <v>0</v>
      </c>
      <c r="AA44" s="228">
        <f t="shared" si="100"/>
        <v>0</v>
      </c>
      <c r="AB44" s="228">
        <f t="shared" si="100"/>
        <v>0</v>
      </c>
      <c r="AC44" s="228">
        <f t="shared" si="100"/>
        <v>0</v>
      </c>
      <c r="AD44" s="199">
        <f t="shared" si="100"/>
        <v>0</v>
      </c>
      <c r="AE44" s="199">
        <f t="shared" si="100"/>
        <v>0</v>
      </c>
      <c r="AF44" s="199">
        <f t="shared" si="100"/>
        <v>0</v>
      </c>
      <c r="AG44" s="176"/>
      <c r="AH44" s="199">
        <f t="shared" si="95"/>
        <v>0</v>
      </c>
      <c r="AJ44" s="198">
        <f>$E$5*H44</f>
        <v>0</v>
      </c>
      <c r="AK44" s="198">
        <f t="shared" ref="AK44:AU44" si="101">$E$5*I44</f>
        <v>0</v>
      </c>
      <c r="AL44" s="198">
        <f t="shared" si="101"/>
        <v>0</v>
      </c>
      <c r="AM44" s="198">
        <f t="shared" si="101"/>
        <v>0</v>
      </c>
      <c r="AN44" s="198">
        <f t="shared" si="101"/>
        <v>0</v>
      </c>
      <c r="AO44" s="198">
        <f t="shared" si="101"/>
        <v>0</v>
      </c>
      <c r="AP44" s="198">
        <f t="shared" si="101"/>
        <v>0</v>
      </c>
      <c r="AQ44" s="198">
        <f t="shared" si="101"/>
        <v>0</v>
      </c>
      <c r="AR44" s="198">
        <f t="shared" si="101"/>
        <v>0</v>
      </c>
      <c r="AS44" s="198">
        <f t="shared" si="101"/>
        <v>0</v>
      </c>
      <c r="AT44" s="198">
        <f t="shared" si="101"/>
        <v>0</v>
      </c>
      <c r="AU44" s="198">
        <f t="shared" si="101"/>
        <v>0</v>
      </c>
      <c r="AW44" s="198">
        <f t="shared" si="97"/>
        <v>0</v>
      </c>
      <c r="AY44" s="197">
        <f>$F$5*H44</f>
        <v>0</v>
      </c>
      <c r="AZ44" s="197">
        <f t="shared" ref="AZ44:BJ44" si="102">$F$5*I44</f>
        <v>0</v>
      </c>
      <c r="BA44" s="197">
        <f t="shared" si="102"/>
        <v>0</v>
      </c>
      <c r="BB44" s="197">
        <f t="shared" si="102"/>
        <v>0</v>
      </c>
      <c r="BC44" s="197">
        <f t="shared" si="102"/>
        <v>0</v>
      </c>
      <c r="BD44" s="197">
        <f t="shared" si="102"/>
        <v>0</v>
      </c>
      <c r="BE44" s="197">
        <f t="shared" si="102"/>
        <v>0</v>
      </c>
      <c r="BF44" s="197">
        <f t="shared" si="102"/>
        <v>0</v>
      </c>
      <c r="BG44" s="197">
        <f t="shared" si="102"/>
        <v>0</v>
      </c>
      <c r="BH44" s="197">
        <f t="shared" si="102"/>
        <v>0</v>
      </c>
      <c r="BI44" s="197">
        <f t="shared" si="102"/>
        <v>0</v>
      </c>
      <c r="BJ44" s="197">
        <f t="shared" si="102"/>
        <v>0</v>
      </c>
      <c r="BL44" s="197">
        <f t="shared" si="99"/>
        <v>0</v>
      </c>
    </row>
    <row r="45" spans="1:64" ht="21.75" hidden="1" customHeight="1" x14ac:dyDescent="0.25">
      <c r="A45" s="175"/>
      <c r="D45" s="214"/>
      <c r="E45" s="173">
        <f t="shared" si="92"/>
        <v>0</v>
      </c>
      <c r="F45" s="173">
        <f t="shared" si="93"/>
        <v>0</v>
      </c>
      <c r="H45" s="172">
        <v>0</v>
      </c>
      <c r="I45" s="172">
        <v>0</v>
      </c>
      <c r="J45" s="172">
        <v>0</v>
      </c>
      <c r="K45" s="172">
        <v>0</v>
      </c>
      <c r="O45" s="172">
        <v>160</v>
      </c>
      <c r="P45" s="172">
        <v>160</v>
      </c>
      <c r="Q45" s="172">
        <v>160</v>
      </c>
      <c r="R45" s="172">
        <v>160</v>
      </c>
      <c r="S45" s="172">
        <v>160</v>
      </c>
      <c r="U45" s="228">
        <f>$C$6*H45</f>
        <v>0</v>
      </c>
      <c r="V45" s="228">
        <f t="shared" ref="V45:AF45" si="103">$C$6*I45</f>
        <v>0</v>
      </c>
      <c r="W45" s="228">
        <f t="shared" si="103"/>
        <v>0</v>
      </c>
      <c r="X45" s="228">
        <f t="shared" si="103"/>
        <v>0</v>
      </c>
      <c r="Y45" s="228">
        <f t="shared" si="103"/>
        <v>0</v>
      </c>
      <c r="Z45" s="228">
        <f t="shared" si="103"/>
        <v>0</v>
      </c>
      <c r="AA45" s="228">
        <f t="shared" si="103"/>
        <v>0</v>
      </c>
      <c r="AB45" s="228">
        <f t="shared" si="103"/>
        <v>0</v>
      </c>
      <c r="AC45" s="228">
        <f t="shared" si="103"/>
        <v>0</v>
      </c>
      <c r="AD45" s="199">
        <f t="shared" si="103"/>
        <v>0</v>
      </c>
      <c r="AE45" s="199">
        <f t="shared" si="103"/>
        <v>0</v>
      </c>
      <c r="AF45" s="199">
        <f t="shared" si="103"/>
        <v>0</v>
      </c>
      <c r="AG45" s="176"/>
      <c r="AH45" s="199">
        <f t="shared" si="95"/>
        <v>0</v>
      </c>
      <c r="AJ45" s="198">
        <f>$E$6*H45</f>
        <v>0</v>
      </c>
      <c r="AK45" s="198">
        <f t="shared" ref="AK45:AU45" si="104">$E$6*I45</f>
        <v>0</v>
      </c>
      <c r="AL45" s="198">
        <f t="shared" si="104"/>
        <v>0</v>
      </c>
      <c r="AM45" s="198">
        <f t="shared" si="104"/>
        <v>0</v>
      </c>
      <c r="AN45" s="198">
        <f t="shared" si="104"/>
        <v>0</v>
      </c>
      <c r="AO45" s="198">
        <f t="shared" si="104"/>
        <v>0</v>
      </c>
      <c r="AP45" s="198">
        <f t="shared" si="104"/>
        <v>0</v>
      </c>
      <c r="AQ45" s="198">
        <f t="shared" si="104"/>
        <v>0</v>
      </c>
      <c r="AR45" s="198">
        <f t="shared" si="104"/>
        <v>0</v>
      </c>
      <c r="AS45" s="198">
        <f t="shared" si="104"/>
        <v>0</v>
      </c>
      <c r="AT45" s="198">
        <f t="shared" si="104"/>
        <v>0</v>
      </c>
      <c r="AU45" s="198">
        <f t="shared" si="104"/>
        <v>0</v>
      </c>
      <c r="AW45" s="198">
        <f t="shared" si="97"/>
        <v>0</v>
      </c>
      <c r="AY45" s="197">
        <f>$F$6*H45</f>
        <v>0</v>
      </c>
      <c r="AZ45" s="197">
        <f t="shared" ref="AZ45:BJ45" si="105">$F$6*I45</f>
        <v>0</v>
      </c>
      <c r="BA45" s="197">
        <f t="shared" si="105"/>
        <v>0</v>
      </c>
      <c r="BB45" s="197">
        <f t="shared" si="105"/>
        <v>0</v>
      </c>
      <c r="BC45" s="197">
        <f t="shared" si="105"/>
        <v>0</v>
      </c>
      <c r="BD45" s="197">
        <f t="shared" si="105"/>
        <v>0</v>
      </c>
      <c r="BE45" s="197">
        <f t="shared" si="105"/>
        <v>0</v>
      </c>
      <c r="BF45" s="197">
        <f t="shared" si="105"/>
        <v>0</v>
      </c>
      <c r="BG45" s="197">
        <f t="shared" si="105"/>
        <v>0</v>
      </c>
      <c r="BH45" s="197">
        <f t="shared" si="105"/>
        <v>0</v>
      </c>
      <c r="BI45" s="197">
        <f t="shared" si="105"/>
        <v>0</v>
      </c>
      <c r="BJ45" s="197">
        <f t="shared" si="105"/>
        <v>0</v>
      </c>
      <c r="BL45" s="197">
        <f t="shared" si="99"/>
        <v>0</v>
      </c>
    </row>
    <row r="46" spans="1:64" ht="21.75" hidden="1" customHeight="1" x14ac:dyDescent="0.25">
      <c r="A46" s="175"/>
      <c r="D46" s="214"/>
      <c r="E46" s="173">
        <f t="shared" si="92"/>
        <v>0</v>
      </c>
      <c r="F46" s="173">
        <f t="shared" si="93"/>
        <v>0</v>
      </c>
      <c r="H46" s="172">
        <v>0</v>
      </c>
      <c r="I46" s="172">
        <v>0</v>
      </c>
      <c r="J46" s="172">
        <v>0</v>
      </c>
      <c r="K46" s="172">
        <v>0</v>
      </c>
      <c r="O46" s="172">
        <v>160</v>
      </c>
      <c r="P46" s="172">
        <v>160</v>
      </c>
      <c r="Q46" s="172">
        <v>160</v>
      </c>
      <c r="R46" s="172">
        <v>160</v>
      </c>
      <c r="S46" s="172">
        <v>160</v>
      </c>
      <c r="U46" s="228">
        <f>$C$7*H46</f>
        <v>0</v>
      </c>
      <c r="V46" s="228">
        <f t="shared" ref="V46:AF46" si="106">$C$7*I46</f>
        <v>0</v>
      </c>
      <c r="W46" s="228">
        <f t="shared" si="106"/>
        <v>0</v>
      </c>
      <c r="X46" s="228">
        <f t="shared" si="106"/>
        <v>0</v>
      </c>
      <c r="Y46" s="228">
        <f t="shared" si="106"/>
        <v>0</v>
      </c>
      <c r="Z46" s="228">
        <f t="shared" si="106"/>
        <v>0</v>
      </c>
      <c r="AA46" s="228">
        <f t="shared" si="106"/>
        <v>0</v>
      </c>
      <c r="AB46" s="228">
        <f t="shared" si="106"/>
        <v>0</v>
      </c>
      <c r="AC46" s="228">
        <f t="shared" si="106"/>
        <v>0</v>
      </c>
      <c r="AD46" s="199">
        <f t="shared" si="106"/>
        <v>0</v>
      </c>
      <c r="AE46" s="199">
        <f t="shared" si="106"/>
        <v>0</v>
      </c>
      <c r="AF46" s="199">
        <f t="shared" si="106"/>
        <v>0</v>
      </c>
      <c r="AG46" s="176"/>
      <c r="AH46" s="199">
        <f t="shared" si="95"/>
        <v>0</v>
      </c>
      <c r="AJ46" s="198">
        <f>$E$7*H46</f>
        <v>0</v>
      </c>
      <c r="AK46" s="198">
        <f t="shared" ref="AK46:AU46" si="107">$E$7*I46</f>
        <v>0</v>
      </c>
      <c r="AL46" s="198">
        <f t="shared" si="107"/>
        <v>0</v>
      </c>
      <c r="AM46" s="198">
        <f t="shared" si="107"/>
        <v>0</v>
      </c>
      <c r="AN46" s="198">
        <f t="shared" si="107"/>
        <v>0</v>
      </c>
      <c r="AO46" s="198">
        <f t="shared" si="107"/>
        <v>0</v>
      </c>
      <c r="AP46" s="198">
        <f t="shared" si="107"/>
        <v>0</v>
      </c>
      <c r="AQ46" s="198">
        <f t="shared" si="107"/>
        <v>0</v>
      </c>
      <c r="AR46" s="198">
        <f t="shared" si="107"/>
        <v>0</v>
      </c>
      <c r="AS46" s="198">
        <f t="shared" si="107"/>
        <v>0</v>
      </c>
      <c r="AT46" s="198">
        <f t="shared" si="107"/>
        <v>0</v>
      </c>
      <c r="AU46" s="198">
        <f t="shared" si="107"/>
        <v>0</v>
      </c>
      <c r="AW46" s="198">
        <f t="shared" si="97"/>
        <v>0</v>
      </c>
      <c r="AY46" s="197">
        <f>$F$7*H46</f>
        <v>0</v>
      </c>
      <c r="AZ46" s="197">
        <f t="shared" ref="AZ46:BJ46" si="108">$F$7*I46</f>
        <v>0</v>
      </c>
      <c r="BA46" s="197">
        <f t="shared" si="108"/>
        <v>0</v>
      </c>
      <c r="BB46" s="197">
        <f t="shared" si="108"/>
        <v>0</v>
      </c>
      <c r="BC46" s="197">
        <f t="shared" si="108"/>
        <v>0</v>
      </c>
      <c r="BD46" s="197">
        <f t="shared" si="108"/>
        <v>0</v>
      </c>
      <c r="BE46" s="197">
        <f t="shared" si="108"/>
        <v>0</v>
      </c>
      <c r="BF46" s="197">
        <f t="shared" si="108"/>
        <v>0</v>
      </c>
      <c r="BG46" s="197">
        <f t="shared" si="108"/>
        <v>0</v>
      </c>
      <c r="BH46" s="197">
        <f t="shared" si="108"/>
        <v>0</v>
      </c>
      <c r="BI46" s="197">
        <f t="shared" si="108"/>
        <v>0</v>
      </c>
      <c r="BJ46" s="197">
        <f t="shared" si="108"/>
        <v>0</v>
      </c>
      <c r="BL46" s="197">
        <f t="shared" si="99"/>
        <v>0</v>
      </c>
    </row>
    <row r="47" spans="1:64" ht="21.75" hidden="1" customHeight="1" x14ac:dyDescent="0.25">
      <c r="A47" s="175"/>
      <c r="D47" s="214"/>
      <c r="E47" s="173">
        <f t="shared" si="92"/>
        <v>0</v>
      </c>
      <c r="F47" s="173">
        <f t="shared" si="93"/>
        <v>0</v>
      </c>
      <c r="H47" s="172">
        <v>0</v>
      </c>
      <c r="I47" s="172">
        <v>0</v>
      </c>
      <c r="J47" s="172">
        <v>0</v>
      </c>
      <c r="K47" s="172">
        <v>0</v>
      </c>
      <c r="O47" s="172">
        <v>160</v>
      </c>
      <c r="P47" s="172">
        <v>160</v>
      </c>
      <c r="Q47" s="172">
        <v>160</v>
      </c>
      <c r="R47" s="172">
        <v>160</v>
      </c>
      <c r="S47" s="172">
        <v>160</v>
      </c>
      <c r="U47" s="228">
        <f>$C$8*H47</f>
        <v>0</v>
      </c>
      <c r="V47" s="228">
        <f t="shared" ref="V47:AF47" si="109">$C$8*I47</f>
        <v>0</v>
      </c>
      <c r="W47" s="228">
        <f t="shared" si="109"/>
        <v>0</v>
      </c>
      <c r="X47" s="228">
        <f t="shared" si="109"/>
        <v>0</v>
      </c>
      <c r="Y47" s="228">
        <f t="shared" si="109"/>
        <v>0</v>
      </c>
      <c r="Z47" s="228">
        <f t="shared" si="109"/>
        <v>0</v>
      </c>
      <c r="AA47" s="228">
        <f t="shared" si="109"/>
        <v>0</v>
      </c>
      <c r="AB47" s="228">
        <f t="shared" si="109"/>
        <v>0</v>
      </c>
      <c r="AC47" s="228">
        <f t="shared" si="109"/>
        <v>0</v>
      </c>
      <c r="AD47" s="199">
        <f t="shared" si="109"/>
        <v>0</v>
      </c>
      <c r="AE47" s="199">
        <f t="shared" si="109"/>
        <v>0</v>
      </c>
      <c r="AF47" s="199">
        <f t="shared" si="109"/>
        <v>0</v>
      </c>
      <c r="AG47" s="176"/>
      <c r="AH47" s="199">
        <f t="shared" ref="AH47:AH57" si="110">SUM(U47:AG47)</f>
        <v>0</v>
      </c>
      <c r="AJ47" s="198">
        <f>$E$8*H47</f>
        <v>0</v>
      </c>
      <c r="AK47" s="198">
        <f t="shared" ref="AK47:AU47" si="111">$E$8*I47</f>
        <v>0</v>
      </c>
      <c r="AL47" s="198">
        <f t="shared" si="111"/>
        <v>0</v>
      </c>
      <c r="AM47" s="198">
        <f t="shared" si="111"/>
        <v>0</v>
      </c>
      <c r="AN47" s="198">
        <f t="shared" si="111"/>
        <v>0</v>
      </c>
      <c r="AO47" s="198">
        <f t="shared" si="111"/>
        <v>0</v>
      </c>
      <c r="AP47" s="198">
        <f t="shared" si="111"/>
        <v>0</v>
      </c>
      <c r="AQ47" s="198">
        <f t="shared" si="111"/>
        <v>0</v>
      </c>
      <c r="AR47" s="198">
        <f t="shared" si="111"/>
        <v>0</v>
      </c>
      <c r="AS47" s="198">
        <f t="shared" si="111"/>
        <v>0</v>
      </c>
      <c r="AT47" s="198">
        <f t="shared" si="111"/>
        <v>0</v>
      </c>
      <c r="AU47" s="198">
        <f t="shared" si="111"/>
        <v>0</v>
      </c>
      <c r="AW47" s="198">
        <f t="shared" si="97"/>
        <v>0</v>
      </c>
      <c r="AY47" s="197">
        <f>$F$8*H47</f>
        <v>0</v>
      </c>
      <c r="AZ47" s="197">
        <f t="shared" ref="AZ47:BJ47" si="112">$F$8*I47</f>
        <v>0</v>
      </c>
      <c r="BA47" s="197">
        <f t="shared" si="112"/>
        <v>0</v>
      </c>
      <c r="BB47" s="197">
        <f t="shared" si="112"/>
        <v>0</v>
      </c>
      <c r="BC47" s="197">
        <f t="shared" si="112"/>
        <v>0</v>
      </c>
      <c r="BD47" s="197">
        <f t="shared" si="112"/>
        <v>0</v>
      </c>
      <c r="BE47" s="197">
        <f t="shared" si="112"/>
        <v>0</v>
      </c>
      <c r="BF47" s="197">
        <f t="shared" si="112"/>
        <v>0</v>
      </c>
      <c r="BG47" s="197">
        <f t="shared" si="112"/>
        <v>0</v>
      </c>
      <c r="BH47" s="197">
        <f t="shared" si="112"/>
        <v>0</v>
      </c>
      <c r="BI47" s="197">
        <f t="shared" si="112"/>
        <v>0</v>
      </c>
      <c r="BJ47" s="197">
        <f t="shared" si="112"/>
        <v>0</v>
      </c>
      <c r="BL47" s="197">
        <f t="shared" si="99"/>
        <v>0</v>
      </c>
    </row>
    <row r="48" spans="1:64" ht="21.75" hidden="1" customHeight="1" x14ac:dyDescent="0.25">
      <c r="A48" s="175"/>
      <c r="D48" s="214"/>
      <c r="E48" s="173">
        <f t="shared" si="92"/>
        <v>0</v>
      </c>
      <c r="F48" s="173">
        <f t="shared" si="93"/>
        <v>0</v>
      </c>
      <c r="H48" s="172">
        <v>0</v>
      </c>
      <c r="I48" s="172">
        <v>0</v>
      </c>
      <c r="J48" s="172">
        <v>0</v>
      </c>
      <c r="K48" s="172">
        <v>0</v>
      </c>
      <c r="O48" s="172">
        <v>160</v>
      </c>
      <c r="P48" s="172">
        <v>160</v>
      </c>
      <c r="Q48" s="172">
        <v>160</v>
      </c>
      <c r="R48" s="172">
        <v>160</v>
      </c>
      <c r="S48" s="172">
        <v>160</v>
      </c>
      <c r="U48" s="228">
        <f>$C$9*H48</f>
        <v>0</v>
      </c>
      <c r="V48" s="228">
        <f t="shared" ref="V48:AF48" si="113">$C$9*I48</f>
        <v>0</v>
      </c>
      <c r="W48" s="228">
        <f t="shared" si="113"/>
        <v>0</v>
      </c>
      <c r="X48" s="228">
        <f t="shared" si="113"/>
        <v>0</v>
      </c>
      <c r="Y48" s="228">
        <f t="shared" si="113"/>
        <v>0</v>
      </c>
      <c r="Z48" s="228">
        <f t="shared" si="113"/>
        <v>0</v>
      </c>
      <c r="AA48" s="228">
        <f t="shared" si="113"/>
        <v>0</v>
      </c>
      <c r="AB48" s="228">
        <f t="shared" si="113"/>
        <v>0</v>
      </c>
      <c r="AC48" s="228">
        <f t="shared" si="113"/>
        <v>0</v>
      </c>
      <c r="AD48" s="199">
        <f t="shared" si="113"/>
        <v>0</v>
      </c>
      <c r="AE48" s="199">
        <f t="shared" si="113"/>
        <v>0</v>
      </c>
      <c r="AF48" s="199">
        <f t="shared" si="113"/>
        <v>0</v>
      </c>
      <c r="AG48" s="176"/>
      <c r="AH48" s="199">
        <f t="shared" si="110"/>
        <v>0</v>
      </c>
      <c r="AJ48" s="198">
        <f>$E$9*H48</f>
        <v>0</v>
      </c>
      <c r="AK48" s="198">
        <f t="shared" ref="AK48:AU48" si="114">$E$9*I48</f>
        <v>0</v>
      </c>
      <c r="AL48" s="198">
        <f t="shared" si="114"/>
        <v>0</v>
      </c>
      <c r="AM48" s="198">
        <f t="shared" si="114"/>
        <v>0</v>
      </c>
      <c r="AN48" s="198">
        <f t="shared" si="114"/>
        <v>0</v>
      </c>
      <c r="AO48" s="198">
        <f t="shared" si="114"/>
        <v>0</v>
      </c>
      <c r="AP48" s="198">
        <f t="shared" si="114"/>
        <v>0</v>
      </c>
      <c r="AQ48" s="198">
        <f t="shared" si="114"/>
        <v>0</v>
      </c>
      <c r="AR48" s="198">
        <f t="shared" si="114"/>
        <v>0</v>
      </c>
      <c r="AS48" s="198">
        <f t="shared" si="114"/>
        <v>0</v>
      </c>
      <c r="AT48" s="198">
        <f t="shared" si="114"/>
        <v>0</v>
      </c>
      <c r="AU48" s="198">
        <f t="shared" si="114"/>
        <v>0</v>
      </c>
      <c r="AW48" s="198">
        <f t="shared" si="97"/>
        <v>0</v>
      </c>
      <c r="AY48" s="197">
        <f>$F$9*H48</f>
        <v>0</v>
      </c>
      <c r="AZ48" s="197">
        <f t="shared" ref="AZ48:BJ48" si="115">$F$9*I48</f>
        <v>0</v>
      </c>
      <c r="BA48" s="197">
        <f t="shared" si="115"/>
        <v>0</v>
      </c>
      <c r="BB48" s="197">
        <f t="shared" si="115"/>
        <v>0</v>
      </c>
      <c r="BC48" s="197">
        <f t="shared" si="115"/>
        <v>0</v>
      </c>
      <c r="BD48" s="197">
        <f t="shared" si="115"/>
        <v>0</v>
      </c>
      <c r="BE48" s="197">
        <f t="shared" si="115"/>
        <v>0</v>
      </c>
      <c r="BF48" s="197">
        <f t="shared" si="115"/>
        <v>0</v>
      </c>
      <c r="BG48" s="197">
        <f t="shared" si="115"/>
        <v>0</v>
      </c>
      <c r="BH48" s="197">
        <f t="shared" si="115"/>
        <v>0</v>
      </c>
      <c r="BI48" s="197">
        <f t="shared" si="115"/>
        <v>0</v>
      </c>
      <c r="BJ48" s="197">
        <f t="shared" si="115"/>
        <v>0</v>
      </c>
      <c r="BL48" s="197">
        <f t="shared" si="99"/>
        <v>0</v>
      </c>
    </row>
    <row r="49" spans="1:64" ht="21.75" hidden="1" customHeight="1" x14ac:dyDescent="0.25">
      <c r="A49" s="175"/>
      <c r="D49" s="214"/>
      <c r="E49" s="173">
        <f t="shared" si="92"/>
        <v>0</v>
      </c>
      <c r="F49" s="173">
        <f t="shared" si="93"/>
        <v>0</v>
      </c>
      <c r="H49" s="172">
        <v>0</v>
      </c>
      <c r="I49" s="172">
        <v>0</v>
      </c>
      <c r="J49" s="172">
        <v>0</v>
      </c>
      <c r="K49" s="172">
        <v>0</v>
      </c>
      <c r="O49" s="172">
        <v>160</v>
      </c>
      <c r="P49" s="172">
        <v>160</v>
      </c>
      <c r="Q49" s="172">
        <v>160</v>
      </c>
      <c r="R49" s="172">
        <v>160</v>
      </c>
      <c r="S49" s="172">
        <v>160</v>
      </c>
      <c r="U49" s="228">
        <f>$C$10*H49</f>
        <v>0</v>
      </c>
      <c r="V49" s="228">
        <f t="shared" ref="V49:AF49" si="116">$C$10*I49</f>
        <v>0</v>
      </c>
      <c r="W49" s="228">
        <f t="shared" si="116"/>
        <v>0</v>
      </c>
      <c r="X49" s="228">
        <f t="shared" si="116"/>
        <v>0</v>
      </c>
      <c r="Y49" s="228">
        <f t="shared" si="116"/>
        <v>0</v>
      </c>
      <c r="Z49" s="228">
        <f t="shared" si="116"/>
        <v>0</v>
      </c>
      <c r="AA49" s="228">
        <f t="shared" si="116"/>
        <v>0</v>
      </c>
      <c r="AB49" s="228">
        <f t="shared" si="116"/>
        <v>0</v>
      </c>
      <c r="AC49" s="228">
        <f t="shared" si="116"/>
        <v>0</v>
      </c>
      <c r="AD49" s="199">
        <f t="shared" si="116"/>
        <v>0</v>
      </c>
      <c r="AE49" s="199">
        <f t="shared" si="116"/>
        <v>0</v>
      </c>
      <c r="AF49" s="199">
        <f t="shared" si="116"/>
        <v>0</v>
      </c>
      <c r="AG49" s="176"/>
      <c r="AH49" s="199">
        <f t="shared" si="110"/>
        <v>0</v>
      </c>
      <c r="AJ49" s="198">
        <f>$E$10*H49</f>
        <v>0</v>
      </c>
      <c r="AK49" s="198">
        <f t="shared" ref="AK49:AU49" si="117">$E$10*I49</f>
        <v>0</v>
      </c>
      <c r="AL49" s="198">
        <f t="shared" si="117"/>
        <v>0</v>
      </c>
      <c r="AM49" s="198">
        <f t="shared" si="117"/>
        <v>0</v>
      </c>
      <c r="AN49" s="198">
        <f t="shared" si="117"/>
        <v>0</v>
      </c>
      <c r="AO49" s="198">
        <f t="shared" si="117"/>
        <v>0</v>
      </c>
      <c r="AP49" s="198">
        <f t="shared" si="117"/>
        <v>0</v>
      </c>
      <c r="AQ49" s="198">
        <f t="shared" si="117"/>
        <v>0</v>
      </c>
      <c r="AR49" s="198">
        <f t="shared" si="117"/>
        <v>0</v>
      </c>
      <c r="AS49" s="198">
        <f t="shared" si="117"/>
        <v>0</v>
      </c>
      <c r="AT49" s="198">
        <f t="shared" si="117"/>
        <v>0</v>
      </c>
      <c r="AU49" s="198">
        <f t="shared" si="117"/>
        <v>0</v>
      </c>
      <c r="AW49" s="198">
        <f t="shared" si="97"/>
        <v>0</v>
      </c>
      <c r="AY49" s="197">
        <f>$F$10*H49</f>
        <v>0</v>
      </c>
      <c r="AZ49" s="197">
        <f t="shared" ref="AZ49:BJ49" si="118">$F$10*I49</f>
        <v>0</v>
      </c>
      <c r="BA49" s="197">
        <f t="shared" si="118"/>
        <v>0</v>
      </c>
      <c r="BB49" s="197">
        <f t="shared" si="118"/>
        <v>0</v>
      </c>
      <c r="BC49" s="197">
        <f t="shared" si="118"/>
        <v>0</v>
      </c>
      <c r="BD49" s="197">
        <f t="shared" si="118"/>
        <v>0</v>
      </c>
      <c r="BE49" s="197">
        <f t="shared" si="118"/>
        <v>0</v>
      </c>
      <c r="BF49" s="197">
        <f t="shared" si="118"/>
        <v>0</v>
      </c>
      <c r="BG49" s="197">
        <f t="shared" si="118"/>
        <v>0</v>
      </c>
      <c r="BH49" s="197">
        <f t="shared" si="118"/>
        <v>0</v>
      </c>
      <c r="BI49" s="197">
        <f t="shared" si="118"/>
        <v>0</v>
      </c>
      <c r="BJ49" s="197">
        <f t="shared" si="118"/>
        <v>0</v>
      </c>
      <c r="BL49" s="197">
        <f t="shared" si="99"/>
        <v>0</v>
      </c>
    </row>
    <row r="50" spans="1:64" ht="21.75" hidden="1" customHeight="1" x14ac:dyDescent="0.25">
      <c r="A50" s="175"/>
      <c r="D50" s="214"/>
      <c r="E50" s="173">
        <f t="shared" si="92"/>
        <v>0</v>
      </c>
      <c r="F50" s="173">
        <f t="shared" si="93"/>
        <v>0</v>
      </c>
      <c r="H50" s="172">
        <v>0</v>
      </c>
      <c r="I50" s="172">
        <v>0</v>
      </c>
      <c r="J50" s="172">
        <v>0</v>
      </c>
      <c r="K50" s="172">
        <v>0</v>
      </c>
      <c r="O50" s="172">
        <v>160</v>
      </c>
      <c r="P50" s="172">
        <v>160</v>
      </c>
      <c r="Q50" s="172">
        <v>160</v>
      </c>
      <c r="R50" s="172">
        <v>160</v>
      </c>
      <c r="S50" s="172">
        <v>160</v>
      </c>
      <c r="U50" s="228">
        <f>$C$11*H50</f>
        <v>0</v>
      </c>
      <c r="V50" s="228">
        <f t="shared" ref="V50:AF50" si="119">$C$11*I50</f>
        <v>0</v>
      </c>
      <c r="W50" s="228">
        <f t="shared" si="119"/>
        <v>0</v>
      </c>
      <c r="X50" s="228">
        <f t="shared" si="119"/>
        <v>0</v>
      </c>
      <c r="Y50" s="228">
        <f t="shared" si="119"/>
        <v>0</v>
      </c>
      <c r="Z50" s="228">
        <f t="shared" si="119"/>
        <v>0</v>
      </c>
      <c r="AA50" s="228">
        <f t="shared" si="119"/>
        <v>0</v>
      </c>
      <c r="AB50" s="228">
        <f t="shared" si="119"/>
        <v>0</v>
      </c>
      <c r="AC50" s="228">
        <f t="shared" si="119"/>
        <v>0</v>
      </c>
      <c r="AD50" s="199">
        <f t="shared" si="119"/>
        <v>0</v>
      </c>
      <c r="AE50" s="199">
        <f t="shared" si="119"/>
        <v>0</v>
      </c>
      <c r="AF50" s="199">
        <f t="shared" si="119"/>
        <v>0</v>
      </c>
      <c r="AG50" s="176"/>
      <c r="AH50" s="199">
        <f t="shared" si="110"/>
        <v>0</v>
      </c>
      <c r="AJ50" s="198">
        <f>$E$11*H50</f>
        <v>0</v>
      </c>
      <c r="AK50" s="198">
        <f t="shared" ref="AK50:AU50" si="120">$E$11*I50</f>
        <v>0</v>
      </c>
      <c r="AL50" s="198">
        <f t="shared" si="120"/>
        <v>0</v>
      </c>
      <c r="AM50" s="198">
        <f t="shared" si="120"/>
        <v>0</v>
      </c>
      <c r="AN50" s="198">
        <f t="shared" si="120"/>
        <v>0</v>
      </c>
      <c r="AO50" s="198">
        <f t="shared" si="120"/>
        <v>0</v>
      </c>
      <c r="AP50" s="198">
        <f t="shared" si="120"/>
        <v>0</v>
      </c>
      <c r="AQ50" s="198">
        <f t="shared" si="120"/>
        <v>0</v>
      </c>
      <c r="AR50" s="198">
        <f t="shared" si="120"/>
        <v>0</v>
      </c>
      <c r="AS50" s="198">
        <f t="shared" si="120"/>
        <v>0</v>
      </c>
      <c r="AT50" s="198">
        <f t="shared" si="120"/>
        <v>0</v>
      </c>
      <c r="AU50" s="198">
        <f t="shared" si="120"/>
        <v>0</v>
      </c>
      <c r="AW50" s="198">
        <f t="shared" si="97"/>
        <v>0</v>
      </c>
      <c r="AY50" s="197">
        <f>$F$11*H50</f>
        <v>0</v>
      </c>
      <c r="AZ50" s="197">
        <f t="shared" ref="AZ50:BJ50" si="121">$F$11*I50</f>
        <v>0</v>
      </c>
      <c r="BA50" s="197">
        <f t="shared" si="121"/>
        <v>0</v>
      </c>
      <c r="BB50" s="197">
        <f t="shared" si="121"/>
        <v>0</v>
      </c>
      <c r="BC50" s="197">
        <f t="shared" si="121"/>
        <v>0</v>
      </c>
      <c r="BD50" s="197">
        <f t="shared" si="121"/>
        <v>0</v>
      </c>
      <c r="BE50" s="197">
        <f t="shared" si="121"/>
        <v>0</v>
      </c>
      <c r="BF50" s="197">
        <f t="shared" si="121"/>
        <v>0</v>
      </c>
      <c r="BG50" s="197">
        <f t="shared" si="121"/>
        <v>0</v>
      </c>
      <c r="BH50" s="197">
        <f t="shared" si="121"/>
        <v>0</v>
      </c>
      <c r="BI50" s="197">
        <f t="shared" si="121"/>
        <v>0</v>
      </c>
      <c r="BJ50" s="197">
        <f t="shared" si="121"/>
        <v>0</v>
      </c>
      <c r="BL50" s="197">
        <f t="shared" si="99"/>
        <v>0</v>
      </c>
    </row>
    <row r="51" spans="1:64" ht="21.75" hidden="1" customHeight="1" x14ac:dyDescent="0.25">
      <c r="A51" s="175"/>
      <c r="D51" s="214"/>
      <c r="E51" s="173">
        <f t="shared" si="92"/>
        <v>0</v>
      </c>
      <c r="F51" s="173">
        <f t="shared" si="93"/>
        <v>0</v>
      </c>
      <c r="H51" s="172">
        <v>0</v>
      </c>
      <c r="I51" s="172">
        <v>0</v>
      </c>
      <c r="J51" s="172">
        <v>0</v>
      </c>
      <c r="K51" s="172">
        <v>0</v>
      </c>
      <c r="O51" s="172">
        <v>160</v>
      </c>
      <c r="P51" s="172">
        <v>160</v>
      </c>
      <c r="Q51" s="172">
        <v>160</v>
      </c>
      <c r="R51" s="172">
        <v>160</v>
      </c>
      <c r="S51" s="172">
        <v>160</v>
      </c>
      <c r="U51" s="228">
        <f>$C$12*H51</f>
        <v>0</v>
      </c>
      <c r="V51" s="228">
        <f t="shared" ref="V51:AF51" si="122">$C$12*I51</f>
        <v>0</v>
      </c>
      <c r="W51" s="228">
        <f t="shared" si="122"/>
        <v>0</v>
      </c>
      <c r="X51" s="228">
        <f t="shared" si="122"/>
        <v>0</v>
      </c>
      <c r="Y51" s="228">
        <f t="shared" si="122"/>
        <v>0</v>
      </c>
      <c r="Z51" s="228">
        <f t="shared" si="122"/>
        <v>0</v>
      </c>
      <c r="AA51" s="228">
        <f t="shared" si="122"/>
        <v>0</v>
      </c>
      <c r="AB51" s="228">
        <f t="shared" si="122"/>
        <v>0</v>
      </c>
      <c r="AC51" s="228">
        <f t="shared" si="122"/>
        <v>0</v>
      </c>
      <c r="AD51" s="199">
        <f t="shared" si="122"/>
        <v>0</v>
      </c>
      <c r="AE51" s="199">
        <f t="shared" si="122"/>
        <v>0</v>
      </c>
      <c r="AF51" s="199">
        <f t="shared" si="122"/>
        <v>0</v>
      </c>
      <c r="AG51" s="176"/>
      <c r="AH51" s="199">
        <f t="shared" si="110"/>
        <v>0</v>
      </c>
      <c r="AJ51" s="198">
        <f>$E$12*H51</f>
        <v>0</v>
      </c>
      <c r="AK51" s="198">
        <f t="shared" ref="AK51:AU51" si="123">$E$12*I51</f>
        <v>0</v>
      </c>
      <c r="AL51" s="198">
        <f t="shared" si="123"/>
        <v>0</v>
      </c>
      <c r="AM51" s="198">
        <f t="shared" si="123"/>
        <v>0</v>
      </c>
      <c r="AN51" s="198">
        <f t="shared" si="123"/>
        <v>0</v>
      </c>
      <c r="AO51" s="198">
        <f t="shared" si="123"/>
        <v>0</v>
      </c>
      <c r="AP51" s="198">
        <f t="shared" si="123"/>
        <v>0</v>
      </c>
      <c r="AQ51" s="198">
        <f t="shared" si="123"/>
        <v>0</v>
      </c>
      <c r="AR51" s="198">
        <f t="shared" si="123"/>
        <v>0</v>
      </c>
      <c r="AS51" s="198">
        <f t="shared" si="123"/>
        <v>0</v>
      </c>
      <c r="AT51" s="198">
        <f t="shared" si="123"/>
        <v>0</v>
      </c>
      <c r="AU51" s="198">
        <f t="shared" si="123"/>
        <v>0</v>
      </c>
      <c r="AW51" s="198">
        <f t="shared" si="97"/>
        <v>0</v>
      </c>
      <c r="AY51" s="197">
        <f>$F$12*H51</f>
        <v>0</v>
      </c>
      <c r="AZ51" s="197">
        <f t="shared" ref="AZ51:BJ51" si="124">$F$12*I51</f>
        <v>0</v>
      </c>
      <c r="BA51" s="197">
        <f t="shared" si="124"/>
        <v>0</v>
      </c>
      <c r="BB51" s="197">
        <f t="shared" si="124"/>
        <v>0</v>
      </c>
      <c r="BC51" s="197">
        <f t="shared" si="124"/>
        <v>0</v>
      </c>
      <c r="BD51" s="197">
        <f t="shared" si="124"/>
        <v>0</v>
      </c>
      <c r="BE51" s="197">
        <f t="shared" si="124"/>
        <v>0</v>
      </c>
      <c r="BF51" s="197">
        <f t="shared" si="124"/>
        <v>0</v>
      </c>
      <c r="BG51" s="197">
        <f t="shared" si="124"/>
        <v>0</v>
      </c>
      <c r="BH51" s="197">
        <f t="shared" si="124"/>
        <v>0</v>
      </c>
      <c r="BI51" s="197">
        <f t="shared" si="124"/>
        <v>0</v>
      </c>
      <c r="BJ51" s="197">
        <f t="shared" si="124"/>
        <v>0</v>
      </c>
      <c r="BL51" s="197">
        <f t="shared" si="99"/>
        <v>0</v>
      </c>
    </row>
    <row r="52" spans="1:64" ht="21.75" hidden="1" customHeight="1" x14ac:dyDescent="0.25">
      <c r="A52" s="175"/>
      <c r="D52" s="214"/>
      <c r="E52" s="173">
        <f t="shared" si="92"/>
        <v>0</v>
      </c>
      <c r="F52" s="173">
        <f t="shared" si="93"/>
        <v>0</v>
      </c>
      <c r="H52" s="172">
        <v>0</v>
      </c>
      <c r="I52" s="172">
        <v>0</v>
      </c>
      <c r="J52" s="172">
        <v>0</v>
      </c>
      <c r="K52" s="172">
        <v>0</v>
      </c>
      <c r="O52" s="172">
        <v>160</v>
      </c>
      <c r="P52" s="172">
        <v>160</v>
      </c>
      <c r="Q52" s="172">
        <v>160</v>
      </c>
      <c r="R52" s="172">
        <v>160</v>
      </c>
      <c r="S52" s="172">
        <v>160</v>
      </c>
      <c r="U52" s="228">
        <f>$C$13*H52</f>
        <v>0</v>
      </c>
      <c r="V52" s="228">
        <f t="shared" ref="V52:AF52" si="125">$C$13*I52</f>
        <v>0</v>
      </c>
      <c r="W52" s="228">
        <f t="shared" si="125"/>
        <v>0</v>
      </c>
      <c r="X52" s="228">
        <f t="shared" si="125"/>
        <v>0</v>
      </c>
      <c r="Y52" s="228">
        <f t="shared" si="125"/>
        <v>0</v>
      </c>
      <c r="Z52" s="228">
        <f t="shared" si="125"/>
        <v>0</v>
      </c>
      <c r="AA52" s="228">
        <f t="shared" si="125"/>
        <v>0</v>
      </c>
      <c r="AB52" s="228">
        <f t="shared" si="125"/>
        <v>0</v>
      </c>
      <c r="AC52" s="228">
        <f t="shared" si="125"/>
        <v>0</v>
      </c>
      <c r="AD52" s="199">
        <f t="shared" si="125"/>
        <v>0</v>
      </c>
      <c r="AE52" s="199">
        <f t="shared" si="125"/>
        <v>0</v>
      </c>
      <c r="AF52" s="199">
        <f t="shared" si="125"/>
        <v>0</v>
      </c>
      <c r="AG52" s="176"/>
      <c r="AH52" s="199">
        <f t="shared" si="110"/>
        <v>0</v>
      </c>
      <c r="AJ52" s="198">
        <f>$E$13*H52</f>
        <v>0</v>
      </c>
      <c r="AK52" s="198">
        <f t="shared" ref="AK52:AU52" si="126">$E$13*I52</f>
        <v>0</v>
      </c>
      <c r="AL52" s="198">
        <f t="shared" si="126"/>
        <v>0</v>
      </c>
      <c r="AM52" s="198">
        <f t="shared" si="126"/>
        <v>0</v>
      </c>
      <c r="AN52" s="198">
        <f t="shared" si="126"/>
        <v>0</v>
      </c>
      <c r="AO52" s="198">
        <f t="shared" si="126"/>
        <v>0</v>
      </c>
      <c r="AP52" s="198">
        <f t="shared" si="126"/>
        <v>0</v>
      </c>
      <c r="AQ52" s="198">
        <f t="shared" si="126"/>
        <v>0</v>
      </c>
      <c r="AR52" s="198">
        <f t="shared" si="126"/>
        <v>0</v>
      </c>
      <c r="AS52" s="198">
        <f t="shared" si="126"/>
        <v>0</v>
      </c>
      <c r="AT52" s="198">
        <f t="shared" si="126"/>
        <v>0</v>
      </c>
      <c r="AU52" s="198">
        <f t="shared" si="126"/>
        <v>0</v>
      </c>
      <c r="AW52" s="198">
        <f t="shared" si="97"/>
        <v>0</v>
      </c>
      <c r="AY52" s="197">
        <f>$F$13*H52</f>
        <v>0</v>
      </c>
      <c r="AZ52" s="197">
        <f t="shared" ref="AZ52:BJ52" si="127">$F$13*I52</f>
        <v>0</v>
      </c>
      <c r="BA52" s="197">
        <f t="shared" si="127"/>
        <v>0</v>
      </c>
      <c r="BB52" s="197">
        <f t="shared" si="127"/>
        <v>0</v>
      </c>
      <c r="BC52" s="197">
        <f t="shared" si="127"/>
        <v>0</v>
      </c>
      <c r="BD52" s="197">
        <f t="shared" si="127"/>
        <v>0</v>
      </c>
      <c r="BE52" s="197">
        <f t="shared" si="127"/>
        <v>0</v>
      </c>
      <c r="BF52" s="197">
        <f t="shared" si="127"/>
        <v>0</v>
      </c>
      <c r="BG52" s="197">
        <f t="shared" si="127"/>
        <v>0</v>
      </c>
      <c r="BH52" s="197">
        <f t="shared" si="127"/>
        <v>0</v>
      </c>
      <c r="BI52" s="197">
        <f t="shared" si="127"/>
        <v>0</v>
      </c>
      <c r="BJ52" s="197">
        <f t="shared" si="127"/>
        <v>0</v>
      </c>
      <c r="BL52" s="197">
        <f t="shared" si="99"/>
        <v>0</v>
      </c>
    </row>
    <row r="53" spans="1:64" ht="21.75" hidden="1" customHeight="1" x14ac:dyDescent="0.25">
      <c r="A53" s="175"/>
      <c r="D53" s="214"/>
      <c r="E53" s="173">
        <f t="shared" si="92"/>
        <v>0</v>
      </c>
      <c r="F53" s="173">
        <f t="shared" si="93"/>
        <v>0</v>
      </c>
      <c r="H53" s="172">
        <v>0</v>
      </c>
      <c r="I53" s="172">
        <v>0</v>
      </c>
      <c r="J53" s="172">
        <v>0</v>
      </c>
      <c r="K53" s="172">
        <v>0</v>
      </c>
      <c r="O53" s="172">
        <v>160</v>
      </c>
      <c r="P53" s="172">
        <v>160</v>
      </c>
      <c r="Q53" s="172">
        <v>160</v>
      </c>
      <c r="R53" s="172">
        <v>160</v>
      </c>
      <c r="S53" s="172">
        <v>160</v>
      </c>
      <c r="U53" s="228">
        <f>$C$14*H53</f>
        <v>0</v>
      </c>
      <c r="V53" s="228">
        <f t="shared" ref="V53:AF53" si="128">$C$14*I53</f>
        <v>0</v>
      </c>
      <c r="W53" s="228">
        <f t="shared" si="128"/>
        <v>0</v>
      </c>
      <c r="X53" s="228">
        <f t="shared" si="128"/>
        <v>0</v>
      </c>
      <c r="Y53" s="228">
        <f t="shared" si="128"/>
        <v>0</v>
      </c>
      <c r="Z53" s="228">
        <f t="shared" si="128"/>
        <v>0</v>
      </c>
      <c r="AA53" s="228">
        <f t="shared" si="128"/>
        <v>0</v>
      </c>
      <c r="AB53" s="228">
        <f t="shared" si="128"/>
        <v>0</v>
      </c>
      <c r="AC53" s="228">
        <f t="shared" si="128"/>
        <v>0</v>
      </c>
      <c r="AD53" s="199">
        <f t="shared" si="128"/>
        <v>0</v>
      </c>
      <c r="AE53" s="199">
        <f t="shared" si="128"/>
        <v>0</v>
      </c>
      <c r="AF53" s="199">
        <f t="shared" si="128"/>
        <v>0</v>
      </c>
      <c r="AG53" s="176"/>
      <c r="AH53" s="199">
        <f t="shared" si="110"/>
        <v>0</v>
      </c>
      <c r="AJ53" s="198">
        <f>$E$14*H53</f>
        <v>0</v>
      </c>
      <c r="AK53" s="198">
        <f t="shared" ref="AK53:AU53" si="129">$E$14*I53</f>
        <v>0</v>
      </c>
      <c r="AL53" s="198">
        <f t="shared" si="129"/>
        <v>0</v>
      </c>
      <c r="AM53" s="198">
        <f t="shared" si="129"/>
        <v>0</v>
      </c>
      <c r="AN53" s="198">
        <f t="shared" si="129"/>
        <v>0</v>
      </c>
      <c r="AO53" s="198">
        <f t="shared" si="129"/>
        <v>0</v>
      </c>
      <c r="AP53" s="198">
        <f t="shared" si="129"/>
        <v>0</v>
      </c>
      <c r="AQ53" s="198">
        <f t="shared" si="129"/>
        <v>0</v>
      </c>
      <c r="AR53" s="198">
        <f t="shared" si="129"/>
        <v>0</v>
      </c>
      <c r="AS53" s="198">
        <f t="shared" si="129"/>
        <v>0</v>
      </c>
      <c r="AT53" s="198">
        <f t="shared" si="129"/>
        <v>0</v>
      </c>
      <c r="AU53" s="198">
        <f t="shared" si="129"/>
        <v>0</v>
      </c>
      <c r="AW53" s="198">
        <f t="shared" si="97"/>
        <v>0</v>
      </c>
      <c r="AY53" s="197">
        <f>$F$14*H53</f>
        <v>0</v>
      </c>
      <c r="AZ53" s="197">
        <f t="shared" ref="AZ53:BJ53" si="130">$F$14*I53</f>
        <v>0</v>
      </c>
      <c r="BA53" s="197">
        <f t="shared" si="130"/>
        <v>0</v>
      </c>
      <c r="BB53" s="197">
        <f t="shared" si="130"/>
        <v>0</v>
      </c>
      <c r="BC53" s="197">
        <f t="shared" si="130"/>
        <v>0</v>
      </c>
      <c r="BD53" s="197">
        <f t="shared" si="130"/>
        <v>0</v>
      </c>
      <c r="BE53" s="197">
        <f t="shared" si="130"/>
        <v>0</v>
      </c>
      <c r="BF53" s="197">
        <f t="shared" si="130"/>
        <v>0</v>
      </c>
      <c r="BG53" s="197">
        <f t="shared" si="130"/>
        <v>0</v>
      </c>
      <c r="BH53" s="197">
        <f t="shared" si="130"/>
        <v>0</v>
      </c>
      <c r="BI53" s="197">
        <f t="shared" si="130"/>
        <v>0</v>
      </c>
      <c r="BJ53" s="197">
        <f t="shared" si="130"/>
        <v>0</v>
      </c>
      <c r="BL53" s="197">
        <f t="shared" si="99"/>
        <v>0</v>
      </c>
    </row>
    <row r="54" spans="1:64" ht="21.75" hidden="1" customHeight="1" x14ac:dyDescent="0.25">
      <c r="A54" s="175"/>
      <c r="D54" s="214"/>
      <c r="E54" s="173">
        <f t="shared" si="92"/>
        <v>0</v>
      </c>
      <c r="F54" s="173">
        <f t="shared" si="93"/>
        <v>0</v>
      </c>
      <c r="H54" s="172">
        <v>0</v>
      </c>
      <c r="I54" s="172">
        <v>0</v>
      </c>
      <c r="J54" s="172">
        <v>0</v>
      </c>
      <c r="K54" s="172">
        <v>0</v>
      </c>
      <c r="O54" s="172">
        <v>160</v>
      </c>
      <c r="P54" s="172">
        <v>160</v>
      </c>
      <c r="Q54" s="172">
        <v>160</v>
      </c>
      <c r="R54" s="172">
        <v>160</v>
      </c>
      <c r="S54" s="172">
        <v>160</v>
      </c>
      <c r="U54" s="228">
        <f>$C$15*H54</f>
        <v>0</v>
      </c>
      <c r="V54" s="228">
        <f t="shared" ref="V54:AF54" si="131">$C$15*I54</f>
        <v>0</v>
      </c>
      <c r="W54" s="228">
        <f t="shared" si="131"/>
        <v>0</v>
      </c>
      <c r="X54" s="228">
        <f t="shared" si="131"/>
        <v>0</v>
      </c>
      <c r="Y54" s="228">
        <f t="shared" si="131"/>
        <v>0</v>
      </c>
      <c r="Z54" s="228">
        <f t="shared" si="131"/>
        <v>0</v>
      </c>
      <c r="AA54" s="228">
        <f t="shared" si="131"/>
        <v>0</v>
      </c>
      <c r="AB54" s="228">
        <f t="shared" si="131"/>
        <v>0</v>
      </c>
      <c r="AC54" s="228">
        <f t="shared" si="131"/>
        <v>0</v>
      </c>
      <c r="AD54" s="199">
        <f t="shared" si="131"/>
        <v>0</v>
      </c>
      <c r="AE54" s="199">
        <f t="shared" si="131"/>
        <v>0</v>
      </c>
      <c r="AF54" s="199">
        <f t="shared" si="131"/>
        <v>0</v>
      </c>
      <c r="AG54" s="176"/>
      <c r="AH54" s="199">
        <f t="shared" si="110"/>
        <v>0</v>
      </c>
      <c r="AJ54" s="198">
        <f>$E$15*H54</f>
        <v>0</v>
      </c>
      <c r="AK54" s="198">
        <f t="shared" ref="AK54:AU54" si="132">$E$15*I54</f>
        <v>0</v>
      </c>
      <c r="AL54" s="198">
        <f t="shared" si="132"/>
        <v>0</v>
      </c>
      <c r="AM54" s="198">
        <f t="shared" si="132"/>
        <v>0</v>
      </c>
      <c r="AN54" s="198">
        <f t="shared" si="132"/>
        <v>0</v>
      </c>
      <c r="AO54" s="198">
        <f t="shared" si="132"/>
        <v>0</v>
      </c>
      <c r="AP54" s="198">
        <f t="shared" si="132"/>
        <v>0</v>
      </c>
      <c r="AQ54" s="198">
        <f t="shared" si="132"/>
        <v>0</v>
      </c>
      <c r="AR54" s="198">
        <f t="shared" si="132"/>
        <v>0</v>
      </c>
      <c r="AS54" s="198">
        <f t="shared" si="132"/>
        <v>0</v>
      </c>
      <c r="AT54" s="198">
        <f t="shared" si="132"/>
        <v>0</v>
      </c>
      <c r="AU54" s="198">
        <f t="shared" si="132"/>
        <v>0</v>
      </c>
      <c r="AW54" s="198">
        <f t="shared" si="97"/>
        <v>0</v>
      </c>
      <c r="AY54" s="197">
        <f>$F$15*H54</f>
        <v>0</v>
      </c>
      <c r="AZ54" s="197">
        <f t="shared" ref="AZ54:BJ54" si="133">$F$15*I54</f>
        <v>0</v>
      </c>
      <c r="BA54" s="197">
        <f t="shared" si="133"/>
        <v>0</v>
      </c>
      <c r="BB54" s="197">
        <f t="shared" si="133"/>
        <v>0</v>
      </c>
      <c r="BC54" s="197">
        <f t="shared" si="133"/>
        <v>0</v>
      </c>
      <c r="BD54" s="197">
        <f t="shared" si="133"/>
        <v>0</v>
      </c>
      <c r="BE54" s="197">
        <f t="shared" si="133"/>
        <v>0</v>
      </c>
      <c r="BF54" s="197">
        <f t="shared" si="133"/>
        <v>0</v>
      </c>
      <c r="BG54" s="197">
        <f t="shared" si="133"/>
        <v>0</v>
      </c>
      <c r="BH54" s="197">
        <f t="shared" si="133"/>
        <v>0</v>
      </c>
      <c r="BI54" s="197">
        <f t="shared" si="133"/>
        <v>0</v>
      </c>
      <c r="BJ54" s="197">
        <f t="shared" si="133"/>
        <v>0</v>
      </c>
      <c r="BL54" s="197">
        <f t="shared" si="99"/>
        <v>0</v>
      </c>
    </row>
    <row r="55" spans="1:64" ht="21.75" hidden="1" customHeight="1" x14ac:dyDescent="0.25">
      <c r="A55" s="175"/>
      <c r="D55" s="214"/>
      <c r="E55" s="173">
        <f t="shared" si="92"/>
        <v>0</v>
      </c>
      <c r="F55" s="173">
        <f t="shared" si="93"/>
        <v>0</v>
      </c>
      <c r="H55" s="172">
        <v>0</v>
      </c>
      <c r="I55" s="172">
        <v>0</v>
      </c>
      <c r="J55" s="172">
        <v>0</v>
      </c>
      <c r="K55" s="172">
        <v>0</v>
      </c>
      <c r="O55" s="172">
        <v>160</v>
      </c>
      <c r="P55" s="172">
        <v>160</v>
      </c>
      <c r="Q55" s="172">
        <v>160</v>
      </c>
      <c r="R55" s="172">
        <v>160</v>
      </c>
      <c r="S55" s="172">
        <v>160</v>
      </c>
      <c r="U55" s="228">
        <f>$C$16*H55</f>
        <v>0</v>
      </c>
      <c r="V55" s="228">
        <f t="shared" ref="V55:AF55" si="134">$C$16*I55</f>
        <v>0</v>
      </c>
      <c r="W55" s="228">
        <f t="shared" si="134"/>
        <v>0</v>
      </c>
      <c r="X55" s="228">
        <f t="shared" si="134"/>
        <v>0</v>
      </c>
      <c r="Y55" s="228">
        <f t="shared" si="134"/>
        <v>0</v>
      </c>
      <c r="Z55" s="228">
        <f t="shared" si="134"/>
        <v>0</v>
      </c>
      <c r="AA55" s="228">
        <f t="shared" si="134"/>
        <v>0</v>
      </c>
      <c r="AB55" s="228">
        <f t="shared" si="134"/>
        <v>0</v>
      </c>
      <c r="AC55" s="228">
        <f t="shared" si="134"/>
        <v>0</v>
      </c>
      <c r="AD55" s="199">
        <f t="shared" si="134"/>
        <v>0</v>
      </c>
      <c r="AE55" s="199">
        <f t="shared" si="134"/>
        <v>0</v>
      </c>
      <c r="AF55" s="199">
        <f t="shared" si="134"/>
        <v>0</v>
      </c>
      <c r="AG55" s="176"/>
      <c r="AH55" s="199">
        <f t="shared" si="110"/>
        <v>0</v>
      </c>
      <c r="AJ55" s="198">
        <f>$E$16*H55</f>
        <v>0</v>
      </c>
      <c r="AK55" s="198">
        <f t="shared" ref="AK55:AU55" si="135">$E$16*I55</f>
        <v>0</v>
      </c>
      <c r="AL55" s="198">
        <f t="shared" si="135"/>
        <v>0</v>
      </c>
      <c r="AM55" s="198">
        <f t="shared" si="135"/>
        <v>0</v>
      </c>
      <c r="AN55" s="198">
        <f t="shared" si="135"/>
        <v>0</v>
      </c>
      <c r="AO55" s="198">
        <f t="shared" si="135"/>
        <v>0</v>
      </c>
      <c r="AP55" s="198">
        <f t="shared" si="135"/>
        <v>0</v>
      </c>
      <c r="AQ55" s="198">
        <f t="shared" si="135"/>
        <v>0</v>
      </c>
      <c r="AR55" s="198">
        <f t="shared" si="135"/>
        <v>0</v>
      </c>
      <c r="AS55" s="198">
        <f t="shared" si="135"/>
        <v>0</v>
      </c>
      <c r="AT55" s="198">
        <f t="shared" si="135"/>
        <v>0</v>
      </c>
      <c r="AU55" s="198">
        <f t="shared" si="135"/>
        <v>0</v>
      </c>
      <c r="AW55" s="198">
        <f t="shared" si="97"/>
        <v>0</v>
      </c>
      <c r="AY55" s="197">
        <f>$F$16*H55</f>
        <v>0</v>
      </c>
      <c r="AZ55" s="197">
        <f t="shared" ref="AZ55:BJ55" si="136">$F$16*I55</f>
        <v>0</v>
      </c>
      <c r="BA55" s="197">
        <f t="shared" si="136"/>
        <v>0</v>
      </c>
      <c r="BB55" s="197">
        <f t="shared" si="136"/>
        <v>0</v>
      </c>
      <c r="BC55" s="197">
        <f t="shared" si="136"/>
        <v>0</v>
      </c>
      <c r="BD55" s="197">
        <f t="shared" si="136"/>
        <v>0</v>
      </c>
      <c r="BE55" s="197">
        <f t="shared" si="136"/>
        <v>0</v>
      </c>
      <c r="BF55" s="197">
        <f t="shared" si="136"/>
        <v>0</v>
      </c>
      <c r="BG55" s="197">
        <f t="shared" si="136"/>
        <v>0</v>
      </c>
      <c r="BH55" s="197">
        <f t="shared" si="136"/>
        <v>0</v>
      </c>
      <c r="BI55" s="197">
        <f t="shared" si="136"/>
        <v>0</v>
      </c>
      <c r="BJ55" s="197">
        <f t="shared" si="136"/>
        <v>0</v>
      </c>
      <c r="BL55" s="197">
        <f t="shared" si="99"/>
        <v>0</v>
      </c>
    </row>
    <row r="56" spans="1:64" ht="21.75" hidden="1" customHeight="1" x14ac:dyDescent="0.25">
      <c r="A56" s="175"/>
      <c r="D56" s="214"/>
      <c r="E56" s="173">
        <f t="shared" si="92"/>
        <v>0</v>
      </c>
      <c r="F56" s="173">
        <f t="shared" si="93"/>
        <v>0</v>
      </c>
      <c r="H56" s="172">
        <v>0</v>
      </c>
      <c r="I56" s="172">
        <v>0</v>
      </c>
      <c r="J56" s="172">
        <v>0</v>
      </c>
      <c r="K56" s="172">
        <v>0</v>
      </c>
      <c r="O56" s="172">
        <v>160</v>
      </c>
      <c r="P56" s="172">
        <v>160</v>
      </c>
      <c r="Q56" s="172">
        <v>160</v>
      </c>
      <c r="R56" s="172">
        <v>160</v>
      </c>
      <c r="S56" s="172">
        <v>160</v>
      </c>
      <c r="U56" s="228">
        <f>$C$17*H56</f>
        <v>0</v>
      </c>
      <c r="V56" s="228">
        <f t="shared" ref="V56:AF56" si="137">$C$17*I56</f>
        <v>0</v>
      </c>
      <c r="W56" s="228">
        <f t="shared" si="137"/>
        <v>0</v>
      </c>
      <c r="X56" s="228">
        <f t="shared" si="137"/>
        <v>0</v>
      </c>
      <c r="Y56" s="228">
        <f t="shared" si="137"/>
        <v>0</v>
      </c>
      <c r="Z56" s="228">
        <f t="shared" si="137"/>
        <v>0</v>
      </c>
      <c r="AA56" s="228">
        <f t="shared" si="137"/>
        <v>0</v>
      </c>
      <c r="AB56" s="228">
        <f t="shared" si="137"/>
        <v>0</v>
      </c>
      <c r="AC56" s="228">
        <f t="shared" si="137"/>
        <v>0</v>
      </c>
      <c r="AD56" s="199">
        <f t="shared" si="137"/>
        <v>0</v>
      </c>
      <c r="AE56" s="199">
        <f t="shared" si="137"/>
        <v>0</v>
      </c>
      <c r="AF56" s="199">
        <f t="shared" si="137"/>
        <v>0</v>
      </c>
      <c r="AG56" s="176"/>
      <c r="AH56" s="199">
        <f t="shared" si="110"/>
        <v>0</v>
      </c>
      <c r="AJ56" s="198">
        <f>$E$17*H56</f>
        <v>0</v>
      </c>
      <c r="AK56" s="198">
        <f t="shared" ref="AK56:AU56" si="138">$E$17*I56</f>
        <v>0</v>
      </c>
      <c r="AL56" s="198">
        <f t="shared" si="138"/>
        <v>0</v>
      </c>
      <c r="AM56" s="198">
        <f t="shared" si="138"/>
        <v>0</v>
      </c>
      <c r="AN56" s="198">
        <f t="shared" si="138"/>
        <v>0</v>
      </c>
      <c r="AO56" s="198">
        <f t="shared" si="138"/>
        <v>0</v>
      </c>
      <c r="AP56" s="198">
        <f t="shared" si="138"/>
        <v>0</v>
      </c>
      <c r="AQ56" s="198">
        <f t="shared" si="138"/>
        <v>0</v>
      </c>
      <c r="AR56" s="198">
        <f t="shared" si="138"/>
        <v>0</v>
      </c>
      <c r="AS56" s="198">
        <f t="shared" si="138"/>
        <v>0</v>
      </c>
      <c r="AT56" s="198">
        <f t="shared" si="138"/>
        <v>0</v>
      </c>
      <c r="AU56" s="198">
        <f t="shared" si="138"/>
        <v>0</v>
      </c>
      <c r="AW56" s="198">
        <f t="shared" si="97"/>
        <v>0</v>
      </c>
      <c r="AY56" s="197">
        <f>$F$17*H56</f>
        <v>0</v>
      </c>
      <c r="AZ56" s="197">
        <f t="shared" ref="AZ56:BJ56" si="139">$F$17*I56</f>
        <v>0</v>
      </c>
      <c r="BA56" s="197">
        <f t="shared" si="139"/>
        <v>0</v>
      </c>
      <c r="BB56" s="197">
        <f t="shared" si="139"/>
        <v>0</v>
      </c>
      <c r="BC56" s="197">
        <f t="shared" si="139"/>
        <v>0</v>
      </c>
      <c r="BD56" s="197">
        <f t="shared" si="139"/>
        <v>0</v>
      </c>
      <c r="BE56" s="197">
        <f t="shared" si="139"/>
        <v>0</v>
      </c>
      <c r="BF56" s="197">
        <f t="shared" si="139"/>
        <v>0</v>
      </c>
      <c r="BG56" s="197">
        <f t="shared" si="139"/>
        <v>0</v>
      </c>
      <c r="BH56" s="197">
        <f t="shared" si="139"/>
        <v>0</v>
      </c>
      <c r="BI56" s="197">
        <f t="shared" si="139"/>
        <v>0</v>
      </c>
      <c r="BJ56" s="197">
        <f t="shared" si="139"/>
        <v>0</v>
      </c>
      <c r="BL56" s="197">
        <f t="shared" si="99"/>
        <v>0</v>
      </c>
    </row>
    <row r="57" spans="1:64" ht="21.75" hidden="1" customHeight="1" x14ac:dyDescent="0.25">
      <c r="A57" s="175"/>
      <c r="D57" s="214"/>
      <c r="E57" s="173">
        <f t="shared" si="92"/>
        <v>0</v>
      </c>
      <c r="F57" s="173">
        <f t="shared" si="93"/>
        <v>0</v>
      </c>
      <c r="H57" s="172">
        <v>0</v>
      </c>
      <c r="I57" s="172">
        <v>0</v>
      </c>
      <c r="J57" s="172">
        <v>0</v>
      </c>
      <c r="K57" s="172">
        <v>0</v>
      </c>
      <c r="O57" s="172">
        <v>160</v>
      </c>
      <c r="P57" s="172">
        <v>160</v>
      </c>
      <c r="Q57" s="172">
        <v>160</v>
      </c>
      <c r="R57" s="172">
        <v>160</v>
      </c>
      <c r="S57" s="172">
        <v>160</v>
      </c>
      <c r="U57" s="228">
        <f>$C$18*H57</f>
        <v>0</v>
      </c>
      <c r="V57" s="228">
        <f t="shared" ref="V57:AF57" si="140">$C$18*I57</f>
        <v>0</v>
      </c>
      <c r="W57" s="228">
        <f t="shared" si="140"/>
        <v>0</v>
      </c>
      <c r="X57" s="228">
        <f t="shared" si="140"/>
        <v>0</v>
      </c>
      <c r="Y57" s="228">
        <f t="shared" si="140"/>
        <v>0</v>
      </c>
      <c r="Z57" s="228">
        <f t="shared" si="140"/>
        <v>0</v>
      </c>
      <c r="AA57" s="228">
        <f t="shared" si="140"/>
        <v>0</v>
      </c>
      <c r="AB57" s="228">
        <f t="shared" si="140"/>
        <v>0</v>
      </c>
      <c r="AC57" s="228">
        <f t="shared" si="140"/>
        <v>0</v>
      </c>
      <c r="AD57" s="199">
        <f t="shared" si="140"/>
        <v>0</v>
      </c>
      <c r="AE57" s="199">
        <f t="shared" si="140"/>
        <v>0</v>
      </c>
      <c r="AF57" s="199">
        <f t="shared" si="140"/>
        <v>0</v>
      </c>
      <c r="AG57" s="176"/>
      <c r="AH57" s="199">
        <f t="shared" si="110"/>
        <v>0</v>
      </c>
      <c r="AJ57" s="198">
        <f>$E$18*H57</f>
        <v>0</v>
      </c>
      <c r="AK57" s="198">
        <f t="shared" ref="AK57:AU57" si="141">$E$18*I57</f>
        <v>0</v>
      </c>
      <c r="AL57" s="198">
        <f t="shared" si="141"/>
        <v>0</v>
      </c>
      <c r="AM57" s="198">
        <f t="shared" si="141"/>
        <v>0</v>
      </c>
      <c r="AN57" s="198">
        <f t="shared" si="141"/>
        <v>0</v>
      </c>
      <c r="AO57" s="198">
        <f t="shared" si="141"/>
        <v>0</v>
      </c>
      <c r="AP57" s="198">
        <f t="shared" si="141"/>
        <v>0</v>
      </c>
      <c r="AQ57" s="198">
        <f t="shared" si="141"/>
        <v>0</v>
      </c>
      <c r="AR57" s="198">
        <f t="shared" si="141"/>
        <v>0</v>
      </c>
      <c r="AS57" s="198">
        <f t="shared" si="141"/>
        <v>0</v>
      </c>
      <c r="AT57" s="198">
        <f t="shared" si="141"/>
        <v>0</v>
      </c>
      <c r="AU57" s="198">
        <f t="shared" si="141"/>
        <v>0</v>
      </c>
      <c r="AW57" s="198">
        <f t="shared" si="97"/>
        <v>0</v>
      </c>
      <c r="AY57" s="197">
        <f>$F$18*H57</f>
        <v>0</v>
      </c>
      <c r="AZ57" s="197">
        <f t="shared" ref="AZ57:BJ57" si="142">$F$18*I57</f>
        <v>0</v>
      </c>
      <c r="BA57" s="197">
        <f t="shared" si="142"/>
        <v>0</v>
      </c>
      <c r="BB57" s="197">
        <f t="shared" si="142"/>
        <v>0</v>
      </c>
      <c r="BC57" s="197">
        <f t="shared" si="142"/>
        <v>0</v>
      </c>
      <c r="BD57" s="197">
        <f t="shared" si="142"/>
        <v>0</v>
      </c>
      <c r="BE57" s="197">
        <f t="shared" si="142"/>
        <v>0</v>
      </c>
      <c r="BF57" s="197">
        <f t="shared" si="142"/>
        <v>0</v>
      </c>
      <c r="BG57" s="197">
        <f t="shared" si="142"/>
        <v>0</v>
      </c>
      <c r="BH57" s="197">
        <f t="shared" si="142"/>
        <v>0</v>
      </c>
      <c r="BI57" s="197">
        <f t="shared" si="142"/>
        <v>0</v>
      </c>
      <c r="BJ57" s="197">
        <f t="shared" si="142"/>
        <v>0</v>
      </c>
      <c r="BL57" s="197">
        <f t="shared" si="99"/>
        <v>0</v>
      </c>
    </row>
    <row r="58" spans="1:64" ht="21.75" hidden="1" customHeight="1" x14ac:dyDescent="0.25">
      <c r="A58" s="175"/>
      <c r="D58" s="214"/>
      <c r="E58" s="173">
        <f t="shared" si="92"/>
        <v>0</v>
      </c>
      <c r="F58" s="173">
        <f t="shared" si="93"/>
        <v>0</v>
      </c>
      <c r="H58" s="172">
        <v>0</v>
      </c>
      <c r="I58" s="172">
        <v>0</v>
      </c>
      <c r="J58" s="172">
        <v>0</v>
      </c>
      <c r="K58" s="172">
        <v>0</v>
      </c>
      <c r="O58" s="172">
        <v>160</v>
      </c>
      <c r="P58" s="172">
        <v>160</v>
      </c>
      <c r="Q58" s="172">
        <v>160</v>
      </c>
      <c r="R58" s="172">
        <v>160</v>
      </c>
      <c r="S58" s="172">
        <v>160</v>
      </c>
      <c r="U58" s="228">
        <f>$C$19*H58</f>
        <v>0</v>
      </c>
      <c r="V58" s="228">
        <f t="shared" ref="V58:AF58" si="143">$C$19*I58</f>
        <v>0</v>
      </c>
      <c r="W58" s="228">
        <f t="shared" si="143"/>
        <v>0</v>
      </c>
      <c r="X58" s="228">
        <f t="shared" si="143"/>
        <v>0</v>
      </c>
      <c r="Y58" s="228">
        <f t="shared" si="143"/>
        <v>0</v>
      </c>
      <c r="Z58" s="228">
        <f t="shared" si="143"/>
        <v>0</v>
      </c>
      <c r="AA58" s="228">
        <f t="shared" si="143"/>
        <v>0</v>
      </c>
      <c r="AB58" s="228">
        <f t="shared" si="143"/>
        <v>0</v>
      </c>
      <c r="AC58" s="228">
        <f t="shared" si="143"/>
        <v>0</v>
      </c>
      <c r="AD58" s="199">
        <f t="shared" si="143"/>
        <v>0</v>
      </c>
      <c r="AE58" s="199">
        <f t="shared" si="143"/>
        <v>0</v>
      </c>
      <c r="AF58" s="199">
        <f t="shared" si="143"/>
        <v>0</v>
      </c>
      <c r="AG58" s="176"/>
      <c r="AH58" s="199">
        <f t="shared" si="95"/>
        <v>0</v>
      </c>
      <c r="AJ58" s="198">
        <f>$E$19*H58</f>
        <v>0</v>
      </c>
      <c r="AK58" s="198">
        <f t="shared" ref="AK58:AU58" si="144">$E$19*I58</f>
        <v>0</v>
      </c>
      <c r="AL58" s="198">
        <f t="shared" si="144"/>
        <v>0</v>
      </c>
      <c r="AM58" s="198">
        <f t="shared" si="144"/>
        <v>0</v>
      </c>
      <c r="AN58" s="198">
        <f t="shared" si="144"/>
        <v>0</v>
      </c>
      <c r="AO58" s="198">
        <f t="shared" si="144"/>
        <v>0</v>
      </c>
      <c r="AP58" s="198">
        <f t="shared" si="144"/>
        <v>0</v>
      </c>
      <c r="AQ58" s="198">
        <f t="shared" si="144"/>
        <v>0</v>
      </c>
      <c r="AR58" s="198">
        <f t="shared" si="144"/>
        <v>0</v>
      </c>
      <c r="AS58" s="198">
        <f t="shared" si="144"/>
        <v>0</v>
      </c>
      <c r="AT58" s="198">
        <f t="shared" si="144"/>
        <v>0</v>
      </c>
      <c r="AU58" s="198">
        <f t="shared" si="144"/>
        <v>0</v>
      </c>
      <c r="AW58" s="198">
        <f t="shared" si="97"/>
        <v>0</v>
      </c>
      <c r="AY58" s="197">
        <f>$F$19*H58</f>
        <v>0</v>
      </c>
      <c r="AZ58" s="197">
        <f t="shared" ref="AZ58:BJ58" si="145">$F$19*I58</f>
        <v>0</v>
      </c>
      <c r="BA58" s="197">
        <f t="shared" si="145"/>
        <v>0</v>
      </c>
      <c r="BB58" s="197">
        <f t="shared" si="145"/>
        <v>0</v>
      </c>
      <c r="BC58" s="197">
        <f t="shared" si="145"/>
        <v>0</v>
      </c>
      <c r="BD58" s="197">
        <f t="shared" si="145"/>
        <v>0</v>
      </c>
      <c r="BE58" s="197">
        <f t="shared" si="145"/>
        <v>0</v>
      </c>
      <c r="BF58" s="197">
        <f t="shared" si="145"/>
        <v>0</v>
      </c>
      <c r="BG58" s="197">
        <f t="shared" si="145"/>
        <v>0</v>
      </c>
      <c r="BH58" s="197">
        <f t="shared" si="145"/>
        <v>0</v>
      </c>
      <c r="BI58" s="197">
        <f t="shared" si="145"/>
        <v>0</v>
      </c>
      <c r="BJ58" s="197">
        <f t="shared" si="145"/>
        <v>0</v>
      </c>
      <c r="BL58" s="197">
        <f t="shared" si="99"/>
        <v>0</v>
      </c>
    </row>
    <row r="59" spans="1:64" ht="21.75" hidden="1" customHeight="1" x14ac:dyDescent="0.25">
      <c r="A59" s="175"/>
      <c r="D59" s="214"/>
      <c r="E59" s="173">
        <f t="shared" si="92"/>
        <v>0</v>
      </c>
      <c r="F59" s="173">
        <f t="shared" si="93"/>
        <v>0</v>
      </c>
      <c r="H59" s="172">
        <v>0</v>
      </c>
      <c r="I59" s="172">
        <v>0</v>
      </c>
      <c r="J59" s="172">
        <v>0</v>
      </c>
      <c r="K59" s="172">
        <v>0</v>
      </c>
      <c r="O59" s="172">
        <v>160</v>
      </c>
      <c r="P59" s="172">
        <v>160</v>
      </c>
      <c r="Q59" s="172">
        <v>160</v>
      </c>
      <c r="R59" s="172">
        <v>160</v>
      </c>
      <c r="S59" s="172">
        <v>160</v>
      </c>
      <c r="U59" s="228">
        <f>$C$20*H59</f>
        <v>0</v>
      </c>
      <c r="V59" s="228">
        <f t="shared" ref="V59:AF59" si="146">$C$20*I59</f>
        <v>0</v>
      </c>
      <c r="W59" s="228">
        <f t="shared" si="146"/>
        <v>0</v>
      </c>
      <c r="X59" s="228">
        <f t="shared" si="146"/>
        <v>0</v>
      </c>
      <c r="Y59" s="228">
        <f t="shared" si="146"/>
        <v>0</v>
      </c>
      <c r="Z59" s="228">
        <f t="shared" si="146"/>
        <v>0</v>
      </c>
      <c r="AA59" s="228">
        <f t="shared" si="146"/>
        <v>0</v>
      </c>
      <c r="AB59" s="228">
        <f t="shared" si="146"/>
        <v>0</v>
      </c>
      <c r="AC59" s="228">
        <f t="shared" si="146"/>
        <v>0</v>
      </c>
      <c r="AD59" s="199">
        <f t="shared" si="146"/>
        <v>0</v>
      </c>
      <c r="AE59" s="199">
        <f t="shared" si="146"/>
        <v>0</v>
      </c>
      <c r="AF59" s="199">
        <f t="shared" si="146"/>
        <v>0</v>
      </c>
      <c r="AG59" s="176"/>
      <c r="AH59" s="199">
        <f t="shared" si="95"/>
        <v>0</v>
      </c>
      <c r="AJ59" s="198">
        <f>$E$20*H59</f>
        <v>0</v>
      </c>
      <c r="AK59" s="198">
        <f t="shared" ref="AK59:AU59" si="147">$E$20*I59</f>
        <v>0</v>
      </c>
      <c r="AL59" s="198">
        <f t="shared" si="147"/>
        <v>0</v>
      </c>
      <c r="AM59" s="198">
        <f t="shared" si="147"/>
        <v>0</v>
      </c>
      <c r="AN59" s="198">
        <f t="shared" si="147"/>
        <v>0</v>
      </c>
      <c r="AO59" s="198">
        <f t="shared" si="147"/>
        <v>0</v>
      </c>
      <c r="AP59" s="198">
        <f t="shared" si="147"/>
        <v>0</v>
      </c>
      <c r="AQ59" s="198">
        <f t="shared" si="147"/>
        <v>0</v>
      </c>
      <c r="AR59" s="198">
        <f t="shared" si="147"/>
        <v>0</v>
      </c>
      <c r="AS59" s="198">
        <f t="shared" si="147"/>
        <v>0</v>
      </c>
      <c r="AT59" s="198">
        <f t="shared" si="147"/>
        <v>0</v>
      </c>
      <c r="AU59" s="198">
        <f t="shared" si="147"/>
        <v>0</v>
      </c>
      <c r="AW59" s="198">
        <f t="shared" si="97"/>
        <v>0</v>
      </c>
      <c r="AY59" s="197">
        <f>$F$20*H59</f>
        <v>0</v>
      </c>
      <c r="AZ59" s="197">
        <f t="shared" ref="AZ59:BJ59" si="148">$F$20*I59</f>
        <v>0</v>
      </c>
      <c r="BA59" s="197">
        <f t="shared" si="148"/>
        <v>0</v>
      </c>
      <c r="BB59" s="197">
        <f t="shared" si="148"/>
        <v>0</v>
      </c>
      <c r="BC59" s="197">
        <f t="shared" si="148"/>
        <v>0</v>
      </c>
      <c r="BD59" s="197">
        <f t="shared" si="148"/>
        <v>0</v>
      </c>
      <c r="BE59" s="197">
        <f t="shared" si="148"/>
        <v>0</v>
      </c>
      <c r="BF59" s="197">
        <f t="shared" si="148"/>
        <v>0</v>
      </c>
      <c r="BG59" s="197">
        <f t="shared" si="148"/>
        <v>0</v>
      </c>
      <c r="BH59" s="197">
        <f t="shared" si="148"/>
        <v>0</v>
      </c>
      <c r="BI59" s="197">
        <f t="shared" si="148"/>
        <v>0</v>
      </c>
      <c r="BJ59" s="197">
        <f t="shared" si="148"/>
        <v>0</v>
      </c>
      <c r="BL59" s="197">
        <f t="shared" si="99"/>
        <v>0</v>
      </c>
    </row>
    <row r="60" spans="1:64" ht="21.75" hidden="1" customHeight="1" x14ac:dyDescent="0.25">
      <c r="A60" s="175"/>
      <c r="D60" s="214"/>
      <c r="E60" s="173">
        <f t="shared" si="92"/>
        <v>0</v>
      </c>
      <c r="F60" s="173">
        <f t="shared" si="93"/>
        <v>0</v>
      </c>
      <c r="H60" s="172">
        <v>0</v>
      </c>
      <c r="I60" s="172">
        <v>0</v>
      </c>
      <c r="J60" s="172">
        <v>0</v>
      </c>
      <c r="K60" s="172">
        <v>0</v>
      </c>
      <c r="O60" s="172">
        <v>160</v>
      </c>
      <c r="P60" s="172">
        <v>160</v>
      </c>
      <c r="Q60" s="172">
        <v>160</v>
      </c>
      <c r="R60" s="172">
        <v>160</v>
      </c>
      <c r="S60" s="172">
        <v>160</v>
      </c>
      <c r="U60" s="228">
        <f>$C$21*H60</f>
        <v>0</v>
      </c>
      <c r="V60" s="228">
        <f t="shared" ref="V60:AF60" si="149">$C$21*I60</f>
        <v>0</v>
      </c>
      <c r="W60" s="228">
        <f t="shared" si="149"/>
        <v>0</v>
      </c>
      <c r="X60" s="228">
        <f t="shared" si="149"/>
        <v>0</v>
      </c>
      <c r="Y60" s="228">
        <f t="shared" si="149"/>
        <v>0</v>
      </c>
      <c r="Z60" s="228">
        <f t="shared" si="149"/>
        <v>0</v>
      </c>
      <c r="AA60" s="228">
        <f t="shared" si="149"/>
        <v>0</v>
      </c>
      <c r="AB60" s="228">
        <f t="shared" si="149"/>
        <v>0</v>
      </c>
      <c r="AC60" s="228">
        <f t="shared" si="149"/>
        <v>0</v>
      </c>
      <c r="AD60" s="199">
        <f t="shared" si="149"/>
        <v>0</v>
      </c>
      <c r="AE60" s="199">
        <f t="shared" si="149"/>
        <v>0</v>
      </c>
      <c r="AF60" s="199">
        <f t="shared" si="149"/>
        <v>0</v>
      </c>
      <c r="AG60" s="176"/>
      <c r="AH60" s="199">
        <f t="shared" si="95"/>
        <v>0</v>
      </c>
      <c r="AJ60" s="198">
        <f>$E$21*H60</f>
        <v>0</v>
      </c>
      <c r="AK60" s="198">
        <f t="shared" ref="AK60:AU60" si="150">$E$21*I60</f>
        <v>0</v>
      </c>
      <c r="AL60" s="198">
        <f t="shared" si="150"/>
        <v>0</v>
      </c>
      <c r="AM60" s="198">
        <f t="shared" si="150"/>
        <v>0</v>
      </c>
      <c r="AN60" s="198">
        <f t="shared" si="150"/>
        <v>0</v>
      </c>
      <c r="AO60" s="198">
        <f t="shared" si="150"/>
        <v>0</v>
      </c>
      <c r="AP60" s="198">
        <f t="shared" si="150"/>
        <v>0</v>
      </c>
      <c r="AQ60" s="198">
        <f t="shared" si="150"/>
        <v>0</v>
      </c>
      <c r="AR60" s="198">
        <f t="shared" si="150"/>
        <v>0</v>
      </c>
      <c r="AS60" s="198">
        <f t="shared" si="150"/>
        <v>0</v>
      </c>
      <c r="AT60" s="198">
        <f t="shared" si="150"/>
        <v>0</v>
      </c>
      <c r="AU60" s="198">
        <f t="shared" si="150"/>
        <v>0</v>
      </c>
      <c r="AW60" s="198">
        <f t="shared" si="97"/>
        <v>0</v>
      </c>
      <c r="AY60" s="197">
        <f>$F$21*H60</f>
        <v>0</v>
      </c>
      <c r="AZ60" s="197">
        <f t="shared" ref="AZ60:BJ60" si="151">$F$21*I60</f>
        <v>0</v>
      </c>
      <c r="BA60" s="197">
        <f t="shared" si="151"/>
        <v>0</v>
      </c>
      <c r="BB60" s="197">
        <f t="shared" si="151"/>
        <v>0</v>
      </c>
      <c r="BC60" s="197">
        <f t="shared" si="151"/>
        <v>0</v>
      </c>
      <c r="BD60" s="197">
        <f t="shared" si="151"/>
        <v>0</v>
      </c>
      <c r="BE60" s="197">
        <f t="shared" si="151"/>
        <v>0</v>
      </c>
      <c r="BF60" s="197">
        <f t="shared" si="151"/>
        <v>0</v>
      </c>
      <c r="BG60" s="197">
        <f t="shared" si="151"/>
        <v>0</v>
      </c>
      <c r="BH60" s="197">
        <f t="shared" si="151"/>
        <v>0</v>
      </c>
      <c r="BI60" s="197">
        <f t="shared" si="151"/>
        <v>0</v>
      </c>
      <c r="BJ60" s="197">
        <f t="shared" si="151"/>
        <v>0</v>
      </c>
      <c r="BL60" s="197">
        <f t="shared" si="99"/>
        <v>0</v>
      </c>
    </row>
    <row r="61" spans="1:64" ht="21.75" hidden="1" customHeight="1" x14ac:dyDescent="0.25">
      <c r="A61" s="175"/>
      <c r="D61" s="214"/>
      <c r="E61" s="173">
        <f t="shared" si="92"/>
        <v>0</v>
      </c>
      <c r="F61" s="173">
        <f t="shared" si="93"/>
        <v>0</v>
      </c>
      <c r="H61" s="172">
        <v>0</v>
      </c>
      <c r="I61" s="172">
        <v>0</v>
      </c>
      <c r="J61" s="172">
        <v>0</v>
      </c>
      <c r="K61" s="172">
        <v>0</v>
      </c>
      <c r="O61" s="172">
        <v>160</v>
      </c>
      <c r="P61" s="172">
        <v>160</v>
      </c>
      <c r="Q61" s="172">
        <v>160</v>
      </c>
      <c r="R61" s="172">
        <v>160</v>
      </c>
      <c r="S61" s="172">
        <v>160</v>
      </c>
      <c r="U61" s="228">
        <f>$C$22*H61</f>
        <v>0</v>
      </c>
      <c r="V61" s="228">
        <f t="shared" ref="V61:AF61" si="152">$C$22*I61</f>
        <v>0</v>
      </c>
      <c r="W61" s="228">
        <f t="shared" si="152"/>
        <v>0</v>
      </c>
      <c r="X61" s="228">
        <f t="shared" si="152"/>
        <v>0</v>
      </c>
      <c r="Y61" s="228">
        <f t="shared" si="152"/>
        <v>0</v>
      </c>
      <c r="Z61" s="228">
        <f t="shared" si="152"/>
        <v>0</v>
      </c>
      <c r="AA61" s="228">
        <f t="shared" si="152"/>
        <v>0</v>
      </c>
      <c r="AB61" s="228">
        <f t="shared" si="152"/>
        <v>0</v>
      </c>
      <c r="AC61" s="228">
        <f t="shared" si="152"/>
        <v>0</v>
      </c>
      <c r="AD61" s="199">
        <f t="shared" si="152"/>
        <v>0</v>
      </c>
      <c r="AE61" s="199">
        <f t="shared" si="152"/>
        <v>0</v>
      </c>
      <c r="AF61" s="199">
        <f t="shared" si="152"/>
        <v>0</v>
      </c>
      <c r="AG61" s="176"/>
      <c r="AH61" s="199">
        <f t="shared" si="95"/>
        <v>0</v>
      </c>
      <c r="AJ61" s="198">
        <f>$E$22*H61</f>
        <v>0</v>
      </c>
      <c r="AK61" s="198">
        <f t="shared" ref="AK61:AU61" si="153">$E$22*I61</f>
        <v>0</v>
      </c>
      <c r="AL61" s="198">
        <f t="shared" si="153"/>
        <v>0</v>
      </c>
      <c r="AM61" s="198">
        <f t="shared" si="153"/>
        <v>0</v>
      </c>
      <c r="AN61" s="198">
        <f t="shared" si="153"/>
        <v>0</v>
      </c>
      <c r="AO61" s="198">
        <f t="shared" si="153"/>
        <v>0</v>
      </c>
      <c r="AP61" s="198">
        <f t="shared" si="153"/>
        <v>0</v>
      </c>
      <c r="AQ61" s="198">
        <f t="shared" si="153"/>
        <v>0</v>
      </c>
      <c r="AR61" s="198">
        <f t="shared" si="153"/>
        <v>0</v>
      </c>
      <c r="AS61" s="198">
        <f t="shared" si="153"/>
        <v>0</v>
      </c>
      <c r="AT61" s="198">
        <f t="shared" si="153"/>
        <v>0</v>
      </c>
      <c r="AU61" s="198">
        <f t="shared" si="153"/>
        <v>0</v>
      </c>
      <c r="AW61" s="198">
        <f t="shared" si="97"/>
        <v>0</v>
      </c>
      <c r="AY61" s="197">
        <f>$F$22*H61</f>
        <v>0</v>
      </c>
      <c r="AZ61" s="197">
        <f t="shared" ref="AZ61:BJ61" si="154">$F$22*I61</f>
        <v>0</v>
      </c>
      <c r="BA61" s="197">
        <f t="shared" si="154"/>
        <v>0</v>
      </c>
      <c r="BB61" s="197">
        <f t="shared" si="154"/>
        <v>0</v>
      </c>
      <c r="BC61" s="197">
        <f t="shared" si="154"/>
        <v>0</v>
      </c>
      <c r="BD61" s="197">
        <f t="shared" si="154"/>
        <v>0</v>
      </c>
      <c r="BE61" s="197">
        <f t="shared" si="154"/>
        <v>0</v>
      </c>
      <c r="BF61" s="197">
        <f t="shared" si="154"/>
        <v>0</v>
      </c>
      <c r="BG61" s="197">
        <f t="shared" si="154"/>
        <v>0</v>
      </c>
      <c r="BH61" s="197">
        <f t="shared" si="154"/>
        <v>0</v>
      </c>
      <c r="BI61" s="197">
        <f t="shared" si="154"/>
        <v>0</v>
      </c>
      <c r="BJ61" s="197">
        <f t="shared" si="154"/>
        <v>0</v>
      </c>
      <c r="BL61" s="197">
        <f t="shared" si="99"/>
        <v>0</v>
      </c>
    </row>
    <row r="62" spans="1:64" ht="21.75" hidden="1" customHeight="1" x14ac:dyDescent="0.25">
      <c r="A62" s="175"/>
      <c r="D62" s="214"/>
      <c r="E62" s="173">
        <f t="shared" si="92"/>
        <v>0</v>
      </c>
      <c r="F62" s="173">
        <f t="shared" si="93"/>
        <v>0</v>
      </c>
      <c r="H62" s="172">
        <v>0</v>
      </c>
      <c r="I62" s="172">
        <v>0</v>
      </c>
      <c r="J62" s="172">
        <v>0</v>
      </c>
      <c r="K62" s="172">
        <v>0</v>
      </c>
      <c r="O62" s="172">
        <v>160</v>
      </c>
      <c r="P62" s="172">
        <v>160</v>
      </c>
      <c r="Q62" s="172">
        <v>160</v>
      </c>
      <c r="R62" s="172">
        <v>160</v>
      </c>
      <c r="S62" s="172">
        <v>160</v>
      </c>
      <c r="U62" s="228">
        <f>$C$23*H62</f>
        <v>0</v>
      </c>
      <c r="V62" s="228">
        <f t="shared" ref="V62:AF62" si="155">$C$23*I62</f>
        <v>0</v>
      </c>
      <c r="W62" s="228">
        <f t="shared" si="155"/>
        <v>0</v>
      </c>
      <c r="X62" s="228">
        <f t="shared" si="155"/>
        <v>0</v>
      </c>
      <c r="Y62" s="228">
        <f t="shared" si="155"/>
        <v>0</v>
      </c>
      <c r="Z62" s="228">
        <f t="shared" si="155"/>
        <v>0</v>
      </c>
      <c r="AA62" s="228">
        <f t="shared" si="155"/>
        <v>0</v>
      </c>
      <c r="AB62" s="228">
        <f t="shared" si="155"/>
        <v>0</v>
      </c>
      <c r="AC62" s="228">
        <f t="shared" si="155"/>
        <v>0</v>
      </c>
      <c r="AD62" s="199">
        <f t="shared" si="155"/>
        <v>0</v>
      </c>
      <c r="AE62" s="199">
        <f t="shared" si="155"/>
        <v>0</v>
      </c>
      <c r="AF62" s="199">
        <f t="shared" si="155"/>
        <v>0</v>
      </c>
      <c r="AG62" s="176"/>
      <c r="AH62" s="199">
        <f t="shared" si="95"/>
        <v>0</v>
      </c>
      <c r="AJ62" s="198">
        <f>$E$23*H62</f>
        <v>0</v>
      </c>
      <c r="AK62" s="198">
        <f t="shared" ref="AK62:AU62" si="156">$E$23*I62</f>
        <v>0</v>
      </c>
      <c r="AL62" s="198">
        <f t="shared" si="156"/>
        <v>0</v>
      </c>
      <c r="AM62" s="198">
        <f t="shared" si="156"/>
        <v>0</v>
      </c>
      <c r="AN62" s="198">
        <f t="shared" si="156"/>
        <v>0</v>
      </c>
      <c r="AO62" s="198">
        <f t="shared" si="156"/>
        <v>0</v>
      </c>
      <c r="AP62" s="198">
        <f t="shared" si="156"/>
        <v>0</v>
      </c>
      <c r="AQ62" s="198">
        <f t="shared" si="156"/>
        <v>0</v>
      </c>
      <c r="AR62" s="198">
        <f t="shared" si="156"/>
        <v>0</v>
      </c>
      <c r="AS62" s="198">
        <f t="shared" si="156"/>
        <v>0</v>
      </c>
      <c r="AT62" s="198">
        <f t="shared" si="156"/>
        <v>0</v>
      </c>
      <c r="AU62" s="198">
        <f t="shared" si="156"/>
        <v>0</v>
      </c>
      <c r="AW62" s="198">
        <f t="shared" si="97"/>
        <v>0</v>
      </c>
      <c r="AY62" s="197">
        <f>$F$23*H62</f>
        <v>0</v>
      </c>
      <c r="AZ62" s="197">
        <f t="shared" ref="AZ62:BJ62" si="157">$F$23*I62</f>
        <v>0</v>
      </c>
      <c r="BA62" s="197">
        <f t="shared" si="157"/>
        <v>0</v>
      </c>
      <c r="BB62" s="197">
        <f t="shared" si="157"/>
        <v>0</v>
      </c>
      <c r="BC62" s="197">
        <f t="shared" si="157"/>
        <v>0</v>
      </c>
      <c r="BD62" s="197">
        <f t="shared" si="157"/>
        <v>0</v>
      </c>
      <c r="BE62" s="197">
        <f t="shared" si="157"/>
        <v>0</v>
      </c>
      <c r="BF62" s="197">
        <f t="shared" si="157"/>
        <v>0</v>
      </c>
      <c r="BG62" s="197">
        <f t="shared" si="157"/>
        <v>0</v>
      </c>
      <c r="BH62" s="197">
        <f t="shared" si="157"/>
        <v>0</v>
      </c>
      <c r="BI62" s="197">
        <f t="shared" si="157"/>
        <v>0</v>
      </c>
      <c r="BJ62" s="197">
        <f t="shared" si="157"/>
        <v>0</v>
      </c>
      <c r="BL62" s="197">
        <f t="shared" si="99"/>
        <v>0</v>
      </c>
    </row>
    <row r="63" spans="1:64" ht="21.75" hidden="1" customHeight="1" x14ac:dyDescent="0.25">
      <c r="A63" s="175"/>
      <c r="D63" s="214"/>
      <c r="E63" s="173">
        <f t="shared" si="92"/>
        <v>0</v>
      </c>
      <c r="F63" s="173">
        <f t="shared" si="93"/>
        <v>0</v>
      </c>
      <c r="H63" s="172">
        <v>0</v>
      </c>
      <c r="I63" s="172">
        <v>0</v>
      </c>
      <c r="J63" s="172">
        <v>0</v>
      </c>
      <c r="K63" s="172">
        <v>0</v>
      </c>
      <c r="O63" s="172">
        <v>160</v>
      </c>
      <c r="P63" s="172">
        <v>160</v>
      </c>
      <c r="Q63" s="172">
        <v>160</v>
      </c>
      <c r="R63" s="172">
        <v>160</v>
      </c>
      <c r="S63" s="172">
        <v>160</v>
      </c>
      <c r="U63" s="228">
        <f>$C$24*H63</f>
        <v>0</v>
      </c>
      <c r="V63" s="228">
        <f t="shared" ref="V63:AF63" si="158">$C$24*I63</f>
        <v>0</v>
      </c>
      <c r="W63" s="228">
        <f t="shared" si="158"/>
        <v>0</v>
      </c>
      <c r="X63" s="228">
        <f t="shared" si="158"/>
        <v>0</v>
      </c>
      <c r="Y63" s="228">
        <f t="shared" si="158"/>
        <v>0</v>
      </c>
      <c r="Z63" s="228">
        <f t="shared" si="158"/>
        <v>0</v>
      </c>
      <c r="AA63" s="228">
        <f t="shared" si="158"/>
        <v>0</v>
      </c>
      <c r="AB63" s="228">
        <f t="shared" si="158"/>
        <v>0</v>
      </c>
      <c r="AC63" s="228">
        <f t="shared" si="158"/>
        <v>0</v>
      </c>
      <c r="AD63" s="199">
        <f t="shared" si="158"/>
        <v>0</v>
      </c>
      <c r="AE63" s="199">
        <f t="shared" si="158"/>
        <v>0</v>
      </c>
      <c r="AF63" s="199">
        <f t="shared" si="158"/>
        <v>0</v>
      </c>
      <c r="AG63" s="176"/>
      <c r="AH63" s="199">
        <f t="shared" si="95"/>
        <v>0</v>
      </c>
      <c r="AJ63" s="198">
        <f>$E$24*H63</f>
        <v>0</v>
      </c>
      <c r="AK63" s="198">
        <f t="shared" ref="AK63:AU63" si="159">$E$24*I63</f>
        <v>0</v>
      </c>
      <c r="AL63" s="198">
        <f t="shared" si="159"/>
        <v>0</v>
      </c>
      <c r="AM63" s="198">
        <f t="shared" si="159"/>
        <v>0</v>
      </c>
      <c r="AN63" s="198">
        <f t="shared" si="159"/>
        <v>0</v>
      </c>
      <c r="AO63" s="198">
        <f t="shared" si="159"/>
        <v>0</v>
      </c>
      <c r="AP63" s="198">
        <f t="shared" si="159"/>
        <v>0</v>
      </c>
      <c r="AQ63" s="198">
        <f t="shared" si="159"/>
        <v>0</v>
      </c>
      <c r="AR63" s="198">
        <f t="shared" si="159"/>
        <v>0</v>
      </c>
      <c r="AS63" s="198">
        <f t="shared" si="159"/>
        <v>0</v>
      </c>
      <c r="AT63" s="198">
        <f t="shared" si="159"/>
        <v>0</v>
      </c>
      <c r="AU63" s="198">
        <f t="shared" si="159"/>
        <v>0</v>
      </c>
      <c r="AW63" s="198">
        <f t="shared" si="97"/>
        <v>0</v>
      </c>
      <c r="AY63" s="197">
        <f>$F$24*H63</f>
        <v>0</v>
      </c>
      <c r="AZ63" s="197">
        <f t="shared" ref="AZ63:BJ63" si="160">$F$24*I63</f>
        <v>0</v>
      </c>
      <c r="BA63" s="197">
        <f t="shared" si="160"/>
        <v>0</v>
      </c>
      <c r="BB63" s="197">
        <f t="shared" si="160"/>
        <v>0</v>
      </c>
      <c r="BC63" s="197">
        <f t="shared" si="160"/>
        <v>0</v>
      </c>
      <c r="BD63" s="197">
        <f t="shared" si="160"/>
        <v>0</v>
      </c>
      <c r="BE63" s="197">
        <f t="shared" si="160"/>
        <v>0</v>
      </c>
      <c r="BF63" s="197">
        <f t="shared" si="160"/>
        <v>0</v>
      </c>
      <c r="BG63" s="197">
        <f t="shared" si="160"/>
        <v>0</v>
      </c>
      <c r="BH63" s="197">
        <f t="shared" si="160"/>
        <v>0</v>
      </c>
      <c r="BI63" s="197">
        <f t="shared" si="160"/>
        <v>0</v>
      </c>
      <c r="BJ63" s="197">
        <f t="shared" si="160"/>
        <v>0</v>
      </c>
      <c r="BL63" s="197">
        <f t="shared" si="99"/>
        <v>0</v>
      </c>
    </row>
    <row r="64" spans="1:64" ht="21.75" hidden="1" customHeight="1" x14ac:dyDescent="0.25">
      <c r="A64" s="175"/>
      <c r="D64" s="214"/>
      <c r="E64" s="173">
        <f t="shared" si="92"/>
        <v>0</v>
      </c>
      <c r="F64" s="173">
        <f t="shared" si="93"/>
        <v>0</v>
      </c>
      <c r="H64" s="172">
        <v>0</v>
      </c>
      <c r="I64" s="172">
        <v>0</v>
      </c>
      <c r="J64" s="172">
        <v>0</v>
      </c>
      <c r="K64" s="172">
        <v>0</v>
      </c>
      <c r="O64" s="172">
        <v>160</v>
      </c>
      <c r="P64" s="172">
        <v>160</v>
      </c>
      <c r="Q64" s="172">
        <v>160</v>
      </c>
      <c r="R64" s="172">
        <v>160</v>
      </c>
      <c r="S64" s="172">
        <v>160</v>
      </c>
      <c r="U64" s="228">
        <f>$C$25*H64</f>
        <v>0</v>
      </c>
      <c r="V64" s="228">
        <f t="shared" ref="V64:AF64" si="161">$C$25*I64</f>
        <v>0</v>
      </c>
      <c r="W64" s="228">
        <f t="shared" si="161"/>
        <v>0</v>
      </c>
      <c r="X64" s="228">
        <f t="shared" si="161"/>
        <v>0</v>
      </c>
      <c r="Y64" s="228">
        <f t="shared" si="161"/>
        <v>0</v>
      </c>
      <c r="Z64" s="228">
        <f t="shared" si="161"/>
        <v>0</v>
      </c>
      <c r="AA64" s="228">
        <f t="shared" si="161"/>
        <v>0</v>
      </c>
      <c r="AB64" s="228">
        <f t="shared" si="161"/>
        <v>0</v>
      </c>
      <c r="AC64" s="228">
        <f t="shared" si="161"/>
        <v>0</v>
      </c>
      <c r="AD64" s="199">
        <f t="shared" si="161"/>
        <v>0</v>
      </c>
      <c r="AE64" s="199">
        <f t="shared" si="161"/>
        <v>0</v>
      </c>
      <c r="AF64" s="199">
        <f t="shared" si="161"/>
        <v>0</v>
      </c>
      <c r="AG64" s="176"/>
      <c r="AH64" s="199">
        <f t="shared" si="95"/>
        <v>0</v>
      </c>
      <c r="AJ64" s="198">
        <f>$E$25*H64</f>
        <v>0</v>
      </c>
      <c r="AK64" s="198">
        <f t="shared" ref="AK64:AU64" si="162">$E$25*I64</f>
        <v>0</v>
      </c>
      <c r="AL64" s="198">
        <f t="shared" si="162"/>
        <v>0</v>
      </c>
      <c r="AM64" s="198">
        <f t="shared" si="162"/>
        <v>0</v>
      </c>
      <c r="AN64" s="198">
        <f t="shared" si="162"/>
        <v>0</v>
      </c>
      <c r="AO64" s="198">
        <f t="shared" si="162"/>
        <v>0</v>
      </c>
      <c r="AP64" s="198">
        <f t="shared" si="162"/>
        <v>0</v>
      </c>
      <c r="AQ64" s="198">
        <f t="shared" si="162"/>
        <v>0</v>
      </c>
      <c r="AR64" s="198">
        <f t="shared" si="162"/>
        <v>0</v>
      </c>
      <c r="AS64" s="198">
        <f t="shared" si="162"/>
        <v>0</v>
      </c>
      <c r="AT64" s="198">
        <f t="shared" si="162"/>
        <v>0</v>
      </c>
      <c r="AU64" s="198">
        <f t="shared" si="162"/>
        <v>0</v>
      </c>
      <c r="AW64" s="198">
        <f t="shared" si="97"/>
        <v>0</v>
      </c>
      <c r="AY64" s="197">
        <f>$F$25*H64</f>
        <v>0</v>
      </c>
      <c r="AZ64" s="197">
        <f t="shared" ref="AZ64:BJ64" si="163">$F$25*I64</f>
        <v>0</v>
      </c>
      <c r="BA64" s="197">
        <f t="shared" si="163"/>
        <v>0</v>
      </c>
      <c r="BB64" s="197">
        <f t="shared" si="163"/>
        <v>0</v>
      </c>
      <c r="BC64" s="197">
        <f t="shared" si="163"/>
        <v>0</v>
      </c>
      <c r="BD64" s="197">
        <f t="shared" si="163"/>
        <v>0</v>
      </c>
      <c r="BE64" s="197">
        <f t="shared" si="163"/>
        <v>0</v>
      </c>
      <c r="BF64" s="197">
        <f t="shared" si="163"/>
        <v>0</v>
      </c>
      <c r="BG64" s="197">
        <f t="shared" si="163"/>
        <v>0</v>
      </c>
      <c r="BH64" s="197">
        <f t="shared" si="163"/>
        <v>0</v>
      </c>
      <c r="BI64" s="197">
        <f t="shared" si="163"/>
        <v>0</v>
      </c>
      <c r="BJ64" s="197">
        <f t="shared" si="163"/>
        <v>0</v>
      </c>
      <c r="BL64" s="197">
        <f t="shared" si="99"/>
        <v>0</v>
      </c>
    </row>
    <row r="65" spans="1:64" ht="21.75" hidden="1" customHeight="1" x14ac:dyDescent="0.25">
      <c r="A65" s="175"/>
      <c r="D65" s="214"/>
      <c r="E65" s="173">
        <f t="shared" si="92"/>
        <v>0</v>
      </c>
      <c r="F65" s="173">
        <f t="shared" si="93"/>
        <v>0</v>
      </c>
      <c r="H65" s="172">
        <v>0</v>
      </c>
      <c r="I65" s="172">
        <v>0</v>
      </c>
      <c r="J65" s="172">
        <v>0</v>
      </c>
      <c r="K65" s="172">
        <v>0</v>
      </c>
      <c r="O65" s="172">
        <v>160</v>
      </c>
      <c r="P65" s="172">
        <v>160</v>
      </c>
      <c r="Q65" s="172">
        <v>160</v>
      </c>
      <c r="R65" s="172">
        <v>160</v>
      </c>
      <c r="S65" s="172">
        <v>160</v>
      </c>
      <c r="U65" s="228">
        <f>$C$26*H65</f>
        <v>0</v>
      </c>
      <c r="V65" s="228">
        <f t="shared" ref="V65:AF65" si="164">$C$26*I65</f>
        <v>0</v>
      </c>
      <c r="W65" s="228">
        <f t="shared" si="164"/>
        <v>0</v>
      </c>
      <c r="X65" s="228">
        <f t="shared" si="164"/>
        <v>0</v>
      </c>
      <c r="Y65" s="228">
        <f t="shared" si="164"/>
        <v>0</v>
      </c>
      <c r="Z65" s="228">
        <f t="shared" si="164"/>
        <v>0</v>
      </c>
      <c r="AA65" s="228">
        <f t="shared" si="164"/>
        <v>0</v>
      </c>
      <c r="AB65" s="228">
        <f t="shared" si="164"/>
        <v>0</v>
      </c>
      <c r="AC65" s="228">
        <f t="shared" si="164"/>
        <v>0</v>
      </c>
      <c r="AD65" s="199">
        <f t="shared" si="164"/>
        <v>0</v>
      </c>
      <c r="AE65" s="199">
        <f t="shared" si="164"/>
        <v>0</v>
      </c>
      <c r="AF65" s="199">
        <f t="shared" si="164"/>
        <v>0</v>
      </c>
      <c r="AG65" s="176"/>
      <c r="AH65" s="199">
        <f t="shared" si="95"/>
        <v>0</v>
      </c>
      <c r="AJ65" s="198">
        <f>$E$26*H65</f>
        <v>0</v>
      </c>
      <c r="AK65" s="198">
        <f t="shared" ref="AK65:AU65" si="165">$E$26*I65</f>
        <v>0</v>
      </c>
      <c r="AL65" s="198">
        <f t="shared" si="165"/>
        <v>0</v>
      </c>
      <c r="AM65" s="198">
        <f t="shared" si="165"/>
        <v>0</v>
      </c>
      <c r="AN65" s="198">
        <f t="shared" si="165"/>
        <v>0</v>
      </c>
      <c r="AO65" s="198">
        <f t="shared" si="165"/>
        <v>0</v>
      </c>
      <c r="AP65" s="198">
        <f t="shared" si="165"/>
        <v>0</v>
      </c>
      <c r="AQ65" s="198">
        <f t="shared" si="165"/>
        <v>0</v>
      </c>
      <c r="AR65" s="198">
        <f t="shared" si="165"/>
        <v>0</v>
      </c>
      <c r="AS65" s="198">
        <f t="shared" si="165"/>
        <v>0</v>
      </c>
      <c r="AT65" s="198">
        <f t="shared" si="165"/>
        <v>0</v>
      </c>
      <c r="AU65" s="198">
        <f t="shared" si="165"/>
        <v>0</v>
      </c>
      <c r="AW65" s="198">
        <f t="shared" si="97"/>
        <v>0</v>
      </c>
      <c r="AY65" s="197">
        <f>$F$26*H65</f>
        <v>0</v>
      </c>
      <c r="AZ65" s="197">
        <f t="shared" ref="AZ65:BJ65" si="166">$F$26*I65</f>
        <v>0</v>
      </c>
      <c r="BA65" s="197">
        <f t="shared" si="166"/>
        <v>0</v>
      </c>
      <c r="BB65" s="197">
        <f t="shared" si="166"/>
        <v>0</v>
      </c>
      <c r="BC65" s="197">
        <f t="shared" si="166"/>
        <v>0</v>
      </c>
      <c r="BD65" s="197">
        <f t="shared" si="166"/>
        <v>0</v>
      </c>
      <c r="BE65" s="197">
        <f t="shared" si="166"/>
        <v>0</v>
      </c>
      <c r="BF65" s="197">
        <f t="shared" si="166"/>
        <v>0</v>
      </c>
      <c r="BG65" s="197">
        <f t="shared" si="166"/>
        <v>0</v>
      </c>
      <c r="BH65" s="197">
        <f t="shared" si="166"/>
        <v>0</v>
      </c>
      <c r="BI65" s="197">
        <f t="shared" si="166"/>
        <v>0</v>
      </c>
      <c r="BJ65" s="197">
        <f t="shared" si="166"/>
        <v>0</v>
      </c>
      <c r="BL65" s="197">
        <f t="shared" si="99"/>
        <v>0</v>
      </c>
    </row>
    <row r="66" spans="1:64" ht="21.75" hidden="1" customHeight="1" x14ac:dyDescent="0.25">
      <c r="A66" s="175"/>
      <c r="D66" s="214"/>
      <c r="E66" s="173">
        <f t="shared" si="92"/>
        <v>0</v>
      </c>
      <c r="F66" s="173">
        <f t="shared" si="93"/>
        <v>0</v>
      </c>
      <c r="H66" s="172">
        <v>0</v>
      </c>
      <c r="I66" s="172">
        <v>0</v>
      </c>
      <c r="J66" s="172">
        <v>0</v>
      </c>
      <c r="K66" s="172">
        <v>0</v>
      </c>
      <c r="O66" s="172">
        <v>160</v>
      </c>
      <c r="P66" s="172">
        <v>160</v>
      </c>
      <c r="Q66" s="172">
        <v>160</v>
      </c>
      <c r="R66" s="172">
        <v>160</v>
      </c>
      <c r="S66" s="172">
        <v>160</v>
      </c>
      <c r="U66" s="228">
        <f>$C$27*H66</f>
        <v>0</v>
      </c>
      <c r="V66" s="228">
        <f t="shared" ref="V66:AF66" si="167">$C$27*I66</f>
        <v>0</v>
      </c>
      <c r="W66" s="228">
        <f t="shared" si="167"/>
        <v>0</v>
      </c>
      <c r="X66" s="228">
        <f t="shared" si="167"/>
        <v>0</v>
      </c>
      <c r="Y66" s="228">
        <f t="shared" si="167"/>
        <v>0</v>
      </c>
      <c r="Z66" s="228">
        <f t="shared" si="167"/>
        <v>0</v>
      </c>
      <c r="AA66" s="228">
        <f t="shared" si="167"/>
        <v>0</v>
      </c>
      <c r="AB66" s="228">
        <f t="shared" si="167"/>
        <v>0</v>
      </c>
      <c r="AC66" s="228">
        <f t="shared" si="167"/>
        <v>0</v>
      </c>
      <c r="AD66" s="199">
        <f t="shared" si="167"/>
        <v>0</v>
      </c>
      <c r="AE66" s="199">
        <f t="shared" si="167"/>
        <v>0</v>
      </c>
      <c r="AF66" s="199">
        <f t="shared" si="167"/>
        <v>0</v>
      </c>
      <c r="AG66" s="176"/>
      <c r="AH66" s="199">
        <f t="shared" si="95"/>
        <v>0</v>
      </c>
      <c r="AJ66" s="198">
        <f>$E$27*H66</f>
        <v>0</v>
      </c>
      <c r="AK66" s="198">
        <f t="shared" ref="AK66:AU66" si="168">$E$27*I66</f>
        <v>0</v>
      </c>
      <c r="AL66" s="198">
        <f t="shared" si="168"/>
        <v>0</v>
      </c>
      <c r="AM66" s="198">
        <f t="shared" si="168"/>
        <v>0</v>
      </c>
      <c r="AN66" s="198">
        <f t="shared" si="168"/>
        <v>0</v>
      </c>
      <c r="AO66" s="198">
        <f t="shared" si="168"/>
        <v>0</v>
      </c>
      <c r="AP66" s="198">
        <f t="shared" si="168"/>
        <v>0</v>
      </c>
      <c r="AQ66" s="198">
        <f t="shared" si="168"/>
        <v>0</v>
      </c>
      <c r="AR66" s="198">
        <f t="shared" si="168"/>
        <v>0</v>
      </c>
      <c r="AS66" s="198">
        <f t="shared" si="168"/>
        <v>0</v>
      </c>
      <c r="AT66" s="198">
        <f t="shared" si="168"/>
        <v>0</v>
      </c>
      <c r="AU66" s="198">
        <f t="shared" si="168"/>
        <v>0</v>
      </c>
      <c r="AW66" s="198">
        <f t="shared" si="97"/>
        <v>0</v>
      </c>
      <c r="AY66" s="197">
        <f>$F$27*H66</f>
        <v>0</v>
      </c>
      <c r="AZ66" s="197">
        <f t="shared" ref="AZ66:BJ66" si="169">$F$27*I66</f>
        <v>0</v>
      </c>
      <c r="BA66" s="197">
        <f t="shared" si="169"/>
        <v>0</v>
      </c>
      <c r="BB66" s="197">
        <f t="shared" si="169"/>
        <v>0</v>
      </c>
      <c r="BC66" s="197">
        <f t="shared" si="169"/>
        <v>0</v>
      </c>
      <c r="BD66" s="197">
        <f t="shared" si="169"/>
        <v>0</v>
      </c>
      <c r="BE66" s="197">
        <f t="shared" si="169"/>
        <v>0</v>
      </c>
      <c r="BF66" s="197">
        <f t="shared" si="169"/>
        <v>0</v>
      </c>
      <c r="BG66" s="197">
        <f t="shared" si="169"/>
        <v>0</v>
      </c>
      <c r="BH66" s="197">
        <f t="shared" si="169"/>
        <v>0</v>
      </c>
      <c r="BI66" s="197">
        <f t="shared" si="169"/>
        <v>0</v>
      </c>
      <c r="BJ66" s="197">
        <f t="shared" si="169"/>
        <v>0</v>
      </c>
      <c r="BL66" s="197">
        <f t="shared" si="99"/>
        <v>0</v>
      </c>
    </row>
    <row r="67" spans="1:64" ht="21.75" hidden="1" customHeight="1" x14ac:dyDescent="0.25">
      <c r="A67" s="175"/>
      <c r="D67" s="213"/>
      <c r="E67" s="173">
        <f t="shared" si="92"/>
        <v>0</v>
      </c>
      <c r="F67" s="173">
        <f t="shared" si="93"/>
        <v>0</v>
      </c>
      <c r="H67" s="172">
        <v>0</v>
      </c>
      <c r="I67" s="172">
        <v>0</v>
      </c>
      <c r="J67" s="172">
        <v>0</v>
      </c>
      <c r="K67" s="172">
        <v>0</v>
      </c>
      <c r="O67" s="172">
        <v>160</v>
      </c>
      <c r="P67" s="172">
        <v>160</v>
      </c>
      <c r="Q67" s="172">
        <v>160</v>
      </c>
      <c r="R67" s="172">
        <v>160</v>
      </c>
      <c r="S67" s="172">
        <v>160</v>
      </c>
      <c r="U67" s="228">
        <f>$C$28*H67</f>
        <v>0</v>
      </c>
      <c r="V67" s="228">
        <f t="shared" ref="V67:AF67" si="170">$C$28*I67</f>
        <v>0</v>
      </c>
      <c r="W67" s="228">
        <f t="shared" si="170"/>
        <v>0</v>
      </c>
      <c r="X67" s="228">
        <f t="shared" si="170"/>
        <v>0</v>
      </c>
      <c r="Y67" s="228">
        <f t="shared" si="170"/>
        <v>0</v>
      </c>
      <c r="Z67" s="228">
        <f t="shared" si="170"/>
        <v>0</v>
      </c>
      <c r="AA67" s="228">
        <f t="shared" si="170"/>
        <v>0</v>
      </c>
      <c r="AB67" s="228">
        <f t="shared" si="170"/>
        <v>0</v>
      </c>
      <c r="AC67" s="228">
        <f t="shared" si="170"/>
        <v>0</v>
      </c>
      <c r="AD67" s="199">
        <f t="shared" si="170"/>
        <v>0</v>
      </c>
      <c r="AE67" s="199">
        <f t="shared" si="170"/>
        <v>0</v>
      </c>
      <c r="AF67" s="199">
        <f t="shared" si="170"/>
        <v>0</v>
      </c>
      <c r="AG67" s="176"/>
      <c r="AH67" s="199">
        <f t="shared" si="95"/>
        <v>0</v>
      </c>
      <c r="AJ67" s="198">
        <f>$E$28*H67</f>
        <v>0</v>
      </c>
      <c r="AK67" s="198">
        <f t="shared" ref="AK67:AU67" si="171">$E$28*I67</f>
        <v>0</v>
      </c>
      <c r="AL67" s="198">
        <f t="shared" si="171"/>
        <v>0</v>
      </c>
      <c r="AM67" s="198">
        <f t="shared" si="171"/>
        <v>0</v>
      </c>
      <c r="AN67" s="198">
        <f t="shared" si="171"/>
        <v>0</v>
      </c>
      <c r="AO67" s="198">
        <f t="shared" si="171"/>
        <v>0</v>
      </c>
      <c r="AP67" s="198">
        <f t="shared" si="171"/>
        <v>0</v>
      </c>
      <c r="AQ67" s="198">
        <f t="shared" si="171"/>
        <v>0</v>
      </c>
      <c r="AR67" s="198">
        <f t="shared" si="171"/>
        <v>0</v>
      </c>
      <c r="AS67" s="198">
        <f t="shared" si="171"/>
        <v>0</v>
      </c>
      <c r="AT67" s="198">
        <f t="shared" si="171"/>
        <v>0</v>
      </c>
      <c r="AU67" s="198">
        <f t="shared" si="171"/>
        <v>0</v>
      </c>
      <c r="AW67" s="198">
        <f t="shared" si="97"/>
        <v>0</v>
      </c>
      <c r="AY67" s="197">
        <f>$F$28*H67</f>
        <v>0</v>
      </c>
      <c r="AZ67" s="197">
        <f t="shared" ref="AZ67:BJ67" si="172">$F$28*I67</f>
        <v>0</v>
      </c>
      <c r="BA67" s="197">
        <f t="shared" si="172"/>
        <v>0</v>
      </c>
      <c r="BB67" s="197">
        <f t="shared" si="172"/>
        <v>0</v>
      </c>
      <c r="BC67" s="197">
        <f t="shared" si="172"/>
        <v>0</v>
      </c>
      <c r="BD67" s="197">
        <f t="shared" si="172"/>
        <v>0</v>
      </c>
      <c r="BE67" s="197">
        <f t="shared" si="172"/>
        <v>0</v>
      </c>
      <c r="BF67" s="197">
        <f t="shared" si="172"/>
        <v>0</v>
      </c>
      <c r="BG67" s="197">
        <f t="shared" si="172"/>
        <v>0</v>
      </c>
      <c r="BH67" s="197">
        <f t="shared" si="172"/>
        <v>0</v>
      </c>
      <c r="BI67" s="197">
        <f t="shared" si="172"/>
        <v>0</v>
      </c>
      <c r="BJ67" s="197">
        <f t="shared" si="172"/>
        <v>0</v>
      </c>
      <c r="BL67" s="197">
        <f t="shared" si="99"/>
        <v>0</v>
      </c>
    </row>
    <row r="68" spans="1:64" ht="21.75" hidden="1" customHeight="1" x14ac:dyDescent="0.25">
      <c r="D68" s="213"/>
      <c r="E68" s="173">
        <f t="shared" si="92"/>
        <v>0</v>
      </c>
      <c r="F68" s="173">
        <f t="shared" si="93"/>
        <v>0</v>
      </c>
      <c r="H68" s="172">
        <v>0</v>
      </c>
      <c r="I68" s="172">
        <v>0</v>
      </c>
      <c r="J68" s="172">
        <v>0</v>
      </c>
      <c r="K68" s="172">
        <v>0</v>
      </c>
      <c r="O68" s="172">
        <v>160</v>
      </c>
      <c r="P68" s="172">
        <v>160</v>
      </c>
      <c r="Q68" s="172">
        <v>160</v>
      </c>
      <c r="R68" s="172">
        <v>160</v>
      </c>
      <c r="S68" s="172">
        <v>160</v>
      </c>
      <c r="U68" s="228">
        <f>$C$29*H68</f>
        <v>0</v>
      </c>
      <c r="V68" s="228">
        <f t="shared" ref="V68:AF68" si="173">$C$29*I68</f>
        <v>0</v>
      </c>
      <c r="W68" s="228">
        <f t="shared" si="173"/>
        <v>0</v>
      </c>
      <c r="X68" s="228">
        <f t="shared" si="173"/>
        <v>0</v>
      </c>
      <c r="Y68" s="228">
        <f t="shared" si="173"/>
        <v>0</v>
      </c>
      <c r="Z68" s="228">
        <f t="shared" si="173"/>
        <v>0</v>
      </c>
      <c r="AA68" s="228">
        <f t="shared" si="173"/>
        <v>0</v>
      </c>
      <c r="AB68" s="228">
        <f t="shared" si="173"/>
        <v>0</v>
      </c>
      <c r="AC68" s="228">
        <f t="shared" si="173"/>
        <v>0</v>
      </c>
      <c r="AD68" s="199">
        <f t="shared" si="173"/>
        <v>0</v>
      </c>
      <c r="AE68" s="199">
        <f t="shared" si="173"/>
        <v>0</v>
      </c>
      <c r="AF68" s="199">
        <f t="shared" si="173"/>
        <v>0</v>
      </c>
      <c r="AG68" s="176"/>
      <c r="AH68" s="199">
        <f t="shared" si="95"/>
        <v>0</v>
      </c>
      <c r="AJ68" s="198">
        <f>$E$29*H68</f>
        <v>0</v>
      </c>
      <c r="AK68" s="198">
        <f t="shared" ref="AK68:AU68" si="174">$E$29*I68</f>
        <v>0</v>
      </c>
      <c r="AL68" s="198">
        <f t="shared" si="174"/>
        <v>0</v>
      </c>
      <c r="AM68" s="198">
        <f t="shared" si="174"/>
        <v>0</v>
      </c>
      <c r="AN68" s="198">
        <f t="shared" si="174"/>
        <v>0</v>
      </c>
      <c r="AO68" s="198">
        <f t="shared" si="174"/>
        <v>0</v>
      </c>
      <c r="AP68" s="198">
        <f t="shared" si="174"/>
        <v>0</v>
      </c>
      <c r="AQ68" s="198">
        <f t="shared" si="174"/>
        <v>0</v>
      </c>
      <c r="AR68" s="198">
        <f t="shared" si="174"/>
        <v>0</v>
      </c>
      <c r="AS68" s="198">
        <f t="shared" si="174"/>
        <v>0</v>
      </c>
      <c r="AT68" s="198">
        <f t="shared" si="174"/>
        <v>0</v>
      </c>
      <c r="AU68" s="198">
        <f t="shared" si="174"/>
        <v>0</v>
      </c>
      <c r="AW68" s="198">
        <f t="shared" si="97"/>
        <v>0</v>
      </c>
      <c r="AY68" s="197">
        <f>$F$29*H68</f>
        <v>0</v>
      </c>
      <c r="AZ68" s="197">
        <f t="shared" ref="AZ68:BJ68" si="175">$F$29*I68</f>
        <v>0</v>
      </c>
      <c r="BA68" s="197">
        <f t="shared" si="175"/>
        <v>0</v>
      </c>
      <c r="BB68" s="197">
        <f t="shared" si="175"/>
        <v>0</v>
      </c>
      <c r="BC68" s="197">
        <f t="shared" si="175"/>
        <v>0</v>
      </c>
      <c r="BD68" s="197">
        <f t="shared" si="175"/>
        <v>0</v>
      </c>
      <c r="BE68" s="197">
        <f t="shared" si="175"/>
        <v>0</v>
      </c>
      <c r="BF68" s="197">
        <f t="shared" si="175"/>
        <v>0</v>
      </c>
      <c r="BG68" s="197">
        <f t="shared" si="175"/>
        <v>0</v>
      </c>
      <c r="BH68" s="197">
        <f t="shared" si="175"/>
        <v>0</v>
      </c>
      <c r="BI68" s="197">
        <f t="shared" si="175"/>
        <v>0</v>
      </c>
      <c r="BJ68" s="197">
        <f t="shared" si="175"/>
        <v>0</v>
      </c>
      <c r="BL68" s="197">
        <f t="shared" si="99"/>
        <v>0</v>
      </c>
    </row>
    <row r="69" spans="1:64" ht="21.75" customHeight="1" x14ac:dyDescent="0.25">
      <c r="A69" s="196" t="s">
        <v>1142</v>
      </c>
      <c r="U69" s="229">
        <f t="shared" ref="U69:AF69" si="176">SUM(U42:U68)</f>
        <v>14710.949999999999</v>
      </c>
      <c r="V69" s="229">
        <f t="shared" si="176"/>
        <v>14688</v>
      </c>
      <c r="W69" s="229">
        <f t="shared" si="176"/>
        <v>16891.2</v>
      </c>
      <c r="X69" s="229">
        <f t="shared" si="176"/>
        <v>14688</v>
      </c>
      <c r="Y69" s="229">
        <f t="shared" si="176"/>
        <v>16156.8</v>
      </c>
      <c r="Z69" s="229">
        <f t="shared" si="176"/>
        <v>15422.4</v>
      </c>
      <c r="AA69" s="229">
        <f t="shared" si="176"/>
        <v>14688</v>
      </c>
      <c r="AB69" s="229">
        <f t="shared" si="176"/>
        <v>2180.25</v>
      </c>
      <c r="AC69" s="229">
        <f t="shared" si="176"/>
        <v>13219.199999999999</v>
      </c>
      <c r="AD69" s="194">
        <f t="shared" si="176"/>
        <v>0</v>
      </c>
      <c r="AE69" s="194">
        <f t="shared" si="176"/>
        <v>0</v>
      </c>
      <c r="AF69" s="194">
        <f t="shared" si="176"/>
        <v>0</v>
      </c>
      <c r="AG69" s="176"/>
      <c r="AH69" s="194">
        <f>SUM(AH42:AH68)</f>
        <v>122644.79999999999</v>
      </c>
      <c r="AJ69" s="192">
        <f t="shared" ref="AJ69:AU69" si="177">SUM(AJ42:AJ68)</f>
        <v>13821.5625</v>
      </c>
      <c r="AK69" s="192">
        <f t="shared" si="177"/>
        <v>13800</v>
      </c>
      <c r="AL69" s="192">
        <f t="shared" si="177"/>
        <v>15870</v>
      </c>
      <c r="AM69" s="192">
        <f t="shared" si="177"/>
        <v>13800</v>
      </c>
      <c r="AN69" s="192">
        <f t="shared" si="177"/>
        <v>15180</v>
      </c>
      <c r="AO69" s="192">
        <f t="shared" si="177"/>
        <v>14490</v>
      </c>
      <c r="AP69" s="192">
        <f t="shared" si="177"/>
        <v>13800</v>
      </c>
      <c r="AQ69" s="192">
        <f t="shared" si="177"/>
        <v>2048.4375</v>
      </c>
      <c r="AR69" s="192">
        <f t="shared" si="177"/>
        <v>12420</v>
      </c>
      <c r="AS69" s="192">
        <f t="shared" si="177"/>
        <v>0</v>
      </c>
      <c r="AT69" s="192">
        <f t="shared" si="177"/>
        <v>0</v>
      </c>
      <c r="AU69" s="192">
        <f t="shared" si="177"/>
        <v>0</v>
      </c>
      <c r="AW69" s="192">
        <f>SUM(AW42:AW68)</f>
        <v>115230</v>
      </c>
      <c r="AY69" s="190">
        <f t="shared" ref="AY69:BJ69" si="178">SUM(AY42:AY68)</f>
        <v>889.38749999999959</v>
      </c>
      <c r="AZ69" s="190">
        <f t="shared" si="178"/>
        <v>887.99999999999955</v>
      </c>
      <c r="BA69" s="190">
        <f t="shared" si="178"/>
        <v>1021.1999999999995</v>
      </c>
      <c r="BB69" s="190">
        <f t="shared" si="178"/>
        <v>887.99999999999955</v>
      </c>
      <c r="BC69" s="190">
        <f t="shared" si="178"/>
        <v>976.7999999999995</v>
      </c>
      <c r="BD69" s="190">
        <f t="shared" si="178"/>
        <v>932.39999999999952</v>
      </c>
      <c r="BE69" s="190">
        <f t="shared" si="178"/>
        <v>887.99999999999955</v>
      </c>
      <c r="BF69" s="190">
        <f t="shared" si="178"/>
        <v>131.81249999999994</v>
      </c>
      <c r="BG69" s="190">
        <f t="shared" si="178"/>
        <v>799.19999999999959</v>
      </c>
      <c r="BH69" s="190">
        <f t="shared" si="178"/>
        <v>0</v>
      </c>
      <c r="BI69" s="190">
        <f t="shared" si="178"/>
        <v>0</v>
      </c>
      <c r="BJ69" s="190">
        <f t="shared" si="178"/>
        <v>0</v>
      </c>
      <c r="BL69" s="190">
        <f>SUM(BL42:BL68)</f>
        <v>7414.7999999999965</v>
      </c>
    </row>
  </sheetData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4DF7-D13F-4352-A9D5-35BC7070ADE0}">
  <sheetPr>
    <tabColor theme="0" tint="-0.249977111117893"/>
  </sheetPr>
  <dimension ref="A1:BL21"/>
  <sheetViews>
    <sheetView zoomScale="80" zoomScaleNormal="80" workbookViewId="0">
      <pane xSplit="1" ySplit="2" topLeftCell="AL3" activePane="bottomRight" state="frozen"/>
      <selection pane="topRight" activeCell="AF31" sqref="AF31"/>
      <selection pane="bottomLeft" activeCell="AF31" sqref="AF31"/>
      <selection pane="bottomRight" activeCell="BC23" sqref="BC23"/>
    </sheetView>
  </sheetViews>
  <sheetFormatPr defaultColWidth="17.7109375" defaultRowHeight="15" x14ac:dyDescent="0.25"/>
  <cols>
    <col min="1" max="1" width="32.28515625" style="171" bestFit="1" customWidth="1"/>
    <col min="2" max="2" width="47.28515625" style="171" bestFit="1" customWidth="1"/>
    <col min="3" max="3" width="10.7109375" style="173" customWidth="1"/>
    <col min="4" max="4" width="13.5703125" style="173" customWidth="1"/>
    <col min="5" max="5" width="14.5703125" style="173" bestFit="1" customWidth="1"/>
    <col min="6" max="6" width="10.7109375" style="173" customWidth="1"/>
    <col min="7" max="7" width="3" style="171" customWidth="1"/>
    <col min="8" max="14" width="6" style="172" bestFit="1" customWidth="1"/>
    <col min="15" max="15" width="7.28515625" style="172" customWidth="1"/>
    <col min="16" max="19" width="6" style="172" bestFit="1" customWidth="1"/>
    <col min="20" max="20" width="25" style="171" customWidth="1"/>
    <col min="21" max="27" width="11.28515625" style="171" bestFit="1" customWidth="1"/>
    <col min="28" max="29" width="10.28515625" style="171" bestFit="1" customWidth="1"/>
    <col min="30" max="30" width="11.7109375" style="171" customWidth="1"/>
    <col min="31" max="32" width="10.28515625" style="171" bestFit="1" customWidth="1"/>
    <col min="33" max="33" width="3" style="171" customWidth="1"/>
    <col min="34" max="34" width="12.7109375" style="171" bestFit="1" customWidth="1"/>
    <col min="35" max="35" width="3" style="171" customWidth="1"/>
    <col min="36" max="47" width="10.28515625" style="171" bestFit="1" customWidth="1"/>
    <col min="48" max="48" width="3" style="171" customWidth="1"/>
    <col min="49" max="49" width="11.28515625" style="171" bestFit="1" customWidth="1"/>
    <col min="50" max="50" width="3" style="171" customWidth="1"/>
    <col min="51" max="51" width="7.28515625" style="171" bestFit="1" customWidth="1"/>
    <col min="52" max="52" width="7.42578125" style="171" bestFit="1" customWidth="1"/>
    <col min="53" max="53" width="7.7109375" style="171" bestFit="1" customWidth="1"/>
    <col min="54" max="54" width="7.42578125" style="171" bestFit="1" customWidth="1"/>
    <col min="55" max="55" width="8.28515625" style="171" bestFit="1" customWidth="1"/>
    <col min="56" max="56" width="7.28515625" style="171" bestFit="1" customWidth="1"/>
    <col min="57" max="62" width="10.28515625" style="171" bestFit="1" customWidth="1"/>
    <col min="63" max="63" width="3" style="171" customWidth="1"/>
    <col min="64" max="64" width="10.28515625" style="171" bestFit="1" customWidth="1"/>
    <col min="65" max="65" width="3" style="171" customWidth="1"/>
    <col min="66" max="16384" width="17.7109375" style="171"/>
  </cols>
  <sheetData>
    <row r="1" spans="1:64" ht="21.75" customHeight="1" x14ac:dyDescent="0.25">
      <c r="A1" s="209" t="s">
        <v>1467</v>
      </c>
      <c r="B1" s="183"/>
      <c r="C1" s="208">
        <v>1.05</v>
      </c>
      <c r="D1" s="250">
        <v>1.1499999999999999</v>
      </c>
      <c r="E1" s="206">
        <v>1.48</v>
      </c>
      <c r="F1" s="205" t="s">
        <v>77</v>
      </c>
    </row>
    <row r="2" spans="1:64" s="181" customFormat="1" ht="36.75" customHeight="1" x14ac:dyDescent="0.25">
      <c r="A2" s="181" t="s">
        <v>88</v>
      </c>
      <c r="B2" s="181" t="s">
        <v>90</v>
      </c>
      <c r="C2" s="182" t="s">
        <v>1358</v>
      </c>
      <c r="D2" s="182" t="s">
        <v>1359</v>
      </c>
      <c r="E2" s="182" t="s">
        <v>1360</v>
      </c>
      <c r="F2" s="182" t="s">
        <v>503</v>
      </c>
      <c r="H2" s="230" t="s">
        <v>1361</v>
      </c>
      <c r="I2" s="230" t="s">
        <v>1362</v>
      </c>
      <c r="J2" s="230" t="s">
        <v>1363</v>
      </c>
      <c r="K2" s="230" t="s">
        <v>1364</v>
      </c>
      <c r="L2" s="227" t="s">
        <v>1365</v>
      </c>
      <c r="M2" s="227" t="s">
        <v>1366</v>
      </c>
      <c r="N2" s="227" t="s">
        <v>1367</v>
      </c>
      <c r="O2" s="227" t="s">
        <v>1368</v>
      </c>
      <c r="P2" s="227" t="s">
        <v>1369</v>
      </c>
      <c r="Q2" s="230" t="s">
        <v>1370</v>
      </c>
      <c r="R2" s="204" t="s">
        <v>1371</v>
      </c>
      <c r="S2" s="204" t="s">
        <v>1372</v>
      </c>
      <c r="U2" s="227" t="s">
        <v>1373</v>
      </c>
      <c r="V2" s="227" t="s">
        <v>1374</v>
      </c>
      <c r="W2" s="227" t="s">
        <v>1375</v>
      </c>
      <c r="X2" s="227" t="s">
        <v>1376</v>
      </c>
      <c r="Y2" s="227" t="s">
        <v>1377</v>
      </c>
      <c r="Z2" s="227" t="s">
        <v>1378</v>
      </c>
      <c r="AA2" s="227" t="s">
        <v>1379</v>
      </c>
      <c r="AB2" s="227" t="s">
        <v>1380</v>
      </c>
      <c r="AC2" s="227" t="s">
        <v>1381</v>
      </c>
      <c r="AD2" s="227" t="s">
        <v>1382</v>
      </c>
      <c r="AE2" s="180" t="s">
        <v>1383</v>
      </c>
      <c r="AF2" s="180" t="s">
        <v>1384</v>
      </c>
      <c r="AH2" s="180" t="s">
        <v>1424</v>
      </c>
      <c r="AJ2" s="203" t="s">
        <v>1386</v>
      </c>
      <c r="AK2" s="203" t="s">
        <v>1387</v>
      </c>
      <c r="AL2" s="203" t="s">
        <v>1388</v>
      </c>
      <c r="AM2" s="203" t="s">
        <v>1389</v>
      </c>
      <c r="AN2" s="203" t="s">
        <v>1390</v>
      </c>
      <c r="AO2" s="203" t="s">
        <v>1391</v>
      </c>
      <c r="AP2" s="203" t="s">
        <v>1392</v>
      </c>
      <c r="AQ2" s="203" t="s">
        <v>1393</v>
      </c>
      <c r="AR2" s="203" t="s">
        <v>1394</v>
      </c>
      <c r="AS2" s="203" t="s">
        <v>1395</v>
      </c>
      <c r="AT2" s="203" t="s">
        <v>1396</v>
      </c>
      <c r="AU2" s="203" t="s">
        <v>1397</v>
      </c>
      <c r="AW2" s="203" t="s">
        <v>1425</v>
      </c>
      <c r="AY2" s="202" t="s">
        <v>1399</v>
      </c>
      <c r="AZ2" s="202" t="s">
        <v>1400</v>
      </c>
      <c r="BA2" s="202" t="s">
        <v>1401</v>
      </c>
      <c r="BB2" s="202" t="s">
        <v>1402</v>
      </c>
      <c r="BC2" s="202" t="s">
        <v>1403</v>
      </c>
      <c r="BD2" s="202" t="s">
        <v>1404</v>
      </c>
      <c r="BE2" s="202" t="s">
        <v>1405</v>
      </c>
      <c r="BF2" s="202" t="s">
        <v>1406</v>
      </c>
      <c r="BG2" s="202" t="s">
        <v>1407</v>
      </c>
      <c r="BH2" s="202" t="s">
        <v>1408</v>
      </c>
      <c r="BI2" s="202" t="s">
        <v>1409</v>
      </c>
      <c r="BJ2" s="202" t="s">
        <v>1410</v>
      </c>
      <c r="BL2" s="202" t="s">
        <v>1426</v>
      </c>
    </row>
    <row r="3" spans="1:64" ht="21.75" customHeight="1" x14ac:dyDescent="0.25">
      <c r="A3" s="222" t="s">
        <v>1481</v>
      </c>
      <c r="B3" s="222" t="s">
        <v>1482</v>
      </c>
      <c r="C3" s="223">
        <v>109.95</v>
      </c>
      <c r="D3" s="225">
        <v>125000</v>
      </c>
      <c r="E3" s="223">
        <f>D3/2080*$E1</f>
        <v>88.942307692307693</v>
      </c>
      <c r="F3" s="223">
        <f t="shared" ref="F3:F8" si="0">C3-E3</f>
        <v>21.007692307692309</v>
      </c>
      <c r="G3" s="222"/>
      <c r="H3" s="224">
        <v>160</v>
      </c>
      <c r="I3" s="224">
        <v>133</v>
      </c>
      <c r="J3" s="224">
        <v>136</v>
      </c>
      <c r="K3" s="224">
        <v>105</v>
      </c>
      <c r="L3" s="224">
        <v>154</v>
      </c>
      <c r="M3" s="224">
        <v>112</v>
      </c>
      <c r="N3" s="224">
        <v>0</v>
      </c>
      <c r="O3" s="231">
        <v>0</v>
      </c>
      <c r="P3" s="231">
        <v>0</v>
      </c>
      <c r="Q3" s="231">
        <v>0</v>
      </c>
      <c r="R3" s="224"/>
      <c r="S3" s="224"/>
      <c r="T3" s="171">
        <f>SUM(H3:I3)</f>
        <v>293</v>
      </c>
      <c r="U3" s="228">
        <f t="shared" ref="U3:AF8" si="1">$C3*H3</f>
        <v>17592</v>
      </c>
      <c r="V3" s="228">
        <f t="shared" si="1"/>
        <v>14623.35</v>
      </c>
      <c r="W3" s="228">
        <f t="shared" si="1"/>
        <v>14953.2</v>
      </c>
      <c r="X3" s="228">
        <f t="shared" si="1"/>
        <v>11544.75</v>
      </c>
      <c r="Y3" s="228">
        <f t="shared" si="1"/>
        <v>16932.3</v>
      </c>
      <c r="Z3" s="228">
        <f t="shared" si="1"/>
        <v>12314.4</v>
      </c>
      <c r="AA3" s="228">
        <f t="shared" si="1"/>
        <v>0</v>
      </c>
      <c r="AB3" s="228">
        <f t="shared" si="1"/>
        <v>0</v>
      </c>
      <c r="AC3" s="228">
        <f t="shared" si="1"/>
        <v>0</v>
      </c>
      <c r="AD3" s="228">
        <f t="shared" si="1"/>
        <v>0</v>
      </c>
      <c r="AE3" s="199">
        <f t="shared" si="1"/>
        <v>0</v>
      </c>
      <c r="AF3" s="199">
        <f t="shared" si="1"/>
        <v>0</v>
      </c>
      <c r="AH3" s="199">
        <f t="shared" ref="AH3:AH8" si="2">SUM(U3:AG3)</f>
        <v>87960</v>
      </c>
      <c r="AJ3" s="198">
        <f t="shared" ref="AJ3:AU8" si="3">$E3*H3</f>
        <v>14230.76923076923</v>
      </c>
      <c r="AK3" s="198">
        <f t="shared" si="3"/>
        <v>11829.326923076924</v>
      </c>
      <c r="AL3" s="198">
        <f t="shared" si="3"/>
        <v>12096.153846153846</v>
      </c>
      <c r="AM3" s="198">
        <f t="shared" si="3"/>
        <v>9338.9423076923085</v>
      </c>
      <c r="AN3" s="198">
        <f t="shared" si="3"/>
        <v>13697.115384615385</v>
      </c>
      <c r="AO3" s="198">
        <f t="shared" si="3"/>
        <v>9961.538461538461</v>
      </c>
      <c r="AP3" s="198">
        <f t="shared" si="3"/>
        <v>0</v>
      </c>
      <c r="AQ3" s="198">
        <f t="shared" si="3"/>
        <v>0</v>
      </c>
      <c r="AR3" s="198">
        <f t="shared" si="3"/>
        <v>0</v>
      </c>
      <c r="AS3" s="198">
        <f t="shared" si="3"/>
        <v>0</v>
      </c>
      <c r="AT3" s="198">
        <f t="shared" si="3"/>
        <v>0</v>
      </c>
      <c r="AU3" s="198">
        <f t="shared" si="3"/>
        <v>0</v>
      </c>
      <c r="AW3" s="198">
        <f t="shared" ref="AW3:AW8" si="4">SUM(AJ3:AU3)</f>
        <v>71153.846153846156</v>
      </c>
      <c r="AY3" s="197">
        <f t="shared" ref="AY3:BJ8" si="5">$F3*H3</f>
        <v>3361.2307692307695</v>
      </c>
      <c r="AZ3" s="197">
        <f t="shared" si="5"/>
        <v>2794.023076923077</v>
      </c>
      <c r="BA3" s="197">
        <f t="shared" si="5"/>
        <v>2857.0461538461541</v>
      </c>
      <c r="BB3" s="197">
        <f t="shared" si="5"/>
        <v>2205.8076923076924</v>
      </c>
      <c r="BC3" s="197">
        <f t="shared" si="5"/>
        <v>3235.1846153846154</v>
      </c>
      <c r="BD3" s="197">
        <f t="shared" si="5"/>
        <v>2352.8615384615387</v>
      </c>
      <c r="BE3" s="197">
        <f t="shared" si="5"/>
        <v>0</v>
      </c>
      <c r="BF3" s="197">
        <f t="shared" si="5"/>
        <v>0</v>
      </c>
      <c r="BG3" s="197">
        <f t="shared" si="5"/>
        <v>0</v>
      </c>
      <c r="BH3" s="197">
        <f t="shared" si="5"/>
        <v>0</v>
      </c>
      <c r="BI3" s="197">
        <f t="shared" si="5"/>
        <v>0</v>
      </c>
      <c r="BJ3" s="197">
        <f t="shared" si="5"/>
        <v>0</v>
      </c>
      <c r="BL3" s="197">
        <f t="shared" ref="BL3:BL8" si="6">SUM(AY3:BK3)</f>
        <v>16806.153846153844</v>
      </c>
    </row>
    <row r="4" spans="1:64" ht="21.75" customHeight="1" x14ac:dyDescent="0.25">
      <c r="A4" s="243" t="s">
        <v>259</v>
      </c>
      <c r="B4" s="241" t="s">
        <v>1483</v>
      </c>
      <c r="C4" s="242">
        <v>102.26</v>
      </c>
      <c r="D4" s="244">
        <v>72000</v>
      </c>
      <c r="E4" s="245">
        <f>D4/2080*$E1</f>
        <v>51.230769230769226</v>
      </c>
      <c r="F4" s="245">
        <f t="shared" si="0"/>
        <v>51.029230769230779</v>
      </c>
      <c r="H4" s="226">
        <v>28</v>
      </c>
      <c r="I4" s="226">
        <v>36</v>
      </c>
      <c r="J4" s="226">
        <v>46</v>
      </c>
      <c r="K4" s="226">
        <v>36</v>
      </c>
      <c r="L4" s="226">
        <v>44</v>
      </c>
      <c r="M4" s="226">
        <v>36</v>
      </c>
      <c r="N4" s="226">
        <v>38</v>
      </c>
      <c r="O4" s="226">
        <v>58</v>
      </c>
      <c r="P4" s="226">
        <v>38</v>
      </c>
      <c r="Q4" s="226">
        <v>30</v>
      </c>
      <c r="R4" s="177"/>
      <c r="S4" s="177"/>
      <c r="T4" s="171">
        <f>SUM(H4:S4)</f>
        <v>390</v>
      </c>
      <c r="U4" s="228">
        <f t="shared" si="1"/>
        <v>2863.28</v>
      </c>
      <c r="V4" s="228">
        <f t="shared" si="1"/>
        <v>3681.36</v>
      </c>
      <c r="W4" s="228">
        <f t="shared" si="1"/>
        <v>4703.96</v>
      </c>
      <c r="X4" s="228">
        <f t="shared" si="1"/>
        <v>3681.36</v>
      </c>
      <c r="Y4" s="228">
        <f t="shared" si="1"/>
        <v>4499.4400000000005</v>
      </c>
      <c r="Z4" s="228">
        <f t="shared" si="1"/>
        <v>3681.36</v>
      </c>
      <c r="AA4" s="228">
        <f t="shared" si="1"/>
        <v>3885.88</v>
      </c>
      <c r="AB4" s="228">
        <f t="shared" si="1"/>
        <v>5931.08</v>
      </c>
      <c r="AC4" s="228">
        <f t="shared" si="1"/>
        <v>3885.88</v>
      </c>
      <c r="AD4" s="228">
        <f t="shared" si="1"/>
        <v>3067.8</v>
      </c>
      <c r="AE4" s="199">
        <f t="shared" si="1"/>
        <v>0</v>
      </c>
      <c r="AF4" s="199">
        <f t="shared" si="1"/>
        <v>0</v>
      </c>
      <c r="AH4" s="199">
        <f t="shared" si="2"/>
        <v>39881.4</v>
      </c>
      <c r="AJ4" s="198">
        <f t="shared" si="3"/>
        <v>1434.4615384615383</v>
      </c>
      <c r="AK4" s="198">
        <f t="shared" si="3"/>
        <v>1844.3076923076922</v>
      </c>
      <c r="AL4" s="198">
        <f t="shared" si="3"/>
        <v>2356.6153846153843</v>
      </c>
      <c r="AM4" s="198">
        <f t="shared" si="3"/>
        <v>1844.3076923076922</v>
      </c>
      <c r="AN4" s="198">
        <f t="shared" si="3"/>
        <v>2254.1538461538457</v>
      </c>
      <c r="AO4" s="198">
        <f t="shared" si="3"/>
        <v>1844.3076923076922</v>
      </c>
      <c r="AP4" s="198">
        <f t="shared" si="3"/>
        <v>1946.7692307692305</v>
      </c>
      <c r="AQ4" s="198">
        <f t="shared" si="3"/>
        <v>2971.3846153846152</v>
      </c>
      <c r="AR4" s="198">
        <f t="shared" si="3"/>
        <v>1946.7692307692305</v>
      </c>
      <c r="AS4" s="198">
        <f t="shared" si="3"/>
        <v>1536.9230769230767</v>
      </c>
      <c r="AT4" s="198">
        <f t="shared" si="3"/>
        <v>0</v>
      </c>
      <c r="AU4" s="198">
        <f t="shared" si="3"/>
        <v>0</v>
      </c>
      <c r="AW4" s="198">
        <f t="shared" si="4"/>
        <v>19979.999999999996</v>
      </c>
      <c r="AY4" s="197">
        <f t="shared" si="5"/>
        <v>1428.8184615384619</v>
      </c>
      <c r="AZ4" s="197">
        <f t="shared" si="5"/>
        <v>1837.052307692308</v>
      </c>
      <c r="BA4" s="197">
        <f t="shared" si="5"/>
        <v>2347.3446153846157</v>
      </c>
      <c r="BB4" s="197">
        <f t="shared" si="5"/>
        <v>1837.052307692308</v>
      </c>
      <c r="BC4" s="197">
        <f t="shared" si="5"/>
        <v>2245.2861538461543</v>
      </c>
      <c r="BD4" s="197">
        <f t="shared" si="5"/>
        <v>1837.052307692308</v>
      </c>
      <c r="BE4" s="197">
        <f t="shared" si="5"/>
        <v>1939.1107692307696</v>
      </c>
      <c r="BF4" s="197">
        <f t="shared" si="5"/>
        <v>2959.6953846153851</v>
      </c>
      <c r="BG4" s="197">
        <f t="shared" si="5"/>
        <v>1939.1107692307696</v>
      </c>
      <c r="BH4" s="197">
        <f t="shared" si="5"/>
        <v>1530.8769230769233</v>
      </c>
      <c r="BI4" s="197">
        <f t="shared" si="5"/>
        <v>0</v>
      </c>
      <c r="BJ4" s="197">
        <f t="shared" si="5"/>
        <v>0</v>
      </c>
      <c r="BL4" s="197">
        <f t="shared" si="6"/>
        <v>19901.400000000005</v>
      </c>
    </row>
    <row r="5" spans="1:64" ht="21.75" customHeight="1" x14ac:dyDescent="0.25">
      <c r="A5" s="246" t="s">
        <v>1484</v>
      </c>
      <c r="B5" s="247" t="s">
        <v>1485</v>
      </c>
      <c r="C5" s="248">
        <v>156.69999999999999</v>
      </c>
      <c r="D5" s="249">
        <v>135</v>
      </c>
      <c r="E5" s="251">
        <f>D5*C1</f>
        <v>141.75</v>
      </c>
      <c r="F5" s="251">
        <f t="shared" si="0"/>
        <v>14.949999999999989</v>
      </c>
      <c r="H5" s="226">
        <v>51</v>
      </c>
      <c r="I5" s="226">
        <v>76</v>
      </c>
      <c r="J5" s="226">
        <v>92</v>
      </c>
      <c r="K5" s="226">
        <v>74</v>
      </c>
      <c r="L5" s="226">
        <v>88</v>
      </c>
      <c r="M5" s="226">
        <v>84</v>
      </c>
      <c r="N5" s="226">
        <v>68</v>
      </c>
      <c r="O5" s="226">
        <v>86</v>
      </c>
      <c r="P5" s="226">
        <v>82</v>
      </c>
      <c r="Q5" s="226">
        <v>26</v>
      </c>
      <c r="R5" s="177"/>
      <c r="S5" s="177"/>
      <c r="T5" s="171">
        <f>SUM(H5:S5)</f>
        <v>727</v>
      </c>
      <c r="U5" s="228">
        <f t="shared" si="1"/>
        <v>7991.7</v>
      </c>
      <c r="V5" s="228">
        <f t="shared" si="1"/>
        <v>11909.199999999999</v>
      </c>
      <c r="W5" s="228">
        <f t="shared" si="1"/>
        <v>14416.4</v>
      </c>
      <c r="X5" s="228">
        <f t="shared" si="1"/>
        <v>11595.8</v>
      </c>
      <c r="Y5" s="228">
        <f t="shared" si="1"/>
        <v>13789.599999999999</v>
      </c>
      <c r="Z5" s="228">
        <f t="shared" si="1"/>
        <v>13162.8</v>
      </c>
      <c r="AA5" s="228">
        <f t="shared" si="1"/>
        <v>10655.599999999999</v>
      </c>
      <c r="AB5" s="228">
        <f t="shared" si="1"/>
        <v>13476.199999999999</v>
      </c>
      <c r="AC5" s="228">
        <f t="shared" si="1"/>
        <v>12849.4</v>
      </c>
      <c r="AD5" s="228">
        <f t="shared" si="1"/>
        <v>4074.2</v>
      </c>
      <c r="AE5" s="199">
        <f t="shared" si="1"/>
        <v>0</v>
      </c>
      <c r="AF5" s="199">
        <f t="shared" si="1"/>
        <v>0</v>
      </c>
      <c r="AH5" s="199">
        <f t="shared" si="2"/>
        <v>113920.89999999997</v>
      </c>
      <c r="AJ5" s="198">
        <f t="shared" si="3"/>
        <v>7229.25</v>
      </c>
      <c r="AK5" s="198">
        <f t="shared" si="3"/>
        <v>10773</v>
      </c>
      <c r="AL5" s="198">
        <f t="shared" si="3"/>
        <v>13041</v>
      </c>
      <c r="AM5" s="198">
        <f t="shared" si="3"/>
        <v>10489.5</v>
      </c>
      <c r="AN5" s="198">
        <f t="shared" si="3"/>
        <v>12474</v>
      </c>
      <c r="AO5" s="198">
        <f t="shared" si="3"/>
        <v>11907</v>
      </c>
      <c r="AP5" s="198">
        <f t="shared" si="3"/>
        <v>9639</v>
      </c>
      <c r="AQ5" s="198">
        <f t="shared" si="3"/>
        <v>12190.5</v>
      </c>
      <c r="AR5" s="198">
        <f t="shared" si="3"/>
        <v>11623.5</v>
      </c>
      <c r="AS5" s="198">
        <f t="shared" si="3"/>
        <v>3685.5</v>
      </c>
      <c r="AT5" s="198">
        <f t="shared" si="3"/>
        <v>0</v>
      </c>
      <c r="AU5" s="198">
        <f t="shared" si="3"/>
        <v>0</v>
      </c>
      <c r="AW5" s="198">
        <f t="shared" si="4"/>
        <v>103052.25</v>
      </c>
      <c r="AY5" s="197">
        <f t="shared" si="5"/>
        <v>762.44999999999936</v>
      </c>
      <c r="AZ5" s="197">
        <f t="shared" si="5"/>
        <v>1136.1999999999991</v>
      </c>
      <c r="BA5" s="197">
        <f t="shared" si="5"/>
        <v>1375.399999999999</v>
      </c>
      <c r="BB5" s="197">
        <f t="shared" si="5"/>
        <v>1106.2999999999993</v>
      </c>
      <c r="BC5" s="197">
        <f t="shared" si="5"/>
        <v>1315.599999999999</v>
      </c>
      <c r="BD5" s="197">
        <f t="shared" si="5"/>
        <v>1255.799999999999</v>
      </c>
      <c r="BE5" s="197">
        <f t="shared" si="5"/>
        <v>1016.5999999999992</v>
      </c>
      <c r="BF5" s="197">
        <f t="shared" si="5"/>
        <v>1285.6999999999989</v>
      </c>
      <c r="BG5" s="197">
        <f t="shared" si="5"/>
        <v>1225.8999999999992</v>
      </c>
      <c r="BH5" s="197">
        <f t="shared" si="5"/>
        <v>388.6999999999997</v>
      </c>
      <c r="BI5" s="197">
        <f t="shared" si="5"/>
        <v>0</v>
      </c>
      <c r="BJ5" s="197">
        <f t="shared" si="5"/>
        <v>0</v>
      </c>
      <c r="BL5" s="197">
        <f t="shared" si="6"/>
        <v>10868.649999999991</v>
      </c>
    </row>
    <row r="6" spans="1:64" ht="21.75" customHeight="1" x14ac:dyDescent="0.25">
      <c r="A6" s="253" t="s">
        <v>1486</v>
      </c>
      <c r="B6" s="254" t="s">
        <v>1487</v>
      </c>
      <c r="C6" s="255">
        <v>141.29</v>
      </c>
      <c r="D6" s="256">
        <v>60</v>
      </c>
      <c r="E6" s="252">
        <f>D6*D1</f>
        <v>69</v>
      </c>
      <c r="F6" s="252">
        <f t="shared" si="0"/>
        <v>72.289999999999992</v>
      </c>
      <c r="H6" s="226">
        <v>68</v>
      </c>
      <c r="I6" s="226">
        <v>91</v>
      </c>
      <c r="J6" s="226">
        <v>90</v>
      </c>
      <c r="K6" s="226">
        <v>98</v>
      </c>
      <c r="L6" s="226">
        <v>91</v>
      </c>
      <c r="M6" s="226">
        <v>70</v>
      </c>
      <c r="N6" s="226">
        <v>77</v>
      </c>
      <c r="O6" s="226">
        <v>100</v>
      </c>
      <c r="P6" s="226">
        <v>110</v>
      </c>
      <c r="Q6" s="226">
        <v>30</v>
      </c>
      <c r="R6" s="177"/>
      <c r="S6" s="177"/>
      <c r="T6" s="171">
        <f>SUM(H6:S6)</f>
        <v>825</v>
      </c>
      <c r="U6" s="228">
        <f t="shared" si="1"/>
        <v>9607.7199999999993</v>
      </c>
      <c r="V6" s="228">
        <f t="shared" si="1"/>
        <v>12857.39</v>
      </c>
      <c r="W6" s="228">
        <f t="shared" si="1"/>
        <v>12716.099999999999</v>
      </c>
      <c r="X6" s="228">
        <f t="shared" si="1"/>
        <v>13846.42</v>
      </c>
      <c r="Y6" s="228">
        <f t="shared" si="1"/>
        <v>12857.39</v>
      </c>
      <c r="Z6" s="228">
        <f t="shared" si="1"/>
        <v>9890.2999999999993</v>
      </c>
      <c r="AA6" s="228">
        <f t="shared" si="1"/>
        <v>10879.33</v>
      </c>
      <c r="AB6" s="228">
        <f t="shared" si="1"/>
        <v>14129</v>
      </c>
      <c r="AC6" s="228">
        <f t="shared" si="1"/>
        <v>15541.9</v>
      </c>
      <c r="AD6" s="228">
        <f t="shared" si="1"/>
        <v>4238.7</v>
      </c>
      <c r="AE6" s="199">
        <f t="shared" si="1"/>
        <v>0</v>
      </c>
      <c r="AF6" s="199">
        <f t="shared" si="1"/>
        <v>0</v>
      </c>
      <c r="AH6" s="199">
        <f t="shared" si="2"/>
        <v>116564.24999999999</v>
      </c>
      <c r="AJ6" s="198">
        <f t="shared" si="3"/>
        <v>4692</v>
      </c>
      <c r="AK6" s="198">
        <f t="shared" si="3"/>
        <v>6279</v>
      </c>
      <c r="AL6" s="198">
        <f t="shared" si="3"/>
        <v>6210</v>
      </c>
      <c r="AM6" s="198">
        <f t="shared" si="3"/>
        <v>6762</v>
      </c>
      <c r="AN6" s="198">
        <f t="shared" si="3"/>
        <v>6279</v>
      </c>
      <c r="AO6" s="198">
        <f t="shared" si="3"/>
        <v>4830</v>
      </c>
      <c r="AP6" s="198">
        <f t="shared" si="3"/>
        <v>5313</v>
      </c>
      <c r="AQ6" s="198">
        <f t="shared" si="3"/>
        <v>6900</v>
      </c>
      <c r="AR6" s="198">
        <f t="shared" si="3"/>
        <v>7590</v>
      </c>
      <c r="AS6" s="198">
        <f t="shared" si="3"/>
        <v>2070</v>
      </c>
      <c r="AT6" s="198">
        <f t="shared" si="3"/>
        <v>0</v>
      </c>
      <c r="AU6" s="198">
        <f t="shared" si="3"/>
        <v>0</v>
      </c>
      <c r="AW6" s="198">
        <f t="shared" si="4"/>
        <v>56925</v>
      </c>
      <c r="AY6" s="197">
        <f t="shared" si="5"/>
        <v>4915.7199999999993</v>
      </c>
      <c r="AZ6" s="197">
        <f t="shared" si="5"/>
        <v>6578.3899999999994</v>
      </c>
      <c r="BA6" s="197">
        <f t="shared" si="5"/>
        <v>6506.0999999999995</v>
      </c>
      <c r="BB6" s="197">
        <f t="shared" si="5"/>
        <v>7084.4199999999992</v>
      </c>
      <c r="BC6" s="197">
        <f t="shared" si="5"/>
        <v>6578.3899999999994</v>
      </c>
      <c r="BD6" s="197">
        <f t="shared" si="5"/>
        <v>5060.2999999999993</v>
      </c>
      <c r="BE6" s="197">
        <f t="shared" si="5"/>
        <v>5566.329999999999</v>
      </c>
      <c r="BF6" s="197">
        <f t="shared" si="5"/>
        <v>7228.9999999999991</v>
      </c>
      <c r="BG6" s="197">
        <f t="shared" si="5"/>
        <v>7951.8999999999987</v>
      </c>
      <c r="BH6" s="197">
        <f t="shared" si="5"/>
        <v>2168.6999999999998</v>
      </c>
      <c r="BI6" s="197">
        <f t="shared" si="5"/>
        <v>0</v>
      </c>
      <c r="BJ6" s="197">
        <f t="shared" si="5"/>
        <v>0</v>
      </c>
      <c r="BL6" s="197">
        <f t="shared" si="6"/>
        <v>59639.249999999993</v>
      </c>
    </row>
    <row r="7" spans="1:64" ht="21.75" customHeight="1" x14ac:dyDescent="0.25">
      <c r="A7" s="246" t="s">
        <v>1488</v>
      </c>
      <c r="B7" s="247" t="s">
        <v>1482</v>
      </c>
      <c r="C7" s="248">
        <v>109.95</v>
      </c>
      <c r="D7" s="249">
        <v>48</v>
      </c>
      <c r="E7" s="251">
        <f>D7*C1</f>
        <v>50.400000000000006</v>
      </c>
      <c r="F7" s="251">
        <f t="shared" si="0"/>
        <v>59.55</v>
      </c>
      <c r="H7" s="226"/>
      <c r="I7" s="226">
        <v>12</v>
      </c>
      <c r="J7" s="226">
        <v>2</v>
      </c>
      <c r="K7" s="226">
        <v>14</v>
      </c>
      <c r="L7" s="226">
        <v>19</v>
      </c>
      <c r="M7" s="226">
        <v>20</v>
      </c>
      <c r="N7" s="226">
        <v>35</v>
      </c>
      <c r="O7" s="226">
        <v>8</v>
      </c>
      <c r="P7" s="226"/>
      <c r="Q7" s="226"/>
      <c r="R7" s="177"/>
      <c r="S7" s="177"/>
      <c r="T7" s="171">
        <f>SUM(H7:S7)</f>
        <v>110</v>
      </c>
      <c r="U7" s="228">
        <f t="shared" si="1"/>
        <v>0</v>
      </c>
      <c r="V7" s="228">
        <f t="shared" si="1"/>
        <v>1319.4</v>
      </c>
      <c r="W7" s="228">
        <f t="shared" si="1"/>
        <v>219.9</v>
      </c>
      <c r="X7" s="228">
        <f t="shared" si="1"/>
        <v>1539.3</v>
      </c>
      <c r="Y7" s="228">
        <f t="shared" si="1"/>
        <v>2089.0500000000002</v>
      </c>
      <c r="Z7" s="228">
        <f t="shared" si="1"/>
        <v>2199</v>
      </c>
      <c r="AA7" s="228">
        <f t="shared" si="1"/>
        <v>3848.25</v>
      </c>
      <c r="AB7" s="228">
        <f t="shared" si="1"/>
        <v>879.6</v>
      </c>
      <c r="AC7" s="228">
        <f t="shared" si="1"/>
        <v>0</v>
      </c>
      <c r="AD7" s="228">
        <f t="shared" si="1"/>
        <v>0</v>
      </c>
      <c r="AE7" s="199">
        <f t="shared" si="1"/>
        <v>0</v>
      </c>
      <c r="AF7" s="199">
        <f t="shared" si="1"/>
        <v>0</v>
      </c>
      <c r="AH7" s="199">
        <f t="shared" si="2"/>
        <v>12094.500000000002</v>
      </c>
      <c r="AJ7" s="198">
        <f t="shared" si="3"/>
        <v>0</v>
      </c>
      <c r="AK7" s="198">
        <f t="shared" si="3"/>
        <v>604.80000000000007</v>
      </c>
      <c r="AL7" s="198">
        <f t="shared" si="3"/>
        <v>100.80000000000001</v>
      </c>
      <c r="AM7" s="198">
        <f t="shared" si="3"/>
        <v>705.60000000000014</v>
      </c>
      <c r="AN7" s="198">
        <f t="shared" si="3"/>
        <v>957.60000000000014</v>
      </c>
      <c r="AO7" s="198">
        <f t="shared" si="3"/>
        <v>1008.0000000000001</v>
      </c>
      <c r="AP7" s="198">
        <f t="shared" si="3"/>
        <v>1764.0000000000002</v>
      </c>
      <c r="AQ7" s="198">
        <f t="shared" si="3"/>
        <v>403.20000000000005</v>
      </c>
      <c r="AR7" s="198">
        <f t="shared" si="3"/>
        <v>0</v>
      </c>
      <c r="AS7" s="198">
        <f t="shared" si="3"/>
        <v>0</v>
      </c>
      <c r="AT7" s="198">
        <f t="shared" si="3"/>
        <v>0</v>
      </c>
      <c r="AU7" s="198">
        <f t="shared" si="3"/>
        <v>0</v>
      </c>
      <c r="AW7" s="198">
        <f t="shared" si="4"/>
        <v>5544</v>
      </c>
      <c r="AY7" s="197">
        <f t="shared" si="5"/>
        <v>0</v>
      </c>
      <c r="AZ7" s="197">
        <f t="shared" si="5"/>
        <v>714.59999999999991</v>
      </c>
      <c r="BA7" s="197">
        <f t="shared" si="5"/>
        <v>119.1</v>
      </c>
      <c r="BB7" s="197">
        <f t="shared" si="5"/>
        <v>833.69999999999993</v>
      </c>
      <c r="BC7" s="197">
        <f t="shared" si="5"/>
        <v>1131.45</v>
      </c>
      <c r="BD7" s="197">
        <f t="shared" si="5"/>
        <v>1191</v>
      </c>
      <c r="BE7" s="197">
        <f t="shared" si="5"/>
        <v>2084.25</v>
      </c>
      <c r="BF7" s="197">
        <f t="shared" si="5"/>
        <v>476.4</v>
      </c>
      <c r="BG7" s="197">
        <f t="shared" si="5"/>
        <v>0</v>
      </c>
      <c r="BH7" s="197">
        <f t="shared" si="5"/>
        <v>0</v>
      </c>
      <c r="BI7" s="197">
        <f t="shared" si="5"/>
        <v>0</v>
      </c>
      <c r="BJ7" s="197">
        <f t="shared" si="5"/>
        <v>0</v>
      </c>
      <c r="BL7" s="197">
        <f t="shared" si="6"/>
        <v>6550.5</v>
      </c>
    </row>
    <row r="8" spans="1:64" s="175" customFormat="1" ht="21.75" customHeight="1" x14ac:dyDescent="0.25">
      <c r="A8" s="222" t="s">
        <v>1489</v>
      </c>
      <c r="B8" s="222" t="s">
        <v>1490</v>
      </c>
      <c r="C8" s="223">
        <v>74.3</v>
      </c>
      <c r="D8" s="225">
        <v>80000</v>
      </c>
      <c r="E8" s="223">
        <f>D8/2080*E1</f>
        <v>56.92307692307692</v>
      </c>
      <c r="F8" s="223">
        <f t="shared" si="0"/>
        <v>17.376923076923077</v>
      </c>
      <c r="H8" s="226">
        <v>152</v>
      </c>
      <c r="I8" s="226">
        <v>144</v>
      </c>
      <c r="J8" s="226">
        <v>184</v>
      </c>
      <c r="K8" s="226">
        <v>136</v>
      </c>
      <c r="L8" s="226">
        <v>0</v>
      </c>
      <c r="M8" s="226">
        <v>0</v>
      </c>
      <c r="N8" s="226"/>
      <c r="O8" s="226">
        <v>0</v>
      </c>
      <c r="P8" s="226">
        <v>0</v>
      </c>
      <c r="Q8" s="226">
        <v>0</v>
      </c>
      <c r="R8" s="177"/>
      <c r="S8" s="177"/>
      <c r="T8" s="171">
        <f>SUM(H8:S8)</f>
        <v>616</v>
      </c>
      <c r="U8" s="228">
        <f t="shared" si="1"/>
        <v>11293.6</v>
      </c>
      <c r="V8" s="228">
        <f t="shared" si="1"/>
        <v>10699.199999999999</v>
      </c>
      <c r="W8" s="228">
        <f t="shared" si="1"/>
        <v>13671.199999999999</v>
      </c>
      <c r="X8" s="228">
        <f t="shared" si="1"/>
        <v>10104.799999999999</v>
      </c>
      <c r="Y8" s="228">
        <f t="shared" si="1"/>
        <v>0</v>
      </c>
      <c r="Z8" s="228">
        <f t="shared" si="1"/>
        <v>0</v>
      </c>
      <c r="AA8" s="228">
        <f t="shared" si="1"/>
        <v>0</v>
      </c>
      <c r="AB8" s="228">
        <f t="shared" si="1"/>
        <v>0</v>
      </c>
      <c r="AC8" s="228">
        <f t="shared" si="1"/>
        <v>0</v>
      </c>
      <c r="AD8" s="228">
        <f t="shared" si="1"/>
        <v>0</v>
      </c>
      <c r="AE8" s="199">
        <f t="shared" si="1"/>
        <v>0</v>
      </c>
      <c r="AF8" s="199">
        <f t="shared" si="1"/>
        <v>0</v>
      </c>
      <c r="AH8" s="199">
        <f t="shared" si="2"/>
        <v>45768.800000000003</v>
      </c>
      <c r="AJ8" s="198">
        <f t="shared" si="3"/>
        <v>8652.3076923076915</v>
      </c>
      <c r="AK8" s="198">
        <f t="shared" si="3"/>
        <v>8196.9230769230762</v>
      </c>
      <c r="AL8" s="198">
        <f t="shared" si="3"/>
        <v>10473.846153846152</v>
      </c>
      <c r="AM8" s="198">
        <f t="shared" si="3"/>
        <v>7741.538461538461</v>
      </c>
      <c r="AN8" s="198">
        <f t="shared" si="3"/>
        <v>0</v>
      </c>
      <c r="AO8" s="198">
        <f t="shared" si="3"/>
        <v>0</v>
      </c>
      <c r="AP8" s="198">
        <f t="shared" si="3"/>
        <v>0</v>
      </c>
      <c r="AQ8" s="198">
        <f t="shared" si="3"/>
        <v>0</v>
      </c>
      <c r="AR8" s="198">
        <f t="shared" si="3"/>
        <v>0</v>
      </c>
      <c r="AS8" s="198">
        <f t="shared" si="3"/>
        <v>0</v>
      </c>
      <c r="AT8" s="198">
        <f t="shared" si="3"/>
        <v>0</v>
      </c>
      <c r="AU8" s="198">
        <f t="shared" si="3"/>
        <v>0</v>
      </c>
      <c r="AW8" s="198">
        <f t="shared" si="4"/>
        <v>35064.615384615376</v>
      </c>
      <c r="AY8" s="197">
        <f t="shared" si="5"/>
        <v>2641.292307692308</v>
      </c>
      <c r="AZ8" s="197">
        <f t="shared" si="5"/>
        <v>2502.2769230769231</v>
      </c>
      <c r="BA8" s="197">
        <f t="shared" si="5"/>
        <v>3197.3538461538465</v>
      </c>
      <c r="BB8" s="197">
        <f t="shared" si="5"/>
        <v>2363.2615384615383</v>
      </c>
      <c r="BC8" s="197">
        <f t="shared" si="5"/>
        <v>0</v>
      </c>
      <c r="BD8" s="197">
        <f t="shared" si="5"/>
        <v>0</v>
      </c>
      <c r="BE8" s="197">
        <f t="shared" si="5"/>
        <v>0</v>
      </c>
      <c r="BF8" s="197">
        <f t="shared" si="5"/>
        <v>0</v>
      </c>
      <c r="BG8" s="197">
        <f t="shared" si="5"/>
        <v>0</v>
      </c>
      <c r="BH8" s="197">
        <f t="shared" si="5"/>
        <v>0</v>
      </c>
      <c r="BI8" s="197">
        <f t="shared" si="5"/>
        <v>0</v>
      </c>
      <c r="BJ8" s="197">
        <f t="shared" si="5"/>
        <v>0</v>
      </c>
      <c r="BL8" s="197">
        <f t="shared" si="6"/>
        <v>10704.184615384616</v>
      </c>
    </row>
    <row r="9" spans="1:64" ht="21.75" customHeight="1" x14ac:dyDescent="0.25">
      <c r="A9" s="196" t="s">
        <v>1142</v>
      </c>
      <c r="H9" s="238">
        <f t="shared" ref="H9:S9" si="7">SUM(H3:H8)</f>
        <v>459</v>
      </c>
      <c r="I9" s="238">
        <f t="shared" si="7"/>
        <v>492</v>
      </c>
      <c r="J9" s="238">
        <f t="shared" si="7"/>
        <v>550</v>
      </c>
      <c r="K9" s="238">
        <f t="shared" si="7"/>
        <v>463</v>
      </c>
      <c r="L9" s="238">
        <f t="shared" si="7"/>
        <v>396</v>
      </c>
      <c r="M9" s="238">
        <f t="shared" si="7"/>
        <v>322</v>
      </c>
      <c r="N9" s="238">
        <f t="shared" si="7"/>
        <v>218</v>
      </c>
      <c r="O9" s="238">
        <f t="shared" si="7"/>
        <v>252</v>
      </c>
      <c r="P9" s="238">
        <f t="shared" si="7"/>
        <v>230</v>
      </c>
      <c r="Q9" s="238">
        <f t="shared" si="7"/>
        <v>86</v>
      </c>
      <c r="R9" s="238">
        <f t="shared" si="7"/>
        <v>0</v>
      </c>
      <c r="S9" s="238">
        <f t="shared" si="7"/>
        <v>0</v>
      </c>
      <c r="U9" s="229">
        <f t="shared" ref="U9:AF9" si="8">SUM(U3:U8)</f>
        <v>49348.299999999996</v>
      </c>
      <c r="V9" s="229">
        <f t="shared" si="8"/>
        <v>55089.899999999994</v>
      </c>
      <c r="W9" s="229">
        <f t="shared" si="8"/>
        <v>60680.759999999995</v>
      </c>
      <c r="X9" s="229">
        <f t="shared" si="8"/>
        <v>52312.430000000008</v>
      </c>
      <c r="Y9" s="229">
        <f t="shared" si="8"/>
        <v>50167.78</v>
      </c>
      <c r="Z9" s="229">
        <f t="shared" si="8"/>
        <v>41247.86</v>
      </c>
      <c r="AA9" s="229">
        <f t="shared" si="8"/>
        <v>29269.059999999998</v>
      </c>
      <c r="AB9" s="229">
        <f t="shared" si="8"/>
        <v>34415.879999999997</v>
      </c>
      <c r="AC9" s="229">
        <f t="shared" si="8"/>
        <v>32277.18</v>
      </c>
      <c r="AD9" s="229">
        <f t="shared" si="8"/>
        <v>11380.7</v>
      </c>
      <c r="AE9" s="194">
        <f t="shared" si="8"/>
        <v>0</v>
      </c>
      <c r="AF9" s="194">
        <f t="shared" si="8"/>
        <v>0</v>
      </c>
      <c r="AH9" s="194">
        <f>SUM(U9:AF9)</f>
        <v>416189.84999999992</v>
      </c>
      <c r="AJ9" s="192">
        <f t="shared" ref="AJ9:AU9" si="9">SUM(AJ3:AJ8)</f>
        <v>36238.788461538461</v>
      </c>
      <c r="AK9" s="192">
        <f t="shared" si="9"/>
        <v>39527.357692307691</v>
      </c>
      <c r="AL9" s="192">
        <f t="shared" si="9"/>
        <v>44278.415384615393</v>
      </c>
      <c r="AM9" s="192">
        <f t="shared" si="9"/>
        <v>36881.88846153846</v>
      </c>
      <c r="AN9" s="192">
        <f t="shared" si="9"/>
        <v>35661.869230769233</v>
      </c>
      <c r="AO9" s="192">
        <f t="shared" si="9"/>
        <v>29550.846153846152</v>
      </c>
      <c r="AP9" s="192">
        <f t="shared" si="9"/>
        <v>18662.76923076923</v>
      </c>
      <c r="AQ9" s="192">
        <f t="shared" si="9"/>
        <v>22465.084615384618</v>
      </c>
      <c r="AR9" s="192">
        <f t="shared" si="9"/>
        <v>21160.26923076923</v>
      </c>
      <c r="AS9" s="192">
        <f t="shared" si="9"/>
        <v>7292.4230769230762</v>
      </c>
      <c r="AT9" s="192">
        <f t="shared" si="9"/>
        <v>0</v>
      </c>
      <c r="AU9" s="192">
        <f t="shared" si="9"/>
        <v>0</v>
      </c>
      <c r="AW9" s="192">
        <f>SUM(AW3:AW8)</f>
        <v>291719.7115384615</v>
      </c>
      <c r="AY9" s="190">
        <f t="shared" ref="AY9:BJ9" si="10">SUM(AY3:AY8)</f>
        <v>13109.511538461538</v>
      </c>
      <c r="AZ9" s="190">
        <f t="shared" si="10"/>
        <v>15562.542307692305</v>
      </c>
      <c r="BA9" s="190">
        <f t="shared" si="10"/>
        <v>16402.344615384616</v>
      </c>
      <c r="BB9" s="190">
        <f t="shared" si="10"/>
        <v>15430.541538461537</v>
      </c>
      <c r="BC9" s="190">
        <f t="shared" si="10"/>
        <v>14505.910769230768</v>
      </c>
      <c r="BD9" s="190">
        <f t="shared" si="10"/>
        <v>11697.013846153844</v>
      </c>
      <c r="BE9" s="190">
        <f t="shared" si="10"/>
        <v>10606.290769230767</v>
      </c>
      <c r="BF9" s="190">
        <f t="shared" si="10"/>
        <v>11950.795384615381</v>
      </c>
      <c r="BG9" s="190">
        <f t="shared" si="10"/>
        <v>11116.910769230768</v>
      </c>
      <c r="BH9" s="190">
        <f t="shared" si="10"/>
        <v>4088.2769230769227</v>
      </c>
      <c r="BI9" s="190">
        <f t="shared" si="10"/>
        <v>0</v>
      </c>
      <c r="BJ9" s="190">
        <f t="shared" si="10"/>
        <v>0</v>
      </c>
      <c r="BL9" s="190">
        <f>SUM(BL3:BL8)</f>
        <v>124470.13846153844</v>
      </c>
    </row>
    <row r="10" spans="1:64" ht="21.75" customHeight="1" x14ac:dyDescent="0.25">
      <c r="A10" s="196"/>
      <c r="O10" s="173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H10" s="210">
        <f>AW9+BL9</f>
        <v>416189.85</v>
      </c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W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L10" s="210"/>
    </row>
    <row r="11" spans="1:64" ht="21.75" customHeight="1" x14ac:dyDescent="0.25">
      <c r="A11" s="196"/>
      <c r="U11" s="210">
        <f>U9+V9</f>
        <v>104438.19999999998</v>
      </c>
      <c r="V11" s="210"/>
      <c r="W11" s="210"/>
      <c r="X11" s="210"/>
      <c r="Y11" s="210"/>
      <c r="Z11" s="210"/>
      <c r="AA11" s="210"/>
      <c r="AB11" s="210"/>
      <c r="AC11" s="210"/>
      <c r="AD11" s="210">
        <f>SUM(W9:AD9)</f>
        <v>311751.65000000002</v>
      </c>
      <c r="AE11" s="210"/>
      <c r="AF11" s="210"/>
      <c r="AH11" s="210"/>
      <c r="AJ11" s="210"/>
      <c r="AK11" s="210"/>
      <c r="AL11" s="210"/>
      <c r="AM11" s="239"/>
      <c r="AN11" s="210"/>
      <c r="AO11" s="210"/>
      <c r="AP11" s="210"/>
      <c r="AQ11" s="210"/>
      <c r="AR11" s="210"/>
      <c r="AS11" s="210"/>
      <c r="AT11" s="210"/>
      <c r="AU11" s="210"/>
      <c r="AW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L11" s="210"/>
    </row>
    <row r="12" spans="1:64" ht="21.75" customHeight="1" x14ac:dyDescent="0.25">
      <c r="A12" s="196"/>
      <c r="U12" s="210"/>
      <c r="V12" s="210"/>
      <c r="W12" s="210"/>
      <c r="X12" s="210"/>
      <c r="Y12" s="210"/>
      <c r="Z12" s="210"/>
      <c r="AA12" s="210"/>
      <c r="AB12" s="210"/>
      <c r="AC12" s="210"/>
      <c r="AD12" s="239"/>
      <c r="AE12" s="210"/>
      <c r="AF12" s="210"/>
      <c r="AH12" s="210"/>
      <c r="AJ12" s="210"/>
      <c r="AK12" s="210"/>
      <c r="AL12" s="210"/>
      <c r="AM12" s="239"/>
      <c r="AN12" s="210"/>
      <c r="AO12" s="210"/>
      <c r="AP12" s="210"/>
      <c r="AQ12" s="210"/>
      <c r="AR12" s="210"/>
      <c r="AS12" s="210"/>
      <c r="AT12" s="210"/>
      <c r="AU12" s="210"/>
      <c r="AW12" s="210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L12" s="210"/>
    </row>
    <row r="13" spans="1:64" ht="21.75" customHeight="1" x14ac:dyDescent="0.25">
      <c r="A13" s="196"/>
      <c r="U13" s="210"/>
      <c r="V13" s="210"/>
      <c r="W13" s="210"/>
      <c r="X13" s="210"/>
      <c r="Y13" s="210"/>
      <c r="Z13" s="210"/>
      <c r="AA13" s="210"/>
      <c r="AB13" s="210"/>
      <c r="AC13" s="183"/>
      <c r="AD13" s="239"/>
      <c r="AE13" s="210"/>
      <c r="AF13" s="210"/>
      <c r="AH13" s="210"/>
      <c r="AJ13" s="210"/>
      <c r="AK13" s="210"/>
      <c r="AL13" s="183"/>
      <c r="AM13" s="239"/>
      <c r="AN13" s="210"/>
      <c r="AO13" s="210"/>
      <c r="AP13" s="210"/>
      <c r="AQ13" s="210"/>
      <c r="AR13" s="210"/>
      <c r="AS13" s="210"/>
      <c r="AT13" s="210"/>
      <c r="AU13" s="210"/>
      <c r="AW13" s="210"/>
      <c r="AY13" s="210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L13" s="210"/>
    </row>
    <row r="14" spans="1:64" x14ac:dyDescent="0.25">
      <c r="A14" s="188" t="s">
        <v>1417</v>
      </c>
      <c r="B14" s="188"/>
      <c r="AD14" s="183"/>
      <c r="AQ14" s="183"/>
      <c r="AU14" s="183"/>
    </row>
    <row r="15" spans="1:64" x14ac:dyDescent="0.25">
      <c r="A15" s="188" t="s">
        <v>1491</v>
      </c>
      <c r="B15" s="237"/>
    </row>
    <row r="16" spans="1:64" x14ac:dyDescent="0.25">
      <c r="A16" s="171" t="s">
        <v>1492</v>
      </c>
      <c r="B16" s="183"/>
      <c r="AD16" s="183"/>
      <c r="AL16" s="183"/>
      <c r="AM16" s="183"/>
      <c r="AU16" s="183"/>
    </row>
    <row r="17" spans="1:47" x14ac:dyDescent="0.25">
      <c r="A17" s="171" t="s">
        <v>1420</v>
      </c>
      <c r="B17" s="183"/>
      <c r="AL17" s="183"/>
      <c r="AN17" s="183"/>
    </row>
    <row r="18" spans="1:47" x14ac:dyDescent="0.25">
      <c r="A18" s="171" t="s">
        <v>1493</v>
      </c>
      <c r="B18" s="183"/>
      <c r="AL18" s="183"/>
      <c r="AN18" s="183"/>
    </row>
    <row r="19" spans="1:47" x14ac:dyDescent="0.25">
      <c r="A19" s="171" t="s">
        <v>1494</v>
      </c>
      <c r="B19" s="183"/>
      <c r="AL19" s="183"/>
      <c r="AN19" s="183"/>
    </row>
    <row r="20" spans="1:47" x14ac:dyDescent="0.25">
      <c r="A20" s="171" t="s">
        <v>1423</v>
      </c>
      <c r="B20" s="184" t="e">
        <f>B19/B18</f>
        <v>#DIV/0!</v>
      </c>
    </row>
    <row r="21" spans="1:47" x14ac:dyDescent="0.25">
      <c r="AU21" s="240"/>
    </row>
  </sheetData>
  <hyperlinks>
    <hyperlink ref="A1" location="'2022 Summary'!A1" display="Summary Page" xr:uid="{EA675B78-382F-4101-A7F6-E38D33211DF0}"/>
  </hyperlinks>
  <pageMargins left="0.7" right="0.7" top="0.75" bottom="0.75" header="0.3" footer="0.3"/>
  <pageSetup orientation="portrait" horizontalDpi="300" verticalDpi="300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6FB4-D02C-4FB8-9121-FB8648C4270E}">
  <sheetPr>
    <tabColor theme="4" tint="0.79998168889431442"/>
  </sheetPr>
  <dimension ref="A2:AO130"/>
  <sheetViews>
    <sheetView zoomScaleNormal="100" workbookViewId="0">
      <selection activeCell="E8" sqref="E8:P8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35.7109375" customWidth="1"/>
    <col min="4" max="4" width="12" bestFit="1" customWidth="1"/>
    <col min="5" max="5" width="12.28515625" bestFit="1" customWidth="1"/>
    <col min="6" max="6" width="11.7109375" bestFit="1" customWidth="1"/>
    <col min="7" max="7" width="13.28515625" bestFit="1" customWidth="1"/>
    <col min="8" max="12" width="12.28515625" bestFit="1" customWidth="1"/>
    <col min="13" max="13" width="12.7109375" bestFit="1" customWidth="1"/>
    <col min="14" max="16" width="12.7109375" customWidth="1"/>
    <col min="17" max="19" width="12.28515625" customWidth="1"/>
    <col min="20" max="21" width="13.7109375" bestFit="1" customWidth="1"/>
    <col min="22" max="22" width="13.5703125" bestFit="1" customWidth="1"/>
    <col min="23" max="23" width="13.28515625" bestFit="1" customWidth="1"/>
  </cols>
  <sheetData>
    <row r="2" spans="1:41" x14ac:dyDescent="0.25">
      <c r="A2" s="9" t="s">
        <v>81</v>
      </c>
      <c r="B2" t="s">
        <v>1495</v>
      </c>
    </row>
    <row r="3" spans="1:41" x14ac:dyDescent="0.25">
      <c r="A3" s="9" t="s">
        <v>83</v>
      </c>
      <c r="B3" t="s">
        <v>1495</v>
      </c>
    </row>
    <row r="4" spans="1:41" x14ac:dyDescent="0.25">
      <c r="A4" s="9" t="s">
        <v>85</v>
      </c>
      <c r="B4" s="25" t="s">
        <v>1495</v>
      </c>
    </row>
    <row r="5" spans="1:41" x14ac:dyDescent="0.25">
      <c r="A5" s="9"/>
      <c r="B5" s="25"/>
    </row>
    <row r="6" spans="1:41" x14ac:dyDescent="0.25">
      <c r="A6" s="31" t="s">
        <v>86</v>
      </c>
      <c r="B6" s="31"/>
      <c r="C6" s="31"/>
      <c r="D6" s="31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1" x14ac:dyDescent="0.25">
      <c r="A7" s="9"/>
      <c r="B7" s="9"/>
      <c r="C7" s="9"/>
      <c r="D7" s="9"/>
      <c r="E7" s="623">
        <v>2025</v>
      </c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>
        <v>2026</v>
      </c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>
        <v>2027</v>
      </c>
      <c r="AD7" s="623"/>
      <c r="AE7" s="623"/>
      <c r="AF7" s="623"/>
      <c r="AG7" s="623"/>
      <c r="AH7" s="623"/>
      <c r="AI7" s="623"/>
      <c r="AJ7" s="623"/>
      <c r="AK7" s="623"/>
      <c r="AL7" s="623"/>
      <c r="AM7" s="623"/>
      <c r="AN7" s="623"/>
      <c r="AO7" s="4"/>
    </row>
    <row r="8" spans="1:41" x14ac:dyDescent="0.25">
      <c r="A8" s="9"/>
      <c r="B8" s="9"/>
      <c r="C8" s="9"/>
      <c r="D8" s="37" t="s">
        <v>33</v>
      </c>
      <c r="E8" s="38">
        <v>21</v>
      </c>
      <c r="F8" s="38">
        <v>19</v>
      </c>
      <c r="G8" s="38">
        <v>21</v>
      </c>
      <c r="H8" s="38">
        <v>22</v>
      </c>
      <c r="I8" s="38">
        <v>21</v>
      </c>
      <c r="J8" s="38">
        <v>20</v>
      </c>
      <c r="K8" s="38">
        <v>22</v>
      </c>
      <c r="L8" s="38">
        <v>21</v>
      </c>
      <c r="M8" s="38">
        <v>21</v>
      </c>
      <c r="N8" s="38">
        <v>22</v>
      </c>
      <c r="O8" s="38">
        <v>18</v>
      </c>
      <c r="P8" s="38">
        <v>22</v>
      </c>
      <c r="Q8" s="38">
        <v>21</v>
      </c>
      <c r="R8" s="38">
        <v>19</v>
      </c>
      <c r="S8" s="38">
        <v>21</v>
      </c>
      <c r="T8" s="38">
        <v>22</v>
      </c>
      <c r="U8" s="38">
        <v>21</v>
      </c>
      <c r="V8" s="38">
        <v>20</v>
      </c>
      <c r="W8" s="38">
        <v>22</v>
      </c>
      <c r="X8" s="38">
        <v>21</v>
      </c>
      <c r="Y8" s="38">
        <v>21</v>
      </c>
      <c r="Z8" s="38">
        <v>22</v>
      </c>
      <c r="AA8" s="38">
        <v>18</v>
      </c>
      <c r="AB8" s="38">
        <v>22</v>
      </c>
      <c r="AC8" s="38">
        <v>21</v>
      </c>
      <c r="AD8" s="38">
        <v>19</v>
      </c>
      <c r="AE8" s="38">
        <v>21</v>
      </c>
      <c r="AF8" s="38">
        <v>22</v>
      </c>
      <c r="AG8" s="38">
        <v>21</v>
      </c>
      <c r="AH8" s="38">
        <v>20</v>
      </c>
      <c r="AI8" s="38">
        <v>22</v>
      </c>
      <c r="AJ8" s="38">
        <v>21</v>
      </c>
      <c r="AK8" s="38">
        <v>21</v>
      </c>
      <c r="AL8" s="38">
        <v>22</v>
      </c>
      <c r="AM8" s="38">
        <v>18</v>
      </c>
      <c r="AN8" s="38">
        <v>22</v>
      </c>
    </row>
    <row r="9" spans="1:41" x14ac:dyDescent="0.25">
      <c r="A9" s="11" t="s">
        <v>88</v>
      </c>
      <c r="B9" s="11" t="s">
        <v>89</v>
      </c>
      <c r="C9" s="11" t="s">
        <v>90</v>
      </c>
      <c r="D9" s="11" t="s">
        <v>91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2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</v>
      </c>
      <c r="R9" s="11">
        <v>2</v>
      </c>
      <c r="S9" s="11">
        <v>3</v>
      </c>
      <c r="T9" s="11">
        <v>4</v>
      </c>
      <c r="U9" s="11">
        <v>5</v>
      </c>
      <c r="V9" s="11">
        <v>6</v>
      </c>
      <c r="W9" s="121">
        <v>7</v>
      </c>
      <c r="X9" s="11">
        <v>8</v>
      </c>
      <c r="Y9" s="11">
        <v>9</v>
      </c>
      <c r="Z9" s="11">
        <v>10</v>
      </c>
      <c r="AA9" s="11">
        <v>11</v>
      </c>
      <c r="AB9" s="11">
        <v>12</v>
      </c>
      <c r="AC9" s="11">
        <v>1</v>
      </c>
      <c r="AD9" s="11">
        <v>2</v>
      </c>
      <c r="AE9" s="11">
        <v>3</v>
      </c>
      <c r="AF9" s="11">
        <v>4</v>
      </c>
      <c r="AG9" s="11">
        <v>5</v>
      </c>
      <c r="AH9" s="11">
        <v>6</v>
      </c>
      <c r="AI9" s="121">
        <v>7</v>
      </c>
      <c r="AJ9" s="11">
        <v>8</v>
      </c>
      <c r="AK9" s="11">
        <v>9</v>
      </c>
      <c r="AL9" s="11">
        <v>10</v>
      </c>
      <c r="AM9" s="11">
        <v>11</v>
      </c>
      <c r="AN9" s="11">
        <v>12</v>
      </c>
    </row>
    <row r="10" spans="1:41" x14ac:dyDescent="0.25">
      <c r="A10" s="4"/>
      <c r="B10" s="4"/>
      <c r="C10" s="4"/>
      <c r="D10" s="6"/>
      <c r="E10" s="4"/>
      <c r="F10" s="4"/>
      <c r="G10" s="4"/>
      <c r="H10" s="4"/>
      <c r="I10" s="4"/>
      <c r="J10" s="4"/>
      <c r="K10" s="21"/>
      <c r="L10" s="4"/>
      <c r="M10" s="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</row>
    <row r="11" spans="1:41" x14ac:dyDescent="0.25">
      <c r="A11" s="5"/>
      <c r="B11" s="4"/>
      <c r="C11" s="4"/>
      <c r="D11" s="6"/>
      <c r="E11" s="4"/>
      <c r="F11" s="4"/>
      <c r="G11" s="4"/>
      <c r="H11" s="4"/>
      <c r="I11" s="4"/>
      <c r="J11" s="4"/>
      <c r="K11" s="21"/>
      <c r="L11" s="4"/>
      <c r="M11" s="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</row>
    <row r="12" spans="1:41" x14ac:dyDescent="0.25">
      <c r="A12" s="5"/>
      <c r="B12" s="4"/>
      <c r="C12" s="4"/>
      <c r="D12" s="6"/>
      <c r="E12" s="4"/>
      <c r="F12" s="4"/>
      <c r="G12" s="4"/>
      <c r="H12" s="4"/>
      <c r="I12" s="4"/>
      <c r="J12" s="4"/>
      <c r="K12" s="21"/>
      <c r="L12" s="4"/>
      <c r="M12" s="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</row>
    <row r="13" spans="1:41" x14ac:dyDescent="0.25">
      <c r="A13" s="4"/>
      <c r="B13" s="4"/>
      <c r="C13" s="4"/>
      <c r="D13" s="6"/>
      <c r="E13" s="4"/>
      <c r="F13" s="4"/>
      <c r="G13" s="4"/>
      <c r="H13" s="4"/>
      <c r="I13" s="4"/>
      <c r="J13" s="4"/>
      <c r="K13" s="21"/>
      <c r="L13" s="4"/>
      <c r="M13" s="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</row>
    <row r="14" spans="1:41" x14ac:dyDescent="0.25">
      <c r="A14" s="4"/>
      <c r="B14" s="4"/>
      <c r="C14" s="4"/>
      <c r="D14" s="6"/>
      <c r="E14" s="4"/>
      <c r="F14" s="4"/>
      <c r="G14" s="4"/>
      <c r="H14" s="4"/>
      <c r="I14" s="4"/>
      <c r="J14" s="4"/>
      <c r="K14" s="21"/>
      <c r="L14" s="4"/>
      <c r="M14" s="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24"/>
      <c r="AH14" s="424"/>
      <c r="AI14" s="424"/>
      <c r="AJ14" s="424"/>
      <c r="AK14" s="424"/>
      <c r="AL14" s="424"/>
      <c r="AM14" s="424"/>
      <c r="AN14" s="424"/>
    </row>
    <row r="15" spans="1:41" x14ac:dyDescent="0.25">
      <c r="A15" s="4"/>
      <c r="B15" s="4"/>
      <c r="C15" s="4"/>
      <c r="D15" s="6"/>
      <c r="E15" s="4"/>
      <c r="F15" s="4"/>
      <c r="G15" s="4"/>
      <c r="H15" s="4"/>
      <c r="I15" s="4"/>
      <c r="J15" s="4"/>
      <c r="K15" s="21"/>
      <c r="L15" s="4"/>
      <c r="M15" s="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</row>
    <row r="16" spans="1:41" x14ac:dyDescent="0.25">
      <c r="A16" s="4"/>
      <c r="B16" s="4"/>
      <c r="C16" s="4"/>
      <c r="D16" s="6"/>
      <c r="E16" s="4"/>
      <c r="F16" s="4"/>
      <c r="G16" s="4"/>
      <c r="H16" s="4"/>
      <c r="I16" s="4"/>
      <c r="J16" s="4"/>
      <c r="K16" s="21"/>
      <c r="L16" s="4"/>
      <c r="M16" s="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</row>
    <row r="17" spans="1:40" x14ac:dyDescent="0.25">
      <c r="A17" s="4"/>
      <c r="B17" s="4"/>
      <c r="C17" s="4"/>
      <c r="D17" s="6"/>
      <c r="E17" s="4"/>
      <c r="F17" s="4"/>
      <c r="G17" s="4"/>
      <c r="H17" s="4"/>
      <c r="I17" s="4"/>
      <c r="J17" s="4"/>
      <c r="K17" s="21"/>
      <c r="L17" s="4"/>
      <c r="M17" s="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</row>
    <row r="18" spans="1:40" x14ac:dyDescent="0.25">
      <c r="A18" s="5"/>
      <c r="B18" s="4"/>
      <c r="C18" s="4"/>
      <c r="D18" s="6"/>
      <c r="E18" s="4"/>
      <c r="F18" s="4"/>
      <c r="G18" s="4"/>
      <c r="H18" s="4"/>
      <c r="I18" s="4"/>
      <c r="J18" s="4"/>
      <c r="K18" s="21"/>
      <c r="L18" s="4"/>
      <c r="M18" s="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</row>
    <row r="19" spans="1:40" x14ac:dyDescent="0.25">
      <c r="A19" s="4"/>
      <c r="B19" s="4"/>
      <c r="C19" s="4"/>
      <c r="D19" s="6"/>
      <c r="E19" s="4"/>
      <c r="F19" s="4"/>
      <c r="G19" s="4"/>
      <c r="H19" s="4"/>
      <c r="I19" s="4"/>
      <c r="J19" s="4"/>
      <c r="K19" s="21"/>
      <c r="L19" s="4"/>
      <c r="M19" s="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24"/>
      <c r="AN19" s="424"/>
    </row>
    <row r="20" spans="1:40" x14ac:dyDescent="0.25">
      <c r="A20" s="4"/>
      <c r="B20" s="4"/>
      <c r="C20" s="4"/>
      <c r="D20" s="6"/>
      <c r="E20" s="4"/>
      <c r="F20" s="4"/>
      <c r="G20" s="4"/>
      <c r="H20" s="4"/>
      <c r="I20" s="4"/>
      <c r="J20" s="4"/>
      <c r="K20" s="21"/>
      <c r="L20" s="4"/>
      <c r="M20" s="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</row>
    <row r="21" spans="1:40" hidden="1" x14ac:dyDescent="0.25">
      <c r="A21" s="4"/>
      <c r="B21" s="4"/>
      <c r="C21" s="4"/>
      <c r="D21" s="6"/>
      <c r="E21" s="4"/>
      <c r="F21" s="4"/>
      <c r="G21" s="4"/>
      <c r="H21" s="4"/>
      <c r="I21" s="4"/>
      <c r="J21" s="4"/>
      <c r="K21" s="21"/>
      <c r="L21" s="4"/>
      <c r="M21" s="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</row>
    <row r="22" spans="1:40" hidden="1" x14ac:dyDescent="0.25">
      <c r="A22" s="4"/>
      <c r="B22" s="4"/>
      <c r="C22" s="4"/>
      <c r="D22" s="6"/>
      <c r="E22" s="4"/>
      <c r="F22" s="4"/>
      <c r="G22" s="4"/>
      <c r="H22" s="4"/>
      <c r="I22" s="4"/>
      <c r="J22" s="4"/>
      <c r="K22" s="21"/>
      <c r="L22" s="4"/>
      <c r="M22" s="4"/>
      <c r="N22" s="424"/>
      <c r="O22" s="424"/>
      <c r="P22" s="424"/>
      <c r="Q22" s="424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</row>
    <row r="23" spans="1:40" hidden="1" x14ac:dyDescent="0.25">
      <c r="A23" s="4"/>
      <c r="B23" s="4"/>
      <c r="C23" s="4"/>
      <c r="D23" s="6"/>
      <c r="E23" s="4"/>
      <c r="F23" s="4"/>
      <c r="G23" s="4"/>
      <c r="H23" s="4"/>
      <c r="I23" s="4"/>
      <c r="J23" s="4"/>
      <c r="K23" s="21"/>
      <c r="L23" s="4"/>
      <c r="M23" s="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</row>
    <row r="24" spans="1:40" hidden="1" x14ac:dyDescent="0.25">
      <c r="A24" s="4"/>
      <c r="B24" s="4"/>
      <c r="C24" s="4"/>
      <c r="D24" s="6"/>
      <c r="E24" s="4"/>
      <c r="F24" s="4"/>
      <c r="G24" s="4"/>
      <c r="H24" s="4"/>
      <c r="I24" s="4"/>
      <c r="J24" s="4"/>
      <c r="K24" s="21"/>
      <c r="L24" s="4"/>
      <c r="M24" s="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</row>
    <row r="25" spans="1:40" hidden="1" x14ac:dyDescent="0.25">
      <c r="A25" s="4"/>
      <c r="B25" s="4"/>
      <c r="C25" s="4"/>
      <c r="D25" s="6"/>
      <c r="E25" s="4"/>
      <c r="F25" s="4"/>
      <c r="G25" s="4"/>
      <c r="H25" s="4"/>
      <c r="I25" s="4"/>
      <c r="J25" s="4"/>
      <c r="K25" s="21"/>
      <c r="L25" s="4"/>
      <c r="M25" s="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</row>
    <row r="26" spans="1:40" hidden="1" x14ac:dyDescent="0.25">
      <c r="A26" s="4"/>
      <c r="B26" s="4"/>
      <c r="C26" s="4"/>
      <c r="D26" s="6"/>
      <c r="E26" s="4"/>
      <c r="F26" s="4"/>
      <c r="G26" s="4"/>
      <c r="H26" s="4"/>
      <c r="I26" s="4"/>
      <c r="J26" s="4"/>
      <c r="K26" s="21"/>
      <c r="L26" s="4"/>
      <c r="M26" s="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</row>
    <row r="27" spans="1:40" hidden="1" x14ac:dyDescent="0.25">
      <c r="A27" s="4"/>
      <c r="B27" s="4"/>
      <c r="C27" s="4"/>
      <c r="D27" s="6"/>
      <c r="E27" s="4"/>
      <c r="F27" s="4"/>
      <c r="G27" s="4"/>
      <c r="H27" s="4"/>
      <c r="I27" s="4"/>
      <c r="J27" s="4"/>
      <c r="K27" s="21"/>
      <c r="L27" s="4"/>
      <c r="M27" s="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</row>
    <row r="28" spans="1:40" hidden="1" x14ac:dyDescent="0.25">
      <c r="A28" s="4"/>
      <c r="B28" s="4"/>
      <c r="C28" s="4"/>
      <c r="D28" s="6"/>
      <c r="E28" s="4"/>
      <c r="F28" s="4"/>
      <c r="G28" s="4"/>
      <c r="H28" s="4"/>
      <c r="I28" s="4"/>
      <c r="J28" s="4"/>
      <c r="K28" s="21"/>
      <c r="L28" s="4"/>
      <c r="M28" s="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</row>
    <row r="29" spans="1:40" hidden="1" x14ac:dyDescent="0.25">
      <c r="A29" s="4"/>
      <c r="B29" s="4"/>
      <c r="C29" s="4"/>
      <c r="D29" s="6"/>
      <c r="E29" s="4"/>
      <c r="F29" s="4"/>
      <c r="G29" s="4"/>
      <c r="H29" s="4"/>
      <c r="I29" s="4"/>
      <c r="J29" s="4"/>
      <c r="K29" s="21"/>
      <c r="L29" s="4"/>
      <c r="M29" s="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</row>
    <row r="30" spans="1:40" hidden="1" x14ac:dyDescent="0.25">
      <c r="A30" s="4"/>
      <c r="B30" s="4"/>
      <c r="C30" s="4"/>
      <c r="D30" s="6"/>
      <c r="E30" s="4"/>
      <c r="F30" s="4"/>
      <c r="G30" s="4"/>
      <c r="H30" s="4"/>
      <c r="I30" s="4"/>
      <c r="J30" s="4"/>
      <c r="K30" s="21"/>
      <c r="L30" s="4"/>
      <c r="M30" s="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</row>
    <row r="31" spans="1:40" x14ac:dyDescent="0.25">
      <c r="A31" s="4"/>
      <c r="B31" s="4"/>
      <c r="C31" s="4"/>
      <c r="D31" s="6"/>
      <c r="E31" s="4"/>
      <c r="F31" s="4"/>
      <c r="G31" s="4"/>
      <c r="H31" s="4"/>
      <c r="I31" s="4"/>
      <c r="J31" s="4"/>
      <c r="K31" s="21"/>
      <c r="L31" s="4"/>
      <c r="M31" s="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</row>
    <row r="32" spans="1:40" x14ac:dyDescent="0.25">
      <c r="A32" s="4"/>
      <c r="B32" s="4"/>
      <c r="C32" s="4"/>
      <c r="D32" s="6"/>
      <c r="E32" s="4"/>
      <c r="F32" s="4"/>
      <c r="G32" s="4"/>
      <c r="H32" s="4"/>
      <c r="I32" s="4"/>
      <c r="J32" s="4"/>
      <c r="K32" s="21"/>
      <c r="L32" s="4"/>
      <c r="M32" s="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</row>
    <row r="33" spans="1:40" x14ac:dyDescent="0.25">
      <c r="A33" s="4"/>
      <c r="B33" s="4"/>
      <c r="C33" s="4"/>
      <c r="D33" s="6"/>
      <c r="E33" s="4"/>
      <c r="F33" s="4"/>
      <c r="G33" s="4"/>
      <c r="H33" s="4"/>
      <c r="I33" s="4"/>
      <c r="J33" s="4"/>
      <c r="K33" s="21"/>
      <c r="L33" s="4"/>
      <c r="M33" s="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</row>
    <row r="34" spans="1:40" x14ac:dyDescent="0.25">
      <c r="A34" s="4"/>
      <c r="B34" s="4"/>
      <c r="C34" s="4"/>
      <c r="D34" s="6"/>
      <c r="E34" s="4"/>
      <c r="F34" s="4"/>
      <c r="G34" s="4"/>
      <c r="H34" s="4"/>
      <c r="I34" s="4"/>
      <c r="J34" s="4"/>
      <c r="K34" s="21"/>
      <c r="L34" s="4"/>
      <c r="M34" s="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</row>
    <row r="35" spans="1:40" x14ac:dyDescent="0.25">
      <c r="A35" s="4"/>
      <c r="B35" s="4"/>
      <c r="C35" s="4"/>
      <c r="D35" s="6"/>
      <c r="E35" s="4"/>
      <c r="F35" s="4"/>
      <c r="G35" s="4"/>
      <c r="H35" s="4"/>
      <c r="I35" s="4"/>
      <c r="J35" s="4"/>
      <c r="K35" s="21"/>
      <c r="L35" s="4"/>
      <c r="M35" s="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</row>
    <row r="36" spans="1:40" x14ac:dyDescent="0.25">
      <c r="A36" s="4"/>
      <c r="B36" s="4"/>
      <c r="C36" s="4"/>
      <c r="D36" s="6"/>
      <c r="E36" s="4"/>
      <c r="F36" s="4"/>
      <c r="G36" s="4"/>
      <c r="H36" s="4"/>
      <c r="I36" s="4"/>
      <c r="J36" s="4"/>
      <c r="K36" s="21"/>
      <c r="L36" s="4"/>
      <c r="M36" s="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</row>
    <row r="37" spans="1:40" x14ac:dyDescent="0.25">
      <c r="A37" s="4"/>
      <c r="B37" s="4"/>
      <c r="C37" s="4"/>
      <c r="D37" s="6"/>
      <c r="E37" s="4"/>
      <c r="F37" s="4"/>
      <c r="G37" s="4"/>
      <c r="H37" s="4"/>
      <c r="I37" s="4"/>
      <c r="J37" s="4"/>
      <c r="K37" s="21"/>
      <c r="L37" s="4"/>
      <c r="M37" s="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</row>
    <row r="38" spans="1:40" x14ac:dyDescent="0.25">
      <c r="E38" s="28">
        <f t="shared" ref="E38:AN38" si="0">SUM(E10:E37)</f>
        <v>0</v>
      </c>
      <c r="F38" s="28">
        <f t="shared" si="0"/>
        <v>0</v>
      </c>
      <c r="G38" s="28">
        <f t="shared" si="0"/>
        <v>0</v>
      </c>
      <c r="H38" s="28">
        <f t="shared" si="0"/>
        <v>0</v>
      </c>
      <c r="I38" s="28">
        <f t="shared" si="0"/>
        <v>0</v>
      </c>
      <c r="J38" s="28">
        <f t="shared" si="0"/>
        <v>0</v>
      </c>
      <c r="K38" s="28">
        <f t="shared" si="0"/>
        <v>0</v>
      </c>
      <c r="L38" s="28">
        <f t="shared" si="0"/>
        <v>0</v>
      </c>
      <c r="M38" s="28">
        <f t="shared" si="0"/>
        <v>0</v>
      </c>
      <c r="N38" s="28">
        <f t="shared" si="0"/>
        <v>0</v>
      </c>
      <c r="O38" s="28">
        <f t="shared" si="0"/>
        <v>0</v>
      </c>
      <c r="P38" s="28">
        <f t="shared" si="0"/>
        <v>0</v>
      </c>
      <c r="Q38" s="28">
        <f t="shared" si="0"/>
        <v>0</v>
      </c>
      <c r="R38" s="28">
        <f t="shared" si="0"/>
        <v>0</v>
      </c>
      <c r="S38" s="28">
        <f t="shared" si="0"/>
        <v>0</v>
      </c>
      <c r="T38" s="28">
        <f t="shared" si="0"/>
        <v>0</v>
      </c>
      <c r="U38" s="28">
        <f t="shared" si="0"/>
        <v>0</v>
      </c>
      <c r="V38" s="28">
        <f t="shared" si="0"/>
        <v>0</v>
      </c>
      <c r="W38" s="28">
        <f t="shared" si="0"/>
        <v>0</v>
      </c>
      <c r="X38" s="28">
        <f t="shared" si="0"/>
        <v>0</v>
      </c>
      <c r="Y38" s="28">
        <f t="shared" si="0"/>
        <v>0</v>
      </c>
      <c r="Z38" s="28">
        <f t="shared" si="0"/>
        <v>0</v>
      </c>
      <c r="AA38" s="28">
        <f t="shared" si="0"/>
        <v>0</v>
      </c>
      <c r="AB38" s="28">
        <f t="shared" si="0"/>
        <v>0</v>
      </c>
      <c r="AC38" s="28">
        <f t="shared" si="0"/>
        <v>0</v>
      </c>
      <c r="AD38" s="28">
        <f t="shared" si="0"/>
        <v>0</v>
      </c>
      <c r="AE38" s="28">
        <f t="shared" si="0"/>
        <v>0</v>
      </c>
      <c r="AF38" s="28">
        <f t="shared" si="0"/>
        <v>0</v>
      </c>
      <c r="AG38" s="28">
        <f t="shared" si="0"/>
        <v>0</v>
      </c>
      <c r="AH38" s="28">
        <f t="shared" si="0"/>
        <v>0</v>
      </c>
      <c r="AI38" s="28">
        <f t="shared" si="0"/>
        <v>0</v>
      </c>
      <c r="AJ38" s="28">
        <f t="shared" si="0"/>
        <v>0</v>
      </c>
      <c r="AK38" s="28">
        <f t="shared" si="0"/>
        <v>0</v>
      </c>
      <c r="AL38" s="28">
        <f t="shared" si="0"/>
        <v>0</v>
      </c>
      <c r="AM38" s="28">
        <f t="shared" si="0"/>
        <v>0</v>
      </c>
      <c r="AN38" s="28">
        <f t="shared" si="0"/>
        <v>0</v>
      </c>
    </row>
    <row r="40" spans="1:40" x14ac:dyDescent="0.25">
      <c r="A40" s="31" t="s">
        <v>102</v>
      </c>
      <c r="B40" s="31"/>
      <c r="C40" s="31"/>
      <c r="D40" s="31"/>
      <c r="E40" s="637"/>
      <c r="F40" s="637"/>
      <c r="G40" s="637"/>
      <c r="H40" s="637"/>
      <c r="I40" s="637"/>
      <c r="J40" s="637"/>
      <c r="K40" s="637"/>
      <c r="L40" s="637"/>
      <c r="M40" s="637"/>
      <c r="N40" s="637"/>
      <c r="O40" s="637"/>
      <c r="P40" s="637"/>
      <c r="Q40" s="637"/>
      <c r="R40" s="637"/>
      <c r="S40" s="637"/>
      <c r="T40" s="637"/>
      <c r="U40" s="31"/>
      <c r="V40" s="31"/>
      <c r="W40" s="31"/>
    </row>
    <row r="41" spans="1:40" x14ac:dyDescent="0.25">
      <c r="A41" s="9"/>
      <c r="B41" s="9"/>
      <c r="C41" s="9"/>
      <c r="D41" s="9"/>
      <c r="E41" s="623">
        <v>2025</v>
      </c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>
        <v>2026</v>
      </c>
      <c r="R41" s="623"/>
      <c r="S41" s="623"/>
      <c r="T41" s="623"/>
      <c r="U41" s="623"/>
      <c r="V41" s="623"/>
      <c r="W41" s="623"/>
      <c r="X41" s="623"/>
      <c r="Y41" s="623"/>
      <c r="Z41" s="623"/>
      <c r="AA41" s="623"/>
      <c r="AB41" s="623"/>
      <c r="AC41" s="625">
        <v>2027</v>
      </c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7"/>
    </row>
    <row r="42" spans="1:40" x14ac:dyDescent="0.25">
      <c r="A42" s="11" t="s">
        <v>88</v>
      </c>
      <c r="B42" s="11" t="s">
        <v>89</v>
      </c>
      <c r="C42" s="11" t="s">
        <v>90</v>
      </c>
      <c r="D42" s="11" t="s">
        <v>91</v>
      </c>
      <c r="E42" s="121">
        <v>1</v>
      </c>
      <c r="F42" s="121">
        <v>2</v>
      </c>
      <c r="G42" s="121">
        <v>3</v>
      </c>
      <c r="H42" s="11">
        <v>4</v>
      </c>
      <c r="I42" s="11">
        <v>5</v>
      </c>
      <c r="J42" s="11">
        <v>6</v>
      </c>
      <c r="K42" s="12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21">
        <v>1</v>
      </c>
      <c r="R42" s="121">
        <v>2</v>
      </c>
      <c r="S42" s="121">
        <v>3</v>
      </c>
      <c r="T42" s="11">
        <v>4</v>
      </c>
      <c r="U42" s="11">
        <v>5</v>
      </c>
      <c r="V42" s="11">
        <v>6</v>
      </c>
      <c r="W42" s="121">
        <v>7</v>
      </c>
      <c r="X42" s="11">
        <v>8</v>
      </c>
      <c r="Y42" s="11">
        <v>9</v>
      </c>
      <c r="Z42" s="11">
        <v>10</v>
      </c>
      <c r="AA42" s="11">
        <v>11</v>
      </c>
      <c r="AB42" s="11">
        <v>12</v>
      </c>
      <c r="AC42" s="121">
        <v>1</v>
      </c>
      <c r="AD42" s="121">
        <v>2</v>
      </c>
      <c r="AE42" s="121">
        <v>3</v>
      </c>
      <c r="AF42" s="11">
        <v>4</v>
      </c>
      <c r="AG42" s="11">
        <v>5</v>
      </c>
      <c r="AH42" s="11">
        <v>6</v>
      </c>
      <c r="AI42" s="121">
        <v>7</v>
      </c>
      <c r="AJ42" s="11">
        <v>8</v>
      </c>
      <c r="AK42" s="11">
        <v>9</v>
      </c>
      <c r="AL42" s="11">
        <v>10</v>
      </c>
      <c r="AM42" s="11">
        <v>11</v>
      </c>
      <c r="AN42" s="11">
        <v>12</v>
      </c>
    </row>
    <row r="43" spans="1:40" x14ac:dyDescent="0.25">
      <c r="A43" s="4">
        <f>A10</f>
        <v>0</v>
      </c>
      <c r="B43" s="4">
        <f t="shared" ref="B43:D43" si="1">B10</f>
        <v>0</v>
      </c>
      <c r="C43" s="4">
        <f t="shared" si="1"/>
        <v>0</v>
      </c>
      <c r="D43" s="4">
        <f t="shared" si="1"/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x14ac:dyDescent="0.25">
      <c r="A44" s="4">
        <f t="shared" ref="A44:D44" si="2">A11</f>
        <v>0</v>
      </c>
      <c r="B44" s="4">
        <f t="shared" si="2"/>
        <v>0</v>
      </c>
      <c r="C44" s="4">
        <f t="shared" si="2"/>
        <v>0</v>
      </c>
      <c r="D44" s="4">
        <f t="shared" si="2"/>
        <v>0</v>
      </c>
      <c r="E44" s="4"/>
      <c r="F44" s="4"/>
      <c r="G44" s="4"/>
      <c r="H44" s="4"/>
      <c r="I44" s="4"/>
      <c r="J44" s="4"/>
      <c r="K44" s="4"/>
      <c r="L44" s="4"/>
      <c r="M44" s="125"/>
      <c r="N44" s="125"/>
      <c r="O44" s="125"/>
      <c r="P44" s="125"/>
      <c r="Q44" s="4"/>
      <c r="R44" s="4"/>
      <c r="S44" s="4"/>
      <c r="T44" s="4"/>
      <c r="U44" s="4"/>
      <c r="V44" s="6"/>
      <c r="W44" s="6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x14ac:dyDescent="0.25">
      <c r="A45" s="4">
        <f t="shared" ref="A45:D45" si="3">A12</f>
        <v>0</v>
      </c>
      <c r="B45" s="4">
        <f t="shared" si="3"/>
        <v>0</v>
      </c>
      <c r="C45" s="4">
        <f t="shared" si="3"/>
        <v>0</v>
      </c>
      <c r="D45" s="4">
        <f t="shared" si="3"/>
        <v>0</v>
      </c>
      <c r="E45" s="4"/>
      <c r="F45" s="4"/>
      <c r="G45" s="4"/>
      <c r="H45" s="4"/>
      <c r="I45" s="4"/>
      <c r="J45" s="4"/>
      <c r="K45" s="4"/>
      <c r="L45" s="4"/>
      <c r="M45" s="125"/>
      <c r="N45" s="125"/>
      <c r="O45" s="125"/>
      <c r="P45" s="125"/>
      <c r="Q45" s="4"/>
      <c r="R45" s="4"/>
      <c r="S45" s="4"/>
      <c r="T45" s="4"/>
      <c r="U45" s="4"/>
      <c r="V45" s="6"/>
      <c r="W45" s="6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x14ac:dyDescent="0.25">
      <c r="A46" s="4">
        <f t="shared" ref="A46:D46" si="4">A13</f>
        <v>0</v>
      </c>
      <c r="B46" s="4">
        <f t="shared" si="4"/>
        <v>0</v>
      </c>
      <c r="C46" s="4">
        <f t="shared" si="4"/>
        <v>0</v>
      </c>
      <c r="D46" s="4">
        <f t="shared" si="4"/>
        <v>0</v>
      </c>
      <c r="E46" s="4"/>
      <c r="F46" s="4"/>
      <c r="G46" s="4"/>
      <c r="H46" s="4"/>
      <c r="I46" s="4"/>
      <c r="J46" s="4"/>
      <c r="K46" s="4"/>
      <c r="L46" s="4"/>
      <c r="M46" s="125"/>
      <c r="N46" s="125"/>
      <c r="O46" s="125"/>
      <c r="P46" s="125"/>
      <c r="Q46" s="4"/>
      <c r="R46" s="4"/>
      <c r="S46" s="4"/>
      <c r="T46" s="4"/>
      <c r="U46" s="4"/>
      <c r="V46" s="6"/>
      <c r="W46" s="6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x14ac:dyDescent="0.25">
      <c r="A47" s="4">
        <f t="shared" ref="A47:D47" si="5">A14</f>
        <v>0</v>
      </c>
      <c r="B47" s="4">
        <f t="shared" si="5"/>
        <v>0</v>
      </c>
      <c r="C47" s="4">
        <f t="shared" si="5"/>
        <v>0</v>
      </c>
      <c r="D47" s="4">
        <f t="shared" si="5"/>
        <v>0</v>
      </c>
      <c r="E47" s="4"/>
      <c r="F47" s="4"/>
      <c r="G47" s="4"/>
      <c r="H47" s="4"/>
      <c r="I47" s="4"/>
      <c r="J47" s="4"/>
      <c r="K47" s="4"/>
      <c r="L47" s="4"/>
      <c r="M47" s="125"/>
      <c r="N47" s="125"/>
      <c r="O47" s="125"/>
      <c r="P47" s="125"/>
      <c r="Q47" s="4"/>
      <c r="R47" s="4"/>
      <c r="S47" s="4"/>
      <c r="T47" s="4"/>
      <c r="U47" s="4"/>
      <c r="V47" s="6"/>
      <c r="W47" s="6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x14ac:dyDescent="0.25">
      <c r="A48" s="4">
        <f t="shared" ref="A48:D48" si="6">A15</f>
        <v>0</v>
      </c>
      <c r="B48" s="4">
        <f t="shared" si="6"/>
        <v>0</v>
      </c>
      <c r="C48" s="4">
        <f t="shared" si="6"/>
        <v>0</v>
      </c>
      <c r="D48" s="4">
        <f t="shared" si="6"/>
        <v>0</v>
      </c>
      <c r="E48" s="4"/>
      <c r="F48" s="4"/>
      <c r="G48" s="4"/>
      <c r="H48" s="4"/>
      <c r="I48" s="4"/>
      <c r="J48" s="4"/>
      <c r="K48" s="4"/>
      <c r="L48" s="4"/>
      <c r="M48" s="125"/>
      <c r="N48" s="125"/>
      <c r="O48" s="125"/>
      <c r="P48" s="125"/>
      <c r="Q48" s="4"/>
      <c r="R48" s="4"/>
      <c r="S48" s="4"/>
      <c r="T48" s="4"/>
      <c r="U48" s="4"/>
      <c r="V48" s="6"/>
      <c r="W48" s="6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x14ac:dyDescent="0.25">
      <c r="A49" s="4">
        <f t="shared" ref="A49:D49" si="7">A16</f>
        <v>0</v>
      </c>
      <c r="B49" s="4">
        <f t="shared" si="7"/>
        <v>0</v>
      </c>
      <c r="C49" s="4">
        <f t="shared" si="7"/>
        <v>0</v>
      </c>
      <c r="D49" s="4">
        <f t="shared" si="7"/>
        <v>0</v>
      </c>
      <c r="E49" s="4"/>
      <c r="F49" s="4"/>
      <c r="G49" s="4"/>
      <c r="H49" s="4"/>
      <c r="I49" s="4"/>
      <c r="J49" s="4"/>
      <c r="K49" s="4"/>
      <c r="L49" s="4"/>
      <c r="M49" s="125"/>
      <c r="N49" s="125"/>
      <c r="O49" s="125"/>
      <c r="P49" s="125"/>
      <c r="Q49" s="4"/>
      <c r="R49" s="4"/>
      <c r="S49" s="4"/>
      <c r="T49" s="4"/>
      <c r="U49" s="4"/>
      <c r="V49" s="6"/>
      <c r="W49" s="6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x14ac:dyDescent="0.25">
      <c r="A50" s="4">
        <f t="shared" ref="A50:D50" si="8">A17</f>
        <v>0</v>
      </c>
      <c r="B50" s="4">
        <f t="shared" si="8"/>
        <v>0</v>
      </c>
      <c r="C50" s="4">
        <f t="shared" si="8"/>
        <v>0</v>
      </c>
      <c r="D50" s="4">
        <f t="shared" si="8"/>
        <v>0</v>
      </c>
      <c r="E50" s="4"/>
      <c r="F50" s="4"/>
      <c r="G50" s="4"/>
      <c r="H50" s="4"/>
      <c r="I50" s="4"/>
      <c r="J50" s="4"/>
      <c r="K50" s="4"/>
      <c r="L50" s="4"/>
      <c r="M50" s="125"/>
      <c r="N50" s="125"/>
      <c r="O50" s="125"/>
      <c r="P50" s="125"/>
      <c r="Q50" s="4"/>
      <c r="R50" s="4"/>
      <c r="S50" s="4"/>
      <c r="T50" s="4"/>
      <c r="U50" s="4"/>
      <c r="V50" s="6"/>
      <c r="W50" s="6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x14ac:dyDescent="0.25">
      <c r="A51" s="4">
        <f t="shared" ref="A51:D51" si="9">A18</f>
        <v>0</v>
      </c>
      <c r="B51" s="4">
        <f t="shared" si="9"/>
        <v>0</v>
      </c>
      <c r="C51" s="4">
        <f t="shared" si="9"/>
        <v>0</v>
      </c>
      <c r="D51" s="4">
        <f t="shared" si="9"/>
        <v>0</v>
      </c>
      <c r="E51" s="4"/>
      <c r="F51" s="4"/>
      <c r="G51" s="4"/>
      <c r="H51" s="4"/>
      <c r="I51" s="4"/>
      <c r="J51" s="4"/>
      <c r="K51" s="4"/>
      <c r="L51" s="4"/>
      <c r="M51" s="125"/>
      <c r="N51" s="125"/>
      <c r="O51" s="125"/>
      <c r="P51" s="125"/>
      <c r="Q51" s="4"/>
      <c r="R51" s="4"/>
      <c r="S51" s="4"/>
      <c r="T51" s="4"/>
      <c r="U51" s="4"/>
      <c r="V51" s="6"/>
      <c r="W51" s="6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x14ac:dyDescent="0.25">
      <c r="A52" s="4">
        <f t="shared" ref="A52:D52" si="10">A19</f>
        <v>0</v>
      </c>
      <c r="B52" s="4">
        <f t="shared" si="10"/>
        <v>0</v>
      </c>
      <c r="C52" s="4">
        <f t="shared" si="10"/>
        <v>0</v>
      </c>
      <c r="D52" s="4">
        <f t="shared" si="10"/>
        <v>0</v>
      </c>
      <c r="E52" s="4"/>
      <c r="F52" s="4"/>
      <c r="G52" s="4"/>
      <c r="H52" s="4"/>
      <c r="I52" s="4"/>
      <c r="J52" s="4"/>
      <c r="K52" s="4"/>
      <c r="L52" s="4"/>
      <c r="M52" s="125"/>
      <c r="N52" s="125"/>
      <c r="O52" s="125"/>
      <c r="P52" s="125"/>
      <c r="Q52" s="4"/>
      <c r="R52" s="4"/>
      <c r="S52" s="4"/>
      <c r="T52" s="4"/>
      <c r="U52" s="4"/>
      <c r="V52" s="6"/>
      <c r="W52" s="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x14ac:dyDescent="0.25">
      <c r="A53" s="4">
        <f t="shared" ref="A53:D53" si="11">A20</f>
        <v>0</v>
      </c>
      <c r="B53" s="4">
        <f t="shared" si="11"/>
        <v>0</v>
      </c>
      <c r="C53" s="4">
        <f t="shared" si="11"/>
        <v>0</v>
      </c>
      <c r="D53" s="4">
        <f t="shared" si="11"/>
        <v>0</v>
      </c>
      <c r="E53" s="4"/>
      <c r="F53" s="4"/>
      <c r="G53" s="4"/>
      <c r="H53" s="4"/>
      <c r="I53" s="4"/>
      <c r="J53" s="4"/>
      <c r="K53" s="4"/>
      <c r="L53" s="4"/>
      <c r="M53" s="125"/>
      <c r="N53" s="125"/>
      <c r="O53" s="125"/>
      <c r="P53" s="125"/>
      <c r="Q53" s="4"/>
      <c r="R53" s="4"/>
      <c r="S53" s="4"/>
      <c r="T53" s="4"/>
      <c r="U53" s="4"/>
      <c r="V53" s="6"/>
      <c r="W53" s="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x14ac:dyDescent="0.25">
      <c r="A54" s="4">
        <f t="shared" ref="A54:D54" si="12">A21</f>
        <v>0</v>
      </c>
      <c r="B54" s="4">
        <f t="shared" si="12"/>
        <v>0</v>
      </c>
      <c r="C54" s="4">
        <f t="shared" si="12"/>
        <v>0</v>
      </c>
      <c r="D54" s="4">
        <f t="shared" si="12"/>
        <v>0</v>
      </c>
      <c r="E54" s="4"/>
      <c r="F54" s="4"/>
      <c r="G54" s="4"/>
      <c r="H54" s="4"/>
      <c r="I54" s="4"/>
      <c r="J54" s="4"/>
      <c r="K54" s="4"/>
      <c r="L54" s="4"/>
      <c r="M54" s="125"/>
      <c r="N54" s="125"/>
      <c r="O54" s="125"/>
      <c r="P54" s="125"/>
      <c r="Q54" s="4"/>
      <c r="R54" s="4"/>
      <c r="S54" s="4"/>
      <c r="T54" s="4"/>
      <c r="U54" s="4"/>
      <c r="V54" s="6"/>
      <c r="W54" s="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hidden="1" x14ac:dyDescent="0.25">
      <c r="A55" s="4">
        <f t="shared" ref="A55:D55" si="13">A22</f>
        <v>0</v>
      </c>
      <c r="B55" s="4">
        <f t="shared" si="13"/>
        <v>0</v>
      </c>
      <c r="C55" s="4">
        <f t="shared" si="13"/>
        <v>0</v>
      </c>
      <c r="D55" s="4">
        <f t="shared" si="13"/>
        <v>0</v>
      </c>
      <c r="E55" s="4"/>
      <c r="F55" s="4"/>
      <c r="G55" s="4"/>
      <c r="H55" s="4"/>
      <c r="I55" s="4"/>
      <c r="J55" s="4"/>
      <c r="K55" s="4"/>
      <c r="L55" s="4"/>
      <c r="M55" s="125"/>
      <c r="N55" s="125"/>
      <c r="O55" s="125"/>
      <c r="P55" s="125"/>
      <c r="Q55" s="4"/>
      <c r="R55" s="4"/>
      <c r="S55" s="4"/>
      <c r="T55" s="4"/>
      <c r="U55" s="4"/>
      <c r="V55" s="6"/>
      <c r="W55" s="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idden="1" x14ac:dyDescent="0.25">
      <c r="A56" s="4">
        <f t="shared" ref="A56:D56" si="14">A23</f>
        <v>0</v>
      </c>
      <c r="B56" s="4">
        <f t="shared" si="14"/>
        <v>0</v>
      </c>
      <c r="C56" s="4">
        <f t="shared" si="14"/>
        <v>0</v>
      </c>
      <c r="D56" s="4">
        <f t="shared" si="14"/>
        <v>0</v>
      </c>
      <c r="E56" s="4"/>
      <c r="F56" s="4"/>
      <c r="G56" s="4"/>
      <c r="H56" s="4"/>
      <c r="I56" s="4"/>
      <c r="J56" s="4"/>
      <c r="K56" s="4"/>
      <c r="L56" s="4"/>
      <c r="M56" s="125"/>
      <c r="N56" s="125"/>
      <c r="O56" s="125"/>
      <c r="P56" s="125"/>
      <c r="Q56" s="4"/>
      <c r="R56" s="4"/>
      <c r="S56" s="4"/>
      <c r="T56" s="4"/>
      <c r="U56" s="4"/>
      <c r="V56" s="6"/>
      <c r="W56" s="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hidden="1" x14ac:dyDescent="0.25">
      <c r="A57" s="4">
        <f t="shared" ref="A57:D57" si="15">A24</f>
        <v>0</v>
      </c>
      <c r="B57" s="4">
        <f t="shared" si="15"/>
        <v>0</v>
      </c>
      <c r="C57" s="4">
        <f t="shared" si="15"/>
        <v>0</v>
      </c>
      <c r="D57" s="4">
        <f t="shared" si="15"/>
        <v>0</v>
      </c>
      <c r="E57" s="4"/>
      <c r="F57" s="4"/>
      <c r="G57" s="4"/>
      <c r="H57" s="4"/>
      <c r="I57" s="4"/>
      <c r="J57" s="4"/>
      <c r="K57" s="4"/>
      <c r="L57" s="4"/>
      <c r="M57" s="125"/>
      <c r="N57" s="125"/>
      <c r="O57" s="125"/>
      <c r="P57" s="125"/>
      <c r="Q57" s="4"/>
      <c r="R57" s="4"/>
      <c r="S57" s="4"/>
      <c r="T57" s="4"/>
      <c r="U57" s="4"/>
      <c r="V57" s="6"/>
      <c r="W57" s="6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hidden="1" x14ac:dyDescent="0.25">
      <c r="A58" s="4">
        <f t="shared" ref="A58:D58" si="16">A25</f>
        <v>0</v>
      </c>
      <c r="B58" s="4">
        <f t="shared" si="16"/>
        <v>0</v>
      </c>
      <c r="C58" s="4">
        <f t="shared" si="16"/>
        <v>0</v>
      </c>
      <c r="D58" s="4">
        <f t="shared" si="16"/>
        <v>0</v>
      </c>
      <c r="E58" s="4"/>
      <c r="F58" s="4"/>
      <c r="G58" s="4"/>
      <c r="H58" s="4"/>
      <c r="I58" s="4"/>
      <c r="J58" s="4"/>
      <c r="K58" s="4"/>
      <c r="L58" s="4"/>
      <c r="M58" s="125"/>
      <c r="N58" s="125"/>
      <c r="O58" s="125"/>
      <c r="P58" s="125"/>
      <c r="Q58" s="4"/>
      <c r="R58" s="4"/>
      <c r="S58" s="4"/>
      <c r="T58" s="4"/>
      <c r="U58" s="4"/>
      <c r="V58" s="6"/>
      <c r="W58" s="6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hidden="1" x14ac:dyDescent="0.25">
      <c r="A59" s="4">
        <f t="shared" ref="A59:D59" si="17">A26</f>
        <v>0</v>
      </c>
      <c r="B59" s="4">
        <f t="shared" si="17"/>
        <v>0</v>
      </c>
      <c r="C59" s="4">
        <f t="shared" si="17"/>
        <v>0</v>
      </c>
      <c r="D59" s="4">
        <f t="shared" si="17"/>
        <v>0</v>
      </c>
      <c r="E59" s="4"/>
      <c r="F59" s="4"/>
      <c r="G59" s="4"/>
      <c r="H59" s="4"/>
      <c r="I59" s="4"/>
      <c r="J59" s="4"/>
      <c r="K59" s="4"/>
      <c r="L59" s="4"/>
      <c r="M59" s="125"/>
      <c r="N59" s="125"/>
      <c r="O59" s="125"/>
      <c r="P59" s="125"/>
      <c r="Q59" s="4"/>
      <c r="R59" s="4"/>
      <c r="S59" s="4"/>
      <c r="T59" s="4"/>
      <c r="U59" s="4"/>
      <c r="V59" s="6"/>
      <c r="W59" s="6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hidden="1" x14ac:dyDescent="0.25">
      <c r="A60" s="4">
        <f t="shared" ref="A60:D60" si="18">A27</f>
        <v>0</v>
      </c>
      <c r="B60" s="4">
        <f t="shared" si="18"/>
        <v>0</v>
      </c>
      <c r="C60" s="4">
        <f t="shared" si="18"/>
        <v>0</v>
      </c>
      <c r="D60" s="4">
        <f t="shared" si="18"/>
        <v>0</v>
      </c>
      <c r="E60" s="4"/>
      <c r="F60" s="4"/>
      <c r="G60" s="4"/>
      <c r="H60" s="4"/>
      <c r="I60" s="4"/>
      <c r="J60" s="4"/>
      <c r="K60" s="4"/>
      <c r="L60" s="4"/>
      <c r="M60" s="125"/>
      <c r="N60" s="125"/>
      <c r="O60" s="125"/>
      <c r="P60" s="125"/>
      <c r="Q60" s="4"/>
      <c r="R60" s="4"/>
      <c r="S60" s="4"/>
      <c r="T60" s="4"/>
      <c r="U60" s="4"/>
      <c r="V60" s="6"/>
      <c r="W60" s="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 hidden="1" x14ac:dyDescent="0.25">
      <c r="A61" s="4">
        <f t="shared" ref="A61:D61" si="19">A28</f>
        <v>0</v>
      </c>
      <c r="B61" s="4">
        <f t="shared" si="19"/>
        <v>0</v>
      </c>
      <c r="C61" s="4">
        <f t="shared" si="19"/>
        <v>0</v>
      </c>
      <c r="D61" s="4">
        <f t="shared" si="19"/>
        <v>0</v>
      </c>
      <c r="E61" s="4"/>
      <c r="F61" s="4"/>
      <c r="G61" s="4"/>
      <c r="H61" s="4"/>
      <c r="I61" s="4"/>
      <c r="J61" s="4"/>
      <c r="K61" s="4"/>
      <c r="L61" s="4"/>
      <c r="M61" s="125"/>
      <c r="N61" s="125"/>
      <c r="O61" s="125"/>
      <c r="P61" s="125"/>
      <c r="Q61" s="4"/>
      <c r="R61" s="4"/>
      <c r="S61" s="4"/>
      <c r="T61" s="4"/>
      <c r="U61" s="4"/>
      <c r="V61" s="6"/>
      <c r="W61" s="6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hidden="1" x14ac:dyDescent="0.25">
      <c r="A62" s="4">
        <f t="shared" ref="A62:D62" si="20">A29</f>
        <v>0</v>
      </c>
      <c r="B62" s="4">
        <f t="shared" si="20"/>
        <v>0</v>
      </c>
      <c r="C62" s="4">
        <f t="shared" si="20"/>
        <v>0</v>
      </c>
      <c r="D62" s="4">
        <f t="shared" si="20"/>
        <v>0</v>
      </c>
      <c r="E62" s="4"/>
      <c r="F62" s="4"/>
      <c r="G62" s="4"/>
      <c r="H62" s="4"/>
      <c r="I62" s="4"/>
      <c r="J62" s="4"/>
      <c r="K62" s="4"/>
      <c r="L62" s="4"/>
      <c r="M62" s="125"/>
      <c r="N62" s="125"/>
      <c r="O62" s="125"/>
      <c r="P62" s="125"/>
      <c r="Q62" s="4"/>
      <c r="R62" s="4"/>
      <c r="S62" s="4"/>
      <c r="T62" s="4"/>
      <c r="U62" s="4"/>
      <c r="V62" s="6"/>
      <c r="W62" s="6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hidden="1" x14ac:dyDescent="0.25">
      <c r="A63" s="4">
        <f t="shared" ref="A63:D63" si="21">A30</f>
        <v>0</v>
      </c>
      <c r="B63" s="4">
        <f t="shared" si="21"/>
        <v>0</v>
      </c>
      <c r="C63" s="4">
        <f t="shared" si="21"/>
        <v>0</v>
      </c>
      <c r="D63" s="4">
        <f t="shared" si="21"/>
        <v>0</v>
      </c>
      <c r="E63" s="4"/>
      <c r="F63" s="4"/>
      <c r="G63" s="4"/>
      <c r="H63" s="4"/>
      <c r="I63" s="4"/>
      <c r="J63" s="4"/>
      <c r="K63" s="4"/>
      <c r="L63" s="4"/>
      <c r="M63" s="125"/>
      <c r="N63" s="125"/>
      <c r="O63" s="125"/>
      <c r="P63" s="125"/>
      <c r="Q63" s="4"/>
      <c r="R63" s="4"/>
      <c r="S63" s="4"/>
      <c r="T63" s="4"/>
      <c r="U63" s="4"/>
      <c r="V63" s="6"/>
      <c r="W63" s="6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idden="1" x14ac:dyDescent="0.25">
      <c r="A64" s="4">
        <f t="shared" ref="A64:D64" si="22">A31</f>
        <v>0</v>
      </c>
      <c r="B64" s="4">
        <f t="shared" si="22"/>
        <v>0</v>
      </c>
      <c r="C64" s="4">
        <f t="shared" si="22"/>
        <v>0</v>
      </c>
      <c r="D64" s="4">
        <f t="shared" si="22"/>
        <v>0</v>
      </c>
      <c r="E64" s="4"/>
      <c r="F64" s="4"/>
      <c r="G64" s="4"/>
      <c r="H64" s="4"/>
      <c r="I64" s="4"/>
      <c r="J64" s="4"/>
      <c r="K64" s="4"/>
      <c r="L64" s="4"/>
      <c r="M64" s="125"/>
      <c r="N64" s="125"/>
      <c r="O64" s="125"/>
      <c r="P64" s="125"/>
      <c r="Q64" s="4"/>
      <c r="R64" s="4"/>
      <c r="S64" s="4"/>
      <c r="T64" s="4"/>
      <c r="U64" s="4"/>
      <c r="V64" s="6"/>
      <c r="W64" s="6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hidden="1" x14ac:dyDescent="0.25">
      <c r="A65" s="4">
        <f t="shared" ref="A65:D65" si="23">A32</f>
        <v>0</v>
      </c>
      <c r="B65" s="4">
        <f t="shared" si="23"/>
        <v>0</v>
      </c>
      <c r="C65" s="4">
        <f t="shared" si="23"/>
        <v>0</v>
      </c>
      <c r="D65" s="4">
        <f t="shared" si="23"/>
        <v>0</v>
      </c>
      <c r="E65" s="4"/>
      <c r="F65" s="4"/>
      <c r="G65" s="4"/>
      <c r="H65" s="4"/>
      <c r="I65" s="4"/>
      <c r="J65" s="4"/>
      <c r="K65" s="4"/>
      <c r="L65" s="4"/>
      <c r="M65" s="125"/>
      <c r="N65" s="125"/>
      <c r="O65" s="125"/>
      <c r="P65" s="125"/>
      <c r="Q65" s="4"/>
      <c r="R65" s="4"/>
      <c r="S65" s="4"/>
      <c r="T65" s="4"/>
      <c r="U65" s="4"/>
      <c r="V65" s="6"/>
      <c r="W65" s="6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idden="1" x14ac:dyDescent="0.25">
      <c r="A66" s="4">
        <f t="shared" ref="A66:D66" si="24">A33</f>
        <v>0</v>
      </c>
      <c r="B66" s="4">
        <f t="shared" si="24"/>
        <v>0</v>
      </c>
      <c r="C66" s="4">
        <f t="shared" si="24"/>
        <v>0</v>
      </c>
      <c r="D66" s="4">
        <f t="shared" si="24"/>
        <v>0</v>
      </c>
      <c r="E66" s="4"/>
      <c r="F66" s="4"/>
      <c r="G66" s="4"/>
      <c r="H66" s="4"/>
      <c r="I66" s="4"/>
      <c r="J66" s="4"/>
      <c r="K66" s="4"/>
      <c r="L66" s="4"/>
      <c r="M66" s="125"/>
      <c r="N66" s="125"/>
      <c r="O66" s="125"/>
      <c r="P66" s="125"/>
      <c r="Q66" s="4"/>
      <c r="R66" s="4"/>
      <c r="S66" s="4"/>
      <c r="T66" s="4"/>
      <c r="U66" s="4"/>
      <c r="V66" s="6"/>
      <c r="W66" s="6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idden="1" x14ac:dyDescent="0.25">
      <c r="A67" s="4">
        <f t="shared" ref="A67:D67" si="25">A34</f>
        <v>0</v>
      </c>
      <c r="B67" s="4">
        <f t="shared" si="25"/>
        <v>0</v>
      </c>
      <c r="C67" s="4">
        <f t="shared" si="25"/>
        <v>0</v>
      </c>
      <c r="D67" s="4">
        <f t="shared" si="25"/>
        <v>0</v>
      </c>
      <c r="E67" s="4"/>
      <c r="F67" s="4"/>
      <c r="G67" s="4"/>
      <c r="H67" s="4"/>
      <c r="I67" s="4"/>
      <c r="J67" s="4"/>
      <c r="K67" s="4"/>
      <c r="L67" s="4"/>
      <c r="M67" s="125"/>
      <c r="N67" s="125"/>
      <c r="O67" s="125"/>
      <c r="P67" s="125"/>
      <c r="Q67" s="4"/>
      <c r="R67" s="4"/>
      <c r="S67" s="4"/>
      <c r="T67" s="4"/>
      <c r="U67" s="4"/>
      <c r="V67" s="6"/>
      <c r="W67" s="6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x14ac:dyDescent="0.25">
      <c r="A68" s="4">
        <f t="shared" ref="A68:D68" si="26">A35</f>
        <v>0</v>
      </c>
      <c r="B68" s="4">
        <f t="shared" si="26"/>
        <v>0</v>
      </c>
      <c r="C68" s="4">
        <f t="shared" si="26"/>
        <v>0</v>
      </c>
      <c r="D68" s="4">
        <f t="shared" si="26"/>
        <v>0</v>
      </c>
      <c r="E68" s="4"/>
      <c r="F68" s="4"/>
      <c r="G68" s="4"/>
      <c r="H68" s="4"/>
      <c r="I68" s="4"/>
      <c r="J68" s="4"/>
      <c r="K68" s="4"/>
      <c r="L68" s="4"/>
      <c r="M68" s="125"/>
      <c r="N68" s="125"/>
      <c r="O68" s="125"/>
      <c r="P68" s="125"/>
      <c r="Q68" s="4"/>
      <c r="R68" s="4"/>
      <c r="S68" s="4"/>
      <c r="T68" s="4"/>
      <c r="U68" s="4"/>
      <c r="V68" s="6"/>
      <c r="W68" s="6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x14ac:dyDescent="0.25">
      <c r="A69" s="4">
        <f t="shared" ref="A69:D69" si="27">A36</f>
        <v>0</v>
      </c>
      <c r="B69" s="4">
        <f t="shared" si="27"/>
        <v>0</v>
      </c>
      <c r="C69" s="4">
        <f t="shared" si="27"/>
        <v>0</v>
      </c>
      <c r="D69" s="4">
        <f t="shared" si="27"/>
        <v>0</v>
      </c>
      <c r="E69" s="4"/>
      <c r="F69" s="4"/>
      <c r="G69" s="4"/>
      <c r="H69" s="4"/>
      <c r="I69" s="4"/>
      <c r="J69" s="4"/>
      <c r="K69" s="4"/>
      <c r="L69" s="4"/>
      <c r="M69" s="125"/>
      <c r="N69" s="125"/>
      <c r="O69" s="125"/>
      <c r="P69" s="125"/>
      <c r="Q69" s="4"/>
      <c r="R69" s="4"/>
      <c r="S69" s="4"/>
      <c r="T69" s="4"/>
      <c r="U69" s="4"/>
      <c r="V69" s="6"/>
      <c r="W69" s="6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 x14ac:dyDescent="0.25">
      <c r="A70" s="4">
        <f t="shared" ref="A70:D70" si="28">A37</f>
        <v>0</v>
      </c>
      <c r="B70" s="4">
        <f t="shared" si="28"/>
        <v>0</v>
      </c>
      <c r="C70" s="4">
        <f t="shared" si="28"/>
        <v>0</v>
      </c>
      <c r="D70" s="4">
        <f t="shared" si="28"/>
        <v>0</v>
      </c>
      <c r="E70" s="4"/>
      <c r="F70" s="4"/>
      <c r="G70" s="4"/>
      <c r="H70" s="4"/>
      <c r="I70" s="4"/>
      <c r="J70" s="4"/>
      <c r="K70" s="4"/>
      <c r="L70" s="4"/>
      <c r="M70" s="125"/>
      <c r="N70" s="125"/>
      <c r="O70" s="125"/>
      <c r="P70" s="125"/>
      <c r="Q70" s="4"/>
      <c r="R70" s="4"/>
      <c r="S70" s="4"/>
      <c r="T70" s="4"/>
      <c r="U70" s="4"/>
      <c r="V70" s="6"/>
      <c r="W70" s="6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x14ac:dyDescent="0.25">
      <c r="E71" s="28">
        <f t="shared" ref="E71:AN71" si="29">SUM(E43:E70)</f>
        <v>0</v>
      </c>
      <c r="F71" s="28">
        <f t="shared" si="29"/>
        <v>0</v>
      </c>
      <c r="G71" s="28">
        <f t="shared" si="29"/>
        <v>0</v>
      </c>
      <c r="H71" s="28">
        <f t="shared" si="29"/>
        <v>0</v>
      </c>
      <c r="I71" s="28">
        <f t="shared" si="29"/>
        <v>0</v>
      </c>
      <c r="J71" s="28">
        <f t="shared" si="29"/>
        <v>0</v>
      </c>
      <c r="K71" s="28">
        <f t="shared" si="29"/>
        <v>0</v>
      </c>
      <c r="L71" s="28">
        <f t="shared" si="29"/>
        <v>0</v>
      </c>
      <c r="M71" s="28">
        <f t="shared" si="29"/>
        <v>0</v>
      </c>
      <c r="N71" s="28">
        <f t="shared" si="29"/>
        <v>0</v>
      </c>
      <c r="O71" s="28">
        <f t="shared" si="29"/>
        <v>0</v>
      </c>
      <c r="P71" s="28">
        <f t="shared" si="29"/>
        <v>0</v>
      </c>
      <c r="Q71" s="28">
        <f t="shared" si="29"/>
        <v>0</v>
      </c>
      <c r="R71" s="28">
        <f t="shared" si="29"/>
        <v>0</v>
      </c>
      <c r="S71" s="28">
        <f t="shared" si="29"/>
        <v>0</v>
      </c>
      <c r="T71" s="28">
        <f t="shared" si="29"/>
        <v>0</v>
      </c>
      <c r="U71" s="28">
        <f t="shared" si="29"/>
        <v>0</v>
      </c>
      <c r="V71" s="28">
        <f t="shared" si="29"/>
        <v>0</v>
      </c>
      <c r="W71" s="28">
        <f t="shared" si="29"/>
        <v>0</v>
      </c>
      <c r="X71" s="28">
        <f t="shared" si="29"/>
        <v>0</v>
      </c>
      <c r="Y71" s="28">
        <f t="shared" si="29"/>
        <v>0</v>
      </c>
      <c r="Z71" s="28">
        <f t="shared" si="29"/>
        <v>0</v>
      </c>
      <c r="AA71" s="28">
        <f t="shared" si="29"/>
        <v>0</v>
      </c>
      <c r="AB71" s="28">
        <f t="shared" si="29"/>
        <v>0</v>
      </c>
      <c r="AC71" s="28">
        <f t="shared" si="29"/>
        <v>0</v>
      </c>
      <c r="AD71" s="28">
        <f t="shared" si="29"/>
        <v>0</v>
      </c>
      <c r="AE71" s="28">
        <f t="shared" si="29"/>
        <v>0</v>
      </c>
      <c r="AF71" s="28">
        <f t="shared" si="29"/>
        <v>0</v>
      </c>
      <c r="AG71" s="28">
        <f t="shared" si="29"/>
        <v>0</v>
      </c>
      <c r="AH71" s="28">
        <f t="shared" si="29"/>
        <v>0</v>
      </c>
      <c r="AI71" s="28">
        <f t="shared" si="29"/>
        <v>0</v>
      </c>
      <c r="AJ71" s="28">
        <f t="shared" si="29"/>
        <v>0</v>
      </c>
      <c r="AK71" s="28">
        <f t="shared" si="29"/>
        <v>0</v>
      </c>
      <c r="AL71" s="28">
        <f t="shared" si="29"/>
        <v>0</v>
      </c>
      <c r="AM71" s="28">
        <f t="shared" si="29"/>
        <v>0</v>
      </c>
      <c r="AN71" s="28">
        <f t="shared" si="29"/>
        <v>0</v>
      </c>
    </row>
    <row r="72" spans="1:40" x14ac:dyDescent="0.25">
      <c r="V72" s="7"/>
      <c r="W72" s="7"/>
    </row>
    <row r="73" spans="1:40" x14ac:dyDescent="0.25">
      <c r="A73" s="31" t="s">
        <v>185</v>
      </c>
      <c r="B73" s="31"/>
      <c r="C73" s="31"/>
      <c r="D73" s="31"/>
      <c r="E73" s="637"/>
      <c r="F73" s="637"/>
      <c r="G73" s="637"/>
      <c r="H73" s="637"/>
      <c r="I73" s="637"/>
      <c r="J73" s="637"/>
      <c r="K73" s="637"/>
      <c r="L73" s="637"/>
      <c r="M73" s="637"/>
      <c r="N73" s="106"/>
      <c r="O73" s="106"/>
      <c r="P73" s="106"/>
      <c r="Q73" s="106"/>
      <c r="R73" s="106"/>
      <c r="S73" s="106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1:40" x14ac:dyDescent="0.25">
      <c r="A74" s="9"/>
      <c r="B74" s="9"/>
      <c r="C74" s="9"/>
      <c r="D74" s="9"/>
      <c r="E74" s="623">
        <v>2025</v>
      </c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>
        <v>2026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23"/>
      <c r="AC74" s="625">
        <v>2027</v>
      </c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7"/>
    </row>
    <row r="75" spans="1:40" x14ac:dyDescent="0.25">
      <c r="A75" s="11" t="s">
        <v>88</v>
      </c>
      <c r="B75" s="11" t="s">
        <v>89</v>
      </c>
      <c r="C75" s="11" t="s">
        <v>90</v>
      </c>
      <c r="D75" s="11" t="s">
        <v>91</v>
      </c>
      <c r="E75" s="11">
        <v>1</v>
      </c>
      <c r="F75" s="11">
        <v>2</v>
      </c>
      <c r="G75" s="11">
        <v>3</v>
      </c>
      <c r="H75" s="11">
        <v>4</v>
      </c>
      <c r="I75" s="11">
        <v>5</v>
      </c>
      <c r="J75" s="11">
        <v>6</v>
      </c>
      <c r="K75" s="11">
        <v>7</v>
      </c>
      <c r="L75" s="11">
        <v>8</v>
      </c>
      <c r="M75" s="11">
        <v>9</v>
      </c>
      <c r="N75" s="11">
        <v>10</v>
      </c>
      <c r="O75" s="11">
        <v>11</v>
      </c>
      <c r="P75" s="11">
        <v>12</v>
      </c>
      <c r="Q75" s="11">
        <v>1</v>
      </c>
      <c r="R75" s="11">
        <v>2</v>
      </c>
      <c r="S75" s="11">
        <v>3</v>
      </c>
      <c r="T75" s="11">
        <v>4</v>
      </c>
      <c r="U75" s="11">
        <v>5</v>
      </c>
      <c r="V75" s="11">
        <v>6</v>
      </c>
      <c r="W75" s="11">
        <v>7</v>
      </c>
      <c r="X75" s="11">
        <v>8</v>
      </c>
      <c r="Y75" s="11">
        <v>9</v>
      </c>
      <c r="Z75" s="11">
        <v>10</v>
      </c>
      <c r="AA75" s="11">
        <v>11</v>
      </c>
      <c r="AB75" s="11">
        <v>12</v>
      </c>
      <c r="AC75" s="11">
        <v>1</v>
      </c>
      <c r="AD75" s="11">
        <v>2</v>
      </c>
      <c r="AE75" s="11">
        <v>3</v>
      </c>
      <c r="AF75" s="11">
        <v>4</v>
      </c>
      <c r="AG75" s="11">
        <v>5</v>
      </c>
      <c r="AH75" s="11">
        <v>6</v>
      </c>
      <c r="AI75" s="11">
        <v>7</v>
      </c>
      <c r="AJ75" s="11">
        <v>8</v>
      </c>
      <c r="AK75" s="11">
        <v>9</v>
      </c>
      <c r="AL75" s="11">
        <v>10</v>
      </c>
      <c r="AM75" s="11">
        <v>11</v>
      </c>
      <c r="AN75" s="11">
        <v>12</v>
      </c>
    </row>
    <row r="76" spans="1:40" x14ac:dyDescent="0.25">
      <c r="A76" s="4">
        <f>A10</f>
        <v>0</v>
      </c>
      <c r="B76" s="4">
        <f t="shared" ref="B76:D76" si="30">B10</f>
        <v>0</v>
      </c>
      <c r="C76" s="4">
        <f t="shared" si="30"/>
        <v>0</v>
      </c>
      <c r="D76" s="4">
        <f t="shared" si="30"/>
        <v>0</v>
      </c>
      <c r="E76" s="6">
        <f t="shared" ref="E76:AN76" si="31">E10*$D10</f>
        <v>0</v>
      </c>
      <c r="F76" s="6">
        <f t="shared" si="31"/>
        <v>0</v>
      </c>
      <c r="G76" s="6">
        <f t="shared" si="31"/>
        <v>0</v>
      </c>
      <c r="H76" s="6">
        <f t="shared" si="31"/>
        <v>0</v>
      </c>
      <c r="I76" s="6">
        <f t="shared" si="31"/>
        <v>0</v>
      </c>
      <c r="J76" s="6">
        <f t="shared" si="31"/>
        <v>0</v>
      </c>
      <c r="K76" s="6">
        <f t="shared" si="31"/>
        <v>0</v>
      </c>
      <c r="L76" s="6">
        <f t="shared" si="31"/>
        <v>0</v>
      </c>
      <c r="M76" s="6">
        <f t="shared" si="31"/>
        <v>0</v>
      </c>
      <c r="N76" s="6">
        <f t="shared" si="31"/>
        <v>0</v>
      </c>
      <c r="O76" s="6">
        <f t="shared" si="31"/>
        <v>0</v>
      </c>
      <c r="P76" s="6">
        <f t="shared" si="31"/>
        <v>0</v>
      </c>
      <c r="Q76" s="6">
        <f t="shared" si="31"/>
        <v>0</v>
      </c>
      <c r="R76" s="6">
        <f t="shared" si="31"/>
        <v>0</v>
      </c>
      <c r="S76" s="6">
        <f t="shared" si="31"/>
        <v>0</v>
      </c>
      <c r="T76" s="6">
        <f t="shared" si="31"/>
        <v>0</v>
      </c>
      <c r="U76" s="6">
        <f t="shared" si="31"/>
        <v>0</v>
      </c>
      <c r="V76" s="6">
        <f t="shared" si="31"/>
        <v>0</v>
      </c>
      <c r="W76" s="6">
        <f t="shared" si="31"/>
        <v>0</v>
      </c>
      <c r="X76" s="6">
        <f t="shared" si="31"/>
        <v>0</v>
      </c>
      <c r="Y76" s="6">
        <f t="shared" si="31"/>
        <v>0</v>
      </c>
      <c r="Z76" s="6">
        <f t="shared" si="31"/>
        <v>0</v>
      </c>
      <c r="AA76" s="6">
        <f t="shared" si="31"/>
        <v>0</v>
      </c>
      <c r="AB76" s="6">
        <f t="shared" si="31"/>
        <v>0</v>
      </c>
      <c r="AC76" s="6">
        <f t="shared" si="31"/>
        <v>0</v>
      </c>
      <c r="AD76" s="6">
        <f t="shared" si="31"/>
        <v>0</v>
      </c>
      <c r="AE76" s="6">
        <f t="shared" si="31"/>
        <v>0</v>
      </c>
      <c r="AF76" s="6">
        <f t="shared" si="31"/>
        <v>0</v>
      </c>
      <c r="AG76" s="6">
        <f t="shared" si="31"/>
        <v>0</v>
      </c>
      <c r="AH76" s="6">
        <f t="shared" si="31"/>
        <v>0</v>
      </c>
      <c r="AI76" s="6">
        <f t="shared" si="31"/>
        <v>0</v>
      </c>
      <c r="AJ76" s="6">
        <f t="shared" si="31"/>
        <v>0</v>
      </c>
      <c r="AK76" s="6">
        <f t="shared" si="31"/>
        <v>0</v>
      </c>
      <c r="AL76" s="6">
        <f t="shared" si="31"/>
        <v>0</v>
      </c>
      <c r="AM76" s="6">
        <f t="shared" si="31"/>
        <v>0</v>
      </c>
      <c r="AN76" s="6">
        <f t="shared" si="31"/>
        <v>0</v>
      </c>
    </row>
    <row r="77" spans="1:40" x14ac:dyDescent="0.25">
      <c r="A77" s="4">
        <f t="shared" ref="A77:D77" si="32">A11</f>
        <v>0</v>
      </c>
      <c r="B77" s="4">
        <f t="shared" si="32"/>
        <v>0</v>
      </c>
      <c r="C77" s="4">
        <f t="shared" si="32"/>
        <v>0</v>
      </c>
      <c r="D77" s="4">
        <f t="shared" si="32"/>
        <v>0</v>
      </c>
      <c r="E77" s="6">
        <f t="shared" ref="E77:AN77" si="33">E11*$D11</f>
        <v>0</v>
      </c>
      <c r="F77" s="6">
        <f t="shared" si="33"/>
        <v>0</v>
      </c>
      <c r="G77" s="6">
        <f t="shared" si="33"/>
        <v>0</v>
      </c>
      <c r="H77" s="6">
        <f t="shared" si="33"/>
        <v>0</v>
      </c>
      <c r="I77" s="6">
        <f t="shared" si="33"/>
        <v>0</v>
      </c>
      <c r="J77" s="6">
        <f t="shared" si="33"/>
        <v>0</v>
      </c>
      <c r="K77" s="6">
        <f t="shared" si="33"/>
        <v>0</v>
      </c>
      <c r="L77" s="6">
        <f t="shared" si="33"/>
        <v>0</v>
      </c>
      <c r="M77" s="6">
        <f t="shared" si="33"/>
        <v>0</v>
      </c>
      <c r="N77" s="6">
        <f t="shared" si="33"/>
        <v>0</v>
      </c>
      <c r="O77" s="6">
        <f t="shared" si="33"/>
        <v>0</v>
      </c>
      <c r="P77" s="6">
        <f t="shared" si="33"/>
        <v>0</v>
      </c>
      <c r="Q77" s="6">
        <f t="shared" si="33"/>
        <v>0</v>
      </c>
      <c r="R77" s="6">
        <f t="shared" si="33"/>
        <v>0</v>
      </c>
      <c r="S77" s="6">
        <f t="shared" si="33"/>
        <v>0</v>
      </c>
      <c r="T77" s="6">
        <f t="shared" si="33"/>
        <v>0</v>
      </c>
      <c r="U77" s="6">
        <f t="shared" si="33"/>
        <v>0</v>
      </c>
      <c r="V77" s="6">
        <f t="shared" si="33"/>
        <v>0</v>
      </c>
      <c r="W77" s="6">
        <f t="shared" si="33"/>
        <v>0</v>
      </c>
      <c r="X77" s="6">
        <f t="shared" si="33"/>
        <v>0</v>
      </c>
      <c r="Y77" s="6">
        <f t="shared" si="33"/>
        <v>0</v>
      </c>
      <c r="Z77" s="6">
        <f t="shared" si="33"/>
        <v>0</v>
      </c>
      <c r="AA77" s="6">
        <f t="shared" si="33"/>
        <v>0</v>
      </c>
      <c r="AB77" s="6">
        <f t="shared" si="33"/>
        <v>0</v>
      </c>
      <c r="AC77" s="6">
        <f t="shared" si="33"/>
        <v>0</v>
      </c>
      <c r="AD77" s="6">
        <f t="shared" si="33"/>
        <v>0</v>
      </c>
      <c r="AE77" s="6">
        <f t="shared" si="33"/>
        <v>0</v>
      </c>
      <c r="AF77" s="6">
        <f t="shared" si="33"/>
        <v>0</v>
      </c>
      <c r="AG77" s="6">
        <f t="shared" si="33"/>
        <v>0</v>
      </c>
      <c r="AH77" s="6">
        <f t="shared" si="33"/>
        <v>0</v>
      </c>
      <c r="AI77" s="6">
        <f t="shared" si="33"/>
        <v>0</v>
      </c>
      <c r="AJ77" s="6">
        <f t="shared" si="33"/>
        <v>0</v>
      </c>
      <c r="AK77" s="6">
        <f t="shared" si="33"/>
        <v>0</v>
      </c>
      <c r="AL77" s="6">
        <f t="shared" si="33"/>
        <v>0</v>
      </c>
      <c r="AM77" s="6">
        <f t="shared" si="33"/>
        <v>0</v>
      </c>
      <c r="AN77" s="6">
        <f t="shared" si="33"/>
        <v>0</v>
      </c>
    </row>
    <row r="78" spans="1:40" x14ac:dyDescent="0.25">
      <c r="A78" s="4">
        <f t="shared" ref="A78:D78" si="34">A12</f>
        <v>0</v>
      </c>
      <c r="B78" s="4">
        <f t="shared" si="34"/>
        <v>0</v>
      </c>
      <c r="C78" s="4">
        <f t="shared" si="34"/>
        <v>0</v>
      </c>
      <c r="D78" s="4">
        <f t="shared" si="34"/>
        <v>0</v>
      </c>
      <c r="E78" s="6">
        <f t="shared" ref="E78:AN78" si="35">E12*$D12</f>
        <v>0</v>
      </c>
      <c r="F78" s="6">
        <f t="shared" si="35"/>
        <v>0</v>
      </c>
      <c r="G78" s="6">
        <f t="shared" si="35"/>
        <v>0</v>
      </c>
      <c r="H78" s="6">
        <f t="shared" si="35"/>
        <v>0</v>
      </c>
      <c r="I78" s="6">
        <f t="shared" si="35"/>
        <v>0</v>
      </c>
      <c r="J78" s="6">
        <f t="shared" si="35"/>
        <v>0</v>
      </c>
      <c r="K78" s="6">
        <f t="shared" si="35"/>
        <v>0</v>
      </c>
      <c r="L78" s="6">
        <f t="shared" si="35"/>
        <v>0</v>
      </c>
      <c r="M78" s="6">
        <f t="shared" si="35"/>
        <v>0</v>
      </c>
      <c r="N78" s="6">
        <f t="shared" si="35"/>
        <v>0</v>
      </c>
      <c r="O78" s="6">
        <f t="shared" si="35"/>
        <v>0</v>
      </c>
      <c r="P78" s="6">
        <f t="shared" si="35"/>
        <v>0</v>
      </c>
      <c r="Q78" s="6">
        <f t="shared" si="35"/>
        <v>0</v>
      </c>
      <c r="R78" s="6">
        <f t="shared" si="35"/>
        <v>0</v>
      </c>
      <c r="S78" s="6">
        <f t="shared" si="35"/>
        <v>0</v>
      </c>
      <c r="T78" s="6">
        <f t="shared" si="35"/>
        <v>0</v>
      </c>
      <c r="U78" s="6">
        <f t="shared" si="35"/>
        <v>0</v>
      </c>
      <c r="V78" s="6">
        <f t="shared" si="35"/>
        <v>0</v>
      </c>
      <c r="W78" s="6">
        <f t="shared" si="35"/>
        <v>0</v>
      </c>
      <c r="X78" s="6">
        <f t="shared" si="35"/>
        <v>0</v>
      </c>
      <c r="Y78" s="6">
        <f t="shared" si="35"/>
        <v>0</v>
      </c>
      <c r="Z78" s="6">
        <f t="shared" si="35"/>
        <v>0</v>
      </c>
      <c r="AA78" s="6">
        <f t="shared" si="35"/>
        <v>0</v>
      </c>
      <c r="AB78" s="6">
        <f t="shared" si="35"/>
        <v>0</v>
      </c>
      <c r="AC78" s="6">
        <f t="shared" si="35"/>
        <v>0</v>
      </c>
      <c r="AD78" s="6">
        <f t="shared" si="35"/>
        <v>0</v>
      </c>
      <c r="AE78" s="6">
        <f t="shared" si="35"/>
        <v>0</v>
      </c>
      <c r="AF78" s="6">
        <f t="shared" si="35"/>
        <v>0</v>
      </c>
      <c r="AG78" s="6">
        <f t="shared" si="35"/>
        <v>0</v>
      </c>
      <c r="AH78" s="6">
        <f t="shared" si="35"/>
        <v>0</v>
      </c>
      <c r="AI78" s="6">
        <f t="shared" si="35"/>
        <v>0</v>
      </c>
      <c r="AJ78" s="6">
        <f t="shared" si="35"/>
        <v>0</v>
      </c>
      <c r="AK78" s="6">
        <f t="shared" si="35"/>
        <v>0</v>
      </c>
      <c r="AL78" s="6">
        <f t="shared" si="35"/>
        <v>0</v>
      </c>
      <c r="AM78" s="6">
        <f t="shared" si="35"/>
        <v>0</v>
      </c>
      <c r="AN78" s="6">
        <f t="shared" si="35"/>
        <v>0</v>
      </c>
    </row>
    <row r="79" spans="1:40" x14ac:dyDescent="0.25">
      <c r="A79" s="4">
        <f t="shared" ref="A79:D79" si="36">A13</f>
        <v>0</v>
      </c>
      <c r="B79" s="4">
        <f t="shared" si="36"/>
        <v>0</v>
      </c>
      <c r="C79" s="4">
        <f t="shared" si="36"/>
        <v>0</v>
      </c>
      <c r="D79" s="4">
        <f t="shared" si="36"/>
        <v>0</v>
      </c>
      <c r="E79" s="6">
        <f t="shared" ref="E79:AN79" si="37">E13*$D13</f>
        <v>0</v>
      </c>
      <c r="F79" s="6">
        <f t="shared" si="37"/>
        <v>0</v>
      </c>
      <c r="G79" s="6">
        <f t="shared" si="37"/>
        <v>0</v>
      </c>
      <c r="H79" s="6">
        <f t="shared" si="37"/>
        <v>0</v>
      </c>
      <c r="I79" s="6">
        <f t="shared" si="37"/>
        <v>0</v>
      </c>
      <c r="J79" s="6">
        <f t="shared" si="37"/>
        <v>0</v>
      </c>
      <c r="K79" s="6">
        <f t="shared" si="37"/>
        <v>0</v>
      </c>
      <c r="L79" s="6">
        <f t="shared" si="37"/>
        <v>0</v>
      </c>
      <c r="M79" s="6">
        <f t="shared" si="37"/>
        <v>0</v>
      </c>
      <c r="N79" s="6">
        <f t="shared" si="37"/>
        <v>0</v>
      </c>
      <c r="O79" s="6">
        <f t="shared" si="37"/>
        <v>0</v>
      </c>
      <c r="P79" s="6">
        <f t="shared" si="37"/>
        <v>0</v>
      </c>
      <c r="Q79" s="6">
        <f t="shared" si="37"/>
        <v>0</v>
      </c>
      <c r="R79" s="6">
        <f t="shared" si="37"/>
        <v>0</v>
      </c>
      <c r="S79" s="6">
        <f t="shared" si="37"/>
        <v>0</v>
      </c>
      <c r="T79" s="6">
        <f t="shared" si="37"/>
        <v>0</v>
      </c>
      <c r="U79" s="6">
        <f t="shared" si="37"/>
        <v>0</v>
      </c>
      <c r="V79" s="6">
        <f t="shared" si="37"/>
        <v>0</v>
      </c>
      <c r="W79" s="6">
        <f t="shared" si="37"/>
        <v>0</v>
      </c>
      <c r="X79" s="6">
        <f t="shared" si="37"/>
        <v>0</v>
      </c>
      <c r="Y79" s="6">
        <f t="shared" si="37"/>
        <v>0</v>
      </c>
      <c r="Z79" s="6">
        <f t="shared" si="37"/>
        <v>0</v>
      </c>
      <c r="AA79" s="6">
        <f t="shared" si="37"/>
        <v>0</v>
      </c>
      <c r="AB79" s="6">
        <f t="shared" si="37"/>
        <v>0</v>
      </c>
      <c r="AC79" s="6">
        <f t="shared" si="37"/>
        <v>0</v>
      </c>
      <c r="AD79" s="6">
        <f t="shared" si="37"/>
        <v>0</v>
      </c>
      <c r="AE79" s="6">
        <f t="shared" si="37"/>
        <v>0</v>
      </c>
      <c r="AF79" s="6">
        <f t="shared" si="37"/>
        <v>0</v>
      </c>
      <c r="AG79" s="6">
        <f t="shared" si="37"/>
        <v>0</v>
      </c>
      <c r="AH79" s="6">
        <f t="shared" si="37"/>
        <v>0</v>
      </c>
      <c r="AI79" s="6">
        <f t="shared" si="37"/>
        <v>0</v>
      </c>
      <c r="AJ79" s="6">
        <f t="shared" si="37"/>
        <v>0</v>
      </c>
      <c r="AK79" s="6">
        <f t="shared" si="37"/>
        <v>0</v>
      </c>
      <c r="AL79" s="6">
        <f t="shared" si="37"/>
        <v>0</v>
      </c>
      <c r="AM79" s="6">
        <f t="shared" si="37"/>
        <v>0</v>
      </c>
      <c r="AN79" s="6">
        <f t="shared" si="37"/>
        <v>0</v>
      </c>
    </row>
    <row r="80" spans="1:40" x14ac:dyDescent="0.25">
      <c r="A80" s="4">
        <f t="shared" ref="A80:D80" si="38">A14</f>
        <v>0</v>
      </c>
      <c r="B80" s="4">
        <f t="shared" si="38"/>
        <v>0</v>
      </c>
      <c r="C80" s="4">
        <f t="shared" si="38"/>
        <v>0</v>
      </c>
      <c r="D80" s="4">
        <f t="shared" si="38"/>
        <v>0</v>
      </c>
      <c r="E80" s="6">
        <f t="shared" ref="E80:AN80" si="39">E14*$D14</f>
        <v>0</v>
      </c>
      <c r="F80" s="6">
        <f t="shared" si="39"/>
        <v>0</v>
      </c>
      <c r="G80" s="6">
        <f t="shared" si="39"/>
        <v>0</v>
      </c>
      <c r="H80" s="6">
        <f t="shared" si="39"/>
        <v>0</v>
      </c>
      <c r="I80" s="6">
        <f t="shared" si="39"/>
        <v>0</v>
      </c>
      <c r="J80" s="6">
        <f t="shared" si="39"/>
        <v>0</v>
      </c>
      <c r="K80" s="6">
        <f t="shared" si="39"/>
        <v>0</v>
      </c>
      <c r="L80" s="6">
        <f t="shared" si="39"/>
        <v>0</v>
      </c>
      <c r="M80" s="6">
        <f t="shared" si="39"/>
        <v>0</v>
      </c>
      <c r="N80" s="6">
        <f t="shared" si="39"/>
        <v>0</v>
      </c>
      <c r="O80" s="6">
        <f t="shared" si="39"/>
        <v>0</v>
      </c>
      <c r="P80" s="6">
        <f t="shared" si="39"/>
        <v>0</v>
      </c>
      <c r="Q80" s="6">
        <f t="shared" si="39"/>
        <v>0</v>
      </c>
      <c r="R80" s="6">
        <f t="shared" si="39"/>
        <v>0</v>
      </c>
      <c r="S80" s="6">
        <f t="shared" si="39"/>
        <v>0</v>
      </c>
      <c r="T80" s="6">
        <f t="shared" si="39"/>
        <v>0</v>
      </c>
      <c r="U80" s="6">
        <f t="shared" si="39"/>
        <v>0</v>
      </c>
      <c r="V80" s="6">
        <f t="shared" si="39"/>
        <v>0</v>
      </c>
      <c r="W80" s="6">
        <f t="shared" si="39"/>
        <v>0</v>
      </c>
      <c r="X80" s="6">
        <f t="shared" si="39"/>
        <v>0</v>
      </c>
      <c r="Y80" s="6">
        <f t="shared" si="39"/>
        <v>0</v>
      </c>
      <c r="Z80" s="6">
        <f t="shared" si="39"/>
        <v>0</v>
      </c>
      <c r="AA80" s="6">
        <f t="shared" si="39"/>
        <v>0</v>
      </c>
      <c r="AB80" s="6">
        <f t="shared" si="39"/>
        <v>0</v>
      </c>
      <c r="AC80" s="6">
        <f t="shared" si="39"/>
        <v>0</v>
      </c>
      <c r="AD80" s="6">
        <f t="shared" si="39"/>
        <v>0</v>
      </c>
      <c r="AE80" s="6">
        <f t="shared" si="39"/>
        <v>0</v>
      </c>
      <c r="AF80" s="6">
        <f t="shared" si="39"/>
        <v>0</v>
      </c>
      <c r="AG80" s="6">
        <f t="shared" si="39"/>
        <v>0</v>
      </c>
      <c r="AH80" s="6">
        <f t="shared" si="39"/>
        <v>0</v>
      </c>
      <c r="AI80" s="6">
        <f t="shared" si="39"/>
        <v>0</v>
      </c>
      <c r="AJ80" s="6">
        <f t="shared" si="39"/>
        <v>0</v>
      </c>
      <c r="AK80" s="6">
        <f t="shared" si="39"/>
        <v>0</v>
      </c>
      <c r="AL80" s="6">
        <f t="shared" si="39"/>
        <v>0</v>
      </c>
      <c r="AM80" s="6">
        <f t="shared" si="39"/>
        <v>0</v>
      </c>
      <c r="AN80" s="6">
        <f t="shared" si="39"/>
        <v>0</v>
      </c>
    </row>
    <row r="81" spans="1:40" x14ac:dyDescent="0.25">
      <c r="A81" s="4">
        <f t="shared" ref="A81:D81" si="40">A15</f>
        <v>0</v>
      </c>
      <c r="B81" s="4">
        <f t="shared" si="40"/>
        <v>0</v>
      </c>
      <c r="C81" s="4">
        <f t="shared" si="40"/>
        <v>0</v>
      </c>
      <c r="D81" s="4">
        <f t="shared" si="40"/>
        <v>0</v>
      </c>
      <c r="E81" s="6">
        <f t="shared" ref="E81:AN81" si="41">E15*$D15</f>
        <v>0</v>
      </c>
      <c r="F81" s="6">
        <f t="shared" si="41"/>
        <v>0</v>
      </c>
      <c r="G81" s="6">
        <f t="shared" si="41"/>
        <v>0</v>
      </c>
      <c r="H81" s="6">
        <f t="shared" si="41"/>
        <v>0</v>
      </c>
      <c r="I81" s="6">
        <f t="shared" si="41"/>
        <v>0</v>
      </c>
      <c r="J81" s="6">
        <f t="shared" si="41"/>
        <v>0</v>
      </c>
      <c r="K81" s="6">
        <f t="shared" si="41"/>
        <v>0</v>
      </c>
      <c r="L81" s="6">
        <f t="shared" si="41"/>
        <v>0</v>
      </c>
      <c r="M81" s="6">
        <f t="shared" si="41"/>
        <v>0</v>
      </c>
      <c r="N81" s="6">
        <f t="shared" si="41"/>
        <v>0</v>
      </c>
      <c r="O81" s="6">
        <f t="shared" si="41"/>
        <v>0</v>
      </c>
      <c r="P81" s="6">
        <f t="shared" si="41"/>
        <v>0</v>
      </c>
      <c r="Q81" s="6">
        <f t="shared" si="41"/>
        <v>0</v>
      </c>
      <c r="R81" s="6">
        <f t="shared" si="41"/>
        <v>0</v>
      </c>
      <c r="S81" s="6">
        <f t="shared" si="41"/>
        <v>0</v>
      </c>
      <c r="T81" s="6">
        <f t="shared" si="41"/>
        <v>0</v>
      </c>
      <c r="U81" s="6">
        <f t="shared" si="41"/>
        <v>0</v>
      </c>
      <c r="V81" s="6">
        <f t="shared" si="41"/>
        <v>0</v>
      </c>
      <c r="W81" s="6">
        <f t="shared" si="41"/>
        <v>0</v>
      </c>
      <c r="X81" s="6">
        <f t="shared" si="41"/>
        <v>0</v>
      </c>
      <c r="Y81" s="6">
        <f t="shared" si="41"/>
        <v>0</v>
      </c>
      <c r="Z81" s="6">
        <f t="shared" si="41"/>
        <v>0</v>
      </c>
      <c r="AA81" s="6">
        <f t="shared" si="41"/>
        <v>0</v>
      </c>
      <c r="AB81" s="6">
        <f t="shared" si="41"/>
        <v>0</v>
      </c>
      <c r="AC81" s="6">
        <f t="shared" si="41"/>
        <v>0</v>
      </c>
      <c r="AD81" s="6">
        <f t="shared" si="41"/>
        <v>0</v>
      </c>
      <c r="AE81" s="6">
        <f t="shared" si="41"/>
        <v>0</v>
      </c>
      <c r="AF81" s="6">
        <f t="shared" si="41"/>
        <v>0</v>
      </c>
      <c r="AG81" s="6">
        <f t="shared" si="41"/>
        <v>0</v>
      </c>
      <c r="AH81" s="6">
        <f t="shared" si="41"/>
        <v>0</v>
      </c>
      <c r="AI81" s="6">
        <f t="shared" si="41"/>
        <v>0</v>
      </c>
      <c r="AJ81" s="6">
        <f t="shared" si="41"/>
        <v>0</v>
      </c>
      <c r="AK81" s="6">
        <f t="shared" si="41"/>
        <v>0</v>
      </c>
      <c r="AL81" s="6">
        <f t="shared" si="41"/>
        <v>0</v>
      </c>
      <c r="AM81" s="6">
        <f t="shared" si="41"/>
        <v>0</v>
      </c>
      <c r="AN81" s="6">
        <f t="shared" si="41"/>
        <v>0</v>
      </c>
    </row>
    <row r="82" spans="1:40" x14ac:dyDescent="0.25">
      <c r="A82" s="4">
        <f t="shared" ref="A82:D82" si="42">A16</f>
        <v>0</v>
      </c>
      <c r="B82" s="4">
        <f t="shared" si="42"/>
        <v>0</v>
      </c>
      <c r="C82" s="4">
        <f t="shared" si="42"/>
        <v>0</v>
      </c>
      <c r="D82" s="4">
        <f t="shared" si="42"/>
        <v>0</v>
      </c>
      <c r="E82" s="6">
        <f t="shared" ref="E82:AN82" si="43">E16*$D16</f>
        <v>0</v>
      </c>
      <c r="F82" s="6">
        <f t="shared" si="43"/>
        <v>0</v>
      </c>
      <c r="G82" s="6">
        <f t="shared" si="43"/>
        <v>0</v>
      </c>
      <c r="H82" s="6">
        <f t="shared" si="43"/>
        <v>0</v>
      </c>
      <c r="I82" s="6">
        <f t="shared" si="43"/>
        <v>0</v>
      </c>
      <c r="J82" s="6">
        <f t="shared" si="43"/>
        <v>0</v>
      </c>
      <c r="K82" s="6">
        <f t="shared" si="43"/>
        <v>0</v>
      </c>
      <c r="L82" s="6">
        <f t="shared" si="43"/>
        <v>0</v>
      </c>
      <c r="M82" s="6">
        <f t="shared" si="43"/>
        <v>0</v>
      </c>
      <c r="N82" s="6">
        <f t="shared" si="43"/>
        <v>0</v>
      </c>
      <c r="O82" s="6">
        <f t="shared" si="43"/>
        <v>0</v>
      </c>
      <c r="P82" s="6">
        <f t="shared" si="43"/>
        <v>0</v>
      </c>
      <c r="Q82" s="6">
        <f t="shared" si="43"/>
        <v>0</v>
      </c>
      <c r="R82" s="6">
        <f t="shared" si="43"/>
        <v>0</v>
      </c>
      <c r="S82" s="6">
        <f t="shared" si="43"/>
        <v>0</v>
      </c>
      <c r="T82" s="6">
        <f t="shared" si="43"/>
        <v>0</v>
      </c>
      <c r="U82" s="6">
        <f t="shared" si="43"/>
        <v>0</v>
      </c>
      <c r="V82" s="6">
        <f t="shared" si="43"/>
        <v>0</v>
      </c>
      <c r="W82" s="6">
        <f t="shared" si="43"/>
        <v>0</v>
      </c>
      <c r="X82" s="6">
        <f t="shared" si="43"/>
        <v>0</v>
      </c>
      <c r="Y82" s="6">
        <f t="shared" si="43"/>
        <v>0</v>
      </c>
      <c r="Z82" s="6">
        <f t="shared" si="43"/>
        <v>0</v>
      </c>
      <c r="AA82" s="6">
        <f t="shared" si="43"/>
        <v>0</v>
      </c>
      <c r="AB82" s="6">
        <f t="shared" si="43"/>
        <v>0</v>
      </c>
      <c r="AC82" s="6">
        <f t="shared" si="43"/>
        <v>0</v>
      </c>
      <c r="AD82" s="6">
        <f t="shared" si="43"/>
        <v>0</v>
      </c>
      <c r="AE82" s="6">
        <f t="shared" si="43"/>
        <v>0</v>
      </c>
      <c r="AF82" s="6">
        <f t="shared" si="43"/>
        <v>0</v>
      </c>
      <c r="AG82" s="6">
        <f t="shared" si="43"/>
        <v>0</v>
      </c>
      <c r="AH82" s="6">
        <f t="shared" si="43"/>
        <v>0</v>
      </c>
      <c r="AI82" s="6">
        <f t="shared" si="43"/>
        <v>0</v>
      </c>
      <c r="AJ82" s="6">
        <f t="shared" si="43"/>
        <v>0</v>
      </c>
      <c r="AK82" s="6">
        <f t="shared" si="43"/>
        <v>0</v>
      </c>
      <c r="AL82" s="6">
        <f t="shared" si="43"/>
        <v>0</v>
      </c>
      <c r="AM82" s="6">
        <f t="shared" si="43"/>
        <v>0</v>
      </c>
      <c r="AN82" s="6">
        <f t="shared" si="43"/>
        <v>0</v>
      </c>
    </row>
    <row r="83" spans="1:40" x14ac:dyDescent="0.25">
      <c r="A83" s="4">
        <f t="shared" ref="A83:D83" si="44">A17</f>
        <v>0</v>
      </c>
      <c r="B83" s="4">
        <f t="shared" si="44"/>
        <v>0</v>
      </c>
      <c r="C83" s="4">
        <f t="shared" si="44"/>
        <v>0</v>
      </c>
      <c r="D83" s="4">
        <f t="shared" si="44"/>
        <v>0</v>
      </c>
      <c r="E83" s="6">
        <f t="shared" ref="E83:AN83" si="45">E17*$D17</f>
        <v>0</v>
      </c>
      <c r="F83" s="6">
        <f t="shared" si="45"/>
        <v>0</v>
      </c>
      <c r="G83" s="6">
        <f t="shared" si="45"/>
        <v>0</v>
      </c>
      <c r="H83" s="6">
        <f t="shared" si="45"/>
        <v>0</v>
      </c>
      <c r="I83" s="6">
        <f t="shared" si="45"/>
        <v>0</v>
      </c>
      <c r="J83" s="6">
        <f t="shared" si="45"/>
        <v>0</v>
      </c>
      <c r="K83" s="6">
        <f t="shared" si="45"/>
        <v>0</v>
      </c>
      <c r="L83" s="6">
        <f t="shared" si="45"/>
        <v>0</v>
      </c>
      <c r="M83" s="6">
        <f t="shared" si="45"/>
        <v>0</v>
      </c>
      <c r="N83" s="6">
        <f t="shared" si="45"/>
        <v>0</v>
      </c>
      <c r="O83" s="6">
        <f t="shared" si="45"/>
        <v>0</v>
      </c>
      <c r="P83" s="6">
        <f t="shared" si="45"/>
        <v>0</v>
      </c>
      <c r="Q83" s="6">
        <f t="shared" si="45"/>
        <v>0</v>
      </c>
      <c r="R83" s="6">
        <f t="shared" si="45"/>
        <v>0</v>
      </c>
      <c r="S83" s="6">
        <f t="shared" si="45"/>
        <v>0</v>
      </c>
      <c r="T83" s="6">
        <f t="shared" si="45"/>
        <v>0</v>
      </c>
      <c r="U83" s="6">
        <f t="shared" si="45"/>
        <v>0</v>
      </c>
      <c r="V83" s="6">
        <f t="shared" si="45"/>
        <v>0</v>
      </c>
      <c r="W83" s="6">
        <f t="shared" si="45"/>
        <v>0</v>
      </c>
      <c r="X83" s="6">
        <f t="shared" si="45"/>
        <v>0</v>
      </c>
      <c r="Y83" s="6">
        <f t="shared" si="45"/>
        <v>0</v>
      </c>
      <c r="Z83" s="6">
        <f t="shared" si="45"/>
        <v>0</v>
      </c>
      <c r="AA83" s="6">
        <f t="shared" si="45"/>
        <v>0</v>
      </c>
      <c r="AB83" s="6">
        <f t="shared" si="45"/>
        <v>0</v>
      </c>
      <c r="AC83" s="6">
        <f t="shared" si="45"/>
        <v>0</v>
      </c>
      <c r="AD83" s="6">
        <f t="shared" si="45"/>
        <v>0</v>
      </c>
      <c r="AE83" s="6">
        <f t="shared" si="45"/>
        <v>0</v>
      </c>
      <c r="AF83" s="6">
        <f t="shared" si="45"/>
        <v>0</v>
      </c>
      <c r="AG83" s="6">
        <f t="shared" si="45"/>
        <v>0</v>
      </c>
      <c r="AH83" s="6">
        <f t="shared" si="45"/>
        <v>0</v>
      </c>
      <c r="AI83" s="6">
        <f t="shared" si="45"/>
        <v>0</v>
      </c>
      <c r="AJ83" s="6">
        <f t="shared" si="45"/>
        <v>0</v>
      </c>
      <c r="AK83" s="6">
        <f t="shared" si="45"/>
        <v>0</v>
      </c>
      <c r="AL83" s="6">
        <f t="shared" si="45"/>
        <v>0</v>
      </c>
      <c r="AM83" s="6">
        <f t="shared" si="45"/>
        <v>0</v>
      </c>
      <c r="AN83" s="6">
        <f t="shared" si="45"/>
        <v>0</v>
      </c>
    </row>
    <row r="84" spans="1:40" x14ac:dyDescent="0.25">
      <c r="A84" s="4">
        <f t="shared" ref="A84:D84" si="46">A18</f>
        <v>0</v>
      </c>
      <c r="B84" s="4">
        <f t="shared" si="46"/>
        <v>0</v>
      </c>
      <c r="C84" s="4">
        <f t="shared" si="46"/>
        <v>0</v>
      </c>
      <c r="D84" s="4">
        <f t="shared" si="46"/>
        <v>0</v>
      </c>
      <c r="E84" s="6">
        <f t="shared" ref="E84:AN84" si="47">E18*$D18</f>
        <v>0</v>
      </c>
      <c r="F84" s="6">
        <f t="shared" si="47"/>
        <v>0</v>
      </c>
      <c r="G84" s="6">
        <f t="shared" si="47"/>
        <v>0</v>
      </c>
      <c r="H84" s="6">
        <f t="shared" si="47"/>
        <v>0</v>
      </c>
      <c r="I84" s="6">
        <f t="shared" si="47"/>
        <v>0</v>
      </c>
      <c r="J84" s="6">
        <f t="shared" si="47"/>
        <v>0</v>
      </c>
      <c r="K84" s="6">
        <f t="shared" si="47"/>
        <v>0</v>
      </c>
      <c r="L84" s="6">
        <f t="shared" si="47"/>
        <v>0</v>
      </c>
      <c r="M84" s="6">
        <f t="shared" si="47"/>
        <v>0</v>
      </c>
      <c r="N84" s="6">
        <f t="shared" si="47"/>
        <v>0</v>
      </c>
      <c r="O84" s="6">
        <f t="shared" si="47"/>
        <v>0</v>
      </c>
      <c r="P84" s="6">
        <f t="shared" si="47"/>
        <v>0</v>
      </c>
      <c r="Q84" s="6">
        <f t="shared" si="47"/>
        <v>0</v>
      </c>
      <c r="R84" s="6">
        <f t="shared" si="47"/>
        <v>0</v>
      </c>
      <c r="S84" s="6">
        <f t="shared" si="47"/>
        <v>0</v>
      </c>
      <c r="T84" s="6">
        <f t="shared" si="47"/>
        <v>0</v>
      </c>
      <c r="U84" s="6">
        <f t="shared" si="47"/>
        <v>0</v>
      </c>
      <c r="V84" s="6">
        <f t="shared" si="47"/>
        <v>0</v>
      </c>
      <c r="W84" s="6">
        <f t="shared" si="47"/>
        <v>0</v>
      </c>
      <c r="X84" s="6">
        <f t="shared" si="47"/>
        <v>0</v>
      </c>
      <c r="Y84" s="6">
        <f t="shared" si="47"/>
        <v>0</v>
      </c>
      <c r="Z84" s="6">
        <f t="shared" si="47"/>
        <v>0</v>
      </c>
      <c r="AA84" s="6">
        <f t="shared" si="47"/>
        <v>0</v>
      </c>
      <c r="AB84" s="6">
        <f t="shared" si="47"/>
        <v>0</v>
      </c>
      <c r="AC84" s="6">
        <f t="shared" si="47"/>
        <v>0</v>
      </c>
      <c r="AD84" s="6">
        <f t="shared" si="47"/>
        <v>0</v>
      </c>
      <c r="AE84" s="6">
        <f t="shared" si="47"/>
        <v>0</v>
      </c>
      <c r="AF84" s="6">
        <f t="shared" si="47"/>
        <v>0</v>
      </c>
      <c r="AG84" s="6">
        <f t="shared" si="47"/>
        <v>0</v>
      </c>
      <c r="AH84" s="6">
        <f t="shared" si="47"/>
        <v>0</v>
      </c>
      <c r="AI84" s="6">
        <f t="shared" si="47"/>
        <v>0</v>
      </c>
      <c r="AJ84" s="6">
        <f t="shared" si="47"/>
        <v>0</v>
      </c>
      <c r="AK84" s="6">
        <f t="shared" si="47"/>
        <v>0</v>
      </c>
      <c r="AL84" s="6">
        <f t="shared" si="47"/>
        <v>0</v>
      </c>
      <c r="AM84" s="6">
        <f t="shared" si="47"/>
        <v>0</v>
      </c>
      <c r="AN84" s="6">
        <f t="shared" si="47"/>
        <v>0</v>
      </c>
    </row>
    <row r="85" spans="1:40" x14ac:dyDescent="0.25">
      <c r="A85" s="4">
        <f t="shared" ref="A85:D85" si="48">A19</f>
        <v>0</v>
      </c>
      <c r="B85" s="4">
        <f t="shared" si="48"/>
        <v>0</v>
      </c>
      <c r="C85" s="4">
        <f t="shared" si="48"/>
        <v>0</v>
      </c>
      <c r="D85" s="4">
        <f t="shared" si="48"/>
        <v>0</v>
      </c>
      <c r="E85" s="6">
        <f t="shared" ref="E85:AN85" si="49">E19*$D19</f>
        <v>0</v>
      </c>
      <c r="F85" s="6">
        <f t="shared" si="49"/>
        <v>0</v>
      </c>
      <c r="G85" s="6">
        <f t="shared" si="49"/>
        <v>0</v>
      </c>
      <c r="H85" s="6">
        <f t="shared" si="49"/>
        <v>0</v>
      </c>
      <c r="I85" s="6">
        <f t="shared" si="49"/>
        <v>0</v>
      </c>
      <c r="J85" s="6">
        <f t="shared" si="49"/>
        <v>0</v>
      </c>
      <c r="K85" s="6">
        <f t="shared" si="49"/>
        <v>0</v>
      </c>
      <c r="L85" s="6">
        <f t="shared" si="49"/>
        <v>0</v>
      </c>
      <c r="M85" s="6">
        <f t="shared" si="49"/>
        <v>0</v>
      </c>
      <c r="N85" s="6">
        <f t="shared" si="49"/>
        <v>0</v>
      </c>
      <c r="O85" s="6">
        <f t="shared" si="49"/>
        <v>0</v>
      </c>
      <c r="P85" s="6">
        <f t="shared" si="49"/>
        <v>0</v>
      </c>
      <c r="Q85" s="6">
        <f t="shared" si="49"/>
        <v>0</v>
      </c>
      <c r="R85" s="6">
        <f t="shared" si="49"/>
        <v>0</v>
      </c>
      <c r="S85" s="6">
        <f t="shared" si="49"/>
        <v>0</v>
      </c>
      <c r="T85" s="6">
        <f t="shared" si="49"/>
        <v>0</v>
      </c>
      <c r="U85" s="6">
        <f t="shared" si="49"/>
        <v>0</v>
      </c>
      <c r="V85" s="6">
        <f t="shared" si="49"/>
        <v>0</v>
      </c>
      <c r="W85" s="6">
        <f t="shared" si="49"/>
        <v>0</v>
      </c>
      <c r="X85" s="6">
        <f t="shared" si="49"/>
        <v>0</v>
      </c>
      <c r="Y85" s="6">
        <f t="shared" si="49"/>
        <v>0</v>
      </c>
      <c r="Z85" s="6">
        <f t="shared" si="49"/>
        <v>0</v>
      </c>
      <c r="AA85" s="6">
        <f t="shared" si="49"/>
        <v>0</v>
      </c>
      <c r="AB85" s="6">
        <f t="shared" si="49"/>
        <v>0</v>
      </c>
      <c r="AC85" s="6">
        <f t="shared" si="49"/>
        <v>0</v>
      </c>
      <c r="AD85" s="6">
        <f t="shared" si="49"/>
        <v>0</v>
      </c>
      <c r="AE85" s="6">
        <f t="shared" si="49"/>
        <v>0</v>
      </c>
      <c r="AF85" s="6">
        <f t="shared" si="49"/>
        <v>0</v>
      </c>
      <c r="AG85" s="6">
        <f t="shared" si="49"/>
        <v>0</v>
      </c>
      <c r="AH85" s="6">
        <f t="shared" si="49"/>
        <v>0</v>
      </c>
      <c r="AI85" s="6">
        <f t="shared" si="49"/>
        <v>0</v>
      </c>
      <c r="AJ85" s="6">
        <f t="shared" si="49"/>
        <v>0</v>
      </c>
      <c r="AK85" s="6">
        <f t="shared" si="49"/>
        <v>0</v>
      </c>
      <c r="AL85" s="6">
        <f t="shared" si="49"/>
        <v>0</v>
      </c>
      <c r="AM85" s="6">
        <f t="shared" si="49"/>
        <v>0</v>
      </c>
      <c r="AN85" s="6">
        <f t="shared" si="49"/>
        <v>0</v>
      </c>
    </row>
    <row r="86" spans="1:40" x14ac:dyDescent="0.25">
      <c r="A86" s="4">
        <f t="shared" ref="A86:D86" si="50">A20</f>
        <v>0</v>
      </c>
      <c r="B86" s="4">
        <f t="shared" si="50"/>
        <v>0</v>
      </c>
      <c r="C86" s="4">
        <f t="shared" si="50"/>
        <v>0</v>
      </c>
      <c r="D86" s="4">
        <f t="shared" si="50"/>
        <v>0</v>
      </c>
      <c r="E86" s="6">
        <f t="shared" ref="E86:AN86" si="51">E20*$D20</f>
        <v>0</v>
      </c>
      <c r="F86" s="6">
        <f t="shared" si="51"/>
        <v>0</v>
      </c>
      <c r="G86" s="6">
        <f t="shared" si="51"/>
        <v>0</v>
      </c>
      <c r="H86" s="6">
        <f t="shared" si="51"/>
        <v>0</v>
      </c>
      <c r="I86" s="6">
        <f t="shared" si="51"/>
        <v>0</v>
      </c>
      <c r="J86" s="6">
        <f t="shared" si="51"/>
        <v>0</v>
      </c>
      <c r="K86" s="6">
        <f t="shared" si="51"/>
        <v>0</v>
      </c>
      <c r="L86" s="6">
        <f t="shared" si="51"/>
        <v>0</v>
      </c>
      <c r="M86" s="6">
        <f t="shared" si="51"/>
        <v>0</v>
      </c>
      <c r="N86" s="6">
        <f t="shared" si="51"/>
        <v>0</v>
      </c>
      <c r="O86" s="6">
        <f t="shared" si="51"/>
        <v>0</v>
      </c>
      <c r="P86" s="6">
        <f t="shared" si="51"/>
        <v>0</v>
      </c>
      <c r="Q86" s="6">
        <f t="shared" si="51"/>
        <v>0</v>
      </c>
      <c r="R86" s="6">
        <f t="shared" si="51"/>
        <v>0</v>
      </c>
      <c r="S86" s="6">
        <f t="shared" si="51"/>
        <v>0</v>
      </c>
      <c r="T86" s="6">
        <f t="shared" si="51"/>
        <v>0</v>
      </c>
      <c r="U86" s="6">
        <f t="shared" si="51"/>
        <v>0</v>
      </c>
      <c r="V86" s="6">
        <f t="shared" si="51"/>
        <v>0</v>
      </c>
      <c r="W86" s="6">
        <f t="shared" si="51"/>
        <v>0</v>
      </c>
      <c r="X86" s="6">
        <f t="shared" si="51"/>
        <v>0</v>
      </c>
      <c r="Y86" s="6">
        <f t="shared" si="51"/>
        <v>0</v>
      </c>
      <c r="Z86" s="6">
        <f t="shared" si="51"/>
        <v>0</v>
      </c>
      <c r="AA86" s="6">
        <f t="shared" si="51"/>
        <v>0</v>
      </c>
      <c r="AB86" s="6">
        <f t="shared" si="51"/>
        <v>0</v>
      </c>
      <c r="AC86" s="6">
        <f t="shared" si="51"/>
        <v>0</v>
      </c>
      <c r="AD86" s="6">
        <f t="shared" si="51"/>
        <v>0</v>
      </c>
      <c r="AE86" s="6">
        <f t="shared" si="51"/>
        <v>0</v>
      </c>
      <c r="AF86" s="6">
        <f t="shared" si="51"/>
        <v>0</v>
      </c>
      <c r="AG86" s="6">
        <f t="shared" si="51"/>
        <v>0</v>
      </c>
      <c r="AH86" s="6">
        <f t="shared" si="51"/>
        <v>0</v>
      </c>
      <c r="AI86" s="6">
        <f t="shared" si="51"/>
        <v>0</v>
      </c>
      <c r="AJ86" s="6">
        <f t="shared" si="51"/>
        <v>0</v>
      </c>
      <c r="AK86" s="6">
        <f t="shared" si="51"/>
        <v>0</v>
      </c>
      <c r="AL86" s="6">
        <f t="shared" si="51"/>
        <v>0</v>
      </c>
      <c r="AM86" s="6">
        <f t="shared" si="51"/>
        <v>0</v>
      </c>
      <c r="AN86" s="6">
        <f t="shared" si="51"/>
        <v>0</v>
      </c>
    </row>
    <row r="87" spans="1:40" x14ac:dyDescent="0.25">
      <c r="A87" s="4">
        <f t="shared" ref="A87:D87" si="52">A21</f>
        <v>0</v>
      </c>
      <c r="B87" s="4">
        <f t="shared" si="52"/>
        <v>0</v>
      </c>
      <c r="C87" s="4">
        <f t="shared" si="52"/>
        <v>0</v>
      </c>
      <c r="D87" s="4">
        <f t="shared" si="52"/>
        <v>0</v>
      </c>
      <c r="E87" s="6">
        <f t="shared" ref="E87:AN87" si="53">E21*$D21</f>
        <v>0</v>
      </c>
      <c r="F87" s="6">
        <f t="shared" si="53"/>
        <v>0</v>
      </c>
      <c r="G87" s="6">
        <f t="shared" si="53"/>
        <v>0</v>
      </c>
      <c r="H87" s="6">
        <f t="shared" si="53"/>
        <v>0</v>
      </c>
      <c r="I87" s="6">
        <f t="shared" si="53"/>
        <v>0</v>
      </c>
      <c r="J87" s="6">
        <f t="shared" si="53"/>
        <v>0</v>
      </c>
      <c r="K87" s="6">
        <f t="shared" si="53"/>
        <v>0</v>
      </c>
      <c r="L87" s="6">
        <f t="shared" si="53"/>
        <v>0</v>
      </c>
      <c r="M87" s="6">
        <f t="shared" si="53"/>
        <v>0</v>
      </c>
      <c r="N87" s="6">
        <f t="shared" si="53"/>
        <v>0</v>
      </c>
      <c r="O87" s="6">
        <f t="shared" si="53"/>
        <v>0</v>
      </c>
      <c r="P87" s="6">
        <f t="shared" si="53"/>
        <v>0</v>
      </c>
      <c r="Q87" s="6">
        <f t="shared" si="53"/>
        <v>0</v>
      </c>
      <c r="R87" s="6">
        <f t="shared" si="53"/>
        <v>0</v>
      </c>
      <c r="S87" s="6">
        <f t="shared" si="53"/>
        <v>0</v>
      </c>
      <c r="T87" s="6">
        <f t="shared" si="53"/>
        <v>0</v>
      </c>
      <c r="U87" s="6">
        <f t="shared" si="53"/>
        <v>0</v>
      </c>
      <c r="V87" s="6">
        <f t="shared" si="53"/>
        <v>0</v>
      </c>
      <c r="W87" s="6">
        <f t="shared" si="53"/>
        <v>0</v>
      </c>
      <c r="X87" s="6">
        <f t="shared" si="53"/>
        <v>0</v>
      </c>
      <c r="Y87" s="6">
        <f t="shared" si="53"/>
        <v>0</v>
      </c>
      <c r="Z87" s="6">
        <f t="shared" si="53"/>
        <v>0</v>
      </c>
      <c r="AA87" s="6">
        <f t="shared" si="53"/>
        <v>0</v>
      </c>
      <c r="AB87" s="6">
        <f t="shared" si="53"/>
        <v>0</v>
      </c>
      <c r="AC87" s="6">
        <f t="shared" si="53"/>
        <v>0</v>
      </c>
      <c r="AD87" s="6">
        <f t="shared" si="53"/>
        <v>0</v>
      </c>
      <c r="AE87" s="6">
        <f t="shared" si="53"/>
        <v>0</v>
      </c>
      <c r="AF87" s="6">
        <f t="shared" si="53"/>
        <v>0</v>
      </c>
      <c r="AG87" s="6">
        <f t="shared" si="53"/>
        <v>0</v>
      </c>
      <c r="AH87" s="6">
        <f t="shared" si="53"/>
        <v>0</v>
      </c>
      <c r="AI87" s="6">
        <f t="shared" si="53"/>
        <v>0</v>
      </c>
      <c r="AJ87" s="6">
        <f t="shared" si="53"/>
        <v>0</v>
      </c>
      <c r="AK87" s="6">
        <f t="shared" si="53"/>
        <v>0</v>
      </c>
      <c r="AL87" s="6">
        <f t="shared" si="53"/>
        <v>0</v>
      </c>
      <c r="AM87" s="6">
        <f t="shared" si="53"/>
        <v>0</v>
      </c>
      <c r="AN87" s="6">
        <f t="shared" si="53"/>
        <v>0</v>
      </c>
    </row>
    <row r="88" spans="1:40" x14ac:dyDescent="0.25">
      <c r="A88" s="4">
        <f t="shared" ref="A88:D88" si="54">A22</f>
        <v>0</v>
      </c>
      <c r="B88" s="4">
        <f t="shared" si="54"/>
        <v>0</v>
      </c>
      <c r="C88" s="4">
        <f t="shared" si="54"/>
        <v>0</v>
      </c>
      <c r="D88" s="4">
        <f t="shared" si="54"/>
        <v>0</v>
      </c>
      <c r="E88" s="6">
        <f t="shared" ref="E88:AN88" si="55">E22*$D22</f>
        <v>0</v>
      </c>
      <c r="F88" s="6">
        <f t="shared" si="55"/>
        <v>0</v>
      </c>
      <c r="G88" s="6">
        <f t="shared" si="55"/>
        <v>0</v>
      </c>
      <c r="H88" s="6">
        <f t="shared" si="55"/>
        <v>0</v>
      </c>
      <c r="I88" s="6">
        <f t="shared" si="55"/>
        <v>0</v>
      </c>
      <c r="J88" s="6">
        <f t="shared" si="55"/>
        <v>0</v>
      </c>
      <c r="K88" s="6">
        <f t="shared" si="55"/>
        <v>0</v>
      </c>
      <c r="L88" s="6">
        <f t="shared" si="55"/>
        <v>0</v>
      </c>
      <c r="M88" s="6">
        <f t="shared" si="55"/>
        <v>0</v>
      </c>
      <c r="N88" s="6">
        <f t="shared" si="55"/>
        <v>0</v>
      </c>
      <c r="O88" s="6">
        <f t="shared" si="55"/>
        <v>0</v>
      </c>
      <c r="P88" s="6">
        <f t="shared" si="55"/>
        <v>0</v>
      </c>
      <c r="Q88" s="6">
        <f t="shared" si="55"/>
        <v>0</v>
      </c>
      <c r="R88" s="6">
        <f t="shared" si="55"/>
        <v>0</v>
      </c>
      <c r="S88" s="6">
        <f t="shared" si="55"/>
        <v>0</v>
      </c>
      <c r="T88" s="6">
        <f t="shared" si="55"/>
        <v>0</v>
      </c>
      <c r="U88" s="6">
        <f t="shared" si="55"/>
        <v>0</v>
      </c>
      <c r="V88" s="6">
        <f t="shared" si="55"/>
        <v>0</v>
      </c>
      <c r="W88" s="6">
        <f t="shared" si="55"/>
        <v>0</v>
      </c>
      <c r="X88" s="6">
        <f t="shared" si="55"/>
        <v>0</v>
      </c>
      <c r="Y88" s="6">
        <f t="shared" si="55"/>
        <v>0</v>
      </c>
      <c r="Z88" s="6">
        <f t="shared" si="55"/>
        <v>0</v>
      </c>
      <c r="AA88" s="6">
        <f t="shared" si="55"/>
        <v>0</v>
      </c>
      <c r="AB88" s="6">
        <f t="shared" si="55"/>
        <v>0</v>
      </c>
      <c r="AC88" s="6">
        <f t="shared" si="55"/>
        <v>0</v>
      </c>
      <c r="AD88" s="6">
        <f t="shared" si="55"/>
        <v>0</v>
      </c>
      <c r="AE88" s="6">
        <f t="shared" si="55"/>
        <v>0</v>
      </c>
      <c r="AF88" s="6">
        <f t="shared" si="55"/>
        <v>0</v>
      </c>
      <c r="AG88" s="6">
        <f t="shared" si="55"/>
        <v>0</v>
      </c>
      <c r="AH88" s="6">
        <f t="shared" si="55"/>
        <v>0</v>
      </c>
      <c r="AI88" s="6">
        <f t="shared" si="55"/>
        <v>0</v>
      </c>
      <c r="AJ88" s="6">
        <f t="shared" si="55"/>
        <v>0</v>
      </c>
      <c r="AK88" s="6">
        <f t="shared" si="55"/>
        <v>0</v>
      </c>
      <c r="AL88" s="6">
        <f t="shared" si="55"/>
        <v>0</v>
      </c>
      <c r="AM88" s="6">
        <f t="shared" si="55"/>
        <v>0</v>
      </c>
      <c r="AN88" s="6">
        <f t="shared" si="55"/>
        <v>0</v>
      </c>
    </row>
    <row r="89" spans="1:40" x14ac:dyDescent="0.25">
      <c r="A89" s="4">
        <f t="shared" ref="A89:D89" si="56">A23</f>
        <v>0</v>
      </c>
      <c r="B89" s="4">
        <f t="shared" si="56"/>
        <v>0</v>
      </c>
      <c r="C89" s="4">
        <f t="shared" si="56"/>
        <v>0</v>
      </c>
      <c r="D89" s="4">
        <f t="shared" si="56"/>
        <v>0</v>
      </c>
      <c r="E89" s="6">
        <f t="shared" ref="E89:AN89" si="57">E23*$D23</f>
        <v>0</v>
      </c>
      <c r="F89" s="6">
        <f t="shared" si="57"/>
        <v>0</v>
      </c>
      <c r="G89" s="6">
        <f t="shared" si="57"/>
        <v>0</v>
      </c>
      <c r="H89" s="6">
        <f t="shared" si="57"/>
        <v>0</v>
      </c>
      <c r="I89" s="6">
        <f t="shared" si="57"/>
        <v>0</v>
      </c>
      <c r="J89" s="6">
        <f t="shared" si="57"/>
        <v>0</v>
      </c>
      <c r="K89" s="6">
        <f t="shared" si="57"/>
        <v>0</v>
      </c>
      <c r="L89" s="6">
        <f t="shared" si="57"/>
        <v>0</v>
      </c>
      <c r="M89" s="6">
        <f t="shared" si="57"/>
        <v>0</v>
      </c>
      <c r="N89" s="6">
        <f t="shared" si="57"/>
        <v>0</v>
      </c>
      <c r="O89" s="6">
        <f t="shared" si="57"/>
        <v>0</v>
      </c>
      <c r="P89" s="6">
        <f t="shared" si="57"/>
        <v>0</v>
      </c>
      <c r="Q89" s="6">
        <f t="shared" si="57"/>
        <v>0</v>
      </c>
      <c r="R89" s="6">
        <f t="shared" si="57"/>
        <v>0</v>
      </c>
      <c r="S89" s="6">
        <f t="shared" si="57"/>
        <v>0</v>
      </c>
      <c r="T89" s="6">
        <f t="shared" si="57"/>
        <v>0</v>
      </c>
      <c r="U89" s="6">
        <f t="shared" si="57"/>
        <v>0</v>
      </c>
      <c r="V89" s="6">
        <f t="shared" si="57"/>
        <v>0</v>
      </c>
      <c r="W89" s="6">
        <f t="shared" si="57"/>
        <v>0</v>
      </c>
      <c r="X89" s="6">
        <f t="shared" si="57"/>
        <v>0</v>
      </c>
      <c r="Y89" s="6">
        <f t="shared" si="57"/>
        <v>0</v>
      </c>
      <c r="Z89" s="6">
        <f t="shared" si="57"/>
        <v>0</v>
      </c>
      <c r="AA89" s="6">
        <f t="shared" si="57"/>
        <v>0</v>
      </c>
      <c r="AB89" s="6">
        <f t="shared" si="57"/>
        <v>0</v>
      </c>
      <c r="AC89" s="6">
        <f t="shared" si="57"/>
        <v>0</v>
      </c>
      <c r="AD89" s="6">
        <f t="shared" si="57"/>
        <v>0</v>
      </c>
      <c r="AE89" s="6">
        <f t="shared" si="57"/>
        <v>0</v>
      </c>
      <c r="AF89" s="6">
        <f t="shared" si="57"/>
        <v>0</v>
      </c>
      <c r="AG89" s="6">
        <f t="shared" si="57"/>
        <v>0</v>
      </c>
      <c r="AH89" s="6">
        <f t="shared" si="57"/>
        <v>0</v>
      </c>
      <c r="AI89" s="6">
        <f t="shared" si="57"/>
        <v>0</v>
      </c>
      <c r="AJ89" s="6">
        <f t="shared" si="57"/>
        <v>0</v>
      </c>
      <c r="AK89" s="6">
        <f t="shared" si="57"/>
        <v>0</v>
      </c>
      <c r="AL89" s="6">
        <f t="shared" si="57"/>
        <v>0</v>
      </c>
      <c r="AM89" s="6">
        <f t="shared" si="57"/>
        <v>0</v>
      </c>
      <c r="AN89" s="6">
        <f t="shared" si="57"/>
        <v>0</v>
      </c>
    </row>
    <row r="90" spans="1:40" x14ac:dyDescent="0.25">
      <c r="A90" s="4">
        <f t="shared" ref="A90:D90" si="58">A24</f>
        <v>0</v>
      </c>
      <c r="B90" s="4">
        <f t="shared" si="58"/>
        <v>0</v>
      </c>
      <c r="C90" s="4">
        <f t="shared" si="58"/>
        <v>0</v>
      </c>
      <c r="D90" s="4">
        <f t="shared" si="58"/>
        <v>0</v>
      </c>
      <c r="E90" s="6">
        <f t="shared" ref="E90:AN90" si="59">E24*$D24</f>
        <v>0</v>
      </c>
      <c r="F90" s="6">
        <f t="shared" si="59"/>
        <v>0</v>
      </c>
      <c r="G90" s="6">
        <f t="shared" si="59"/>
        <v>0</v>
      </c>
      <c r="H90" s="6">
        <f t="shared" si="59"/>
        <v>0</v>
      </c>
      <c r="I90" s="6">
        <f t="shared" si="59"/>
        <v>0</v>
      </c>
      <c r="J90" s="6">
        <f t="shared" si="59"/>
        <v>0</v>
      </c>
      <c r="K90" s="6">
        <f t="shared" si="59"/>
        <v>0</v>
      </c>
      <c r="L90" s="6">
        <f t="shared" si="59"/>
        <v>0</v>
      </c>
      <c r="M90" s="6">
        <f t="shared" si="59"/>
        <v>0</v>
      </c>
      <c r="N90" s="6">
        <f t="shared" si="59"/>
        <v>0</v>
      </c>
      <c r="O90" s="6">
        <f t="shared" si="59"/>
        <v>0</v>
      </c>
      <c r="P90" s="6">
        <f t="shared" si="59"/>
        <v>0</v>
      </c>
      <c r="Q90" s="6">
        <f t="shared" si="59"/>
        <v>0</v>
      </c>
      <c r="R90" s="6">
        <f t="shared" si="59"/>
        <v>0</v>
      </c>
      <c r="S90" s="6">
        <f t="shared" si="59"/>
        <v>0</v>
      </c>
      <c r="T90" s="6">
        <f t="shared" si="59"/>
        <v>0</v>
      </c>
      <c r="U90" s="6">
        <f t="shared" si="59"/>
        <v>0</v>
      </c>
      <c r="V90" s="6">
        <f t="shared" si="59"/>
        <v>0</v>
      </c>
      <c r="W90" s="6">
        <f t="shared" si="59"/>
        <v>0</v>
      </c>
      <c r="X90" s="6">
        <f t="shared" si="59"/>
        <v>0</v>
      </c>
      <c r="Y90" s="6">
        <f t="shared" si="59"/>
        <v>0</v>
      </c>
      <c r="Z90" s="6">
        <f t="shared" si="59"/>
        <v>0</v>
      </c>
      <c r="AA90" s="6">
        <f t="shared" si="59"/>
        <v>0</v>
      </c>
      <c r="AB90" s="6">
        <f t="shared" si="59"/>
        <v>0</v>
      </c>
      <c r="AC90" s="6">
        <f t="shared" si="59"/>
        <v>0</v>
      </c>
      <c r="AD90" s="6">
        <f t="shared" si="59"/>
        <v>0</v>
      </c>
      <c r="AE90" s="6">
        <f t="shared" si="59"/>
        <v>0</v>
      </c>
      <c r="AF90" s="6">
        <f t="shared" si="59"/>
        <v>0</v>
      </c>
      <c r="AG90" s="6">
        <f t="shared" si="59"/>
        <v>0</v>
      </c>
      <c r="AH90" s="6">
        <f t="shared" si="59"/>
        <v>0</v>
      </c>
      <c r="AI90" s="6">
        <f t="shared" si="59"/>
        <v>0</v>
      </c>
      <c r="AJ90" s="6">
        <f t="shared" si="59"/>
        <v>0</v>
      </c>
      <c r="AK90" s="6">
        <f t="shared" si="59"/>
        <v>0</v>
      </c>
      <c r="AL90" s="6">
        <f t="shared" si="59"/>
        <v>0</v>
      </c>
      <c r="AM90" s="6">
        <f t="shared" si="59"/>
        <v>0</v>
      </c>
      <c r="AN90" s="6">
        <f t="shared" si="59"/>
        <v>0</v>
      </c>
    </row>
    <row r="91" spans="1:40" x14ac:dyDescent="0.25">
      <c r="D91" s="7"/>
      <c r="E91" s="7">
        <f t="shared" ref="E91:M91" si="60">SUM(E76:E90)</f>
        <v>0</v>
      </c>
      <c r="F91" s="7">
        <f t="shared" si="60"/>
        <v>0</v>
      </c>
      <c r="G91" s="7">
        <f t="shared" si="60"/>
        <v>0</v>
      </c>
      <c r="H91" s="7">
        <f t="shared" si="60"/>
        <v>0</v>
      </c>
      <c r="I91" s="7">
        <f t="shared" si="60"/>
        <v>0</v>
      </c>
      <c r="J91" s="7">
        <f t="shared" si="60"/>
        <v>0</v>
      </c>
      <c r="K91" s="7">
        <f t="shared" si="60"/>
        <v>0</v>
      </c>
      <c r="L91" s="7">
        <f t="shared" si="60"/>
        <v>0</v>
      </c>
      <c r="M91" s="7">
        <f t="shared" si="60"/>
        <v>0</v>
      </c>
      <c r="N91" s="7">
        <f t="shared" ref="N91:AN91" si="61">SUM(N76:N90)</f>
        <v>0</v>
      </c>
      <c r="O91" s="7">
        <f t="shared" si="61"/>
        <v>0</v>
      </c>
      <c r="P91" s="7">
        <f t="shared" si="61"/>
        <v>0</v>
      </c>
      <c r="Q91" s="7">
        <f t="shared" si="61"/>
        <v>0</v>
      </c>
      <c r="R91" s="7">
        <f t="shared" si="61"/>
        <v>0</v>
      </c>
      <c r="S91" s="7">
        <f t="shared" si="61"/>
        <v>0</v>
      </c>
      <c r="T91" s="7">
        <f t="shared" si="61"/>
        <v>0</v>
      </c>
      <c r="U91" s="7">
        <f t="shared" si="61"/>
        <v>0</v>
      </c>
      <c r="V91" s="7">
        <f t="shared" si="61"/>
        <v>0</v>
      </c>
      <c r="W91" s="7">
        <f t="shared" si="61"/>
        <v>0</v>
      </c>
      <c r="X91" s="7">
        <f t="shared" si="61"/>
        <v>0</v>
      </c>
      <c r="Y91" s="7">
        <f t="shared" si="61"/>
        <v>0</v>
      </c>
      <c r="Z91" s="7">
        <f t="shared" si="61"/>
        <v>0</v>
      </c>
      <c r="AA91" s="7">
        <f t="shared" si="61"/>
        <v>0</v>
      </c>
      <c r="AB91" s="7">
        <f t="shared" si="61"/>
        <v>0</v>
      </c>
      <c r="AC91" s="7">
        <f t="shared" si="61"/>
        <v>0</v>
      </c>
      <c r="AD91" s="7">
        <f t="shared" si="61"/>
        <v>0</v>
      </c>
      <c r="AE91" s="7">
        <f t="shared" si="61"/>
        <v>0</v>
      </c>
      <c r="AF91" s="7">
        <f t="shared" si="61"/>
        <v>0</v>
      </c>
      <c r="AG91" s="7">
        <f t="shared" si="61"/>
        <v>0</v>
      </c>
      <c r="AH91" s="7">
        <f t="shared" si="61"/>
        <v>0</v>
      </c>
      <c r="AI91" s="7">
        <f t="shared" si="61"/>
        <v>0</v>
      </c>
      <c r="AJ91" s="7">
        <f t="shared" si="61"/>
        <v>0</v>
      </c>
      <c r="AK91" s="7">
        <f t="shared" si="61"/>
        <v>0</v>
      </c>
      <c r="AL91" s="7">
        <f t="shared" si="61"/>
        <v>0</v>
      </c>
      <c r="AM91" s="7">
        <f t="shared" si="61"/>
        <v>0</v>
      </c>
      <c r="AN91" s="7">
        <f t="shared" si="61"/>
        <v>0</v>
      </c>
    </row>
    <row r="92" spans="1:40" x14ac:dyDescent="0.25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40" x14ac:dyDescent="0.25">
      <c r="A93" s="31" t="s">
        <v>103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106"/>
      <c r="O93" s="106"/>
      <c r="P93" s="106"/>
      <c r="Q93" s="106"/>
      <c r="R93" s="106"/>
      <c r="S93" s="106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1:40" x14ac:dyDescent="0.25">
      <c r="A94" s="9"/>
      <c r="B94" s="9"/>
      <c r="C94" s="9"/>
      <c r="D94" s="9"/>
      <c r="E94" s="623">
        <v>2025</v>
      </c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>
        <v>2026</v>
      </c>
      <c r="R94" s="623"/>
      <c r="S94" s="623"/>
      <c r="T94" s="623"/>
      <c r="U94" s="623"/>
      <c r="V94" s="623"/>
      <c r="W94" s="623"/>
      <c r="X94" s="623"/>
      <c r="Y94" s="623"/>
      <c r="Z94" s="623"/>
      <c r="AA94" s="623"/>
      <c r="AB94" s="623"/>
      <c r="AC94" s="623">
        <v>2027</v>
      </c>
      <c r="AD94" s="623"/>
      <c r="AE94" s="623"/>
      <c r="AF94" s="623"/>
      <c r="AG94" s="623"/>
      <c r="AH94" s="623"/>
      <c r="AI94" s="623"/>
      <c r="AJ94" s="623"/>
      <c r="AK94" s="623"/>
      <c r="AL94" s="623"/>
      <c r="AM94" s="623"/>
      <c r="AN94" s="623"/>
    </row>
    <row r="95" spans="1:40" x14ac:dyDescent="0.25">
      <c r="A95" s="11" t="s">
        <v>88</v>
      </c>
      <c r="B95" s="11" t="s">
        <v>89</v>
      </c>
      <c r="C95" s="11" t="s">
        <v>90</v>
      </c>
      <c r="D95" s="11" t="s">
        <v>91</v>
      </c>
      <c r="E95" s="11">
        <v>1</v>
      </c>
      <c r="F95" s="11">
        <v>2</v>
      </c>
      <c r="G95" s="11">
        <v>3</v>
      </c>
      <c r="H95" s="11">
        <v>4</v>
      </c>
      <c r="I95" s="11">
        <v>5</v>
      </c>
      <c r="J95" s="11">
        <v>6</v>
      </c>
      <c r="K95" s="11">
        <v>7</v>
      </c>
      <c r="L95" s="11">
        <v>8</v>
      </c>
      <c r="M95" s="11">
        <v>9</v>
      </c>
      <c r="N95" s="11">
        <v>10</v>
      </c>
      <c r="O95" s="11">
        <v>11</v>
      </c>
      <c r="P95" s="11">
        <v>12</v>
      </c>
      <c r="Q95" s="11">
        <v>1</v>
      </c>
      <c r="R95" s="11">
        <v>2</v>
      </c>
      <c r="S95" s="11">
        <v>3</v>
      </c>
      <c r="T95" s="11">
        <v>4</v>
      </c>
      <c r="U95" s="11">
        <v>5</v>
      </c>
      <c r="V95" s="11">
        <v>6</v>
      </c>
      <c r="W95" s="11">
        <v>7</v>
      </c>
      <c r="X95" s="11">
        <v>8</v>
      </c>
      <c r="Y95" s="11">
        <v>9</v>
      </c>
      <c r="Z95" s="11">
        <v>10</v>
      </c>
      <c r="AA95" s="11">
        <v>11</v>
      </c>
      <c r="AB95" s="11">
        <v>12</v>
      </c>
      <c r="AC95" s="11">
        <v>1</v>
      </c>
      <c r="AD95" s="11">
        <v>2</v>
      </c>
      <c r="AE95" s="11">
        <v>3</v>
      </c>
      <c r="AF95" s="11">
        <v>4</v>
      </c>
      <c r="AG95" s="11">
        <v>5</v>
      </c>
      <c r="AH95" s="11">
        <v>6</v>
      </c>
      <c r="AI95" s="11">
        <v>7</v>
      </c>
      <c r="AJ95" s="11">
        <v>8</v>
      </c>
      <c r="AK95" s="11">
        <v>9</v>
      </c>
      <c r="AL95" s="11">
        <v>10</v>
      </c>
      <c r="AM95" s="11">
        <v>11</v>
      </c>
      <c r="AN95" s="11">
        <v>12</v>
      </c>
    </row>
    <row r="96" spans="1:40" x14ac:dyDescent="0.25">
      <c r="A96" s="4">
        <f>A10</f>
        <v>0</v>
      </c>
      <c r="B96" s="4">
        <f t="shared" ref="B96:D96" si="62">B10</f>
        <v>0</v>
      </c>
      <c r="C96" s="4">
        <f t="shared" si="62"/>
        <v>0</v>
      </c>
      <c r="D96" s="4">
        <f t="shared" si="62"/>
        <v>0</v>
      </c>
      <c r="E96" s="6">
        <f>$D96*E43</f>
        <v>0</v>
      </c>
      <c r="F96" s="6">
        <f t="shared" ref="F96:AN96" si="63">$D96*F43</f>
        <v>0</v>
      </c>
      <c r="G96" s="6">
        <f t="shared" si="63"/>
        <v>0</v>
      </c>
      <c r="H96" s="6">
        <f t="shared" si="63"/>
        <v>0</v>
      </c>
      <c r="I96" s="6">
        <f t="shared" si="63"/>
        <v>0</v>
      </c>
      <c r="J96" s="6">
        <f t="shared" si="63"/>
        <v>0</v>
      </c>
      <c r="K96" s="6">
        <f t="shared" si="63"/>
        <v>0</v>
      </c>
      <c r="L96" s="6">
        <f t="shared" si="63"/>
        <v>0</v>
      </c>
      <c r="M96" s="6">
        <f t="shared" si="63"/>
        <v>0</v>
      </c>
      <c r="N96" s="6">
        <f t="shared" si="63"/>
        <v>0</v>
      </c>
      <c r="O96" s="6">
        <f t="shared" si="63"/>
        <v>0</v>
      </c>
      <c r="P96" s="6">
        <f t="shared" si="63"/>
        <v>0</v>
      </c>
      <c r="Q96" s="6">
        <f t="shared" si="63"/>
        <v>0</v>
      </c>
      <c r="R96" s="6">
        <f t="shared" si="63"/>
        <v>0</v>
      </c>
      <c r="S96" s="6">
        <f t="shared" si="63"/>
        <v>0</v>
      </c>
      <c r="T96" s="6">
        <f t="shared" si="63"/>
        <v>0</v>
      </c>
      <c r="U96" s="6">
        <f t="shared" si="63"/>
        <v>0</v>
      </c>
      <c r="V96" s="6">
        <f t="shared" si="63"/>
        <v>0</v>
      </c>
      <c r="W96" s="6">
        <f t="shared" si="63"/>
        <v>0</v>
      </c>
      <c r="X96" s="6">
        <f t="shared" si="63"/>
        <v>0</v>
      </c>
      <c r="Y96" s="6">
        <f t="shared" si="63"/>
        <v>0</v>
      </c>
      <c r="Z96" s="6">
        <f t="shared" si="63"/>
        <v>0</v>
      </c>
      <c r="AA96" s="6">
        <f t="shared" si="63"/>
        <v>0</v>
      </c>
      <c r="AB96" s="6">
        <f t="shared" si="63"/>
        <v>0</v>
      </c>
      <c r="AC96" s="6">
        <f t="shared" si="63"/>
        <v>0</v>
      </c>
      <c r="AD96" s="6">
        <f t="shared" si="63"/>
        <v>0</v>
      </c>
      <c r="AE96" s="6">
        <f t="shared" si="63"/>
        <v>0</v>
      </c>
      <c r="AF96" s="6">
        <f t="shared" si="63"/>
        <v>0</v>
      </c>
      <c r="AG96" s="6">
        <f t="shared" si="63"/>
        <v>0</v>
      </c>
      <c r="AH96" s="6">
        <f t="shared" si="63"/>
        <v>0</v>
      </c>
      <c r="AI96" s="6">
        <f t="shared" si="63"/>
        <v>0</v>
      </c>
      <c r="AJ96" s="6">
        <f t="shared" si="63"/>
        <v>0</v>
      </c>
      <c r="AK96" s="6">
        <f t="shared" si="63"/>
        <v>0</v>
      </c>
      <c r="AL96" s="6">
        <f t="shared" si="63"/>
        <v>0</v>
      </c>
      <c r="AM96" s="6">
        <f t="shared" si="63"/>
        <v>0</v>
      </c>
      <c r="AN96" s="6">
        <f t="shared" si="63"/>
        <v>0</v>
      </c>
    </row>
    <row r="97" spans="1:40" x14ac:dyDescent="0.25">
      <c r="A97" s="4">
        <f t="shared" ref="A97:D97" si="64">A11</f>
        <v>0</v>
      </c>
      <c r="B97" s="4">
        <f t="shared" si="64"/>
        <v>0</v>
      </c>
      <c r="C97" s="4">
        <f t="shared" si="64"/>
        <v>0</v>
      </c>
      <c r="D97" s="4">
        <f t="shared" si="64"/>
        <v>0</v>
      </c>
      <c r="E97" s="6">
        <f t="shared" ref="E97:AN97" si="65">$D97*E44</f>
        <v>0</v>
      </c>
      <c r="F97" s="6">
        <f t="shared" si="65"/>
        <v>0</v>
      </c>
      <c r="G97" s="6">
        <f t="shared" si="65"/>
        <v>0</v>
      </c>
      <c r="H97" s="6">
        <f t="shared" si="65"/>
        <v>0</v>
      </c>
      <c r="I97" s="6">
        <f t="shared" si="65"/>
        <v>0</v>
      </c>
      <c r="J97" s="6">
        <f t="shared" si="65"/>
        <v>0</v>
      </c>
      <c r="K97" s="6">
        <f t="shared" si="65"/>
        <v>0</v>
      </c>
      <c r="L97" s="6">
        <f t="shared" si="65"/>
        <v>0</v>
      </c>
      <c r="M97" s="6">
        <f t="shared" si="65"/>
        <v>0</v>
      </c>
      <c r="N97" s="6">
        <f t="shared" si="65"/>
        <v>0</v>
      </c>
      <c r="O97" s="6">
        <f t="shared" si="65"/>
        <v>0</v>
      </c>
      <c r="P97" s="6">
        <f t="shared" si="65"/>
        <v>0</v>
      </c>
      <c r="Q97" s="6">
        <f t="shared" si="65"/>
        <v>0</v>
      </c>
      <c r="R97" s="6">
        <f t="shared" si="65"/>
        <v>0</v>
      </c>
      <c r="S97" s="6">
        <f t="shared" si="65"/>
        <v>0</v>
      </c>
      <c r="T97" s="6">
        <f t="shared" si="65"/>
        <v>0</v>
      </c>
      <c r="U97" s="6">
        <f t="shared" si="65"/>
        <v>0</v>
      </c>
      <c r="V97" s="6">
        <f t="shared" si="65"/>
        <v>0</v>
      </c>
      <c r="W97" s="6">
        <f t="shared" si="65"/>
        <v>0</v>
      </c>
      <c r="X97" s="6">
        <f t="shared" si="65"/>
        <v>0</v>
      </c>
      <c r="Y97" s="6">
        <f t="shared" si="65"/>
        <v>0</v>
      </c>
      <c r="Z97" s="6">
        <f t="shared" si="65"/>
        <v>0</v>
      </c>
      <c r="AA97" s="6">
        <f t="shared" si="65"/>
        <v>0</v>
      </c>
      <c r="AB97" s="6">
        <f t="shared" si="65"/>
        <v>0</v>
      </c>
      <c r="AC97" s="6">
        <f t="shared" si="65"/>
        <v>0</v>
      </c>
      <c r="AD97" s="6">
        <f t="shared" si="65"/>
        <v>0</v>
      </c>
      <c r="AE97" s="6">
        <f t="shared" si="65"/>
        <v>0</v>
      </c>
      <c r="AF97" s="6">
        <f t="shared" si="65"/>
        <v>0</v>
      </c>
      <c r="AG97" s="6">
        <f t="shared" si="65"/>
        <v>0</v>
      </c>
      <c r="AH97" s="6">
        <f t="shared" si="65"/>
        <v>0</v>
      </c>
      <c r="AI97" s="6">
        <f t="shared" si="65"/>
        <v>0</v>
      </c>
      <c r="AJ97" s="6">
        <f t="shared" si="65"/>
        <v>0</v>
      </c>
      <c r="AK97" s="6">
        <f t="shared" si="65"/>
        <v>0</v>
      </c>
      <c r="AL97" s="6">
        <f t="shared" si="65"/>
        <v>0</v>
      </c>
      <c r="AM97" s="6">
        <f t="shared" si="65"/>
        <v>0</v>
      </c>
      <c r="AN97" s="6">
        <f t="shared" si="65"/>
        <v>0</v>
      </c>
    </row>
    <row r="98" spans="1:40" x14ac:dyDescent="0.25">
      <c r="A98" s="4">
        <f t="shared" ref="A98:D98" si="66">A12</f>
        <v>0</v>
      </c>
      <c r="B98" s="4">
        <f t="shared" si="66"/>
        <v>0</v>
      </c>
      <c r="C98" s="4">
        <f t="shared" si="66"/>
        <v>0</v>
      </c>
      <c r="D98" s="4">
        <f t="shared" si="66"/>
        <v>0</v>
      </c>
      <c r="E98" s="6">
        <f t="shared" ref="E98:AN98" si="67">$D98*E45</f>
        <v>0</v>
      </c>
      <c r="F98" s="6">
        <f t="shared" si="67"/>
        <v>0</v>
      </c>
      <c r="G98" s="6">
        <f t="shared" si="67"/>
        <v>0</v>
      </c>
      <c r="H98" s="6">
        <f t="shared" si="67"/>
        <v>0</v>
      </c>
      <c r="I98" s="6">
        <f t="shared" si="67"/>
        <v>0</v>
      </c>
      <c r="J98" s="6">
        <f t="shared" si="67"/>
        <v>0</v>
      </c>
      <c r="K98" s="6">
        <f t="shared" si="67"/>
        <v>0</v>
      </c>
      <c r="L98" s="6">
        <f t="shared" si="67"/>
        <v>0</v>
      </c>
      <c r="M98" s="6">
        <f t="shared" si="67"/>
        <v>0</v>
      </c>
      <c r="N98" s="6">
        <f t="shared" si="67"/>
        <v>0</v>
      </c>
      <c r="O98" s="6">
        <f t="shared" si="67"/>
        <v>0</v>
      </c>
      <c r="P98" s="6">
        <f t="shared" si="67"/>
        <v>0</v>
      </c>
      <c r="Q98" s="6">
        <f t="shared" si="67"/>
        <v>0</v>
      </c>
      <c r="R98" s="6">
        <f t="shared" si="67"/>
        <v>0</v>
      </c>
      <c r="S98" s="6">
        <f t="shared" si="67"/>
        <v>0</v>
      </c>
      <c r="T98" s="6">
        <f t="shared" si="67"/>
        <v>0</v>
      </c>
      <c r="U98" s="6">
        <f t="shared" si="67"/>
        <v>0</v>
      </c>
      <c r="V98" s="6">
        <f t="shared" si="67"/>
        <v>0</v>
      </c>
      <c r="W98" s="6">
        <f t="shared" si="67"/>
        <v>0</v>
      </c>
      <c r="X98" s="6">
        <f t="shared" si="67"/>
        <v>0</v>
      </c>
      <c r="Y98" s="6">
        <f t="shared" si="67"/>
        <v>0</v>
      </c>
      <c r="Z98" s="6">
        <f t="shared" si="67"/>
        <v>0</v>
      </c>
      <c r="AA98" s="6">
        <f t="shared" si="67"/>
        <v>0</v>
      </c>
      <c r="AB98" s="6">
        <f t="shared" si="67"/>
        <v>0</v>
      </c>
      <c r="AC98" s="6">
        <f t="shared" si="67"/>
        <v>0</v>
      </c>
      <c r="AD98" s="6">
        <f t="shared" si="67"/>
        <v>0</v>
      </c>
      <c r="AE98" s="6">
        <f t="shared" si="67"/>
        <v>0</v>
      </c>
      <c r="AF98" s="6">
        <f t="shared" si="67"/>
        <v>0</v>
      </c>
      <c r="AG98" s="6">
        <f t="shared" si="67"/>
        <v>0</v>
      </c>
      <c r="AH98" s="6">
        <f t="shared" si="67"/>
        <v>0</v>
      </c>
      <c r="AI98" s="6">
        <f t="shared" si="67"/>
        <v>0</v>
      </c>
      <c r="AJ98" s="6">
        <f t="shared" si="67"/>
        <v>0</v>
      </c>
      <c r="AK98" s="6">
        <f t="shared" si="67"/>
        <v>0</v>
      </c>
      <c r="AL98" s="6">
        <f t="shared" si="67"/>
        <v>0</v>
      </c>
      <c r="AM98" s="6">
        <f t="shared" si="67"/>
        <v>0</v>
      </c>
      <c r="AN98" s="6">
        <f t="shared" si="67"/>
        <v>0</v>
      </c>
    </row>
    <row r="99" spans="1:40" x14ac:dyDescent="0.25">
      <c r="A99" s="4">
        <f t="shared" ref="A99:D99" si="68">A13</f>
        <v>0</v>
      </c>
      <c r="B99" s="4">
        <f t="shared" si="68"/>
        <v>0</v>
      </c>
      <c r="C99" s="4">
        <f t="shared" si="68"/>
        <v>0</v>
      </c>
      <c r="D99" s="4">
        <f t="shared" si="68"/>
        <v>0</v>
      </c>
      <c r="E99" s="6">
        <f t="shared" ref="E99:AN99" si="69">$D99*E46</f>
        <v>0</v>
      </c>
      <c r="F99" s="6">
        <f t="shared" si="69"/>
        <v>0</v>
      </c>
      <c r="G99" s="6">
        <f t="shared" si="69"/>
        <v>0</v>
      </c>
      <c r="H99" s="6">
        <f t="shared" si="69"/>
        <v>0</v>
      </c>
      <c r="I99" s="6">
        <f t="shared" si="69"/>
        <v>0</v>
      </c>
      <c r="J99" s="6">
        <f t="shared" si="69"/>
        <v>0</v>
      </c>
      <c r="K99" s="6">
        <f t="shared" si="69"/>
        <v>0</v>
      </c>
      <c r="L99" s="6">
        <f t="shared" si="69"/>
        <v>0</v>
      </c>
      <c r="M99" s="6">
        <f t="shared" si="69"/>
        <v>0</v>
      </c>
      <c r="N99" s="6">
        <f t="shared" si="69"/>
        <v>0</v>
      </c>
      <c r="O99" s="6">
        <f t="shared" si="69"/>
        <v>0</v>
      </c>
      <c r="P99" s="6">
        <f t="shared" si="69"/>
        <v>0</v>
      </c>
      <c r="Q99" s="6">
        <f t="shared" si="69"/>
        <v>0</v>
      </c>
      <c r="R99" s="6">
        <f t="shared" si="69"/>
        <v>0</v>
      </c>
      <c r="S99" s="6">
        <f t="shared" si="69"/>
        <v>0</v>
      </c>
      <c r="T99" s="6">
        <f t="shared" si="69"/>
        <v>0</v>
      </c>
      <c r="U99" s="6">
        <f t="shared" si="69"/>
        <v>0</v>
      </c>
      <c r="V99" s="6">
        <f t="shared" si="69"/>
        <v>0</v>
      </c>
      <c r="W99" s="6">
        <f t="shared" si="69"/>
        <v>0</v>
      </c>
      <c r="X99" s="6">
        <f t="shared" si="69"/>
        <v>0</v>
      </c>
      <c r="Y99" s="6">
        <f t="shared" si="69"/>
        <v>0</v>
      </c>
      <c r="Z99" s="6">
        <f t="shared" si="69"/>
        <v>0</v>
      </c>
      <c r="AA99" s="6">
        <f t="shared" si="69"/>
        <v>0</v>
      </c>
      <c r="AB99" s="6">
        <f t="shared" si="69"/>
        <v>0</v>
      </c>
      <c r="AC99" s="6">
        <f t="shared" si="69"/>
        <v>0</v>
      </c>
      <c r="AD99" s="6">
        <f t="shared" si="69"/>
        <v>0</v>
      </c>
      <c r="AE99" s="6">
        <f t="shared" si="69"/>
        <v>0</v>
      </c>
      <c r="AF99" s="6">
        <f t="shared" si="69"/>
        <v>0</v>
      </c>
      <c r="AG99" s="6">
        <f t="shared" si="69"/>
        <v>0</v>
      </c>
      <c r="AH99" s="6">
        <f t="shared" si="69"/>
        <v>0</v>
      </c>
      <c r="AI99" s="6">
        <f t="shared" si="69"/>
        <v>0</v>
      </c>
      <c r="AJ99" s="6">
        <f t="shared" si="69"/>
        <v>0</v>
      </c>
      <c r="AK99" s="6">
        <f t="shared" si="69"/>
        <v>0</v>
      </c>
      <c r="AL99" s="6">
        <f t="shared" si="69"/>
        <v>0</v>
      </c>
      <c r="AM99" s="6">
        <f t="shared" si="69"/>
        <v>0</v>
      </c>
      <c r="AN99" s="6">
        <f t="shared" si="69"/>
        <v>0</v>
      </c>
    </row>
    <row r="100" spans="1:40" x14ac:dyDescent="0.25">
      <c r="A100" s="4">
        <f t="shared" ref="A100:D100" si="70">A14</f>
        <v>0</v>
      </c>
      <c r="B100" s="4">
        <f t="shared" si="70"/>
        <v>0</v>
      </c>
      <c r="C100" s="4">
        <f t="shared" si="70"/>
        <v>0</v>
      </c>
      <c r="D100" s="4">
        <f t="shared" si="70"/>
        <v>0</v>
      </c>
      <c r="E100" s="6">
        <f t="shared" ref="E100:AN100" si="71">$D100*E47</f>
        <v>0</v>
      </c>
      <c r="F100" s="6">
        <f t="shared" si="71"/>
        <v>0</v>
      </c>
      <c r="G100" s="6">
        <f t="shared" si="71"/>
        <v>0</v>
      </c>
      <c r="H100" s="6">
        <f t="shared" si="71"/>
        <v>0</v>
      </c>
      <c r="I100" s="6">
        <f t="shared" si="71"/>
        <v>0</v>
      </c>
      <c r="J100" s="6">
        <f t="shared" si="71"/>
        <v>0</v>
      </c>
      <c r="K100" s="6">
        <f t="shared" si="71"/>
        <v>0</v>
      </c>
      <c r="L100" s="6">
        <f t="shared" si="71"/>
        <v>0</v>
      </c>
      <c r="M100" s="6">
        <f t="shared" si="71"/>
        <v>0</v>
      </c>
      <c r="N100" s="6">
        <f t="shared" si="71"/>
        <v>0</v>
      </c>
      <c r="O100" s="6">
        <f t="shared" si="71"/>
        <v>0</v>
      </c>
      <c r="P100" s="6">
        <f t="shared" si="71"/>
        <v>0</v>
      </c>
      <c r="Q100" s="6">
        <f t="shared" si="71"/>
        <v>0</v>
      </c>
      <c r="R100" s="6">
        <f t="shared" si="71"/>
        <v>0</v>
      </c>
      <c r="S100" s="6">
        <f t="shared" si="71"/>
        <v>0</v>
      </c>
      <c r="T100" s="6">
        <f t="shared" si="71"/>
        <v>0</v>
      </c>
      <c r="U100" s="6">
        <f t="shared" si="71"/>
        <v>0</v>
      </c>
      <c r="V100" s="6">
        <f t="shared" si="71"/>
        <v>0</v>
      </c>
      <c r="W100" s="6">
        <f t="shared" si="71"/>
        <v>0</v>
      </c>
      <c r="X100" s="6">
        <f t="shared" si="71"/>
        <v>0</v>
      </c>
      <c r="Y100" s="6">
        <f t="shared" si="71"/>
        <v>0</v>
      </c>
      <c r="Z100" s="6">
        <f t="shared" si="71"/>
        <v>0</v>
      </c>
      <c r="AA100" s="6">
        <f t="shared" si="71"/>
        <v>0</v>
      </c>
      <c r="AB100" s="6">
        <f t="shared" si="71"/>
        <v>0</v>
      </c>
      <c r="AC100" s="6">
        <f t="shared" si="71"/>
        <v>0</v>
      </c>
      <c r="AD100" s="6">
        <f t="shared" si="71"/>
        <v>0</v>
      </c>
      <c r="AE100" s="6">
        <f t="shared" si="71"/>
        <v>0</v>
      </c>
      <c r="AF100" s="6">
        <f t="shared" si="71"/>
        <v>0</v>
      </c>
      <c r="AG100" s="6">
        <f t="shared" si="71"/>
        <v>0</v>
      </c>
      <c r="AH100" s="6">
        <f t="shared" si="71"/>
        <v>0</v>
      </c>
      <c r="AI100" s="6">
        <f t="shared" si="71"/>
        <v>0</v>
      </c>
      <c r="AJ100" s="6">
        <f t="shared" si="71"/>
        <v>0</v>
      </c>
      <c r="AK100" s="6">
        <f t="shared" si="71"/>
        <v>0</v>
      </c>
      <c r="AL100" s="6">
        <f t="shared" si="71"/>
        <v>0</v>
      </c>
      <c r="AM100" s="6">
        <f t="shared" si="71"/>
        <v>0</v>
      </c>
      <c r="AN100" s="6">
        <f t="shared" si="71"/>
        <v>0</v>
      </c>
    </row>
    <row r="101" spans="1:40" x14ac:dyDescent="0.25">
      <c r="A101" s="4">
        <f t="shared" ref="A101:D101" si="72">A15</f>
        <v>0</v>
      </c>
      <c r="B101" s="4">
        <f t="shared" si="72"/>
        <v>0</v>
      </c>
      <c r="C101" s="4">
        <f t="shared" si="72"/>
        <v>0</v>
      </c>
      <c r="D101" s="4">
        <f t="shared" si="72"/>
        <v>0</v>
      </c>
      <c r="E101" s="6">
        <f t="shared" ref="E101:AN101" si="73">$D101*E48</f>
        <v>0</v>
      </c>
      <c r="F101" s="6">
        <f t="shared" si="73"/>
        <v>0</v>
      </c>
      <c r="G101" s="6">
        <f t="shared" si="73"/>
        <v>0</v>
      </c>
      <c r="H101" s="6">
        <f t="shared" si="73"/>
        <v>0</v>
      </c>
      <c r="I101" s="6">
        <f t="shared" si="73"/>
        <v>0</v>
      </c>
      <c r="J101" s="6">
        <f t="shared" si="73"/>
        <v>0</v>
      </c>
      <c r="K101" s="6">
        <f t="shared" si="73"/>
        <v>0</v>
      </c>
      <c r="L101" s="6">
        <f t="shared" si="73"/>
        <v>0</v>
      </c>
      <c r="M101" s="6">
        <f t="shared" si="73"/>
        <v>0</v>
      </c>
      <c r="N101" s="6">
        <f t="shared" si="73"/>
        <v>0</v>
      </c>
      <c r="O101" s="6">
        <f t="shared" si="73"/>
        <v>0</v>
      </c>
      <c r="P101" s="6">
        <f t="shared" si="73"/>
        <v>0</v>
      </c>
      <c r="Q101" s="6">
        <f t="shared" si="73"/>
        <v>0</v>
      </c>
      <c r="R101" s="6">
        <f t="shared" si="73"/>
        <v>0</v>
      </c>
      <c r="S101" s="6">
        <f t="shared" si="73"/>
        <v>0</v>
      </c>
      <c r="T101" s="6">
        <f t="shared" si="73"/>
        <v>0</v>
      </c>
      <c r="U101" s="6">
        <f t="shared" si="73"/>
        <v>0</v>
      </c>
      <c r="V101" s="6">
        <f t="shared" si="73"/>
        <v>0</v>
      </c>
      <c r="W101" s="6">
        <f t="shared" si="73"/>
        <v>0</v>
      </c>
      <c r="X101" s="6">
        <f t="shared" si="73"/>
        <v>0</v>
      </c>
      <c r="Y101" s="6">
        <f t="shared" si="73"/>
        <v>0</v>
      </c>
      <c r="Z101" s="6">
        <f t="shared" si="73"/>
        <v>0</v>
      </c>
      <c r="AA101" s="6">
        <f t="shared" si="73"/>
        <v>0</v>
      </c>
      <c r="AB101" s="6">
        <f t="shared" si="73"/>
        <v>0</v>
      </c>
      <c r="AC101" s="6">
        <f t="shared" si="73"/>
        <v>0</v>
      </c>
      <c r="AD101" s="6">
        <f t="shared" si="73"/>
        <v>0</v>
      </c>
      <c r="AE101" s="6">
        <f t="shared" si="73"/>
        <v>0</v>
      </c>
      <c r="AF101" s="6">
        <f t="shared" si="73"/>
        <v>0</v>
      </c>
      <c r="AG101" s="6">
        <f t="shared" si="73"/>
        <v>0</v>
      </c>
      <c r="AH101" s="6">
        <f t="shared" si="73"/>
        <v>0</v>
      </c>
      <c r="AI101" s="6">
        <f t="shared" si="73"/>
        <v>0</v>
      </c>
      <c r="AJ101" s="6">
        <f t="shared" si="73"/>
        <v>0</v>
      </c>
      <c r="AK101" s="6">
        <f t="shared" si="73"/>
        <v>0</v>
      </c>
      <c r="AL101" s="6">
        <f t="shared" si="73"/>
        <v>0</v>
      </c>
      <c r="AM101" s="6">
        <f t="shared" si="73"/>
        <v>0</v>
      </c>
      <c r="AN101" s="6">
        <f t="shared" si="73"/>
        <v>0</v>
      </c>
    </row>
    <row r="102" spans="1:40" x14ac:dyDescent="0.25">
      <c r="A102" s="4">
        <f t="shared" ref="A102:D102" si="74">A16</f>
        <v>0</v>
      </c>
      <c r="B102" s="4">
        <f t="shared" si="74"/>
        <v>0</v>
      </c>
      <c r="C102" s="4">
        <f t="shared" si="74"/>
        <v>0</v>
      </c>
      <c r="D102" s="4">
        <f t="shared" si="74"/>
        <v>0</v>
      </c>
      <c r="E102" s="6">
        <f t="shared" ref="E102:AN102" si="75">$D102*E49</f>
        <v>0</v>
      </c>
      <c r="F102" s="6">
        <f t="shared" si="75"/>
        <v>0</v>
      </c>
      <c r="G102" s="6">
        <f t="shared" si="75"/>
        <v>0</v>
      </c>
      <c r="H102" s="6">
        <f t="shared" si="75"/>
        <v>0</v>
      </c>
      <c r="I102" s="6">
        <f t="shared" si="75"/>
        <v>0</v>
      </c>
      <c r="J102" s="6">
        <f t="shared" si="75"/>
        <v>0</v>
      </c>
      <c r="K102" s="6">
        <f t="shared" si="75"/>
        <v>0</v>
      </c>
      <c r="L102" s="6">
        <f t="shared" si="75"/>
        <v>0</v>
      </c>
      <c r="M102" s="6">
        <f t="shared" si="75"/>
        <v>0</v>
      </c>
      <c r="N102" s="6">
        <f t="shared" si="75"/>
        <v>0</v>
      </c>
      <c r="O102" s="6">
        <f t="shared" si="75"/>
        <v>0</v>
      </c>
      <c r="P102" s="6">
        <f t="shared" si="75"/>
        <v>0</v>
      </c>
      <c r="Q102" s="6">
        <f t="shared" si="75"/>
        <v>0</v>
      </c>
      <c r="R102" s="6">
        <f t="shared" si="75"/>
        <v>0</v>
      </c>
      <c r="S102" s="6">
        <f t="shared" si="75"/>
        <v>0</v>
      </c>
      <c r="T102" s="6">
        <f t="shared" si="75"/>
        <v>0</v>
      </c>
      <c r="U102" s="6">
        <f t="shared" si="75"/>
        <v>0</v>
      </c>
      <c r="V102" s="6">
        <f t="shared" si="75"/>
        <v>0</v>
      </c>
      <c r="W102" s="6">
        <f t="shared" si="75"/>
        <v>0</v>
      </c>
      <c r="X102" s="6">
        <f t="shared" si="75"/>
        <v>0</v>
      </c>
      <c r="Y102" s="6">
        <f t="shared" si="75"/>
        <v>0</v>
      </c>
      <c r="Z102" s="6">
        <f t="shared" si="75"/>
        <v>0</v>
      </c>
      <c r="AA102" s="6">
        <f t="shared" si="75"/>
        <v>0</v>
      </c>
      <c r="AB102" s="6">
        <f t="shared" si="75"/>
        <v>0</v>
      </c>
      <c r="AC102" s="6">
        <f t="shared" si="75"/>
        <v>0</v>
      </c>
      <c r="AD102" s="6">
        <f t="shared" si="75"/>
        <v>0</v>
      </c>
      <c r="AE102" s="6">
        <f t="shared" si="75"/>
        <v>0</v>
      </c>
      <c r="AF102" s="6">
        <f t="shared" si="75"/>
        <v>0</v>
      </c>
      <c r="AG102" s="6">
        <f t="shared" si="75"/>
        <v>0</v>
      </c>
      <c r="AH102" s="6">
        <f t="shared" si="75"/>
        <v>0</v>
      </c>
      <c r="AI102" s="6">
        <f t="shared" si="75"/>
        <v>0</v>
      </c>
      <c r="AJ102" s="6">
        <f t="shared" si="75"/>
        <v>0</v>
      </c>
      <c r="AK102" s="6">
        <f t="shared" si="75"/>
        <v>0</v>
      </c>
      <c r="AL102" s="6">
        <f t="shared" si="75"/>
        <v>0</v>
      </c>
      <c r="AM102" s="6">
        <f t="shared" si="75"/>
        <v>0</v>
      </c>
      <c r="AN102" s="6">
        <f t="shared" si="75"/>
        <v>0</v>
      </c>
    </row>
    <row r="103" spans="1:40" x14ac:dyDescent="0.25">
      <c r="A103" s="4">
        <f t="shared" ref="A103:D103" si="76">A17</f>
        <v>0</v>
      </c>
      <c r="B103" s="4">
        <f t="shared" si="76"/>
        <v>0</v>
      </c>
      <c r="C103" s="4">
        <f t="shared" si="76"/>
        <v>0</v>
      </c>
      <c r="D103" s="4">
        <f t="shared" si="76"/>
        <v>0</v>
      </c>
      <c r="E103" s="6">
        <f t="shared" ref="E103:AN103" si="77">$D103*E50</f>
        <v>0</v>
      </c>
      <c r="F103" s="6">
        <f t="shared" si="77"/>
        <v>0</v>
      </c>
      <c r="G103" s="6">
        <f t="shared" si="77"/>
        <v>0</v>
      </c>
      <c r="H103" s="6">
        <f t="shared" si="77"/>
        <v>0</v>
      </c>
      <c r="I103" s="6">
        <f t="shared" si="77"/>
        <v>0</v>
      </c>
      <c r="J103" s="6">
        <f t="shared" si="77"/>
        <v>0</v>
      </c>
      <c r="K103" s="6">
        <f t="shared" si="77"/>
        <v>0</v>
      </c>
      <c r="L103" s="6">
        <f t="shared" si="77"/>
        <v>0</v>
      </c>
      <c r="M103" s="6">
        <f t="shared" si="77"/>
        <v>0</v>
      </c>
      <c r="N103" s="6">
        <f t="shared" si="77"/>
        <v>0</v>
      </c>
      <c r="O103" s="6">
        <f t="shared" si="77"/>
        <v>0</v>
      </c>
      <c r="P103" s="6">
        <f t="shared" si="77"/>
        <v>0</v>
      </c>
      <c r="Q103" s="6">
        <f t="shared" si="77"/>
        <v>0</v>
      </c>
      <c r="R103" s="6">
        <f t="shared" si="77"/>
        <v>0</v>
      </c>
      <c r="S103" s="6">
        <f t="shared" si="77"/>
        <v>0</v>
      </c>
      <c r="T103" s="6">
        <f t="shared" si="77"/>
        <v>0</v>
      </c>
      <c r="U103" s="6">
        <f t="shared" si="77"/>
        <v>0</v>
      </c>
      <c r="V103" s="6">
        <f t="shared" si="77"/>
        <v>0</v>
      </c>
      <c r="W103" s="6">
        <f t="shared" si="77"/>
        <v>0</v>
      </c>
      <c r="X103" s="6">
        <f t="shared" si="77"/>
        <v>0</v>
      </c>
      <c r="Y103" s="6">
        <f t="shared" si="77"/>
        <v>0</v>
      </c>
      <c r="Z103" s="6">
        <f t="shared" si="77"/>
        <v>0</v>
      </c>
      <c r="AA103" s="6">
        <f t="shared" si="77"/>
        <v>0</v>
      </c>
      <c r="AB103" s="6">
        <f t="shared" si="77"/>
        <v>0</v>
      </c>
      <c r="AC103" s="6">
        <f t="shared" si="77"/>
        <v>0</v>
      </c>
      <c r="AD103" s="6">
        <f t="shared" si="77"/>
        <v>0</v>
      </c>
      <c r="AE103" s="6">
        <f t="shared" si="77"/>
        <v>0</v>
      </c>
      <c r="AF103" s="6">
        <f t="shared" si="77"/>
        <v>0</v>
      </c>
      <c r="AG103" s="6">
        <f t="shared" si="77"/>
        <v>0</v>
      </c>
      <c r="AH103" s="6">
        <f t="shared" si="77"/>
        <v>0</v>
      </c>
      <c r="AI103" s="6">
        <f t="shared" si="77"/>
        <v>0</v>
      </c>
      <c r="AJ103" s="6">
        <f t="shared" si="77"/>
        <v>0</v>
      </c>
      <c r="AK103" s="6">
        <f t="shared" si="77"/>
        <v>0</v>
      </c>
      <c r="AL103" s="6">
        <f t="shared" si="77"/>
        <v>0</v>
      </c>
      <c r="AM103" s="6">
        <f t="shared" si="77"/>
        <v>0</v>
      </c>
      <c r="AN103" s="6">
        <f t="shared" si="77"/>
        <v>0</v>
      </c>
    </row>
    <row r="104" spans="1:40" x14ac:dyDescent="0.25">
      <c r="A104" s="4">
        <f t="shared" ref="A104:D104" si="78">A18</f>
        <v>0</v>
      </c>
      <c r="B104" s="4">
        <f t="shared" si="78"/>
        <v>0</v>
      </c>
      <c r="C104" s="4">
        <f t="shared" si="78"/>
        <v>0</v>
      </c>
      <c r="D104" s="4">
        <f t="shared" si="78"/>
        <v>0</v>
      </c>
      <c r="E104" s="6">
        <f t="shared" ref="E104:AN104" si="79">$D104*E51</f>
        <v>0</v>
      </c>
      <c r="F104" s="6">
        <f t="shared" si="79"/>
        <v>0</v>
      </c>
      <c r="G104" s="6">
        <f t="shared" si="79"/>
        <v>0</v>
      </c>
      <c r="H104" s="6">
        <f t="shared" si="79"/>
        <v>0</v>
      </c>
      <c r="I104" s="6">
        <f t="shared" si="79"/>
        <v>0</v>
      </c>
      <c r="J104" s="6">
        <f t="shared" si="79"/>
        <v>0</v>
      </c>
      <c r="K104" s="6">
        <f t="shared" si="79"/>
        <v>0</v>
      </c>
      <c r="L104" s="6">
        <f t="shared" si="79"/>
        <v>0</v>
      </c>
      <c r="M104" s="6">
        <f t="shared" si="79"/>
        <v>0</v>
      </c>
      <c r="N104" s="6">
        <f t="shared" si="79"/>
        <v>0</v>
      </c>
      <c r="O104" s="6">
        <f t="shared" si="79"/>
        <v>0</v>
      </c>
      <c r="P104" s="6">
        <f t="shared" si="79"/>
        <v>0</v>
      </c>
      <c r="Q104" s="6">
        <f t="shared" si="79"/>
        <v>0</v>
      </c>
      <c r="R104" s="6">
        <f t="shared" si="79"/>
        <v>0</v>
      </c>
      <c r="S104" s="6">
        <f t="shared" si="79"/>
        <v>0</v>
      </c>
      <c r="T104" s="6">
        <f t="shared" si="79"/>
        <v>0</v>
      </c>
      <c r="U104" s="6">
        <f t="shared" si="79"/>
        <v>0</v>
      </c>
      <c r="V104" s="6">
        <f t="shared" si="79"/>
        <v>0</v>
      </c>
      <c r="W104" s="6">
        <f t="shared" si="79"/>
        <v>0</v>
      </c>
      <c r="X104" s="6">
        <f t="shared" si="79"/>
        <v>0</v>
      </c>
      <c r="Y104" s="6">
        <f t="shared" si="79"/>
        <v>0</v>
      </c>
      <c r="Z104" s="6">
        <f t="shared" si="79"/>
        <v>0</v>
      </c>
      <c r="AA104" s="6">
        <f t="shared" si="79"/>
        <v>0</v>
      </c>
      <c r="AB104" s="6">
        <f t="shared" si="79"/>
        <v>0</v>
      </c>
      <c r="AC104" s="6">
        <f t="shared" si="79"/>
        <v>0</v>
      </c>
      <c r="AD104" s="6">
        <f t="shared" si="79"/>
        <v>0</v>
      </c>
      <c r="AE104" s="6">
        <f t="shared" si="79"/>
        <v>0</v>
      </c>
      <c r="AF104" s="6">
        <f t="shared" si="79"/>
        <v>0</v>
      </c>
      <c r="AG104" s="6">
        <f t="shared" si="79"/>
        <v>0</v>
      </c>
      <c r="AH104" s="6">
        <f t="shared" si="79"/>
        <v>0</v>
      </c>
      <c r="AI104" s="6">
        <f t="shared" si="79"/>
        <v>0</v>
      </c>
      <c r="AJ104" s="6">
        <f t="shared" si="79"/>
        <v>0</v>
      </c>
      <c r="AK104" s="6">
        <f t="shared" si="79"/>
        <v>0</v>
      </c>
      <c r="AL104" s="6">
        <f t="shared" si="79"/>
        <v>0</v>
      </c>
      <c r="AM104" s="6">
        <f t="shared" si="79"/>
        <v>0</v>
      </c>
      <c r="AN104" s="6">
        <f t="shared" si="79"/>
        <v>0</v>
      </c>
    </row>
    <row r="105" spans="1:40" x14ac:dyDescent="0.25">
      <c r="A105" s="4">
        <f t="shared" ref="A105:D105" si="80">A19</f>
        <v>0</v>
      </c>
      <c r="B105" s="4">
        <f t="shared" si="80"/>
        <v>0</v>
      </c>
      <c r="C105" s="4">
        <f t="shared" si="80"/>
        <v>0</v>
      </c>
      <c r="D105" s="4">
        <f t="shared" si="80"/>
        <v>0</v>
      </c>
      <c r="E105" s="6">
        <f t="shared" ref="E105:AN105" si="81">$D105*E52</f>
        <v>0</v>
      </c>
      <c r="F105" s="6">
        <f t="shared" si="81"/>
        <v>0</v>
      </c>
      <c r="G105" s="6">
        <f t="shared" si="81"/>
        <v>0</v>
      </c>
      <c r="H105" s="6">
        <f t="shared" si="81"/>
        <v>0</v>
      </c>
      <c r="I105" s="6">
        <f t="shared" si="81"/>
        <v>0</v>
      </c>
      <c r="J105" s="6">
        <f t="shared" si="81"/>
        <v>0</v>
      </c>
      <c r="K105" s="6">
        <f t="shared" si="81"/>
        <v>0</v>
      </c>
      <c r="L105" s="6">
        <f t="shared" si="81"/>
        <v>0</v>
      </c>
      <c r="M105" s="6">
        <f t="shared" si="81"/>
        <v>0</v>
      </c>
      <c r="N105" s="6">
        <f t="shared" si="81"/>
        <v>0</v>
      </c>
      <c r="O105" s="6">
        <f t="shared" si="81"/>
        <v>0</v>
      </c>
      <c r="P105" s="6">
        <f t="shared" si="81"/>
        <v>0</v>
      </c>
      <c r="Q105" s="6">
        <f t="shared" si="81"/>
        <v>0</v>
      </c>
      <c r="R105" s="6">
        <f t="shared" si="81"/>
        <v>0</v>
      </c>
      <c r="S105" s="6">
        <f t="shared" si="81"/>
        <v>0</v>
      </c>
      <c r="T105" s="6">
        <f t="shared" si="81"/>
        <v>0</v>
      </c>
      <c r="U105" s="6">
        <f t="shared" si="81"/>
        <v>0</v>
      </c>
      <c r="V105" s="6">
        <f t="shared" si="81"/>
        <v>0</v>
      </c>
      <c r="W105" s="6">
        <f t="shared" si="81"/>
        <v>0</v>
      </c>
      <c r="X105" s="6">
        <f t="shared" si="81"/>
        <v>0</v>
      </c>
      <c r="Y105" s="6">
        <f t="shared" si="81"/>
        <v>0</v>
      </c>
      <c r="Z105" s="6">
        <f t="shared" si="81"/>
        <v>0</v>
      </c>
      <c r="AA105" s="6">
        <f t="shared" si="81"/>
        <v>0</v>
      </c>
      <c r="AB105" s="6">
        <f t="shared" si="81"/>
        <v>0</v>
      </c>
      <c r="AC105" s="6">
        <f t="shared" si="81"/>
        <v>0</v>
      </c>
      <c r="AD105" s="6">
        <f t="shared" si="81"/>
        <v>0</v>
      </c>
      <c r="AE105" s="6">
        <f t="shared" si="81"/>
        <v>0</v>
      </c>
      <c r="AF105" s="6">
        <f t="shared" si="81"/>
        <v>0</v>
      </c>
      <c r="AG105" s="6">
        <f t="shared" si="81"/>
        <v>0</v>
      </c>
      <c r="AH105" s="6">
        <f t="shared" si="81"/>
        <v>0</v>
      </c>
      <c r="AI105" s="6">
        <f t="shared" si="81"/>
        <v>0</v>
      </c>
      <c r="AJ105" s="6">
        <f t="shared" si="81"/>
        <v>0</v>
      </c>
      <c r="AK105" s="6">
        <f t="shared" si="81"/>
        <v>0</v>
      </c>
      <c r="AL105" s="6">
        <f t="shared" si="81"/>
        <v>0</v>
      </c>
      <c r="AM105" s="6">
        <f t="shared" si="81"/>
        <v>0</v>
      </c>
      <c r="AN105" s="6">
        <f t="shared" si="81"/>
        <v>0</v>
      </c>
    </row>
    <row r="106" spans="1:40" x14ac:dyDescent="0.25">
      <c r="A106" s="4">
        <f t="shared" ref="A106:D106" si="82">A20</f>
        <v>0</v>
      </c>
      <c r="B106" s="4">
        <f t="shared" si="82"/>
        <v>0</v>
      </c>
      <c r="C106" s="4">
        <f t="shared" si="82"/>
        <v>0</v>
      </c>
      <c r="D106" s="4">
        <f t="shared" si="82"/>
        <v>0</v>
      </c>
      <c r="E106" s="6">
        <f t="shared" ref="E106:AN106" si="83">$D106*E53</f>
        <v>0</v>
      </c>
      <c r="F106" s="6">
        <f t="shared" si="83"/>
        <v>0</v>
      </c>
      <c r="G106" s="6">
        <f t="shared" si="83"/>
        <v>0</v>
      </c>
      <c r="H106" s="6">
        <f t="shared" si="83"/>
        <v>0</v>
      </c>
      <c r="I106" s="6">
        <f t="shared" si="83"/>
        <v>0</v>
      </c>
      <c r="J106" s="6">
        <f t="shared" si="83"/>
        <v>0</v>
      </c>
      <c r="K106" s="6">
        <f t="shared" si="83"/>
        <v>0</v>
      </c>
      <c r="L106" s="6">
        <f t="shared" si="83"/>
        <v>0</v>
      </c>
      <c r="M106" s="6">
        <f t="shared" si="83"/>
        <v>0</v>
      </c>
      <c r="N106" s="6">
        <f t="shared" si="83"/>
        <v>0</v>
      </c>
      <c r="O106" s="6">
        <f t="shared" si="83"/>
        <v>0</v>
      </c>
      <c r="P106" s="6">
        <f t="shared" si="83"/>
        <v>0</v>
      </c>
      <c r="Q106" s="6">
        <f t="shared" si="83"/>
        <v>0</v>
      </c>
      <c r="R106" s="6">
        <f t="shared" si="83"/>
        <v>0</v>
      </c>
      <c r="S106" s="6">
        <f t="shared" si="83"/>
        <v>0</v>
      </c>
      <c r="T106" s="6">
        <f t="shared" si="83"/>
        <v>0</v>
      </c>
      <c r="U106" s="6">
        <f t="shared" si="83"/>
        <v>0</v>
      </c>
      <c r="V106" s="6">
        <f t="shared" si="83"/>
        <v>0</v>
      </c>
      <c r="W106" s="6">
        <f t="shared" si="83"/>
        <v>0</v>
      </c>
      <c r="X106" s="6">
        <f t="shared" si="83"/>
        <v>0</v>
      </c>
      <c r="Y106" s="6">
        <f t="shared" si="83"/>
        <v>0</v>
      </c>
      <c r="Z106" s="6">
        <f t="shared" si="83"/>
        <v>0</v>
      </c>
      <c r="AA106" s="6">
        <f t="shared" si="83"/>
        <v>0</v>
      </c>
      <c r="AB106" s="6">
        <f t="shared" si="83"/>
        <v>0</v>
      </c>
      <c r="AC106" s="6">
        <f t="shared" si="83"/>
        <v>0</v>
      </c>
      <c r="AD106" s="6">
        <f t="shared" si="83"/>
        <v>0</v>
      </c>
      <c r="AE106" s="6">
        <f t="shared" si="83"/>
        <v>0</v>
      </c>
      <c r="AF106" s="6">
        <f t="shared" si="83"/>
        <v>0</v>
      </c>
      <c r="AG106" s="6">
        <f t="shared" si="83"/>
        <v>0</v>
      </c>
      <c r="AH106" s="6">
        <f t="shared" si="83"/>
        <v>0</v>
      </c>
      <c r="AI106" s="6">
        <f t="shared" si="83"/>
        <v>0</v>
      </c>
      <c r="AJ106" s="6">
        <f t="shared" si="83"/>
        <v>0</v>
      </c>
      <c r="AK106" s="6">
        <f t="shared" si="83"/>
        <v>0</v>
      </c>
      <c r="AL106" s="6">
        <f t="shared" si="83"/>
        <v>0</v>
      </c>
      <c r="AM106" s="6">
        <f t="shared" si="83"/>
        <v>0</v>
      </c>
      <c r="AN106" s="6">
        <f t="shared" si="83"/>
        <v>0</v>
      </c>
    </row>
    <row r="107" spans="1:40" x14ac:dyDescent="0.25">
      <c r="A107" s="4">
        <f t="shared" ref="A107:D107" si="84">A21</f>
        <v>0</v>
      </c>
      <c r="B107" s="4">
        <f t="shared" si="84"/>
        <v>0</v>
      </c>
      <c r="C107" s="4">
        <f t="shared" si="84"/>
        <v>0</v>
      </c>
      <c r="D107" s="4">
        <f t="shared" si="84"/>
        <v>0</v>
      </c>
      <c r="E107" s="6">
        <f t="shared" ref="E107:AN107" si="85">$D107*E54</f>
        <v>0</v>
      </c>
      <c r="F107" s="6">
        <f t="shared" si="85"/>
        <v>0</v>
      </c>
      <c r="G107" s="6">
        <f t="shared" si="85"/>
        <v>0</v>
      </c>
      <c r="H107" s="6">
        <f t="shared" si="85"/>
        <v>0</v>
      </c>
      <c r="I107" s="6">
        <f t="shared" si="85"/>
        <v>0</v>
      </c>
      <c r="J107" s="6">
        <f t="shared" si="85"/>
        <v>0</v>
      </c>
      <c r="K107" s="6">
        <f t="shared" si="85"/>
        <v>0</v>
      </c>
      <c r="L107" s="6">
        <f t="shared" si="85"/>
        <v>0</v>
      </c>
      <c r="M107" s="6">
        <f t="shared" si="85"/>
        <v>0</v>
      </c>
      <c r="N107" s="6">
        <f t="shared" si="85"/>
        <v>0</v>
      </c>
      <c r="O107" s="6">
        <f t="shared" si="85"/>
        <v>0</v>
      </c>
      <c r="P107" s="6">
        <f t="shared" si="85"/>
        <v>0</v>
      </c>
      <c r="Q107" s="6">
        <f t="shared" si="85"/>
        <v>0</v>
      </c>
      <c r="R107" s="6">
        <f t="shared" si="85"/>
        <v>0</v>
      </c>
      <c r="S107" s="6">
        <f t="shared" si="85"/>
        <v>0</v>
      </c>
      <c r="T107" s="6">
        <f t="shared" si="85"/>
        <v>0</v>
      </c>
      <c r="U107" s="6">
        <f t="shared" si="85"/>
        <v>0</v>
      </c>
      <c r="V107" s="6">
        <f t="shared" si="85"/>
        <v>0</v>
      </c>
      <c r="W107" s="6">
        <f t="shared" si="85"/>
        <v>0</v>
      </c>
      <c r="X107" s="6">
        <f t="shared" si="85"/>
        <v>0</v>
      </c>
      <c r="Y107" s="6">
        <f t="shared" si="85"/>
        <v>0</v>
      </c>
      <c r="Z107" s="6">
        <f t="shared" si="85"/>
        <v>0</v>
      </c>
      <c r="AA107" s="6">
        <f t="shared" si="85"/>
        <v>0</v>
      </c>
      <c r="AB107" s="6">
        <f t="shared" si="85"/>
        <v>0</v>
      </c>
      <c r="AC107" s="6">
        <f t="shared" si="85"/>
        <v>0</v>
      </c>
      <c r="AD107" s="6">
        <f t="shared" si="85"/>
        <v>0</v>
      </c>
      <c r="AE107" s="6">
        <f t="shared" si="85"/>
        <v>0</v>
      </c>
      <c r="AF107" s="6">
        <f t="shared" si="85"/>
        <v>0</v>
      </c>
      <c r="AG107" s="6">
        <f t="shared" si="85"/>
        <v>0</v>
      </c>
      <c r="AH107" s="6">
        <f t="shared" si="85"/>
        <v>0</v>
      </c>
      <c r="AI107" s="6">
        <f t="shared" si="85"/>
        <v>0</v>
      </c>
      <c r="AJ107" s="6">
        <f t="shared" si="85"/>
        <v>0</v>
      </c>
      <c r="AK107" s="6">
        <f t="shared" si="85"/>
        <v>0</v>
      </c>
      <c r="AL107" s="6">
        <f t="shared" si="85"/>
        <v>0</v>
      </c>
      <c r="AM107" s="6">
        <f t="shared" si="85"/>
        <v>0</v>
      </c>
      <c r="AN107" s="6">
        <f t="shared" si="85"/>
        <v>0</v>
      </c>
    </row>
    <row r="108" spans="1:40" x14ac:dyDescent="0.25">
      <c r="A108" s="4">
        <f t="shared" ref="A108:D108" si="86">A22</f>
        <v>0</v>
      </c>
      <c r="B108" s="4">
        <f t="shared" si="86"/>
        <v>0</v>
      </c>
      <c r="C108" s="4">
        <f t="shared" si="86"/>
        <v>0</v>
      </c>
      <c r="D108" s="4">
        <f t="shared" si="86"/>
        <v>0</v>
      </c>
      <c r="E108" s="6">
        <f t="shared" ref="E108:AN108" si="87">$D108*E55</f>
        <v>0</v>
      </c>
      <c r="F108" s="6">
        <f t="shared" si="87"/>
        <v>0</v>
      </c>
      <c r="G108" s="6">
        <f t="shared" si="87"/>
        <v>0</v>
      </c>
      <c r="H108" s="6">
        <f t="shared" si="87"/>
        <v>0</v>
      </c>
      <c r="I108" s="6">
        <f t="shared" si="87"/>
        <v>0</v>
      </c>
      <c r="J108" s="6">
        <f t="shared" si="87"/>
        <v>0</v>
      </c>
      <c r="K108" s="6">
        <f t="shared" si="87"/>
        <v>0</v>
      </c>
      <c r="L108" s="6">
        <f t="shared" si="87"/>
        <v>0</v>
      </c>
      <c r="M108" s="6">
        <f t="shared" si="87"/>
        <v>0</v>
      </c>
      <c r="N108" s="6">
        <f t="shared" si="87"/>
        <v>0</v>
      </c>
      <c r="O108" s="6">
        <f t="shared" si="87"/>
        <v>0</v>
      </c>
      <c r="P108" s="6">
        <f t="shared" si="87"/>
        <v>0</v>
      </c>
      <c r="Q108" s="6">
        <f t="shared" si="87"/>
        <v>0</v>
      </c>
      <c r="R108" s="6">
        <f t="shared" si="87"/>
        <v>0</v>
      </c>
      <c r="S108" s="6">
        <f t="shared" si="87"/>
        <v>0</v>
      </c>
      <c r="T108" s="6">
        <f t="shared" si="87"/>
        <v>0</v>
      </c>
      <c r="U108" s="6">
        <f t="shared" si="87"/>
        <v>0</v>
      </c>
      <c r="V108" s="6">
        <f t="shared" si="87"/>
        <v>0</v>
      </c>
      <c r="W108" s="6">
        <f t="shared" si="87"/>
        <v>0</v>
      </c>
      <c r="X108" s="6">
        <f t="shared" si="87"/>
        <v>0</v>
      </c>
      <c r="Y108" s="6">
        <f t="shared" si="87"/>
        <v>0</v>
      </c>
      <c r="Z108" s="6">
        <f t="shared" si="87"/>
        <v>0</v>
      </c>
      <c r="AA108" s="6">
        <f t="shared" si="87"/>
        <v>0</v>
      </c>
      <c r="AB108" s="6">
        <f t="shared" si="87"/>
        <v>0</v>
      </c>
      <c r="AC108" s="6">
        <f t="shared" si="87"/>
        <v>0</v>
      </c>
      <c r="AD108" s="6">
        <f t="shared" si="87"/>
        <v>0</v>
      </c>
      <c r="AE108" s="6">
        <f t="shared" si="87"/>
        <v>0</v>
      </c>
      <c r="AF108" s="6">
        <f t="shared" si="87"/>
        <v>0</v>
      </c>
      <c r="AG108" s="6">
        <f t="shared" si="87"/>
        <v>0</v>
      </c>
      <c r="AH108" s="6">
        <f t="shared" si="87"/>
        <v>0</v>
      </c>
      <c r="AI108" s="6">
        <f t="shared" si="87"/>
        <v>0</v>
      </c>
      <c r="AJ108" s="6">
        <f t="shared" si="87"/>
        <v>0</v>
      </c>
      <c r="AK108" s="6">
        <f t="shared" si="87"/>
        <v>0</v>
      </c>
      <c r="AL108" s="6">
        <f t="shared" si="87"/>
        <v>0</v>
      </c>
      <c r="AM108" s="6">
        <f t="shared" si="87"/>
        <v>0</v>
      </c>
      <c r="AN108" s="6">
        <f t="shared" si="87"/>
        <v>0</v>
      </c>
    </row>
    <row r="109" spans="1:40" x14ac:dyDescent="0.25">
      <c r="A109" s="4">
        <f t="shared" ref="A109:D109" si="88">A23</f>
        <v>0</v>
      </c>
      <c r="B109" s="4">
        <f t="shared" si="88"/>
        <v>0</v>
      </c>
      <c r="C109" s="4">
        <f t="shared" si="88"/>
        <v>0</v>
      </c>
      <c r="D109" s="4">
        <f t="shared" si="88"/>
        <v>0</v>
      </c>
      <c r="E109" s="6">
        <f t="shared" ref="E109:AN109" si="89">$D109*E56</f>
        <v>0</v>
      </c>
      <c r="F109" s="6">
        <f t="shared" si="89"/>
        <v>0</v>
      </c>
      <c r="G109" s="6">
        <f t="shared" si="89"/>
        <v>0</v>
      </c>
      <c r="H109" s="6">
        <f t="shared" si="89"/>
        <v>0</v>
      </c>
      <c r="I109" s="6">
        <f t="shared" si="89"/>
        <v>0</v>
      </c>
      <c r="J109" s="6">
        <f t="shared" si="89"/>
        <v>0</v>
      </c>
      <c r="K109" s="6">
        <f t="shared" si="89"/>
        <v>0</v>
      </c>
      <c r="L109" s="6">
        <f t="shared" si="89"/>
        <v>0</v>
      </c>
      <c r="M109" s="6">
        <f t="shared" si="89"/>
        <v>0</v>
      </c>
      <c r="N109" s="6">
        <f t="shared" si="89"/>
        <v>0</v>
      </c>
      <c r="O109" s="6">
        <f t="shared" si="89"/>
        <v>0</v>
      </c>
      <c r="P109" s="6">
        <f t="shared" si="89"/>
        <v>0</v>
      </c>
      <c r="Q109" s="6">
        <f t="shared" si="89"/>
        <v>0</v>
      </c>
      <c r="R109" s="6">
        <f t="shared" si="89"/>
        <v>0</v>
      </c>
      <c r="S109" s="6">
        <f t="shared" si="89"/>
        <v>0</v>
      </c>
      <c r="T109" s="6">
        <f t="shared" si="89"/>
        <v>0</v>
      </c>
      <c r="U109" s="6">
        <f t="shared" si="89"/>
        <v>0</v>
      </c>
      <c r="V109" s="6">
        <f t="shared" si="89"/>
        <v>0</v>
      </c>
      <c r="W109" s="6">
        <f t="shared" si="89"/>
        <v>0</v>
      </c>
      <c r="X109" s="6">
        <f t="shared" si="89"/>
        <v>0</v>
      </c>
      <c r="Y109" s="6">
        <f t="shared" si="89"/>
        <v>0</v>
      </c>
      <c r="Z109" s="6">
        <f t="shared" si="89"/>
        <v>0</v>
      </c>
      <c r="AA109" s="6">
        <f t="shared" si="89"/>
        <v>0</v>
      </c>
      <c r="AB109" s="6">
        <f t="shared" si="89"/>
        <v>0</v>
      </c>
      <c r="AC109" s="6">
        <f t="shared" si="89"/>
        <v>0</v>
      </c>
      <c r="AD109" s="6">
        <f t="shared" si="89"/>
        <v>0</v>
      </c>
      <c r="AE109" s="6">
        <f t="shared" si="89"/>
        <v>0</v>
      </c>
      <c r="AF109" s="6">
        <f t="shared" si="89"/>
        <v>0</v>
      </c>
      <c r="AG109" s="6">
        <f t="shared" si="89"/>
        <v>0</v>
      </c>
      <c r="AH109" s="6">
        <f t="shared" si="89"/>
        <v>0</v>
      </c>
      <c r="AI109" s="6">
        <f t="shared" si="89"/>
        <v>0</v>
      </c>
      <c r="AJ109" s="6">
        <f t="shared" si="89"/>
        <v>0</v>
      </c>
      <c r="AK109" s="6">
        <f t="shared" si="89"/>
        <v>0</v>
      </c>
      <c r="AL109" s="6">
        <f t="shared" si="89"/>
        <v>0</v>
      </c>
      <c r="AM109" s="6">
        <f t="shared" si="89"/>
        <v>0</v>
      </c>
      <c r="AN109" s="6">
        <f t="shared" si="89"/>
        <v>0</v>
      </c>
    </row>
    <row r="110" spans="1:40" x14ac:dyDescent="0.25">
      <c r="A110" s="4">
        <f t="shared" ref="A110:D110" si="90">A24</f>
        <v>0</v>
      </c>
      <c r="B110" s="4">
        <f t="shared" si="90"/>
        <v>0</v>
      </c>
      <c r="C110" s="4">
        <f t="shared" si="90"/>
        <v>0</v>
      </c>
      <c r="D110" s="4">
        <f t="shared" si="90"/>
        <v>0</v>
      </c>
      <c r="E110" s="6">
        <f t="shared" ref="E110:AN110" si="91">$D110*E57</f>
        <v>0</v>
      </c>
      <c r="F110" s="6">
        <f t="shared" si="91"/>
        <v>0</v>
      </c>
      <c r="G110" s="6">
        <f t="shared" si="91"/>
        <v>0</v>
      </c>
      <c r="H110" s="6">
        <f t="shared" si="91"/>
        <v>0</v>
      </c>
      <c r="I110" s="6">
        <f t="shared" si="91"/>
        <v>0</v>
      </c>
      <c r="J110" s="6">
        <f t="shared" si="91"/>
        <v>0</v>
      </c>
      <c r="K110" s="6">
        <f t="shared" si="91"/>
        <v>0</v>
      </c>
      <c r="L110" s="6">
        <f t="shared" si="91"/>
        <v>0</v>
      </c>
      <c r="M110" s="6">
        <f t="shared" si="91"/>
        <v>0</v>
      </c>
      <c r="N110" s="6">
        <f t="shared" si="91"/>
        <v>0</v>
      </c>
      <c r="O110" s="6">
        <f t="shared" si="91"/>
        <v>0</v>
      </c>
      <c r="P110" s="6">
        <f t="shared" si="91"/>
        <v>0</v>
      </c>
      <c r="Q110" s="6">
        <f t="shared" si="91"/>
        <v>0</v>
      </c>
      <c r="R110" s="6">
        <f t="shared" si="91"/>
        <v>0</v>
      </c>
      <c r="S110" s="6">
        <f t="shared" si="91"/>
        <v>0</v>
      </c>
      <c r="T110" s="6">
        <f t="shared" si="91"/>
        <v>0</v>
      </c>
      <c r="U110" s="6">
        <f t="shared" si="91"/>
        <v>0</v>
      </c>
      <c r="V110" s="6">
        <f t="shared" si="91"/>
        <v>0</v>
      </c>
      <c r="W110" s="6">
        <f t="shared" si="91"/>
        <v>0</v>
      </c>
      <c r="X110" s="6">
        <f t="shared" si="91"/>
        <v>0</v>
      </c>
      <c r="Y110" s="6">
        <f t="shared" si="91"/>
        <v>0</v>
      </c>
      <c r="Z110" s="6">
        <f t="shared" si="91"/>
        <v>0</v>
      </c>
      <c r="AA110" s="6">
        <f t="shared" si="91"/>
        <v>0</v>
      </c>
      <c r="AB110" s="6">
        <f t="shared" si="91"/>
        <v>0</v>
      </c>
      <c r="AC110" s="6">
        <f t="shared" si="91"/>
        <v>0</v>
      </c>
      <c r="AD110" s="6">
        <f t="shared" si="91"/>
        <v>0</v>
      </c>
      <c r="AE110" s="6">
        <f t="shared" si="91"/>
        <v>0</v>
      </c>
      <c r="AF110" s="6">
        <f t="shared" si="91"/>
        <v>0</v>
      </c>
      <c r="AG110" s="6">
        <f t="shared" si="91"/>
        <v>0</v>
      </c>
      <c r="AH110" s="6">
        <f t="shared" si="91"/>
        <v>0</v>
      </c>
      <c r="AI110" s="6">
        <f t="shared" si="91"/>
        <v>0</v>
      </c>
      <c r="AJ110" s="6">
        <f t="shared" si="91"/>
        <v>0</v>
      </c>
      <c r="AK110" s="6">
        <f t="shared" si="91"/>
        <v>0</v>
      </c>
      <c r="AL110" s="6">
        <f t="shared" si="91"/>
        <v>0</v>
      </c>
      <c r="AM110" s="6">
        <f t="shared" si="91"/>
        <v>0</v>
      </c>
      <c r="AN110" s="6">
        <f t="shared" si="91"/>
        <v>0</v>
      </c>
    </row>
    <row r="111" spans="1:40" x14ac:dyDescent="0.25">
      <c r="D111" s="7"/>
      <c r="E111" s="7">
        <f t="shared" ref="E111:M111" si="92">SUM(E96:E110)</f>
        <v>0</v>
      </c>
      <c r="F111" s="7">
        <f t="shared" si="92"/>
        <v>0</v>
      </c>
      <c r="G111" s="7">
        <f t="shared" si="92"/>
        <v>0</v>
      </c>
      <c r="H111" s="7">
        <f t="shared" si="92"/>
        <v>0</v>
      </c>
      <c r="I111" s="7">
        <f t="shared" si="92"/>
        <v>0</v>
      </c>
      <c r="J111" s="7">
        <f t="shared" si="92"/>
        <v>0</v>
      </c>
      <c r="K111" s="7">
        <f t="shared" si="92"/>
        <v>0</v>
      </c>
      <c r="L111" s="7">
        <f t="shared" si="92"/>
        <v>0</v>
      </c>
      <c r="M111" s="7">
        <f t="shared" si="92"/>
        <v>0</v>
      </c>
      <c r="N111" s="7">
        <f t="shared" ref="N111:AN111" si="93">SUM(N96:N110)</f>
        <v>0</v>
      </c>
      <c r="O111" s="7">
        <f t="shared" si="93"/>
        <v>0</v>
      </c>
      <c r="P111" s="7">
        <f t="shared" si="93"/>
        <v>0</v>
      </c>
      <c r="Q111" s="7">
        <f t="shared" si="93"/>
        <v>0</v>
      </c>
      <c r="R111" s="7">
        <f t="shared" si="93"/>
        <v>0</v>
      </c>
      <c r="S111" s="7">
        <f t="shared" si="93"/>
        <v>0</v>
      </c>
      <c r="T111" s="7">
        <f t="shared" si="93"/>
        <v>0</v>
      </c>
      <c r="U111" s="7">
        <f t="shared" si="93"/>
        <v>0</v>
      </c>
      <c r="V111" s="7">
        <f t="shared" si="93"/>
        <v>0</v>
      </c>
      <c r="W111" s="7">
        <f t="shared" si="93"/>
        <v>0</v>
      </c>
      <c r="X111" s="7">
        <f t="shared" si="93"/>
        <v>0</v>
      </c>
      <c r="Y111" s="7">
        <f t="shared" si="93"/>
        <v>0</v>
      </c>
      <c r="Z111" s="7">
        <f t="shared" si="93"/>
        <v>0</v>
      </c>
      <c r="AA111" s="7">
        <f t="shared" si="93"/>
        <v>0</v>
      </c>
      <c r="AB111" s="7">
        <f t="shared" si="93"/>
        <v>0</v>
      </c>
      <c r="AC111" s="7">
        <f t="shared" si="93"/>
        <v>0</v>
      </c>
      <c r="AD111" s="7">
        <f t="shared" si="93"/>
        <v>0</v>
      </c>
      <c r="AE111" s="7">
        <f t="shared" si="93"/>
        <v>0</v>
      </c>
      <c r="AF111" s="7">
        <f t="shared" si="93"/>
        <v>0</v>
      </c>
      <c r="AG111" s="7">
        <f t="shared" si="93"/>
        <v>0</v>
      </c>
      <c r="AH111" s="7">
        <f t="shared" si="93"/>
        <v>0</v>
      </c>
      <c r="AI111" s="7">
        <f t="shared" si="93"/>
        <v>0</v>
      </c>
      <c r="AJ111" s="7">
        <f t="shared" si="93"/>
        <v>0</v>
      </c>
      <c r="AK111" s="7">
        <f t="shared" si="93"/>
        <v>0</v>
      </c>
      <c r="AL111" s="7">
        <f t="shared" si="93"/>
        <v>0</v>
      </c>
      <c r="AM111" s="7">
        <f t="shared" si="93"/>
        <v>0</v>
      </c>
      <c r="AN111" s="7">
        <f t="shared" si="93"/>
        <v>0</v>
      </c>
    </row>
    <row r="113" spans="1:40" x14ac:dyDescent="0.25">
      <c r="A113" s="31" t="s">
        <v>186</v>
      </c>
      <c r="B113" s="32"/>
      <c r="C113" s="32"/>
      <c r="D113" s="32"/>
      <c r="E113" s="625">
        <v>2025</v>
      </c>
      <c r="F113" s="626"/>
      <c r="G113" s="626"/>
      <c r="H113" s="626"/>
      <c r="I113" s="626"/>
      <c r="J113" s="626"/>
      <c r="K113" s="626"/>
      <c r="L113" s="626"/>
      <c r="M113" s="626"/>
      <c r="N113" s="626"/>
      <c r="O113" s="626"/>
      <c r="P113" s="627"/>
      <c r="Q113" s="625">
        <v>2026</v>
      </c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7"/>
      <c r="AC113" s="625">
        <v>2027</v>
      </c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7"/>
    </row>
    <row r="114" spans="1:40" x14ac:dyDescent="0.25">
      <c r="C114" s="11" t="s">
        <v>105</v>
      </c>
      <c r="D114" s="11" t="s">
        <v>106</v>
      </c>
      <c r="E114" s="11">
        <v>1</v>
      </c>
      <c r="F114" s="11">
        <v>2</v>
      </c>
      <c r="G114" s="11">
        <v>3</v>
      </c>
      <c r="H114" s="11">
        <v>4</v>
      </c>
      <c r="I114" s="11">
        <v>5</v>
      </c>
      <c r="J114" s="11">
        <v>6</v>
      </c>
      <c r="K114" s="11">
        <v>7</v>
      </c>
      <c r="L114" s="11">
        <v>8</v>
      </c>
      <c r="M114" s="11">
        <v>9</v>
      </c>
      <c r="N114" s="11">
        <v>10</v>
      </c>
      <c r="O114" s="11">
        <v>11</v>
      </c>
      <c r="P114" s="11">
        <v>12</v>
      </c>
      <c r="Q114" s="11">
        <v>1</v>
      </c>
      <c r="R114" s="11">
        <v>2</v>
      </c>
      <c r="S114" s="11">
        <v>3</v>
      </c>
      <c r="T114" s="11">
        <v>4</v>
      </c>
      <c r="U114" s="11">
        <v>5</v>
      </c>
      <c r="V114" s="11">
        <v>6</v>
      </c>
      <c r="W114" s="11">
        <v>7</v>
      </c>
      <c r="X114" s="11">
        <v>8</v>
      </c>
      <c r="Y114" s="11">
        <v>9</v>
      </c>
      <c r="Z114" s="11">
        <v>10</v>
      </c>
      <c r="AA114" s="11">
        <v>11</v>
      </c>
      <c r="AB114" s="11">
        <v>12</v>
      </c>
      <c r="AC114" s="11">
        <v>1</v>
      </c>
      <c r="AD114" s="11">
        <v>2</v>
      </c>
      <c r="AE114" s="11">
        <v>3</v>
      </c>
      <c r="AF114" s="11">
        <v>4</v>
      </c>
      <c r="AG114" s="11">
        <v>5</v>
      </c>
      <c r="AH114" s="11">
        <v>6</v>
      </c>
      <c r="AI114" s="11">
        <v>7</v>
      </c>
      <c r="AJ114" s="11">
        <v>8</v>
      </c>
      <c r="AK114" s="11">
        <v>9</v>
      </c>
      <c r="AL114" s="11">
        <v>10</v>
      </c>
      <c r="AM114" s="11">
        <v>11</v>
      </c>
      <c r="AN114" s="11">
        <v>12</v>
      </c>
    </row>
    <row r="115" spans="1:40" x14ac:dyDescent="0.25">
      <c r="C115" s="4"/>
      <c r="D115" s="2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1:40" x14ac:dyDescent="0.25">
      <c r="C116" s="425"/>
      <c r="D116" s="2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0" x14ac:dyDescent="0.25">
      <c r="C117" s="4"/>
      <c r="D117" s="2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spans="1:40" x14ac:dyDescent="0.25">
      <c r="C118" s="4"/>
      <c r="D118" s="26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1:40" x14ac:dyDescent="0.25">
      <c r="C119" s="4"/>
      <c r="D119" s="26"/>
      <c r="E119" s="6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1:40" x14ac:dyDescent="0.25">
      <c r="C120" s="4"/>
      <c r="D120" s="26"/>
      <c r="E120" s="4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1:40" x14ac:dyDescent="0.25">
      <c r="C121" s="4"/>
      <c r="D121" s="2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1:40" x14ac:dyDescent="0.25">
      <c r="C122" s="4"/>
      <c r="D122" s="26"/>
      <c r="E122" s="4"/>
      <c r="F122" s="6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1:40" x14ac:dyDescent="0.25">
      <c r="C123" s="4"/>
      <c r="D123" s="26"/>
      <c r="E123" s="4"/>
      <c r="F123" s="6"/>
      <c r="G123" s="4"/>
      <c r="H123" s="4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1:40" x14ac:dyDescent="0.25">
      <c r="C124" s="4"/>
      <c r="D124" s="26"/>
      <c r="E124" s="4"/>
      <c r="F124" s="6"/>
      <c r="G124" s="4"/>
      <c r="H124" s="4"/>
      <c r="I124" s="4"/>
      <c r="J124" s="6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1:40" x14ac:dyDescent="0.25">
      <c r="C125" s="281"/>
      <c r="D125" s="26"/>
      <c r="E125" s="4"/>
      <c r="F125" s="6"/>
      <c r="G125" s="4"/>
      <c r="H125" s="4"/>
      <c r="I125" s="4"/>
      <c r="J125" s="4"/>
      <c r="K125" s="6"/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1:40" x14ac:dyDescent="0.25">
      <c r="C126" s="4"/>
      <c r="D126" s="26"/>
      <c r="E126" s="4"/>
      <c r="F126" s="6"/>
      <c r="G126" s="4"/>
      <c r="H126" s="4"/>
      <c r="I126" s="4"/>
      <c r="J126" s="4"/>
      <c r="K126" s="4"/>
      <c r="L126" s="6"/>
      <c r="M126" s="6"/>
      <c r="N126" s="6"/>
      <c r="O126" s="6"/>
      <c r="P126" s="6"/>
      <c r="Q126" s="6"/>
      <c r="R126" s="6"/>
      <c r="S126" s="6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1:40" x14ac:dyDescent="0.25">
      <c r="C127" s="4"/>
      <c r="D127" s="26"/>
      <c r="E127" s="4"/>
      <c r="F127" s="6"/>
      <c r="G127" s="4"/>
      <c r="H127" s="4"/>
      <c r="I127" s="4"/>
      <c r="J127" s="4"/>
      <c r="K127" s="4"/>
      <c r="L127" s="6"/>
      <c r="M127" s="6"/>
      <c r="N127" s="6"/>
      <c r="O127" s="6"/>
      <c r="P127" s="6"/>
      <c r="Q127" s="6"/>
      <c r="R127" s="6"/>
      <c r="S127" s="6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1:40" x14ac:dyDescent="0.25">
      <c r="C128" s="4"/>
      <c r="D128" s="26"/>
      <c r="E128" s="4"/>
      <c r="F128" s="6"/>
      <c r="G128" s="4"/>
      <c r="H128" s="4"/>
      <c r="I128" s="4"/>
      <c r="J128" s="4"/>
      <c r="K128" s="4"/>
      <c r="L128" s="6"/>
      <c r="M128" s="6"/>
      <c r="N128" s="6"/>
      <c r="O128" s="6"/>
      <c r="P128" s="6"/>
      <c r="Q128" s="6"/>
      <c r="R128" s="6"/>
      <c r="S128" s="6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3:40" x14ac:dyDescent="0.25">
      <c r="C129" s="4"/>
      <c r="D129" s="26"/>
      <c r="E129" s="4"/>
      <c r="F129" s="6"/>
      <c r="G129" s="4"/>
      <c r="H129" s="4"/>
      <c r="I129" s="4"/>
      <c r="J129" s="4"/>
      <c r="K129" s="4"/>
      <c r="L129" s="4"/>
      <c r="M129" s="6"/>
      <c r="N129" s="6"/>
      <c r="O129" s="6"/>
      <c r="P129" s="6"/>
      <c r="Q129" s="6"/>
      <c r="R129" s="6"/>
      <c r="S129" s="6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3:40" x14ac:dyDescent="0.25">
      <c r="D130" s="93" t="s">
        <v>39</v>
      </c>
      <c r="E130" s="30">
        <f t="shared" ref="E130:AN130" si="94">SUM(E115:E129)</f>
        <v>0</v>
      </c>
      <c r="F130" s="30">
        <f t="shared" si="94"/>
        <v>0</v>
      </c>
      <c r="G130" s="30">
        <f t="shared" si="94"/>
        <v>0</v>
      </c>
      <c r="H130" s="30">
        <f t="shared" si="94"/>
        <v>0</v>
      </c>
      <c r="I130" s="30">
        <f t="shared" si="94"/>
        <v>0</v>
      </c>
      <c r="J130" s="30">
        <f t="shared" si="94"/>
        <v>0</v>
      </c>
      <c r="K130" s="30">
        <f t="shared" si="94"/>
        <v>0</v>
      </c>
      <c r="L130" s="30">
        <f t="shared" si="94"/>
        <v>0</v>
      </c>
      <c r="M130" s="30">
        <f t="shared" si="94"/>
        <v>0</v>
      </c>
      <c r="N130" s="81">
        <f t="shared" si="94"/>
        <v>0</v>
      </c>
      <c r="O130" s="81">
        <f t="shared" si="94"/>
        <v>0</v>
      </c>
      <c r="P130" s="81">
        <f t="shared" si="94"/>
        <v>0</v>
      </c>
      <c r="Q130" s="81">
        <f t="shared" si="94"/>
        <v>0</v>
      </c>
      <c r="R130" s="81">
        <f t="shared" si="94"/>
        <v>0</v>
      </c>
      <c r="S130" s="81">
        <f t="shared" si="94"/>
        <v>0</v>
      </c>
      <c r="T130" s="81">
        <f t="shared" si="94"/>
        <v>0</v>
      </c>
      <c r="U130" s="81">
        <f t="shared" si="94"/>
        <v>0</v>
      </c>
      <c r="V130" s="81">
        <f t="shared" si="94"/>
        <v>0</v>
      </c>
      <c r="W130" s="81">
        <f t="shared" si="94"/>
        <v>0</v>
      </c>
      <c r="X130" s="81">
        <f t="shared" si="94"/>
        <v>0</v>
      </c>
      <c r="Y130" s="81">
        <f t="shared" si="94"/>
        <v>0</v>
      </c>
      <c r="Z130" s="81">
        <f t="shared" si="94"/>
        <v>0</v>
      </c>
      <c r="AA130" s="81">
        <f t="shared" si="94"/>
        <v>0</v>
      </c>
      <c r="AB130" s="81">
        <f t="shared" si="94"/>
        <v>0</v>
      </c>
      <c r="AC130" s="81">
        <f t="shared" si="94"/>
        <v>0</v>
      </c>
      <c r="AD130" s="81">
        <f t="shared" si="94"/>
        <v>0</v>
      </c>
      <c r="AE130" s="81">
        <f t="shared" si="94"/>
        <v>0</v>
      </c>
      <c r="AF130" s="81">
        <f t="shared" si="94"/>
        <v>0</v>
      </c>
      <c r="AG130" s="81">
        <f t="shared" si="94"/>
        <v>0</v>
      </c>
      <c r="AH130" s="81">
        <f t="shared" si="94"/>
        <v>0</v>
      </c>
      <c r="AI130" s="81">
        <f t="shared" si="94"/>
        <v>0</v>
      </c>
      <c r="AJ130" s="81">
        <f t="shared" si="94"/>
        <v>0</v>
      </c>
      <c r="AK130" s="81">
        <f t="shared" si="94"/>
        <v>0</v>
      </c>
      <c r="AL130" s="81">
        <f t="shared" si="94"/>
        <v>0</v>
      </c>
      <c r="AM130" s="81">
        <f t="shared" si="94"/>
        <v>0</v>
      </c>
      <c r="AN130" s="81">
        <f t="shared" si="94"/>
        <v>0</v>
      </c>
    </row>
  </sheetData>
  <mergeCells count="18">
    <mergeCell ref="E6:T6"/>
    <mergeCell ref="E40:T40"/>
    <mergeCell ref="E113:P113"/>
    <mergeCell ref="Q113:AB113"/>
    <mergeCell ref="AC113:AN113"/>
    <mergeCell ref="E7:P7"/>
    <mergeCell ref="Q7:AB7"/>
    <mergeCell ref="AC7:AN7"/>
    <mergeCell ref="E41:P41"/>
    <mergeCell ref="Q41:AB41"/>
    <mergeCell ref="AC41:AN41"/>
    <mergeCell ref="E73:M73"/>
    <mergeCell ref="E74:P74"/>
    <mergeCell ref="Q74:AB74"/>
    <mergeCell ref="AC74:AN74"/>
    <mergeCell ref="E94:P94"/>
    <mergeCell ref="Q94:AB94"/>
    <mergeCell ref="AC94:AN9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10A00D1AE8342897D3362DAA81876" ma:contentTypeVersion="15" ma:contentTypeDescription="Create a new document." ma:contentTypeScope="" ma:versionID="16a49f767d585b69dcf488b8cdea3404">
  <xsd:schema xmlns:xsd="http://www.w3.org/2001/XMLSchema" xmlns:xs="http://www.w3.org/2001/XMLSchema" xmlns:p="http://schemas.microsoft.com/office/2006/metadata/properties" xmlns:ns2="6dc04f20-a0b5-4c13-9061-d00ff92f90c4" xmlns:ns3="c0e2bc5c-0c91-46c3-8298-b18ba2f230d2" targetNamespace="http://schemas.microsoft.com/office/2006/metadata/properties" ma:root="true" ma:fieldsID="985c56797072972183c35d68265505c0" ns2:_="" ns3:_="">
    <xsd:import namespace="6dc04f20-a0b5-4c13-9061-d00ff92f90c4"/>
    <xsd:import namespace="c0e2bc5c-0c91-46c3-8298-b18ba2f230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04f20-a0b5-4c13-9061-d00ff92f9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196a627-cc72-4f32-ae63-2f55053370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2bc5c-0c91-46c3-8298-b18ba2f230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90c98e9-fe74-4430-9970-caefcd9b8b18}" ma:internalName="TaxCatchAll" ma:showField="CatchAllData" ma:web="c0e2bc5c-0c91-46c3-8298-b18ba2f230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e2bc5c-0c91-46c3-8298-b18ba2f230d2" xsi:nil="true"/>
    <lcf76f155ced4ddcb4097134ff3c332f xmlns="6dc04f20-a0b5-4c13-9061-d00ff92f90c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BCE0D-D52E-45B7-954A-081079FBE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04f20-a0b5-4c13-9061-d00ff92f90c4"/>
    <ds:schemaRef ds:uri="c0e2bc5c-0c91-46c3-8298-b18ba2f23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6E70C-8892-4742-94B0-29F3D4172C7D}">
  <ds:schemaRefs>
    <ds:schemaRef ds:uri="http://schemas.microsoft.com/office/2006/metadata/properties"/>
    <ds:schemaRef ds:uri="http://schemas.microsoft.com/office/infopath/2007/PartnerControls"/>
    <ds:schemaRef ds:uri="c0e2bc5c-0c91-46c3-8298-b18ba2f230d2"/>
    <ds:schemaRef ds:uri="6dc04f20-a0b5-4c13-9061-d00ff92f90c4"/>
  </ds:schemaRefs>
</ds:datastoreItem>
</file>

<file path=customXml/itemProps3.xml><?xml version="1.0" encoding="utf-8"?>
<ds:datastoreItem xmlns:ds="http://schemas.openxmlformats.org/officeDocument/2006/customXml" ds:itemID="{5562D851-9645-4720-97E3-9A303DA694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2025+ Revenue Projections</vt:lpstr>
      <vt:lpstr>Do not use - Summary</vt:lpstr>
      <vt:lpstr>AMRIID 2.1</vt:lpstr>
      <vt:lpstr>DHS FLETF</vt:lpstr>
      <vt:lpstr>DOT CTS</vt:lpstr>
      <vt:lpstr>AO Call 2.3</vt:lpstr>
      <vt:lpstr>AO Call 4.3</vt:lpstr>
      <vt:lpstr>AO Call 13.1</vt:lpstr>
      <vt:lpstr>AO Call 13.2</vt:lpstr>
      <vt:lpstr>AO Call 15.1</vt:lpstr>
      <vt:lpstr>BPA Spending</vt:lpstr>
      <vt:lpstr>AO Call 16.1</vt:lpstr>
      <vt:lpstr>AO Call 17</vt:lpstr>
      <vt:lpstr>AO Call 17.1</vt:lpstr>
      <vt:lpstr>AO Call 18</vt:lpstr>
      <vt:lpstr>AO EAC Table</vt:lpstr>
      <vt:lpstr>AO Call 19</vt:lpstr>
      <vt:lpstr>Invoices</vt:lpstr>
      <vt:lpstr>AMRIID</vt:lpstr>
      <vt:lpstr>AMRIID 2</vt:lpstr>
      <vt:lpstr>DHS CRCL</vt:lpstr>
      <vt:lpstr>DHS CRCL OP1</vt:lpstr>
      <vt:lpstr>DHS HSI OP1</vt:lpstr>
      <vt:lpstr>Monthly Financials Tab</vt:lpstr>
      <vt:lpstr>AO Call 1</vt:lpstr>
      <vt:lpstr>AO Call 1.2</vt:lpstr>
      <vt:lpstr>AO Call 1.3</vt:lpstr>
      <vt:lpstr>AO Call 1.4</vt:lpstr>
      <vt:lpstr>AO Call 2</vt:lpstr>
      <vt:lpstr>AO Call 2.1</vt:lpstr>
      <vt:lpstr>AO Call 2.2</vt:lpstr>
      <vt:lpstr>AO Call 3</vt:lpstr>
      <vt:lpstr>AO Call 4</vt:lpstr>
      <vt:lpstr>AO Call 4.1</vt:lpstr>
      <vt:lpstr>AO Call 4.2</vt:lpstr>
      <vt:lpstr>AO Call 5</vt:lpstr>
      <vt:lpstr>AO Call 5.1</vt:lpstr>
      <vt:lpstr>AO Call 6</vt:lpstr>
      <vt:lpstr>AO Call 6.1</vt:lpstr>
      <vt:lpstr>AO Call 7</vt:lpstr>
      <vt:lpstr>AO Call 8</vt:lpstr>
      <vt:lpstr>AO Call 8.1</vt:lpstr>
      <vt:lpstr>AO Call 9</vt:lpstr>
      <vt:lpstr>AO Call 10</vt:lpstr>
      <vt:lpstr>AO Call 10.1</vt:lpstr>
      <vt:lpstr>AO Call 11</vt:lpstr>
      <vt:lpstr>AO Call 12</vt:lpstr>
      <vt:lpstr>AO Call 13</vt:lpstr>
      <vt:lpstr>AO Call 14</vt:lpstr>
      <vt:lpstr>AO Call 15</vt:lpstr>
      <vt:lpstr>AO Call 16</vt:lpstr>
      <vt:lpstr>DOI</vt:lpstr>
      <vt:lpstr>DHS HSI</vt:lpstr>
      <vt:lpstr>DOJ ICITAP</vt:lpstr>
      <vt:lpstr>IAE</vt:lpstr>
      <vt:lpstr>ODOS</vt:lpstr>
      <vt:lpstr>ODOS 2</vt:lpstr>
      <vt:lpstr>FEMA</vt:lpstr>
      <vt:lpstr>Google-USAF</vt:lpstr>
      <vt:lpstr>ECAS</vt:lpstr>
      <vt:lpstr>USPTO</vt:lpstr>
      <vt:lpstr>PPMS</vt:lpstr>
      <vt:lpstr>ACF</vt:lpstr>
      <vt:lpstr>FDA</vt:lpstr>
      <vt:lpstr>LISTER </vt:lpstr>
      <vt:lpstr>CITSII</vt:lpstr>
      <vt:lpstr>Project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Schomburg</dc:creator>
  <cp:keywords/>
  <dc:description/>
  <cp:lastModifiedBy>Pradeep Krishnanath</cp:lastModifiedBy>
  <cp:revision/>
  <dcterms:created xsi:type="dcterms:W3CDTF">2023-05-01T18:00:28Z</dcterms:created>
  <dcterms:modified xsi:type="dcterms:W3CDTF">2026-09-03T21:04:55Z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0x0101004B810A00D1AE8342897D3362DAA81876</vt:lpwstr>
  </property>
  <property fmtid="{D5CDD505-2E9C-101B-9397-08002B2CF9AE}" pid="3" name="MediaServiceImageTags">
    <vt:lpwstr/>
  </property>
</Properties>
</file>